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2.xml" ContentType="application/vnd.ms-excel.slicer+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tables/table3.xml" ContentType="application/vnd.openxmlformats-officedocument.spreadsheetml.table+xml"/>
  <Override PartName="/xl/drawings/drawing5.xml" ContentType="application/vnd.openxmlformats-officedocument.drawing+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ee7633939770f652/Hackathon/"/>
    </mc:Choice>
  </mc:AlternateContent>
  <xr:revisionPtr revIDLastSave="1922" documentId="8_{1957BAF0-A1B5-44CF-9684-3708886B2AC0}" xr6:coauthVersionLast="47" xr6:coauthVersionMax="47" xr10:uidLastSave="{18B09EC9-523C-4326-9346-47D250398321}"/>
  <bookViews>
    <workbookView xWindow="20370" yWindow="-120" windowWidth="29040" windowHeight="15720" tabRatio="806" xr2:uid="{00000000-000D-0000-FFFF-FFFF00000000}"/>
  </bookViews>
  <sheets>
    <sheet name="Descriptive Dashboard" sheetId="11" r:id="rId1"/>
    <sheet name="Sheet1" sheetId="13" r:id="rId2"/>
    <sheet name="Sheet2" sheetId="14" r:id="rId3"/>
    <sheet name="Analysis" sheetId="12" r:id="rId4"/>
    <sheet name="Data Dictionary" sheetId="2" r:id="rId5"/>
    <sheet name="Data Table NIRD_irene" sheetId="1" r:id="rId6"/>
    <sheet name="State Population (2026)" sheetId="8" r:id="rId7"/>
    <sheet name="State Population (2025)" sheetId="7" r:id="rId8"/>
    <sheet name="Top 10 Summary" sheetId="9" r:id="rId9"/>
    <sheet name="Children Under 18 by State" sheetId="10" r:id="rId10"/>
    <sheet name="Data Table NIRD 20230130_orig" sheetId="3" state="hidden" r:id="rId11"/>
  </sheets>
  <externalReferences>
    <externalReference r:id="rId12"/>
  </externalReferences>
  <definedNames>
    <definedName name="_xlnm._FilterDatabase" localSheetId="10" hidden="1">'Data Table NIRD 20230130_orig'!$A$1:$AA$636</definedName>
    <definedName name="_xlnm._FilterDatabase" localSheetId="5" hidden="1">'Data Table NIRD_irene'!$A$1:$AA$636</definedName>
    <definedName name="_xlchart.v5.0" hidden="1">Analysis!$F$3</definedName>
    <definedName name="_xlchart.v5.1" hidden="1">Analysis!$F$4:$F$53</definedName>
    <definedName name="_xlchart.v5.10" hidden="1">'State Population (2026)'!$C$1</definedName>
    <definedName name="_xlchart.v5.11" hidden="1">'State Population (2026)'!$C$2:$C$53</definedName>
    <definedName name="_xlchart.v5.12" hidden="1">'State Population (2026)'!$B$1</definedName>
    <definedName name="_xlchart.v5.13" hidden="1">'State Population (2026)'!$B$2:$B$52</definedName>
    <definedName name="_xlchart.v5.14" hidden="1">'State Population (2026)'!$C$2:$C$52</definedName>
    <definedName name="_xlchart.v5.2" hidden="1">Analysis!$G$3</definedName>
    <definedName name="_xlchart.v5.3" hidden="1">Analysis!$G$4:$G$53</definedName>
    <definedName name="_xlchart.v5.4" hidden="1">Analysis!$F$3</definedName>
    <definedName name="_xlchart.v5.5" hidden="1">Analysis!$F$4:$F$53</definedName>
    <definedName name="_xlchart.v5.6" hidden="1">Analysis!$G$3</definedName>
    <definedName name="_xlchart.v5.7" hidden="1">Analysis!$G$4:$G$53</definedName>
    <definedName name="_xlchart.v5.8" hidden="1">'State Population (2026)'!$B$1</definedName>
    <definedName name="_xlchart.v5.9" hidden="1">'State Population (2026)'!$B$2:$B$53</definedName>
    <definedName name="Slicer_ABA_VERIFIED">#N/A</definedName>
    <definedName name="Slicer_region">#N/A</definedName>
    <definedName name="Slicer_STATE_FULL">#N/A</definedName>
    <definedName name="solver_eng" localSheetId="4" hidden="1">1</definedName>
    <definedName name="solver_neg" localSheetId="4" hidden="1">1</definedName>
    <definedName name="solver_num" localSheetId="4" hidden="1">0</definedName>
    <definedName name="solver_opt" localSheetId="4" hidden="1">'Data Dictionary'!$B$19</definedName>
    <definedName name="solver_typ" localSheetId="4" hidden="1">1</definedName>
    <definedName name="solver_val" localSheetId="4" hidden="1">0</definedName>
    <definedName name="solver_ver" localSheetId="4" hidden="1">3</definedName>
  </definedNames>
  <calcPr calcId="191029" iterateDelta="1E-4"/>
  <pivotCaches>
    <pivotCache cacheId="3" r:id="rId13"/>
    <pivotCache cacheId="4" r:id="rId14"/>
    <pivotCache cacheId="5"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J53" i="12" l="1"/>
  <c r="BI53" i="12"/>
  <c r="BJ52" i="12"/>
  <c r="BI52" i="12"/>
  <c r="BJ51" i="12"/>
  <c r="BI51" i="12"/>
  <c r="BJ50" i="12"/>
  <c r="BI50" i="12"/>
  <c r="BJ49" i="12"/>
  <c r="BI49" i="12"/>
  <c r="BJ48" i="12"/>
  <c r="BI48" i="12"/>
  <c r="BJ47" i="12"/>
  <c r="BI47" i="12"/>
  <c r="BJ46" i="12"/>
  <c r="BI46" i="12"/>
  <c r="BJ45" i="12"/>
  <c r="BI45" i="12"/>
  <c r="BJ44" i="12"/>
  <c r="BI44" i="12"/>
  <c r="BJ43" i="12"/>
  <c r="BI43" i="12"/>
  <c r="BJ42" i="12"/>
  <c r="BI42" i="12"/>
  <c r="BJ41" i="12"/>
  <c r="BI41" i="12"/>
  <c r="BJ40" i="12"/>
  <c r="BI40" i="12"/>
  <c r="BJ39" i="12"/>
  <c r="BI39" i="12"/>
  <c r="BJ38" i="12"/>
  <c r="BI38" i="12"/>
  <c r="BJ37" i="12"/>
  <c r="BI37" i="12"/>
  <c r="BJ36" i="12"/>
  <c r="BI36" i="12"/>
  <c r="BJ35" i="12"/>
  <c r="BI35" i="12"/>
  <c r="BJ34" i="12"/>
  <c r="BI34" i="12"/>
  <c r="BJ33" i="12"/>
  <c r="BI33" i="12"/>
  <c r="BJ32" i="12"/>
  <c r="BI32" i="12"/>
  <c r="BJ31" i="12"/>
  <c r="BI31" i="12"/>
  <c r="BJ30" i="12"/>
  <c r="BI30" i="12"/>
  <c r="BJ29" i="12"/>
  <c r="BI29" i="12"/>
  <c r="BJ28" i="12"/>
  <c r="BI28" i="12"/>
  <c r="BJ27" i="12"/>
  <c r="BI27" i="12"/>
  <c r="BJ26" i="12"/>
  <c r="BI26" i="12"/>
  <c r="BJ25" i="12"/>
  <c r="BI25" i="12"/>
  <c r="BJ24" i="12"/>
  <c r="BI24" i="12"/>
  <c r="BJ23" i="12"/>
  <c r="BI23" i="12"/>
  <c r="BJ22" i="12"/>
  <c r="BI22" i="12"/>
  <c r="BJ21" i="12"/>
  <c r="BI21" i="12"/>
  <c r="BJ20" i="12"/>
  <c r="BI20" i="12"/>
  <c r="BJ19" i="12"/>
  <c r="BI19" i="12"/>
  <c r="BJ18" i="12"/>
  <c r="BI18" i="12"/>
  <c r="BJ17" i="12"/>
  <c r="BI17" i="12"/>
  <c r="BJ16" i="12"/>
  <c r="BI16" i="12"/>
  <c r="BJ15" i="12"/>
  <c r="BI15" i="12"/>
  <c r="BJ14" i="12"/>
  <c r="BI14" i="12"/>
  <c r="BJ13" i="12"/>
  <c r="BI13" i="12"/>
  <c r="BJ12" i="12"/>
  <c r="BI12" i="12"/>
  <c r="BJ11" i="12"/>
  <c r="BI11" i="12"/>
  <c r="BJ10" i="12"/>
  <c r="BI10" i="12"/>
  <c r="BJ9" i="12"/>
  <c r="BI9" i="12"/>
  <c r="BJ8" i="12"/>
  <c r="BI8" i="12"/>
  <c r="BJ7" i="12"/>
  <c r="BI7" i="12"/>
  <c r="BJ6" i="12"/>
  <c r="BI6" i="12"/>
  <c r="BJ5" i="12"/>
  <c r="BI5" i="12"/>
  <c r="BJ4" i="12"/>
  <c r="BI4" i="12"/>
  <c r="C7" i="13"/>
  <c r="C6" i="13"/>
  <c r="C5" i="13"/>
  <c r="C4" i="13"/>
  <c r="C3" i="13"/>
  <c r="AD5" i="12" a="1"/>
  <c r="AD5" i="12" s="1"/>
  <c r="AG5" i="12" s="1"/>
  <c r="AM12" i="12"/>
  <c r="AG8" i="12" l="1"/>
  <c r="AG7" i="12"/>
  <c r="AG6" i="12"/>
  <c r="AF4" i="12"/>
  <c r="AF5" i="12" s="1"/>
  <c r="AF7" i="12" l="1"/>
  <c r="AF6" i="12"/>
  <c r="AF8" i="12"/>
  <c r="X2" i="1" l="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Y4" i="12"/>
  <c r="Y5" i="12"/>
  <c r="Y6" i="12"/>
  <c r="Y7" i="12"/>
  <c r="Y8" i="12"/>
  <c r="Y9" i="12"/>
  <c r="Y10" i="12"/>
  <c r="Y11" i="12"/>
  <c r="Y12" i="12"/>
  <c r="Y13" i="12"/>
  <c r="Y14" i="12"/>
  <c r="Y15" i="12"/>
  <c r="Y16" i="12"/>
  <c r="Y17" i="12"/>
  <c r="Y18" i="12"/>
  <c r="Y19" i="12"/>
  <c r="Y20" i="12"/>
  <c r="Y21" i="12"/>
  <c r="Y22" i="12"/>
  <c r="Y23" i="12"/>
  <c r="Y24" i="12"/>
  <c r="Y25" i="12"/>
  <c r="Y26" i="12"/>
  <c r="Y27" i="12"/>
  <c r="Y28" i="12"/>
  <c r="Y29" i="12"/>
  <c r="Y30" i="12"/>
  <c r="Y31" i="12"/>
  <c r="Y32" i="12"/>
  <c r="Y33" i="12"/>
  <c r="Y34" i="12"/>
  <c r="Y35" i="12"/>
  <c r="Y36" i="12"/>
  <c r="Y37" i="12"/>
  <c r="Y38" i="12"/>
  <c r="Y39" i="12"/>
  <c r="Y40" i="12"/>
  <c r="Y41" i="12"/>
  <c r="Y42" i="12"/>
  <c r="Y43" i="12"/>
  <c r="Y44" i="12"/>
  <c r="Y45" i="12"/>
  <c r="Y46" i="12"/>
  <c r="Y47" i="12"/>
  <c r="Y48" i="12"/>
  <c r="Y49" i="12"/>
  <c r="Y50" i="12"/>
  <c r="Y51" i="12"/>
  <c r="Y52" i="12"/>
  <c r="Y53" i="12"/>
  <c r="Z4" i="12"/>
  <c r="Z5" i="12"/>
  <c r="Z6" i="12"/>
  <c r="Z7" i="12"/>
  <c r="Z8" i="12"/>
  <c r="Z9" i="12"/>
  <c r="Z10" i="12"/>
  <c r="Z11" i="12"/>
  <c r="Z12" i="12"/>
  <c r="Z13" i="12"/>
  <c r="Z14" i="12"/>
  <c r="Z15" i="12"/>
  <c r="Z16" i="12"/>
  <c r="Z17" i="12"/>
  <c r="Z18" i="12"/>
  <c r="Z19" i="12"/>
  <c r="Z20" i="12"/>
  <c r="Z21" i="12"/>
  <c r="Z22" i="12"/>
  <c r="Z23" i="12"/>
  <c r="Z24" i="12"/>
  <c r="Z25" i="12"/>
  <c r="Z26" i="12"/>
  <c r="Z27" i="12"/>
  <c r="Z28" i="12"/>
  <c r="Z29" i="12"/>
  <c r="Z30" i="12"/>
  <c r="Z31" i="12"/>
  <c r="Z32" i="12"/>
  <c r="Z33" i="12"/>
  <c r="Z34" i="12"/>
  <c r="Z35" i="12"/>
  <c r="Z36" i="12"/>
  <c r="Z37" i="12"/>
  <c r="Z38" i="12"/>
  <c r="Z39" i="12"/>
  <c r="Z40" i="12"/>
  <c r="Z41" i="12"/>
  <c r="Z42" i="12"/>
  <c r="Z43" i="12"/>
  <c r="Z44" i="12"/>
  <c r="Z45" i="12"/>
  <c r="Z46" i="12"/>
  <c r="Z47" i="12"/>
  <c r="Z48" i="12"/>
  <c r="Z49" i="12"/>
  <c r="Z50" i="12"/>
  <c r="Z51" i="12"/>
  <c r="Z52" i="12"/>
  <c r="Z53" i="12"/>
  <c r="H4" i="12"/>
  <c r="S637" i="1"/>
  <c r="R637" i="1"/>
  <c r="Q637" i="1"/>
  <c r="P637" i="1"/>
  <c r="I637" i="1"/>
  <c r="L637" i="1"/>
  <c r="K637" i="1"/>
  <c r="J637" i="1"/>
  <c r="N637" i="1"/>
  <c r="M637" i="1"/>
  <c r="F4" i="12" a="1"/>
  <c r="F4" i="12" s="1"/>
  <c r="H5" i="12"/>
  <c r="H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F5" i="10" l="1"/>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C56" i="10"/>
  <c r="D56" i="10"/>
  <c r="E56" i="10"/>
  <c r="F56" i="10"/>
  <c r="E2" i="8"/>
  <c r="F2" i="8"/>
  <c r="E3" i="8"/>
  <c r="F3" i="8"/>
  <c r="E4" i="8"/>
  <c r="F4" i="8"/>
  <c r="E5" i="8"/>
  <c r="F5" i="8"/>
  <c r="E6" i="8"/>
  <c r="F6" i="8"/>
  <c r="E7" i="8"/>
  <c r="F7" i="8"/>
  <c r="E8" i="8"/>
  <c r="F8" i="8"/>
  <c r="E9" i="8"/>
  <c r="F9" i="8"/>
  <c r="E10" i="8"/>
  <c r="F10" i="8"/>
  <c r="E11" i="8"/>
  <c r="F11" i="8"/>
  <c r="E12" i="8"/>
  <c r="F12" i="8"/>
  <c r="E13" i="8"/>
  <c r="F13" i="8"/>
  <c r="E14" i="8"/>
  <c r="F14" i="8"/>
  <c r="E15" i="8"/>
  <c r="F15" i="8"/>
  <c r="E16" i="8"/>
  <c r="F16" i="8"/>
  <c r="E17" i="8"/>
  <c r="F17" i="8"/>
  <c r="E18" i="8"/>
  <c r="F18" i="8"/>
  <c r="E19" i="8"/>
  <c r="F19" i="8"/>
  <c r="E20" i="8"/>
  <c r="F20" i="8"/>
  <c r="E21" i="8"/>
  <c r="F21" i="8"/>
  <c r="E22" i="8"/>
  <c r="F22" i="8"/>
  <c r="E23" i="8"/>
  <c r="F23" i="8"/>
  <c r="E24" i="8"/>
  <c r="F24" i="8"/>
  <c r="E25" i="8"/>
  <c r="F25" i="8"/>
  <c r="E26" i="8"/>
  <c r="F26" i="8"/>
  <c r="E27" i="8"/>
  <c r="F27" i="8"/>
  <c r="E28" i="8"/>
  <c r="F28" i="8"/>
  <c r="E29" i="8"/>
  <c r="F29" i="8"/>
  <c r="E30" i="8"/>
  <c r="F30" i="8"/>
  <c r="E31" i="8"/>
  <c r="F31" i="8"/>
  <c r="E32" i="8"/>
  <c r="F32" i="8"/>
  <c r="E33" i="8"/>
  <c r="F33" i="8"/>
  <c r="E34" i="8"/>
  <c r="F34" i="8"/>
  <c r="E35" i="8"/>
  <c r="F35" i="8"/>
  <c r="E36" i="8"/>
  <c r="F36" i="8"/>
  <c r="E37" i="8"/>
  <c r="F37" i="8"/>
  <c r="E38" i="8"/>
  <c r="F38" i="8"/>
  <c r="E39" i="8"/>
  <c r="F39" i="8"/>
  <c r="E40" i="8"/>
  <c r="F40" i="8"/>
  <c r="E41" i="8"/>
  <c r="F41" i="8"/>
  <c r="E42" i="8"/>
  <c r="F42" i="8"/>
  <c r="E43" i="8"/>
  <c r="F43" i="8"/>
  <c r="E44" i="8"/>
  <c r="F44" i="8"/>
  <c r="E45" i="8"/>
  <c r="F45" i="8"/>
  <c r="E46" i="8"/>
  <c r="F46" i="8"/>
  <c r="E47" i="8"/>
  <c r="F47" i="8"/>
  <c r="E48" i="8"/>
  <c r="F48" i="8"/>
  <c r="E49" i="8"/>
  <c r="F49" i="8"/>
  <c r="E50" i="8"/>
  <c r="F50" i="8"/>
  <c r="E51" i="8"/>
  <c r="F51" i="8"/>
  <c r="E52" i="8"/>
  <c r="F52" i="8"/>
  <c r="C53" i="8"/>
  <c r="D53" i="8"/>
  <c r="E53" i="8" s="1"/>
  <c r="D56" i="7"/>
  <c r="C56" i="7"/>
  <c r="E56" i="7" s="1"/>
  <c r="F55" i="7"/>
  <c r="E55" i="7"/>
  <c r="F54" i="7"/>
  <c r="E54" i="7"/>
  <c r="F53" i="7"/>
  <c r="E53" i="7"/>
  <c r="F52" i="7"/>
  <c r="E52" i="7"/>
  <c r="F51" i="7"/>
  <c r="E51" i="7"/>
  <c r="F50" i="7"/>
  <c r="E50" i="7"/>
  <c r="F49" i="7"/>
  <c r="E49" i="7"/>
  <c r="F48" i="7"/>
  <c r="E48" i="7"/>
  <c r="F47" i="7"/>
  <c r="E47" i="7"/>
  <c r="F46" i="7"/>
  <c r="E46" i="7"/>
  <c r="F45" i="7"/>
  <c r="E45" i="7"/>
  <c r="F44" i="7"/>
  <c r="E44" i="7"/>
  <c r="F43" i="7"/>
  <c r="E43" i="7"/>
  <c r="F42" i="7"/>
  <c r="E42" i="7"/>
  <c r="F41" i="7"/>
  <c r="E41" i="7"/>
  <c r="F40" i="7"/>
  <c r="E40" i="7"/>
  <c r="F39" i="7"/>
  <c r="E39" i="7"/>
  <c r="F38" i="7"/>
  <c r="E38" i="7"/>
  <c r="F37" i="7"/>
  <c r="E37" i="7"/>
  <c r="F36" i="7"/>
  <c r="E36" i="7"/>
  <c r="F35" i="7"/>
  <c r="E35" i="7"/>
  <c r="F34" i="7"/>
  <c r="E34" i="7"/>
  <c r="F33" i="7"/>
  <c r="E33" i="7"/>
  <c r="F32" i="7"/>
  <c r="E32" i="7"/>
  <c r="F31" i="7"/>
  <c r="E31" i="7"/>
  <c r="F30" i="7"/>
  <c r="E30" i="7"/>
  <c r="F29" i="7"/>
  <c r="E29" i="7"/>
  <c r="F28" i="7"/>
  <c r="E28" i="7"/>
  <c r="F27" i="7"/>
  <c r="E27" i="7"/>
  <c r="F26" i="7"/>
  <c r="E26" i="7"/>
  <c r="F25" i="7"/>
  <c r="E25" i="7"/>
  <c r="F24" i="7"/>
  <c r="E24" i="7"/>
  <c r="F23" i="7"/>
  <c r="E23" i="7"/>
  <c r="F22" i="7"/>
  <c r="E22" i="7"/>
  <c r="F21" i="7"/>
  <c r="E21" i="7"/>
  <c r="F20" i="7"/>
  <c r="E20" i="7"/>
  <c r="F19" i="7"/>
  <c r="E19" i="7"/>
  <c r="F18" i="7"/>
  <c r="E18" i="7"/>
  <c r="F17" i="7"/>
  <c r="E17" i="7"/>
  <c r="F16" i="7"/>
  <c r="E16" i="7"/>
  <c r="F15" i="7"/>
  <c r="E15" i="7"/>
  <c r="F14" i="7"/>
  <c r="E14" i="7"/>
  <c r="F13" i="7"/>
  <c r="E13" i="7"/>
  <c r="F12" i="7"/>
  <c r="E12" i="7"/>
  <c r="F11" i="7"/>
  <c r="E11" i="7"/>
  <c r="F10" i="7"/>
  <c r="E10" i="7"/>
  <c r="F9" i="7"/>
  <c r="E9" i="7"/>
  <c r="F8" i="7"/>
  <c r="E8" i="7"/>
  <c r="F7" i="7"/>
  <c r="E7" i="7"/>
  <c r="F6" i="7"/>
  <c r="E6" i="7"/>
  <c r="F5" i="7"/>
  <c r="E5" i="7"/>
  <c r="F53" i="8" l="1"/>
  <c r="F56"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<sst xmlns="http://schemas.openxmlformats.org/spreadsheetml/2006/main" count="13138" uniqueCount="2820">
  <si>
    <t>STATE_FULL</t>
  </si>
  <si>
    <t>STATE</t>
  </si>
  <si>
    <t>COUNTY</t>
  </si>
  <si>
    <t>ADDRESS</t>
  </si>
  <si>
    <t>CITY</t>
  </si>
  <si>
    <t>ZIP_CODE</t>
  </si>
  <si>
    <t>AHA_ID</t>
  </si>
  <si>
    <t>HOSPITAL_NAME</t>
  </si>
  <si>
    <t>TOTAL_BEDS</t>
  </si>
  <si>
    <t>BURN_BEDS</t>
  </si>
  <si>
    <t>TRAUMA_ADULT</t>
  </si>
  <si>
    <t>TRAUMA_PEDS</t>
  </si>
  <si>
    <t>BURN_ADULT</t>
  </si>
  <si>
    <t>BURN_PEDS</t>
  </si>
  <si>
    <t>ACS_VERIFIED</t>
  </si>
  <si>
    <t>ADULT_TRAUMA_L1</t>
  </si>
  <si>
    <t>ADULT_TRAUMA_L2</t>
  </si>
  <si>
    <t>PEDS_TRAUMA_L1</t>
  </si>
  <si>
    <t>PEDS_TRAUMA_L2</t>
  </si>
  <si>
    <t>ABA_VERIFIED</t>
  </si>
  <si>
    <t>TC_STATE_DESIGNATED</t>
  </si>
  <si>
    <t>BC_STATE_DESIGNATED</t>
  </si>
  <si>
    <t>PHONE</t>
  </si>
  <si>
    <t>Alaska</t>
  </si>
  <si>
    <t>AK</t>
  </si>
  <si>
    <t>Anchorage</t>
  </si>
  <si>
    <t>4315 Diplomacy Dr</t>
  </si>
  <si>
    <t>Alaska Native Medical Center</t>
  </si>
  <si>
    <t>Yes</t>
  </si>
  <si>
    <t>(907) 563-2662</t>
  </si>
  <si>
    <t>3200 Providence Dr</t>
  </si>
  <si>
    <t>Providence Alaska Medical Center/Children's Hospital at Providence</t>
  </si>
  <si>
    <t>(907) 562-2211</t>
  </si>
  <si>
    <t>Alabama</t>
  </si>
  <si>
    <t>AL</t>
  </si>
  <si>
    <t>Houston</t>
  </si>
  <si>
    <t>1108 Ross Clark Cir</t>
  </si>
  <si>
    <t>Dothan</t>
  </si>
  <si>
    <t>Southeast Alabama Medical Center</t>
  </si>
  <si>
    <t>No</t>
  </si>
  <si>
    <t xml:space="preserve">Yes </t>
  </si>
  <si>
    <t>(334) 793-8111</t>
  </si>
  <si>
    <t>Jefferson</t>
  </si>
  <si>
    <t>619 19th St S</t>
  </si>
  <si>
    <t>Birmingham</t>
  </si>
  <si>
    <t>University of Alabama at Birmingham Hospital (UAB Burn Center)</t>
  </si>
  <si>
    <t>(205) 934-3411</t>
  </si>
  <si>
    <t>1600 7th Ave South</t>
  </si>
  <si>
    <t>Children's of Alabama (Children's of Alabama Burn Center)</t>
  </si>
  <si>
    <t>(205) 638-9100</t>
  </si>
  <si>
    <t>Madison</t>
  </si>
  <si>
    <t>101 Sivley Rd</t>
  </si>
  <si>
    <t>Huntsville</t>
  </si>
  <si>
    <t xml:space="preserve">Huntsville Hospital </t>
  </si>
  <si>
    <t>(256) 265-1000</t>
  </si>
  <si>
    <t>Mobile</t>
  </si>
  <si>
    <t>2451 University Hospital Dr</t>
  </si>
  <si>
    <t>USA Health University Hospital (Arnold Luterman Regional Burn Center)</t>
  </si>
  <si>
    <t>(251) 471-7000</t>
  </si>
  <si>
    <t>Montgomery</t>
  </si>
  <si>
    <t>2105 E South Blvd</t>
  </si>
  <si>
    <t xml:space="preserve">Baptist Medical Center South </t>
  </si>
  <si>
    <t>(334) 288-2100</t>
  </si>
  <si>
    <t>Arizona</t>
  </si>
  <si>
    <t>AZ</t>
  </si>
  <si>
    <t>Coconino</t>
  </si>
  <si>
    <t>1200 N Beaver St</t>
  </si>
  <si>
    <t>Flagstaff</t>
  </si>
  <si>
    <t>Flagstaff Medical Center</t>
  </si>
  <si>
    <t>(928) 779-3366</t>
  </si>
  <si>
    <t>Maricopa</t>
  </si>
  <si>
    <t>1955 W Frye Rd</t>
  </si>
  <si>
    <t>Chandler</t>
  </si>
  <si>
    <t>Chandler Regional Medical Center</t>
  </si>
  <si>
    <t>(480) 728-3000</t>
  </si>
  <si>
    <t>5555 W Thunderbird Rd</t>
  </si>
  <si>
    <t>Glendale</t>
  </si>
  <si>
    <t>Banner Thunderbird Medical Center</t>
  </si>
  <si>
    <t>(602) 865-5555</t>
  </si>
  <si>
    <t>13677 W McDowell Rd</t>
  </si>
  <si>
    <t>Goodyear</t>
  </si>
  <si>
    <t>Abrazo West Campus</t>
  </si>
  <si>
    <t>(623) 882-1500</t>
  </si>
  <si>
    <t>1400 S Dobson Rd</t>
  </si>
  <si>
    <t>Mesa</t>
  </si>
  <si>
    <t>Banner Desert Medical Center/Banner Children's at Desert</t>
  </si>
  <si>
    <t>(480) 412-3000</t>
  </si>
  <si>
    <t>1111 E McDowell Rd</t>
  </si>
  <si>
    <t>Phoenix</t>
  </si>
  <si>
    <t>Banner University Medical Center - Phoenix</t>
  </si>
  <si>
    <t>(602) 239-2000</t>
  </si>
  <si>
    <t>350 W Thomas Rd</t>
  </si>
  <si>
    <t>St. Joseph's Hospital and Medical Center</t>
  </si>
  <si>
    <t>(602) 406-3000</t>
  </si>
  <si>
    <t>19829 North 27th Ave</t>
  </si>
  <si>
    <t>HonorHealth Deer Valley Medical Center</t>
  </si>
  <si>
    <t>(623) 879-6100</t>
  </si>
  <si>
    <t>250 E Dunlap Ave</t>
  </si>
  <si>
    <t>HonorHealth John C. Lincoln Medical Center</t>
  </si>
  <si>
    <t>(602) 943-2381</t>
  </si>
  <si>
    <t>1919 E Thomas Rd</t>
  </si>
  <si>
    <t>Phoenix Children's Hospital</t>
  </si>
  <si>
    <t>(602) 933-1000</t>
  </si>
  <si>
    <t>2601 E Roosevelt St</t>
  </si>
  <si>
    <t>Valleywise Health (Arizona Burn Center)</t>
  </si>
  <si>
    <t>(602) 344-5011</t>
  </si>
  <si>
    <t>7400 E Osborn Rd</t>
  </si>
  <si>
    <t>Scottsdale</t>
  </si>
  <si>
    <t>HonorHealth Scottsdale Osborn Medical Center</t>
  </si>
  <si>
    <t>(480) 882-4000</t>
  </si>
  <si>
    <t>Pima</t>
  </si>
  <si>
    <t>1501 N Campbell Ave</t>
  </si>
  <si>
    <t>Tucson</t>
  </si>
  <si>
    <t>Banner University Medical Center - Tucson (Burn Unit at Banner)</t>
  </si>
  <si>
    <t xml:space="preserve">No </t>
  </si>
  <si>
    <t>(520) 694-0111</t>
  </si>
  <si>
    <t>350 N Wilmot Rd</t>
  </si>
  <si>
    <t>Carondelet St. Joseph's Hospital</t>
  </si>
  <si>
    <t>(520) 873-3000</t>
  </si>
  <si>
    <t>Arkansas</t>
  </si>
  <si>
    <t>AR</t>
  </si>
  <si>
    <t>Garland</t>
  </si>
  <si>
    <t>300 Werner St</t>
  </si>
  <si>
    <t>Hot Springs</t>
  </si>
  <si>
    <t>CHI St. Vincent Hospital Hot Springs</t>
  </si>
  <si>
    <t>(501) 622-1000</t>
  </si>
  <si>
    <t>Pulaski</t>
  </si>
  <si>
    <t>1 Children's Way</t>
  </si>
  <si>
    <t xml:space="preserve">Little Rock </t>
  </si>
  <si>
    <t>Arkansas Children's Hospital (Arkansas Children's Hospital Burn Center)</t>
  </si>
  <si>
    <t>(501) 364-1323</t>
  </si>
  <si>
    <t>4301 W Markham St</t>
  </si>
  <si>
    <t>UAMS Medical Center</t>
  </si>
  <si>
    <t>(501) 686-7000</t>
  </si>
  <si>
    <t>9601 Baptist Health Dr</t>
  </si>
  <si>
    <t>Little Rock</t>
  </si>
  <si>
    <t>Baptist Health Medical Center</t>
  </si>
  <si>
    <t>(501) 202-2000</t>
  </si>
  <si>
    <t>2 St Vincent Circle</t>
  </si>
  <si>
    <t xml:space="preserve">CHI St. Vincent Infirmary </t>
  </si>
  <si>
    <t>(501) 552-3000</t>
  </si>
  <si>
    <t>Washington</t>
  </si>
  <si>
    <t>3215 N Northhills Blvd</t>
  </si>
  <si>
    <t>Fayetteville</t>
  </si>
  <si>
    <t>Washington Regional Medical Center</t>
  </si>
  <si>
    <t>(479) 463-1000</t>
  </si>
  <si>
    <t>California</t>
  </si>
  <si>
    <t>CA</t>
  </si>
  <si>
    <t>Alameda</t>
  </si>
  <si>
    <t>1411 East 31st St</t>
  </si>
  <si>
    <t>Oakland</t>
  </si>
  <si>
    <t>Highland Hospital</t>
  </si>
  <si>
    <t>(510) 437-4800</t>
  </si>
  <si>
    <t>20103 Lake Chabot Rd</t>
  </si>
  <si>
    <t>Castro Valley</t>
  </si>
  <si>
    <t>Sutter Health Eden Medical Center</t>
  </si>
  <si>
    <t>(510) 537-1234</t>
  </si>
  <si>
    <t>747 52nd St</t>
  </si>
  <si>
    <t>UCSF Benioff Children's Hospital Oakland</t>
  </si>
  <si>
    <t>(510) 428-3000</t>
  </si>
  <si>
    <t xml:space="preserve">Butte </t>
  </si>
  <si>
    <t>1531 Esplanade</t>
  </si>
  <si>
    <t>Chico</t>
  </si>
  <si>
    <t>Enloe Medical Center</t>
  </si>
  <si>
    <t>(530) 332-7300</t>
  </si>
  <si>
    <t>Contra Costa</t>
  </si>
  <si>
    <t>1601 Ygnacio Valley Rd</t>
  </si>
  <si>
    <t>Walnut Creek</t>
  </si>
  <si>
    <t>John Muir Medical Center, Walnut Creek</t>
  </si>
  <si>
    <t>(925) 939-3000</t>
  </si>
  <si>
    <t>Fresno</t>
  </si>
  <si>
    <t>2823 Fresno St</t>
  </si>
  <si>
    <t>Community Regional Medical Center (Leon S. Peters Burn Center)</t>
  </si>
  <si>
    <t>(559) 459-6000</t>
  </si>
  <si>
    <t>Kern</t>
  </si>
  <si>
    <t>420 34th St</t>
  </si>
  <si>
    <t>Bakersfield</t>
  </si>
  <si>
    <t xml:space="preserve">The Grossman Burn Center at Bakersfield Memorial Hospital </t>
  </si>
  <si>
    <t>(661) 323-2876</t>
  </si>
  <si>
    <t>Los Angeles</t>
  </si>
  <si>
    <t>1600 West Avenue J</t>
  </si>
  <si>
    <t>Lancaster</t>
  </si>
  <si>
    <t xml:space="preserve">Antelope Valley Hospital </t>
  </si>
  <si>
    <t>(661) 949-5000</t>
  </si>
  <si>
    <t>8700 Beverly Blvd</t>
  </si>
  <si>
    <t>West Hollywood</t>
  </si>
  <si>
    <t>Cedar-Sinai Medical Center</t>
  </si>
  <si>
    <t>(310) 423-5000</t>
  </si>
  <si>
    <t>4650 Sunset Blvd</t>
  </si>
  <si>
    <t xml:space="preserve">Los Angeles </t>
  </si>
  <si>
    <t>Children's Hospital Los Angeles</t>
  </si>
  <si>
    <t>(323) 660-2450</t>
  </si>
  <si>
    <t>1798 North Garey Ave</t>
  </si>
  <si>
    <t>Pomona</t>
  </si>
  <si>
    <t>Pomona Valley Hospital Medical Center</t>
  </si>
  <si>
    <t>(909) 865-9500</t>
  </si>
  <si>
    <t>3630 East Imperial Hwy</t>
  </si>
  <si>
    <t>Lynwood</t>
  </si>
  <si>
    <t>St. Francis Medical Center Lynwood</t>
  </si>
  <si>
    <t>(310) 900-8900</t>
  </si>
  <si>
    <t>15031 Rinaldi St</t>
  </si>
  <si>
    <t>Mission Hills</t>
  </si>
  <si>
    <t>Providence Holy Cross Medical Center</t>
  </si>
  <si>
    <t>(818) 365-8051</t>
  </si>
  <si>
    <t>757 Westwood Plaza</t>
  </si>
  <si>
    <t>Ronald Reagan UCLA Medical Center</t>
  </si>
  <si>
    <t>(310) 825-9111</t>
  </si>
  <si>
    <t>7300 Medical Center Dr</t>
  </si>
  <si>
    <t>West Hills</t>
  </si>
  <si>
    <t xml:space="preserve">The Grossman Burn Center at West Hills Hospital &amp; Medical Center </t>
  </si>
  <si>
    <t>(818) 676-4177</t>
  </si>
  <si>
    <t>3330 Lomita Blvd</t>
  </si>
  <si>
    <t>Torrance</t>
  </si>
  <si>
    <t>Torrance Memorial Burn Center</t>
  </si>
  <si>
    <t>(310) 517-4622</t>
  </si>
  <si>
    <t>1401 S Grand Ave</t>
  </si>
  <si>
    <t>California Hospital Medical Center</t>
  </si>
  <si>
    <t>(213) 748-2411</t>
  </si>
  <si>
    <t>18300 Roscoe Blvd</t>
  </si>
  <si>
    <t xml:space="preserve">Northridge </t>
  </si>
  <si>
    <t>Northridge Hospital Medical Center</t>
  </si>
  <si>
    <t>(818) 885-8500</t>
  </si>
  <si>
    <t>1000 W Carson St</t>
  </si>
  <si>
    <t>Harbor-UCLA Medical Center</t>
  </si>
  <si>
    <t>(310)222-2345</t>
  </si>
  <si>
    <t>23845 McBean Pkwy</t>
  </si>
  <si>
    <t>Valencia</t>
  </si>
  <si>
    <t>Henry Mayo Newhall Hospital</t>
  </si>
  <si>
    <t>(661) 200-2000</t>
  </si>
  <si>
    <t>100 W California Blvd</t>
  </si>
  <si>
    <t>Pasadena</t>
  </si>
  <si>
    <t>Huntington Hospital</t>
  </si>
  <si>
    <t>(626) 397-5000</t>
  </si>
  <si>
    <t>1200 N State St</t>
  </si>
  <si>
    <t>LAC + USC Medical Center (LAC + USC Regional Burn Center)</t>
  </si>
  <si>
    <t>(323) 409-1000</t>
  </si>
  <si>
    <t>2801 Atlantic Ave</t>
  </si>
  <si>
    <t>Long Beach</t>
  </si>
  <si>
    <t>Long Beach Medical Center</t>
  </si>
  <si>
    <t>(562) 933-2000</t>
  </si>
  <si>
    <t>1050 Linden Ave</t>
  </si>
  <si>
    <t>St. Mary Medical Center Long Beach</t>
  </si>
  <si>
    <t>(562) 491-9000</t>
  </si>
  <si>
    <t>Madera</t>
  </si>
  <si>
    <t>9300 Valley Children's Place</t>
  </si>
  <si>
    <t>Valley Children's Healthcare</t>
  </si>
  <si>
    <t>(559) 353-3000</t>
  </si>
  <si>
    <t xml:space="preserve">Monterey </t>
  </si>
  <si>
    <t>1441 Constitution Blvd</t>
  </si>
  <si>
    <t xml:space="preserve">Salinas </t>
  </si>
  <si>
    <t>Natividad Medical Center</t>
  </si>
  <si>
    <t>(831) 647-7611</t>
  </si>
  <si>
    <t>Orange</t>
  </si>
  <si>
    <t>27700 Medical Center Rd</t>
  </si>
  <si>
    <t>Mission Viejo</t>
  </si>
  <si>
    <t>Providence Mission Hospital</t>
  </si>
  <si>
    <t>(949) 364-1400</t>
  </si>
  <si>
    <t>101 The City Dr South</t>
  </si>
  <si>
    <t>UC Irvine Health (UCI Regional Burn Center)</t>
  </si>
  <si>
    <t>(714) 456-6011</t>
  </si>
  <si>
    <t xml:space="preserve">Orange </t>
  </si>
  <si>
    <t>1201 West La Veta Ave</t>
  </si>
  <si>
    <t>Children's Hospital of Orange County</t>
  </si>
  <si>
    <t>(714) 997-3000</t>
  </si>
  <si>
    <t>1001 North Tustin Ave</t>
  </si>
  <si>
    <t>Santa Ana</t>
  </si>
  <si>
    <t>Orange County Global Medical Center (Orange County Burn Center)</t>
  </si>
  <si>
    <t>(714) 953-3500</t>
  </si>
  <si>
    <t>Placer</t>
  </si>
  <si>
    <t>1 Medical Plaza Dr</t>
  </si>
  <si>
    <t>Roseville</t>
  </si>
  <si>
    <t>Sutter Roseville Medical Center</t>
  </si>
  <si>
    <t>(916) 781-1000</t>
  </si>
  <si>
    <t>Riverside</t>
  </si>
  <si>
    <t>1150 N Indian Canyon Dr</t>
  </si>
  <si>
    <t>Palm Springs</t>
  </si>
  <si>
    <t>Desert Regional Medical Center</t>
  </si>
  <si>
    <t>(760) 323-6511</t>
  </si>
  <si>
    <t xml:space="preserve">Riverside </t>
  </si>
  <si>
    <t>4445 Magnolia Ave</t>
  </si>
  <si>
    <t>HCA Riverside Community Hospital</t>
  </si>
  <si>
    <t>(951) 788-3000</t>
  </si>
  <si>
    <t>36485 Inland Valley Rd</t>
  </si>
  <si>
    <t>Wildomar</t>
  </si>
  <si>
    <t>Inland Valley Medical Center</t>
  </si>
  <si>
    <t>(951) 677-1111</t>
  </si>
  <si>
    <t>26520 Cactus Avenue</t>
  </si>
  <si>
    <t>Moreno Valley</t>
  </si>
  <si>
    <t>Riverside University Health System Medical Center</t>
  </si>
  <si>
    <t>(951) 486-4000</t>
  </si>
  <si>
    <t xml:space="preserve">Sacramento </t>
  </si>
  <si>
    <t>6501 Coyle Ave</t>
  </si>
  <si>
    <t>Carmichael</t>
  </si>
  <si>
    <t>Mercy San Juan Medical Center</t>
  </si>
  <si>
    <t>(916) 537-5000</t>
  </si>
  <si>
    <t>6600 Bruceville Rd</t>
  </si>
  <si>
    <t>Sacramento</t>
  </si>
  <si>
    <t>Kaiser Permanente South Sacramento Medical Center</t>
  </si>
  <si>
    <t>(916) 688-2430</t>
  </si>
  <si>
    <t>2315 Stockton Blvd</t>
  </si>
  <si>
    <t>UC Davis Medical Center (UC Davis Regional Burn Center)</t>
  </si>
  <si>
    <t>(916) 734-2011</t>
  </si>
  <si>
    <t>2425 Stockton Blvd</t>
  </si>
  <si>
    <t>Shriners Burn Center at Shriners Hospitals for Children - Nothern California</t>
  </si>
  <si>
    <t>(916) 453-2000</t>
  </si>
  <si>
    <t>San Bernardino</t>
  </si>
  <si>
    <t>400 N  Pepper Ave</t>
  </si>
  <si>
    <t>Colton</t>
  </si>
  <si>
    <t>Arrowhead Regional Medical Center (Edward G. Hirschman Burn Center)</t>
  </si>
  <si>
    <t>(909) 580-1000</t>
  </si>
  <si>
    <t>11234 Anderson St</t>
  </si>
  <si>
    <t>Loma Linda</t>
  </si>
  <si>
    <t>Loma Linda University Medical Center/Loma Linda University Children's Hospital</t>
  </si>
  <si>
    <t>(909) 558-4000</t>
  </si>
  <si>
    <t>San Diego</t>
  </si>
  <si>
    <t>2185 West Citracado Pkwy</t>
  </si>
  <si>
    <t>Escondido</t>
  </si>
  <si>
    <t>Palomar Medical Center Escondido</t>
  </si>
  <si>
    <t>(760) 739-3000</t>
  </si>
  <si>
    <t>3020 Children's Way</t>
  </si>
  <si>
    <t>Rady Children's Hospital - San Diego</t>
  </si>
  <si>
    <t>(858) 576-1700</t>
  </si>
  <si>
    <t>9888 Genessee Ave</t>
  </si>
  <si>
    <t>La Jolla</t>
  </si>
  <si>
    <t>Scripps Memorial Hospital</t>
  </si>
  <si>
    <t>(858) 626-4123</t>
  </si>
  <si>
    <t>4077 5th Ave</t>
  </si>
  <si>
    <t>Scripps Mercy Hospital</t>
  </si>
  <si>
    <t>(619) 294-8111</t>
  </si>
  <si>
    <t>7901 Frost St</t>
  </si>
  <si>
    <t>Sharp Memorial Hospital</t>
  </si>
  <si>
    <t>(858) 939-3400</t>
  </si>
  <si>
    <t>200 W Arbor Dr</t>
  </si>
  <si>
    <t>UC San Diego Medical Center (UCSD Regional Burn Center)</t>
  </si>
  <si>
    <t>(619) 543-6222</t>
  </si>
  <si>
    <t xml:space="preserve">San Francisco </t>
  </si>
  <si>
    <t>1001 Potrero Ave</t>
  </si>
  <si>
    <t>San Francisco</t>
  </si>
  <si>
    <t xml:space="preserve">Zuckerberg San Francisco General Hospital </t>
  </si>
  <si>
    <t>(628) 206-8000</t>
  </si>
  <si>
    <t xml:space="preserve">900 Hyde St </t>
  </si>
  <si>
    <t>Bothin Burn Center at St. Francis Memorial Hospital</t>
  </si>
  <si>
    <t>(415) 353-6000</t>
  </si>
  <si>
    <t>San Joaquin</t>
  </si>
  <si>
    <t>500 West Hospital Rd</t>
  </si>
  <si>
    <t>French Camp</t>
  </si>
  <si>
    <t>San Joaquin General Hospital</t>
  </si>
  <si>
    <t>(209) 468-6000</t>
  </si>
  <si>
    <t>Santa Clara</t>
  </si>
  <si>
    <t>300 Pasteur Dr</t>
  </si>
  <si>
    <t>Palo Alto</t>
  </si>
  <si>
    <t>Stanford Health Care/Lucile Packard Children's Hospital Stanford</t>
  </si>
  <si>
    <t>(650) 723-4000</t>
  </si>
  <si>
    <t>Santa Barbara</t>
  </si>
  <si>
    <t>400 W Pueblo St</t>
  </si>
  <si>
    <t>Santa Barbara Cottage Hospital</t>
  </si>
  <si>
    <t>(805) 682-7111</t>
  </si>
  <si>
    <t>751 South Bascom Ave</t>
  </si>
  <si>
    <t>San Jose</t>
  </si>
  <si>
    <t>Santa Clara Valley Medical Center (Santa Clara Valley Medical Center Regional Burn Center)</t>
  </si>
  <si>
    <t>(408) 885-5000</t>
  </si>
  <si>
    <t xml:space="preserve">Santa Clara </t>
  </si>
  <si>
    <t>225 N Jackson Ave</t>
  </si>
  <si>
    <t>HCA Regional Medical Center</t>
  </si>
  <si>
    <t>(408) 259-5000</t>
  </si>
  <si>
    <t>Shasta</t>
  </si>
  <si>
    <t>2175 Rosaline Ave</t>
  </si>
  <si>
    <t>Redding</t>
  </si>
  <si>
    <t>Mercy Medical Center Redding</t>
  </si>
  <si>
    <t>(530) 225-6000</t>
  </si>
  <si>
    <t>Solano</t>
  </si>
  <si>
    <t>1 Quality Dr</t>
  </si>
  <si>
    <t>Vacaville</t>
  </si>
  <si>
    <t>Kaiser Permanente Vacaville Medical Center</t>
  </si>
  <si>
    <t>(707) 624-4000</t>
  </si>
  <si>
    <t>1200 B. Gale Wilson Blvd</t>
  </si>
  <si>
    <t>Fairfield</t>
  </si>
  <si>
    <t>NorthBay Medical Center</t>
  </si>
  <si>
    <t>(707) 646-5000</t>
  </si>
  <si>
    <t>Sonoma</t>
  </si>
  <si>
    <t>1165 Montgomery Dr</t>
  </si>
  <si>
    <t>Santa Rosa</t>
  </si>
  <si>
    <t>Santa Rosa Memorial Hospital</t>
  </si>
  <si>
    <t>(707) 522-4304</t>
  </si>
  <si>
    <t>Stanislaus</t>
  </si>
  <si>
    <t>1441 Florida Ave</t>
  </si>
  <si>
    <t>Modesto</t>
  </si>
  <si>
    <t>Doctors Medical Center</t>
  </si>
  <si>
    <t>(209) 578-1211</t>
  </si>
  <si>
    <t>1700 Coffee Rd</t>
  </si>
  <si>
    <t>Memorial Medical Center</t>
  </si>
  <si>
    <t>(209) 526-4500</t>
  </si>
  <si>
    <t>Ventura</t>
  </si>
  <si>
    <t>300 Hillmont Ave</t>
  </si>
  <si>
    <t xml:space="preserve">Ventura County Medical Center </t>
  </si>
  <si>
    <t>(805) 652-6000</t>
  </si>
  <si>
    <t xml:space="preserve">Ventura </t>
  </si>
  <si>
    <t>215 West Janss Rd</t>
  </si>
  <si>
    <t>Thousand Oaks</t>
  </si>
  <si>
    <t>Los Robles Hospital and Medical Center</t>
  </si>
  <si>
    <t>(805)370-4421</t>
  </si>
  <si>
    <t>Colorado</t>
  </si>
  <si>
    <t>CO</t>
  </si>
  <si>
    <t>Adams</t>
  </si>
  <si>
    <t>13123 East 16th Ave</t>
  </si>
  <si>
    <t>Aurora</t>
  </si>
  <si>
    <t>Children's Hospital Colorado (Children's Hospital Colorado Burn Center)</t>
  </si>
  <si>
    <t>(720) 777-1234</t>
  </si>
  <si>
    <t>12605 E 16th Ave</t>
  </si>
  <si>
    <t>University of Colorado Hospital (Burn &amp; Frostbite Center at UCHealth)</t>
  </si>
  <si>
    <t>(720) 848-0000</t>
  </si>
  <si>
    <t>9191 Grant St</t>
  </si>
  <si>
    <t>Thornton</t>
  </si>
  <si>
    <t>North Suburban Medical Center</t>
  </si>
  <si>
    <t>(303) 451-7800</t>
  </si>
  <si>
    <t>Arapahoe</t>
  </si>
  <si>
    <t>501 E Hampden Ave</t>
  </si>
  <si>
    <t>Englewood</t>
  </si>
  <si>
    <t>Swedish Medical Center (Burn and Reconstructive Centers of Colorado)</t>
  </si>
  <si>
    <t>(303) 788-5000</t>
  </si>
  <si>
    <t>1501 South Potomac St</t>
  </si>
  <si>
    <t xml:space="preserve">Medical Center of Aurora </t>
  </si>
  <si>
    <t>(303) 695-2600</t>
  </si>
  <si>
    <t>7700 S Broadway St</t>
  </si>
  <si>
    <t>Littleton</t>
  </si>
  <si>
    <t xml:space="preserve">Littleton Adventist Hospital </t>
  </si>
  <si>
    <t>(303) 730-8900</t>
  </si>
  <si>
    <t>Boulder</t>
  </si>
  <si>
    <t>200 Exempla Circle</t>
  </si>
  <si>
    <t xml:space="preserve">Lafayette </t>
  </si>
  <si>
    <t>Good Samaritan Medical Center</t>
  </si>
  <si>
    <t>(303) 689-4000</t>
  </si>
  <si>
    <t>4747 Arapahoe Ave</t>
  </si>
  <si>
    <t>Boulder Community Foothills Hospital</t>
  </si>
  <si>
    <t>(720) 854-7000</t>
  </si>
  <si>
    <t>Denver</t>
  </si>
  <si>
    <t>777 Bannock St</t>
  </si>
  <si>
    <t>Denver Health Medical Center</t>
  </si>
  <si>
    <t>(303) 436-6000</t>
  </si>
  <si>
    <t>Douglas</t>
  </si>
  <si>
    <t>10101 Ridge Gale Pkwy</t>
  </si>
  <si>
    <t>Lone Tree</t>
  </si>
  <si>
    <t xml:space="preserve">Sky Ridge Medical Center </t>
  </si>
  <si>
    <t>(720) 225-1000</t>
  </si>
  <si>
    <t>9395 Crown Crest Blvd</t>
  </si>
  <si>
    <t>Parker</t>
  </si>
  <si>
    <t>Parker Adventist Hospital</t>
  </si>
  <si>
    <t>(303) 269-4000</t>
  </si>
  <si>
    <t>El Paso</t>
  </si>
  <si>
    <t>2222 N Nevada Ave</t>
  </si>
  <si>
    <t>Colorado Springs</t>
  </si>
  <si>
    <t>Penrose Hospital</t>
  </si>
  <si>
    <t>(719) 776-5000</t>
  </si>
  <si>
    <t>1400 E Boulder St</t>
  </si>
  <si>
    <t>UCHealth Memorial Hospital</t>
  </si>
  <si>
    <t>(719) 365-5000</t>
  </si>
  <si>
    <t>4090 Briargate Pkwy</t>
  </si>
  <si>
    <t>Children's Hospital of Colorado at Memorial</t>
  </si>
  <si>
    <t>(719) 305-1234</t>
  </si>
  <si>
    <t>11600 W 2nd Pl</t>
  </si>
  <si>
    <t>Lakewood</t>
  </si>
  <si>
    <t>St. Anthony Hospital</t>
  </si>
  <si>
    <t>(720) 321-0000</t>
  </si>
  <si>
    <t>8300 W 38th Ave</t>
  </si>
  <si>
    <t>Wheat Ridge</t>
  </si>
  <si>
    <t>Lutheran Medical Center</t>
  </si>
  <si>
    <t>(303) 425-4500</t>
  </si>
  <si>
    <t>Larimer</t>
  </si>
  <si>
    <t>2500 Rocky Mountain Ave</t>
  </si>
  <si>
    <t>Loveland</t>
  </si>
  <si>
    <t>UCHealth Medical Center of the Rockies</t>
  </si>
  <si>
    <t>(970) 624-2500</t>
  </si>
  <si>
    <t>2635 N 7th St</t>
  </si>
  <si>
    <t>Grand Junction</t>
  </si>
  <si>
    <t>St. Mary's Hospital and Medical Center</t>
  </si>
  <si>
    <t>(970) 298-2273</t>
  </si>
  <si>
    <t>Weld</t>
  </si>
  <si>
    <t>1801 16th St</t>
  </si>
  <si>
    <t>Greeley</t>
  </si>
  <si>
    <t>North Colorado Medical Center (Western States Burn Center)</t>
  </si>
  <si>
    <t>(970) 810-4121</t>
  </si>
  <si>
    <t>Connecticut</t>
  </si>
  <si>
    <t>CT</t>
  </si>
  <si>
    <t>267 Grant St</t>
  </si>
  <si>
    <t>Bridgeport</t>
  </si>
  <si>
    <t>06610</t>
  </si>
  <si>
    <t>Bridgeport Hospital (The Connecticut Burn Center)</t>
  </si>
  <si>
    <t>(203) 384-3000</t>
  </si>
  <si>
    <t>24 Hospital Ave</t>
  </si>
  <si>
    <t>Danbury</t>
  </si>
  <si>
    <t>06810</t>
  </si>
  <si>
    <t>Danbury Hospital</t>
  </si>
  <si>
    <t>(203) 739-7000</t>
  </si>
  <si>
    <t>34 Maple St</t>
  </si>
  <si>
    <t>Norwalk</t>
  </si>
  <si>
    <t>06856</t>
  </si>
  <si>
    <t>Norwalk Hospital</t>
  </si>
  <si>
    <t>(203) 852-2000</t>
  </si>
  <si>
    <t>2800 Main St</t>
  </si>
  <si>
    <t>06606</t>
  </si>
  <si>
    <t xml:space="preserve">St. Vincent's Medical Center </t>
  </si>
  <si>
    <t>(203) 576-6000</t>
  </si>
  <si>
    <t>1 Hospital Plz</t>
  </si>
  <si>
    <t>Stamford</t>
  </si>
  <si>
    <t>06904</t>
  </si>
  <si>
    <t>Stamford Hospital</t>
  </si>
  <si>
    <t>(203) 276-1000</t>
  </si>
  <si>
    <t>Hartford</t>
  </si>
  <si>
    <t>282 Washington St</t>
  </si>
  <si>
    <t>06106</t>
  </si>
  <si>
    <t>Connecticut Children's Medical Center</t>
  </si>
  <si>
    <t>(860) 545-9000</t>
  </si>
  <si>
    <t>80 Seymour St</t>
  </si>
  <si>
    <t>06102</t>
  </si>
  <si>
    <t>Hartford Hospital</t>
  </si>
  <si>
    <t>114 Woodland St</t>
  </si>
  <si>
    <t>06105</t>
  </si>
  <si>
    <t>Saint Francis Hospital and Medical Center</t>
  </si>
  <si>
    <t>(860) 714-4000</t>
  </si>
  <si>
    <t>New Haven</t>
  </si>
  <si>
    <t>56 Franklin St</t>
  </si>
  <si>
    <t>Waterbury</t>
  </si>
  <si>
    <t>06706</t>
  </si>
  <si>
    <t>Saint Mary's Hospital</t>
  </si>
  <si>
    <t>(203) 709-6000</t>
  </si>
  <si>
    <t>64 Robbins St</t>
  </si>
  <si>
    <t>06708</t>
  </si>
  <si>
    <t>Waterbury Hospital</t>
  </si>
  <si>
    <t>(203) 573-6000</t>
  </si>
  <si>
    <t>20 York St</t>
  </si>
  <si>
    <t>06510</t>
  </si>
  <si>
    <t>Yale-New Haven Hospital</t>
  </si>
  <si>
    <t>(203) 688-4242</t>
  </si>
  <si>
    <t>1450 Chapel St</t>
  </si>
  <si>
    <t>06511</t>
  </si>
  <si>
    <t>Yale-New Haven Hospital-Saint Raphael</t>
  </si>
  <si>
    <t>(203) 789-3000</t>
  </si>
  <si>
    <t>Delaware</t>
  </si>
  <si>
    <t>DE</t>
  </si>
  <si>
    <t>New Castle</t>
  </si>
  <si>
    <t>4755 Ogletown-Stanton Rd</t>
  </si>
  <si>
    <t>Newark</t>
  </si>
  <si>
    <t>ChristianaCare</t>
  </si>
  <si>
    <t>(302) 733-1000</t>
  </si>
  <si>
    <t>1600 Rockland Rd</t>
  </si>
  <si>
    <t>Wilmington</t>
  </si>
  <si>
    <t xml:space="preserve">Nemours Children's Hospital </t>
  </si>
  <si>
    <t>(302) 651-4200</t>
  </si>
  <si>
    <t>District of Columbia</t>
  </si>
  <si>
    <t>DC</t>
  </si>
  <si>
    <t>110 Irving St</t>
  </si>
  <si>
    <t>MedStar Washington Hospital Center (The Burn Center at MedStar Washington Hospital Center)</t>
  </si>
  <si>
    <t>(202) 877-7000</t>
  </si>
  <si>
    <t>900 23rd St</t>
  </si>
  <si>
    <t>George Washington University Hospital</t>
  </si>
  <si>
    <t>(202) 715-4000</t>
  </si>
  <si>
    <t>2041 Georgia Ave</t>
  </si>
  <si>
    <t>Howard University Hospital</t>
  </si>
  <si>
    <t>(202) 865-6100</t>
  </si>
  <si>
    <t>111 Michigan Ave</t>
  </si>
  <si>
    <t>Children's National Health System (Children's National Trauma and Burn Center)</t>
  </si>
  <si>
    <t>(202) 476-5000</t>
  </si>
  <si>
    <t>Florida</t>
  </si>
  <si>
    <t>FL</t>
  </si>
  <si>
    <t>Alachua</t>
  </si>
  <si>
    <t>1600 SW Archer Rd</t>
  </si>
  <si>
    <t>Gainesville</t>
  </si>
  <si>
    <t>UF Health Shands Hospital (UF Health Shands Burn Center)</t>
  </si>
  <si>
    <t>(352) 265-0111</t>
  </si>
  <si>
    <t>Bay</t>
  </si>
  <si>
    <t>615 N Bonita Ave</t>
  </si>
  <si>
    <t>Panama City</t>
  </si>
  <si>
    <t>Ascension Sacred Heart Bay</t>
  </si>
  <si>
    <t>(850) 769-1511</t>
  </si>
  <si>
    <t>Brevard</t>
  </si>
  <si>
    <t>1350 Hickory St</t>
  </si>
  <si>
    <t>Melbourne</t>
  </si>
  <si>
    <t>Health First Holmes Regional Medical Center</t>
  </si>
  <si>
    <t>(321) 434-7000</t>
  </si>
  <si>
    <t>Broward</t>
  </si>
  <si>
    <t>3501 Johnson St</t>
  </si>
  <si>
    <t>Hollywood</t>
  </si>
  <si>
    <t>Memorial Regional Hospital/Joe DiMaggio Children's Hospital</t>
  </si>
  <si>
    <t>(954) 987-2000</t>
  </si>
  <si>
    <t>1600 S Andrews Ave</t>
  </si>
  <si>
    <t>Fort Lauderdale</t>
  </si>
  <si>
    <t>Broward Health Medical Center</t>
  </si>
  <si>
    <t>(954) 355-4400</t>
  </si>
  <si>
    <t>201 E Sample Rd</t>
  </si>
  <si>
    <t>Pompano Beach</t>
  </si>
  <si>
    <t>Broward Health North</t>
  </si>
  <si>
    <t>(954) 941-8300</t>
  </si>
  <si>
    <t>Clay</t>
  </si>
  <si>
    <t>2001 Kingsley Ave</t>
  </si>
  <si>
    <t>Orange Park</t>
  </si>
  <si>
    <t>Orange Park Medical Center</t>
  </si>
  <si>
    <t>(904) 639-8500</t>
  </si>
  <si>
    <t>Duval</t>
  </si>
  <si>
    <t>655 W 8th St</t>
  </si>
  <si>
    <t>Jacksonville</t>
  </si>
  <si>
    <t>Shands Jacksonville Medical Center</t>
  </si>
  <si>
    <t>(904) 244-0411</t>
  </si>
  <si>
    <t>800 Prudential Dr</t>
  </si>
  <si>
    <t>Wolfson Children's Hospital</t>
  </si>
  <si>
    <t>(904) 202-8000</t>
  </si>
  <si>
    <t>Escambia</t>
  </si>
  <si>
    <t>1000 W Moreno St</t>
  </si>
  <si>
    <t>Pensacola</t>
  </si>
  <si>
    <t>Baptist Hospital</t>
  </si>
  <si>
    <t>(850) 434-4011</t>
  </si>
  <si>
    <t>5151 N Ninth Ave</t>
  </si>
  <si>
    <t>Ascension Sacred Heart Pensacola</t>
  </si>
  <si>
    <t>(850) 416-7000</t>
  </si>
  <si>
    <t>Hillsborough</t>
  </si>
  <si>
    <t>1 Tampa General Circle</t>
  </si>
  <si>
    <t>Tampa</t>
  </si>
  <si>
    <t>Tampa General Hospital (Tampa General Hospital Regional Burn Center)</t>
  </si>
  <si>
    <t>(813) 844-7000</t>
  </si>
  <si>
    <t>3001 Martin Luther King Jr. Blvd</t>
  </si>
  <si>
    <t>St. Joseph's Hospital</t>
  </si>
  <si>
    <t>(813) 870-4000</t>
  </si>
  <si>
    <t>Lee</t>
  </si>
  <si>
    <t>2776 Cleveland Ave</t>
  </si>
  <si>
    <t>Fort Myers</t>
  </si>
  <si>
    <t>Lee Memorial Hospital</t>
  </si>
  <si>
    <t>(239) 343-2000</t>
  </si>
  <si>
    <t>Leon</t>
  </si>
  <si>
    <t>1300 Miccosukee Rd</t>
  </si>
  <si>
    <t>Tallahassee</t>
  </si>
  <si>
    <t>Tallahassee Memorial HealthCare</t>
  </si>
  <si>
    <t>(850) 431-1155</t>
  </si>
  <si>
    <t>Manatee</t>
  </si>
  <si>
    <t>2020 59th St West</t>
  </si>
  <si>
    <t>Bradenton</t>
  </si>
  <si>
    <t>Blake Medical Center (Burn Center at Blake Medical Center)</t>
  </si>
  <si>
    <t>(941) 792-6611</t>
  </si>
  <si>
    <t>Marion</t>
  </si>
  <si>
    <t>1431 SW 1st Ave</t>
  </si>
  <si>
    <t>Ocala</t>
  </si>
  <si>
    <t>Ocala Regional Medical Center</t>
  </si>
  <si>
    <t>(352) 401-1000</t>
  </si>
  <si>
    <t>Miami-Dade</t>
  </si>
  <si>
    <t>11750 Bird Rd</t>
  </si>
  <si>
    <t>Miami</t>
  </si>
  <si>
    <t>Kendall Regional Medical Center (Burn and Reconstructive Centers of FL)</t>
  </si>
  <si>
    <t>(305) 223-3000</t>
  </si>
  <si>
    <t>1611 NW 12th Ave</t>
  </si>
  <si>
    <t>Jackson Memorial Hospital (Miami Burn Center)</t>
  </si>
  <si>
    <t>(305) 585-1111</t>
  </si>
  <si>
    <t>3100 SW 62nd Ave</t>
  </si>
  <si>
    <t>Nicklaus Children's Hospital</t>
  </si>
  <si>
    <t>(305) 666-6511</t>
  </si>
  <si>
    <t>20900 Biscayne Blvd</t>
  </si>
  <si>
    <t>Aventura Hospital and Medical Center</t>
  </si>
  <si>
    <t>(305) 682-7000</t>
  </si>
  <si>
    <t>9333 SW 152nd St</t>
  </si>
  <si>
    <t>Palmetto Bay</t>
  </si>
  <si>
    <t>Jackson South Community Hospital</t>
  </si>
  <si>
    <t>(305) 251-2500</t>
  </si>
  <si>
    <t>Okaloosa</t>
  </si>
  <si>
    <t>1000 Mar-Walt Dr</t>
  </si>
  <si>
    <t>Fort Walton Beach</t>
  </si>
  <si>
    <t>Fort Walton Beach Medical Center</t>
  </si>
  <si>
    <t>(850) 862-1111</t>
  </si>
  <si>
    <t>52 W Underwood St</t>
  </si>
  <si>
    <t>Orlando</t>
  </si>
  <si>
    <t>Orlando Regional Medical Center/Arnold Palmer Hospital for Children (Warden Burn Center)</t>
  </si>
  <si>
    <t>(407) 841-5111</t>
  </si>
  <si>
    <t>Osceola</t>
  </si>
  <si>
    <t>700 W Oak St</t>
  </si>
  <si>
    <t>Kissimmee</t>
  </si>
  <si>
    <t>Osceola Regional Medical Center</t>
  </si>
  <si>
    <t>(407) 846-2266</t>
  </si>
  <si>
    <t>Palm Beach</t>
  </si>
  <si>
    <t>5352 Linton Blvd</t>
  </si>
  <si>
    <t>Delray Beach</t>
  </si>
  <si>
    <t>Delray Medical Center</t>
  </si>
  <si>
    <t>(561) 498-4440</t>
  </si>
  <si>
    <t>901 45th St</t>
  </si>
  <si>
    <t>Mangonia Park</t>
  </si>
  <si>
    <t>St. Mary's Medical Center</t>
  </si>
  <si>
    <t>(561) 844-6300</t>
  </si>
  <si>
    <t>Pasco</t>
  </si>
  <si>
    <t>14000 Fivay Rd</t>
  </si>
  <si>
    <t>Hudson</t>
  </si>
  <si>
    <t>Regional Medical Center Bayonet Point</t>
  </si>
  <si>
    <t>(727) 869-5400</t>
  </si>
  <si>
    <t>Pinellas</t>
  </si>
  <si>
    <t>701 6th St South</t>
  </si>
  <si>
    <t>St Petersburg</t>
  </si>
  <si>
    <t>Bayfront Health St. Petersburg</t>
  </si>
  <si>
    <t>(727) 823-1234</t>
  </si>
  <si>
    <t>501 6th Ave South</t>
  </si>
  <si>
    <t xml:space="preserve">Johns Hopkins All Children's Hospital </t>
  </si>
  <si>
    <t>(727) 897-4926</t>
  </si>
  <si>
    <t>Polk</t>
  </si>
  <si>
    <t>1324 Lakeland Hills Blvd</t>
  </si>
  <si>
    <t>Lakeland</t>
  </si>
  <si>
    <t>Lakeland Regional Medical Center</t>
  </si>
  <si>
    <t>(863) 284-1853</t>
  </si>
  <si>
    <t>Sarasota</t>
  </si>
  <si>
    <t>1700 S Tamiami Trail</t>
  </si>
  <si>
    <t>Sarasota Memorial Health Care System</t>
  </si>
  <si>
    <t>(941) 917-9000</t>
  </si>
  <si>
    <t>Seminole</t>
  </si>
  <si>
    <t>1401 W Seminole Blvd</t>
  </si>
  <si>
    <t>Sanford</t>
  </si>
  <si>
    <t>Central Florida Regional Hospital</t>
  </si>
  <si>
    <t>(407) 321-4500</t>
  </si>
  <si>
    <t>St. Lucie</t>
  </si>
  <si>
    <t>1700 S 23rd St</t>
  </si>
  <si>
    <t>Fort Pierce</t>
  </si>
  <si>
    <t>Lawnwood Regional Medical Center</t>
  </si>
  <si>
    <t>(772) 461-4000</t>
  </si>
  <si>
    <t>Volusia</t>
  </si>
  <si>
    <t>303 N Clyde Morris Blvd</t>
  </si>
  <si>
    <t>Daytona Beach</t>
  </si>
  <si>
    <t>Halifax Health Medical Center</t>
  </si>
  <si>
    <t>(386) 425-4000</t>
  </si>
  <si>
    <t xml:space="preserve"> 3625 University Blvd S</t>
  </si>
  <si>
    <t>Florida Memorial Hospital (Jacksonville)</t>
  </si>
  <si>
    <t>(904) 702-6111</t>
  </si>
  <si>
    <t>Georgia</t>
  </si>
  <si>
    <t>GA</t>
  </si>
  <si>
    <t>Clarke</t>
  </si>
  <si>
    <t>1199 Prince Ave</t>
  </si>
  <si>
    <t>Athens</t>
  </si>
  <si>
    <t>Piedmont Athens Regional Medical Center</t>
  </si>
  <si>
    <t>(706) 475-7000</t>
  </si>
  <si>
    <t>Chatham</t>
  </si>
  <si>
    <t>303 Parkway Drive Northeast</t>
  </si>
  <si>
    <t>Atlanta</t>
  </si>
  <si>
    <t>WellStar Atlanta Medical Center</t>
  </si>
  <si>
    <t>(404) 265-4000</t>
  </si>
  <si>
    <t>DeKalb</t>
  </si>
  <si>
    <t>1405 Clifton Rd</t>
  </si>
  <si>
    <t>Children's Healthcare of Atlanta at Egleston</t>
  </si>
  <si>
    <t>(404) 785-5437</t>
  </si>
  <si>
    <t>Fulton</t>
  </si>
  <si>
    <t>80 Jesse Hill Jr Dr SE</t>
  </si>
  <si>
    <t>Grady Memorial Hospital (Grady Burn Center)</t>
  </si>
  <si>
    <t>(404) 616-1000</t>
  </si>
  <si>
    <t>1001 Johnson Ferry Rd</t>
  </si>
  <si>
    <t>Children's Healthcare of Atlanta at Scottish Rite</t>
  </si>
  <si>
    <t>(404) 256-5252</t>
  </si>
  <si>
    <t>Richmond</t>
  </si>
  <si>
    <t>1120 15th St</t>
  </si>
  <si>
    <t>Augusta</t>
  </si>
  <si>
    <t>Augusta University Medical Center</t>
  </si>
  <si>
    <t>(706) 721-2273</t>
  </si>
  <si>
    <t>3651 Wheeler Rd</t>
  </si>
  <si>
    <t>Doctors Hospital of Augusta (Joseph M. Still Burn Center)</t>
  </si>
  <si>
    <t>(706) 651-3232</t>
  </si>
  <si>
    <t>Cobb</t>
  </si>
  <si>
    <t>3950 Austell Rd</t>
  </si>
  <si>
    <t>Austell</t>
  </si>
  <si>
    <t xml:space="preserve">Joseph M. Still Burn Center at WellStar Cobb Hospital </t>
  </si>
  <si>
    <t>(470) 732-7060</t>
  </si>
  <si>
    <t>Muscogee</t>
  </si>
  <si>
    <t>710 Center St</t>
  </si>
  <si>
    <t>Columbus</t>
  </si>
  <si>
    <t>Piedmont Columbus Regional Midtown</t>
  </si>
  <si>
    <t>(706) 571-1000</t>
  </si>
  <si>
    <t>Hall</t>
  </si>
  <si>
    <t>743 Spring St</t>
  </si>
  <si>
    <t>Northeast Georgia Medical Center</t>
  </si>
  <si>
    <t>(770) 219-3553</t>
  </si>
  <si>
    <t>Gwinnett</t>
  </si>
  <si>
    <t>1000 Medical Center Blvd</t>
  </si>
  <si>
    <t>Lawrenceville</t>
  </si>
  <si>
    <t>Northside Hospital - Gwinnett</t>
  </si>
  <si>
    <t>(678) 312-1000</t>
  </si>
  <si>
    <t>Bibb</t>
  </si>
  <si>
    <t>777 Hemlock St</t>
  </si>
  <si>
    <t>Macon</t>
  </si>
  <si>
    <t>Atrium Health Navicent The Medical Center</t>
  </si>
  <si>
    <t>(478) 633-1000</t>
  </si>
  <si>
    <t>677 Church St</t>
  </si>
  <si>
    <t>Marietta</t>
  </si>
  <si>
    <t>WellStar Kennestone Hospital</t>
  </si>
  <si>
    <t>(770) 793-5000</t>
  </si>
  <si>
    <t>Floyd</t>
  </si>
  <si>
    <t>304 Turner McCall Blvd</t>
  </si>
  <si>
    <t>Rome</t>
  </si>
  <si>
    <t>Atrium Health Floyd</t>
  </si>
  <si>
    <t>(706) 509-5000</t>
  </si>
  <si>
    <t>3000 Hospital Blvd</t>
  </si>
  <si>
    <t>Roswell</t>
  </si>
  <si>
    <t>WellStar North Fulton Hospital</t>
  </si>
  <si>
    <t>(770) 751-2500</t>
  </si>
  <si>
    <t>4700 Waters Ave</t>
  </si>
  <si>
    <t>Savannah</t>
  </si>
  <si>
    <t>Memorial Health University Medical Center</t>
  </si>
  <si>
    <t>(912) 350-8000</t>
  </si>
  <si>
    <t>Hawaii</t>
  </si>
  <si>
    <t>HI</t>
  </si>
  <si>
    <t>Honolulu</t>
  </si>
  <si>
    <t>1301 Punchbowl St</t>
  </si>
  <si>
    <t>The Queen's Medical Center</t>
  </si>
  <si>
    <t>(808) 691-1000</t>
  </si>
  <si>
    <t>1 Jarrett White Rd</t>
  </si>
  <si>
    <t>Tripler Army Medical Center</t>
  </si>
  <si>
    <t>(808) 433-6661</t>
  </si>
  <si>
    <t>888 South King St</t>
  </si>
  <si>
    <t>Straub Burn Center</t>
  </si>
  <si>
    <t>(808) 522-3577</t>
  </si>
  <si>
    <t>Idaho</t>
  </si>
  <si>
    <t>ID</t>
  </si>
  <si>
    <t>Ada</t>
  </si>
  <si>
    <t>1055 N Curtis Rd</t>
  </si>
  <si>
    <t>Boise</t>
  </si>
  <si>
    <t>Saint Alphonsus Regional Medical Center</t>
  </si>
  <si>
    <t>(208) 367-2121</t>
  </si>
  <si>
    <t>Bannock</t>
  </si>
  <si>
    <t>777 Hospital Way</t>
  </si>
  <si>
    <t>Pocatello</t>
  </si>
  <si>
    <t>Portneuf Medical Center</t>
  </si>
  <si>
    <t>(208) 239-1000</t>
  </si>
  <si>
    <t>Idaho Falls</t>
  </si>
  <si>
    <t>3100 Channing Way</t>
  </si>
  <si>
    <t>Eastern Idaho Regional Medical Center (Burn Center at EIRMC)</t>
  </si>
  <si>
    <t>(208) 529-6111</t>
  </si>
  <si>
    <t>190 E Bannock St</t>
  </si>
  <si>
    <t>St. Luke's Children's Hospital and Regional Medical Center</t>
  </si>
  <si>
    <t>(208) 381-2222</t>
  </si>
  <si>
    <t>Illinois</t>
  </si>
  <si>
    <t>IL</t>
  </si>
  <si>
    <t>1005 Broadway St</t>
  </si>
  <si>
    <t>Quincy</t>
  </si>
  <si>
    <t>Blessing Hospital</t>
  </si>
  <si>
    <t>(217) 223-1200</t>
  </si>
  <si>
    <t>Champaign</t>
  </si>
  <si>
    <t>611 W Park St</t>
  </si>
  <si>
    <t>Urbana</t>
  </si>
  <si>
    <t xml:space="preserve">Carle Foundation Hospital	</t>
  </si>
  <si>
    <t>(217) 383-3311</t>
  </si>
  <si>
    <t>Cook</t>
  </si>
  <si>
    <t>2160 S 1st Ave</t>
  </si>
  <si>
    <t>Maywood</t>
  </si>
  <si>
    <t>Loyola University Medical Center (Loyola Burn Center)</t>
  </si>
  <si>
    <t>(708) 216-9000</t>
  </si>
  <si>
    <t>4440 W 95th St</t>
  </si>
  <si>
    <t>Oak Lawn</t>
  </si>
  <si>
    <t>Advocate Christ Medical Center</t>
  </si>
  <si>
    <t>(708) 684-8000</t>
  </si>
  <si>
    <t>5101 Willow Springs Rd</t>
  </si>
  <si>
    <t>La Grange</t>
  </si>
  <si>
    <t>AMITA Health Adventist Medical Center La Grange</t>
  </si>
  <si>
    <t>(708) 245-9000</t>
  </si>
  <si>
    <t>701 West North Ave</t>
  </si>
  <si>
    <t>Melrose Park</t>
  </si>
  <si>
    <t>Gottlieb Memorial Hospital</t>
  </si>
  <si>
    <t>(708) 681-3200</t>
  </si>
  <si>
    <t>3249 South Oak Park Ave</t>
  </si>
  <si>
    <t>Berwyn</t>
  </si>
  <si>
    <t xml:space="preserve">MacNeal Hospital	</t>
  </si>
  <si>
    <t>(708) 783-9100</t>
  </si>
  <si>
    <t>1775 Dempster St</t>
  </si>
  <si>
    <t>Park Ridge</t>
  </si>
  <si>
    <t>Advocate Lutheran General Hospital</t>
  </si>
  <si>
    <t>(847) 723-2210</t>
  </si>
  <si>
    <t>800 West Biesterfield Road</t>
  </si>
  <si>
    <t>Elk Grove Village</t>
  </si>
  <si>
    <t>AMITA Health Alexian Brothers Medical Center</t>
  </si>
  <si>
    <t>(847) 437-5500</t>
  </si>
  <si>
    <t>800 West Central Road</t>
  </si>
  <si>
    <t>Arlington Heights</t>
  </si>
  <si>
    <t>Northwest Community Healthcare</t>
  </si>
  <si>
    <t>(847) 618-1000</t>
  </si>
  <si>
    <t>1555 Barrington Road</t>
  </si>
  <si>
    <t>Hoffman Estates</t>
  </si>
  <si>
    <t>AMITA Health St. Alexius Medical Center Hoffman Estates</t>
  </si>
  <si>
    <t>(847) 843-2000</t>
  </si>
  <si>
    <t>2650 Ridge Avenue</t>
  </si>
  <si>
    <t>Evanston</t>
  </si>
  <si>
    <t>NorthShore Evanston Hospital</t>
  </si>
  <si>
    <t>(847) 570-2000</t>
  </si>
  <si>
    <t>2100 Pfingsten Road</t>
  </si>
  <si>
    <t>Glenview</t>
  </si>
  <si>
    <t>NorthShore Glenbrook Hospital</t>
  </si>
  <si>
    <t>(847) 657-5800</t>
  </si>
  <si>
    <t>355 Ridge Avenue</t>
  </si>
  <si>
    <t>AMITA Health Saint Francis Hospital Evanston</t>
  </si>
  <si>
    <t>(847) 316-4000</t>
  </si>
  <si>
    <t>836 West Wellington Ave</t>
  </si>
  <si>
    <t>Chicago</t>
  </si>
  <si>
    <t xml:space="preserve">Advocate Illinois Masonic Medical Center	</t>
  </si>
  <si>
    <t>(773) 975-1600</t>
  </si>
  <si>
    <t>225 East Chicago Avenue</t>
  </si>
  <si>
    <t xml:space="preserve">Ann &amp; Robert H. Lurie Children's Hospital of Chicago	</t>
  </si>
  <si>
    <t>(312) 227-4000</t>
  </si>
  <si>
    <t>1969 West Ogden Avenue</t>
  </si>
  <si>
    <t>John H. Stroger Jr. Hospital of Cook County (Sumner L. Koch Burn Center)</t>
  </si>
  <si>
    <t>(312) 864-6000</t>
  </si>
  <si>
    <t>1500 South Fairfield Ave</t>
  </si>
  <si>
    <t xml:space="preserve">Mount Sinai Hospital	</t>
  </si>
  <si>
    <t>(773) 542-2000</t>
  </si>
  <si>
    <t>251 East Huron Street</t>
  </si>
  <si>
    <t>Northwestern Memorial Hospital</t>
  </si>
  <si>
    <t>(312) 926-2000</t>
  </si>
  <si>
    <t>5841 South Maryland Ave</t>
  </si>
  <si>
    <t>University of Chicago Medical Center (University of Chicago Burn Center)</t>
  </si>
  <si>
    <t>(773) 702-1000</t>
  </si>
  <si>
    <t>DuPage</t>
  </si>
  <si>
    <t>701 Winthrop Ave</t>
  </si>
  <si>
    <t>Glendale Heights</t>
  </si>
  <si>
    <t>AMITA Health Adventist Medical Center GlenOaks</t>
  </si>
  <si>
    <t>(630) 545-8000</t>
  </si>
  <si>
    <t>120 North Oak St</t>
  </si>
  <si>
    <t>Hinsdale</t>
  </si>
  <si>
    <t>AMITA Health Adventist Medical Center Hinsdale</t>
  </si>
  <si>
    <t>(630) 856-9000</t>
  </si>
  <si>
    <t>3815 Highland Ave</t>
  </si>
  <si>
    <t>Downers Grove</t>
  </si>
  <si>
    <t xml:space="preserve">Advocate Good Samaritan Hospital	</t>
  </si>
  <si>
    <t>(630) 275-5900</t>
  </si>
  <si>
    <t>25 N Winfield Rd</t>
  </si>
  <si>
    <t>Winfield</t>
  </si>
  <si>
    <t xml:space="preserve">Northwestern Medicine Central Dupage Hospital	</t>
  </si>
  <si>
    <t>(630) 933-1600</t>
  </si>
  <si>
    <t>801 S Washington St</t>
  </si>
  <si>
    <t>Naperville</t>
  </si>
  <si>
    <t xml:space="preserve">Edward Hospital	</t>
  </si>
  <si>
    <t>(630) 527-3000</t>
  </si>
  <si>
    <t>155 East Brush Hill Rd</t>
  </si>
  <si>
    <t>Elmhurst</t>
  </si>
  <si>
    <t xml:space="preserve">Elmhurst Memorial Hospital	</t>
  </si>
  <si>
    <t>(331) 221-1000</t>
  </si>
  <si>
    <t>Jackson</t>
  </si>
  <si>
    <t>405 W Jackson St</t>
  </si>
  <si>
    <t>Carbondale</t>
  </si>
  <si>
    <t xml:space="preserve">Memorial Hospital of Carbondale	</t>
  </si>
  <si>
    <t>(618) 549-0721</t>
  </si>
  <si>
    <t>Kanakee</t>
  </si>
  <si>
    <t>500 W Court St</t>
  </si>
  <si>
    <t>Kankakee</t>
  </si>
  <si>
    <t>AMITA Health St. Mary's Hospital</t>
  </si>
  <si>
    <t>(815) 937-2400</t>
  </si>
  <si>
    <t>350 N Wall Street</t>
  </si>
  <si>
    <t>Riverside Medical Center</t>
  </si>
  <si>
    <t>(815) 933-1671</t>
  </si>
  <si>
    <t>Kane</t>
  </si>
  <si>
    <t>1425 North Randall Rd</t>
  </si>
  <si>
    <t>Elgin</t>
  </si>
  <si>
    <t xml:space="preserve">Advocate Sherman Hospital	</t>
  </si>
  <si>
    <t>(847) 742-9800</t>
  </si>
  <si>
    <t>300 Randall Road</t>
  </si>
  <si>
    <t>Geneva</t>
  </si>
  <si>
    <t>Northwestern Medicine Delnor Hospital</t>
  </si>
  <si>
    <t>(630) 208-3000</t>
  </si>
  <si>
    <t>1325 North Highland Ave</t>
  </si>
  <si>
    <t xml:space="preserve">AMITA Health Mercy Medical Center	</t>
  </si>
  <si>
    <t>(630) 859-2222</t>
  </si>
  <si>
    <t>77 North Airlite Street</t>
  </si>
  <si>
    <t xml:space="preserve">AMITA Health Saint Joseph Hospital	</t>
  </si>
  <si>
    <t>(847) 695-3200</t>
  </si>
  <si>
    <t>2000 Ogden Avenue</t>
  </si>
  <si>
    <t xml:space="preserve">Rush Copley Medical Center	</t>
  </si>
  <si>
    <t>(630) 978-6200</t>
  </si>
  <si>
    <t>Lake</t>
  </si>
  <si>
    <t>450 West Highway 22</t>
  </si>
  <si>
    <t>Barrington</t>
  </si>
  <si>
    <t xml:space="preserve">Advocate Good Shepherd Hospital	</t>
  </si>
  <si>
    <t>(847) 381-0123</t>
  </si>
  <si>
    <t>801 South Milwaukee Ave</t>
  </si>
  <si>
    <t>Libertyville</t>
  </si>
  <si>
    <t xml:space="preserve">Advocate Condell Medical Center	</t>
  </si>
  <si>
    <t>(847) 362-2900</t>
  </si>
  <si>
    <t>777 Park Avenue West</t>
  </si>
  <si>
    <t>Highland Park</t>
  </si>
  <si>
    <t>NorthShore Highland Park Hospital</t>
  </si>
  <si>
    <t>(847) 432-8000</t>
  </si>
  <si>
    <t>1000 N Westmoreland Rd</t>
  </si>
  <si>
    <t>Lake Forest</t>
  </si>
  <si>
    <t xml:space="preserve">Northwestern Medicine Lake Forest Hospital	</t>
  </si>
  <si>
    <t>(847) 234-5600</t>
  </si>
  <si>
    <t>1324 North Sheridan Road</t>
  </si>
  <si>
    <t>Waukegan</t>
  </si>
  <si>
    <t xml:space="preserve">Vista Medical Center East	</t>
  </si>
  <si>
    <t>(847) 360-3000</t>
  </si>
  <si>
    <t>2300 N Edward St</t>
  </si>
  <si>
    <t>Decatur</t>
  </si>
  <si>
    <t xml:space="preserve">Decatur Memorial Hospital	</t>
  </si>
  <si>
    <t>(217) 876-8121</t>
  </si>
  <si>
    <t>Marris</t>
  </si>
  <si>
    <t>150 West High St</t>
  </si>
  <si>
    <t>Morris</t>
  </si>
  <si>
    <t>Morris Hospital &amp; Healthcare Centers</t>
  </si>
  <si>
    <t>(815) 942-2932</t>
  </si>
  <si>
    <t>McHenry</t>
  </si>
  <si>
    <t>10400 Haligus Road</t>
  </si>
  <si>
    <t>Huntley</t>
  </si>
  <si>
    <t>Northwestern Medicine Huntley</t>
  </si>
  <si>
    <t>(815) 344-5000</t>
  </si>
  <si>
    <t>4201 Medical Center Drive</t>
  </si>
  <si>
    <t>Northwestern Medicine McHenry Hospital</t>
  </si>
  <si>
    <t>McLean</t>
  </si>
  <si>
    <t>1304 Franklin Ave</t>
  </si>
  <si>
    <t>Normal</t>
  </si>
  <si>
    <t>Carle BroMenn Medical Center</t>
  </si>
  <si>
    <t>(309) 454-1400</t>
  </si>
  <si>
    <t>2200 E Washington St</t>
  </si>
  <si>
    <t>Bloomington</t>
  </si>
  <si>
    <t xml:space="preserve">OSF St. Joseph Medical Center	</t>
  </si>
  <si>
    <t>(309) 308-6363</t>
  </si>
  <si>
    <t>Peoria</t>
  </si>
  <si>
    <t>530 NE Glen Oak Ave</t>
  </si>
  <si>
    <t xml:space="preserve">OSF St. Francis Medical Center/OSF Children's Hospital of Illinois	</t>
  </si>
  <si>
    <t>(309) 655-2000</t>
  </si>
  <si>
    <t>221 NE Glen Oak Ave</t>
  </si>
  <si>
    <t>UnityPoint Health - Methodist Hospital</t>
  </si>
  <si>
    <t>(309) 672-5522</t>
  </si>
  <si>
    <t>Rock Island</t>
  </si>
  <si>
    <t>801 Illini Dr</t>
  </si>
  <si>
    <t>Silvis</t>
  </si>
  <si>
    <t>Genesis Medical Center, Silvis</t>
  </si>
  <si>
    <t>(309) 281-4000</t>
  </si>
  <si>
    <t>2701 17th St</t>
  </si>
  <si>
    <t>UnityPoint Health - Trinity Rock Island</t>
  </si>
  <si>
    <t>(309) 779-5000</t>
  </si>
  <si>
    <t>Sangamon</t>
  </si>
  <si>
    <t>701 North 1st St</t>
  </si>
  <si>
    <t>Springfield</t>
  </si>
  <si>
    <t>Memorial Medical Center (Regional Burn Center)</t>
  </si>
  <si>
    <t>(217) 788-3000</t>
  </si>
  <si>
    <t>800 E Carpenter St</t>
  </si>
  <si>
    <t xml:space="preserve">St. John's Hospital/St. John's Children's Hospital	</t>
  </si>
  <si>
    <t>(217) 544-6464</t>
  </si>
  <si>
    <t>Will</t>
  </si>
  <si>
    <t>333 North Madison St</t>
  </si>
  <si>
    <t>Joliet</t>
  </si>
  <si>
    <t xml:space="preserve">Presence St. Joseph Medical Center	</t>
  </si>
  <si>
    <t>(815) 725-7133</t>
  </si>
  <si>
    <t>1900 Silver Cross Blvd</t>
  </si>
  <si>
    <t>New Lenox</t>
  </si>
  <si>
    <t xml:space="preserve">Silver Cross Hospital	</t>
  </si>
  <si>
    <t>(815) 300-1100</t>
  </si>
  <si>
    <t>500 Remington Blvd</t>
  </si>
  <si>
    <t>Bolingbrook</t>
  </si>
  <si>
    <t xml:space="preserve">AMITA Health Adventist Medical Center Bolingbrook	</t>
  </si>
  <si>
    <t>(630) 312-5000</t>
  </si>
  <si>
    <t>Winnebago</t>
  </si>
  <si>
    <t>5666 E State St</t>
  </si>
  <si>
    <t>Rockford</t>
  </si>
  <si>
    <t>OSF Saint Anthony Medical Center (w/ Burn Unit)</t>
  </si>
  <si>
    <t>(815) 226-2000</t>
  </si>
  <si>
    <t>8201 E Riverside Blvd</t>
  </si>
  <si>
    <t>Mercyhealth Javon Bea Hospital - Riverside Campus</t>
  </si>
  <si>
    <t>(815) 971-7000</t>
  </si>
  <si>
    <t>1401 E State St</t>
  </si>
  <si>
    <t>SwedishAmerican - A Division of UW Health</t>
  </si>
  <si>
    <t>(779) 696-4400</t>
  </si>
  <si>
    <t>Indiana</t>
  </si>
  <si>
    <t>IN</t>
  </si>
  <si>
    <t>Allen</t>
  </si>
  <si>
    <t>7950 West Jefferson Blvd</t>
  </si>
  <si>
    <t>Fort Wayne</t>
  </si>
  <si>
    <t>Lutheran Hospital (Lutheran Hospital Burn Center)</t>
  </si>
  <si>
    <t>(260) 435-7001</t>
  </si>
  <si>
    <t>11109 Parkview Plaza Dr</t>
  </si>
  <si>
    <t>Parkview Regional Medical Center</t>
  </si>
  <si>
    <t>(260) 266-1000</t>
  </si>
  <si>
    <t>2001 West 86th St</t>
  </si>
  <si>
    <t>Indianapolis</t>
  </si>
  <si>
    <t>Ascension St. Vincent Indianapolis Hospital/Peyton Manning Children's Hospital (Burn Center)</t>
  </si>
  <si>
    <t>(317) 338-2345</t>
  </si>
  <si>
    <t>720 Eskenazi Ave</t>
  </si>
  <si>
    <t>Eskenazi Health (Richard M. Fairbanks Burn Center)</t>
  </si>
  <si>
    <t>(317) 880-0000</t>
  </si>
  <si>
    <t>1701 N Senate</t>
  </si>
  <si>
    <t>Indiana University Health Methodist Hospital</t>
  </si>
  <si>
    <t>(317) 962-2000</t>
  </si>
  <si>
    <t>705 Riley Hospital Dr</t>
  </si>
  <si>
    <t>Riley Hospital for Children at Indiana University Health (Burn Program at Riley IU Health)</t>
  </si>
  <si>
    <t>(317) 274-5000</t>
  </si>
  <si>
    <t>St. Joseph</t>
  </si>
  <si>
    <t>615 N Michigan St</t>
  </si>
  <si>
    <t>South Bend</t>
  </si>
  <si>
    <t>Memorial Hospital of South Bend</t>
  </si>
  <si>
    <t>(574) 647-1000</t>
  </si>
  <si>
    <t>Vanderburgh</t>
  </si>
  <si>
    <t>3700 Washington Ave</t>
  </si>
  <si>
    <t>Evansville</t>
  </si>
  <si>
    <t>Ascension St. Vincent Evansville</t>
  </si>
  <si>
    <t>(812) 485-4000</t>
  </si>
  <si>
    <t>600 Mary St</t>
  </si>
  <si>
    <t>Deaconess Midtown Hospital</t>
  </si>
  <si>
    <t>(812) 450-5000</t>
  </si>
  <si>
    <t>Iowa</t>
  </si>
  <si>
    <t>IA</t>
  </si>
  <si>
    <t>Johnson</t>
  </si>
  <si>
    <t>200 Hawkins Dr</t>
  </si>
  <si>
    <t>Iowa City</t>
  </si>
  <si>
    <t>University of Iowa Hospitals and Clinics/Stead Family Children's Hospital (UI Burn Center)</t>
  </si>
  <si>
    <t>(319) 356-1616</t>
  </si>
  <si>
    <t>1200 Pleasant St</t>
  </si>
  <si>
    <t>Des Moines</t>
  </si>
  <si>
    <t>UnityPoint Health - Iowa Methodist Medical Center/Blank Children's Hospital</t>
  </si>
  <si>
    <t>(515) 241-6212</t>
  </si>
  <si>
    <t>1111 6th Ave</t>
  </si>
  <si>
    <t>MercyOne Des Moines Medical Center</t>
  </si>
  <si>
    <t>(515) 247-3121</t>
  </si>
  <si>
    <t>Woodbury</t>
  </si>
  <si>
    <t>801 5th St</t>
  </si>
  <si>
    <t>Sioux City</t>
  </si>
  <si>
    <t>MercyOne Siouxland Medical Center</t>
  </si>
  <si>
    <t>(712) 279-2010</t>
  </si>
  <si>
    <t>Kansas</t>
  </si>
  <si>
    <t>KS</t>
  </si>
  <si>
    <t>10500 Quivira Rd</t>
  </si>
  <si>
    <t>Overland Park</t>
  </si>
  <si>
    <t>Overland Park Regional Medical Center</t>
  </si>
  <si>
    <t>(913) 541-5000</t>
  </si>
  <si>
    <t>Sedgwick</t>
  </si>
  <si>
    <t>929 N St. Francis St</t>
  </si>
  <si>
    <t>Wichita</t>
  </si>
  <si>
    <t>Ascension Via Christi St. Francis (Ascension Via Christi Regional Burn Center)</t>
  </si>
  <si>
    <t>(316) 268-5000</t>
  </si>
  <si>
    <t>550 N Hillside</t>
  </si>
  <si>
    <t>Wesley Healthcare Center/Wesley Children's Hospital</t>
  </si>
  <si>
    <t>(316) 962-2000</t>
  </si>
  <si>
    <t>Shawnee</t>
  </si>
  <si>
    <t>1500 SW 10th Ave</t>
  </si>
  <si>
    <t>Topeka</t>
  </si>
  <si>
    <t>Stormont Vail Health</t>
  </si>
  <si>
    <t>(785) 354-6000</t>
  </si>
  <si>
    <t>Wyandotte</t>
  </si>
  <si>
    <t>4000 Cambridge St</t>
  </si>
  <si>
    <t>Kansas City</t>
  </si>
  <si>
    <t>The University of Kansas Hospital (Burnett Burn Center)</t>
  </si>
  <si>
    <t>(913) 588-1227</t>
  </si>
  <si>
    <t>Kentucky</t>
  </si>
  <si>
    <t>KY</t>
  </si>
  <si>
    <t xml:space="preserve">Fayette </t>
  </si>
  <si>
    <t>800 Rose St</t>
  </si>
  <si>
    <t>Lexington</t>
  </si>
  <si>
    <t xml:space="preserve">University of Kentucky Albert B. Chandler Hospital </t>
  </si>
  <si>
    <t>(859) 323-5000</t>
  </si>
  <si>
    <t>231 East Chestnut St</t>
  </si>
  <si>
    <t>Louisville</t>
  </si>
  <si>
    <t>Norton Children's Hospital</t>
  </si>
  <si>
    <t>(502) 629-6000</t>
  </si>
  <si>
    <t>530 South Jackson St</t>
  </si>
  <si>
    <t>UL Hospital (University of Louisville Burn Center)</t>
  </si>
  <si>
    <t>(502) 562-3000</t>
  </si>
  <si>
    <t>Pike</t>
  </si>
  <si>
    <t>911 Bypass Rd</t>
  </si>
  <si>
    <t>Pikeville</t>
  </si>
  <si>
    <t>Pikeville Medical Center</t>
  </si>
  <si>
    <t>(606) 430-3500</t>
  </si>
  <si>
    <t>Louisiana</t>
  </si>
  <si>
    <t>LA</t>
  </si>
  <si>
    <t>Caddo</t>
  </si>
  <si>
    <t>1541 Kings Hwy</t>
  </si>
  <si>
    <t>Shreveport</t>
  </si>
  <si>
    <t>Ochsner LSU Health Shreveport (LSU Health Burn Center)</t>
  </si>
  <si>
    <t>(318) 626-0000</t>
  </si>
  <si>
    <t>East Baton Rouge</t>
  </si>
  <si>
    <t>5000 Hennessy Blvd</t>
  </si>
  <si>
    <t>Baton Rouge</t>
  </si>
  <si>
    <t>Our Lady of the Lake Regional Medical Center</t>
  </si>
  <si>
    <t>(225) 765-6565</t>
  </si>
  <si>
    <t>8585 Picardy Ave</t>
  </si>
  <si>
    <t>Baton Rouge General Regional Burn Center</t>
  </si>
  <si>
    <t>(225) 763-4000</t>
  </si>
  <si>
    <t>Lafayette Parish</t>
  </si>
  <si>
    <t>1214 Coolidge Blvd</t>
  </si>
  <si>
    <t>Lafayette</t>
  </si>
  <si>
    <t>Ochsner Lafayette General Medical Center</t>
  </si>
  <si>
    <t>(337) 289-7991</t>
  </si>
  <si>
    <t>4801 Ambassador Caffery Pkwy</t>
  </si>
  <si>
    <t>Grossman Burn Center at Our Lady of Lourdes Regional Medical Center</t>
  </si>
  <si>
    <t>(337) 470-2603</t>
  </si>
  <si>
    <t>Orleans Parish</t>
  </si>
  <si>
    <t>2000 Canal St</t>
  </si>
  <si>
    <t>New Orleans</t>
  </si>
  <si>
    <t>University Medical Center New Orleans (UMC Burn Center)</t>
  </si>
  <si>
    <t>(504) 702-3000</t>
  </si>
  <si>
    <t>Rapides</t>
  </si>
  <si>
    <t>211 Fourth St</t>
  </si>
  <si>
    <t>Alexandria</t>
  </si>
  <si>
    <t>Rapides Regional Medical Center - Alexandria</t>
  </si>
  <si>
    <t>(318) 769-3000</t>
  </si>
  <si>
    <t>St. Tammany Parish</t>
  </si>
  <si>
    <t>95 Judge Tanner Blvd</t>
  </si>
  <si>
    <t>Covington</t>
  </si>
  <si>
    <t>Lakeview Regional Medical Center</t>
  </si>
  <si>
    <t>(985) 867-3800</t>
  </si>
  <si>
    <t xml:space="preserve">	Tangipahoa Parish</t>
  </si>
  <si>
    <t>15790 Paul Vega MD Dr</t>
  </si>
  <si>
    <t>Hammond</t>
  </si>
  <si>
    <t>North Oaks Medical Center</t>
  </si>
  <si>
    <t>(985) 345-2700</t>
  </si>
  <si>
    <t>Maine</t>
  </si>
  <si>
    <t>ME</t>
  </si>
  <si>
    <t>Cumberland</t>
  </si>
  <si>
    <t>22 Bramhall St</t>
  </si>
  <si>
    <t>Portland</t>
  </si>
  <si>
    <t>04102</t>
  </si>
  <si>
    <t>Maine Medical Center (Maine Medical Center Burn Unit)</t>
  </si>
  <si>
    <t>(207) 662-0111</t>
  </si>
  <si>
    <t>Penobscot</t>
  </si>
  <si>
    <t>489 State St</t>
  </si>
  <si>
    <t>Bangor</t>
  </si>
  <si>
    <t>04401</t>
  </si>
  <si>
    <t>Northern Light Eastern Maine Medical Center</t>
  </si>
  <si>
    <t>(207) 973-7000</t>
  </si>
  <si>
    <t>Maryland</t>
  </si>
  <si>
    <t>MD</t>
  </si>
  <si>
    <t>Baltimore City</t>
  </si>
  <si>
    <t>600 N Wolfe St</t>
  </si>
  <si>
    <t>Baltimore</t>
  </si>
  <si>
    <t>Johns Hopkins Hospital (Johns Hopkins Pediatric Burn Center)</t>
  </si>
  <si>
    <t>(410) 955-5000</t>
  </si>
  <si>
    <t>4940 Eastern Ave</t>
  </si>
  <si>
    <t>Johns Hopkins Bayview Medical Center (Johns Hopkins Adult Burn Center)</t>
  </si>
  <si>
    <t>(410) 550-0100</t>
  </si>
  <si>
    <t>2401 W Belvedere Ave</t>
  </si>
  <si>
    <t>Sinai Hospital of Baltimore</t>
  </si>
  <si>
    <t>(410) 601-9000</t>
  </si>
  <si>
    <t>8901 Rockville Pike</t>
  </si>
  <si>
    <t>Bethesda</t>
  </si>
  <si>
    <t>Walter Reed National Military Medical Center</t>
  </si>
  <si>
    <t>(301) 295-4000</t>
  </si>
  <si>
    <t>8600 Old Georgetown Rd</t>
  </si>
  <si>
    <t>Suburban Hospital</t>
  </si>
  <si>
    <t>(301) 896-3100</t>
  </si>
  <si>
    <t xml:space="preserve">Prince George's </t>
  </si>
  <si>
    <t>3001 Hospital Drive</t>
  </si>
  <si>
    <t>Cheverly</t>
  </si>
  <si>
    <t>University of Maryland Capital Region Medical Center</t>
  </si>
  <si>
    <t>(240) 677-1000</t>
  </si>
  <si>
    <t>Massachusetts</t>
  </si>
  <si>
    <t>MA</t>
  </si>
  <si>
    <t>Bristol</t>
  </si>
  <si>
    <t>101 Page St</t>
  </si>
  <si>
    <t>New Bedford</t>
  </si>
  <si>
    <t>02740</t>
  </si>
  <si>
    <t>St. Luke's Hospital</t>
  </si>
  <si>
    <t>(508) 997-1515</t>
  </si>
  <si>
    <t>Hampden</t>
  </si>
  <si>
    <t>759 Chestnut St</t>
  </si>
  <si>
    <t>01199</t>
  </si>
  <si>
    <t>Baystate Medical Center</t>
  </si>
  <si>
    <t>(413) 794-0000</t>
  </si>
  <si>
    <t>Middlesex</t>
  </si>
  <si>
    <t>41 Mall Rd</t>
  </si>
  <si>
    <t>Burlington</t>
  </si>
  <si>
    <t>01805</t>
  </si>
  <si>
    <t>Lahey Hospital &amp; Medical Center, Burlington</t>
  </si>
  <si>
    <t>(781) 744-5100</t>
  </si>
  <si>
    <t>Norfolk</t>
  </si>
  <si>
    <t>55 Fogg Rd</t>
  </si>
  <si>
    <t>South Weymouth</t>
  </si>
  <si>
    <t>02190</t>
  </si>
  <si>
    <t>South Shore Hospital</t>
  </si>
  <si>
    <t>(781) 624-8000</t>
  </si>
  <si>
    <t>Suffolk</t>
  </si>
  <si>
    <t>330 Brookline Ave</t>
  </si>
  <si>
    <t>Boston</t>
  </si>
  <si>
    <t>02215</t>
  </si>
  <si>
    <t>Beth Israel Deaconess Medical Center</t>
  </si>
  <si>
    <t>(617) 667-7000</t>
  </si>
  <si>
    <t>300 Longwood Ave</t>
  </si>
  <si>
    <t>02115</t>
  </si>
  <si>
    <t>Boston Children's Hospital</t>
  </si>
  <si>
    <t>(617) 355-6000</t>
  </si>
  <si>
    <t>1 Boston Medical Center Pl</t>
  </si>
  <si>
    <t>02118</t>
  </si>
  <si>
    <t>Boston Medical Center</t>
  </si>
  <si>
    <t>(617) 638-8000</t>
  </si>
  <si>
    <t>75 Francis St</t>
  </si>
  <si>
    <t>Brigham and Women's Hospital (Burn Center)</t>
  </si>
  <si>
    <t>(617) 732-5500</t>
  </si>
  <si>
    <t>55 Fruit St</t>
  </si>
  <si>
    <t>02114</t>
  </si>
  <si>
    <t>Massachusetts General Hospital (Sumner M. Redstone Burn Center)</t>
  </si>
  <si>
    <t>(617) 726-2000</t>
  </si>
  <si>
    <t>800 Washington St</t>
  </si>
  <si>
    <t>02111</t>
  </si>
  <si>
    <t>Tufts Medical Center</t>
  </si>
  <si>
    <t>(617) 636-5000</t>
  </si>
  <si>
    <t>51 Blossom St</t>
  </si>
  <si>
    <t>Shriners Burn Center at Shriners Hospitals for Children-Boston</t>
  </si>
  <si>
    <t>(617) 722-3000</t>
  </si>
  <si>
    <t>Michigan</t>
  </si>
  <si>
    <t>MI</t>
  </si>
  <si>
    <t>Emmet</t>
  </si>
  <si>
    <t>416 Connable Ave</t>
  </si>
  <si>
    <t>Petoskey</t>
  </si>
  <si>
    <t>McLaren Northern Michigan</t>
  </si>
  <si>
    <t>(231) 627-1368</t>
  </si>
  <si>
    <t>Genesee</t>
  </si>
  <si>
    <t>1 Genesys Pkwy</t>
  </si>
  <si>
    <t>Grand Blanc</t>
  </si>
  <si>
    <t>Ascension Genesys Hospital</t>
  </si>
  <si>
    <t>(810) 606-5000</t>
  </si>
  <si>
    <t>1 Hurley Plz</t>
  </si>
  <si>
    <t>Flint</t>
  </si>
  <si>
    <t>Hurley Medical Center/Hurley Children's Hospital (Hurley Medical Center Regional Burn Center)</t>
  </si>
  <si>
    <t>(810) 262-9000</t>
  </si>
  <si>
    <t>Grand Traverse</t>
  </si>
  <si>
    <t>1105 Sixth St</t>
  </si>
  <si>
    <t>Traverse City</t>
  </si>
  <si>
    <t>Munson Medical Center</t>
  </si>
  <si>
    <t>(231) 935-5000</t>
  </si>
  <si>
    <t>Ingham</t>
  </si>
  <si>
    <t>1215 E Michigan Ave</t>
  </si>
  <si>
    <t>Lansing</t>
  </si>
  <si>
    <t>Sparrow Hospital</t>
  </si>
  <si>
    <t>(517) 364-1000</t>
  </si>
  <si>
    <t>205 N East Ave</t>
  </si>
  <si>
    <t>Henry Ford Allegiance Health</t>
  </si>
  <si>
    <t>(517) 205-4800</t>
  </si>
  <si>
    <t>Kalamazoo</t>
  </si>
  <si>
    <t>1521 Gull Rd</t>
  </si>
  <si>
    <t>Ascension Borgess Hospital</t>
  </si>
  <si>
    <t>(269) 226-7000</t>
  </si>
  <si>
    <t>601 John St</t>
  </si>
  <si>
    <t>Bronson Methodist Hospital (Bronson Methodist Hospital Burn Center)</t>
  </si>
  <si>
    <t>(269) 341-7654</t>
  </si>
  <si>
    <t>Kent</t>
  </si>
  <si>
    <t>200 Jefferson Ave</t>
  </si>
  <si>
    <t>Grand Rapids</t>
  </si>
  <si>
    <t>Mercy Health Saint Mary's</t>
  </si>
  <si>
    <t>(616) 685-5000</t>
  </si>
  <si>
    <t>100 Michigan Street NE</t>
  </si>
  <si>
    <t>Spectrum Health - Butterworth Hospital/Helen DeVos Children's Hospital (Spectrum Health Regional Burn Center)</t>
  </si>
  <si>
    <t>(866) 989-7999</t>
  </si>
  <si>
    <t>5900 Byron Center Rd</t>
  </si>
  <si>
    <t>Wyoming</t>
  </si>
  <si>
    <t>Metro Health - University of Michigan Health</t>
  </si>
  <si>
    <t>(616) 252-7200</t>
  </si>
  <si>
    <t>Lapeer</t>
  </si>
  <si>
    <t>1375 N Main St</t>
  </si>
  <si>
    <t>McLaren Lapeer Region</t>
  </si>
  <si>
    <t>(810) 667-5500</t>
  </si>
  <si>
    <t>Macomb</t>
  </si>
  <si>
    <t>15855 Nineteen Mile Rd</t>
  </si>
  <si>
    <t>Clinton Township</t>
  </si>
  <si>
    <t>Henry Ford Macomb Hospital</t>
  </si>
  <si>
    <t>(586) 263-2300</t>
  </si>
  <si>
    <t>1000 Harrington St</t>
  </si>
  <si>
    <t>Mount Clemens</t>
  </si>
  <si>
    <t>McLaren Macomb Hospital</t>
  </si>
  <si>
    <t>(586) 493-8000</t>
  </si>
  <si>
    <t>Marquette</t>
  </si>
  <si>
    <t xml:space="preserve">580 W College Avenue </t>
  </si>
  <si>
    <t>UP Health System-Marquette</t>
  </si>
  <si>
    <t>(906) 449-3000</t>
  </si>
  <si>
    <t>Midland</t>
  </si>
  <si>
    <t>4000 Wellness Dr</t>
  </si>
  <si>
    <t>MidMichigan Medical Center-Midland</t>
  </si>
  <si>
    <t>(989) 839-3000</t>
  </si>
  <si>
    <t>Muskegon</t>
  </si>
  <si>
    <t>1700 Clinton St</t>
  </si>
  <si>
    <t>Mercy Health Muskegon</t>
  </si>
  <si>
    <t>(231) 726-3511</t>
  </si>
  <si>
    <t>16001 W Nine Mile Rd</t>
  </si>
  <si>
    <t>Southfield</t>
  </si>
  <si>
    <t>Ascension Providence Hospital, Southfield Campus</t>
  </si>
  <si>
    <t>(248) 849-3000</t>
  </si>
  <si>
    <t>47601 Grand River Ave</t>
  </si>
  <si>
    <t>Novi</t>
  </si>
  <si>
    <t>Providence Park Hospital, Novi Campus</t>
  </si>
  <si>
    <t>248) 465-4100</t>
  </si>
  <si>
    <t>44201 Dequindre Rd</t>
  </si>
  <si>
    <t>Troy</t>
  </si>
  <si>
    <t>Beaumont Hospital - Troy</t>
  </si>
  <si>
    <t>(248) 964-5000</t>
  </si>
  <si>
    <t>3601 W 13 Mile Rd</t>
  </si>
  <si>
    <t>Royal Oak</t>
  </si>
  <si>
    <t>Beaumont Hospital - Royal Oak</t>
  </si>
  <si>
    <t>(248) 898-5000</t>
  </si>
  <si>
    <t>28050 Grand River Ave</t>
  </si>
  <si>
    <t>Farmington Hills</t>
  </si>
  <si>
    <t>Beaumont Hospital - Farmington Hills</t>
  </si>
  <si>
    <t>(947) 521-8000</t>
  </si>
  <si>
    <t>50 N Perry St</t>
  </si>
  <si>
    <t>Pontiac</t>
  </si>
  <si>
    <t>McLaren Oakland</t>
  </si>
  <si>
    <t>(248) 338-5000</t>
  </si>
  <si>
    <t>44405 Woodward Ave</t>
  </si>
  <si>
    <t>St. Joseph Mercy Oakland</t>
  </si>
  <si>
    <t>(248) 858-3000</t>
  </si>
  <si>
    <t>Saginaw</t>
  </si>
  <si>
    <t>800 S Washington Ave</t>
  </si>
  <si>
    <t xml:space="preserve">Saginaw </t>
  </si>
  <si>
    <t>Ascension St. Mary's of Michigan</t>
  </si>
  <si>
    <t>(989) 907-8000</t>
  </si>
  <si>
    <t>1447 N Harrison</t>
  </si>
  <si>
    <t>Covenant HealthCare</t>
  </si>
  <si>
    <t>(989) 583-7000</t>
  </si>
  <si>
    <t>Washtenaw</t>
  </si>
  <si>
    <t>5301 Mcauley Dr</t>
  </si>
  <si>
    <t>Ypsilanti</t>
  </si>
  <si>
    <t>St. Joseph Mercy Ann Arbor</t>
  </si>
  <si>
    <t>(734) 712-3456</t>
  </si>
  <si>
    <t>1500 E Medical Center Dr</t>
  </si>
  <si>
    <t>Ann Arbor</t>
  </si>
  <si>
    <t>University of Michigan Health System/C.S. Mott Children's Hospital (UM Trauma Burn Center)</t>
  </si>
  <si>
    <t>(734) 936-4000</t>
  </si>
  <si>
    <t>Wayne</t>
  </si>
  <si>
    <t>22101 Moross Rd</t>
  </si>
  <si>
    <t>Detroit</t>
  </si>
  <si>
    <t>Ascension St. John Hospital</t>
  </si>
  <si>
    <t>(313) 343-4000</t>
  </si>
  <si>
    <t>5450 Fort St</t>
  </si>
  <si>
    <t>Trenton</t>
  </si>
  <si>
    <t>Beaumont Hospital - Trenton</t>
  </si>
  <si>
    <t>(734) 671-3800</t>
  </si>
  <si>
    <t>18101 Oakwood Blvd</t>
  </si>
  <si>
    <t>Dearborn</t>
  </si>
  <si>
    <t>Beaumont Hospital - Dearborn</t>
  </si>
  <si>
    <t>(313) 593-7000</t>
  </si>
  <si>
    <t>3901 Beaubien Blvd</t>
  </si>
  <si>
    <t>DMC - Children's Hospital of Michigan (Children's Hospital of Michigan Burn Center)</t>
  </si>
  <si>
    <t>(313) 745-5437</t>
  </si>
  <si>
    <t>6071 West Outer Dr</t>
  </si>
  <si>
    <t>DMC - Sinai-Grace Hospital</t>
  </si>
  <si>
    <t>(313) 966-3300</t>
  </si>
  <si>
    <t>4201 Saint Antoine St</t>
  </si>
  <si>
    <t>Detroit Receiving Hospital (Detroit Receiving Hospital Burn Center)</t>
  </si>
  <si>
    <t>(313) 745-3000</t>
  </si>
  <si>
    <t>2799 West Grand Blvd</t>
  </si>
  <si>
    <t>Henry Ford Hospital</t>
  </si>
  <si>
    <t>(313) 916-2600</t>
  </si>
  <si>
    <t>36475 Five Mile Rd</t>
  </si>
  <si>
    <t>Livonia</t>
  </si>
  <si>
    <t>St. Mary Mercy Livonia Hospital</t>
  </si>
  <si>
    <t>(734) 655-4800</t>
  </si>
  <si>
    <t xml:space="preserve">Minnesota </t>
  </si>
  <si>
    <t>MN</t>
  </si>
  <si>
    <t>Anoka</t>
  </si>
  <si>
    <t>4050 Coon Rapids Blvd</t>
  </si>
  <si>
    <t>Coon Rapids</t>
  </si>
  <si>
    <t>Mercy Hospital</t>
  </si>
  <si>
    <t>(763) 236-6000</t>
  </si>
  <si>
    <t>St. Louis</t>
  </si>
  <si>
    <t>407 E 3rd St</t>
  </si>
  <si>
    <t>Duluth</t>
  </si>
  <si>
    <t>Essentia Health St. Mary's Medical Center</t>
  </si>
  <si>
    <t>(218) 786-4000</t>
  </si>
  <si>
    <t>915 E 1st St</t>
  </si>
  <si>
    <t>(218) 249-5555</t>
  </si>
  <si>
    <t>502 E 2nd St</t>
  </si>
  <si>
    <t>Miller-Dwan Burn Center at Essentia Health Duluth</t>
  </si>
  <si>
    <t>(218) 727-8762</t>
  </si>
  <si>
    <t>Hennepin</t>
  </si>
  <si>
    <t>2525 Chicago Ave South</t>
  </si>
  <si>
    <t>Minneapolis</t>
  </si>
  <si>
    <t>Children's Hospital and Clinics of Minnesota</t>
  </si>
  <si>
    <t>(612) 813-6000</t>
  </si>
  <si>
    <t>701 Park Ave S</t>
  </si>
  <si>
    <t>Hennepin Healthcare/Hennepin Healthcare Children's Hospital (Hennepin Healthcare Burn Center)</t>
  </si>
  <si>
    <t>(612) 873-3000</t>
  </si>
  <si>
    <t>420 Delaware St SE</t>
  </si>
  <si>
    <t>University of Minnesota Medical Center</t>
  </si>
  <si>
    <t>(612) 273-8400</t>
  </si>
  <si>
    <t>3300 Oakdale Ave N</t>
  </si>
  <si>
    <t>Robbinsdale</t>
  </si>
  <si>
    <t>North Memorial Health Hospital</t>
  </si>
  <si>
    <t>(763) 520-5200</t>
  </si>
  <si>
    <t>Olmsted</t>
  </si>
  <si>
    <t>1216 2nd Street SW</t>
  </si>
  <si>
    <t>Rochester</t>
  </si>
  <si>
    <t>Mayo Clinic Hospital, Saint Mary's Campus</t>
  </si>
  <si>
    <t>(507) 255-5123</t>
  </si>
  <si>
    <t>Stearns</t>
  </si>
  <si>
    <t>1406 Sixth Ave N</t>
  </si>
  <si>
    <t>Saint Cloud</t>
  </si>
  <si>
    <t>CentraCare - St. Cloud Hospital</t>
  </si>
  <si>
    <t>(320) 251-2700</t>
  </si>
  <si>
    <t>Ramsey</t>
  </si>
  <si>
    <t>640 Jackson St</t>
  </si>
  <si>
    <t>Saint Paul</t>
  </si>
  <si>
    <t>Regions Hospital/Gillette Children's Specialty Healthcare (Regions Hospital Burn Center)</t>
  </si>
  <si>
    <t>(651) 254-3456</t>
  </si>
  <si>
    <t>Mississippi</t>
  </si>
  <si>
    <t>MS</t>
  </si>
  <si>
    <t>Forrest</t>
  </si>
  <si>
    <t>6051 US Highway 49</t>
  </si>
  <si>
    <t>Hattiesburg</t>
  </si>
  <si>
    <t>Forrest General Hospital</t>
  </si>
  <si>
    <t>(601) 288-7000</t>
  </si>
  <si>
    <t>Harrison</t>
  </si>
  <si>
    <t>4500 13th Street</t>
  </si>
  <si>
    <t>Gulfport</t>
  </si>
  <si>
    <t>Memorial Hospital at Gulfport</t>
  </si>
  <si>
    <t>(228) 867-4000</t>
  </si>
  <si>
    <t>Hinds</t>
  </si>
  <si>
    <t>2500 North State St</t>
  </si>
  <si>
    <t>University of Mississippi Medical Center</t>
  </si>
  <si>
    <t>(601) 984-1000</t>
  </si>
  <si>
    <t>Pontotoc</t>
  </si>
  <si>
    <t>830 South Gloster St</t>
  </si>
  <si>
    <t>Tupelo</t>
  </si>
  <si>
    <t>North Mississippi Medical Center - Tupelo</t>
  </si>
  <si>
    <t>(662) 377-3000</t>
  </si>
  <si>
    <t>Missouri</t>
  </si>
  <si>
    <t>MO</t>
  </si>
  <si>
    <t>Boone</t>
  </si>
  <si>
    <t>1 Hospital Dr</t>
  </si>
  <si>
    <t>Columbia</t>
  </si>
  <si>
    <t>University of Missouri Health System (George D. Peak Memorial Burn &amp; Wound Center)</t>
  </si>
  <si>
    <t>(573) 882-4141</t>
  </si>
  <si>
    <t>Buchanan</t>
  </si>
  <si>
    <t>5325 Faron St</t>
  </si>
  <si>
    <t>Saint Joseph</t>
  </si>
  <si>
    <t>Mosaic Life Care at St. Joseph - Medical Center</t>
  </si>
  <si>
    <t>(816) 271-6000</t>
  </si>
  <si>
    <t>2525 Glenn Hendren Dr</t>
  </si>
  <si>
    <t>Liberty</t>
  </si>
  <si>
    <t>Liberty Hospital</t>
  </si>
  <si>
    <t>(816) 781-7200</t>
  </si>
  <si>
    <t>2800 Clay Edwards Dr</t>
  </si>
  <si>
    <t>North Kansas City</t>
  </si>
  <si>
    <t>North Kansas City Hospital</t>
  </si>
  <si>
    <t>(816) 691-2000</t>
  </si>
  <si>
    <t>Greene</t>
  </si>
  <si>
    <t>3801 S National Ave</t>
  </si>
  <si>
    <t>Cox Medical Center South</t>
  </si>
  <si>
    <t>(417) 269-6000</t>
  </si>
  <si>
    <t>1235 E Cherokee</t>
  </si>
  <si>
    <t>Mercy Hospital Springfield (Mercy Burn Center Springfield)</t>
  </si>
  <si>
    <t>(417) 820-2000</t>
  </si>
  <si>
    <t>2401 Gillham Rd</t>
  </si>
  <si>
    <t>Children's Mercy Kansas City (Children's Mercy Burn Unit)</t>
  </si>
  <si>
    <t>(816) 234-3000</t>
  </si>
  <si>
    <t>2316 E Meyer Blvd</t>
  </si>
  <si>
    <t>HCA Research Medical Center (The Grossman Burn Center)</t>
  </si>
  <si>
    <t>(816) 276-4000</t>
  </si>
  <si>
    <t>2301 Holmes St</t>
  </si>
  <si>
    <t>University Health Truman Medical Center</t>
  </si>
  <si>
    <t>(816) 404-1380</t>
  </si>
  <si>
    <t>4401 Wornall Rd</t>
  </si>
  <si>
    <t>St. Luke's Hospital of Kansas City</t>
  </si>
  <si>
    <t>(816) 932-3800</t>
  </si>
  <si>
    <t>19600 East 39th St</t>
  </si>
  <si>
    <t xml:space="preserve">Independence </t>
  </si>
  <si>
    <t>Centerpoint Medical Center</t>
  </si>
  <si>
    <t>(816)698-7000</t>
  </si>
  <si>
    <t>Jasper</t>
  </si>
  <si>
    <t>1102 W 32nd St</t>
  </si>
  <si>
    <t>Joplin</t>
  </si>
  <si>
    <t>Freeman Health System</t>
  </si>
  <si>
    <t>(417) 347-1111</t>
  </si>
  <si>
    <t>100 Mercy Way</t>
  </si>
  <si>
    <t>Mercy Hospital Joplin</t>
  </si>
  <si>
    <t>(417) 781-2727</t>
  </si>
  <si>
    <t>12303 DePaul Dr</t>
  </si>
  <si>
    <t>Bridgeton</t>
  </si>
  <si>
    <t>SSM Health DePaul Hospital - St. Louis</t>
  </si>
  <si>
    <t>(314) 344-6000</t>
  </si>
  <si>
    <t xml:space="preserve">St. Louis </t>
  </si>
  <si>
    <t>10010 Kennerly Rd</t>
  </si>
  <si>
    <t>Saint Louis</t>
  </si>
  <si>
    <t>Mercy Hospital South</t>
  </si>
  <si>
    <t>(314) 525-1000</t>
  </si>
  <si>
    <t>1 Barnes Jewish Hospital Plz</t>
  </si>
  <si>
    <t>Barnes-Jewish Hospital (Burn Center)</t>
  </si>
  <si>
    <t>(314) 747-3000</t>
  </si>
  <si>
    <t>3635 Vista Ave</t>
  </si>
  <si>
    <t>SSM Health St. Louis University Hospital</t>
  </si>
  <si>
    <t>(314) 577-8000</t>
  </si>
  <si>
    <t>1 Childrens Pl</t>
  </si>
  <si>
    <t>St. Louis Children's Hospital (Children's Hospital Burn Center)</t>
  </si>
  <si>
    <t>(314) 454-2782</t>
  </si>
  <si>
    <t>615 S New Ballas Rd</t>
  </si>
  <si>
    <t>Mercy Hospital St. Louis (Mercy Burn Center St. Louis)</t>
  </si>
  <si>
    <t>(314) 251-6000</t>
  </si>
  <si>
    <t>1465 S Grand Blvd</t>
  </si>
  <si>
    <t>SSM Cardinal Glennon Children's Hospital</t>
  </si>
  <si>
    <t>(314) 577-5600</t>
  </si>
  <si>
    <t>Montana</t>
  </si>
  <si>
    <t>MT</t>
  </si>
  <si>
    <t>Cascade</t>
  </si>
  <si>
    <t>1101 26th St S</t>
  </si>
  <si>
    <t>Great Falls</t>
  </si>
  <si>
    <t>Benefis Hospitals</t>
  </si>
  <si>
    <t>(406) 455-5000</t>
  </si>
  <si>
    <t>Missoula</t>
  </si>
  <si>
    <t>500 W Broadway</t>
  </si>
  <si>
    <t>Providence St. Patrick Hospital</t>
  </si>
  <si>
    <t>(406) 543-7271</t>
  </si>
  <si>
    <t>Yellowstone</t>
  </si>
  <si>
    <t>2800 10th Ave North</t>
  </si>
  <si>
    <t>Billings</t>
  </si>
  <si>
    <t>Billings Clinic</t>
  </si>
  <si>
    <t>(406) 238-2500</t>
  </si>
  <si>
    <t>1233 N 30th St</t>
  </si>
  <si>
    <t>SCL Health - St. Vincent Healthcare</t>
  </si>
  <si>
    <t>(406) 237-7000</t>
  </si>
  <si>
    <t>Nebraska</t>
  </si>
  <si>
    <t>NE</t>
  </si>
  <si>
    <t>Buffalo</t>
  </si>
  <si>
    <t>10 E 31st St</t>
  </si>
  <si>
    <t xml:space="preserve">Kearney </t>
  </si>
  <si>
    <t>CHI Health Good Samaritan</t>
  </si>
  <si>
    <t>(308) 865-7100</t>
  </si>
  <si>
    <t>7500 Mercy Rd</t>
  </si>
  <si>
    <t>Omaha</t>
  </si>
  <si>
    <t>CHI Health Creighton University Medical Center - Bergan Mercy</t>
  </si>
  <si>
    <t>(402) 398-6060</t>
  </si>
  <si>
    <t>8200 Dodge St</t>
  </si>
  <si>
    <t>Children's Hospital &amp; Medical Center</t>
  </si>
  <si>
    <t>(402) 955-5400</t>
  </si>
  <si>
    <t>4350 Dewey Ave</t>
  </si>
  <si>
    <t>Nebraska Medicine - Nebraska Medical Center</t>
  </si>
  <si>
    <t>(402) 552-2000</t>
  </si>
  <si>
    <t>2300 South 16th St</t>
  </si>
  <si>
    <t>Lincoln</t>
  </si>
  <si>
    <t>Bryan Medical Center West</t>
  </si>
  <si>
    <t>(402) 481-1111</t>
  </si>
  <si>
    <t>555 S 70th St</t>
  </si>
  <si>
    <t>CHI Health St. Elizabeth Regional Burn Center</t>
  </si>
  <si>
    <t>(402) 219-7680</t>
  </si>
  <si>
    <t>Sioux</t>
  </si>
  <si>
    <t>4021 Avenue B</t>
  </si>
  <si>
    <t>Scottsbluff</t>
  </si>
  <si>
    <t>Regional West Medical Center</t>
  </si>
  <si>
    <t>(308) 635-3711</t>
  </si>
  <si>
    <t>Nevada</t>
  </si>
  <si>
    <t>NV</t>
  </si>
  <si>
    <t>Clark</t>
  </si>
  <si>
    <t>3186 S Maryland Pkwy</t>
  </si>
  <si>
    <t>Las Vegas</t>
  </si>
  <si>
    <t>Sunrise Hospital and Medical Center (Burn and Reconstructive Center of Sunrise Hospital)</t>
  </si>
  <si>
    <t>(702) 961-5000</t>
  </si>
  <si>
    <t>1800 W Charleston Blvd</t>
  </si>
  <si>
    <t>University Medical Center (Lions Burn Center)</t>
  </si>
  <si>
    <t>(702) 383-2000</t>
  </si>
  <si>
    <t>Washoe</t>
  </si>
  <si>
    <t>1155 Mill St</t>
  </si>
  <si>
    <t>Reno</t>
  </si>
  <si>
    <t>Renown Regional Medical Center</t>
  </si>
  <si>
    <t>(775) 982-4100</t>
  </si>
  <si>
    <t>New Hampshire</t>
  </si>
  <si>
    <t>NH</t>
  </si>
  <si>
    <t>Grafton</t>
  </si>
  <si>
    <t>1 Medical Center Dr</t>
  </si>
  <si>
    <t>Lebanon</t>
  </si>
  <si>
    <t>03756</t>
  </si>
  <si>
    <t>Dartmouth-Hitchcock Medical Center</t>
  </si>
  <si>
    <t>(603) 650-5000</t>
  </si>
  <si>
    <t>Merrimack</t>
  </si>
  <si>
    <t>250 Pleasant St</t>
  </si>
  <si>
    <t>Concord</t>
  </si>
  <si>
    <t>03301</t>
  </si>
  <si>
    <t>Concord Hospital</t>
  </si>
  <si>
    <t>(603) 225-2711</t>
  </si>
  <si>
    <t>Rockingham</t>
  </si>
  <si>
    <t>1 Elliot Way</t>
  </si>
  <si>
    <t>Manchester</t>
  </si>
  <si>
    <t>03103</t>
  </si>
  <si>
    <t>Elliot Hospital</t>
  </si>
  <si>
    <t>(603) 669-5300</t>
  </si>
  <si>
    <t>333 Borthwick Ave</t>
  </si>
  <si>
    <t>Portsmouth</t>
  </si>
  <si>
    <t>03801</t>
  </si>
  <si>
    <t>Portsmouth Regional Hospital</t>
  </si>
  <si>
    <t>(603) 436-5110</t>
  </si>
  <si>
    <t>New Jersey</t>
  </si>
  <si>
    <t>NJ</t>
  </si>
  <si>
    <t>Atlantic</t>
  </si>
  <si>
    <t>1925 Pacific Ave</t>
  </si>
  <si>
    <t>Atlantic City</t>
  </si>
  <si>
    <t>08401</t>
  </si>
  <si>
    <t>AtlantiCare Regional Medical Center</t>
  </si>
  <si>
    <t>(609) 345-4000</t>
  </si>
  <si>
    <t>Bergen</t>
  </si>
  <si>
    <t>30 Prospect Ave</t>
  </si>
  <si>
    <t>Hackensack</t>
  </si>
  <si>
    <t>07601</t>
  </si>
  <si>
    <t>Hackensack University Medical Center</t>
  </si>
  <si>
    <t>(551) 996-2000</t>
  </si>
  <si>
    <t>Camden</t>
  </si>
  <si>
    <t>1 Cooper Plaza</t>
  </si>
  <si>
    <t>08103</t>
  </si>
  <si>
    <t>Cooper University Health Care</t>
  </si>
  <si>
    <t>(856) 342-2000</t>
  </si>
  <si>
    <t>Essex</t>
  </si>
  <si>
    <t>150 Bergen St</t>
  </si>
  <si>
    <t>07103</t>
  </si>
  <si>
    <t>New Jersey Trauma Center at the University Hospital</t>
  </si>
  <si>
    <t>(973) 972-4300</t>
  </si>
  <si>
    <t>94 Old Short Hills Rd</t>
  </si>
  <si>
    <t>Livingston</t>
  </si>
  <si>
    <t>07039</t>
  </si>
  <si>
    <t>The Burn Center at Cooperman Barnabas Medical Center</t>
  </si>
  <si>
    <t>(973) 322-5924</t>
  </si>
  <si>
    <t>355 Grand St</t>
  </si>
  <si>
    <t>Jersey City</t>
  </si>
  <si>
    <t>07302</t>
  </si>
  <si>
    <t>Jersey City Medical Center - RWJBarnabas Health</t>
  </si>
  <si>
    <t>(201) 885-4750</t>
  </si>
  <si>
    <t>Mercer</t>
  </si>
  <si>
    <t>750 Brunswick Ave</t>
  </si>
  <si>
    <t>08638</t>
  </si>
  <si>
    <t>Capital Health Regional Medical Center</t>
  </si>
  <si>
    <t>(609) 394-6000</t>
  </si>
  <si>
    <t>1 Robert Wood Johnson Pl</t>
  </si>
  <si>
    <t>New Brunswick</t>
  </si>
  <si>
    <t>08901</t>
  </si>
  <si>
    <t>Robert Wood Johnson University Hospital</t>
  </si>
  <si>
    <t>(732) 828-3000</t>
  </si>
  <si>
    <t>Monmouth</t>
  </si>
  <si>
    <t>1945 Route 33</t>
  </si>
  <si>
    <t>Neptune</t>
  </si>
  <si>
    <t>07754</t>
  </si>
  <si>
    <t>Jersey Shore University Medical Center</t>
  </si>
  <si>
    <t>(732) 775-5500</t>
  </si>
  <si>
    <t>100 Madison Ave</t>
  </si>
  <si>
    <t>Morristown</t>
  </si>
  <si>
    <t>07960</t>
  </si>
  <si>
    <t>Morristown Medical Center</t>
  </si>
  <si>
    <t>(973) 971-5000</t>
  </si>
  <si>
    <t>Passaic</t>
  </si>
  <si>
    <t>703 Main St</t>
  </si>
  <si>
    <t>Paterson</t>
  </si>
  <si>
    <t>07503</t>
  </si>
  <si>
    <t>St. Joseph's University Medical Center</t>
  </si>
  <si>
    <t>(973) 754-2000</t>
  </si>
  <si>
    <t>New Mexico</t>
  </si>
  <si>
    <t>NM</t>
  </si>
  <si>
    <t>Bernalillo</t>
  </si>
  <si>
    <t>2211 Lomas Blvd NE</t>
  </si>
  <si>
    <t>Albuquerque</t>
  </si>
  <si>
    <t>University of New Mexico Hospital (UNM Regional Burn Center)</t>
  </si>
  <si>
    <t>(505) 272-2111</t>
  </si>
  <si>
    <t>New York</t>
  </si>
  <si>
    <t>NY</t>
  </si>
  <si>
    <t>Albany</t>
  </si>
  <si>
    <t>43 New Scotland Ave</t>
  </si>
  <si>
    <t>Albany Medical Center</t>
  </si>
  <si>
    <t>(518) 262-3474</t>
  </si>
  <si>
    <t>Bronx</t>
  </si>
  <si>
    <t>234 E 149th St</t>
  </si>
  <si>
    <t>NYC Health + Hospitals / Lincoln Medical &amp; Mental Health Center</t>
  </si>
  <si>
    <t>(718) 579-5700</t>
  </si>
  <si>
    <t>1400 Pelham Parkway South</t>
  </si>
  <si>
    <t>NYC Health + Hospitals / Jacobi Medical Center (Jacobi Burn Center)</t>
  </si>
  <si>
    <t>(718) 918-5000</t>
  </si>
  <si>
    <t>4422 Third Ave</t>
  </si>
  <si>
    <t>St. Barnabas Hospital</t>
  </si>
  <si>
    <t>(718) 960-9000</t>
  </si>
  <si>
    <t>Broome</t>
  </si>
  <si>
    <t>33-57 Harrison St</t>
  </si>
  <si>
    <t>Johnson City</t>
  </si>
  <si>
    <t>UHS Wilson Medical Center</t>
  </si>
  <si>
    <t>(607) 763-6000</t>
  </si>
  <si>
    <t>Dutchess</t>
  </si>
  <si>
    <t>241 North Rd</t>
  </si>
  <si>
    <t>Poughkeepsie</t>
  </si>
  <si>
    <t>Mid Hudson Regional Hospital of Westchester Medical Center</t>
  </si>
  <si>
    <t>(845) 483-5000</t>
  </si>
  <si>
    <t>45 Reade Pl</t>
  </si>
  <si>
    <t>Vassar Brothers Medical Center</t>
  </si>
  <si>
    <t>(845) 454-8500</t>
  </si>
  <si>
    <t>Erie</t>
  </si>
  <si>
    <t>462 Grider St</t>
  </si>
  <si>
    <t>Erie County Medical Center (Roger W. Seibel, MD, Burn Treatment Center)</t>
  </si>
  <si>
    <t>(716) 898-3000</t>
  </si>
  <si>
    <t>100 High St</t>
  </si>
  <si>
    <t>John R. Oishei Children's Hospital</t>
  </si>
  <si>
    <t>(716) 878-7000</t>
  </si>
  <si>
    <t>Kings</t>
  </si>
  <si>
    <t>1 Brookdale Plaza</t>
  </si>
  <si>
    <t>Brooklyn</t>
  </si>
  <si>
    <t>Brookdale Hospital Medical Center</t>
  </si>
  <si>
    <t>(718) 240-5000</t>
  </si>
  <si>
    <t>4802 10th Ave</t>
  </si>
  <si>
    <t>Maimonides Medical Center/Maimonides Children's Hospital</t>
  </si>
  <si>
    <t>(718) 283-6000</t>
  </si>
  <si>
    <t>506 6th St</t>
  </si>
  <si>
    <t>NewYork Presbyterian Brooklyn Methodist Hospital</t>
  </si>
  <si>
    <t>(718) 780-3101</t>
  </si>
  <si>
    <t>451 Clarkson Ave</t>
  </si>
  <si>
    <t>NYC Health + Hospitals / Kings County</t>
  </si>
  <si>
    <t>(718) 245-3901</t>
  </si>
  <si>
    <t>150 55th St</t>
  </si>
  <si>
    <t xml:space="preserve">NYU Langone Hospital-Brooklyn </t>
  </si>
  <si>
    <t>(718) 630-7300</t>
  </si>
  <si>
    <t>Monroe</t>
  </si>
  <si>
    <t>601 Elmwwod Ave</t>
  </si>
  <si>
    <t>University of Rochester Medical Center/Strong Memorial Hospital (Kessler Burn Center)</t>
  </si>
  <si>
    <t>(585) 275-8387</t>
  </si>
  <si>
    <t>Nassau</t>
  </si>
  <si>
    <t>1 Health Way</t>
  </si>
  <si>
    <t>Oceanside</t>
  </si>
  <si>
    <t>Mount Sinai South Nassau</t>
  </si>
  <si>
    <t>(516) 632-3000</t>
  </si>
  <si>
    <t>2201 Hempstead Turnpike</t>
  </si>
  <si>
    <t>East Meadow</t>
  </si>
  <si>
    <t>Nassau University Medical Center (Nassau County Firefighters Burn Center)</t>
  </si>
  <si>
    <t>(516) 572-0123</t>
  </si>
  <si>
    <t>26901 76th Ave</t>
  </si>
  <si>
    <t>New Hyde Park</t>
  </si>
  <si>
    <t>Cohen Children's Medical Center</t>
  </si>
  <si>
    <t>(718) 470-7764</t>
  </si>
  <si>
    <t>300 Community Dr</t>
  </si>
  <si>
    <t>Manhasset</t>
  </si>
  <si>
    <t>North Shore University Hospital</t>
  </si>
  <si>
    <t>(516) 562-0100</t>
  </si>
  <si>
    <t>259 1st St</t>
  </si>
  <si>
    <t>Mineola</t>
  </si>
  <si>
    <t>NYU Langone Hospital-Long Island</t>
  </si>
  <si>
    <t>(516) 663-0333</t>
  </si>
  <si>
    <t>1111 Amsterdam Ave</t>
  </si>
  <si>
    <t>Mount Sinai Morningside</t>
  </si>
  <si>
    <t>(212) 523-4000</t>
  </si>
  <si>
    <t>622 W 168th St</t>
  </si>
  <si>
    <t>Morgan Stanley Children's Hospital of New York-Presbyterian</t>
  </si>
  <si>
    <t>(212) 305-2500</t>
  </si>
  <si>
    <t>462 First Ave</t>
  </si>
  <si>
    <t>NYC Health + Hospitals / Bellevue Hospital</t>
  </si>
  <si>
    <t>(212) 562-4132</t>
  </si>
  <si>
    <t xml:space="preserve">New York	</t>
  </si>
  <si>
    <t>525 E 68th St</t>
  </si>
  <si>
    <t>New York-Presbyterian Hospital/Weill Cornell Medical Center (William Randolph Hearst Burn Center)</t>
  </si>
  <si>
    <t>(212) 746-5454</t>
  </si>
  <si>
    <t>506 Lenox Ave</t>
  </si>
  <si>
    <t>NYC Health + Hospitals / Harlem Hospital (Harlem Burn Center)</t>
  </si>
  <si>
    <t>(212) 939-1000</t>
  </si>
  <si>
    <t>Onondaga</t>
  </si>
  <si>
    <t>750 E Adams St</t>
  </si>
  <si>
    <t>Syracuse</t>
  </si>
  <si>
    <t>Upstate University Hospital/Upstate Golisano Children's Hospital (Clark Burn Center)</t>
  </si>
  <si>
    <t>(315) 464-5540</t>
  </si>
  <si>
    <t>707 East Main St</t>
  </si>
  <si>
    <t>Middletown</t>
  </si>
  <si>
    <t>Garnet Health Medical Center</t>
  </si>
  <si>
    <t>(845) 333-1000</t>
  </si>
  <si>
    <t>Queens</t>
  </si>
  <si>
    <t>8900 Van Wyck Expressway</t>
  </si>
  <si>
    <t>Jamaica</t>
  </si>
  <si>
    <t>Jamaica Hospital Medical Center</t>
  </si>
  <si>
    <t>(718) 206-6000</t>
  </si>
  <si>
    <t>5645 Main St</t>
  </si>
  <si>
    <t>Flushing</t>
  </si>
  <si>
    <t>New York-Presbyterian - Queens</t>
  </si>
  <si>
    <t>(718) 670-2000</t>
  </si>
  <si>
    <t>7901 Broadway</t>
  </si>
  <si>
    <t>NYC Health + Hospitals / Elmhurst</t>
  </si>
  <si>
    <t>(718) 334-4000</t>
  </si>
  <si>
    <t>475 Seaview Ave</t>
  </si>
  <si>
    <t>Staten Island</t>
  </si>
  <si>
    <t>Staten Island University Hospital (Staten Island University Hospital Burn Center)</t>
  </si>
  <si>
    <t>(718) 226-9515</t>
  </si>
  <si>
    <t>355 Bard Ave</t>
  </si>
  <si>
    <t>Richmond University Medical Center</t>
  </si>
  <si>
    <t>(718) 818-1234</t>
  </si>
  <si>
    <t>1000 Montauk Hwy</t>
  </si>
  <si>
    <t>West Islip</t>
  </si>
  <si>
    <t>Good Samaritan Hospital Medical Center</t>
  </si>
  <si>
    <t>(631) 376-3000</t>
  </si>
  <si>
    <t>301 E Main St</t>
  </si>
  <si>
    <t>Bay Shore</t>
  </si>
  <si>
    <t>South Shore University Hospital (SSUH)</t>
  </si>
  <si>
    <t>(631) 968-3000</t>
  </si>
  <si>
    <t>101 Nicolls Rd</t>
  </si>
  <si>
    <t>Stony Brook</t>
  </si>
  <si>
    <t>Stony Brook Medicine (Suffolk County Volunteer Firefighters Burn Center)</t>
  </si>
  <si>
    <t>(631) 444-1077</t>
  </si>
  <si>
    <t>Westchester</t>
  </si>
  <si>
    <t>100 Woods Rd</t>
  </si>
  <si>
    <t>Valhalla</t>
  </si>
  <si>
    <t>Westchester Medical Center/Maria Fareri Children's Hospital (Trauma Center at Westchester Medical Center)</t>
  </si>
  <si>
    <t>(914) 493-7018</t>
  </si>
  <si>
    <t>North Carolina</t>
  </si>
  <si>
    <t>NC</t>
  </si>
  <si>
    <t>Buncombe</t>
  </si>
  <si>
    <t>509 Biltmore Ave</t>
  </si>
  <si>
    <t>Asheville</t>
  </si>
  <si>
    <t>Mission Hospitals</t>
  </si>
  <si>
    <t>(828) 213-1111</t>
  </si>
  <si>
    <t>Durham</t>
  </si>
  <si>
    <t>2301 Erwin Rd</t>
  </si>
  <si>
    <t>Duke University Hospital</t>
  </si>
  <si>
    <t>(919) 684-8111</t>
  </si>
  <si>
    <t>Forsyth</t>
  </si>
  <si>
    <t>1 Medical Center Blvd</t>
  </si>
  <si>
    <t>Winston-Salem</t>
  </si>
  <si>
    <t>Wake Forest Baptist Medical Center/Brenner Children's Hospital (Wake Forest Baptist Burn Center)</t>
  </si>
  <si>
    <t>(336) 716-2011</t>
  </si>
  <si>
    <t>Guilford</t>
  </si>
  <si>
    <t>1200 N Elm St</t>
  </si>
  <si>
    <t>Greensboro</t>
  </si>
  <si>
    <t>Moses H. Cone Memorial Hospital</t>
  </si>
  <si>
    <t>(336) 832-7000</t>
  </si>
  <si>
    <t>Mecklenburg</t>
  </si>
  <si>
    <t>1000 Blythe Blvd</t>
  </si>
  <si>
    <t>Charlotte</t>
  </si>
  <si>
    <t>Carolinas Medical Center/Levine Children's Hospital</t>
  </si>
  <si>
    <t>(704) 355-2000</t>
  </si>
  <si>
    <t>New Hanover</t>
  </si>
  <si>
    <t>2131 South 17th St</t>
  </si>
  <si>
    <t>New Hanover Regional Medical Center</t>
  </si>
  <si>
    <t>(910) 667-7000</t>
  </si>
  <si>
    <t>101 Manning Dr</t>
  </si>
  <si>
    <t>Chapel Hill</t>
  </si>
  <si>
    <t>University of North CarolinaHospitals/North Carolina Children's Hospital (North Carolina Jaycee Burn Center)</t>
  </si>
  <si>
    <t>(984) 974-1000</t>
  </si>
  <si>
    <t>Pitt</t>
  </si>
  <si>
    <t>2100 Stantonsburg Rd</t>
  </si>
  <si>
    <t>Greenville</t>
  </si>
  <si>
    <t>Vidant Medical Center/Maynard Children's Hospital</t>
  </si>
  <si>
    <t>(252) 847-4100</t>
  </si>
  <si>
    <t>Wake</t>
  </si>
  <si>
    <t>3000 New Bern Ave</t>
  </si>
  <si>
    <t>Raleigh</t>
  </si>
  <si>
    <t>WakeMed Health &amp; Hospitals, Raleigh Campus</t>
  </si>
  <si>
    <t>(919) 350-8000</t>
  </si>
  <si>
    <t>North Dakota</t>
  </si>
  <si>
    <t>ND</t>
  </si>
  <si>
    <t>Burleigh</t>
  </si>
  <si>
    <t>900 E Broadway</t>
  </si>
  <si>
    <t>Bismarck</t>
  </si>
  <si>
    <t>CHI St. Alexius Health Bismarck</t>
  </si>
  <si>
    <t>(701) 530-7000</t>
  </si>
  <si>
    <t>300 North 7th St</t>
  </si>
  <si>
    <t>Sanford Medical Center</t>
  </si>
  <si>
    <t>(701) 323-6000</t>
  </si>
  <si>
    <t>Cass</t>
  </si>
  <si>
    <t>3000 32nd Ave South</t>
  </si>
  <si>
    <t>Fargo</t>
  </si>
  <si>
    <t>Essentia Health Fargo</t>
  </si>
  <si>
    <t>(701) 364-8000</t>
  </si>
  <si>
    <t>801 Broadway N</t>
  </si>
  <si>
    <t>Sanford Medical Center Fargo</t>
  </si>
  <si>
    <t>(701) 417-2000</t>
  </si>
  <si>
    <t>Grand Forks</t>
  </si>
  <si>
    <t>1200 S Columbia Rd</t>
  </si>
  <si>
    <t>Altru Health System</t>
  </si>
  <si>
    <t>(701) 780-5000</t>
  </si>
  <si>
    <t>Ward</t>
  </si>
  <si>
    <t>1 Burdick Expy</t>
  </si>
  <si>
    <t>Minot</t>
  </si>
  <si>
    <t>Trinity Health</t>
  </si>
  <si>
    <t>(701) 857-5000</t>
  </si>
  <si>
    <t>Ohio</t>
  </si>
  <si>
    <t>OH</t>
  </si>
  <si>
    <t>1001 Bellefontaine Ave</t>
  </si>
  <si>
    <t>Lima</t>
  </si>
  <si>
    <t>Lima Memorial Health System</t>
  </si>
  <si>
    <t>(419) 228-3335</t>
  </si>
  <si>
    <t>730 W Market St</t>
  </si>
  <si>
    <t>Mercy Health - St. Rita's Medical Center</t>
  </si>
  <si>
    <t>(419) 226-9637</t>
  </si>
  <si>
    <t>Cuyahoga</t>
  </si>
  <si>
    <t>6780 Mayfield Rd</t>
  </si>
  <si>
    <t>Mayfield Heights</t>
  </si>
  <si>
    <t>Cleveland Clinic Hillcrest Hospital</t>
  </si>
  <si>
    <t>(440) 312-4500</t>
  </si>
  <si>
    <t>18101 Lorain Ave</t>
  </si>
  <si>
    <t>Cleveland</t>
  </si>
  <si>
    <t>Fairview Hospital</t>
  </si>
  <si>
    <t>(216) 476-7000</t>
  </si>
  <si>
    <t>2500 MetroHealth Dr</t>
  </si>
  <si>
    <t>MetroHealth Medical Center (Burn Care Center at MetroHealth)</t>
  </si>
  <si>
    <t>(216) 778-7800</t>
  </si>
  <si>
    <t>2101 Adelbert Rd</t>
  </si>
  <si>
    <t>UH Rainbow Babies and Children's Hospital</t>
  </si>
  <si>
    <t>(216) 844-1000</t>
  </si>
  <si>
    <t>11100 Euclid Ave</t>
  </si>
  <si>
    <t>University Hospitals Cleveland Medical Center</t>
  </si>
  <si>
    <t>(866) 844-2273</t>
  </si>
  <si>
    <t>Franklin</t>
  </si>
  <si>
    <t>111 S Grant Ave</t>
  </si>
  <si>
    <t>Grant Medical Center</t>
  </si>
  <si>
    <t>(614) 566-9000</t>
  </si>
  <si>
    <t>700 Children's Dr</t>
  </si>
  <si>
    <t>Nationwide Children's Hospital (Burn Center at Nationwide Children's Hospital)</t>
  </si>
  <si>
    <t xml:space="preserve"> (614) 722-2000</t>
  </si>
  <si>
    <t>410 West 10th Ave</t>
  </si>
  <si>
    <t>Ohio State University Wexner Medical Center (The Ohio State Comprehensive Burn Center)</t>
  </si>
  <si>
    <t>(614) 293-8000</t>
  </si>
  <si>
    <t>6001 East Broad Street</t>
  </si>
  <si>
    <t>Mount Carmel East</t>
  </si>
  <si>
    <t>(614) 234-6000</t>
  </si>
  <si>
    <t>3535 Olentangy River Rd</t>
  </si>
  <si>
    <t>OhioHealth Riverside Methodist Hospital</t>
  </si>
  <si>
    <t>(614) 566-5000</t>
  </si>
  <si>
    <t>Hamilton</t>
  </si>
  <si>
    <t>3333 Burnet Ave</t>
  </si>
  <si>
    <t>Cincinnati</t>
  </si>
  <si>
    <t>Cincinnati Children's Hospital Medical Center</t>
  </si>
  <si>
    <t>(513) 636-4200</t>
  </si>
  <si>
    <t>234 Goodman St</t>
  </si>
  <si>
    <t>University of Cincinnati Medical Center (UC Medical Center Burn Center)</t>
  </si>
  <si>
    <t>(513) 584-1000</t>
  </si>
  <si>
    <t>Lucas</t>
  </si>
  <si>
    <t>2213 Cherry St</t>
  </si>
  <si>
    <t>Toledo</t>
  </si>
  <si>
    <t>Mercy St. Vincent Medical Center (Mercy Health Medical Burn Center)</t>
  </si>
  <si>
    <t>(419) 251-3232</t>
  </si>
  <si>
    <t>2142 N Cove Blvd</t>
  </si>
  <si>
    <t>ProMedica Toledo Hospital/Russell J. Ebeid Children's Hospital</t>
  </si>
  <si>
    <t>(419) 291-4000</t>
  </si>
  <si>
    <t>Mahoning</t>
  </si>
  <si>
    <t>1044 Belmont Ave</t>
  </si>
  <si>
    <t xml:space="preserve">Youngstown </t>
  </si>
  <si>
    <t>Mercy Health - St. Elizabeth Youngstown Hospital</t>
  </si>
  <si>
    <t>(330) 746-7211</t>
  </si>
  <si>
    <t>1 Childrens Plz</t>
  </si>
  <si>
    <t>Dayton</t>
  </si>
  <si>
    <t>Dayton Children's Hospital (Shriners Children's Ohio Burn Center)</t>
  </si>
  <si>
    <t>(937) 641-3000</t>
  </si>
  <si>
    <t>3535 Southern Blvd</t>
  </si>
  <si>
    <t>Kettering</t>
  </si>
  <si>
    <t>Kettering Health Main Campus</t>
  </si>
  <si>
    <t>(937) 298-4331</t>
  </si>
  <si>
    <t>1 Wyoming St</t>
  </si>
  <si>
    <t>Miami Valley Hospital (Miami Valley Hospital Regional Burn Center)</t>
  </si>
  <si>
    <t>(937) 208-8000</t>
  </si>
  <si>
    <t>Richland</t>
  </si>
  <si>
    <t>335 Glessner Ave</t>
  </si>
  <si>
    <t>Mansfield</t>
  </si>
  <si>
    <t>OhioHealth MedCentral Mansfield Hospital</t>
  </si>
  <si>
    <t>(419) 526-8000</t>
  </si>
  <si>
    <t>Stark</t>
  </si>
  <si>
    <t>2600 6th Street SW</t>
  </si>
  <si>
    <t>Canton</t>
  </si>
  <si>
    <t>Aultman Hospital</t>
  </si>
  <si>
    <t>(330) 452-9911</t>
  </si>
  <si>
    <t>1320 Mercy Dr NW</t>
  </si>
  <si>
    <t>Mercy Medical Center - Canton</t>
  </si>
  <si>
    <t>(330) 489-1000</t>
  </si>
  <si>
    <t>Summit</t>
  </si>
  <si>
    <t>1 Perkins Sq</t>
  </si>
  <si>
    <t>Akron</t>
  </si>
  <si>
    <t>Akron Children's Hospital (Akron Children's Hospital Burn Center)</t>
  </si>
  <si>
    <t>(330) 543-1000</t>
  </si>
  <si>
    <t>1 Akron General Ave</t>
  </si>
  <si>
    <t>Cleveland Clinic Akron General</t>
  </si>
  <si>
    <t>(330) 344-6000</t>
  </si>
  <si>
    <t>525 E Market St</t>
  </si>
  <si>
    <t>Summa Akron City Hospital</t>
  </si>
  <si>
    <t>(330) 375-3000</t>
  </si>
  <si>
    <t>Oklahoma</t>
  </si>
  <si>
    <t>OK</t>
  </si>
  <si>
    <t>700 NE 13th St</t>
  </si>
  <si>
    <t>Oklahoma City</t>
  </si>
  <si>
    <t>OU Medical Center</t>
  </si>
  <si>
    <t>(405) 271-4700</t>
  </si>
  <si>
    <t>3300 NW Expy</t>
  </si>
  <si>
    <t>Paul Silvertein Burn Center</t>
  </si>
  <si>
    <t>(405) 949-3345</t>
  </si>
  <si>
    <t>Tulsa</t>
  </si>
  <si>
    <t>1923 S Utica Ave</t>
  </si>
  <si>
    <t>Ascension St. John Medical Center (Alexander Burn Center)</t>
  </si>
  <si>
    <t>(918) 744-2345</t>
  </si>
  <si>
    <t>Oregon</t>
  </si>
  <si>
    <t>OR</t>
  </si>
  <si>
    <t>Benton</t>
  </si>
  <si>
    <t>3600 NW Samaritan Dr</t>
  </si>
  <si>
    <t>Corvallis</t>
  </si>
  <si>
    <t>Good Samaritan Regional Medical Center</t>
  </si>
  <si>
    <t>(541) 768-5111</t>
  </si>
  <si>
    <t>Deschutes</t>
  </si>
  <si>
    <t>2500 NE Neff Rd</t>
  </si>
  <si>
    <t>Bend</t>
  </si>
  <si>
    <t>St. Charles Medical Center Bend</t>
  </si>
  <si>
    <t>(541) 382-4321</t>
  </si>
  <si>
    <t>2825 E Barnett Rd</t>
  </si>
  <si>
    <t>Medford</t>
  </si>
  <si>
    <t>Asante Rogue Regional Medical Center</t>
  </si>
  <si>
    <t>(541) 789-7000</t>
  </si>
  <si>
    <t>Lane</t>
  </si>
  <si>
    <t>3333 River Bend Dr</t>
  </si>
  <si>
    <t>Peacehealth Sacred Heart Medical Center at RiverBend</t>
  </si>
  <si>
    <t>(541) 222-7300</t>
  </si>
  <si>
    <t>890 SE Oak St</t>
  </si>
  <si>
    <t>Salem</t>
  </si>
  <si>
    <t>Salem Hospital</t>
  </si>
  <si>
    <t>(503) 561-5200</t>
  </si>
  <si>
    <t>Multnomah</t>
  </si>
  <si>
    <t>2801 N Gantenbein Ave</t>
  </si>
  <si>
    <t>Legacy Emanuel Medical Center/Randall Children's Hospital (Oregon Burn Center)</t>
  </si>
  <si>
    <t>(503) 413-2200</t>
  </si>
  <si>
    <t>3181 SW Sam Jackson Park Rd</t>
  </si>
  <si>
    <t>Oregon Health &amp; Science University/Doernbecher Children's Hospital</t>
  </si>
  <si>
    <t>(503) 494-8311</t>
  </si>
  <si>
    <t>Pennsylvania</t>
  </si>
  <si>
    <t>PA</t>
  </si>
  <si>
    <t>Allegheny</t>
  </si>
  <si>
    <t>320 E North Ave</t>
  </si>
  <si>
    <t>Pittsburgh</t>
  </si>
  <si>
    <t>Allegheny General Hospital</t>
  </si>
  <si>
    <t>(412) 359-3131</t>
  </si>
  <si>
    <t>1400 Locust St</t>
  </si>
  <si>
    <t>UPMC Mercy (UPMC Mercy Burn Center)</t>
  </si>
  <si>
    <t>(412) 232-8111</t>
  </si>
  <si>
    <t>200 Lothrop St</t>
  </si>
  <si>
    <t>UPMC Presbyterian</t>
  </si>
  <si>
    <t>(412) 647-2345</t>
  </si>
  <si>
    <t>4401 Penn Avenue</t>
  </si>
  <si>
    <t>UPMC Children's Hospital of Pittsburgh</t>
  </si>
  <si>
    <t>(412) 682-8288</t>
  </si>
  <si>
    <t>2570 Haymaker Rd</t>
  </si>
  <si>
    <t xml:space="preserve">Monroeville </t>
  </si>
  <si>
    <t>Forbes Hospital</t>
  </si>
  <si>
    <t>(412) 858-2000</t>
  </si>
  <si>
    <t>4800 Friendship Ave</t>
  </si>
  <si>
    <t>West Penn Hospital Burn Center</t>
  </si>
  <si>
    <t>(412) 578-5120</t>
  </si>
  <si>
    <t>Berks</t>
  </si>
  <si>
    <t>420 S 5th Ave</t>
  </si>
  <si>
    <t>West Reading</t>
  </si>
  <si>
    <t>Reading Hospital - Tower Health</t>
  </si>
  <si>
    <t>(484) 628-8000</t>
  </si>
  <si>
    <t>Blair</t>
  </si>
  <si>
    <t>620 Howard Ave</t>
  </si>
  <si>
    <t xml:space="preserve">Altoona </t>
  </si>
  <si>
    <t>UPMC Altoona</t>
  </si>
  <si>
    <t>(814) 889-2011</t>
  </si>
  <si>
    <t>Bradford</t>
  </si>
  <si>
    <t>1 Guthrie Sq</t>
  </si>
  <si>
    <t xml:space="preserve">Sayre </t>
  </si>
  <si>
    <t>Guthrie Robert Packer Hospital</t>
  </si>
  <si>
    <t>(570) 887-4050</t>
  </si>
  <si>
    <t>Bucks</t>
  </si>
  <si>
    <t>1201 Langhorne-Newtown R</t>
  </si>
  <si>
    <t xml:space="preserve">Langhorne </t>
  </si>
  <si>
    <t>St. Mary Medical Center</t>
  </si>
  <si>
    <t>(215) 710-2000</t>
  </si>
  <si>
    <t>700 Lawn Ave</t>
  </si>
  <si>
    <t xml:space="preserve">Sellersville </t>
  </si>
  <si>
    <t>Grand View Health</t>
  </si>
  <si>
    <t>(215) 453-4000</t>
  </si>
  <si>
    <t>Cambria</t>
  </si>
  <si>
    <t>1086 Franklin St</t>
  </si>
  <si>
    <t xml:space="preserve">Johnstown </t>
  </si>
  <si>
    <t>Conemaugh Memorial Medical Center</t>
  </si>
  <si>
    <t>(814) 534-9000</t>
  </si>
  <si>
    <t>Chester</t>
  </si>
  <si>
    <t>255 W Lancaster Ave</t>
  </si>
  <si>
    <t xml:space="preserve">Paoli </t>
  </si>
  <si>
    <t>Paoli Hospital</t>
  </si>
  <si>
    <t>(484) 465-1000</t>
  </si>
  <si>
    <t>503 N 21st St</t>
  </si>
  <si>
    <t>Camp Hill</t>
  </si>
  <si>
    <t>Penn State Health Holy Spirit Medical Center</t>
  </si>
  <si>
    <t>(717) 763-2100</t>
  </si>
  <si>
    <t>Dauphin</t>
  </si>
  <si>
    <t>500 University Dr</t>
  </si>
  <si>
    <t>Hershey</t>
  </si>
  <si>
    <t>Penn State Milton S. Hershey Medical Center/Penn State Children's Hospital</t>
  </si>
  <si>
    <t>(717) 531-6066</t>
  </si>
  <si>
    <t>Crozer-Chester Medical Center (Nathan Speare Regional Burn Treatment Center)</t>
  </si>
  <si>
    <t>(610) 447-2000</t>
  </si>
  <si>
    <t>201 State St</t>
  </si>
  <si>
    <t xml:space="preserve">Erie </t>
  </si>
  <si>
    <t>UPMC Hamot</t>
  </si>
  <si>
    <t>(814) 877-6000</t>
  </si>
  <si>
    <t xml:space="preserve">Lackawanna </t>
  </si>
  <si>
    <t>1800 Mulberry St</t>
  </si>
  <si>
    <t xml:space="preserve">Scranton </t>
  </si>
  <si>
    <t>Geisinger Community Medical Center</t>
  </si>
  <si>
    <t>(570) 703-7245</t>
  </si>
  <si>
    <t>555 N Duke St</t>
  </si>
  <si>
    <t xml:space="preserve">Lancaster </t>
  </si>
  <si>
    <t>Penn Medicine Lancaster General Hospital</t>
  </si>
  <si>
    <t>(717) 544-5511</t>
  </si>
  <si>
    <t>Lehigh</t>
  </si>
  <si>
    <t>1200 S Cedar Crest Blvd</t>
  </si>
  <si>
    <t>Allentown</t>
  </si>
  <si>
    <t>Lehigh Valley Hospital-Cedar Crest/Lehigh Valley Reilly Children's Hospital (Lehigh Valley Health Network Regional Burn Center)</t>
  </si>
  <si>
    <t>(610) 402-8000</t>
  </si>
  <si>
    <t>Luzerne</t>
  </si>
  <si>
    <t>1000 E Mountain Dr</t>
  </si>
  <si>
    <t>Wilkes-Barre</t>
  </si>
  <si>
    <t>Geisinger Wyoming Valley Medical Center</t>
  </si>
  <si>
    <t>(570) 808-7300</t>
  </si>
  <si>
    <t>1200 Old York Rd</t>
  </si>
  <si>
    <t xml:space="preserve">Abington </t>
  </si>
  <si>
    <t>Jefferson Abington Health</t>
  </si>
  <si>
    <t>(215) 481-2000</t>
  </si>
  <si>
    <t>100 E Lancaster Ave</t>
  </si>
  <si>
    <t xml:space="preserve">Wynnewood </t>
  </si>
  <si>
    <t>Lankenau Medical Center</t>
  </si>
  <si>
    <t>(484) 479-2000</t>
  </si>
  <si>
    <t>Montour</t>
  </si>
  <si>
    <t>100 North Academy Ave</t>
  </si>
  <si>
    <t>Danville</t>
  </si>
  <si>
    <t>Geisinger Medical Center/ Geisinger Janet Weis Children's Hospital</t>
  </si>
  <si>
    <t>(570) 271-7149</t>
  </si>
  <si>
    <t>Northampton</t>
  </si>
  <si>
    <t>801 Ostrum St</t>
  </si>
  <si>
    <t xml:space="preserve">Bethlehem </t>
  </si>
  <si>
    <t>St. Luke's University Hospital - Bethlehem Campus</t>
  </si>
  <si>
    <t>(484) 526-4000</t>
  </si>
  <si>
    <t>2545 Schoenersville Rd</t>
  </si>
  <si>
    <t>Lehigh Valley Hospital - Muhlenberg</t>
  </si>
  <si>
    <t>1872 St Luke's Blvd</t>
  </si>
  <si>
    <t xml:space="preserve">Easton </t>
  </si>
  <si>
    <t>St. Luke's Anderson Campus</t>
  </si>
  <si>
    <t>(866) 785-8537</t>
  </si>
  <si>
    <t>Philadelphia</t>
  </si>
  <si>
    <t>5501 Old York Rd</t>
  </si>
  <si>
    <t xml:space="preserve">Philadelphia </t>
  </si>
  <si>
    <t>Einstein Medical Center Philadelphia</t>
  </si>
  <si>
    <t>(215) 456-7890</t>
  </si>
  <si>
    <t>3401 N Broad St</t>
  </si>
  <si>
    <t>Temple University Hospital (Temple Burn Center)</t>
  </si>
  <si>
    <t>(215) 707-2000</t>
  </si>
  <si>
    <t>111 South 11th St</t>
  </si>
  <si>
    <t>Thomas Jefferson University Hospital (Thomas Jefferson University Hospital Burn Center)</t>
  </si>
  <si>
    <t>(215) 955-6000</t>
  </si>
  <si>
    <t>51 N 39th St</t>
  </si>
  <si>
    <t>Penn Presbyterian Medical Center</t>
  </si>
  <si>
    <t>(215) 662-4000</t>
  </si>
  <si>
    <t>3601 A Street</t>
  </si>
  <si>
    <t>St. Christopher's Hospital for Children (Stuart J. Hulnick Burn Center)</t>
  </si>
  <si>
    <t>(215) 427-5000</t>
  </si>
  <si>
    <t>3401 Civic Center Blvd</t>
  </si>
  <si>
    <t>Children's Hospital of Philadelphia</t>
  </si>
  <si>
    <t>(215) 590-4678</t>
  </si>
  <si>
    <t>10800 Knights Rd</t>
  </si>
  <si>
    <t>Jefferson Torresdale Hospital</t>
  </si>
  <si>
    <t>(215) 612-4000</t>
  </si>
  <si>
    <t>Williamsport</t>
  </si>
  <si>
    <t>700 High St</t>
  </si>
  <si>
    <t xml:space="preserve">Williamsport </t>
  </si>
  <si>
    <t>UPMC Williamsport</t>
  </si>
  <si>
    <t>(570) 321-1000</t>
  </si>
  <si>
    <t>York</t>
  </si>
  <si>
    <t>1001 S George Sr</t>
  </si>
  <si>
    <t>WellSpan York Hospital</t>
  </si>
  <si>
    <t>(717) 851-2345</t>
  </si>
  <si>
    <t>Rhode Island</t>
  </si>
  <si>
    <t>RI</t>
  </si>
  <si>
    <t>Providence</t>
  </si>
  <si>
    <t>593 Eddy St</t>
  </si>
  <si>
    <t>02903</t>
  </si>
  <si>
    <t>Rhode Island Hospital/Hasbro Children's Hospital (Rhode Island Burn Center)</t>
  </si>
  <si>
    <t>(401) 444-4000</t>
  </si>
  <si>
    <t>South Carolina</t>
  </si>
  <si>
    <t>SC</t>
  </si>
  <si>
    <t>Charleston</t>
  </si>
  <si>
    <t>9330 Medical Plaza Dr</t>
  </si>
  <si>
    <t xml:space="preserve">HCA Trident Medical Center </t>
  </si>
  <si>
    <t>(843) 797-7000</t>
  </si>
  <si>
    <t>169 Ashley Ave</t>
  </si>
  <si>
    <t>MUSC Health University Medical Center (South Carolina Burn Center at MUSC)</t>
  </si>
  <si>
    <t>(843) 792-2300</t>
  </si>
  <si>
    <t>10 McClennan Banks Dr</t>
  </si>
  <si>
    <t>Shawn Jenkins Children's Hospital</t>
  </si>
  <si>
    <t>(843) 792-1414</t>
  </si>
  <si>
    <t>Florence</t>
  </si>
  <si>
    <t>555 E Cheves St</t>
  </si>
  <si>
    <t>McLeod Regional Medical Center</t>
  </si>
  <si>
    <t>(843) 777-2000</t>
  </si>
  <si>
    <t>701 Grove Rd</t>
  </si>
  <si>
    <t>Prisma Health Greenville Memorial Hospital</t>
  </si>
  <si>
    <t>(864) 455-7000</t>
  </si>
  <si>
    <t>Horry</t>
  </si>
  <si>
    <t>809 82nd Pkwy</t>
  </si>
  <si>
    <t>Myrtle Beach</t>
  </si>
  <si>
    <t>Grand Strand Medical Center</t>
  </si>
  <si>
    <t>(843) 692-1000</t>
  </si>
  <si>
    <t>5 Richland Medical Park Dr</t>
  </si>
  <si>
    <t>Prisma Health Richland</t>
  </si>
  <si>
    <t>(803) 434-7000</t>
  </si>
  <si>
    <t>Spartanburg</t>
  </si>
  <si>
    <t>101 E Wood St</t>
  </si>
  <si>
    <t>Spartanburg Medical Center - Church Street Campus</t>
  </si>
  <si>
    <t>(864) 560-6000</t>
  </si>
  <si>
    <t>South Dakota</t>
  </si>
  <si>
    <t>SD</t>
  </si>
  <si>
    <t>Meade</t>
  </si>
  <si>
    <t>353 Fairmont Blvd</t>
  </si>
  <si>
    <t>Rapid City</t>
  </si>
  <si>
    <t>Monument Health Rapid City Hospital</t>
  </si>
  <si>
    <t>(605) 755-1000</t>
  </si>
  <si>
    <t>Minnehaha</t>
  </si>
  <si>
    <t>1325 S Cliff Ave</t>
  </si>
  <si>
    <t>Sioux Falls</t>
  </si>
  <si>
    <t>Avera McKennan Hospital and University Health Center</t>
  </si>
  <si>
    <t>(605) 322-8000</t>
  </si>
  <si>
    <t>1305 W 18th St</t>
  </si>
  <si>
    <t>Sanford USD Medical Center</t>
  </si>
  <si>
    <t>(605) 333-1000</t>
  </si>
  <si>
    <t>Tennessee</t>
  </si>
  <si>
    <t>TN</t>
  </si>
  <si>
    <t>Davidson</t>
  </si>
  <si>
    <t>3441 Dickerson Pike</t>
  </si>
  <si>
    <t>Nashville</t>
  </si>
  <si>
    <t>TriStar Skyline Medical Center (TriStar Skyline Burn and Reconstruction Center)</t>
  </si>
  <si>
    <t>(615) 769-2000</t>
  </si>
  <si>
    <t>1211 Medical Center Dr</t>
  </si>
  <si>
    <t>Vanderbilt University Medical Center/Monroe Carell Jr. Children's Hospital at Vanderbilt (Vanderbilt Burn Center)</t>
  </si>
  <si>
    <t>(615) 322-5000</t>
  </si>
  <si>
    <t>975 E Third St</t>
  </si>
  <si>
    <t>Chattanooga</t>
  </si>
  <si>
    <t>Erlanger Baroness Hospital</t>
  </si>
  <si>
    <t>(423) 778-7000</t>
  </si>
  <si>
    <t>Knox</t>
  </si>
  <si>
    <t>1924 Alcoa Hwy</t>
  </si>
  <si>
    <t>Knoxville</t>
  </si>
  <si>
    <t>University of Tennessee Medical Center</t>
  </si>
  <si>
    <t>(865) 305-9000</t>
  </si>
  <si>
    <t>Shelby</t>
  </si>
  <si>
    <t>848 Adams Ave</t>
  </si>
  <si>
    <t>Memphis</t>
  </si>
  <si>
    <t>Le Bonheur Children's Hospital</t>
  </si>
  <si>
    <t>(901) 287-5437</t>
  </si>
  <si>
    <t>877 Jefferson Ave</t>
  </si>
  <si>
    <t>Regional One Health (Firefighters Regional One Burn Center)</t>
  </si>
  <si>
    <t>(901) 545-7100</t>
  </si>
  <si>
    <t>Sullivan</t>
  </si>
  <si>
    <t>1 Medical Park Blvd</t>
  </si>
  <si>
    <t>Bristol Regional Medical Center</t>
  </si>
  <si>
    <t>(423) 844-1121</t>
  </si>
  <si>
    <t>400 N State of Franklin Rd</t>
  </si>
  <si>
    <t>Johnson City Medical Center</t>
  </si>
  <si>
    <t>(423) 431-6111</t>
  </si>
  <si>
    <t>Texas</t>
  </si>
  <si>
    <t>TX</t>
  </si>
  <si>
    <t>Bell</t>
  </si>
  <si>
    <t>2401 S 31st St</t>
  </si>
  <si>
    <t>Temple</t>
  </si>
  <si>
    <t>Baylor Scott &amp; White Medical Center - Temple</t>
  </si>
  <si>
    <t>(254) 724-2111</t>
  </si>
  <si>
    <t>Bexar</t>
  </si>
  <si>
    <t>3551 Roger Brooke Dr</t>
  </si>
  <si>
    <t>Fort Sam Houston</t>
  </si>
  <si>
    <t>Brooke Army Medical Center (USAISR Burn Center)</t>
  </si>
  <si>
    <t>(210) 916-4141</t>
  </si>
  <si>
    <t>4502 Medical Dr</t>
  </si>
  <si>
    <t>San Antonio</t>
  </si>
  <si>
    <t>University Hospital (Pediatric Burn Center)</t>
  </si>
  <si>
    <t>(210) 358-4000</t>
  </si>
  <si>
    <t>7700 Floyd Curl Dr</t>
  </si>
  <si>
    <t>Burn and Reconstructive Centers of America at Methodist Hospital</t>
  </si>
  <si>
    <t>(855) 863-9595</t>
  </si>
  <si>
    <t>Brazos</t>
  </si>
  <si>
    <t>2801 Franciscan Dr</t>
  </si>
  <si>
    <t>Bryan</t>
  </si>
  <si>
    <t>CHI St. Joseph Regional Health Center</t>
  </si>
  <si>
    <t>(979) 776-3777</t>
  </si>
  <si>
    <t>Cameron</t>
  </si>
  <si>
    <t>2101 Pease St</t>
  </si>
  <si>
    <t>Harlingen</t>
  </si>
  <si>
    <t>Valley Baptist Medical Center-Harlingen</t>
  </si>
  <si>
    <t>(956) 389-1100</t>
  </si>
  <si>
    <t>Collin</t>
  </si>
  <si>
    <t>3901 W 15th St</t>
  </si>
  <si>
    <t>Plano</t>
  </si>
  <si>
    <t>Medical City Plano (Burn and Reconstructive Center)</t>
  </si>
  <si>
    <t>(972) 596-6800</t>
  </si>
  <si>
    <t>6200 W Parker Rd</t>
  </si>
  <si>
    <t>Texas Health Presbyterian Hospital Plano</t>
  </si>
  <si>
    <t>(972) 981-8000</t>
  </si>
  <si>
    <t>Dallas</t>
  </si>
  <si>
    <t>3500 Gaston Ave</t>
  </si>
  <si>
    <t>Baylor University Medical Center at Dallas</t>
  </si>
  <si>
    <t>(214) 820-0111</t>
  </si>
  <si>
    <t>1935 Medical District Dr</t>
  </si>
  <si>
    <t>Children's Medical Center of Dallas</t>
  </si>
  <si>
    <t>(214) 456-7000</t>
  </si>
  <si>
    <t>7777 Forest Ln</t>
  </si>
  <si>
    <t>Medical City Dallas</t>
  </si>
  <si>
    <t>(972) 566-7000</t>
  </si>
  <si>
    <t>1441 N Beckley Ave</t>
  </si>
  <si>
    <t>Methodist Dallas Medical Center</t>
  </si>
  <si>
    <t>(214) 947-8181</t>
  </si>
  <si>
    <t>5200 Harry Hines Blvd</t>
  </si>
  <si>
    <t>Parkland Memorial Hospital (Parkland Burn Center)</t>
  </si>
  <si>
    <t>(214) 590-8000</t>
  </si>
  <si>
    <t>8200 Walnut Hill Ln</t>
  </si>
  <si>
    <t>Texas Health Presbyterian Hospital of Dallas</t>
  </si>
  <si>
    <t>(214) 345-6789</t>
  </si>
  <si>
    <t>Denton</t>
  </si>
  <si>
    <t>3535 S I-35 E</t>
  </si>
  <si>
    <t>Medical City Denton</t>
  </si>
  <si>
    <t>(940) 384-3535</t>
  </si>
  <si>
    <t>10301 Gateway Blvd W</t>
  </si>
  <si>
    <t>Del Sol Medical Center</t>
  </si>
  <si>
    <t>(915) 595-9000</t>
  </si>
  <si>
    <t>4815 Alameda Ave</t>
  </si>
  <si>
    <t>University Medical Center of El Paso</t>
  </si>
  <si>
    <t>(915) 544-1200</t>
  </si>
  <si>
    <t>Galveston</t>
  </si>
  <si>
    <t>301 University Blvd</t>
  </si>
  <si>
    <t>University of Texas Medical Branch (Blocker Burn Unit)</t>
  </si>
  <si>
    <t>(409) 772-1011</t>
  </si>
  <si>
    <t>815 Market St</t>
  </si>
  <si>
    <t>Shriners Hospital for Children - Galveston Pediatric Burn Center</t>
  </si>
  <si>
    <t>(409) 770-6600</t>
  </si>
  <si>
    <t>Harris</t>
  </si>
  <si>
    <t>1504 Ben Taub Loop</t>
  </si>
  <si>
    <t>Ben Taub Hospital - Harris Health System</t>
  </si>
  <si>
    <t>(713) 873-2000</t>
  </si>
  <si>
    <t>500 W Medical Center Blvd</t>
  </si>
  <si>
    <t>Webster</t>
  </si>
  <si>
    <t>HCA Houston Healthcare Clear Lake</t>
  </si>
  <si>
    <t>(281) 332-2511</t>
  </si>
  <si>
    <t>6411 Fannin St</t>
  </si>
  <si>
    <t>Memorial Hermann Texas Medical Center (John S. Dunn Burn Center)</t>
  </si>
  <si>
    <t>(713) 704-4000</t>
  </si>
  <si>
    <t>6621 Fannin St</t>
  </si>
  <si>
    <t>Texas Children's Hospital</t>
  </si>
  <si>
    <t>(832) 824-1000</t>
  </si>
  <si>
    <t>Hays</t>
  </si>
  <si>
    <t>6001 Kyle Pkwy</t>
  </si>
  <si>
    <t>Kyle</t>
  </si>
  <si>
    <t>Ascension Seton Hays</t>
  </si>
  <si>
    <t>(512) 504-5000</t>
  </si>
  <si>
    <t>Hidalgo</t>
  </si>
  <si>
    <t>5501 S McColl Rd</t>
  </si>
  <si>
    <t>Edinburg</t>
  </si>
  <si>
    <t>Doctors Hospital at Renaissance</t>
  </si>
  <si>
    <t>(956) 362-8677</t>
  </si>
  <si>
    <t>301 West Expy 83</t>
  </si>
  <si>
    <t>McAllen</t>
  </si>
  <si>
    <t>McAllen Medical Center</t>
  </si>
  <si>
    <t>(956) 632-4000</t>
  </si>
  <si>
    <t>Lubbock</t>
  </si>
  <si>
    <t>4015 22nd Pl</t>
  </si>
  <si>
    <t>Covenant Children's Hospital</t>
  </si>
  <si>
    <t>(806) 725-0000</t>
  </si>
  <si>
    <t>3615 19th St</t>
  </si>
  <si>
    <t>Covenant Medical Center</t>
  </si>
  <si>
    <t>602 Indiana Ave</t>
  </si>
  <si>
    <t>University Medical Center (Timothy J. Harnar Burn Center)</t>
  </si>
  <si>
    <t>(806) 775-8200</t>
  </si>
  <si>
    <t>McLennan</t>
  </si>
  <si>
    <t>100 Hillcrest Medical Blvd</t>
  </si>
  <si>
    <t>Waco</t>
  </si>
  <si>
    <t>Baylor Scott &amp; White Hillcrest Medical Center</t>
  </si>
  <si>
    <t>(254) 202-2000</t>
  </si>
  <si>
    <t>504 Medical Center Blvd</t>
  </si>
  <si>
    <t>Conroe</t>
  </si>
  <si>
    <t>HCA Houston Healthcare Conroe</t>
  </si>
  <si>
    <t>(936) 539-1111</t>
  </si>
  <si>
    <t>9250 Pinecroft Ave</t>
  </si>
  <si>
    <t>The Woodlands</t>
  </si>
  <si>
    <t>Memorial Hermann The Woodlands Hospital</t>
  </si>
  <si>
    <t>(713) 897-2300</t>
  </si>
  <si>
    <t>Nueces</t>
  </si>
  <si>
    <t>600 Elizabeth St</t>
  </si>
  <si>
    <t>Corpus Christi</t>
  </si>
  <si>
    <t>CHRISTUS Spohn Hospital Corpus Christi Shoreline</t>
  </si>
  <si>
    <t>(361) 881-3811</t>
  </si>
  <si>
    <t>Smith</t>
  </si>
  <si>
    <t>1000 S Beckham Ave</t>
  </si>
  <si>
    <t>Tyler</t>
  </si>
  <si>
    <t>UT Health Tyler</t>
  </si>
  <si>
    <t>(903) 531-8890</t>
  </si>
  <si>
    <t>Tarrant</t>
  </si>
  <si>
    <t>1650 W College St</t>
  </si>
  <si>
    <t>Grapevine</t>
  </si>
  <si>
    <t>Baylor Scott &amp; White Medical Center - Grapevine</t>
  </si>
  <si>
    <t>(817) 481-1588</t>
  </si>
  <si>
    <t>801 7th Ave</t>
  </si>
  <si>
    <t>Fort Worth</t>
  </si>
  <si>
    <t>Cook Children's Medical Center</t>
  </si>
  <si>
    <t>(682) 885-4000</t>
  </si>
  <si>
    <t>3301 Matlock Rd</t>
  </si>
  <si>
    <t>Arlington</t>
  </si>
  <si>
    <t>Medical City Arlington</t>
  </si>
  <si>
    <t>(682) 509-6200</t>
  </si>
  <si>
    <t>1500 South Main St</t>
  </si>
  <si>
    <t>JPS Health Network</t>
  </si>
  <si>
    <t>(817) 702-1100</t>
  </si>
  <si>
    <t>1301 Pennsylvania Ave</t>
  </si>
  <si>
    <t>Texas Health Harris Methodist Hospital Fort Worth</t>
  </si>
  <si>
    <t>(817) 250-2000</t>
  </si>
  <si>
    <t>Travis</t>
  </si>
  <si>
    <t>4900 Mueller Blvd</t>
  </si>
  <si>
    <t>Austin</t>
  </si>
  <si>
    <t>Dell Children's Medical Center of Central Texas</t>
  </si>
  <si>
    <t>(512) 324-0000</t>
  </si>
  <si>
    <t>1500 Red River</t>
  </si>
  <si>
    <t>Dell Seton Medical Center at the University of Texas (w/ Burn Center)</t>
  </si>
  <si>
    <t>(512) 324-7000</t>
  </si>
  <si>
    <t>901 W Ben White Blvd</t>
  </si>
  <si>
    <t>HCA St. David's South Austin Medical Center</t>
  </si>
  <si>
    <t>(512) 447-2211</t>
  </si>
  <si>
    <t>1600 11th St</t>
  </si>
  <si>
    <t>Wichita Falls</t>
  </si>
  <si>
    <t>United Regional Health Care System</t>
  </si>
  <si>
    <t>(940) 764-7000</t>
  </si>
  <si>
    <t>Williamson</t>
  </si>
  <si>
    <t>201 Seton Pkwy</t>
  </si>
  <si>
    <t>Round Rock</t>
  </si>
  <si>
    <t>Ascension Seton Williamson</t>
  </si>
  <si>
    <t>(512) 324-4000</t>
  </si>
  <si>
    <t>2400 Round Rock Ave</t>
  </si>
  <si>
    <t>HCA St. David's Round Rock Medical Center</t>
  </si>
  <si>
    <t>(512) 341-1000</t>
  </si>
  <si>
    <t>800 E Dawson</t>
  </si>
  <si>
    <t>CHRISTUS Trinity Mother Frances Hospital - Tyler</t>
  </si>
  <si>
    <t>(903) 510-7000</t>
  </si>
  <si>
    <t>7101 S Padre Island Dr</t>
  </si>
  <si>
    <t>HCA Corpus Christi Medical Center - Bay Area</t>
  </si>
  <si>
    <t>(361) 985-1200</t>
  </si>
  <si>
    <t>710 Cypress Creek Pkwy</t>
  </si>
  <si>
    <t>HCA Houston Healthcare Northwest</t>
  </si>
  <si>
    <t>(281) 440-1000</t>
  </si>
  <si>
    <t>Utah</t>
  </si>
  <si>
    <t>UT</t>
  </si>
  <si>
    <t>Salt Lake</t>
  </si>
  <si>
    <t>1200 East 3900 South</t>
  </si>
  <si>
    <t>Salt Lake City</t>
  </si>
  <si>
    <t>HCA St. Mark's Hospital</t>
  </si>
  <si>
    <t>(801) 268-7111</t>
  </si>
  <si>
    <t>5121 S Cottonwood St</t>
  </si>
  <si>
    <t>Murray</t>
  </si>
  <si>
    <t>Intermountain Medical Center</t>
  </si>
  <si>
    <t>(801) 507-7000</t>
  </si>
  <si>
    <t>100 N Mario Capecchi Dr</t>
  </si>
  <si>
    <t>Primary Children's Hospital</t>
  </si>
  <si>
    <t>(801) 662-1000</t>
  </si>
  <si>
    <t>50 Medical Dr N</t>
  </si>
  <si>
    <t>University of Utah Health (University of Utah Health Burn Center)</t>
  </si>
  <si>
    <t>(801) 581-2121</t>
  </si>
  <si>
    <t>1034 N 500 W</t>
  </si>
  <si>
    <t>Provo</t>
  </si>
  <si>
    <t>Utah Valley Hospital</t>
  </si>
  <si>
    <t>(801) 357-7850</t>
  </si>
  <si>
    <t>1380 E Medical Center Dr</t>
  </si>
  <si>
    <t>St George</t>
  </si>
  <si>
    <t>St. George Regional Hospital</t>
  </si>
  <si>
    <t>(435) 251-1000</t>
  </si>
  <si>
    <t>Weber</t>
  </si>
  <si>
    <t>5475 S 500 E</t>
  </si>
  <si>
    <t>Ogden</t>
  </si>
  <si>
    <t>HCA Ogden Regional Medical Center</t>
  </si>
  <si>
    <t>(801) 479-2111</t>
  </si>
  <si>
    <t>4401 Harrison Blvd</t>
  </si>
  <si>
    <t>McKay-Dee Hospital</t>
  </si>
  <si>
    <t>(801) 387-2800</t>
  </si>
  <si>
    <t>Vermont</t>
  </si>
  <si>
    <t>VT</t>
  </si>
  <si>
    <t>Chittenden</t>
  </si>
  <si>
    <t>111 Colchester Ave</t>
  </si>
  <si>
    <t>05401</t>
  </si>
  <si>
    <t>The University of Vermont Medical Center (University of Vermont Burn Center)</t>
  </si>
  <si>
    <t>(802) 847-0000</t>
  </si>
  <si>
    <t>Virginia</t>
  </si>
  <si>
    <t>VA</t>
  </si>
  <si>
    <t>1701 N George Mason Dr</t>
  </si>
  <si>
    <t>Virginia Hospital Center in Arlington</t>
  </si>
  <si>
    <t>(703) 558-5000</t>
  </si>
  <si>
    <t>Charlottesville</t>
  </si>
  <si>
    <t>1215 Lee St</t>
  </si>
  <si>
    <t>University of Virginia Medical Center</t>
  </si>
  <si>
    <t>(434) 924-3627</t>
  </si>
  <si>
    <t>Fairfax</t>
  </si>
  <si>
    <t>1850 Town Center Pkwy</t>
  </si>
  <si>
    <t>Reston</t>
  </si>
  <si>
    <t>Reston Hospital Center</t>
  </si>
  <si>
    <t>(703) 689-9000</t>
  </si>
  <si>
    <t>3300 Gallows Rd</t>
  </si>
  <si>
    <t>Falls Church</t>
  </si>
  <si>
    <t>Inova Fairfax Hospital</t>
  </si>
  <si>
    <t>(703) 776-2274</t>
  </si>
  <si>
    <t>Fredericksburg</t>
  </si>
  <si>
    <t>1001 Sam Perry Blvd</t>
  </si>
  <si>
    <t xml:space="preserve">Fredericksburg </t>
  </si>
  <si>
    <t>Mary Washington Hospital</t>
  </si>
  <si>
    <t>(540) 741-1100</t>
  </si>
  <si>
    <t>Henrico</t>
  </si>
  <si>
    <t>1602 Skipwith Rd</t>
  </si>
  <si>
    <t>Henrico Doctors' Hospital</t>
  </si>
  <si>
    <t>(804) 289-4500</t>
  </si>
  <si>
    <t>Lynchburg</t>
  </si>
  <si>
    <t>1901 Tate Springs Road</t>
  </si>
  <si>
    <t xml:space="preserve">Lynchburg </t>
  </si>
  <si>
    <t>Centra Lynchburg General Hospital</t>
  </si>
  <si>
    <t>(434) 200-4700</t>
  </si>
  <si>
    <t>Newport News</t>
  </si>
  <si>
    <t>500 J Clyde Morris Blvd</t>
  </si>
  <si>
    <t>Riverside Regional Medical Center</t>
  </si>
  <si>
    <t>(757) 594-2000</t>
  </si>
  <si>
    <t>601 Children's Ln</t>
  </si>
  <si>
    <t>Children's Hospital of The King's Daughters</t>
  </si>
  <si>
    <t>(757) 668-7000</t>
  </si>
  <si>
    <t>600 Gresham Dr</t>
  </si>
  <si>
    <t>Sentara Norfolk General Hospital (Burn Center at Sentara Norfolk General Hospital)</t>
  </si>
  <si>
    <t>(757) 388-3000</t>
  </si>
  <si>
    <t>Richmond City</t>
  </si>
  <si>
    <t>7101 Jahnke Rd</t>
  </si>
  <si>
    <t>Chippenham Hospital (Wound Healing Center)</t>
  </si>
  <si>
    <t>(804) 483-0000</t>
  </si>
  <si>
    <t>1250 E Marshall St</t>
  </si>
  <si>
    <t>VCU Medical Center (Evans-Haynes Burn Center)</t>
  </si>
  <si>
    <t>(804) 828-9000</t>
  </si>
  <si>
    <t>Roanoke City</t>
  </si>
  <si>
    <t>1906 Belleview Ave</t>
  </si>
  <si>
    <t>Roanoke</t>
  </si>
  <si>
    <t>Carilion Roanoke Memorial Hospital</t>
  </si>
  <si>
    <t>(540) 981-7000</t>
  </si>
  <si>
    <t>Winchester</t>
  </si>
  <si>
    <t>1840 Amherst St</t>
  </si>
  <si>
    <t xml:space="preserve">Winchester </t>
  </si>
  <si>
    <t>Winchester Medical Center</t>
  </si>
  <si>
    <t>(540) 536-8000</t>
  </si>
  <si>
    <t>WA</t>
  </si>
  <si>
    <t>400 NE Mother Joseph Pl</t>
  </si>
  <si>
    <t>Vancouver</t>
  </si>
  <si>
    <t>PeaceHealth Southwest Medical Center</t>
  </si>
  <si>
    <t>(360) 514-2000</t>
  </si>
  <si>
    <t>King</t>
  </si>
  <si>
    <t>325 9th Ave</t>
  </si>
  <si>
    <t>Seattle</t>
  </si>
  <si>
    <t>UW Medicine/Harborview Medical Center (UW Medicine Regional Burn Center at Harborview)</t>
  </si>
  <si>
    <t>(206) 744-3000</t>
  </si>
  <si>
    <t>Pierce</t>
  </si>
  <si>
    <t>9040 Jackson Ave</t>
  </si>
  <si>
    <t>Joint Base Lewis-McChord</t>
  </si>
  <si>
    <t xml:space="preserve">Madigan Army Medical Center Joint Base Lewis </t>
  </si>
  <si>
    <t>(253) 968-1110</t>
  </si>
  <si>
    <t>315 Martin Luther King Jr Way</t>
  </si>
  <si>
    <t>Tacoma</t>
  </si>
  <si>
    <t>Tacoma Trauma Center</t>
  </si>
  <si>
    <t>(253) 403-1000</t>
  </si>
  <si>
    <t>317 Martin Luther King Jr Way</t>
  </si>
  <si>
    <t>MultiCare Mary Bridge Children's Hospital and Health Center</t>
  </si>
  <si>
    <t>(253) 403-1400</t>
  </si>
  <si>
    <t>Snohomish</t>
  </si>
  <si>
    <t>1321 Colby Ave</t>
  </si>
  <si>
    <t>Everett</t>
  </si>
  <si>
    <t>Providence Regional Medical Center Everett</t>
  </si>
  <si>
    <t>(425) 261-2000</t>
  </si>
  <si>
    <t>Spokane</t>
  </si>
  <si>
    <t>101 W 8th Ave</t>
  </si>
  <si>
    <t>Providence Sacred Heart Medical Center &amp; Children's Hospital</t>
  </si>
  <si>
    <t>(509) 474-3131</t>
  </si>
  <si>
    <t>Whatcom</t>
  </si>
  <si>
    <t>2901 Squalicum Pkwy</t>
  </si>
  <si>
    <t>Bellingham</t>
  </si>
  <si>
    <t xml:space="preserve">PeaceHealth St. Joseph Medical Center </t>
  </si>
  <si>
    <t>(360) 734-5400</t>
  </si>
  <si>
    <t>West Virginia</t>
  </si>
  <si>
    <t>WV</t>
  </si>
  <si>
    <t>Cabell</t>
  </si>
  <si>
    <t>1340 Hal Greer Blvd</t>
  </si>
  <si>
    <t>Huntington</t>
  </si>
  <si>
    <t>Cabell Huntington Hospital (Cabell Huntington Burn Intensive Care Unit)</t>
  </si>
  <si>
    <t>(304) 526-2000</t>
  </si>
  <si>
    <t xml:space="preserve">Kanawha </t>
  </si>
  <si>
    <t>501 Morris St</t>
  </si>
  <si>
    <t>Charleston Area Medical Center</t>
  </si>
  <si>
    <t>(304) 388-5432</t>
  </si>
  <si>
    <t>2900 1st Ave</t>
  </si>
  <si>
    <t>St. Mary's Medical Center - Huntington</t>
  </si>
  <si>
    <t>(304) 526-1234</t>
  </si>
  <si>
    <t xml:space="preserve">Monongalia </t>
  </si>
  <si>
    <t>Morgantown</t>
  </si>
  <si>
    <t>West Virginia University Hospitals (J.W. Ruby Memorial Hospital)</t>
  </si>
  <si>
    <t>(304) 598-4000</t>
  </si>
  <si>
    <t>1 Medical Park</t>
  </si>
  <si>
    <t>Wheeling</t>
  </si>
  <si>
    <t>Wheeling Hospital</t>
  </si>
  <si>
    <t>(304) 243-3000</t>
  </si>
  <si>
    <t>Wisconsin</t>
  </si>
  <si>
    <t>WI</t>
  </si>
  <si>
    <t>Brown</t>
  </si>
  <si>
    <t>2845 Greenbrier Rd</t>
  </si>
  <si>
    <t>Green Bay</t>
  </si>
  <si>
    <t>Aurora BayCare Medical Center</t>
  </si>
  <si>
    <t>(920) 288-8000</t>
  </si>
  <si>
    <t>835 S Van Buren St</t>
  </si>
  <si>
    <t>HSHS St. Vincent Hospital</t>
  </si>
  <si>
    <t>(920) 433-0111</t>
  </si>
  <si>
    <t>Dane</t>
  </si>
  <si>
    <t>700 S Park St</t>
  </si>
  <si>
    <t>SSM Health St. Mary's Hospital Madison</t>
  </si>
  <si>
    <t>(608) 251-6100</t>
  </si>
  <si>
    <t>600 Highland Ave</t>
  </si>
  <si>
    <t>University of Wisconsin Hospitals (UW Burn and Wound Center)</t>
  </si>
  <si>
    <t>(608) 263-6400</t>
  </si>
  <si>
    <t>Eau Claire</t>
  </si>
  <si>
    <t>1221 Whipple St</t>
  </si>
  <si>
    <t>Mayo Clinic Health System Eau Claire</t>
  </si>
  <si>
    <t>(715) 838-3311</t>
  </si>
  <si>
    <t>La Crosse</t>
  </si>
  <si>
    <t>1910 South Ave</t>
  </si>
  <si>
    <t>Gundersen Lutheran Medical Center</t>
  </si>
  <si>
    <t>(608) 782-7300</t>
  </si>
  <si>
    <t>Marathon</t>
  </si>
  <si>
    <t>333 Pine Ridge Blvd</t>
  </si>
  <si>
    <t>Wausau</t>
  </si>
  <si>
    <t>Aspirus Wausau Hospital</t>
  </si>
  <si>
    <t>(715) 847-2121</t>
  </si>
  <si>
    <t>Milwaukee</t>
  </si>
  <si>
    <t>9000 W Wisconsin Ave</t>
  </si>
  <si>
    <t>Children's Wisconsin (Children's Wisconsin Burn Program)</t>
  </si>
  <si>
    <t>(414) 266-2000</t>
  </si>
  <si>
    <t>9200 W Wisconsin Ave</t>
  </si>
  <si>
    <t>Froedtert Hospital</t>
  </si>
  <si>
    <t>(414) 805-3000</t>
  </si>
  <si>
    <t>2301 North Lake Dr</t>
  </si>
  <si>
    <t>Ascension Columbia St. Mary's Hospital Regional Burn Center</t>
  </si>
  <si>
    <t>(414) 585-1163</t>
  </si>
  <si>
    <t>Rock</t>
  </si>
  <si>
    <t>1000 Mineral Point Ave</t>
  </si>
  <si>
    <t>Janesville</t>
  </si>
  <si>
    <t>Mercyhealth Hospital and Trauma Center</t>
  </si>
  <si>
    <t>(608) 314-3605</t>
  </si>
  <si>
    <t>Waukesha</t>
  </si>
  <si>
    <t>36500 Aurora Dr</t>
  </si>
  <si>
    <t>Aurora Medical Center Summit</t>
  </si>
  <si>
    <t>(262) 434-1000</t>
  </si>
  <si>
    <t>130 2nd St</t>
  </si>
  <si>
    <t>Neenah</t>
  </si>
  <si>
    <t>ThedaCare Regional Medical Center - Neenah</t>
  </si>
  <si>
    <t>(920) 729-2155</t>
  </si>
  <si>
    <t>Wood</t>
  </si>
  <si>
    <t>611 N Saint Joseph Ave</t>
  </si>
  <si>
    <t>Marshfield</t>
  </si>
  <si>
    <t>Marshfield Medical Center</t>
  </si>
  <si>
    <t>(715) 387-1713</t>
  </si>
  <si>
    <t>Field Name</t>
  </si>
  <si>
    <t>Definition</t>
  </si>
  <si>
    <t>Value</t>
  </si>
  <si>
    <t>Full spelling of the Hospital's state</t>
  </si>
  <si>
    <t>2 letter abbreviation of the Hospital's state</t>
  </si>
  <si>
    <t>Hospital county</t>
  </si>
  <si>
    <t>Hospital street level address</t>
  </si>
  <si>
    <t>Hospital city</t>
  </si>
  <si>
    <t>Hosptial 5-digit zip code</t>
  </si>
  <si>
    <t>Hospital American Hospital Association Identified</t>
  </si>
  <si>
    <t>Hospital Name</t>
  </si>
  <si>
    <t>Total number of staffed beds - Reported from hospital websites, SDH documents, and/or AHA Guide Hospital Quick Search when available. If bed count was unreported across these sources, the hospital was contacted by an investigator.</t>
  </si>
  <si>
    <t>Number of beds dedicated to burn care - Reported from hospital websites, SDH burn center lists, 2012 ABA Burn Center Directory List, and/or by contacting burn center via phone.</t>
  </si>
  <si>
    <t>1 if either ADULT_TRAUMA_L1 or ADULT_TRAUMA_L2 are 1.  ACS verified and/or state designated Adult Trauma Center, Level 1 or Level 2 – Reported from the ACS COT Hospitals and Facilities List, state department of health, and/or institution website. If adult capabilities were not reported online, the institution was contacted by an investigator.</t>
  </si>
  <si>
    <t>1 or blank</t>
  </si>
  <si>
    <t>1 if PEDS_TRAUMA_L1 or PEDS_TRAUMA_L2 are 1.  ACS verified and/or state designated Pediatric Trauma Center, Level 1 or Level 2 – Reported from the ACS COT Hospitals and Facilities List, state department of health, and/or institution website. If pediatric capabilities were not reported online, the institution was contacted by an investigator.</t>
  </si>
  <si>
    <t>1 if ABA Verified, ABA non-verified, and/or state designated Adult Burn Center – Reported from the ABA Burn Center Directory, state department of health, and/or burn center website.</t>
  </si>
  <si>
    <t>1 if ABA Verified, ABA non-verified, and/or state designated Adult Pediatric Burn Center – Reported from the ABA Burn Center Directory, state department of health, and/or burn center website.</t>
  </si>
  <si>
    <t>Trauma Centers - Verified by the ACS COT, Level 1 or Level 2. Note: These institutions can also be designated by SDH.</t>
  </si>
  <si>
    <t>Yes or No</t>
  </si>
  <si>
    <t>Adult Level 1 Trauma Center Designated by American College of Surgeons and/or SDH.</t>
  </si>
  <si>
    <t>Adult Level 2 Trauma Center Designated by American College of Surgeons and/or SDH</t>
  </si>
  <si>
    <t>Pediatric Level 1 Trauma Center Designated by American College of Surgeons and/or SDH</t>
  </si>
  <si>
    <t>Pediatric Level 2 Trauma Center Designated by American College of Surgeons and/or SDH</t>
  </si>
  <si>
    <t>Burn Centers - Verified by the ABA. Note: These institutions can also be designated or recognized by the state.</t>
  </si>
  <si>
    <t>TC Designated by the SDH, Level 1 or Level 2. Note: These institutions may also be verified by the ACS COT.</t>
  </si>
  <si>
    <t>BC Designated or Recognized by the SDH. Note: These institutions may also be recognized by the ABA.</t>
  </si>
  <si>
    <t>Main hospital phone number reported from hospital websites</t>
  </si>
  <si>
    <t>*Note: Each institution is either ABA/ACS Verified, State Designated, or Both</t>
  </si>
  <si>
    <t xml:space="preserve">*Note: If a TC was only designated by the state, TC level was reported from the SDH. In cases where TC were ACS COT V AND State D and TC Level varied between the two, ACS level was reported and a note was made under the institution. </t>
  </si>
  <si>
    <t>SDH = State Department of Health</t>
  </si>
  <si>
    <t>National Injury Resource Database (NIRD)</t>
  </si>
  <si>
    <t>TC = Trauma Center</t>
  </si>
  <si>
    <t>Yes or No or blank</t>
  </si>
  <si>
    <t>AHA_ID(American Hospital Association Identifier)</t>
  </si>
  <si>
    <t>TOTAL_BEDS(Total staffed hospital beds)</t>
  </si>
  <si>
    <t>Row Labels</t>
  </si>
  <si>
    <t>Grand Total</t>
  </si>
  <si>
    <t>Minnesota</t>
  </si>
  <si>
    <t>State</t>
  </si>
  <si>
    <t>U.S. State Population — Vintage 2025 Estimates (July 1, 2025)</t>
  </si>
  <si>
    <t>Source: U.S. Census Bureau, Vintage 2025 Population Estimates (Released January 27, 2026)</t>
  </si>
  <si>
    <t>Rank</t>
  </si>
  <si>
    <t>Population (Jul 1, 2025)</t>
  </si>
  <si>
    <t>Population (Jul 1, 2024)</t>
  </si>
  <si>
    <t>Numeric Change</t>
  </si>
  <si>
    <t>% Change (2024–2025)</t>
  </si>
  <si>
    <t>—</t>
  </si>
  <si>
    <t>U.S. Total (50 States + D.C.)</t>
  </si>
  <si>
    <t>Total Population</t>
  </si>
  <si>
    <t>% of State Population</t>
  </si>
  <si>
    <t>Children Under 18</t>
  </si>
  <si>
    <t>Children Rank</t>
  </si>
  <si>
    <t>Top 10 States by Children Under 18 Population (July 1, 2025)</t>
  </si>
  <si>
    <t>YoY Change</t>
  </si>
  <si>
    <t>% of U.S. Total</t>
  </si>
  <si>
    <t>Top 10 States by Total Population (July 1, 2025)</t>
  </si>
  <si>
    <t>Top 10 States — Population &amp; Children Rankings (Vintage 2025)</t>
  </si>
  <si>
    <t>Note: Children under 18 derived from SCPRC-EST2025-18+POP (Total Population minus 18+ Population). D.C. shown for reference only; not a state. Utah has the highest child share (~28%); D.C. lowest (~15%).</t>
  </si>
  <si>
    <t>Children
Rank</t>
  </si>
  <si>
    <t>Children % of Total</t>
  </si>
  <si>
    <t>Adults 18+</t>
  </si>
  <si>
    <t>Total Population
(Jul 1, 2025)</t>
  </si>
  <si>
    <t>Rank
(Total Pop)</t>
  </si>
  <si>
    <t>Source: U.S. Census Bureau, Vintage 2025 Population Estimates (Released January 27, 2026) — Children Under 18 = Total Population minus 18+ Population</t>
  </si>
  <si>
    <t>U.S. Population Under Age 18 by State — Vintage 2025 Estimates (July 1, 2025)</t>
  </si>
  <si>
    <t>Sum of BURN_PEDS</t>
  </si>
  <si>
    <t>Sum of BURN_ADULT</t>
  </si>
  <si>
    <t>Sum of TOTAL_BEDS(Total staffed hospital beds)</t>
  </si>
  <si>
    <t>Values</t>
  </si>
  <si>
    <t xml:space="preserve">  Burn Beds Adult</t>
  </si>
  <si>
    <t>Burn Beds Peds</t>
  </si>
  <si>
    <t>Dedicated Burn Beds</t>
  </si>
  <si>
    <t>Evaluating Burn Trauma cases in the US</t>
  </si>
  <si>
    <t>NIRD Burn Dashboard</t>
  </si>
  <si>
    <t>BURN_BEDS(beds dedicated to burn care)</t>
  </si>
  <si>
    <t>Total staffed hospital beds</t>
  </si>
  <si>
    <t>Sum of BURN_BEDS(beds dedicated to burn care)</t>
  </si>
  <si>
    <t>Normalization</t>
  </si>
  <si>
    <t>Total population</t>
  </si>
  <si>
    <t>Beds dedicated to burn care</t>
  </si>
  <si>
    <t>(All)</t>
  </si>
  <si>
    <t>No data</t>
  </si>
  <si>
    <t>Total Sum of BURN_BEDS(beds dedicated to burn care)</t>
  </si>
  <si>
    <t>Total Sum of TOTAL_BEDS(Total staffed hospital beds)</t>
  </si>
  <si>
    <t>Region</t>
  </si>
  <si>
    <t>Midwest</t>
  </si>
  <si>
    <t>Northeast</t>
  </si>
  <si>
    <t>South</t>
  </si>
  <si>
    <t>West</t>
  </si>
  <si>
    <t>Distribution of burn centres and by census region and state population</t>
  </si>
  <si>
    <t>region</t>
  </si>
  <si>
    <t>Helper</t>
  </si>
  <si>
    <t>Dedicated beds</t>
  </si>
  <si>
    <t>Data Column</t>
  </si>
  <si>
    <t>Column Labels</t>
  </si>
  <si>
    <t>Trauma report 2022: Summary of 2021 Data</t>
  </si>
  <si>
    <t>Percentage of Verified beds ABA</t>
  </si>
  <si>
    <t>Source: Montana Trauma Registry Annual Report 2022</t>
  </si>
  <si>
    <t>Quantity</t>
  </si>
  <si>
    <t>Create a help column using lamda of 1.3</t>
  </si>
  <si>
    <t>Once the doughnut chart is created, it can be pasted on the dashshboard</t>
  </si>
  <si>
    <t>Sum of Dedicated Burn Beds</t>
  </si>
  <si>
    <t>Sum of Total 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</si>
</sst>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
    <numFmt numFmtId="166" formatCode="0.0%"/>
  </numFmts>
  <fonts count="3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000000"/>
      <name val="Calibri"/>
      <family val="2"/>
    </font>
    <font>
      <sz val="11"/>
      <color rgb="FF000000"/>
      <name val="Calibri"/>
      <family val="2"/>
    </font>
    <font>
      <b/>
      <sz val="11"/>
      <color rgb="FFFFFF00"/>
      <name val="Calibri"/>
      <family val="2"/>
    </font>
    <font>
      <b/>
      <sz val="18"/>
      <color theme="1"/>
      <name val="Aptos Narrow"/>
      <family val="2"/>
      <scheme val="minor"/>
    </font>
    <font>
      <b/>
      <sz val="9"/>
      <color theme="1"/>
      <name val="Aptos Narrow"/>
      <family val="2"/>
      <scheme val="minor"/>
    </font>
    <font>
      <sz val="9"/>
      <color theme="1"/>
      <name val="Aptos Narrow"/>
      <family val="2"/>
      <scheme val="minor"/>
    </font>
    <font>
      <b/>
      <sz val="14"/>
      <color rgb="FFFFFFFF"/>
      <name val="Arial"/>
      <family val="2"/>
    </font>
    <font>
      <i/>
      <sz val="9"/>
      <color rgb="FF666666"/>
      <name val="Arial"/>
      <family val="2"/>
    </font>
    <font>
      <b/>
      <sz val="11"/>
      <color rgb="FFFFFFFF"/>
      <name val="Arial"/>
      <family val="2"/>
    </font>
    <font>
      <sz val="10"/>
      <name val="Arial"/>
      <family val="2"/>
    </font>
    <font>
      <i/>
      <sz val="10"/>
      <color rgb="FF555555"/>
      <name val="Arial"/>
      <family val="2"/>
    </font>
    <font>
      <b/>
      <sz val="11"/>
      <color rgb="FF1F4E79"/>
      <name val="Arial"/>
      <family val="2"/>
    </font>
    <font>
      <i/>
      <sz val="8"/>
      <color rgb="FF777777"/>
      <name val="Arial"/>
      <family val="2"/>
    </font>
    <font>
      <sz val="11"/>
      <color rgb="FF7030A0"/>
      <name val="Aptos Narrow"/>
      <family val="2"/>
      <scheme val="minor"/>
    </font>
    <font>
      <sz val="36"/>
      <color theme="0"/>
      <name val="Aptos Narrow"/>
      <family val="2"/>
      <scheme val="minor"/>
    </font>
    <font>
      <sz val="18"/>
      <color rgb="FFFFFF00"/>
      <name val="Aptos Narrow"/>
      <family val="2"/>
      <scheme val="minor"/>
    </font>
    <font>
      <b/>
      <sz val="10"/>
      <name val="Arial"/>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030A0"/>
        <bgColor rgb="FF000000"/>
      </patternFill>
    </fill>
    <fill>
      <patternFill patternType="solid">
        <fgColor rgb="FF1F4E79"/>
      </patternFill>
    </fill>
    <fill>
      <patternFill patternType="solid">
        <fgColor rgb="FF2E75B6"/>
      </patternFill>
    </fill>
    <fill>
      <patternFill patternType="solid">
        <fgColor rgb="FFD6E4F0"/>
      </patternFill>
    </fill>
    <fill>
      <patternFill patternType="solid">
        <fgColor rgb="FFFFFFFF"/>
      </patternFill>
    </fill>
    <fill>
      <patternFill patternType="solid">
        <fgColor rgb="FFE2EFDA"/>
      </patternFill>
    </fill>
    <fill>
      <patternFill patternType="solid">
        <fgColor rgb="FF7030A0"/>
        <bgColor indexed="64"/>
      </patternFill>
    </fill>
    <fill>
      <patternFill patternType="solid">
        <fgColor rgb="FFF2EFF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AAAAA"/>
      </left>
      <right style="thin">
        <color rgb="FFAAAAAA"/>
      </right>
      <top style="thin">
        <color rgb="FFAAAAAA"/>
      </top>
      <bottom style="thin">
        <color rgb="FFAAAAAA"/>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64">
    <xf numFmtId="0" fontId="0" fillId="0" borderId="0" xfId="0"/>
    <xf numFmtId="0" fontId="0" fillId="0" borderId="0" xfId="0" applyAlignment="1">
      <alignment horizontal="left"/>
    </xf>
    <xf numFmtId="0" fontId="0" fillId="0" borderId="0" xfId="0" quotePrefix="1" applyAlignment="1">
      <alignment horizontal="left"/>
    </xf>
    <xf numFmtId="0" fontId="19" fillId="0" borderId="0" xfId="0" applyFont="1"/>
    <xf numFmtId="0" fontId="19" fillId="0" borderId="0" xfId="0" applyFont="1" applyAlignment="1">
      <alignment horizontal="left" wrapText="1"/>
    </xf>
    <xf numFmtId="0" fontId="18" fillId="0" borderId="0" xfId="0" applyFont="1" applyAlignment="1">
      <alignment horizontal="left"/>
    </xf>
    <xf numFmtId="0" fontId="19" fillId="0" borderId="0" xfId="0" applyFont="1" applyAlignment="1">
      <alignment horizontal="left"/>
    </xf>
    <xf numFmtId="0" fontId="20" fillId="33" borderId="0" xfId="0" applyFont="1" applyFill="1" applyAlignment="1">
      <alignment horizontal="left"/>
    </xf>
    <xf numFmtId="0" fontId="20" fillId="33" borderId="0" xfId="0" applyFont="1" applyFill="1"/>
    <xf numFmtId="0" fontId="16" fillId="0" borderId="0" xfId="0" applyFont="1" applyAlignment="1">
      <alignment horizontal="left"/>
    </xf>
    <xf numFmtId="0" fontId="16" fillId="0" borderId="0" xfId="0" applyFont="1"/>
    <xf numFmtId="0" fontId="22" fillId="0" borderId="0" xfId="0" applyFont="1"/>
    <xf numFmtId="0" fontId="22" fillId="0" borderId="0" xfId="0" applyFont="1" applyAlignment="1">
      <alignment horizontal="left"/>
    </xf>
    <xf numFmtId="0" fontId="23" fillId="0" borderId="0" xfId="0" applyFont="1"/>
    <xf numFmtId="0" fontId="23" fillId="0" borderId="0" xfId="0" applyFont="1" applyAlignment="1">
      <alignment horizontal="left"/>
    </xf>
    <xf numFmtId="0" fontId="23" fillId="0" borderId="0" xfId="0" quotePrefix="1" applyFont="1" applyAlignment="1">
      <alignment horizontal="left"/>
    </xf>
    <xf numFmtId="0" fontId="0" fillId="0" borderId="0" xfId="0" pivotButton="1"/>
    <xf numFmtId="164" fontId="0" fillId="0" borderId="0" xfId="42" applyNumberFormat="1" applyFont="1"/>
    <xf numFmtId="164" fontId="0" fillId="0" borderId="0" xfId="0" applyNumberFormat="1"/>
    <xf numFmtId="0" fontId="26" fillId="35" borderId="10" xfId="0" applyFont="1" applyFill="1" applyBorder="1" applyAlignment="1">
      <alignment horizontal="center" wrapText="1"/>
    </xf>
    <xf numFmtId="0" fontId="27" fillId="36" borderId="10" xfId="0" applyFont="1" applyFill="1" applyBorder="1" applyAlignment="1">
      <alignment horizontal="center"/>
    </xf>
    <xf numFmtId="0" fontId="27" fillId="36" borderId="10" xfId="0" applyFont="1" applyFill="1" applyBorder="1" applyAlignment="1">
      <alignment horizontal="left"/>
    </xf>
    <xf numFmtId="3" fontId="27" fillId="36" borderId="10" xfId="0" applyNumberFormat="1" applyFont="1" applyFill="1" applyBorder="1" applyAlignment="1">
      <alignment horizontal="right"/>
    </xf>
    <xf numFmtId="165" fontId="27" fillId="36" borderId="10" xfId="0" applyNumberFormat="1" applyFont="1" applyFill="1" applyBorder="1" applyAlignment="1">
      <alignment horizontal="right"/>
    </xf>
    <xf numFmtId="10" fontId="27" fillId="36" borderId="10" xfId="0" applyNumberFormat="1" applyFont="1" applyFill="1" applyBorder="1" applyAlignment="1">
      <alignment horizontal="right"/>
    </xf>
    <xf numFmtId="0" fontId="27" fillId="37" borderId="10" xfId="0" applyFont="1" applyFill="1" applyBorder="1" applyAlignment="1">
      <alignment horizontal="center"/>
    </xf>
    <xf numFmtId="0" fontId="27" fillId="37" borderId="10" xfId="0" applyFont="1" applyFill="1" applyBorder="1" applyAlignment="1">
      <alignment horizontal="left"/>
    </xf>
    <xf numFmtId="3" fontId="27" fillId="37" borderId="10" xfId="0" applyNumberFormat="1" applyFont="1" applyFill="1" applyBorder="1" applyAlignment="1">
      <alignment horizontal="right"/>
    </xf>
    <xf numFmtId="165" fontId="27" fillId="37" borderId="10" xfId="0" applyNumberFormat="1" applyFont="1" applyFill="1" applyBorder="1" applyAlignment="1">
      <alignment horizontal="right"/>
    </xf>
    <xf numFmtId="10" fontId="27" fillId="37" borderId="10" xfId="0" applyNumberFormat="1" applyFont="1" applyFill="1" applyBorder="1" applyAlignment="1">
      <alignment horizontal="right"/>
    </xf>
    <xf numFmtId="0" fontId="28" fillId="36" borderId="10" xfId="0" applyFont="1" applyFill="1" applyBorder="1" applyAlignment="1">
      <alignment horizontal="center"/>
    </xf>
    <xf numFmtId="0" fontId="28" fillId="36" borderId="10" xfId="0" applyFont="1" applyFill="1" applyBorder="1" applyAlignment="1">
      <alignment horizontal="left"/>
    </xf>
    <xf numFmtId="3" fontId="28" fillId="36" borderId="10" xfId="0" applyNumberFormat="1" applyFont="1" applyFill="1" applyBorder="1" applyAlignment="1">
      <alignment horizontal="right"/>
    </xf>
    <xf numFmtId="165" fontId="28" fillId="36" borderId="10" xfId="0" applyNumberFormat="1" applyFont="1" applyFill="1" applyBorder="1" applyAlignment="1">
      <alignment horizontal="right"/>
    </xf>
    <xf numFmtId="10" fontId="28" fillId="36" borderId="10" xfId="0" applyNumberFormat="1" applyFont="1" applyFill="1" applyBorder="1" applyAlignment="1">
      <alignment horizontal="right"/>
    </xf>
    <xf numFmtId="0" fontId="0" fillId="38" borderId="10" xfId="0" applyFill="1" applyBorder="1"/>
    <xf numFmtId="0" fontId="29" fillId="38" borderId="10" xfId="0" applyFont="1" applyFill="1" applyBorder="1" applyAlignment="1">
      <alignment horizontal="left"/>
    </xf>
    <xf numFmtId="3" fontId="29" fillId="38" borderId="10" xfId="0" applyNumberFormat="1" applyFont="1" applyFill="1" applyBorder="1" applyAlignment="1">
      <alignment horizontal="right"/>
    </xf>
    <xf numFmtId="165" fontId="29" fillId="38" borderId="10" xfId="0" applyNumberFormat="1" applyFont="1" applyFill="1" applyBorder="1" applyAlignment="1">
      <alignment horizontal="right"/>
    </xf>
    <xf numFmtId="10" fontId="29" fillId="38" borderId="10" xfId="0" applyNumberFormat="1" applyFont="1" applyFill="1" applyBorder="1" applyAlignment="1">
      <alignment horizontal="right"/>
    </xf>
    <xf numFmtId="0" fontId="31" fillId="39" borderId="0" xfId="0" applyFont="1" applyFill="1"/>
    <xf numFmtId="0" fontId="0" fillId="40" borderId="0" xfId="0" applyFill="1"/>
    <xf numFmtId="0" fontId="32" fillId="39" borderId="0" xfId="0" applyFont="1" applyFill="1"/>
    <xf numFmtId="0" fontId="0" fillId="40" borderId="0" xfId="0" applyFill="1" applyAlignment="1">
      <alignment horizontal="left"/>
    </xf>
    <xf numFmtId="164" fontId="0" fillId="40" borderId="0" xfId="0" applyNumberFormat="1" applyFill="1"/>
    <xf numFmtId="0" fontId="33" fillId="39" borderId="0" xfId="0" applyFont="1" applyFill="1"/>
    <xf numFmtId="0" fontId="34" fillId="37" borderId="10" xfId="0" applyFont="1" applyFill="1" applyBorder="1" applyAlignment="1">
      <alignment horizontal="center"/>
    </xf>
    <xf numFmtId="0" fontId="34" fillId="37" borderId="10" xfId="0" applyFont="1" applyFill="1" applyBorder="1" applyAlignment="1">
      <alignment horizontal="left"/>
    </xf>
    <xf numFmtId="3" fontId="34" fillId="37" borderId="10" xfId="0" applyNumberFormat="1" applyFont="1" applyFill="1" applyBorder="1" applyAlignment="1">
      <alignment horizontal="right"/>
    </xf>
    <xf numFmtId="0" fontId="34" fillId="36" borderId="10" xfId="0" applyFont="1" applyFill="1" applyBorder="1" applyAlignment="1">
      <alignment horizontal="center"/>
    </xf>
    <xf numFmtId="0" fontId="34" fillId="36" borderId="10" xfId="0" applyFont="1" applyFill="1" applyBorder="1" applyAlignment="1">
      <alignment horizontal="left"/>
    </xf>
    <xf numFmtId="3" fontId="34" fillId="36" borderId="10" xfId="0" applyNumberFormat="1" applyFont="1" applyFill="1" applyBorder="1" applyAlignment="1">
      <alignment horizontal="right"/>
    </xf>
    <xf numFmtId="3" fontId="0" fillId="0" borderId="0" xfId="42" applyNumberFormat="1" applyFont="1"/>
    <xf numFmtId="3" fontId="0" fillId="0" borderId="0" xfId="0" applyNumberFormat="1"/>
    <xf numFmtId="0" fontId="0" fillId="0" borderId="0" xfId="0" applyAlignment="1">
      <alignment horizontal="left" indent="1"/>
    </xf>
    <xf numFmtId="4" fontId="0" fillId="0" borderId="0" xfId="0" applyNumberFormat="1"/>
    <xf numFmtId="166" fontId="0" fillId="0" borderId="0" xfId="43" applyNumberFormat="1" applyFont="1"/>
    <xf numFmtId="0" fontId="19" fillId="0" borderId="0" xfId="0" applyFont="1" applyAlignment="1">
      <alignment horizontal="left" wrapText="1"/>
    </xf>
    <xf numFmtId="0" fontId="21" fillId="0" borderId="0" xfId="0" applyFont="1" applyAlignment="1">
      <alignment horizontal="left"/>
    </xf>
    <xf numFmtId="0" fontId="24" fillId="34" borderId="0" xfId="0" applyFont="1" applyFill="1" applyAlignment="1">
      <alignment horizontal="center" vertical="center"/>
    </xf>
    <xf numFmtId="0" fontId="0" fillId="0" borderId="0" xfId="0"/>
    <xf numFmtId="0" fontId="25" fillId="0" borderId="0" xfId="0" applyFont="1" applyAlignment="1">
      <alignment horizontal="center"/>
    </xf>
    <xf numFmtId="0" fontId="26" fillId="35" borderId="0" xfId="0" applyFont="1" applyFill="1" applyAlignment="1">
      <alignment horizontal="center"/>
    </xf>
    <xf numFmtId="0" fontId="30" fillId="0" borderId="0" xfId="0" applyFont="1" applyAlignment="1">
      <alignment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80">
    <dxf>
      <numFmt numFmtId="0" formatCode="General"/>
    </dxf>
    <dxf>
      <numFmt numFmtId="4" formatCode="#,##0.00"/>
    </dxf>
    <dxf>
      <font>
        <b val="0"/>
        <i val="0"/>
        <strike val="0"/>
        <condense val="0"/>
        <extend val="0"/>
        <outline val="0"/>
        <shadow val="0"/>
        <u val="none"/>
        <vertAlign val="baseline"/>
        <sz val="11"/>
        <color theme="1"/>
        <name val="Aptos Narrow"/>
        <family val="2"/>
        <scheme val="minor"/>
      </font>
      <numFmt numFmtId="164" formatCode="_(* #,##0_);_(* \(#,##0\);_(* &quot;-&quot;??_);_(@_)"/>
    </dxf>
    <dxf>
      <numFmt numFmtId="0" formatCode="General"/>
    </dxf>
    <dxf>
      <numFmt numFmtId="4" formatCode="#,##0.00"/>
    </dxf>
    <dxf>
      <font>
        <b val="0"/>
        <i val="0"/>
        <strike val="0"/>
        <condense val="0"/>
        <extend val="0"/>
        <outline val="0"/>
        <shadow val="0"/>
        <u val="none"/>
        <vertAlign val="baseline"/>
        <sz val="11"/>
        <color theme="1"/>
        <name val="Aptos Narrow"/>
        <family val="2"/>
        <scheme val="minor"/>
      </font>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fill>
        <patternFill>
          <bgColor rgb="FFF2EFF5"/>
        </patternFill>
      </fill>
    </dxf>
    <dxf>
      <fill>
        <patternFill>
          <bgColor rgb="FFF2EFF5"/>
        </patternFill>
      </fill>
    </dxf>
    <dxf>
      <fill>
        <patternFill>
          <bgColor rgb="FFF2EFF5"/>
        </patternFill>
      </fill>
    </dxf>
    <dxf>
      <fill>
        <patternFill>
          <bgColor rgb="FFF2EFF5"/>
        </patternFill>
      </fill>
    </dxf>
    <dxf>
      <fill>
        <patternFill>
          <bgColor rgb="FFF2EFF5"/>
        </patternFill>
      </fill>
    </dxf>
    <dxf>
      <fill>
        <patternFill>
          <bgColor rgb="FFF2EFF5"/>
        </patternFill>
      </fill>
    </dxf>
    <dxf>
      <numFmt numFmtId="164" formatCode="_(* #,##0_);_(* \(#,##0\);_(* &quot;-&quot;??_);_(@_)"/>
    </dxf>
    <dxf>
      <fill>
        <patternFill>
          <bgColor rgb="FFF2EFF5"/>
        </patternFill>
      </fill>
    </dxf>
    <dxf>
      <fill>
        <patternFill>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border>
        <top style="thin">
          <color rgb="FF7030A0"/>
        </top>
        <bottom style="thin">
          <color rgb="FF7030A0"/>
        </bottom>
        <vertical/>
        <horizontal/>
      </border>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numFmt numFmtId="0" formatCode="General"/>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alignment horizontal="left" vertical="bottom" textRotation="0" wrapText="0" indent="0" justifyLastLine="0" shrinkToFit="0" readingOrder="0"/>
    </dxf>
    <dxf>
      <font>
        <strike val="0"/>
        <outline val="0"/>
        <shadow val="0"/>
        <u val="none"/>
        <vertAlign val="baseline"/>
        <sz val="9"/>
        <color theme="1"/>
        <name val="Aptos Narrow"/>
        <family val="2"/>
        <scheme val="minor"/>
      </font>
      <alignment horizontal="left" vertical="bottom" textRotation="0" wrapText="0" indent="0" justifyLastLine="0" shrinkToFit="0" readingOrder="0"/>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i val="0"/>
        <strike val="0"/>
        <condense val="0"/>
        <extend val="0"/>
        <outline val="0"/>
        <shadow val="0"/>
        <u val="none"/>
        <vertAlign val="baseline"/>
        <sz val="9"/>
        <color theme="1"/>
        <name val="Aptos Narrow"/>
        <family val="2"/>
        <scheme val="minor"/>
      </font>
    </dxf>
  </dxfs>
  <tableStyles count="0" defaultTableStyle="TableStyleMedium2" defaultPivotStyle="PivotStyleLight16"/>
  <colors>
    <mruColors>
      <color rgb="FFF2EF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3.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microsoft.com/office/2007/relationships/slicerCache" Target="slicerCaches/slicerCache2.xml"/><Relationship Id="rId25" Type="http://schemas.openxmlformats.org/officeDocument/2006/relationships/customXml" Target="../customXml/item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Beds</a:t>
            </a:r>
            <a:r>
              <a:rPr lang="en-US" baseline="0"/>
              <a:t> Per Region</a:t>
            </a:r>
            <a:endParaRPr lang="en-US"/>
          </a:p>
        </c:rich>
      </c:tx>
      <c:layout>
        <c:manualLayout>
          <c:xMode val="edge"/>
          <c:yMode val="edge"/>
          <c:x val="4.5717220130092433E-2"/>
          <c:y val="4.385966426981084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Analysis!$AD$5</c:f>
              <c:strCache>
                <c:ptCount val="1"/>
                <c:pt idx="0">
                  <c:v>South</c:v>
                </c:pt>
              </c:strCache>
            </c:strRef>
          </c:tx>
          <c:spPr>
            <a:ln>
              <a:solidFill>
                <a:srgbClr val="F2EFF5"/>
              </a:solidFill>
            </a:ln>
          </c:spPr>
          <c:dPt>
            <c:idx val="0"/>
            <c:bubble3D val="0"/>
            <c:spPr>
              <a:noFill/>
              <a:ln w="19050">
                <a:solidFill>
                  <a:srgbClr val="F2EFF5"/>
                </a:solidFill>
              </a:ln>
              <a:effectLst/>
            </c:spPr>
            <c:extLst>
              <c:ext xmlns:c16="http://schemas.microsoft.com/office/drawing/2014/chart" uri="{C3380CC4-5D6E-409C-BE32-E72D297353CC}">
                <c16:uniqueId val="{00000001-735D-43C6-B07F-5EA525C0F1B9}"/>
              </c:ext>
            </c:extLst>
          </c:dPt>
          <c:dPt>
            <c:idx val="1"/>
            <c:bubble3D val="0"/>
            <c:spPr>
              <a:solidFill>
                <a:srgbClr val="00B050"/>
              </a:solidFill>
              <a:ln w="19050">
                <a:solidFill>
                  <a:srgbClr val="F2EFF5"/>
                </a:solidFill>
              </a:ln>
              <a:effectLst/>
            </c:spPr>
            <c:extLst>
              <c:ext xmlns:c16="http://schemas.microsoft.com/office/drawing/2014/chart" uri="{C3380CC4-5D6E-409C-BE32-E72D297353CC}">
                <c16:uniqueId val="{00000003-735D-43C6-B07F-5EA525C0F1B9}"/>
              </c:ext>
            </c:extLst>
          </c:dPt>
          <c:val>
            <c:numRef>
              <c:f>Analysis!$AE$5:$AF$5</c:f>
              <c:numCache>
                <c:formatCode>General</c:formatCode>
                <c:ptCount val="2"/>
                <c:pt idx="0">
                  <c:v>847</c:v>
                </c:pt>
                <c:pt idx="1">
                  <c:v>254.10000000000014</c:v>
                </c:pt>
              </c:numCache>
            </c:numRef>
          </c:val>
          <c:extLst>
            <c:ext xmlns:c16="http://schemas.microsoft.com/office/drawing/2014/chart" uri="{C3380CC4-5D6E-409C-BE32-E72D297353CC}">
              <c16:uniqueId val="{00000004-735D-43C6-B07F-5EA525C0F1B9}"/>
            </c:ext>
          </c:extLst>
        </c:ser>
        <c:ser>
          <c:idx val="1"/>
          <c:order val="1"/>
          <c:tx>
            <c:strRef>
              <c:f>Analysis!$AD$6</c:f>
              <c:strCache>
                <c:ptCount val="1"/>
                <c:pt idx="0">
                  <c:v>Midwest</c:v>
                </c:pt>
              </c:strCache>
            </c:strRef>
          </c:tx>
          <c:spPr>
            <a:ln>
              <a:solidFill>
                <a:srgbClr val="F2EFF5"/>
              </a:solidFill>
            </a:ln>
          </c:spPr>
          <c:dPt>
            <c:idx val="0"/>
            <c:bubble3D val="0"/>
            <c:spPr>
              <a:noFill/>
              <a:ln w="19050">
                <a:solidFill>
                  <a:srgbClr val="F2EFF5"/>
                </a:solidFill>
              </a:ln>
              <a:effectLst/>
            </c:spPr>
            <c:extLst>
              <c:ext xmlns:c16="http://schemas.microsoft.com/office/drawing/2014/chart" uri="{C3380CC4-5D6E-409C-BE32-E72D297353CC}">
                <c16:uniqueId val="{00000006-735D-43C6-B07F-5EA525C0F1B9}"/>
              </c:ext>
            </c:extLst>
          </c:dPt>
          <c:dPt>
            <c:idx val="1"/>
            <c:bubble3D val="0"/>
            <c:spPr>
              <a:solidFill>
                <a:schemeClr val="tx1"/>
              </a:solidFill>
              <a:ln w="19050">
                <a:solidFill>
                  <a:srgbClr val="F2EFF5"/>
                </a:solidFill>
              </a:ln>
              <a:effectLst/>
            </c:spPr>
            <c:extLst>
              <c:ext xmlns:c16="http://schemas.microsoft.com/office/drawing/2014/chart" uri="{C3380CC4-5D6E-409C-BE32-E72D297353CC}">
                <c16:uniqueId val="{00000008-735D-43C6-B07F-5EA525C0F1B9}"/>
              </c:ext>
            </c:extLst>
          </c:dPt>
          <c:val>
            <c:numRef>
              <c:f>Analysis!$AE$6:$AF$6</c:f>
              <c:numCache>
                <c:formatCode>General</c:formatCode>
                <c:ptCount val="2"/>
                <c:pt idx="0">
                  <c:v>513</c:v>
                </c:pt>
                <c:pt idx="1">
                  <c:v>588.10000000000014</c:v>
                </c:pt>
              </c:numCache>
            </c:numRef>
          </c:val>
          <c:extLst>
            <c:ext xmlns:c16="http://schemas.microsoft.com/office/drawing/2014/chart" uri="{C3380CC4-5D6E-409C-BE32-E72D297353CC}">
              <c16:uniqueId val="{00000009-735D-43C6-B07F-5EA525C0F1B9}"/>
            </c:ext>
          </c:extLst>
        </c:ser>
        <c:ser>
          <c:idx val="2"/>
          <c:order val="2"/>
          <c:tx>
            <c:strRef>
              <c:f>Analysis!$AD$7</c:f>
              <c:strCache>
                <c:ptCount val="1"/>
                <c:pt idx="0">
                  <c:v>West</c:v>
                </c:pt>
              </c:strCache>
            </c:strRef>
          </c:tx>
          <c:dPt>
            <c:idx val="0"/>
            <c:bubble3D val="0"/>
            <c:spPr>
              <a:noFill/>
              <a:ln w="19050">
                <a:solidFill>
                  <a:srgbClr val="F2EFF5"/>
                </a:solidFill>
              </a:ln>
              <a:effectLst/>
            </c:spPr>
            <c:extLst>
              <c:ext xmlns:c16="http://schemas.microsoft.com/office/drawing/2014/chart" uri="{C3380CC4-5D6E-409C-BE32-E72D297353CC}">
                <c16:uniqueId val="{0000000B-735D-43C6-B07F-5EA525C0F1B9}"/>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D-735D-43C6-B07F-5EA525C0F1B9}"/>
              </c:ext>
            </c:extLst>
          </c:dPt>
          <c:val>
            <c:numRef>
              <c:f>Analysis!$AE$7:$AF$7</c:f>
              <c:numCache>
                <c:formatCode>General</c:formatCode>
                <c:ptCount val="2"/>
                <c:pt idx="0">
                  <c:v>406</c:v>
                </c:pt>
                <c:pt idx="1">
                  <c:v>695.10000000000014</c:v>
                </c:pt>
              </c:numCache>
            </c:numRef>
          </c:val>
          <c:extLst>
            <c:ext xmlns:c16="http://schemas.microsoft.com/office/drawing/2014/chart" uri="{C3380CC4-5D6E-409C-BE32-E72D297353CC}">
              <c16:uniqueId val="{0000000E-735D-43C6-B07F-5EA525C0F1B9}"/>
            </c:ext>
          </c:extLst>
        </c:ser>
        <c:ser>
          <c:idx val="3"/>
          <c:order val="3"/>
          <c:tx>
            <c:strRef>
              <c:f>Analysis!$AD$8</c:f>
              <c:strCache>
                <c:ptCount val="1"/>
                <c:pt idx="0">
                  <c:v>Northeast</c:v>
                </c:pt>
              </c:strCache>
            </c:strRef>
          </c:tx>
          <c:spPr>
            <a:ln>
              <a:solidFill>
                <a:srgbClr val="F2EFF5"/>
              </a:solidFill>
            </a:ln>
          </c:spPr>
          <c:dPt>
            <c:idx val="0"/>
            <c:bubble3D val="0"/>
            <c:spPr>
              <a:noFill/>
              <a:ln w="19050">
                <a:solidFill>
                  <a:srgbClr val="F2EFF5"/>
                </a:solidFill>
              </a:ln>
              <a:effectLst/>
            </c:spPr>
            <c:extLst>
              <c:ext xmlns:c16="http://schemas.microsoft.com/office/drawing/2014/chart" uri="{C3380CC4-5D6E-409C-BE32-E72D297353CC}">
                <c16:uniqueId val="{00000010-735D-43C6-B07F-5EA525C0F1B9}"/>
              </c:ext>
            </c:extLst>
          </c:dPt>
          <c:dPt>
            <c:idx val="1"/>
            <c:bubble3D val="0"/>
            <c:spPr>
              <a:solidFill>
                <a:srgbClr val="7030A0"/>
              </a:solidFill>
              <a:ln w="19050">
                <a:solidFill>
                  <a:srgbClr val="F2EFF5"/>
                </a:solidFill>
              </a:ln>
              <a:effectLst/>
            </c:spPr>
            <c:extLst>
              <c:ext xmlns:c16="http://schemas.microsoft.com/office/drawing/2014/chart" uri="{C3380CC4-5D6E-409C-BE32-E72D297353CC}">
                <c16:uniqueId val="{00000012-735D-43C6-B07F-5EA525C0F1B9}"/>
              </c:ext>
            </c:extLst>
          </c:dPt>
          <c:val>
            <c:numRef>
              <c:f>Analysis!$AE$8:$AF$8</c:f>
              <c:numCache>
                <c:formatCode>General</c:formatCode>
                <c:ptCount val="2"/>
                <c:pt idx="0">
                  <c:v>314</c:v>
                </c:pt>
                <c:pt idx="1">
                  <c:v>787.10000000000014</c:v>
                </c:pt>
              </c:numCache>
            </c:numRef>
          </c:val>
          <c:extLst>
            <c:ext xmlns:c16="http://schemas.microsoft.com/office/drawing/2014/chart" uri="{C3380CC4-5D6E-409C-BE32-E72D297353CC}">
              <c16:uniqueId val="{00000013-735D-43C6-B07F-5EA525C0F1B9}"/>
            </c:ext>
          </c:extLst>
        </c:ser>
        <c:dLbls>
          <c:showLegendKey val="0"/>
          <c:showVal val="0"/>
          <c:showCatName val="0"/>
          <c:showSerName val="0"/>
          <c:showPercent val="0"/>
          <c:showBubbleSize val="0"/>
          <c:showLeaderLines val="1"/>
        </c:dLbls>
        <c:firstSliceAng val="0"/>
        <c:holeSize val="3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Sheet1!$A$4</c:f>
              <c:strCache>
                <c:ptCount val="1"/>
                <c:pt idx="0">
                  <c:v>South</c:v>
                </c:pt>
              </c:strCache>
            </c:strRef>
          </c:tx>
          <c:dPt>
            <c:idx val="0"/>
            <c:bubble3D val="0"/>
            <c:spPr>
              <a:noFill/>
              <a:ln w="19050">
                <a:solidFill>
                  <a:schemeClr val="lt1"/>
                </a:solidFill>
              </a:ln>
              <a:effectLst/>
            </c:spPr>
            <c:extLst>
              <c:ext xmlns:c16="http://schemas.microsoft.com/office/drawing/2014/chart" uri="{C3380CC4-5D6E-409C-BE32-E72D297353CC}">
                <c16:uniqueId val="{00000001-D97E-4BC7-8E65-5BCFB4D4B8ED}"/>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D97E-4BC7-8E65-5BCFB4D4B8ED}"/>
              </c:ext>
            </c:extLst>
          </c:dPt>
          <c:val>
            <c:numRef>
              <c:f>Sheet1!$B$4:$B$4</c:f>
              <c:numCache>
                <c:formatCode>General</c:formatCode>
                <c:ptCount val="1"/>
                <c:pt idx="0">
                  <c:v>847</c:v>
                </c:pt>
              </c:numCache>
            </c:numRef>
          </c:val>
          <c:extLst>
            <c:ext xmlns:c16="http://schemas.microsoft.com/office/drawing/2014/chart" uri="{C3380CC4-5D6E-409C-BE32-E72D297353CC}">
              <c16:uniqueId val="{00000004-D97E-4BC7-8E65-5BCFB4D4B8ED}"/>
            </c:ext>
          </c:extLst>
        </c:ser>
        <c:ser>
          <c:idx val="1"/>
          <c:order val="1"/>
          <c:tx>
            <c:strRef>
              <c:f>Sheet1!$A$5</c:f>
              <c:strCache>
                <c:ptCount val="1"/>
                <c:pt idx="0">
                  <c:v>Midwest</c:v>
                </c:pt>
              </c:strCache>
            </c:strRef>
          </c:tx>
          <c:dPt>
            <c:idx val="0"/>
            <c:bubble3D val="0"/>
            <c:spPr>
              <a:noFill/>
              <a:ln w="19050">
                <a:solidFill>
                  <a:schemeClr val="lt1"/>
                </a:solidFill>
              </a:ln>
              <a:effectLst/>
            </c:spPr>
            <c:extLst>
              <c:ext xmlns:c16="http://schemas.microsoft.com/office/drawing/2014/chart" uri="{C3380CC4-5D6E-409C-BE32-E72D297353CC}">
                <c16:uniqueId val="{00000006-D97E-4BC7-8E65-5BCFB4D4B8ED}"/>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8-D97E-4BC7-8E65-5BCFB4D4B8ED}"/>
              </c:ext>
            </c:extLst>
          </c:dPt>
          <c:val>
            <c:numRef>
              <c:f>Sheet1!$B$5:$B$5</c:f>
              <c:numCache>
                <c:formatCode>General</c:formatCode>
                <c:ptCount val="1"/>
                <c:pt idx="0">
                  <c:v>513</c:v>
                </c:pt>
              </c:numCache>
            </c:numRef>
          </c:val>
          <c:extLst>
            <c:ext xmlns:c16="http://schemas.microsoft.com/office/drawing/2014/chart" uri="{C3380CC4-5D6E-409C-BE32-E72D297353CC}">
              <c16:uniqueId val="{00000009-D97E-4BC7-8E65-5BCFB4D4B8ED}"/>
            </c:ext>
          </c:extLst>
        </c:ser>
        <c:ser>
          <c:idx val="2"/>
          <c:order val="2"/>
          <c:tx>
            <c:strRef>
              <c:f>Sheet1!$A$6</c:f>
              <c:strCache>
                <c:ptCount val="1"/>
                <c:pt idx="0">
                  <c:v>West</c:v>
                </c:pt>
              </c:strCache>
            </c:strRef>
          </c:tx>
          <c:dPt>
            <c:idx val="0"/>
            <c:bubble3D val="0"/>
            <c:spPr>
              <a:noFill/>
              <a:ln w="19050">
                <a:solidFill>
                  <a:schemeClr val="lt1"/>
                </a:solidFill>
              </a:ln>
              <a:effectLst/>
            </c:spPr>
            <c:extLst>
              <c:ext xmlns:c16="http://schemas.microsoft.com/office/drawing/2014/chart" uri="{C3380CC4-5D6E-409C-BE32-E72D297353CC}">
                <c16:uniqueId val="{0000000B-D97E-4BC7-8E65-5BCFB4D4B8ED}"/>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D-D97E-4BC7-8E65-5BCFB4D4B8ED}"/>
              </c:ext>
            </c:extLst>
          </c:dPt>
          <c:val>
            <c:numRef>
              <c:f>Sheet1!$B$6:$B$6</c:f>
              <c:numCache>
                <c:formatCode>General</c:formatCode>
                <c:ptCount val="1"/>
                <c:pt idx="0">
                  <c:v>406</c:v>
                </c:pt>
              </c:numCache>
            </c:numRef>
          </c:val>
          <c:extLst>
            <c:ext xmlns:c16="http://schemas.microsoft.com/office/drawing/2014/chart" uri="{C3380CC4-5D6E-409C-BE32-E72D297353CC}">
              <c16:uniqueId val="{0000000E-D97E-4BC7-8E65-5BCFB4D4B8ED}"/>
            </c:ext>
          </c:extLst>
        </c:ser>
        <c:ser>
          <c:idx val="3"/>
          <c:order val="3"/>
          <c:tx>
            <c:strRef>
              <c:f>Sheet1!$A$7</c:f>
              <c:strCache>
                <c:ptCount val="1"/>
                <c:pt idx="0">
                  <c:v>Northeast</c:v>
                </c:pt>
              </c:strCache>
            </c:strRef>
          </c:tx>
          <c:dPt>
            <c:idx val="0"/>
            <c:bubble3D val="0"/>
            <c:spPr>
              <a:noFill/>
              <a:ln w="19050">
                <a:solidFill>
                  <a:schemeClr val="lt1"/>
                </a:solidFill>
              </a:ln>
              <a:effectLst/>
            </c:spPr>
            <c:extLst>
              <c:ext xmlns:c16="http://schemas.microsoft.com/office/drawing/2014/chart" uri="{C3380CC4-5D6E-409C-BE32-E72D297353CC}">
                <c16:uniqueId val="{00000010-D97E-4BC7-8E65-5BCFB4D4B8ED}"/>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12-D97E-4BC7-8E65-5BCFB4D4B8ED}"/>
              </c:ext>
            </c:extLst>
          </c:dPt>
          <c:val>
            <c:numRef>
              <c:f>Sheet1!$B$7:$B$7</c:f>
              <c:numCache>
                <c:formatCode>General</c:formatCode>
                <c:ptCount val="1"/>
                <c:pt idx="0">
                  <c:v>314</c:v>
                </c:pt>
              </c:numCache>
            </c:numRef>
          </c:val>
          <c:extLst>
            <c:ext xmlns:c16="http://schemas.microsoft.com/office/drawing/2014/chart" uri="{C3380CC4-5D6E-409C-BE32-E72D297353CC}">
              <c16:uniqueId val="{00000013-D97E-4BC7-8E65-5BCFB4D4B8ED}"/>
            </c:ext>
          </c:extLst>
        </c:ser>
        <c:dLbls>
          <c:showLegendKey val="0"/>
          <c:showVal val="0"/>
          <c:showCatName val="0"/>
          <c:showSerName val="0"/>
          <c:showPercent val="0"/>
          <c:showBubbleSize val="0"/>
          <c:showLeaderLines val="1"/>
        </c:dLbls>
        <c:firstSliceAng val="0"/>
        <c:holeSize val="2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[NIRD_Hackathon Analysis.xlsx]Sheet2!PivotTable17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Dedicated</a:t>
            </a:r>
            <a:r>
              <a:rPr lang="en-US" baseline="0"/>
              <a:t> beds per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Sheet2!$A$4:$A$7</c:f>
              <c:strCache>
                <c:ptCount val="4"/>
                <c:pt idx="0">
                  <c:v>Midwest</c:v>
                </c:pt>
                <c:pt idx="1">
                  <c:v>Northeast</c:v>
                </c:pt>
                <c:pt idx="2">
                  <c:v>South</c:v>
                </c:pt>
                <c:pt idx="3">
                  <c:v>West</c:v>
                </c:pt>
              </c:strCache>
            </c:strRef>
          </c:cat>
          <c:val>
            <c:numRef>
              <c:f>Sheet2!$B$4:$B$7</c:f>
              <c:numCache>
                <c:formatCode>General</c:formatCode>
                <c:ptCount val="4"/>
                <c:pt idx="0">
                  <c:v>513</c:v>
                </c:pt>
                <c:pt idx="1">
                  <c:v>314</c:v>
                </c:pt>
                <c:pt idx="2">
                  <c:v>847</c:v>
                </c:pt>
                <c:pt idx="3">
                  <c:v>406</c:v>
                </c:pt>
              </c:numCache>
            </c:numRef>
          </c:val>
          <c:extLst>
            <c:ext xmlns:c16="http://schemas.microsoft.com/office/drawing/2014/chart" uri="{C3380CC4-5D6E-409C-BE32-E72D297353CC}">
              <c16:uniqueId val="{00000000-C14B-41AF-A956-FC01FF5FABF0}"/>
            </c:ext>
          </c:extLst>
        </c:ser>
        <c:dLbls>
          <c:dLblPos val="outEnd"/>
          <c:showLegendKey val="0"/>
          <c:showVal val="1"/>
          <c:showCatName val="0"/>
          <c:showSerName val="0"/>
          <c:showPercent val="0"/>
          <c:showBubbleSize val="0"/>
        </c:dLbls>
        <c:gapWidth val="219"/>
        <c:overlap val="-27"/>
        <c:axId val="1811725152"/>
        <c:axId val="1811725632"/>
      </c:barChart>
      <c:catAx>
        <c:axId val="181172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25632"/>
        <c:crosses val="autoZero"/>
        <c:auto val="1"/>
        <c:lblAlgn val="ctr"/>
        <c:lblOffset val="100"/>
        <c:noMultiLvlLbl val="0"/>
      </c:catAx>
      <c:valAx>
        <c:axId val="1811725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251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[NIRD_Hackathon Analysis.xlsx]Analysis!PivotTable2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Staffed Beds in West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pivotFmt>
      <c:pivotFmt>
        <c:idx val="2"/>
        <c:spPr>
          <a:solidFill>
            <a:srgbClr val="7030A0"/>
          </a:solidFill>
          <a:ln>
            <a:noFill/>
          </a:ln>
          <a:effectLst/>
        </c:spPr>
      </c:pivotFmt>
      <c:pivotFmt>
        <c:idx val="3"/>
        <c:spPr>
          <a:solidFill>
            <a:srgbClr val="7030A0"/>
          </a:solidFill>
          <a:ln>
            <a:noFill/>
          </a:ln>
          <a:effectLst/>
        </c:spPr>
      </c:pivotFmt>
      <c:pivotFmt>
        <c:idx val="4"/>
        <c:spPr>
          <a:solidFill>
            <a:srgbClr val="7030A0"/>
          </a:solidFill>
          <a:ln>
            <a:noFill/>
          </a:ln>
          <a:effectLst/>
        </c:spPr>
      </c:pivotFmt>
      <c:pivotFmt>
        <c:idx val="5"/>
        <c:spPr>
          <a:solidFill>
            <a:srgbClr val="7030A0"/>
          </a:solidFill>
          <a:ln>
            <a:noFill/>
          </a:ln>
          <a:effectLst/>
        </c:spPr>
      </c:pivotFmt>
      <c:pivotFmt>
        <c:idx val="6"/>
        <c:spPr>
          <a:solidFill>
            <a:srgbClr val="7030A0"/>
          </a:solidFill>
          <a:ln>
            <a:noFill/>
          </a:ln>
          <a:effectLst/>
        </c:spPr>
      </c:pivotFmt>
      <c:pivotFmt>
        <c:idx val="7"/>
        <c:spPr>
          <a:solidFill>
            <a:srgbClr val="7030A0"/>
          </a:solidFill>
          <a:ln>
            <a:noFill/>
          </a:ln>
          <a:effectLst/>
        </c:spPr>
      </c:pivotFmt>
      <c:pivotFmt>
        <c:idx val="8"/>
        <c:spPr>
          <a:solidFill>
            <a:srgbClr val="7030A0"/>
          </a:solidFill>
          <a:ln>
            <a:noFill/>
          </a:ln>
          <a:effectLst/>
        </c:spPr>
      </c:pivotFmt>
      <c:pivotFmt>
        <c:idx val="9"/>
        <c:spPr>
          <a:solidFill>
            <a:srgbClr val="7030A0"/>
          </a:solidFill>
          <a:ln>
            <a:noFill/>
          </a:ln>
          <a:effectLst/>
        </c:spPr>
      </c:pivotFmt>
      <c:pivotFmt>
        <c:idx val="10"/>
        <c:spPr>
          <a:solidFill>
            <a:srgbClr val="7030A0"/>
          </a:solidFill>
          <a:ln>
            <a:noFill/>
          </a:ln>
          <a:effectLst/>
        </c:spPr>
      </c:pivotFmt>
      <c:pivotFmt>
        <c:idx val="11"/>
        <c:spPr>
          <a:solidFill>
            <a:srgbClr val="7030A0"/>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7030A0"/>
          </a:solidFill>
          <a:ln>
            <a:noFill/>
          </a:ln>
          <a:effectLst/>
        </c:spPr>
      </c:pivotFmt>
      <c:pivotFmt>
        <c:idx val="14"/>
        <c:spPr>
          <a:solidFill>
            <a:srgbClr val="7030A0"/>
          </a:solidFill>
          <a:ln>
            <a:noFill/>
          </a:ln>
          <a:effectLst/>
        </c:spPr>
      </c:pivotFmt>
      <c:pivotFmt>
        <c:idx val="15"/>
        <c:spPr>
          <a:solidFill>
            <a:srgbClr val="7030A0"/>
          </a:solidFill>
          <a:ln>
            <a:noFill/>
          </a:ln>
          <a:effectLst/>
        </c:spPr>
      </c:pivotFmt>
      <c:pivotFmt>
        <c:idx val="16"/>
        <c:spPr>
          <a:solidFill>
            <a:srgbClr val="7030A0"/>
          </a:solidFill>
          <a:ln>
            <a:noFill/>
          </a:ln>
          <a:effectLst/>
        </c:spPr>
      </c:pivotFmt>
      <c:pivotFmt>
        <c:idx val="17"/>
        <c:spPr>
          <a:solidFill>
            <a:srgbClr val="7030A0"/>
          </a:solidFill>
          <a:ln>
            <a:noFill/>
          </a:ln>
          <a:effectLst/>
        </c:spPr>
      </c:pivotFmt>
      <c:pivotFmt>
        <c:idx val="18"/>
        <c:spPr>
          <a:solidFill>
            <a:srgbClr val="7030A0"/>
          </a:solidFill>
          <a:ln>
            <a:noFill/>
          </a:ln>
          <a:effectLst/>
        </c:spPr>
      </c:pivotFmt>
      <c:pivotFmt>
        <c:idx val="19"/>
        <c:spPr>
          <a:solidFill>
            <a:srgbClr val="7030A0"/>
          </a:solidFill>
          <a:ln>
            <a:noFill/>
          </a:ln>
          <a:effectLst/>
        </c:spPr>
      </c:pivotFmt>
      <c:pivotFmt>
        <c:idx val="20"/>
        <c:spPr>
          <a:solidFill>
            <a:srgbClr val="7030A0"/>
          </a:solidFill>
          <a:ln>
            <a:noFill/>
          </a:ln>
          <a:effectLst/>
        </c:spPr>
      </c:pivotFmt>
      <c:pivotFmt>
        <c:idx val="21"/>
        <c:spPr>
          <a:solidFill>
            <a:srgbClr val="7030A0"/>
          </a:solidFill>
          <a:ln>
            <a:noFill/>
          </a:ln>
          <a:effectLst/>
        </c:spPr>
      </c:pivotFmt>
      <c:pivotFmt>
        <c:idx val="22"/>
        <c:spPr>
          <a:solidFill>
            <a:srgbClr val="7030A0"/>
          </a:solidFill>
          <a:ln>
            <a:noFill/>
          </a:ln>
          <a:effectLst/>
        </c:spPr>
      </c:pivotFmt>
      <c:pivotFmt>
        <c:idx val="23"/>
        <c:spPr>
          <a:solidFill>
            <a:srgbClr val="7030A0"/>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30A0"/>
          </a:solidFill>
          <a:ln>
            <a:noFill/>
          </a:ln>
          <a:effectLst/>
        </c:spPr>
      </c:pivotFmt>
      <c:pivotFmt>
        <c:idx val="26"/>
        <c:spPr>
          <a:solidFill>
            <a:srgbClr val="7030A0"/>
          </a:solidFill>
          <a:ln>
            <a:noFill/>
          </a:ln>
          <a:effectLst/>
        </c:spPr>
      </c:pivotFmt>
      <c:pivotFmt>
        <c:idx val="27"/>
        <c:spPr>
          <a:solidFill>
            <a:srgbClr val="7030A0"/>
          </a:solidFill>
          <a:ln>
            <a:noFill/>
          </a:ln>
          <a:effectLst/>
        </c:spPr>
      </c:pivotFmt>
      <c:pivotFmt>
        <c:idx val="28"/>
        <c:spPr>
          <a:solidFill>
            <a:srgbClr val="7030A0"/>
          </a:solidFill>
          <a:ln>
            <a:noFill/>
          </a:ln>
          <a:effectLst/>
        </c:spPr>
      </c:pivotFmt>
      <c:pivotFmt>
        <c:idx val="29"/>
        <c:spPr>
          <a:solidFill>
            <a:srgbClr val="7030A0"/>
          </a:solidFill>
          <a:ln>
            <a:noFill/>
          </a:ln>
          <a:effectLst/>
        </c:spPr>
      </c:pivotFmt>
      <c:pivotFmt>
        <c:idx val="30"/>
        <c:spPr>
          <a:solidFill>
            <a:srgbClr val="7030A0"/>
          </a:solidFill>
          <a:ln>
            <a:noFill/>
          </a:ln>
          <a:effectLst/>
        </c:spPr>
      </c:pivotFmt>
      <c:pivotFmt>
        <c:idx val="31"/>
        <c:spPr>
          <a:solidFill>
            <a:srgbClr val="7030A0"/>
          </a:solidFill>
          <a:ln>
            <a:noFill/>
          </a:ln>
          <a:effectLst/>
        </c:spPr>
      </c:pivotFmt>
      <c:pivotFmt>
        <c:idx val="32"/>
        <c:spPr>
          <a:solidFill>
            <a:srgbClr val="7030A0"/>
          </a:solidFill>
          <a:ln>
            <a:noFill/>
          </a:ln>
          <a:effectLst/>
        </c:spPr>
      </c:pivotFmt>
      <c:pivotFmt>
        <c:idx val="33"/>
        <c:spPr>
          <a:solidFill>
            <a:srgbClr val="7030A0"/>
          </a:solidFill>
          <a:ln>
            <a:noFill/>
          </a:ln>
          <a:effectLst/>
        </c:spPr>
      </c:pivotFmt>
      <c:pivotFmt>
        <c:idx val="34"/>
        <c:spPr>
          <a:solidFill>
            <a:srgbClr val="7030A0"/>
          </a:solidFill>
          <a:ln>
            <a:noFill/>
          </a:ln>
          <a:effectLst/>
        </c:spPr>
      </c:pivotFmt>
      <c:pivotFmt>
        <c:idx val="35"/>
        <c:spPr>
          <a:solidFill>
            <a:srgbClr val="7030A0"/>
          </a:solidFill>
          <a:ln>
            <a:noFill/>
          </a:ln>
          <a:effectLst/>
        </c:spPr>
      </c:pivotFmt>
    </c:pivotFmts>
    <c:plotArea>
      <c:layout/>
      <c:barChart>
        <c:barDir val="bar"/>
        <c:grouping val="clustered"/>
        <c:varyColors val="0"/>
        <c:ser>
          <c:idx val="0"/>
          <c:order val="0"/>
          <c:tx>
            <c:strRef>
              <c:f>Analysis!$AW$3</c:f>
              <c:strCache>
                <c:ptCount val="1"/>
                <c:pt idx="0">
                  <c:v>Total</c:v>
                </c:pt>
              </c:strCache>
            </c:strRef>
          </c:tx>
          <c:spPr>
            <a:solidFill>
              <a:schemeClr val="accent1"/>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1-30A5-4BED-8AE7-7D1AFC7E165B}"/>
              </c:ext>
            </c:extLst>
          </c:dPt>
          <c:dPt>
            <c:idx val="1"/>
            <c:invertIfNegative val="0"/>
            <c:bubble3D val="0"/>
            <c:spPr>
              <a:solidFill>
                <a:srgbClr val="7030A0"/>
              </a:solidFill>
              <a:ln>
                <a:noFill/>
              </a:ln>
              <a:effectLst/>
            </c:spPr>
            <c:extLst>
              <c:ext xmlns:c16="http://schemas.microsoft.com/office/drawing/2014/chart" uri="{C3380CC4-5D6E-409C-BE32-E72D297353CC}">
                <c16:uniqueId val="{00000003-30A5-4BED-8AE7-7D1AFC7E165B}"/>
              </c:ext>
            </c:extLst>
          </c:dPt>
          <c:dPt>
            <c:idx val="2"/>
            <c:invertIfNegative val="0"/>
            <c:bubble3D val="0"/>
            <c:spPr>
              <a:solidFill>
                <a:srgbClr val="7030A0"/>
              </a:solidFill>
              <a:ln>
                <a:noFill/>
              </a:ln>
              <a:effectLst/>
            </c:spPr>
            <c:extLst>
              <c:ext xmlns:c16="http://schemas.microsoft.com/office/drawing/2014/chart" uri="{C3380CC4-5D6E-409C-BE32-E72D297353CC}">
                <c16:uniqueId val="{00000005-30A5-4BED-8AE7-7D1AFC7E165B}"/>
              </c:ext>
            </c:extLst>
          </c:dPt>
          <c:dPt>
            <c:idx val="3"/>
            <c:invertIfNegative val="0"/>
            <c:bubble3D val="0"/>
            <c:spPr>
              <a:solidFill>
                <a:srgbClr val="7030A0"/>
              </a:solidFill>
              <a:ln>
                <a:noFill/>
              </a:ln>
              <a:effectLst/>
            </c:spPr>
            <c:extLst>
              <c:ext xmlns:c16="http://schemas.microsoft.com/office/drawing/2014/chart" uri="{C3380CC4-5D6E-409C-BE32-E72D297353CC}">
                <c16:uniqueId val="{00000007-30A5-4BED-8AE7-7D1AFC7E165B}"/>
              </c:ext>
            </c:extLst>
          </c:dPt>
          <c:dPt>
            <c:idx val="4"/>
            <c:invertIfNegative val="0"/>
            <c:bubble3D val="0"/>
            <c:spPr>
              <a:solidFill>
                <a:srgbClr val="7030A0"/>
              </a:solidFill>
              <a:ln>
                <a:noFill/>
              </a:ln>
              <a:effectLst/>
            </c:spPr>
            <c:extLst>
              <c:ext xmlns:c16="http://schemas.microsoft.com/office/drawing/2014/chart" uri="{C3380CC4-5D6E-409C-BE32-E72D297353CC}">
                <c16:uniqueId val="{00000009-30A5-4BED-8AE7-7D1AFC7E165B}"/>
              </c:ext>
            </c:extLst>
          </c:dPt>
          <c:dPt>
            <c:idx val="5"/>
            <c:invertIfNegative val="0"/>
            <c:bubble3D val="0"/>
            <c:spPr>
              <a:solidFill>
                <a:srgbClr val="7030A0"/>
              </a:solidFill>
              <a:ln>
                <a:noFill/>
              </a:ln>
              <a:effectLst/>
            </c:spPr>
            <c:extLst>
              <c:ext xmlns:c16="http://schemas.microsoft.com/office/drawing/2014/chart" uri="{C3380CC4-5D6E-409C-BE32-E72D297353CC}">
                <c16:uniqueId val="{0000000B-30A5-4BED-8AE7-7D1AFC7E165B}"/>
              </c:ext>
            </c:extLst>
          </c:dPt>
          <c:dPt>
            <c:idx val="6"/>
            <c:invertIfNegative val="0"/>
            <c:bubble3D val="0"/>
            <c:spPr>
              <a:solidFill>
                <a:srgbClr val="7030A0"/>
              </a:solidFill>
              <a:ln>
                <a:noFill/>
              </a:ln>
              <a:effectLst/>
            </c:spPr>
            <c:extLst>
              <c:ext xmlns:c16="http://schemas.microsoft.com/office/drawing/2014/chart" uri="{C3380CC4-5D6E-409C-BE32-E72D297353CC}">
                <c16:uniqueId val="{0000000D-30A5-4BED-8AE7-7D1AFC7E165B}"/>
              </c:ext>
            </c:extLst>
          </c:dPt>
          <c:dPt>
            <c:idx val="7"/>
            <c:invertIfNegative val="0"/>
            <c:bubble3D val="0"/>
            <c:spPr>
              <a:solidFill>
                <a:srgbClr val="7030A0"/>
              </a:solidFill>
              <a:ln>
                <a:noFill/>
              </a:ln>
              <a:effectLst/>
            </c:spPr>
            <c:extLst>
              <c:ext xmlns:c16="http://schemas.microsoft.com/office/drawing/2014/chart" uri="{C3380CC4-5D6E-409C-BE32-E72D297353CC}">
                <c16:uniqueId val="{0000000F-30A5-4BED-8AE7-7D1AFC7E165B}"/>
              </c:ext>
            </c:extLst>
          </c:dPt>
          <c:dPt>
            <c:idx val="9"/>
            <c:invertIfNegative val="0"/>
            <c:bubble3D val="0"/>
            <c:spPr>
              <a:solidFill>
                <a:srgbClr val="7030A0"/>
              </a:solidFill>
              <a:ln>
                <a:noFill/>
              </a:ln>
              <a:effectLst/>
            </c:spPr>
            <c:extLst>
              <c:ext xmlns:c16="http://schemas.microsoft.com/office/drawing/2014/chart" uri="{C3380CC4-5D6E-409C-BE32-E72D297353CC}">
                <c16:uniqueId val="{00000011-30A5-4BED-8AE7-7D1AFC7E165B}"/>
              </c:ext>
            </c:extLst>
          </c:dPt>
          <c:dPt>
            <c:idx val="10"/>
            <c:invertIfNegative val="0"/>
            <c:bubble3D val="0"/>
            <c:spPr>
              <a:solidFill>
                <a:srgbClr val="7030A0"/>
              </a:solidFill>
              <a:ln>
                <a:noFill/>
              </a:ln>
              <a:effectLst/>
            </c:spPr>
            <c:extLst>
              <c:ext xmlns:c16="http://schemas.microsoft.com/office/drawing/2014/chart" uri="{C3380CC4-5D6E-409C-BE32-E72D297353CC}">
                <c16:uniqueId val="{00000013-30A5-4BED-8AE7-7D1AFC7E165B}"/>
              </c:ext>
            </c:extLst>
          </c:dPt>
          <c:dPt>
            <c:idx val="11"/>
            <c:invertIfNegative val="0"/>
            <c:bubble3D val="0"/>
            <c:spPr>
              <a:solidFill>
                <a:srgbClr val="7030A0"/>
              </a:solidFill>
              <a:ln>
                <a:noFill/>
              </a:ln>
              <a:effectLst/>
            </c:spPr>
            <c:extLst>
              <c:ext xmlns:c16="http://schemas.microsoft.com/office/drawing/2014/chart" uri="{C3380CC4-5D6E-409C-BE32-E72D297353CC}">
                <c16:uniqueId val="{00000015-30A5-4BED-8AE7-7D1AFC7E16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Analysis!$AV$4:$AV$17</c:f>
              <c:multiLvlStrCache>
                <c:ptCount val="12"/>
                <c:lvl>
                  <c:pt idx="0">
                    <c:v>California</c:v>
                  </c:pt>
                  <c:pt idx="1">
                    <c:v>Colorado</c:v>
                  </c:pt>
                  <c:pt idx="2">
                    <c:v>Arizona</c:v>
                  </c:pt>
                  <c:pt idx="3">
                    <c:v>Washington</c:v>
                  </c:pt>
                  <c:pt idx="4">
                    <c:v>Utah</c:v>
                  </c:pt>
                  <c:pt idx="5">
                    <c:v>Oregon</c:v>
                  </c:pt>
                  <c:pt idx="6">
                    <c:v>Nevada</c:v>
                  </c:pt>
                  <c:pt idx="7">
                    <c:v>Idaho</c:v>
                  </c:pt>
                  <c:pt idx="8">
                    <c:v>Montana</c:v>
                  </c:pt>
                  <c:pt idx="9">
                    <c:v>Hawaii</c:v>
                  </c:pt>
                  <c:pt idx="10">
                    <c:v>Alaska</c:v>
                  </c:pt>
                  <c:pt idx="11">
                    <c:v>New Mexico</c:v>
                  </c:pt>
                </c:lvl>
                <c:lvl>
                  <c:pt idx="0">
                    <c:v>West</c:v>
                  </c:pt>
                </c:lvl>
              </c:multiLvlStrCache>
            </c:multiLvlStrRef>
          </c:cat>
          <c:val>
            <c:numRef>
              <c:f>Analysis!$AW$4:$AW$17</c:f>
              <c:numCache>
                <c:formatCode>_(* #,##0_);_(* \(#,##0\);_(* "-"??_);_(@_)</c:formatCode>
                <c:ptCount val="12"/>
                <c:pt idx="0">
                  <c:v>22552</c:v>
                </c:pt>
                <c:pt idx="1">
                  <c:v>6332</c:v>
                </c:pt>
                <c:pt idx="2">
                  <c:v>6110</c:v>
                </c:pt>
                <c:pt idx="3">
                  <c:v>2978</c:v>
                </c:pt>
                <c:pt idx="4">
                  <c:v>2869</c:v>
                </c:pt>
                <c:pt idx="5">
                  <c:v>2768</c:v>
                </c:pt>
                <c:pt idx="6">
                  <c:v>2073</c:v>
                </c:pt>
                <c:pt idx="7">
                  <c:v>1471</c:v>
                </c:pt>
                <c:pt idx="8">
                  <c:v>1357</c:v>
                </c:pt>
                <c:pt idx="9">
                  <c:v>1246</c:v>
                </c:pt>
                <c:pt idx="10">
                  <c:v>574</c:v>
                </c:pt>
                <c:pt idx="11">
                  <c:v>556</c:v>
                </c:pt>
              </c:numCache>
            </c:numRef>
          </c:val>
          <c:extLst>
            <c:ext xmlns:c16="http://schemas.microsoft.com/office/drawing/2014/chart" uri="{C3380CC4-5D6E-409C-BE32-E72D297353CC}">
              <c16:uniqueId val="{00000016-30A5-4BED-8AE7-7D1AFC7E165B}"/>
            </c:ext>
          </c:extLst>
        </c:ser>
        <c:dLbls>
          <c:dLblPos val="outEnd"/>
          <c:showLegendKey val="0"/>
          <c:showVal val="1"/>
          <c:showCatName val="0"/>
          <c:showSerName val="0"/>
          <c:showPercent val="0"/>
          <c:showBubbleSize val="0"/>
        </c:dLbls>
        <c:gapWidth val="36"/>
        <c:overlap val="42"/>
        <c:axId val="1185814288"/>
        <c:axId val="1185813808"/>
      </c:barChart>
      <c:catAx>
        <c:axId val="118581428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13808"/>
        <c:crosses val="autoZero"/>
        <c:auto val="1"/>
        <c:lblAlgn val="ctr"/>
        <c:lblOffset val="100"/>
        <c:noMultiLvlLbl val="0"/>
      </c:catAx>
      <c:valAx>
        <c:axId val="1185813808"/>
        <c:scaling>
          <c:orientation val="minMax"/>
        </c:scaling>
        <c:delete val="0"/>
        <c:axPos val="t"/>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1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Sheet1!$A$4</c:f>
              <c:strCache>
                <c:ptCount val="1"/>
                <c:pt idx="0">
                  <c:v>South</c:v>
                </c:pt>
              </c:strCache>
            </c:strRef>
          </c:tx>
          <c:dPt>
            <c:idx val="0"/>
            <c:bubble3D val="0"/>
            <c:spPr>
              <a:noFill/>
              <a:ln w="19050">
                <a:solidFill>
                  <a:schemeClr val="lt1"/>
                </a:solidFill>
              </a:ln>
              <a:effectLst/>
            </c:spPr>
            <c:extLst>
              <c:ext xmlns:c16="http://schemas.microsoft.com/office/drawing/2014/chart" uri="{C3380CC4-5D6E-409C-BE32-E72D297353CC}">
                <c16:uniqueId val="{0000000B-0700-48B2-A722-C67BC16A95C8}"/>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A-0700-48B2-A722-C67BC16A95C8}"/>
              </c:ext>
            </c:extLst>
          </c:dPt>
          <c:val>
            <c:numRef>
              <c:f>Sheet1!$B$4:$C$4</c:f>
              <c:numCache>
                <c:formatCode>General</c:formatCode>
                <c:ptCount val="2"/>
                <c:pt idx="0">
                  <c:v>847</c:v>
                </c:pt>
                <c:pt idx="1">
                  <c:v>254.10000000000014</c:v>
                </c:pt>
              </c:numCache>
            </c:numRef>
          </c:val>
          <c:extLst>
            <c:ext xmlns:c16="http://schemas.microsoft.com/office/drawing/2014/chart" uri="{C3380CC4-5D6E-409C-BE32-E72D297353CC}">
              <c16:uniqueId val="{00000000-0700-48B2-A722-C67BC16A95C8}"/>
            </c:ext>
          </c:extLst>
        </c:ser>
        <c:ser>
          <c:idx val="1"/>
          <c:order val="1"/>
          <c:tx>
            <c:strRef>
              <c:f>Sheet1!$A$5</c:f>
              <c:strCache>
                <c:ptCount val="1"/>
                <c:pt idx="0">
                  <c:v>Midwest</c:v>
                </c:pt>
              </c:strCache>
            </c:strRef>
          </c:tx>
          <c:dPt>
            <c:idx val="0"/>
            <c:bubble3D val="0"/>
            <c:spPr>
              <a:noFill/>
              <a:ln w="19050">
                <a:solidFill>
                  <a:schemeClr val="lt1"/>
                </a:solidFill>
              </a:ln>
              <a:effectLst/>
            </c:spPr>
            <c:extLst>
              <c:ext xmlns:c16="http://schemas.microsoft.com/office/drawing/2014/chart" uri="{C3380CC4-5D6E-409C-BE32-E72D297353CC}">
                <c16:uniqueId val="{00000009-0700-48B2-A722-C67BC16A95C8}"/>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8-0700-48B2-A722-C67BC16A95C8}"/>
              </c:ext>
            </c:extLst>
          </c:dPt>
          <c:val>
            <c:numRef>
              <c:f>Sheet1!$B$5:$C$5</c:f>
              <c:numCache>
                <c:formatCode>General</c:formatCode>
                <c:ptCount val="2"/>
                <c:pt idx="0">
                  <c:v>513</c:v>
                </c:pt>
                <c:pt idx="1">
                  <c:v>588.10000000000014</c:v>
                </c:pt>
              </c:numCache>
            </c:numRef>
          </c:val>
          <c:extLst>
            <c:ext xmlns:c16="http://schemas.microsoft.com/office/drawing/2014/chart" uri="{C3380CC4-5D6E-409C-BE32-E72D297353CC}">
              <c16:uniqueId val="{00000001-0700-48B2-A722-C67BC16A95C8}"/>
            </c:ext>
          </c:extLst>
        </c:ser>
        <c:ser>
          <c:idx val="2"/>
          <c:order val="2"/>
          <c:tx>
            <c:strRef>
              <c:f>Sheet1!$A$6</c:f>
              <c:strCache>
                <c:ptCount val="1"/>
                <c:pt idx="0">
                  <c:v>West</c:v>
                </c:pt>
              </c:strCache>
            </c:strRef>
          </c:tx>
          <c:dPt>
            <c:idx val="0"/>
            <c:bubble3D val="0"/>
            <c:spPr>
              <a:noFill/>
              <a:ln w="19050">
                <a:solidFill>
                  <a:schemeClr val="lt1"/>
                </a:solidFill>
              </a:ln>
              <a:effectLst/>
            </c:spPr>
            <c:extLst>
              <c:ext xmlns:c16="http://schemas.microsoft.com/office/drawing/2014/chart" uri="{C3380CC4-5D6E-409C-BE32-E72D297353CC}">
                <c16:uniqueId val="{00000007-0700-48B2-A722-C67BC16A95C8}"/>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6-0700-48B2-A722-C67BC16A95C8}"/>
              </c:ext>
            </c:extLst>
          </c:dPt>
          <c:val>
            <c:numRef>
              <c:f>Sheet1!$B$6:$C$6</c:f>
              <c:numCache>
                <c:formatCode>General</c:formatCode>
                <c:ptCount val="2"/>
                <c:pt idx="0">
                  <c:v>406</c:v>
                </c:pt>
                <c:pt idx="1">
                  <c:v>695.10000000000014</c:v>
                </c:pt>
              </c:numCache>
            </c:numRef>
          </c:val>
          <c:extLst>
            <c:ext xmlns:c16="http://schemas.microsoft.com/office/drawing/2014/chart" uri="{C3380CC4-5D6E-409C-BE32-E72D297353CC}">
              <c16:uniqueId val="{00000002-0700-48B2-A722-C67BC16A95C8}"/>
            </c:ext>
          </c:extLst>
        </c:ser>
        <c:ser>
          <c:idx val="3"/>
          <c:order val="3"/>
          <c:tx>
            <c:strRef>
              <c:f>Sheet1!$A$7</c:f>
              <c:strCache>
                <c:ptCount val="1"/>
                <c:pt idx="0">
                  <c:v>Northeast</c:v>
                </c:pt>
              </c:strCache>
            </c:strRef>
          </c:tx>
          <c:dPt>
            <c:idx val="0"/>
            <c:bubble3D val="0"/>
            <c:spPr>
              <a:noFill/>
              <a:ln w="19050">
                <a:solidFill>
                  <a:schemeClr val="lt1"/>
                </a:solidFill>
              </a:ln>
              <a:effectLst/>
            </c:spPr>
            <c:extLst>
              <c:ext xmlns:c16="http://schemas.microsoft.com/office/drawing/2014/chart" uri="{C3380CC4-5D6E-409C-BE32-E72D297353CC}">
                <c16:uniqueId val="{00000005-0700-48B2-A722-C67BC16A95C8}"/>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4-0700-48B2-A722-C67BC16A95C8}"/>
              </c:ext>
            </c:extLst>
          </c:dPt>
          <c:val>
            <c:numRef>
              <c:f>Sheet1!$B$7:$C$7</c:f>
              <c:numCache>
                <c:formatCode>General</c:formatCode>
                <c:ptCount val="2"/>
                <c:pt idx="0">
                  <c:v>314</c:v>
                </c:pt>
                <c:pt idx="1">
                  <c:v>787.10000000000014</c:v>
                </c:pt>
              </c:numCache>
            </c:numRef>
          </c:val>
          <c:extLst>
            <c:ext xmlns:c16="http://schemas.microsoft.com/office/drawing/2014/chart" uri="{C3380CC4-5D6E-409C-BE32-E72D297353CC}">
              <c16:uniqueId val="{00000003-0700-48B2-A722-C67BC16A95C8}"/>
            </c:ext>
          </c:extLst>
        </c:ser>
        <c:dLbls>
          <c:showLegendKey val="0"/>
          <c:showVal val="0"/>
          <c:showCatName val="0"/>
          <c:showSerName val="0"/>
          <c:showPercent val="0"/>
          <c:showBubbleSize val="0"/>
          <c:showLeaderLines val="1"/>
        </c:dLbls>
        <c:firstSliceAng val="0"/>
        <c:holeSize val="2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[NIRD_Hackathon Analysis.xlsx]Sheet2!PivotTable17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Dedicated</a:t>
            </a:r>
            <a:r>
              <a:rPr lang="en-US" baseline="0"/>
              <a:t> beds per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Sheet2!$A$4:$A$7</c:f>
              <c:strCache>
                <c:ptCount val="4"/>
                <c:pt idx="0">
                  <c:v>Midwest</c:v>
                </c:pt>
                <c:pt idx="1">
                  <c:v>Northeast</c:v>
                </c:pt>
                <c:pt idx="2">
                  <c:v>South</c:v>
                </c:pt>
                <c:pt idx="3">
                  <c:v>West</c:v>
                </c:pt>
              </c:strCache>
            </c:strRef>
          </c:cat>
          <c:val>
            <c:numRef>
              <c:f>Sheet2!$B$4:$B$7</c:f>
              <c:numCache>
                <c:formatCode>General</c:formatCode>
                <c:ptCount val="4"/>
                <c:pt idx="0">
                  <c:v>513</c:v>
                </c:pt>
                <c:pt idx="1">
                  <c:v>314</c:v>
                </c:pt>
                <c:pt idx="2">
                  <c:v>847</c:v>
                </c:pt>
                <c:pt idx="3">
                  <c:v>406</c:v>
                </c:pt>
              </c:numCache>
            </c:numRef>
          </c:val>
          <c:extLst>
            <c:ext xmlns:c16="http://schemas.microsoft.com/office/drawing/2014/chart" uri="{C3380CC4-5D6E-409C-BE32-E72D297353CC}">
              <c16:uniqueId val="{00000000-EA23-419B-AF6B-1898DB29F43C}"/>
            </c:ext>
          </c:extLst>
        </c:ser>
        <c:dLbls>
          <c:dLblPos val="outEnd"/>
          <c:showLegendKey val="0"/>
          <c:showVal val="1"/>
          <c:showCatName val="0"/>
          <c:showSerName val="0"/>
          <c:showPercent val="0"/>
          <c:showBubbleSize val="0"/>
        </c:dLbls>
        <c:gapWidth val="219"/>
        <c:overlap val="-27"/>
        <c:axId val="1811725152"/>
        <c:axId val="1811725632"/>
      </c:barChart>
      <c:catAx>
        <c:axId val="181172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25632"/>
        <c:crosses val="autoZero"/>
        <c:auto val="1"/>
        <c:lblAlgn val="ctr"/>
        <c:lblOffset val="100"/>
        <c:noMultiLvlLbl val="0"/>
      </c:catAx>
      <c:valAx>
        <c:axId val="1811725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251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884080794248542"/>
          <c:y val="3.9473697842829759E-2"/>
          <c:w val="0.59710122104302177"/>
          <c:h val="0.90350873860641612"/>
        </c:manualLayout>
      </c:layout>
      <c:doughnutChart>
        <c:varyColors val="1"/>
        <c:ser>
          <c:idx val="0"/>
          <c:order val="0"/>
          <c:tx>
            <c:strRef>
              <c:f>Analysis!$AD$5</c:f>
              <c:strCache>
                <c:ptCount val="1"/>
                <c:pt idx="0">
                  <c:v>South</c:v>
                </c:pt>
              </c:strCache>
            </c:strRef>
          </c:tx>
          <c:dPt>
            <c:idx val="0"/>
            <c:bubble3D val="0"/>
            <c:spPr>
              <a:noFill/>
              <a:ln w="19050">
                <a:solidFill>
                  <a:schemeClr val="lt1"/>
                </a:solidFill>
              </a:ln>
              <a:effectLst/>
            </c:spPr>
            <c:extLst>
              <c:ext xmlns:c16="http://schemas.microsoft.com/office/drawing/2014/chart" uri="{C3380CC4-5D6E-409C-BE32-E72D297353CC}">
                <c16:uniqueId val="{00000008-FCCE-4281-B94A-40A1AE002076}"/>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C-FCCE-4281-B94A-40A1AE002076}"/>
              </c:ext>
            </c:extLst>
          </c:dPt>
          <c:val>
            <c:numRef>
              <c:f>Analysis!$AE$5:$AF$5</c:f>
              <c:numCache>
                <c:formatCode>General</c:formatCode>
                <c:ptCount val="2"/>
                <c:pt idx="0">
                  <c:v>847</c:v>
                </c:pt>
                <c:pt idx="1">
                  <c:v>254.10000000000014</c:v>
                </c:pt>
              </c:numCache>
            </c:numRef>
          </c:val>
          <c:extLst>
            <c:ext xmlns:c16="http://schemas.microsoft.com/office/drawing/2014/chart" uri="{C3380CC4-5D6E-409C-BE32-E72D297353CC}">
              <c16:uniqueId val="{00000000-FCCE-4281-B94A-40A1AE002076}"/>
            </c:ext>
          </c:extLst>
        </c:ser>
        <c:ser>
          <c:idx val="1"/>
          <c:order val="1"/>
          <c:tx>
            <c:strRef>
              <c:f>Analysis!$AD$6</c:f>
              <c:strCache>
                <c:ptCount val="1"/>
                <c:pt idx="0">
                  <c:v>Midwest</c:v>
                </c:pt>
              </c:strCache>
            </c:strRef>
          </c:tx>
          <c:dPt>
            <c:idx val="0"/>
            <c:bubble3D val="0"/>
            <c:spPr>
              <a:noFill/>
              <a:ln w="19050">
                <a:solidFill>
                  <a:schemeClr val="lt1"/>
                </a:solidFill>
              </a:ln>
              <a:effectLst/>
            </c:spPr>
            <c:extLst>
              <c:ext xmlns:c16="http://schemas.microsoft.com/office/drawing/2014/chart" uri="{C3380CC4-5D6E-409C-BE32-E72D297353CC}">
                <c16:uniqueId val="{00000006-FCCE-4281-B94A-40A1AE002076}"/>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B-FCCE-4281-B94A-40A1AE002076}"/>
              </c:ext>
            </c:extLst>
          </c:dPt>
          <c:val>
            <c:numRef>
              <c:f>Analysis!$AE$6:$AF$6</c:f>
              <c:numCache>
                <c:formatCode>General</c:formatCode>
                <c:ptCount val="2"/>
                <c:pt idx="0">
                  <c:v>513</c:v>
                </c:pt>
                <c:pt idx="1">
                  <c:v>588.10000000000014</c:v>
                </c:pt>
              </c:numCache>
            </c:numRef>
          </c:val>
          <c:extLst>
            <c:ext xmlns:c16="http://schemas.microsoft.com/office/drawing/2014/chart" uri="{C3380CC4-5D6E-409C-BE32-E72D297353CC}">
              <c16:uniqueId val="{00000001-FCCE-4281-B94A-40A1AE002076}"/>
            </c:ext>
          </c:extLst>
        </c:ser>
        <c:ser>
          <c:idx val="2"/>
          <c:order val="2"/>
          <c:tx>
            <c:strRef>
              <c:f>Analysis!$AD$7</c:f>
              <c:strCache>
                <c:ptCount val="1"/>
                <c:pt idx="0">
                  <c:v>West</c:v>
                </c:pt>
              </c:strCache>
            </c:strRef>
          </c:tx>
          <c:dPt>
            <c:idx val="0"/>
            <c:bubble3D val="0"/>
            <c:spPr>
              <a:noFill/>
              <a:ln w="19050">
                <a:solidFill>
                  <a:schemeClr val="lt1"/>
                </a:solidFill>
              </a:ln>
              <a:effectLst/>
            </c:spPr>
            <c:extLst>
              <c:ext xmlns:c16="http://schemas.microsoft.com/office/drawing/2014/chart" uri="{C3380CC4-5D6E-409C-BE32-E72D297353CC}">
                <c16:uniqueId val="{00000005-FCCE-4281-B94A-40A1AE002076}"/>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A-FCCE-4281-B94A-40A1AE002076}"/>
              </c:ext>
            </c:extLst>
          </c:dPt>
          <c:val>
            <c:numRef>
              <c:f>Analysis!$AE$7:$AF$7</c:f>
              <c:numCache>
                <c:formatCode>General</c:formatCode>
                <c:ptCount val="2"/>
                <c:pt idx="0">
                  <c:v>406</c:v>
                </c:pt>
                <c:pt idx="1">
                  <c:v>695.10000000000014</c:v>
                </c:pt>
              </c:numCache>
            </c:numRef>
          </c:val>
          <c:extLst>
            <c:ext xmlns:c16="http://schemas.microsoft.com/office/drawing/2014/chart" uri="{C3380CC4-5D6E-409C-BE32-E72D297353CC}">
              <c16:uniqueId val="{00000002-FCCE-4281-B94A-40A1AE002076}"/>
            </c:ext>
          </c:extLst>
        </c:ser>
        <c:ser>
          <c:idx val="3"/>
          <c:order val="3"/>
          <c:tx>
            <c:strRef>
              <c:f>Analysis!$AD$8</c:f>
              <c:strCache>
                <c:ptCount val="1"/>
                <c:pt idx="0">
                  <c:v>Northeast</c:v>
                </c:pt>
              </c:strCache>
            </c:strRef>
          </c:tx>
          <c:dPt>
            <c:idx val="0"/>
            <c:bubble3D val="0"/>
            <c:spPr>
              <a:noFill/>
              <a:ln w="19050">
                <a:solidFill>
                  <a:schemeClr val="lt1"/>
                </a:solidFill>
              </a:ln>
              <a:effectLst/>
            </c:spPr>
            <c:extLst>
              <c:ext xmlns:c16="http://schemas.microsoft.com/office/drawing/2014/chart" uri="{C3380CC4-5D6E-409C-BE32-E72D297353CC}">
                <c16:uniqueId val="{00000004-FCCE-4281-B94A-40A1AE002076}"/>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9-FCCE-4281-B94A-40A1AE002076}"/>
              </c:ext>
            </c:extLst>
          </c:dPt>
          <c:val>
            <c:numRef>
              <c:f>Analysis!$AE$8:$AF$8</c:f>
              <c:numCache>
                <c:formatCode>General</c:formatCode>
                <c:ptCount val="2"/>
                <c:pt idx="0">
                  <c:v>314</c:v>
                </c:pt>
                <c:pt idx="1">
                  <c:v>787.10000000000014</c:v>
                </c:pt>
              </c:numCache>
            </c:numRef>
          </c:val>
          <c:extLst>
            <c:ext xmlns:c16="http://schemas.microsoft.com/office/drawing/2014/chart" uri="{C3380CC4-5D6E-409C-BE32-E72D297353CC}">
              <c16:uniqueId val="{00000003-FCCE-4281-B94A-40A1AE002076}"/>
            </c:ext>
          </c:extLst>
        </c:ser>
        <c:dLbls>
          <c:showLegendKey val="0"/>
          <c:showVal val="0"/>
          <c:showCatName val="0"/>
          <c:showSerName val="0"/>
          <c:showPercent val="0"/>
          <c:showBubbleSize val="0"/>
          <c:showLeaderLines val="1"/>
        </c:dLbls>
        <c:firstSliceAng val="0"/>
        <c:holeSize val="3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Analysis!$AD$4</c:f>
              <c:strCache>
                <c:ptCount val="1"/>
                <c:pt idx="0">
                  <c:v>Region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15-489C-A864-250F19BB25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15-489C-A864-250F19BB256E}"/>
              </c:ext>
            </c:extLst>
          </c:dPt>
          <c:val>
            <c:numRef>
              <c:f>Analysis!$AE$4:$AF$4</c:f>
              <c:numCache>
                <c:formatCode>General</c:formatCode>
                <c:ptCount val="2"/>
                <c:pt idx="0">
                  <c:v>0</c:v>
                </c:pt>
                <c:pt idx="1">
                  <c:v>1101.1000000000001</c:v>
                </c:pt>
              </c:numCache>
            </c:numRef>
          </c:val>
          <c:extLst>
            <c:ext xmlns:c16="http://schemas.microsoft.com/office/drawing/2014/chart" uri="{C3380CC4-5D6E-409C-BE32-E72D297353CC}">
              <c16:uniqueId val="{00000000-752F-4484-ADDC-3248D5CBE526}"/>
            </c:ext>
          </c:extLst>
        </c:ser>
        <c:ser>
          <c:idx val="1"/>
          <c:order val="1"/>
          <c:tx>
            <c:strRef>
              <c:f>Analysis!$AD$5</c:f>
              <c:strCache>
                <c:ptCount val="1"/>
                <c:pt idx="0">
                  <c:v>South</c:v>
                </c:pt>
              </c:strCache>
            </c:strRef>
          </c:tx>
          <c:dPt>
            <c:idx val="0"/>
            <c:bubble3D val="0"/>
            <c:spPr>
              <a:noFill/>
              <a:ln w="19050">
                <a:solidFill>
                  <a:schemeClr val="lt1"/>
                </a:solidFill>
              </a:ln>
              <a:effectLst/>
            </c:spPr>
            <c:extLst>
              <c:ext xmlns:c16="http://schemas.microsoft.com/office/drawing/2014/chart" uri="{C3380CC4-5D6E-409C-BE32-E72D297353CC}">
                <c16:uniqueId val="{0000000C-752F-4484-ADDC-3248D5CBE526}"/>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B-752F-4484-ADDC-3248D5CBE526}"/>
              </c:ext>
            </c:extLst>
          </c:dPt>
          <c:val>
            <c:numRef>
              <c:f>Analysis!$AE$5:$AF$5</c:f>
              <c:numCache>
                <c:formatCode>General</c:formatCode>
                <c:ptCount val="2"/>
                <c:pt idx="0">
                  <c:v>847</c:v>
                </c:pt>
                <c:pt idx="1">
                  <c:v>254.10000000000014</c:v>
                </c:pt>
              </c:numCache>
            </c:numRef>
          </c:val>
          <c:extLst>
            <c:ext xmlns:c16="http://schemas.microsoft.com/office/drawing/2014/chart" uri="{C3380CC4-5D6E-409C-BE32-E72D297353CC}">
              <c16:uniqueId val="{00000001-752F-4484-ADDC-3248D5CBE526}"/>
            </c:ext>
          </c:extLst>
        </c:ser>
        <c:ser>
          <c:idx val="2"/>
          <c:order val="2"/>
          <c:tx>
            <c:strRef>
              <c:f>Analysis!$AD$6</c:f>
              <c:strCache>
                <c:ptCount val="1"/>
                <c:pt idx="0">
                  <c:v>Midwest</c:v>
                </c:pt>
              </c:strCache>
            </c:strRef>
          </c:tx>
          <c:dPt>
            <c:idx val="0"/>
            <c:bubble3D val="0"/>
            <c:spPr>
              <a:noFill/>
              <a:ln w="19050">
                <a:solidFill>
                  <a:schemeClr val="lt1"/>
                </a:solidFill>
              </a:ln>
              <a:effectLst/>
            </c:spPr>
            <c:extLst>
              <c:ext xmlns:c16="http://schemas.microsoft.com/office/drawing/2014/chart" uri="{C3380CC4-5D6E-409C-BE32-E72D297353CC}">
                <c16:uniqueId val="{0000000A-752F-4484-ADDC-3248D5CBE526}"/>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9-752F-4484-ADDC-3248D5CBE526}"/>
              </c:ext>
            </c:extLst>
          </c:dPt>
          <c:val>
            <c:numRef>
              <c:f>Analysis!$AE$6:$AF$6</c:f>
              <c:numCache>
                <c:formatCode>General</c:formatCode>
                <c:ptCount val="2"/>
                <c:pt idx="0">
                  <c:v>513</c:v>
                </c:pt>
                <c:pt idx="1">
                  <c:v>588.10000000000014</c:v>
                </c:pt>
              </c:numCache>
            </c:numRef>
          </c:val>
          <c:extLst>
            <c:ext xmlns:c16="http://schemas.microsoft.com/office/drawing/2014/chart" uri="{C3380CC4-5D6E-409C-BE32-E72D297353CC}">
              <c16:uniqueId val="{00000002-752F-4484-ADDC-3248D5CBE526}"/>
            </c:ext>
          </c:extLst>
        </c:ser>
        <c:ser>
          <c:idx val="3"/>
          <c:order val="3"/>
          <c:tx>
            <c:strRef>
              <c:f>Analysis!$AD$7</c:f>
              <c:strCache>
                <c:ptCount val="1"/>
                <c:pt idx="0">
                  <c:v>West</c:v>
                </c:pt>
              </c:strCache>
            </c:strRef>
          </c:tx>
          <c:dPt>
            <c:idx val="0"/>
            <c:bubble3D val="0"/>
            <c:spPr>
              <a:noFill/>
              <a:ln w="19050">
                <a:solidFill>
                  <a:schemeClr val="lt1"/>
                </a:solidFill>
              </a:ln>
              <a:effectLst>
                <a:outerShdw blurRad="50800" dist="50800" dir="5400000" algn="ctr" rotWithShape="0">
                  <a:srgbClr val="7030A0"/>
                </a:outerShdw>
              </a:effectLst>
            </c:spPr>
            <c:extLst>
              <c:ext xmlns:c16="http://schemas.microsoft.com/office/drawing/2014/chart" uri="{C3380CC4-5D6E-409C-BE32-E72D297353CC}">
                <c16:uniqueId val="{00000008-752F-4484-ADDC-3248D5CBE526}"/>
              </c:ext>
            </c:extLst>
          </c:dPt>
          <c:dPt>
            <c:idx val="1"/>
            <c:bubble3D val="0"/>
            <c:spPr>
              <a:solidFill>
                <a:schemeClr val="accent2"/>
              </a:solidFill>
              <a:ln w="19050">
                <a:solidFill>
                  <a:schemeClr val="lt1"/>
                </a:solidFill>
              </a:ln>
              <a:effectLst>
                <a:outerShdw blurRad="50800" dist="50800" dir="5400000" algn="ctr" rotWithShape="0">
                  <a:srgbClr val="00B0F0"/>
                </a:outerShdw>
              </a:effectLst>
            </c:spPr>
            <c:extLst>
              <c:ext xmlns:c16="http://schemas.microsoft.com/office/drawing/2014/chart" uri="{C3380CC4-5D6E-409C-BE32-E72D297353CC}">
                <c16:uniqueId val="{00000007-752F-4484-ADDC-3248D5CBE526}"/>
              </c:ext>
            </c:extLst>
          </c:dPt>
          <c:val>
            <c:numRef>
              <c:f>Analysis!$AE$7:$AF$7</c:f>
              <c:numCache>
                <c:formatCode>General</c:formatCode>
                <c:ptCount val="2"/>
                <c:pt idx="0">
                  <c:v>406</c:v>
                </c:pt>
                <c:pt idx="1">
                  <c:v>695.10000000000014</c:v>
                </c:pt>
              </c:numCache>
            </c:numRef>
          </c:val>
          <c:extLst>
            <c:ext xmlns:c16="http://schemas.microsoft.com/office/drawing/2014/chart" uri="{C3380CC4-5D6E-409C-BE32-E72D297353CC}">
              <c16:uniqueId val="{00000003-752F-4484-ADDC-3248D5CBE526}"/>
            </c:ext>
          </c:extLst>
        </c:ser>
        <c:ser>
          <c:idx val="4"/>
          <c:order val="4"/>
          <c:tx>
            <c:strRef>
              <c:f>Analysis!$AD$8</c:f>
              <c:strCache>
                <c:ptCount val="1"/>
                <c:pt idx="0">
                  <c:v>Northeast</c:v>
                </c:pt>
              </c:strCache>
            </c:strRef>
          </c:tx>
          <c:dPt>
            <c:idx val="0"/>
            <c:bubble3D val="0"/>
            <c:spPr>
              <a:noFill/>
              <a:ln w="19050">
                <a:solidFill>
                  <a:schemeClr val="lt1"/>
                </a:solidFill>
              </a:ln>
              <a:effectLst>
                <a:outerShdw blurRad="50800" dist="50800" dir="5400000" algn="ctr" rotWithShape="0">
                  <a:schemeClr val="bg1"/>
                </a:outerShdw>
              </a:effectLst>
            </c:spPr>
            <c:extLst>
              <c:ext xmlns:c16="http://schemas.microsoft.com/office/drawing/2014/chart" uri="{C3380CC4-5D6E-409C-BE32-E72D297353CC}">
                <c16:uniqueId val="{00000006-752F-4484-ADDC-3248D5CBE526}"/>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5-752F-4484-ADDC-3248D5CBE526}"/>
              </c:ext>
            </c:extLst>
          </c:dPt>
          <c:val>
            <c:numRef>
              <c:f>Analysis!$AE$8:$AF$8</c:f>
              <c:numCache>
                <c:formatCode>General</c:formatCode>
                <c:ptCount val="2"/>
                <c:pt idx="0">
                  <c:v>314</c:v>
                </c:pt>
                <c:pt idx="1">
                  <c:v>787.10000000000014</c:v>
                </c:pt>
              </c:numCache>
            </c:numRef>
          </c:val>
          <c:extLst>
            <c:ext xmlns:c16="http://schemas.microsoft.com/office/drawing/2014/chart" uri="{C3380CC4-5D6E-409C-BE32-E72D297353CC}">
              <c16:uniqueId val="{00000004-752F-4484-ADDC-3248D5CBE526}"/>
            </c:ext>
          </c:extLst>
        </c:ser>
        <c:dLbls>
          <c:showLegendKey val="0"/>
          <c:showVal val="0"/>
          <c:showCatName val="0"/>
          <c:showSerName val="0"/>
          <c:showPercent val="0"/>
          <c:showBubbleSize val="0"/>
          <c:showLeaderLines val="1"/>
        </c:dLbls>
        <c:firstSliceAng val="0"/>
        <c:holeSize val="38"/>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[NIRD_Hackathon Analysis.xlsx]Analysis!PivotTable2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Staffed Beds in West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pivotFmt>
      <c:pivotFmt>
        <c:idx val="2"/>
        <c:spPr>
          <a:solidFill>
            <a:srgbClr val="7030A0"/>
          </a:solidFill>
          <a:ln>
            <a:noFill/>
          </a:ln>
          <a:effectLst/>
        </c:spPr>
      </c:pivotFmt>
      <c:pivotFmt>
        <c:idx val="3"/>
        <c:spPr>
          <a:solidFill>
            <a:srgbClr val="7030A0"/>
          </a:solidFill>
          <a:ln>
            <a:noFill/>
          </a:ln>
          <a:effectLst/>
        </c:spPr>
      </c:pivotFmt>
      <c:pivotFmt>
        <c:idx val="4"/>
        <c:spPr>
          <a:solidFill>
            <a:srgbClr val="7030A0"/>
          </a:solidFill>
          <a:ln>
            <a:noFill/>
          </a:ln>
          <a:effectLst/>
        </c:spPr>
      </c:pivotFmt>
      <c:pivotFmt>
        <c:idx val="5"/>
        <c:spPr>
          <a:solidFill>
            <a:srgbClr val="7030A0"/>
          </a:solidFill>
          <a:ln>
            <a:noFill/>
          </a:ln>
          <a:effectLst/>
        </c:spPr>
      </c:pivotFmt>
      <c:pivotFmt>
        <c:idx val="6"/>
        <c:spPr>
          <a:solidFill>
            <a:srgbClr val="7030A0"/>
          </a:solidFill>
          <a:ln>
            <a:noFill/>
          </a:ln>
          <a:effectLst/>
        </c:spPr>
      </c:pivotFmt>
      <c:pivotFmt>
        <c:idx val="7"/>
        <c:spPr>
          <a:solidFill>
            <a:srgbClr val="7030A0"/>
          </a:solidFill>
          <a:ln>
            <a:noFill/>
          </a:ln>
          <a:effectLst/>
        </c:spPr>
      </c:pivotFmt>
      <c:pivotFmt>
        <c:idx val="8"/>
        <c:spPr>
          <a:solidFill>
            <a:srgbClr val="7030A0"/>
          </a:solidFill>
          <a:ln>
            <a:noFill/>
          </a:ln>
          <a:effectLst/>
        </c:spPr>
      </c:pivotFmt>
      <c:pivotFmt>
        <c:idx val="9"/>
        <c:spPr>
          <a:solidFill>
            <a:srgbClr val="7030A0"/>
          </a:solidFill>
          <a:ln>
            <a:noFill/>
          </a:ln>
          <a:effectLst/>
        </c:spPr>
      </c:pivotFmt>
      <c:pivotFmt>
        <c:idx val="10"/>
        <c:spPr>
          <a:solidFill>
            <a:srgbClr val="7030A0"/>
          </a:solidFill>
          <a:ln>
            <a:noFill/>
          </a:ln>
          <a:effectLst/>
        </c:spPr>
      </c:pivotFmt>
      <c:pivotFmt>
        <c:idx val="11"/>
        <c:spPr>
          <a:solidFill>
            <a:srgbClr val="7030A0"/>
          </a:solidFill>
          <a:ln>
            <a:noFill/>
          </a:ln>
          <a:effectLst/>
        </c:spPr>
      </c:pivotFmt>
    </c:pivotFmts>
    <c:plotArea>
      <c:layout/>
      <c:barChart>
        <c:barDir val="bar"/>
        <c:grouping val="clustered"/>
        <c:varyColors val="0"/>
        <c:ser>
          <c:idx val="0"/>
          <c:order val="0"/>
          <c:tx>
            <c:strRef>
              <c:f>Analysis!$AW$3</c:f>
              <c:strCache>
                <c:ptCount val="1"/>
                <c:pt idx="0">
                  <c:v>Total</c:v>
                </c:pt>
              </c:strCache>
            </c:strRef>
          </c:tx>
          <c:spPr>
            <a:solidFill>
              <a:schemeClr val="accent1"/>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2-A41E-4C9F-979A-4D250497ED6A}"/>
              </c:ext>
            </c:extLst>
          </c:dPt>
          <c:dPt>
            <c:idx val="1"/>
            <c:invertIfNegative val="0"/>
            <c:bubble3D val="0"/>
            <c:spPr>
              <a:solidFill>
                <a:srgbClr val="7030A0"/>
              </a:solidFill>
              <a:ln>
                <a:noFill/>
              </a:ln>
              <a:effectLst/>
            </c:spPr>
            <c:extLst>
              <c:ext xmlns:c16="http://schemas.microsoft.com/office/drawing/2014/chart" uri="{C3380CC4-5D6E-409C-BE32-E72D297353CC}">
                <c16:uniqueId val="{00000003-A41E-4C9F-979A-4D250497ED6A}"/>
              </c:ext>
            </c:extLst>
          </c:dPt>
          <c:dPt>
            <c:idx val="2"/>
            <c:invertIfNegative val="0"/>
            <c:bubble3D val="0"/>
            <c:spPr>
              <a:solidFill>
                <a:srgbClr val="7030A0"/>
              </a:solidFill>
              <a:ln>
                <a:noFill/>
              </a:ln>
              <a:effectLst/>
            </c:spPr>
            <c:extLst>
              <c:ext xmlns:c16="http://schemas.microsoft.com/office/drawing/2014/chart" uri="{C3380CC4-5D6E-409C-BE32-E72D297353CC}">
                <c16:uniqueId val="{00000004-A41E-4C9F-979A-4D250497ED6A}"/>
              </c:ext>
            </c:extLst>
          </c:dPt>
          <c:dPt>
            <c:idx val="3"/>
            <c:invertIfNegative val="0"/>
            <c:bubble3D val="0"/>
            <c:spPr>
              <a:solidFill>
                <a:srgbClr val="7030A0"/>
              </a:solidFill>
              <a:ln>
                <a:noFill/>
              </a:ln>
              <a:effectLst/>
            </c:spPr>
            <c:extLst>
              <c:ext xmlns:c16="http://schemas.microsoft.com/office/drawing/2014/chart" uri="{C3380CC4-5D6E-409C-BE32-E72D297353CC}">
                <c16:uniqueId val="{00000005-A41E-4C9F-979A-4D250497ED6A}"/>
              </c:ext>
            </c:extLst>
          </c:dPt>
          <c:dPt>
            <c:idx val="4"/>
            <c:invertIfNegative val="0"/>
            <c:bubble3D val="0"/>
            <c:spPr>
              <a:solidFill>
                <a:srgbClr val="7030A0"/>
              </a:solidFill>
              <a:ln>
                <a:noFill/>
              </a:ln>
              <a:effectLst/>
            </c:spPr>
            <c:extLst>
              <c:ext xmlns:c16="http://schemas.microsoft.com/office/drawing/2014/chart" uri="{C3380CC4-5D6E-409C-BE32-E72D297353CC}">
                <c16:uniqueId val="{00000006-A41E-4C9F-979A-4D250497ED6A}"/>
              </c:ext>
            </c:extLst>
          </c:dPt>
          <c:dPt>
            <c:idx val="5"/>
            <c:invertIfNegative val="0"/>
            <c:bubble3D val="0"/>
            <c:spPr>
              <a:solidFill>
                <a:srgbClr val="7030A0"/>
              </a:solidFill>
              <a:ln>
                <a:noFill/>
              </a:ln>
              <a:effectLst/>
            </c:spPr>
            <c:extLst>
              <c:ext xmlns:c16="http://schemas.microsoft.com/office/drawing/2014/chart" uri="{C3380CC4-5D6E-409C-BE32-E72D297353CC}">
                <c16:uniqueId val="{00000007-A41E-4C9F-979A-4D250497ED6A}"/>
              </c:ext>
            </c:extLst>
          </c:dPt>
          <c:dPt>
            <c:idx val="6"/>
            <c:invertIfNegative val="0"/>
            <c:bubble3D val="0"/>
            <c:spPr>
              <a:solidFill>
                <a:srgbClr val="7030A0"/>
              </a:solidFill>
              <a:ln>
                <a:noFill/>
              </a:ln>
              <a:effectLst/>
            </c:spPr>
            <c:extLst>
              <c:ext xmlns:c16="http://schemas.microsoft.com/office/drawing/2014/chart" uri="{C3380CC4-5D6E-409C-BE32-E72D297353CC}">
                <c16:uniqueId val="{00000008-A41E-4C9F-979A-4D250497ED6A}"/>
              </c:ext>
            </c:extLst>
          </c:dPt>
          <c:dPt>
            <c:idx val="7"/>
            <c:invertIfNegative val="0"/>
            <c:bubble3D val="0"/>
            <c:spPr>
              <a:solidFill>
                <a:srgbClr val="7030A0"/>
              </a:solidFill>
              <a:ln>
                <a:noFill/>
              </a:ln>
              <a:effectLst/>
            </c:spPr>
            <c:extLst>
              <c:ext xmlns:c16="http://schemas.microsoft.com/office/drawing/2014/chart" uri="{C3380CC4-5D6E-409C-BE32-E72D297353CC}">
                <c16:uniqueId val="{00000009-A41E-4C9F-979A-4D250497ED6A}"/>
              </c:ext>
            </c:extLst>
          </c:dPt>
          <c:dPt>
            <c:idx val="9"/>
            <c:invertIfNegative val="0"/>
            <c:bubble3D val="0"/>
            <c:spPr>
              <a:solidFill>
                <a:srgbClr val="7030A0"/>
              </a:solidFill>
              <a:ln>
                <a:noFill/>
              </a:ln>
              <a:effectLst/>
            </c:spPr>
            <c:extLst>
              <c:ext xmlns:c16="http://schemas.microsoft.com/office/drawing/2014/chart" uri="{C3380CC4-5D6E-409C-BE32-E72D297353CC}">
                <c16:uniqueId val="{0000000A-A41E-4C9F-979A-4D250497ED6A}"/>
              </c:ext>
            </c:extLst>
          </c:dPt>
          <c:dPt>
            <c:idx val="10"/>
            <c:invertIfNegative val="0"/>
            <c:bubble3D val="0"/>
            <c:spPr>
              <a:solidFill>
                <a:srgbClr val="7030A0"/>
              </a:solidFill>
              <a:ln>
                <a:noFill/>
              </a:ln>
              <a:effectLst/>
            </c:spPr>
            <c:extLst>
              <c:ext xmlns:c16="http://schemas.microsoft.com/office/drawing/2014/chart" uri="{C3380CC4-5D6E-409C-BE32-E72D297353CC}">
                <c16:uniqueId val="{0000000B-A41E-4C9F-979A-4D250497ED6A}"/>
              </c:ext>
            </c:extLst>
          </c:dPt>
          <c:dPt>
            <c:idx val="11"/>
            <c:invertIfNegative val="0"/>
            <c:bubble3D val="0"/>
            <c:spPr>
              <a:solidFill>
                <a:srgbClr val="7030A0"/>
              </a:solidFill>
              <a:ln>
                <a:noFill/>
              </a:ln>
              <a:effectLst/>
            </c:spPr>
            <c:extLst>
              <c:ext xmlns:c16="http://schemas.microsoft.com/office/drawing/2014/chart" uri="{C3380CC4-5D6E-409C-BE32-E72D297353CC}">
                <c16:uniqueId val="{0000000C-A41E-4C9F-979A-4D250497ED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Analysis!$AV$4:$AV$17</c:f>
              <c:multiLvlStrCache>
                <c:ptCount val="12"/>
                <c:lvl>
                  <c:pt idx="0">
                    <c:v>California</c:v>
                  </c:pt>
                  <c:pt idx="1">
                    <c:v>Colorado</c:v>
                  </c:pt>
                  <c:pt idx="2">
                    <c:v>Arizona</c:v>
                  </c:pt>
                  <c:pt idx="3">
                    <c:v>Washington</c:v>
                  </c:pt>
                  <c:pt idx="4">
                    <c:v>Utah</c:v>
                  </c:pt>
                  <c:pt idx="5">
                    <c:v>Oregon</c:v>
                  </c:pt>
                  <c:pt idx="6">
                    <c:v>Nevada</c:v>
                  </c:pt>
                  <c:pt idx="7">
                    <c:v>Idaho</c:v>
                  </c:pt>
                  <c:pt idx="8">
                    <c:v>Montana</c:v>
                  </c:pt>
                  <c:pt idx="9">
                    <c:v>Hawaii</c:v>
                  </c:pt>
                  <c:pt idx="10">
                    <c:v>Alaska</c:v>
                  </c:pt>
                  <c:pt idx="11">
                    <c:v>New Mexico</c:v>
                  </c:pt>
                </c:lvl>
                <c:lvl>
                  <c:pt idx="0">
                    <c:v>West</c:v>
                  </c:pt>
                </c:lvl>
              </c:multiLvlStrCache>
            </c:multiLvlStrRef>
          </c:cat>
          <c:val>
            <c:numRef>
              <c:f>Analysis!$AW$4:$AW$17</c:f>
              <c:numCache>
                <c:formatCode>_(* #,##0_);_(* \(#,##0\);_(* "-"??_);_(@_)</c:formatCode>
                <c:ptCount val="12"/>
                <c:pt idx="0">
                  <c:v>22552</c:v>
                </c:pt>
                <c:pt idx="1">
                  <c:v>6332</c:v>
                </c:pt>
                <c:pt idx="2">
                  <c:v>6110</c:v>
                </c:pt>
                <c:pt idx="3">
                  <c:v>2978</c:v>
                </c:pt>
                <c:pt idx="4">
                  <c:v>2869</c:v>
                </c:pt>
                <c:pt idx="5">
                  <c:v>2768</c:v>
                </c:pt>
                <c:pt idx="6">
                  <c:v>2073</c:v>
                </c:pt>
                <c:pt idx="7">
                  <c:v>1471</c:v>
                </c:pt>
                <c:pt idx="8">
                  <c:v>1357</c:v>
                </c:pt>
                <c:pt idx="9">
                  <c:v>1246</c:v>
                </c:pt>
                <c:pt idx="10">
                  <c:v>574</c:v>
                </c:pt>
                <c:pt idx="11">
                  <c:v>556</c:v>
                </c:pt>
              </c:numCache>
            </c:numRef>
          </c:val>
          <c:extLst>
            <c:ext xmlns:c16="http://schemas.microsoft.com/office/drawing/2014/chart" uri="{C3380CC4-5D6E-409C-BE32-E72D297353CC}">
              <c16:uniqueId val="{00000000-A41E-4C9F-979A-4D250497ED6A}"/>
            </c:ext>
          </c:extLst>
        </c:ser>
        <c:dLbls>
          <c:dLblPos val="outEnd"/>
          <c:showLegendKey val="0"/>
          <c:showVal val="1"/>
          <c:showCatName val="0"/>
          <c:showSerName val="0"/>
          <c:showPercent val="0"/>
          <c:showBubbleSize val="0"/>
        </c:dLbls>
        <c:gapWidth val="36"/>
        <c:overlap val="42"/>
        <c:axId val="1185814288"/>
        <c:axId val="1185813808"/>
      </c:barChart>
      <c:catAx>
        <c:axId val="118581428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13808"/>
        <c:crosses val="autoZero"/>
        <c:auto val="1"/>
        <c:lblAlgn val="ctr"/>
        <c:lblOffset val="100"/>
        <c:noMultiLvlLbl val="0"/>
      </c:catAx>
      <c:valAx>
        <c:axId val="1185813808"/>
        <c:scaling>
          <c:orientation val="minMax"/>
        </c:scaling>
        <c:delete val="0"/>
        <c:axPos val="t"/>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1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[NIRD_Hackathon Analysis.xlsx]Sheet2!PivotTable17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Dedicated</a:t>
            </a:r>
            <a:r>
              <a:rPr lang="en-US" baseline="0"/>
              <a:t> beds per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Sheet2!$A$4:$A$7</c:f>
              <c:strCache>
                <c:ptCount val="4"/>
                <c:pt idx="0">
                  <c:v>Midwest</c:v>
                </c:pt>
                <c:pt idx="1">
                  <c:v>Northeast</c:v>
                </c:pt>
                <c:pt idx="2">
                  <c:v>South</c:v>
                </c:pt>
                <c:pt idx="3">
                  <c:v>West</c:v>
                </c:pt>
              </c:strCache>
            </c:strRef>
          </c:cat>
          <c:val>
            <c:numRef>
              <c:f>Sheet2!$B$4:$B$7</c:f>
              <c:numCache>
                <c:formatCode>General</c:formatCode>
                <c:ptCount val="4"/>
                <c:pt idx="0">
                  <c:v>513</c:v>
                </c:pt>
                <c:pt idx="1">
                  <c:v>314</c:v>
                </c:pt>
                <c:pt idx="2">
                  <c:v>847</c:v>
                </c:pt>
                <c:pt idx="3">
                  <c:v>406</c:v>
                </c:pt>
              </c:numCache>
            </c:numRef>
          </c:val>
          <c:extLst>
            <c:ext xmlns:c16="http://schemas.microsoft.com/office/drawing/2014/chart" uri="{C3380CC4-5D6E-409C-BE32-E72D297353CC}">
              <c16:uniqueId val="{00000000-962D-495A-82FC-A69BB89ECF55}"/>
            </c:ext>
          </c:extLst>
        </c:ser>
        <c:dLbls>
          <c:dLblPos val="outEnd"/>
          <c:showLegendKey val="0"/>
          <c:showVal val="1"/>
          <c:showCatName val="0"/>
          <c:showSerName val="0"/>
          <c:showPercent val="0"/>
          <c:showBubbleSize val="0"/>
        </c:dLbls>
        <c:gapWidth val="219"/>
        <c:overlap val="-27"/>
        <c:axId val="1811725152"/>
        <c:axId val="1811725632"/>
      </c:barChart>
      <c:catAx>
        <c:axId val="181172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25632"/>
        <c:crosses val="autoZero"/>
        <c:auto val="1"/>
        <c:lblAlgn val="ctr"/>
        <c:lblOffset val="100"/>
        <c:noMultiLvlLbl val="0"/>
      </c:catAx>
      <c:valAx>
        <c:axId val="1811725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251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Distribution of Burn beds across states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Distribution of Burn beds across states</a:t>
          </a:r>
        </a:p>
      </cx:txPr>
    </cx:title>
    <cx:plotArea>
      <cx:plotAreaRegion>
        <cx:series layoutId="regionMap" uniqueId="{A7449739-8E88-41B1-88A8-7BD3A39F3C3D}">
          <cx:dataLabels>
            <cx:visibility seriesName="0" categoryName="0" value="1"/>
          </cx:dataLabels>
          <cx:dataId val="0"/>
          <cx:layoutPr>
            <cx:geography cultureLanguage="en-US" cultureRegion="US" attribution="Powered by Bing">
              <cx:geoCache provider="{E9337A44-BEBE-4D9F-B70C-5C5E7DAFC167}">
                <cx:binary>1H1rUxtJsvZfcfjz20zXtbs2dk7EtIS4GWyDzcz4S4cMTN+7+n779ecpJDD0aA0bw3kjxG4MYUml
zsqnMivzyazi3zfDv27Su3X1bsjSvP7XzfDr+7Bpin/98kt9E95l6/ogi24qXeu/moMbnf2i//or
urn75bZa91Ee/EJtwn+5CddVcze8/59/49uCO/1B36ybSOef27tqvLyr27Spf/LezrferW+zKF9G
dVNFNw359f2Xu2Fdv393lzdRM34Zi7tf3z/7yPt3v8y/6G8PfZdCrqa9xVhGDrhkLncJse9/yPt3
qc6D7duWUgeMMaoch6r7H/fh2RfrDONfFOdemPXtbXVX15jM/e/HYc8kx6t/vH93o9u8MeoKoLlf
33/No+bu9t1Vs27uMO2o1ovNBxbaiP/16n6+vzxX+P/8e/YCNDB75Qkmc3W99NbfIFmluopu1w+K
+eegUPdAKCGIJBudK/UcFJcecNdhnLpsAxp7ePYGlFcItBuWx4EzYFYf9hKYi7v+3Z+6Sh6088+R
4fRAMUU5TOJR80/NxREHEu8ISfgGOvnw7A0yr5FoNzQ/Rs6wufhzL7H5GEb6QTdvgIt9wAksRjn2
o5t6igssBu8w2IzziNvGhW5weUma3ZhsRs3w+Hi8l3icpGmU6+gNtxZuHxDKicvk1hbmXkwdEO5K
JlyxdXMP62GDyWsk2o3Lj5EzbE72048t1mn0l67y6A33GOYcUMGlVERtLGK28ROiDiRxqEP4dhd6
js7rZNqNz9OxM4QWv+2l9Xxt1uGDfv65N2MIuihzHEnFBhv6fP8nhBxIx6WUytn+8pIcu/HYjJoh
8fXLXiJxdKer4E0NhR5I7lKXq90RsssOOOfM4ba7c2t5hUC7UXkcOAPmaD9N5Eq3TfhuuU5084Zu
jPMDzhBtCcfZbCLOzFRs+4AyG+BJ/mCgm+3ltfLsBuf56BlCV8u9NJ3f7+rm3XUE83nbncaFAVHh
uGSbQs4gcm1sNAjNlL01sFk282qxdiM1Gz6D6vfrvYTqPKpr3VbRw5J+gz3HPWDSEa7NtyjM9hyF
nNNxmEPoNhwQD8/emNNrJNoN0I+RM2zOP+4pNnl+V7+tl5MHDC6MM7XdY2bBmuIHRIEMYBSoPc1r
zqNXyPKfYHkcOsflYi9x+XSX5/WYdus39W7IclyFMHoLjG3PoHGcA5e5Lgi0H5npU4ReK9VukJ6P
nuH0aT8Dhd+qaNL5G8YIjB9QBdNwH0iZ2QZ0H05LLpQU8j6EA4RPIXqFQLvReRw4A+a3b3tpQOfR
TRgF6/xBO/9800H05jrcUYgNdtM24sBhtkJot31/lu68RqLd0PwYOcPm/GQvsVnepet+Xd29HTZI
Qm3bRQ7KftAzTyk1UJ1cupIz4m6wmwUEr5FoNzY/Rs6wWR7uJTa/pevv6+wtHRrYTImYmtKZJ3Pl
gcttQ05vQ21Qbs882cuS7IbkcQozRH7bT0Lt/yDJcQ4Eoa5CDL3TkzlIghAjCGVv358lOa+RaDc0
P0bOsLnez+3/QlfgCRbrSoOQfkujEQeCoQQgsKHc/8xsxwEd7QrmSrkJAuzZXvN6uXbjNB8/Q+ti
sZe+baFR/FzfvmEph7kHSrlC2HxbYkM09nTfITaA5A7KCjMTeo0ou6H5MXIGymI/M9Df13WIroRG
v2Wo5qDCRhhonP9AtFH7QAgwpQ8EAmB7uvW8Tqbd+DwdO0Po9/10cufrul7fhG191zT1g6LeIJ6m
ByjZMKSaP5LNp7bjoG5gCwQILpzfU3ReLc9ugGbDZxid7ydGX8AXoGnl7i1jaoH4DKGZ7W7pghnJ
hviNcUZN3e2xKPcUpleJtBuiJ0Nn8HzZTzrng26jOlq/aYhgHygX9Kd8bLx5vvUoAq6HoO7mbs1r
VlJ4lUi74XkydAbPh/20nou779W6TtYPfuYNnBs5EChHm7rozqooWtUAnkORsG7enwdwr5BoNzg/
5jLD5mI/E9KT/PaNDUcdGIaGu6gf3P8gNHu678CvgX1D4PDQNjXjCl4h0G5kHgfOgDnZT5/20Of5
Tv/1DkFpm31/00o2ImsbkTNh8FtP4QFHbRNJFRpBN6nRzK/9t2Ltxmr3t8yAW+5nGvQxSdehflOO
B1mOyziXW2c2rysoEA626f98KHzPqJ7XSLQbpx8jZ9h8PNvLFPXirlu/ZXeu6c5BosMfiQS0RD+1
JkLkgRRgEpxtlEce9sBNpfRleXbj8jBuhsrFflawf4/qG53X0VumqPxAMqUEk9vwDCbxFBhXoZpA
0VitdrdNv0qk3dg8GTqD5/f9rCecrfP6Tc8ZuGhZ5zhEgDro/Q+M4ik2Cu0Hrk1c+6HaMEtQX5Zn
NzAP42aonF3tpSu7DHHq4d1Jna7z2wen8iaBtaQuDGO7+6uZQwNrIAh8mSmR3v8gunualb5Wqt0I
PR89w+lyP61n0x32f8BhM0RwTHH6cFpnHmebZgQ0IqKivUFqlgK9Xq7dWM3Hz9C62s/g7XxdjW9r
UYbDRq4KX/bcyzkSxxDQBgcId1rSayTZjcyPkTNMzpd76elOdP+W1AE9sB2E0g7nO/NTxRBMg/ch
9vb9md28JM1uTDajZnic/LaXeJzB4bc3yfjg+f/5roMDCDAR6krx42Th04jAFeAMHLQckm20NuMM
XiPRblx+jJxhc/bnXmJzvo7yNySpuQAJjfYC8SQUewqMVAcURxM5LGrjxGZswYvi7EZlO2wGyfl+
Mmwfq7vgTatv2PhRmsZpKbnR+WxjIffVN9CfqIw+mOgm23xZkt1wPIyb4fHxci9N5OQW9MyDYv65
70LfGqgycM0PZ6NmETMhSEWRZjro+Hh46gaOFwXZjcZ22AyMk/3c24/RqRZFD3r552jcn1RDq5rN
sG0/9VQ4EWr2GNNIsNnXZ0zMy4LsRuNh3AyO45O9tA1zsvj0rqrvxreDxJz9xIEOcDG7TxM4sA/H
Fbg2YevOZnvI62Tajc7TsTOELk73EqFznTdvWujkIPwZM8eld8fDxMbhT46GNmlKBU9z/VeIshuV
x4EzSM6/7CUkZpGd3w3RzRvuKuhTR2aPIzZ8W+CcZffElgcEnD/aB2aO7HXS7Abm6dgZNhfne4nN
b1Xy1uwl+tTRlGYzsmXAZvu9ORzFFLabh/rnbNd/jUS70fkxcobNb/sZiJnDXub/RfGGAQBDPzRF
APB4kYB6HgeA+MfRDoqOwm1bzSy9f6VQuxF6NngG0vnVXhrQ9V2VYct58Pz/PEJDvGw7guJ/M5fm
4HC1pFJJeLX7n5nhvEKS3ag8Dpwhcr2f281Coxftpolu2rdEBby+I4hAJLCzJgNwHIaT74TOUHml
NLuReTZ4hs5iP9HZtHa/+dF2dNzibi5s9lvbmHk1RNY4gWMOtj0E0Q8Gu60z3zfSvyzVbpiez2mG
08VyL/0aTrG8aUeaxLFb3P3g2PRHP+Dz/JMeUEe5HP2Ez7F5WZLdqDyMm+Hx2752ZvTvjtdZgW71
tzy5xtmBdHEFl3rwa/NNx/g9HGxDfrrxe7ND0yYifpVYuzGaDZ9BdXG8F6Zz89Nr+DYZ4SYuePbJ
//b2QYW6C84U4PqU3XUZnEE0F0g91sv4czOa3Q74n8XajdRs+LOZ/H+6evA/X0v4eGvjct2sD++v
e3xyM+HP372fLm6gnA3dZvI7cdvo7uT21/eUQ8uPl0iar3jGAMyUNht3t66bX99bUh4ohzFU3IAe
Li4wh6l6XC/y63u0tpuTcshhYZ64gMpFKpWbnerX9+gzYOCvAfc25qjNlTEYgmoqo2ArFEH/r8Kd
VI9XbH7S6Qii/VEb23+/y9vsk47ypsYNl7D+YvMxMzvzRLDlCleOUAe7J+IbvH+zvsSBGXya/L+U
xFVO+kTcucRvWnVIC15Y6cIuumi6FqItkjW3KlGv8nKsR75s6CDCYWFp3/4e5BXPrYWmQ+KcqlCM
7TJRVl4e9ypL6/NUZIU1ejoZRPFdJE086CV0lcZsETgOJ3fOoMf2Mg0HJ127rij8G5axUl4EMioL
5mUkqiEKL0SVfQyJ3fT5MkhFlRSe7kWWfSDOWELkIMvIeEYzlsd/WXWnMeYJpDuUhKLBMx3BNVKu
0OVmrjaAurAinurIIVnUhjJ07/xe53F53GQ85ccp7+rKOZ7qoIn6xRQVuLYstf2I+qufP57AAz9/
vrlqhOGeReQFqMoq8/4TjKaYubW0ZXQbk4Ql0aLRTLDQU4paZbyqhj6ommUVNgEPPYtbU5F/6jkb
a7ogfJI9O21kmNeJp3XJKnKB1pcS7/1cSArS5amQLheuS7EwpeAuQ0fGbCGVLM8mHef0q9uErCxW
TREUdXTUWKxtfI+NuOfgGgnpaJOVHw6W3yxw8mMsS68qSlAYVkgAIhmEeUmXCUKXVMUOP476dMBL
5dhreeGXAz4VhazG14xBJutVYjkVWxVu1bF6MfZ5oUfEa48WvQN+c454NjWFLmGKy15QweC4pu+5
/pshIU7a6vErC7qkT7ymKmV3OaVTpG8a201o7o2NLqdrh+ZWl3iZpUlWHQ8yS4PxcMokaYKVYlbb
f4VdVFBH78SM5Kesm7Bm88hSQ3fE+7TAW3UbScyaFj0walQW4oFR49v4FyyMQBVZwKGKpnFCq1mI
tI2n3gsVjfGvjX6CaNDmLMLPlIAk57kOJA5So2VNuHA6NpzFcx2QfuJylKX1pcsc7ZQrPUVOekFD
d+iSBfxKGOQvrSjzlU9cEwJFHP8RCCfhAtFuNTc7O9Y+l8XgfKlbghXSjDg9Fh2VUwP98LjgWhz6
vaWH2pMpG6HwtPPzZJ2h7QFa6qshbT45snb9eOU33O0uG2Tf3WWFoDVZD5kl8MqQ1/JiC1tQ9jlU
OaRuDu8z1baBI0gGA4QVRwS/1Bir7tLWmYYkIkmwphPZGC/1c21zxf42eUeipxbpDK4cNG7+ub6Z
sGorsIfxSxiOMvW9pk1YsfB7248vJJ14NR6WYSUL11OUqjj0qqqMylM7bdkgvCILS+usCjKLn/tZ
6LBF2eshuLGj1D7u/ZbLZeLkOr3lcTpVl5mWGe52nkjaf+QdsYdp6ca5EsWi5IzX7arvhdtdVGXo
D9qTmZ2RD8yuiFrmeaXIIh6atvI9PbjlFHth3lV8WARD0sEYuqnqx9QbLBHzeKUoafmVTJuRBwt7
IG3fHhWqD4l/qEc/aE6a0LGhTmdK+2mCU8NSLE6GZPRbr6yLWK465QRsKTJrmL70UtPouuVp4C8Z
byhZjLj1RI+eDJpaLVVE+2QRiDQ4xjnBZllqu5/OfJXb9hHpSUhXgVW7oX1YJDrjX0fRBYn1VWl7
GL4MzcCac6tucuvS5r7T3opKyurr5HRBrr1CaxLWn9UwpcmRH2FvW02au5n2VKIZDRdONdWl+51k
sZvfhrTQ3bDEUhnLO9U2fW8vkrSvSXzc+Hkp3GWb2CKVR35mJfJCEcdKkqNOFrROw7vQzVkDLQ+E
uRU/n5jusKQnUtVF+Bntv420D/OcF4Vz0io/CtMPuRiSMjiMu6Dpuw+98IMoWvk861tx6eeUlScy
5mHgrrBWJEu8optsVS3S2o165QUWl2WzDP1qiseTPqitMDrqo2yQepGonsPBdkXUij+01UpRn2Bx
9Ja/6FlWY3dpiyHGlzQjcwf5MaWOg1/N5kUrilK8h7tpOR436ZqX36e2VLQ7jWVVBPSYDJblOIsx
FknrHA15TLLUE7yzxt6zhRVhOgET2FTWgz+i83kRi1CJ4OPYF33hfIp9K+7TlZMwixYnSTsqt/so
YyYi5ZVKBXBcTtWIMLl2At+3pjPO0xqassYSLvscXrsMxZnF/MpJP5CojEj6KY772PUP+xiOIDjU
EQiKagGXZUQaOyu16aEdhGNULu0iiSt3mTe2JfI/aEBzPC+LU6W+toFblotKOg40S902wg6yIDI0
XwL5WZV6ZakGmy55WGP2iyIkOZOrOOyNxljaJPil67CxrvLMMS6fd03gOgvVNxoLYMpxP+ZRo6oM
nys2Uw0bMUF9ZYzGIgd7Se3jaWlIOnwHiQw8pOAhFb+TdDB6zrmKEUlYrVUBCitP3JDflSVufCpX
VRShP2nRu2R0ykXkhqK1gCBvy/a6ifM2yqEvK5z0UdhOnAznbuwYkSMgXUxXEisLT2B4q/zuW4NZ
YLKyDPJitPBaqjKjmq4j+Ci2WLfsIUOHnnnMcTufqmKs/I5wK8RrYii0vEoE9xVb8F6N+PrCCQl0
sV09/lQrfKUTW2ZyfjPeK6PFqqkWtHYSgKPEJMy/WC2Sc2ZHlXW1VbW1+fiDkjefk/FIk3OHFhkE
ILkVdt+TSBZRdRTlbMSkSzrhSn0voCyI7Ctmy0ArT2yA0lPXYKnVzdhWwUlO1OgLjyRhN8qPKms1
tNTRLMVHaIHzZdUCOYPfKS+xxwBwBxlax2CjTmCX39VGg7qABcGvbeYU0qgdy0Whc9mT47F1Qwyz
N9Bulof0kxT6kTzCiEPhpGbygxxDqCIglXlMyEOJF0dd2k74dbIi3janmCkz6t0spKkdW0iJSZpv
IVFVYxzyWobVVTehEX2jUGvqJ/xDp0xz59CyRZ7EJxMuRxyKo8AWFKP7qNWwaRUHWJRF3QPfqHNo
+Z3IIMfyqYWbmclXnY/lWiOTMV9IO/OLd4GLX2luG3PIJmHkz1sZhP3XNg3SIFrlgYvvDUtGAnac
1KNDmjO2WStRXKvGOdqqXMVdBXGGiCX4EuwAGg+PiyjBPt+RcpL2V0Rusdsti9Jq8mhh14GPh4s4
xFXFyyYt/OYk7cuS2R5gCtsTRwfGnFvsr3gtGVsZu6sEweIwnjJVp4M+bri2s2yRKp5mnefXgdWc
EEVafD5syhq/EDSK9CIrW/x3zHpHfhN2T4Tllcjk0osuaXwkAn0V4+kkDHR3LXN/sLJDf5zM2u8V
XHm8GlhJ4WHcKkxb9zDNsMVmh4OV+6o+EQpb1fCnLYcY/iZItU6S420yETdpWMWrNkxzXdyMvMZV
8MdFHEIdR+zeZkrtplBY7feJP12z0NV987VkfdjL42Yz9UEFNVTEimFKMKMk6GtxKCebwMs1FTfq
I0NhVo0tlVniSEOhCLdOemiAtNTMt4kiil8VFjg+X0a4MsPyonSS8hsaxJNceVUYjTI7ZwWp8Ak5
EmPfnWhrrCsbzRelNxGRVv6qzcvKpyeBX074jmnoEWt5PoiXzDouBU/UeOSTRMhvWTYmOl80aZqO
4ixLpLGnhvcRUrAgcRu4Sib9EXtePcLTxCtk/0Z5bcQI9EtbN0EmFqd5gOFousYs/+wRnvnWae/X
VRVdKBabnE232O7OncRnsvnMxzIb/cPBj60xXMm+EGm9zLWFK109h/iu/MYDRjAdbIYK4E8WnzAr
mWdm28iEb5ZbRSuCxbfRZNxohOossiPWnfaTyHznczK1vXVVIZiu+eFUlEp+g7/F+rL6YoIGYm6b
OfhFbsH5T1llFJhGiFcRWatM98U3qcawJN/5kMr0QsqyGP0Vp7purL/6iMSDf4gdjaXCq1OWlNbC
TYlTXYMf7pPmix2UcRAsfDGycLjsHcQ25a3qoq6kf9a+W1f2UZW0XaYWFp3q5HriLeXaa7E7DJ3X
EKIRUzqOUC1pscqzWNFFhxctp/OcHrzEsNzOZINlWcQT1IODaqOZ1r27SdPO+D81BsabIPo3xhvV
mflEfp/e+DE1rwliW/jEGIzmgz5rBT7RtXljPp/6BUw5QLToX0zNSIrDGIZqrFJl5p3tkkVMCU+k
QMXirRpxgPxm3KkVLKphrJjjEVrZ7qc2dIJee72dcwA9Tr6iJ32ZGysPrIlD+zVYAvziCMuak3Ky
sb65bQFgG7hBriQCz/Rt+yBRKWxpJZaKdbXJ2PIonpzEi/Oi5Z+TjcNK0tZ8c4mOSqwGKy0tI2Ml
K86XWZCV2vfCUrbWVRuJAnNuenA43WlEAxPGhXzAM5wuNWK19wZn6QT7iOeL1hh5QQ3JtMz7waxJ
x59oEnkirPMsOwzjFNa42iiESsc4vQSNn/heXhMrPgspSx338Ofp1Syhx+Wg8A9YwRTOTRIpZwl9
2ODs75AU9CrUWkJqJwgGWEOv4WZLixsLSrvEWFcXlUb2nz/e8EVPElvzeHQU4yzr5s+amLuYn/I5
VTtoq68debV1jTHck9G/cGFJP38UKivPH4XGZPT7gZQRaGMGOfP8Ub2blK6PUPJhjdjJoPWiLHzO
P+ImQrO6lQwNqG0UA2HNKw7Its7x57I8pxBQVcX6cVFgdSXIUKzzWUrrd4yODUzvCo1YcGORICYe
r2v8cZfDSSN0fknPf38gmulBHEhXUdwer2acRRJWNkkz278shxwbRZBgxz9xxgS2t7Xsn0+Q2M+0
bWZo/qSGwLXALsXpCdOB+RTYIY15kDepvNx6jD6cXCyiUbJRiNXAa7dbxYU/VZ/bno3xMmtz489Z
Bddg1RPHRvSCRM9XOiRCKmVu6WCOEjik6xqJn1CHo7Kt3hlZeZlujKpHXAcbH9rEh1+P3C4CBCFv
R1imYtgcEFpYoREkLljZTouuRGa/EhnTwvYGuJZxAVdf4uOwD59cRCMu7y8XfdUYqyk2bvbnk5jx
QOhkZZgE2Gnzd2T+ToUMYWTRsGLWrbSqDg8OJscsnNTlxgHnFWidb4mwEQL9/LnPdQcg8VgFygt/
d4DCZucUTNGO2tEWc28D5Ba19Dq7SOs/Qu7TPPD6OGqjj7mPv5vVeGGokX29gN3MdPF4mAHIRqqA
Gy43nC2mQHSRZQ8hu4Vzh6EuRG9Lsd5s6RtfHllEk3NsrmN7ldS2PcFrh1EKpfxcEc/tyKxoiqus
0M5l+obQtTIz3EZGdjwmuX/jqykX1ZEui8wfDy0/qxEqjG5lAt2fP/Lvk0cDk/GRuFzGnPGbrdvQ
Cf00Hu3qlsseBYTVSOREkpWo+hbLN3LBDH6rWmgdG+L9ZqrtsavUYRdpu+hfWAhkRsZBAbgqAvQn
agDodMfR3OdWFCjEDqporO8o3ToIE4cmNHFbNugQf6Kr7WM+8UWU1SMtvEGBJS89Edlhe5UVSBkX
uUWq/ApUbgYXVwpd0cusi/L6+891ZnatJ9uKgwvJbHCb6FR1UB7CH5p5LmXb+25ll9PwfdgYow1S
CcqyNxHuUDGTYtHE+Py86bX5FRVB+98qCyf+cboMuS1COcZRNXkuhltSpLi11N/zVFgoD8UojCBw
7ka7QRzMfIGSUh20YHSzWOTg+qoiq4g4dq3YkOdliEKOKSqNJtzOoyntzjg2a529wLGaroOZvswF
lQgqXAqE/xYFDAzFApVP7HvtU4nIKW7qIm0/ISaOinzRl2MJ4Swn6/CeRlQO3stNptG66ovCP6lV
lcbBIpsmezwD3ZqDLM6VLVHYaAUozEuZqWDKkAqrAcwxteIRjD+CtBTfmkQ+Qq8XzJTMSjCYCm6f
RfuYTXAlA/5m2sxjYGXmZZd3xTdHaGECr03e4/utQjxFJsfEdf648Z6bmK+9z7UK5BV4a+gbhl0B
e9PLBs3nXhzd06hzCkUIRQTwt2WRDEmd+aEuvhXI1KrykNWJy88pCdl4xmrkdaWn/C6drrNwGEfH
a8OqL8MFHH4vL4Ny8q3jKuPxdF1ZLTh7F1USLJOBd1mqjpJWGHh0zRSW0Ng54PaLKk6m6ymVpmRj
I4cDChG0D4B0rkxZZVOUcrNhAHZMxIhOvHqyg8ZdFqJm9Uo6rcEuGUxFZVneP165gSHtXA2aEyU1
1CUheWQhQ0sXTSEylBZqmaMAprqKdFec6an5UFWJX3lpmlU0W1iBnw3HAUfd7s/czX1+3dmdybYc
N0A5qCuRbLMX1sbchUP7Di5HQSDATV2BzJYG88c8IKpIv00ELG3gDdR2itrrdazTE9aWPRzFf+eN
cNKE26iYmYI39u75E5HB1WGfsf5PNrVmMfYtN+5vS7zJrkSG7cdsgq/sadvUwbkDx4J1+nMxTHfe
MytnuByYOti4cL6CojQ5m/nEura0lMyuM55nDfMajfTtTpdhCW8UJnVODivf0dGnrnYNgVSEQoPc
chvaaQ+UZ58i36RBeZYi974awNS6o1f3BBXAxrXsaFGKadBnWER26MUoFUSFx31JjLGHNtah7kJE
Fyd+nDTG8jtE6h/NZcbF6LGkYqj8/XzGc7/m4kJD5OFm1pgtQ7vBcwecSD/M+7J2viJFtVEfF1VF
xzPaTWbdojuL8+OQ9KaoOiCGw6+guS+aW7IwS5q1cU/9K/BtZknTMkL2fxwVlBkXWaIsRlZl2pna
7iRAkIxLv89MuZ6MoOquK4eUMKOfT+k5hgJeA1E8s3EGE3ojuIZ7PqOwbOhgdRdhnRgfNt1TYUUt
8vbzaLktx8XMry92bp4ncDnUfRuOuQL3+fOcAXwUrr1rL7bExxCEZezZGrm19qoa18L/d8+DXZor
JZAa4XQvv//jPE+jdNb7WC5dFF9siAnQpCYed5IUmVFel4Yy+PkDZ1sF6H70MuCGMmpOE+Om/7l1
5nYT+vFQqBs7Rkl/m4JQmRharWKZod57t8uzhZ3xijqeU6VgzL10skm9aFg+OF/j3kbC+IJcm2aK
H1EMbrrFOWekbSj5mvgXpzyf69624f6cKKyPqonaYX1IxWCC/hb97K3+q55yxI0LXQeojysv8ycw
/l4jgoZkZ2Bc0EQTLHRSoHr3gXLUj+xPmS+CQB+P4HeEvvCHKCHDuPApPPufdVlmoLKrmPK8PMzS
dqLNwta2rLOlWwmUSz+wgWgmP6nNtplIEMrso59npBzOkyDsFJpe2k5GBHWtGM0WxyCLnShbplZc
wN9tSSbHwrDQSzbUEFhWF35P3qeiG7o4uddmH2YUvhL0vqFy+o5aiDY1dcH15rSFukGTyda5YHVq
CDlrw08ViEGAm124ZIq8pG4yMnl5Xak8WsrCSePWeyhblaA+Qm9LRt2zYNjAeuh3Kl1DxDhlh+og
+OFE0sPC1XhkloAZ7k5tOIUoWKRDhgMNR+jJSOP0KwN1qdiFHBvFi5NY2pYp6NRdhV1z3HDpqh9r
Vi7DpM1QOkcVzUGniBeHjav9hdXqoLczr8QfDRH0kypV4fSHQYnjWOUXMapu0l/QM2I2DvB4NpUX
uqnRCPIlKtAxECyxzhG1r8KqJCReZATE4V8jyge1eyrk0NNvRAxj416g9OkXn3Ol4oQexnlt2ahm
4AqEoVmgGQsh62GuR2C77Ac6VaNnW6gudQvQa0S4i5GPfv8hUXVTTx6ivj5CRUS5FcKPKLTrI26n
Tf9d2lkyhkufgzTNvczJs+qPHNUzq/Xczc629SYlws5AfnAz5N7xKg9TSVswofdcGZoXDNc35o0J
yDZLI71n9HInTUC7VwqJZ+F1lS0zAl8UaAdi0CShXp9YnfqC2F+7V0WurHSVRSIQXhgE/ZUYIxEv
x6j3jyLesePIZtNJVg3dMapR+tKpJF0MSoQXTtSkNur+XfXFx6I+5oHQtQfrC7/HVZH+EdiRXg6K
+KgnpKw5QsECZUGaizO3sL/pBOaY94X8IPuoWDo8DIGubVWr2Bn4Yayj9uMUp419CGa1OXRHm6VY
sTK7CYv2ihJenFXcCs6yrm4ORY02AuR7wXGnW7UMVe9+doqwRPhcRLdRXfrLNCwCb+R5vhS+Kk/d
iWar0c8RbOWF4Phqd8wXPM6dVY+vPHHBqX+vBt0eIb3wb0uVpEfJQNLJG1UsVmFs66uCo7/CS1Fm
qz2L6eBrP0zuOrVygXJMm33pXRod2rSxT7mtwsjTlsU+cJRaV1VT4w7d2PE/owAcgRZomLolaNcB
J00KctnROIxWxZhbh6TOmsu64ygawRUs63FoT1ldjYknst5d+I7yQ/ePqKNqPEGg397UlMfkULdF
A6o6ysLR6/C3RO/cRjjZ0vKt6jRTiPqXnDTx56FjCbjuTJ+JuiHlwndDvbbjuvgw4AzkWS2JWaG+
MKFK0PWnAyjJc9tJuhN0MFinUcJCunTh/W5J37PcmyaXhCh9FNaffVH2d6VlDQsakWld17GmCNwL
NABOU42VG6ZF6oGYqNplMfXJcCrboAw8mxTRxUgcOGLQ4ouuZyk7xf3ZaXFaDWW1okVLz0SaDR6q
9deiH2/s1vcvOIH5dP/L3pn1SI5jWfoXaaCFEkVgMA9abPN9CU/3eCHCIzIkkZJIUSIl6tfPscic
6s6sri70+wCFAiLdzLRxufee71zNdqkgD4dd0WyDo1XqVVITuoz3uiXmw+sNdbUQUWQzF1Yi1ZAl
7ZpUF4FNyDcEgKpI4n48KqTCRRwOy9MWjfJpbv0iS7kszZep9dO72fQQF9Nmt5JHRotC4PwQ2OTQ
TTHxtnYvyZavjyye274cdye+iUHvBUCd4Q2vk51Q/3LREwMIctaxyUtrQn4h3Ui+zXm23Yo9Mg7o
CLE4KF8KboMJqoJtbrM8UF3RR5J9MwHCkipHjU0UqZinx2zN5AELfZaVrNvpaYlU+4h0GCnU2pov
sRr10dktOgrtsm8m4V9WaB1f9mnY8+OkiS/ENDS/e9yQY7tQa2uU8vzLYljKC0MmUHeyWYqwde6c
MamPE2qJUdHQmX1h48I+k00nr8Jw9el2t/9uMcArR1V8RxC/H0PsFNW0TcsLaoRBka6juw3MLL/u
oRqPSR9xFECABNy3PiTYyzasSKHocmh6qcxOFBFzqedRHGVqzReUUBKcv4svUTgmB5El8we01emR
ja05Rb5nL8Ng9ptmFlO9USy5kDKG7n4k4XIxlqyP48zNq8lz8j2RDotDPHl3T/yAyQNd8iFKFnuz
Gbqeu3VLFLS3fDzybCAVJA4wkpCu2HkPDL/lvDVPe5y3X3LIXx/Tni+v2PCbEyYbvdujYEGpIOsO
PePpLSjFKCmXgfVVvvsxwXg342FvAvUogVE8NpvSU4kELDyYVUwferGkgUCy77eGEXuDeoCEwjOo
1ybZ2YA1e9jqhMr8FIHbKp3eyUPumgR0hQl+BDxGqefWp2TvWOmHDdFqRS2whPxWpomjSx3iTeD9
UvRM89s10M0jlLL+PiB+fOsX8w3faSDWd9HbPCCCEZaK+40JVDlTHXUXpnT81QbcrmXfruEdMmr7
pYudm45t3CekZG1EbwhXJj+wcBjZZWhzXYHFI3vhwCxWOdsHWoh9Ya4YEj7eqwCZw40PJop7nYXr
Ym4n5gDrRJuJ1vNIpuEh2UjwREfW6TLbTKvqlmnzLJrODTWwPd/eDJ1UXRWYMUXhkfMoOFI3z/uz
z0dj2+M19AgrNm14UYPEXVNrIy8ShU3TlxFF5FKmg+XuDoqXmMvERs3rSnflSxX22S2qYjyq1ggh
4s2CEsbylnao4BusI0YvaYbAqRmRvZ/cktFLGm/hKF73xPPYFX6bQmYvMRa78JwTUB3HqfejqVo3
p/aFBY0USHSbnpnCBLzpZRkQtr10CZLTIm5J/6R8FOzHFWKBKEM6xeHtysQ2lrEBi3FHeyynFepQ
e6WgTl5EvHQleqfLyxL4bRYPvQ8ytie4/WO4DRW0tkFeiyE6ToeHZSEiXyqfiayPAUnMCvMhB6JW
2sjHQ00i27e3sgVhVwwjpPpyX7ZpLJLB7y8ogwh5GjuSqroB7HUnO2Seldi67ZQ0eOl1leVhS1GJ
FSY6y8ZoIGU2pb6I182/Zku83Acp22g5CE7mghKZQE6F7voW6cD8cAyhSWK0j49K8SipG9fGNi4R
wrWBKsFXouKzFrTNnn1AFEVgZnPf9SVW0gUfUGHQwZyORWjKs7rVvS7SZoo2VsuBRrStdbypNL2L
ApfZLwDyBn4SU06+Nc593fe2+dK0+mvDdCoKpAnDy7pSUfOcm2OIzSPEIpEZIEx0v+l93N+bpLMH
1xpW6knvuqCohupiGNLhxYx9VhmT+cLmHcH66pbh+9Lw/UBVDxSr2fgdKLE8LKNtXqdqx2ZDHtnc
Ji8UebqpOge9DuMBA6ZA2Wn9ESktn/Q0znk9U9rczmpUL3aal6a2W+P4Gcp/Q4tg2Nh5UGKq4nHq
D3Li6csow6hmS6tuJE+Du1hu5CbWAM9UMwNAZEiLqjjmeEegpfa4b3HcF3Cu9kMVMjfNtY4ydY8y
3bqctVl5weY13MpJNqIk2ex0waKBo1SLuqM9zxkurvYAFV52brofHOzidBRgpCqDSbkWu5fmHrs8
Nv8uk33VCcQXOAX+jF2nO1jKstKOun0TXRN9hXq6HQBes6MK2XCgmorHQISmdEPWvofj8KUXKLg0
SNwONObiQ63xooo0UeojCbm52DjhW8HNJvKyQ7HzwnWMi25CUArd5kq8miB5EEhLLm6Nuu+yTehX
yZvoXUbJeutA31WpntQ5gez/BoAiltc1bdNFIsLpLuM8QdyKxfE6CMl3IgfU0/04XHftLZ4/lcuD
ru6zDjAbgACVncd07FQ5m25bwAvtCoIvXUVUJj3WkSILOpHe9XqOP9u2XWQR9ziHQvS0zUuJ3y0h
YWJMtF6n5yGzMa2QwrveINaSzWXQavlNI2trS6mTJPyKjXc1BQvy1Z2CRWbVokVw6qY0/nJlPw/R
7qQtOh/ohzTdxKd1ucb2gMzzoCwH0a54mtwCvzI32gMMLkyDkOZ2m63+lPGydeUMqdgVneu378vi
MVcwKZGnWQ0l+ocDeeQKUFWuHoVLLqh2N8Deu21HMI/q7O/oIOD4YaDtckM88rciQDiyVD2fgrQO
pgGl9XB36dsy9/0H1W4rJSqyVR8GU3hvVxq9gJDKGchuxHBFtqxtf1wRVF2w+o1rvU1tKxDKMYSe
IHEDdZ+0axSUll8LXn4IU10b7SDkgSrGICpJO7SCSHdoXAYcZpClkAjSTH1NY13J/dTFiKmTke/v
42xH+RCraJ0rZBVcYkljmdp1aSLb9P4YhLEYyUNmE54XMpq65FuP6mwwli7IN8EPgJ7kFt7JVmWK
lci2N6ILu7fDbEuKDTf1VQsGKe8LC9GE+Gp0ng/yxuccJZ1ytkjA9GPvYDpKig1qCrMHY/XUvTeN
JKqpVkwVoDDw0ySjKdw2qWw5NIjVxrNtbTD8nKd5c2ndgmEfxjqdwEu98DAGP3PUgN2XsTKeBKF4
FFZLPAcSAHm3orAWHIcrNoPL/30IGA1xH2cx+orpdkvfU5PG7csfgnugr9DI0rOrvB1HfNM3sL1f
8Uswn1fiBPNwpz8awsMtO0K+2DHfpmhm3YfVaxu0xZivfg+Q2XKxZtgisBwvb7ZFQSG/XRBQbveh
YKEnpW1mO8njDkIJTwtbnlDiM8nt6IYq7Rfrx5vE4vL2olMgZecS4HIy8JdkSXWX1RnqwV1yCa2d
vAJL3i2IcZA7NNNB61xgPQ4WVUmQ5HcxgHyE7pphxfSsQxCVk2O30MF7DSXdQQ3vSmDxtl9J3Ywb
6fpar6CmGWoHo8pvd4R+ec2DPuOoLDvOtC0iMjFSU78n5Ah2a3jTue2/BCCklyJWsI8VxGLu1CCG
hx/hKBFlQWRqjaxVNrO2cgas8Vbs8QSAbM+s/yVmXVjXuEeUO90JWn53q0KelDLO7J2IvB9qnQwA
7h0DzKeD/kWwbaXnCSEcLZJRe1Js4yrHo1lCOFG2XK8jNHAnf+g95BJLKxl4kWEftdWS7P557oJ1
Q4AQ9DUiUGSIXOg0PZqMLEPFh3z7DHa+eV1EzTpFz7nsZFqteGfvd4O3XppiFg6pwbgHDtmIEVFb
I5ww88m2qXQ/mmC7VlwQUcdjucu2OcBp5XhwGCxUsS82nthY8pAoVRMfzqdoVvSjdz1BwZLyuFEl
CopdigyV+vl+yLPQVnGY2uUd+CrQ18JoOCVKcLmTQ4AUxWDDUdy6b5B5DwWZEIffbYCmtmJNJK2p
zPpL0MwKipFNoWHCH6EH4Lext3OVjykDVhQs7RHyIB4M3ZqgSOCPOE26n0RpUTD73AGdYmxw9mSD
UOE6d33IIr09ejzsijCes1qAj/09AICO4qHQzW2AZXj+iuRybZ+oGMw16kri7oQIJrsYQtPuE0tk
4o+JI+JZrQm/g9Wl+dGYCHc+X/cNlgNuURnZ924rdBeuX/IttY+r6VtcAoxoEGTooLCa0gGaoEzZ
c4TyIa2YUOs5QtGiq1bwzb+tCYETMJUzOY1ECFhMTPoy8UYdlngM3zMzRwWj8JK0pt8hhM27L4AZ
+Hu4IuOuiu3swE70I3Qo1jnmzk1m4DCYxx2WnoavG06X9Ve8FdlwqUfq4wMoH7ByaE3TzVXjEoel
N4Cs2BWLprCIJM08ISgY/XyXWG1vmzhyeRWmjaYHwKz6dd3oAufYMuIqQXTSr8S0eVMMCMAfpuAa
8c45yccCMbXvikxyBg1aTl1bYUMXoOdRLnncB1QAij3TOqulg0miSsKhq/dpw3eaFJYIoL+Drlyi
f65zO9Yxn7dyXVL/QbFauJttGY2u+snlz3NqFovDpemEhKBDFWiI1V3S8/gmb3tJgXpzPxQm4uwm
CNr40/edvGyBnh/htxAlOP74G8RnO0IpoMyXXToLU9KVdL6yqxdz0Zt84bVtu7zH+muS/kZEsU8P
S7ambwFv9XaPypVMUAxQgy96PUQfHQO1WgyAae8VKOGwpmvqkRSwGOLhxMN0qIdItK8y3cxaYt9E
VIf4vGoTM+XX+5Y9rMmKMnQSK36f90PyPoGUbQpn+49kHtS7WZQq8OI21B7hiilz1jgM+d58NMEa
NoittqAMEHncGQsVfUbd5evY2OBsBCZ1ZTpJHxa7qMuSTpBUDZW3qAvQU8DD/A0V445iGDTZp473
pN5IOD874+OzxKvK41K4fL1Ga+EA/HlEiYfOc36ak3bMqp0FCJyGjm3HMY1d/wy/a1cZFLcqg6FO
yilJbY3wJboZvWrh71ij95b77Z3xJSr0bEMQSqmsh7znP2ENCyuSkuVLjnD/GBEefSq4CN9DfCUt
gg03DsraO6Tt/G4DqHnUbsGsy+03mMyWR21Dz4t8UWGEebA/siaQiGgiMhyxH5gRacacVDkFYIxv
365TbH4TKHZU+YZEZYIreC+2NlJvQd6TF9EmZCgJqvpnrccIYhbcMjJJvnuL6r+ppUY9yHxig5KD
q6BaAhZ4R0arBv1syKxI+rCIdsIqP+Ml3+DLzQQHM5iCzYthgtYAaEw9EA8c2h/XGJJoXCUqBC5z
Dm07iP0MM55fvvBuW9Pv6UiUPAmVDwspOTHhElS5S8lqsHhJEMl0GMC4ChZ1WVjBPBHtCBvz0Hel
kZkJt7P1G6qYRRZv6YGQcc2/ZuN4BbImLfutxzqWtmFaIc4Da1oFPmsaQMkEnDwsZQjjQcZ7uJkx
aWBFJCnAgVar38Mp8HSuIEnCbFHPevWyhebYNRLEt2741QiIMThBBmlEs4fTk0vyBSlMl2yZMW8q
X7kTFWC6HHkflPluE/dCqNmqal7R1jSqQ53Yefq0cneRL/AruvPlqghCsmLXLVaGEweNJFiJivX1
SkjWhKw/ts3m6PSbDZo9TouO5xJ/g5+RZttNsMxImG+En3mflVvIcuoO/70891ciDqohaNlro9sr
mAap8mqN/886JUpl+RLC6fn7oPRVqnd/8MBJOhrwAzNtiQW+78ItgFm1E5Do/s0J/FUIvp4AoEqw
aGilCJUQotBfT6BLPaT+pqM/5B8nMPxB6Q6S9RhxgYIu9m+U0usl/Sc5EocCTUNAq8K5T+D+/dsR
EX5uncF0PtExMDItMSZp8jUzgEv/Ha76z4eCyI3LypB6Xm/13+7uwOPB2yZrTn8wfi6FkxDMZTxd
U8tfD/LP/gmPf1zAH30AvisNb3XTLn/75/95VQP+97+v3/nHZ361SviPf+G94EbN6ufy337q+Lu6
9tiZ//6hv/wyjv7n2V17KPzlH//UzuFfNGx4/n22/fIv/viXbg5/6TLy/5pk/OrmEKVXd/0/WIB/
6udw7V+mrOn+iy/92cwB7dPAbV+50CsNiQH6RycHpKf/Cy8fwmujsNj+o4kDOn9mIBYyuFRB5SMs
wcHx+9c+DkmGN4oTYDb4ALhhwHL/kz4OafLXuQmWnFLIYyEoTaCqsE3/baCaKBMTbFntZUflBF6N
vskQRxPBY1/ojLiPsBkoynCpeu4gQd3vK7vaiIYwKkdmRR1RONbEAsCtNvEmH9p8EUisg1EgiDPH
jSE/WhAXF0AX9VSl+ZYnKBKwK+cvV3rwbdreuH5Vt2EDSbBQcX+rkaE8UpXkxwFS2ZFTTo9E9mQp
4Uzm1WxlhpStNWeJaX9nZ8+rq4gUoDLrF2zCkNpu0CRi/SoHaOXVRnlTJq11KCvFC8yBqB2piZAV
/NWK3SD8lHJX38BN5He7TFChMVu+1PhAAy092w7yaiJb+ZY3yKQYZM6Wq/AceU5O0sTB91WZ6SfV
HXtIxJifFR/Q2XqL+VS2CIUeO2iUxyVJzDOcUOtFSDC8hQesMZSJiH+HeBjCjyr2AhVIxJcBCpz3
TTg2N7Peg+9j1piliLSK75Hojmc4Rt8d26ZnscK5KdvcfWn1srwwtmxD0Qe7+YTvuHk38AIzMIUQ
crKsgZa/j0glsRaf+1DSDnpWZ85tyiQt4SY33ya/rbaMyfpbBioeN3nsP/tuWU5s75ZDRLru+x7a
/rYLzUOwN+kF2xpEOL7vN5r3rhxTOh/ols9xZbLOo+jtbWzwPBv5zjqG+Bp3yeLXhmA+xDPCSch6
vDRqyHChEBGKOeIWbtA0OAkkqcdt4v2rGkn7m4R1U5bALpMYBXNkakOWigjyZYr6KZweiOY7jL3z
ZIi9s4Ttc2lVCIOyj1AsauFGRACO5K5c57Gt+h22vgJ15fVnJ2LsPHpLxq4Y+3k/wqQ2PnZZuiFz
8/S2MWqv0t3bApnTcKeXQNzGQRL5EkQGCQpFkBUWqdLNG6c7UG5mG/I5bSvKMlKnKE70Bp/S4XDa
9d5Q6F+gD1Q+RkCEUvbUcN/CGxvUuh1c2XoHc2t636Hy8X2kiTyHBpX2VSCAryBm+iMZ2+1mRyeD
+SDYMsJzLvh7MGRNcOFTPImajTT6Ma3hbIs2XO2z21fFa+dl9LGwno9lM072KYKX7asBKwRlaY2+
gSYzrnR+QS6+0j4/kUSuc2FyptBQwiPNGqCwwAnbImGyKLS/JS5sb6awJZ82m1CFjAgG7dW73p90
M+ZfBaDCO8T4PjxvTLJXFA1VAHc25UiJ22sgrpECH/J2HL6lTcu+mI58BuGqEQua5C6ymf891caD
0oZla7zW1Md30dg5KnsjFoqHNZqPhRJEsp4KjfhQQeoNnB0gD6bsto1RLYXm/RSh2EcKGP+W2oTI
lUCdkzqHJlIOQOeL3SHrRhGtg3+a2Xpfl+kiVQSVJpxpuSetyHEfiDgqFLAEECdPy4Dp8IgCQfcc
uyA9qg7mmCpgCyfQlk34EcuW1TvBYuriUPuSQWgUR7ro/tzAUnEvyTWPZipZng2K/bixdBC/yU5M
vpiiJVmxmHF75s025ojjYJlz1GtzIkE+n6AWoSAKIXZ+ILMJvivo+CiBRMI9+skHWFz2FobvQEAv
YoS4Q5C309ds9VDfUXX+APMA9H/u+FAv6wwkMUm94SVDffOh9YyjWh3rocralZ/bOFjRCybUL7DA
aEDMbL2Bu6srh14iah/phWgP7/U49k+snfvKNR0/C4llU6EydUQy+9qMqT3OVxWgS0jkYA8DCl8E
EngFW1xWT2ga8QOw5QZnXJRNlQIqARGydXHRh7l42GDFcfaG9FM2LiUxq+5+24OmH0+eEggV7zn4
G0AsMHpEy/JurYekxeGVBAQjsodIrPyAMrR5RlOV8Bm6VwNhFTkaBZJ9ds36lgICeZ5Ynj/bCEB3
EXaCv60mG9+TwOS2GOm4XlrfyLd8zGIsUiumVQ7S+zG02/CIQia8SDBZl0snyT1rhrlUbgctlBqo
4xF2u3IbfHdvY9RapxzoToU8drhH/RGnm8ngEEEOwI3pA42pzmJSoHiV3U4RTn/flvguTVE8RjV6
4S8kN9lZdHJ9RUqbT0XrePt7AkDzAfqiHdA1Z1K3HqnfPZRY/bJjjJ8bXPh33U37efUmPW7LZA8b
TKxfJUFnpXKfgv3URL0/COLjYosWW4PEtLVE3cFVFrTGTbzs9Nx2rSqHVTxOvTVFOkEG4aqfCRZZ
yZ/XnZ9VJuI7UDKomY07QTeG3KpHuG7QBQL389WoLYJje4ceTwJ6FJMJHiR6fSR1HK/pU8/29gca
rnSnbgtW4ITTpnEc0P8Xv1P/FEuzHpln7OwiO7+BKxgeXYQaJeYTdLPRKlMkSC8GPKLGddCNfFih
xQCkFpuw6Qmu4AFlV5EgOWI0qltYLSDn9eTByoHf7ZRt5xkbY1foeL0fWf49VB37Hs0oRRTpnE7v
HbTOr+HK5XlWgT6OSRvkEDKw1GD4tdikSZ+kJdBJeuickI+cIQTRQIEruUTZR6y6/CGG1lMv7XXR
RJEqBgy7ruleA7WN1cvo2XsHlxBW7DZv9c00TzYqwxFtcqBfreyjC7h8gYljBt4BnnQ+JZRNMCNn
IDAhkkZTeBtnS4d9jEVjCMFiaaGJY+PHnVfx7uHcbQBhJbk/JG1GD5pltGzHMeOlaNanPYqVuFnA
bA4nKKTte6rRAuNbnGGKl2hhEKa1WXfTZIXMNkAMd1EEe+pyVI3sQnvBkI2NvFA3ZsH8beL7B8Le
7Tcpg/G7cFv8xhZLX6Op0Zdp6l4nVOZqNO4azhRiSkmtG0qqtues3z+wAP4kXftNLNkHRbOXz0Rd
K3TEpMAPUvtBWSBOcGj0j1PU1ysZgls8nBhWdS3Po1ymn8meOtTj9CQBZ0xJ3hUwXvUno/zylKSr
9KW1pAV6Y6BnvuaZNfWwx/tTuyPeAe29olXM/8+e/mhc91/2Nv6PnnbIb5BV/Ovk6S/NbP/+tT/T
J7S1o9ecGsYbaFPX1nb/yKBogsbVKegmvCmERFDMYNj5sxkewSurkHvj/Uhojog1/Nqm7s88CikW
g+sFr4dNfxkvWfQ/yaPQsPTvCT9SffbLKgAbVRjGf2O/09jDYaM6d1JwTFQx/HR1i4lXptiVfCY/
89AJMFz7Uo9Q4UopsrnYNi8veSR1GS75a+5yeQnQseVuQ5jt8ivxEGT38WQS7IXBWFDhQO1cpQQI
VPuBJENYYTIlBUhUhrkcdCXLLCuRbj5p7sIKxUJIwSSXdTRB5mkiHBPQmStFNOKY4RRWQs7vrmev
Nu0Uyl8qhsIlPrNAh1WPNmlQIXfo/o6as3bmPcKqVGJiJSB00qBGR4A3VF2fRRJ9OoPDZ6l+71X3
UzUL9EXw2CU6iD5FbT4X8YjrQVsuIEZmes8igV4/hmIVDHB56CoIjBQSbOUCejYmP8MPu9R8xq1x
jNfNMqCzlpA/YxlsSGdwK1Vu5iqc8KMwFSQFkc0XXAJuQ5ifB2TrFTf4lAtxDk6ToG4BFsAcFKuT
IEYfFBp9VNmU4a+SPK25XerrNwWB8tohr4Umlo0FnPszsjIQp+kS7U+NQqDje1f3Mw7Zo1x7k5IJ
p78mcW0nnFCiM1mFe/MFnmFQBNTmFVPjTz9O6jQlBmwKR0KK1SduCtY333kfRLgP7BVNVpc6GXtd
ziE0kWvR80CWPEdPEReXRrD5FUGwBPuEtRqq236Amraf1hx3L5lx0DWl5zwKXn8Nkm7yeeXJNFea
YhxEPnkaXI76Z8he0YrHlbHE/0HNfnIdTqoRkpwR7rBDJBAPK0BkF8qWuHb6OooWfBZ1hPtujiSa
Yc1xTV0ryoxnV+kQA8v2gy6HNL3HeP6JgB+wJNjzol+7T9TI8Ox3/EtwZFXwK43VuuTQ1pzCdwbc
pTnSeRVTvd8BnWWlmc37r+c9NBBUXI9hhcYB+6FpMWRQPcSjn7AV2CzvL2HU/MQkx6jO8Nm8xejM
KYaKus6FZlr8lx62wCLLIepGOBHMvLxwWiIcw+2ihL76HU9+nTBPsE/zywovyl1LMTsYnd8pwKYy
g4kWEw6DKcds/HUzRo1JsQb4qJbDJ7paxDUHeXXpY7QoIRyDtpczv/iRRc8QW3SJrnyguIx3ZbJo
jb4YcVwbqcJqMAS3NHQ4h6adb/I52I5NFke3ycRhEVoQSEogk2hQmIAVFOM1zMEoG/HHbR3lHYL1
8Koigfx0bV9L3/R1iHkS9q57cm16/2t6JWLfTyFaokDR6NE0TOXbtXmIKsIBjxuZj7w0bTgiYE8k
wvDrNJQ5QsPrsw0GXH7Ax9sMrXSwhGAIjAAdSkCkGqIbnh/6QuwHhX30ODdE1jA9swPcAn0FRVeX
vwbAdYRjij91ZAfb6bGMMWh4NcFee/r1mBeYBzEPMIw2UCK1ExH/pq+VgLTFpe4BjoUaUnBC0yas
XhAr4R/HI4jkzwbGVADWmD1hgNk8JAsr4zHil9DY8RbFqe0+3dJjvorPoOl8EaDNxy2XsazRH6Ir
7R4GpybFPFV7Gt162rIDzTDIRthJbwMwBQifsHxBM8XrMrA4RPsI/oAcWdsDbw82/Fi0upLMSVbS
JUxAcaVzATOrOa/ZDLxyhJK4dUN4ClWaoEtGg0WxibC4rXh0AZXsyG381KLSd9yj0R/1gsVEE+fK
dMJlo5VTBxNchFlEtToNOVawgUJ7+rU2xWyL61+TFnCUg0UweMVvt49ofRpWJiVPsRf+mHEEqukC
ZESiaFR6RNaHOUNkKBVkpmswertlZLu3VP6Eqxy3xmMG/LrXGUtlJQf8JDhQdiBjJmuyLXMV5CmW
QJJCroY38jGOdmSNauqPOZ9+ThT/eUB1EJNeF+DOtwsJ+u6AHjvfc0DuNazN8NtM9G1QRNUyaB+D
1d5TtYgiWfPm4rutEUXQz31UAUsA9i9XBePxFmS2QgdNGPevvY8QAZKsZnk0IwjejfiMhdqqSAuW
lkA6XtMGwNicr1rceZAelw59EPMCnBdyaDBbxNZXNadoVbc8wpqd8abIor6hBwPKRZRewnCweWZm
5POtjtDCYAoumttvwDrUjxllGtKFyhZNssmf+ZQEe4ZVArXIEhNjPUGuVQcwQRv7v+yd2XKkSNZu
X+W8AG3Mwy0RxKR5SCmVN5hyEDM44DgOT/+vUOXpUmVVV1nf901bWSsliMBx38P3rS3ige76RpTI
TJvSVcY24yja2laYXkVztxq72mnn8bqCjBkc28glAockJo3PCzaATT5lqr5M88iR8TDUlr/pF7rL
157y7QWiVpsa9y3coFMe+I8fQrGfFf+PpN9z/fcPjYwAAAgGM98PzkAMh7jrY++mjgDpAFuaDkGx
LJir8rei4nBx2vBxGjqHZcVb5xas9L+/7tmb96frogHFnBOaAUnTH68bLa69RFJMB2t+3+x4B52i
+t7ORhVrUb39/dX+2CAiRDx/Skrq/nkYHS2uX662zsALi7WdDvXCAjlHAlGVGgmcR/O3z/W/Fso/
JAGOY7l86/85C3j8oV/Hj/2Tn7/xMwF4ny4b4Xq3yEnpq50D8J8tFIuRTuQEuPFJC35G+T8TALol
OBb5ESQKEAdMTv93AmB7/zrH/gxUN89Tb7DY/zcJgAXX4Y8r1gIL5NqUDlhCJn1f+8wN+MBMoQ1t
qL6jMfDeTVeGi8amXr69d9RXy+iT3GAX101X3QdzeDWOQn0mku0fRAdriVLvaVrQilMjWq/ee+0L
YK90r7qSzbftjdcpCOCE+p3ZH9wwDfLY8+xsvG0DaFh3rltUdhMbLbisI4aR0L6OXLwUn5DT2sSz
Bi0OZy8q4o+rUAxmgFhcIevRccVZ3FCFTKvS3a1rZiIAFDNc2E8QbSVBG5a02jrlkfZxudhpJJMg
N91xl9euLU7SzQq04SXYR/PcdlyWKCkIX61T0C32k8vG21fx2lkdNTKXJsoersLiHacCP0kK4a4I
ysd0MYxJxcjSFZ6/zuteyzaFoOKXFM1Xe9RjnyDsN5W/CcdzxwkRQymQstbuiBOrQ/WCMY2yvx/l
F2l5TlrQIYEfV0TTCkxQyZ4VdiXRRidedFtIWiXgUQ8l8rBkBnjwsiAhiEMnyw/FWDxkNZraWE8l
bMaWnMGenzChOftSEslZIBoOlDnzNcYikz+jIqfmuajiGIT6ChbSRT5P0zNlwXYz1WfFjc6zuFUc
Ayrzv0mdziDp5hfwICNOaY5l7aD9qZ4oplDQjqzyhBHla1Z0Q+Kk1fSwhtMYo3Br9hNfqeFAkvUC
Me9pnQe70G73OGOp9RdPqPTfOro2F+vYQQitsus179HPT/Kla8ZTo7r2QDcFh13hbDVxaDwuwr8Q
Anc2VDcOQVC0BEdPAm38Fs8Ih3OjfvhF6181/prezlHnxyOdelodE9gDJ93CKKz2rnKtWK/qxgYH
uFUKfUqG12/jziq/pN49XIWSMDkArwXiEKxsq1cvRpCQb3AThF+LyVb7RhHZUa/WOMuWJRG9Z9xn
Z0FhW2Y/UiftbjxDPniy0MBMl3pvCip6wEiKQ1v5Pigq04+dbsHTStV5J0PPPbIv5Duqa9GOGq27
8XIj2it//tF5VQM0GHVmyt4RVxkk0g0m36+d43Yb5VGlyzI0S7hUSIg6h6piK5eNtxpYXUxVJ5Yx
FnFo60fLawHn1dWTUafHdW1BSo4CkIs0nr0lNTHr6/KU9x5IOuEWb87kDV+mNSAHlzG1creKR9UD
6SPKQYuEuvrC98/h1oR8beu4q/HWSR9nkALJ78Ud01Kz7VCqdTkbeIwDVbnpnj7XHDzUbiVu6Sk3
LVIrMIEitP2dQ9UxOXdQx42Fe+URz6TcSNNas32BB+/UTtnQbBZHcjUWVrXG6Sy/TTXRipkqdYu1
39ooxbLIIlVbcUjR4jv2MNNMssBdTpMs2oMtaTBEe8nSgvG/+Ge5P3cL52Kc5Rvw8RmBG1bana+n
KX9DXUZTBpVev8au2Yv52g698WVEw0PdHwTcurNUY17kbdRAEA7FJu8Ne2/iWYv7aj4GS0lrDQjb
a6mJZzszMxLsS+j4aLLFpuidBORQvUc7Tp8zXD9rCFFPQYFirS6NV16pZxvJL12kil5iL7HC9O41
TsBqO9R2edEa+BDGEFeFLYqnBukY9GrhFVc2KRyd7Gl1tgAxrNu+ST/1SPyhaUdOdCncujtZkdzR
aVeXairEPYIv46Fyx+DVbrxim1VRv0EHSIIxZTmvMcZhkseuBVVULyb+gKVLkKOjUkSPdF2PmJn4
O+2uM0yir/Nbey533zWrcnZp72k073VOm1Hd1rlbJMUyHmbLpBKaSrBOfbiG8ZL6LdXv5YXc0TsA
Pom+DfZ4h682n2P0e6h8Q/nZR4oVF6ZpJLajjm6NO6eaLIeszBLyLe1cXLiGNC6Wyct3oZqsbQuU
JhGdLuIlCzM40Rb7QbhcF9DjblbDVFdLQVe3XaZgW7Sa3gKmT+R+9pRI1872eUQlC3t4uIlK2tNo
BveLkQ3swfIqmti1sEgtYMrh9JoA14+yQmrlIxYlC53vJzy7MVkqUmYXNx+fLTr0Wu9BMkdHBN/p
prO0iccmar4tmLJJDx0QO5ZhbMVI+6psOvDoUWiPj1FRRlsnrJZt79bRdpT9MTIi5HKGeNN98AlR
YJes0TztzFGQjC3RiuaSvCVvdb6bJrIbo+q/q2q9qumcXFgay846020EY93e2EQml+Bbu6Q1l3I3
F9I8rp7nHwwvAC8tWmDnLWjYkGQlNkI+81SVdYwNi/2u93EambQ34OujupdfbFChF8y8SAFntOCJ
nRmdxlJal6yBcT8WLg3lqnqbfLI1LdYvGZI2RLsRe1m5eOlV2ll0uVTJ1o+T5yv6hHmDD324JSdO
N7myxuvZhTeX10CpfDN76SzvTUT9D1cW9a72CBiUdp8bbHObphr7pzrkT62DO8Ri0vINMyVCybGs
kC9i2A/GOb+Fj1jeRXYnjmZor5fgZ/kagurL1KSUlxRvF7uUeg6XjgNDOg9F4WN5yPQUlzpkX/eL
+qvdIsBs7KU7AoQBcE1PFAGK0e7Gcm0ubcueExImd6Oc5euISJLmqx/QY+EeZtwKiRn14dNo2utt
5Yyg3tsVf3ScBxNOubkS3L6SVfnCa1/JK0aGhI994PG7Dp7XYcIuVet5Y9RRdjeN9XzrQSR8CUr/
wfN9vDx1dn1mmB6cKcxo+OWlSLwx5Yuma+Z+IoeeNyDTBxoyIVWPFNM8oBWUspOaFxgKyGdJ32G1
Z5393Wt1620XnnNsC6u7UdYqD+aqg0OgvfDLXI3my2TqbxAB5c1qOkaZKJWrQ0nl4MZrfJVYK/4/
dlYhFcBMOtC2ipDbnFmCSBHue3Ry9zN6CBNjijIIMWxBZdId67dxcEL0+2OZ8UwpuXe01wd/L4Tl
8cq0vgRMOkbrtMEm5W+XzHlAgYj3RJqXgErKz6MfmV/bjFLYnKfrtuzybNNnzvfaH/GV+YX9zcpK
o9kwFSKqYqOY9FGc1TNxUeXltNXeor+ZdYg+oJvGBwT2/RHnX3ClcqPeR61/u/rtRdoFEikFx4E+
YH0sWc6+Cr6nWdBscnsMbiLpFc/oB1yUBIW3HZq5TryCOQgCWjYiYLykSSed7n5wXNrZNArHa+pO
IZqVtPNiWvVTtl2HEP+B0iPN1bCo95kF0jgNZrQwgBwTUJjjXg6+sUe6kza4n+vimd2seuaImz7X
szYfqlKmB7MMiqPpzUS8ae+f+lYZJcIj7D8AHuf6KbOLcrmAVN/EdECHEwk3LwTqjSoRKEFO1P8p
AODVJe91WxQSKgPbbo7DnaQ9/GyGKzMGBHatcOyii64s5Y2bYfBm2MtQ8f51JbzhnsENjZej5M+Z
NxINEssf6cNII9lih8X070JKWCPh+HQxxaKSouR9uEB+1jRJiDL0E5i41f+cVUaxblWoOVkB6ES8
iAP9z2XwdZa4letf+06Vv6hg9hG+BNNDvbaLtUXNblzVrS5e0sZrd0Ma4uZtVl0f0VXQhQjLDK+K
W1GnGpu5eTZp4d8p/ulBN2yvQxM9zA2x8Yh85WvbtEwEyoNy58s1u8Ad4xPMq17GslHNo5XPOTWe
wN5Tza0uEdD2u4UKFnXtvqZ2vlK48wbh7Warne8oYWGf9FaUKaUqKH+W1nTZtOsUu5ixDhMOjFtb
oGi+D4Ny6G5g+mhvG6HU7/2KarNvEyw0Io+WMcTlZNti/E64WYQTYvSgn92HTmZ+hUN6WrowwJdS
RnkTxXO5KHyh2jU2/giioV4Frl9nzNlHdVhToB195yBz33u2w6Kh6jXjRjgwxUhYX1ETplvTKNPs
slCwZmOW8FAmdpjNW6ggisoedU52H6Ael0oa4jCN1KJx25MLWL2xX3Elb5VEMIL7QhwBiZbbSTrF
paC4CuRmCt6aoXO//eYZQrMhy71uxONYMSnixaJytmncaL6SvI9xOK6rt6XYGf7oQpEd/KkhBKcM
aWx61B5PazmbSeGzOycAzKvdaI/rq0lgfTHjSoxrFOddgKYG0ch0evciCVGIz7l2m/sZbPlpFUxK
shtXbL3ccjACUdRP0KRIuiNYk0zG/uyZGmJthqHsrl0s4VuHe/w0EkUmUtNuW1urTDLOOoLzfkm0
PchkqoOjIVq1hcSh7mVWRLsBVsyr52r30FTYt9OKnanuGJYSFF2+LzIHU2rnhZdOgeYKr0E+M4DA
UPvadjGh5xEeq+FGcSfxu/lJ2PZyoEHdE0pBawCFSeHditw5Yd1gEYu0l1DII79hUcIsL4s8mXET
JVHNMQ6QvfoyEtPTzgiag1GkDnBqTpJ29tsQioocN4ZpLHBKHGfH0JsGkGBg3LybqvDBHSZd1Ve6
mtqNl7XOQASOxape8vwHDhT3Kk0Zq7EVPWSCzuDdRcqhJ0HVs4ZSsQ413vlKKg6debnLpRldK51V
UHAK/1D5hZfYNUZac+y6U2Fat2FIPXYcRyQlk8hex6AtwY+fTZbC6sPryugZGdCYtCLr1MWfGjkv
73pPB01es2mKvHnBnPLSAy9A1hLuXU9bOKiF+g5UfzyEhbkeAfrUfH/TVMTKw/6i26ymSIsqsAwy
f+uv9Ss+n/xM88QL3erPIiSJyGiFrf33tqw/v1vFansyu2SSbdXF2nES6o+IjYooPZXF6L3iIEmZ
lWT6G2Jmy9wYrS5rtK2ceRmirktULi2rZQz2FjrKjT24xWWNffKW+oNpbidXw8pXwlTXoyTeLunf
bftz+QdppDhGfV8jM1NobnBz/5hbUrRSlurQuBIiudHbd+jbqAiI4ZvMtTwFiMdiM2RSGo3tLSZC
xG7Cx39vG9XJDhp1925qy4r+K/kaodjS4uBx17I5tpNgyFKmxuVZyZRuhZqvHNyLT4RSj4XBYJFg
kMFF7jvzptcrgWOXH9N57cc4n4wB8+j0JbL6q5n+YZyX9hNQd/ytynV3wgdTMqO2f8611cROj6o9
MkMai1PqPUJl9mJvrWysLvklkMMXKYLxsIz5w+Bbb4jZif/AH9D3FS0wbfvFyS14gqp1v4/A9rdm
NjhbYTRPGn30mxBYPHfoCn0ZU/Ug+MZQh7PCb+7DRWL66TLUoFKE6RcFvBSXqaIbHUfLfN9b1trF
dZimlJ2Yn7PzRncpCP4bixyHvlCFNojSeePJGK1L5/Px6NqeRx5IBIu8A75ZDSdckvGMk0OT6qRb
HpVA3lh64kb5LoG1VRkdTc6qsGIYQHWbKKD1YzKZubi2Qc8f+Q9+VLXhG9Nd7t2yY/MIi/yEkrA6
LR6HK+bxbzQOp35f4dRJtD+B7afphAtVn4DKg30wraeBI2lTWxLTr32uBYo22yzRBGcNruD5nSDK
Kyxvb3tEwr85EAFiqBm3DAV81X/JwvWkWfCbGhIWyAXjCpcWsU7t9UD6gpOwlNz9blTEh6njPkI5
2xLqb4hMbRw3/eWQqTuoH9/NpmDF40hKIt3e9a4A194sNDBcJHm/2xgDNL83s+0+F5Y7XsjUEFsU
YXRoaXrsc1NkSdE11kEjdKVpNY3HVmYmlQuM+Wblff/d6limc7HJu+VLlWHPtBkWxMyeoYhL6XxN
PWU9zCHtKl8v87B5d0B6Y6Ae2PtsRAMe9jazn05DTzGKMRIbK2XMFS43gzoLcyIQiDKFIfLbK1fW
4ybFVIvVk2kJU0LD7kwlMfPq1HM+WtHa7apiEa+jBTfAA2jbbCv6Pt/o36R6Yy2V8XqejXUTmDVq
Zg48tGlBoA8huPLLoCJFQq5S5jQGs9NguFkCMGP5SpzFq5WJ5rUorfDm3YW5ynz6ZhT+229OzCg3
xlNPGfpu1RBwvIJ25uZ3N6Zt5+56jXy9E7iY/u3GjKQjUJVG/u43S6ZfYRQVdtEOm2LFf1wIG3GV
mRrXjGXx6DxyGByKVD0umfeJCMH7zZ+Z9Ys88B4siT9g0pyj8GkOfXb4vLUfMphMG4AUN3Tj0tdG
nxG+TRrCTzm7NmuSdONitglqLt+tm71UYFlcROu7d//mUBb+dHJb9p/Yl6Yo93+ycqLmt+KW5Ibw
bu4Ephq/G54G4fYXEDxCRR8viCDSM3Vhv4gyhZFUWi9+h+Dtei48kxl0dIC2IXzy56mSNeqwvzJ/
BqyefmOKWe4ZoVBcrkKIYcuBdVasTBkR0zKj7LRlQzNOniMhdpmXD67QairlQcDOij9aQzMDkTyg
Uf3gTUJSfDIr4cekYVBjbSN6QjyQffdyTF1bFICZ3lJTW+4XLJIMyuNF++kTDUYSb21zRBOCfjSL
0iK4WwzC+pWhjydR+RIQxTTv0eT2dxA/7OeSmSJ667ls2OvgWbcjw6tQxv9uJ2Uv625rjNTPv1lK
oVdODMiJwqthMeRzJQzz2mzmZW+DDIxIXkfnDtRDcP+XZlM5hurBth2KoRqZPcSzlm01brywRag3
5vn2z55TBzVeeU2FH5DAnzyng2jAq8ghK7dQgW/XbHRLYIjCThzKUI/mGmSn0mWrbOt8eavPflRM
dwRqqw+a992Umkd42zHOFZjhfK/bzQanbgZ4i8N+7rYkOzDagETthTGHJvODmosh1cFRzQgMBDqb
SwEDDVlUYJmX3drNn1CYSiRJdPi3uTG7G6ZfvIMAjDtR9eLaW+bw0OQWhkC1iv08mu7GERXeYWOY
5dW7w5XqLYQOZqM8msR3l0PXz7sJ4OKBcmZAlcbI75e8BD1y9rpqehmbTIzNFV7wb4ayrITNKT34
uccIrrPxNVK8GhhL8qTonSOk4fC21b5G/uupk28EwGr9tN66kqxjImLcUG8eTiP696t3Pyxo3q9t
qK1EpYu5K8PlFZB9vrFd5tekYUlZ0UobamXD8mQUDuzHAcv9u1/WCN1wn8N43ajfTbNd1aIrjkL8
3DAxt2enIBr9jljWXIeXonaXDanCelgG7a8cZON0GwYddWArquvtBy/tknPYlLjbKupZqro0gh7V
E+2b3021VhWuKOvXa69a+f/N9G509HIzM3kptlX1FI32Zydjs4YwnhSus26plLxG7YBzI6PhMc95
tn333raB0e1sq3IPiEv3blber6EgVXA9MJuTucZZtt44wB/iuuyfxdiXt342wfiyDwRWcq9WV335
t03XMS1zZ65EyLhtP3h1m6hEmDz1dyDpa/CRXcjRbp0Twbw2bnB/ARw17fzYt6Z9iWrgO8Lp6QqS
ATAo9n+EKGcvL9MIPsvZQ4bQ6EslhD4Odf/83ov9X9v6H9rWmEXo4/7nrvXmlfG8YFcK0L2/S1d/
+62fnWsyzX9ZlM088zwFwQs9/uD/71zb7r9c0zPPY0p5rSwXNPsH6aoFkzYE7MtEXji//+5cOwx/
dviDtHrCENHrfydd/YXp+04tts5RqI/Kgrb1uUv/sW8tGQwp+mnS18gYmYQw4+yPO4cxfJsqmNWd
b3jLqdSqpYZqVvJFdq76REcDf8sYtT/XGWZRJmn/hdzE+tWP+M5sjuyzZddEueufYfUfuuhuu4gq
wquH7hWXVFatbRpPQQegiOYoU/HU7CL/VgJP19CEst8waAdrO0P7Avcs7G+/R1KaN/yNnOitrq1P
KFVDa7/4XvrDYmag/gdvsY3w4KNS5Z0yjXaEYTFMR6KA/Yt2xC1ALTHUSl47GmIw0edaf1IuLvid
DBbKiWrRVrktAoQla+CDelgq06HXOVAXG1Qnv+d6xNhUGMKj91B00F2a3IT9OXhkAtm5/V9NkPIA
toxbarLR05j3F8wBpfvDpGv/qhhy1ew/rOK/eA5/fgyBS42MB4HaEHHF+UN/eAwBnRjwf/V4zXyC
6KnLUF6gsbVZGgL98u2sh+hBpFb9+e8v+4sOxwysAKh1gJKatcj/nG/rw2WxoGauGLP2ug1X65op
h9M1QOINgzvyp7+/0i+6pvcrRci08aT7DIcJf1lnonUpCiApuAY/674y5nao96kMOaoqkSfkCfVK
2LUggwQsOjf/tGjOi+KDvInLs1Bsz3bRHTFF/dfLB4FTYIiHQBn0lcdEi4nCQ32+B0ZvjoTXQC4W
k0e/n+ueQl5fdcEPiEhMTUUZhVrPGUwkmCW0whJ5xicoeLazzWke/RCGEtQGwShuPJCiw8FzfKqZ
f//tWX9+UJSo2Dawt9vY3N1fxS7+5LWelxpU2FPSFUAgpMFGJVs3pmvXZqc5L6qvWRjBjl17BtIB
KSg2tqWCNxmsa7dZ8iwAKVGqH8XgBN+VJ/Lg9Pc3ybybX79lB5kOJH/wUHR4vcD543KiSFGYZPLO
Ven2Io3CrYzyFQuUdqKdVNPEELXepM68cHiCTws2g9XuR3sQ+9qlJVLVfXMvmEePBqaes+eZpuFx
GQFFCK8Xn+B+htuUKWu4TcsSg4l0QL2k5dhez8IYAcPAEMkosKO+WUF/b2yVNwf4kPW9XWa3GbxP
HddT0F/LtH+UdmM4VPdRhlvFYrM3uNO60iANy8s698KX1IRGl/uhdbmCc4g2M/7LhtbTUhyNcKB9
MC8EWdbsGeeo5hsxiXwgF0InROk82KWYiY4MIbIf+9yamT4cGET/a16lX5HPApgt0BjRkoMLLMQI
8gRA7NHqo/p7oYTPe+801QNVMh3EChYGzt9h2ix8D9BJ7OgG/qFOYHD0O8vSFhJ5XBcASGcG2G4U
WXHSjM4A5S26yVM8CFt8nfLAUWNTzwSAHocyqD9TIMwv7CESD54jvf0UYdhGqdqsryGpXoLuBFk8
2uRsZwAJebXpxL2BdCfeBcBuYtbLbJXttKTP7MzznCyZmsLd0KW4fqXTHFr+KQoqd+j4oiECxzQq
SwPO00wJpfM0cgRZp4i0jbbZD0hds/OIK5rnlrstxgH6d8lKor8v54iSsxPoSx8gUp3eTXMvmyaG
Lrm0w/c8zW17fRlnQ59hSBGa4Kr7Zi8NhYoBNts0CfMatQTSUGBb/boHBy9TuNpFIeKS/s+DydCV
Y7k4DmVHnkEaLzg/0VrnsFq3bZpyHsq6mvuEMSWZuRlqaaU3KHl9SMnVEsz5dtF1JC/9ETkxY6do
+44Y4TgLd76Rl+mN4tXxac6FglzEwkLd7Nq6GKJzPghCKtEIijdGihwPvklqtu6mG1OmjpImYKmc
64Da2JgSFey8NmvWTbh67JitXZ0T4nwwavDLSL9uoXvRQeqyInxD4YV0a2t2tgQmHk7htQfRND21
Dv08r9y0qLzW5TCirhvIKLKcNl1K2sS83WFsCxQSfrMczHFEJo7fpkZITcOw3g8MXDawvrj2syGa
1do6jl+hRq4a07gB92gg/Jdt+0zVL2qOpJgSpXwu/Xu0/1TOS9BgFoqtnJo1sFA7l3u8IxQmOYyd
E6QWu9pNgjugZ4jnIwktveIhLBcxXzUhPPDE4FUZIM1bFJeQHNbbLHWy6Sz95nEWwUh80q7MLPkB
NCeiAMEN0KEgqeqPllm4B8gklY8nAyn7tugKaAZTSgUVoJCImE3NnKiNw0DBNW6Yk2ZcmOcykSVS
iMjI1QORWMw86jBoWqjQKsgKTCPh35FAgWNi+WQMWtNzAcRO6sL4MsAfWpiCyntkXyNnL/C7hco1
nMelZqTKtS+ipdu2cHquvKnlSKLWXfELuMD5thgUbrUvWGrb/NSj9de7EQNjcWHJTD66pe29ejoF
8BZSNHZ2ExMfnGT014Kbh1TPfAOHbs0G1E1SMCj7pabBQ/k+K9XD6PnzVzHkzoHuIR7IsPIozLdh
yt/x6o5R6e2gMM5r4bh3o/SsR0tCTIzpNI7hRjJgWifKbsriMCCqAQ0cUAG9KYwgesILeV6cZdmP
aGXGfLzVC+4aOkczzyafW26sG9l0LzjBoidgQazuhl1y2FLo0N1RjlFq35YDlPB7O0SffdRuOU9X
Ustz8Jkv+tarDF8n3dxw6a5bV3I9u5EroOvg/OHPtz6zP3FfFCauEUfwKaaeqapxTkq7bqJK8eqI
Gi/lXcsccSCwE1FBxs/YU23Z5je95S7ke47ITR73POjpqsEaAf3AnHqwp8x0dJAhovfkqfMy4dm0
2ECAPp7jZNk2T2AgoxPT+wr6R+DxWBfAJl7nlq5ArIdyuXekNseLjDC3vOiQppQPIafFfmxN67qP
sv7FRbCN8djNC/vUhVk0XTCdibrEMtDsJMBdEJnafK1nFPHyraor71ZPI5i6nklr1fPsN9l4AP/a
vDFq+LyHFAiYtuQBoZMAG8hHegtN9GyYabNrZpFhJHDZ5pZhzu8LpjhcoKcvva1nDzYzUGsPlS3U
3+hpKA2VJbXd8pqsRupER7ftrP5Hw4a8nEKLJZVA7maNlB4cjR0ISZVwyMz9hTVMto/doZaKkxa2
AaF3X34ZIsYiGAth+mmN5GB9B9MPDKGxrEBBAccck+jGOsPdZ+g7R8FjQSECgGq3dkrJK70E9UOp
xj4OaX64DZCmwzqfhzbA1z2zJlCfdVetr91LQwIgTPK+bdRFtswi36CHa/JHIhGK7MzjQDgaFKOK
q3yEzBDNCrVeC1z0oc56q/hsdatD/ROVcbV8QgZiRPwxgOZJHtBNOBmpmL/mmWmoTR1QxDoWkWnd
6dFI1/0wAaRKinVikRa2LJ1buoard9344gwexgDmX7lWzkSFhehmTLD98NTmsKWONqx0pyjljcgh
taOHraoBjO/XsGf1V65Gu7tQQ6KWTumsf569xXos84G1xkkXPbHWG+TLUcuEvskWEZOQm9yf6UK+
2OE0h1aMPTz45EEmnqn0ZNIFHV+H6r5PmaLG4c6KRiPh8DRJHBZ9WTiy6i6DQeTOLZTt2j+m+szP
LLQ2sqsKPde8bUYqKjHR2CSv6jrl/gdksrsxD6ucMR6meVx6l/d+wRBRMJEpD67eo9L/VVL+oZJi
M8uLJOs/l1Kuf8z/7wW8/MdCys9f+llJwQQcAmJCrf/u830nJv2spATRvwLftJmxQSaOWuWjCdj7
13ncikeVJSDT8s8DOX83AbsoM5ku5yDxBgHp/TcegF9yIhiUyP4DSjPnmkro+78UAizl98o0s+4I
w5laadVm3o0DseJ6ref/2h7DtSj8vDsXXOu9OvQxUVYjGR4S2/YYODNnolqs63JyoqeFb+Cy71Fm
fngUf1EP+CWTOn+2s38CjwWjcf48ynIwHOxnocn1GrjR8Yz0OkWdR5IutevQsEt9J3F0aD3OqLwe
//7ivxQjzhf3TMBmeDtwdDHb9I9pXG+YyAoYBn9cBym/N3WDmqaG0Hm5WKu+1+kacbCZ//SR/T8m
j+9X5ds625/OdK5f57jKUZbDjJ30ODSWvq3qXH5nshXbZFQM+jYz8Tn8/cf80wV9i0XK5Vi9JnHi
+ecfih8EqlrQKYwOuZF2FwGR+XbJZQQR0jG+OKnyX/7+er/W2nA9eabjh8BPCY4jG5TYHy64jBZW
5VQzy6fTeDQmPyVgWlf8qIizXRJWgLIWFM7WRXJdWfc9uvgncqhg3uTkPfijgzG4l4ttT/GgPAwc
QuTjpaUj/Xmxw39YBV7wp3UQeLhsePddniYv+y/32zYMUSwbOR3I9DP30WhsL70YsxoES9b1tHh6
lMEn5pwsNZiIc4TIO7jcG+BBDwwF8/0TPjXn2KA6es2ckap/7tesJbgvTOJbQ+uawUxNflKmzRn3
Hm02Nsx42PUeacVEh45UfiiIORc8zTvhaeuanokxJFNgdheCiQr3lvT1bUqijAaY8p73NVSOWAA7
rVoR0/YEViQJ+tZnl/C3jFKuorNIxHgu6zxi5vRgDyy5tOwZoBOM1OHO0oLcsn6wSmkXUxwoSn0l
3Ui5d7pd5svWzEmFsO0zLBXkD9H0eSOgIMB7qtWob41Z6tuo6pFsAH4RL1Npi5d1MJ2jjxSXGFAp
8RI2jrolt2JeKrJ8ti8NIjsprcF7ZWaIvqc2RaDeqFQg1pD63ugN69GTGGfJHwj6I47pIwATTcNV
EuP4rtWNfLOevp/cgU8qKoBrDETmggQ06ZMNKJ2CQDh7r/XE9xiuiu9tcK3HKeKhEURET3O/eq8+
cfV9kY1RwiAWz9ktuDXRjGsiX6wTqb7/ba3mZUas+3/snddy3EiWhp8IHTCZMJdbnp6ik6gbBCWK
8B5ImKffL0nNtFiaoaL3eiPaBMVSAUikOeY3sZMQlifZ1D3naUWRWEge1p5pSu27EZ9QNF/R5TwN
vDApTrIGyfge0Ebgv4LS48+xGoMHOj3UZvsM8N+2mAXzBEkT8VR1fv0YRwgtR00RnAdzq2MYJOdX
gmgoRfO4NtYCy5azFgmenDi9muBxkCdu4GkypKxuyEcTeShAXx3Wq0HXrgNAbcirp0R5OGDxrCOC
tis/qtrD6/jDt6WhN/gCALiHnrJvxN26wTT28vUz6DKX62I2U/aNJT4YPOun2OvVZoyCYEd4xwSO
9fJw+2ysD1gvheEZeswm2grdiA1dM/nBDcVgCy0B/MOoo/Q5YN7LvnE76iWAKO3ptnZLE6hLWE2h
2pFUz0DPX6Ub8sSC8mb1noIejqVDfNqROBv72cQQEn0KYw5vUI2VOe15CRu4jCl1nNtLMD9SWxyf
Fd4usLXSbkmux9mwx88dwx+TcpSKWhyelKvFBKpl+ArPCDNLVoZUknHu7oBlxttJa82FZTDvAidf
489Jp9NpwFH4qXMpsaKDvTJCHJ+nsz6iTewWQ7WOa/CrQDdnEjFSb3hU1hfA4c2mjmd8AanYXxlu
3N+MhNHRqg+V/NoLUmvmVzc66yhIpjOFOd9B+KglADmwKzwwaDz6IASeiaitSxfawGmZxO5lbZYB
TYxFzOcgTgte+GQgAL5gULNHSqB/DhLEcek7DlGyYXIHpyKE8LDBCgGvQirm4YNTdnTELUPcYyFt
rDHCfSotvHfSHP2TQzM6bNmW5zDpoD4wpeZMds+xxQ+ggobphmOOuWyHZZwcXCPklF7aZE8ps36U
Vh88FHMMR9CL/ALgllLTzTLF4cOE98FlLaz6ce60YqzKxqeJpO8hlS4bZmVndyla/59ThN9IYGeJ
XamJvG3iOQ4otQB8YBCEWAKMfnXnov28JGm56XiMaGc5hS9PqRmZweelq62vRWsYy8mCFqx/4qDJ
DCjNqrtp57QWokKu7TjflkhJd4sHwunf/kRtl8Yn1JnvvDiGjPDPPYrqYPRuISFnsFTUeCKdwVAb
Z2ysNevy32ZFpV1eTYM9DbtF2HgNv3ctErPdoGoGlvinaxHtY/ENayc+X3NitfcyDmwKrf6YtKuG
WnS1W/wqgeURZYNARyEzzos8GRi6IqxXSy+jL7Pno78nSv/Kix0636yqvWfVbUZaH3aP1eQTi9S9
hqNS3Fmj6MFrbUBNbBNkudgsRB61l63fzSekbv4l5pAcCwC/kTQGj/9s5mlwLkPJ9pa5C5NGNwFv
OnL/TTQZeioNEXKJUVxZl3g0s5c2LhyHVYoI14PCRmgPTy0470ZezTrPA/ZBKP/ck+djGJvUgj+I
s5IpODlRcO7mNRiJyKbdkbeqPcw0rQqYdlHX7aFi+Oe4XAEZwt6RKiuHCeKYsCmvUYZmLZGm53tv
5hyvWi7shIt4WuaUDf91C/TigWTXwyyJqT+aeXytGRyoXNejOIeKaVL1keSkbW90zyUAdbrsTsvJ
by+NfPJyzscOTWKyQ5kAP5ybippEjkceEcNMXrN/uy0LF3tYZXFKJBEaBseXh9zZWZO37UHNtMV6
RexbQGyDgpFTdrBHVGSoPs6FmC4sN7IBK7dB9TjaTR1f2VJx10lR86wgQrlk2Sazd0OvIu84Ldxe
VNBU46iBwgMcRXkeoB/hng4ZNmZrTFnm29Co5KMbW2ysc4s65Vi3ELL+s0+VoEhAeQUm0W0On+wU
EKXx0rdNgDvYSHGZeybKeS2Y2RMAPSDGGvbaBL11hz47x1PUThR8W09Qr4qmRI8oWuG4HsqZY32o
fVqSRctWdRvqN5qm2OgtQ6HLfh2v0bAgzK16ezGRQZAdPdxt7svQfLCMGbFzxonQ8hbha2O4Ve6U
u/U6AZER+zd5hswLR1WNUxUkhqiZKQdniRFZ+DIRLUd7TMgph1qEGzlCG9sEf7hsHeZFAo6KWtro
4hKF7wgxiGfH5mmGgP8lPhaKvms8b/m32UxCBqd5utQXvP7mpgKgd5LBPPkyGUFyamDHRE075ujB
sfgQUbJCjNRDuWEYJc8BxaI0sVugqXomENNeo7/8CWJcsnHaaNhZJrJQLazBVTtNzUmlenBIfW7d
lFh3ghRjk4CAAErKQm1j1btF9mIkQkK1q0JEUysKFX2jkIyAUrlmV3gp0Zw18vkqmMR4wrwmMBga
E+5LbcICQrpPmQXUgrk4TAPoTmLj8BZYKTp/HKKbtIlxuxHiSpiUVcBnlZ9425zL5ZSfcvKBeQGw
B4YT0pxfuNsoyC8Guv4rh6G6Muc6uq/R4nhsK9u5rFShOy6RSQA5Nfs8yEv6K9CerRsiP3wMEIl6
kW4oTx0HG4gE34QgRQGvxG4g9A9GuvyA6MYLERCCaShIxGU2xWDCgyEigM1gcAJ3q3lQegeJqX/j
FzmwG9LoORsa2zjB/KypL7oMWOuqiNltErdlRi4q5N2HU07Fd87GFLUnwu7Nx2mUzjp+aeViNkwe
hXQyhQWLEsRx2r8oOw048epDLV+DfoV8/arVge/H1/kt++FCFoUKtKhNRAuOHclx9uzR7OnrQ46+
HkKsdNLvGjRAUXmfrOoMojOpy+t2+PF1f0v99QOaJkQ2MlPUFI6yLlLy3EFWpQafm7tPvYGtd9FN
FP5HL2b/qopyvnHdmL24UTrK/fjqupF8NLogK8iKWeDcxLHjNHKeVE8wFDuMMiQBwVbPvvP1rpu+
9lV6+I2a8tuSlujI2xZIlL01u/+/YveHip1lCkpY/71g9z/5U5c9/Vque/sb/8I92cFfqGGAfQHQ
oV8gE+utWgfk9y9Ir5YZgIAANvNLsY4SnwMI1hTgMvBtt3QR5GexTvIraQb81nEAB9nOP1I+dzTA
4++JpW8H+AJgVzoLPCcCN++LH76n5oI9RvyIzaVOX/JiCYmyxtE2MKjo+9SeH1LEmvpdNzs5TiLd
LOX3Kczr8hwpi6qxd7WhnYwyrJqBJBLi693fz7N4um/NwkjndStqd3HxWwB+a8BMpW+OAlg+4NeE
jd1AsYXgvsbCKDLBm96zvllP2G5HwFUFJlF2s1oGU/p7p4PfIVdTkkrsE+AWGn64K1Wq6ciwKkKw
1r+8yOu3YfhV9cd6j0/RBSikfgCF8a/UGIqj0YF8Rn++W+SPmqyZbBSvQGxlVq1wnOwiiLA/wT7a
SsrihY07me/QvSfyXNvx0PI8JZ3I6f7jW3rFUf36wlCqDyzpgfJ4q30e3ZKX2mindG30bJH0ZBeI
KWDSuQjdv9jHaH/hhFrgAG+ldElqlHuzFJ0gjdqvq+ypgsfZ0EsapJGe5ib103i7hNGi1aQmXsW2
hy+/PMQtWlnTlnC4cS+XJYNKvy1QY0LmClgwXoN/wNG8PzsE/Tg9BwMEh1BtpcxAafrXkl8YZ3Rk
s7z8YY7IJtxi9WdUN0UeVsv1x6P3fhvVF6IsrXdvSSPN/03gCCZLEyzuFD5rxAxWmXUeZsJc2SYr
nK5YKq7GDn0ybK5cmRv9urYiT91kiSzTl4/v5H2V/PVOpA+8i5K8RuYcHyeWgxJ7MKXus0Jhwb2U
kNcB1LSAXzznNKJVDC374yvqifHLxOHZ2UyEFVCct8HMHhdy7QSdB8Tk7OfJiiDI/wA6QLJ4EtYD
c4HCoX7sfHaH4U8F3SOUlH5WOgs20E6AXuxyxyJWaVVZGZIWxXNHalh4B6qC5X1O6tSgheOB8q+v
pmAJzeK8StrSNbdSxdnykHZejcAkCSE0WFyPwyL4lKbgN6k/qNLOzzMVtf58GEYhOI0/Hq3fpiR4
MLos0gHCTlSjj4BfpyTCbAaeo57zPUfRsgLnPYMoQ6LAX0LSun96LSa+q/9B4IOT4qiw76A03AZI
kH7HdgZBB2h8ur0XQqllSnx8qd8mgfQtbb+BcI6FjOzxhmYFoB0mirnfSywiGNzWCLL0RYEIlV8q
PAgApIfI4/ThH65r/T6eAQ+oVcwoXduYerwfz9CwzKlupfEN7I1lUybBa21A/9LH5QI7VwfeRw7r
SGTeEyboxDAg61sgUOvCmGx1lxSw4MtV7E9L/y2CxhrsHITI5zNifPFn1TX/eHlyg3QF9ItH+8K3
jqesjMggC5TdvsV+YrMUwf/3y3UHjYz3s8xmNKt90NHPvTScMGF+dCQwHAalCwcZ5momovk777JI
X1z4kHxDEpIuUpu2QPu9vG3AIqzZXeSEbc2Xjipl2KNv7WW8dAWrlbdTtr3LMVw68NEASBSh3qIN
OCNc0AbZ5H8COtZPj8usQ4gV7EWEGzY2CSebvLkkLh5NtiBBHlckOgllBFekxQ93HCxIeg5syOWa
CR3IL2WC5s1DC6uCe9TKgSW2imhNfsHyq07L7UAeujwsveOpO9U2rrrpUv5kXMUYlDIkcQzBiLQs
nvAqXRVQApCWTp3a0P5WUPJ5mAoNKnwHZ2zCSok6eWrzSdeCzxsj++B1hbuXaor7Tz2ULQ6zuYEJ
16+7lgoKjoxRwKUNeGh8nKqYvpoRodp06eB/2zw2fiK17ZNqkoucahEOWlY3lWdI5szD6YBRMHNp
wpSYoUtUYs1nPlksh6UZ9vrMbPAGZROp/aZHhLdCYgAW3M8HkCnMDJzsPDNw040JQYwBlWbJ9Oum
SG+YeeGZRrEFbODyv8SrwbitO6yKqV2/DUJTN/RHnCTEFHvNlKvGaeXEi2QMBieB0nuY6piNeAaG
ju/J26iKjFI14oJ+PfCBcexh3pV5Oxj4cceBvqJjeERtc03fMV7Vs9fweGxderpUWGOkLw4ARiZN
GrppcVPCOPHw8kNzjumCYbPNmlJlEDBrIhv1pnntTJDOXuCmWqG3A8yU+c6pAWh1/t4A3WAMKyQh
ub5kv7fCWz83XcZkQeI3H0+Q2FGkPtFS6tgttSaH383QbPRDpAFV/YuGDl6JMwIe8dyxZyt2gS1l
TsXDVHao529L3ZqfIt9pHHUadErwLdVcCZbCkNLaTnnzFNqJw+yq55aQ9tEXGgcqUik2ePi0uWvk
81iCs9+gi7ZxFtcVB+X6DreXFomv4za0oZHA7TCxkojaC35YBzhbcFupCPQYN5iBpy/DNFKqJ+VC
lb1CDjryxCGl3cv4QI/WU1SH1uqu9kv+21gw0iHopj17A6HjQpQhxoR1DoRm0ZuHxjk90ddq9ZIW
gf7SFvYDb0J2xI1ard1y1J2HkB2jAJmv7uYD2XSXFhfakJMvbFqd8K6hfg16VkPb1N5qWbBY8oBq
Aq6Cm9S8C9D2D9TGgkKhd6Y4j4GNuqaxk0je1ODy0ckVmAPEuuYW0QhZruU8T0x/v4OSgEwBiiFz
ydE3VghaSKmyFkWOPm9MVI9TJ7mqrDiBUU2srt9wmagZATWbtayMk6Qzc4Rmp7bpq2495V1njDhp
dxSn4Ad1vJtG+IjfoSdrlTxMibddVN0GRRMK/O67Kpj8tQsuENUSNmK2m23vRClmh1E9VAG8O+L2
Sa1Cm/rrIXTAjkfRys/YZt3vC/BfrJXYbGeeGR/4DKOkVRtPcYwAQRUPlkfHPuj05EH2SM9EeIZN
vctmrKmpXg1TxxwKwRtm0RkMt4XfNTaNKlAG0mGr7Br0cOm1ZryPcjWZhjU0l/jTYT+zS5Hn4C2V
III5C6q5GPmuoDH1Ljgw+MxcM0G2Ru3Mvh75JClMw+/6NtT7UmaqYvoU9GiYYKkghojtqRaTy/gh
JsHuoBhF1gJouI4JpZrWQQ+It9/M8swHySYOPi4+3Hg8GQOXFlY+cf9slxxHiuoipzzOfzUrzxe5
PmT7fsDtYjW5iIcDBAZHzf4w+7EhsB6Z2zpasUXRYqmBz/FIftVW7QrdPB2taLbe/L3wG7KRn3kI
u74enLFqnCrYoyFBF3OLcvXoGCcDKsyISkDpiTZNOJYhBDUkYW7DZuLhkSzAo2ir5tHjjr0UZqLa
VUXssbBTVIqZPH4y6BH8Oa2LZNS/m0XlMHExZdWBs1sZervvsG1cdFUVk7qt47VBO66IeiOT9YkK
MisXAUnpQeGlxQFHPWHb3XQBjk6U/BZrdr8a5Zi3t2Yx5XeBTbWOOUQFuDl1SzQFQPOrof5eA2A1
zlqafohJcKcOQv8YjXzFQcVddplXVvmzSPOlvSk0GfppBDU6XmGUidbFiNA9DXOoFTUCImkZyHrd
QJboht04Sl9dtg1MamTXCrNADTvnWMUFqFcWiOUWx5oV7Y9mQbq3VC3YNMQTlQ5Sl3acqYfRKbCD
Vd0ac/8It2oQt27ezyJap2C7tHZhbs8UXWn9xFbIPA0jDI1jTrJ87VFuWpZNkNCZanehjYHS2cTi
GGAlZxejaVr1TgVehM07AdpyF0G0rDj43N477WYMMVeO6G1rPUNIQGbKjfou2IAw1nqbYEzadYQb
9MGznR4pdXNczsKgNM29NVqxvQvrySqp/nr5As89dKRxXWdVIe5xfUTaZG/W3lw32wBvzOlO0xj6
C4Nqu3EjDNEtD33JrEbbxnXb+8VTEfpyee960Bmw6o2WCQUIr3Y3AQwl8P9JD6R2gfuKtl+AZyAm
Izg4dYgxWkXql8+xjWzatIFIPDc/glQ68CUGNKi9le10sjf3fVg2EjnxzJS5uw8LbOQvsXDDd2yv
XHrdefwj9hHZRNeq8rMBvWNLotGFbbYDRDG6bG0eJr3+GX2bcx661s2IAiVNphFBMI6lunCKWt5D
Xa1rsanDscX8ugJkRYwyK08SjYXmyIJp8Zpi/mO2mBJBtc6k9LESsJGwuBtfh4/4zyiWQyxcvcMV
0PXYShLa01a4S4E+R3TjHGw7/bOFrjUhqYwbdNIuJGL8nDJ9KSN72c+ex3fuBlnp6A8KiM4cvNTS
kIkZcb082A9NkbhfZNmV3IpVv2p8R0ZPraEG8Ms2KbuOyN4HMFzbe2FLomCaVjqKRrOiZi9LfYhd
41lojCGsZAx7pal12d3FOQQCbEp7KG0yfuOkGAqTByUuAY+OilPR6g2xyG3O6BFoE6EJcnU9A4QP
sj45/WacuNMWcD3XHrzFq5ZbhYw3v8OVb+LLzLQKWUudrLCY2XdBqvfJTCDzna/t1EKuGuhp3WEZ
F7SBjleDEFzFg90PrftthDJf7TBK8spzqGuKY7Gv4Ts7p2Xt6ZAlDno9Rn1Vur31MhjdnAWbETQX
nlich9QN0PhAJRaYldlKhp89fNYh0mu5x+0KfUr9PMGAmDCO6OjrioUbQErDiswJDQayjkQaVPs5
od/5kg8GA8s2k+o7GDoDQbjDv0YCAySEhIYaGCn1oTLmG6uC/ovYZMix+zkipbmeigkeiuQsxRTK
LzmWxNnp22vkwLSsB9K/ob/zm3DiiXEBtHhHQ6fAVFyWUaYQwVvG1AyDR5VBdcgO2G5HxXgiCEfV
3eLh9gqteql18alt6XPEJ6AGdFBh9rRUx9Vozzon9t2GyVJQr7MmemNm6/UbaHlEKZEd6mheIcTf
ygOaGp3yrxGPwHXo3A09k/tBgEmvA4wITR5VwTZQd3SK9RJpikYXvEq8ILttqDDYfUqtnNQ4aSw9
wZxwSBp739heTpxNe1ifrrFSEYfmUI0EqmvHQbT+DuqGjjd7LBfgLudpSmSNlSGpdrh4JT/w5/rT
2r5xuR5z3+O4tNB+4wyDgKVDw8wdIh3MO7W+27flkfWS90KnreKlth0bX3HuTI6KvmLJHCWQ3JAO
9ljVDXMhXydINLLORCv03M1LOygvitGKVL+J8s6Hp8EXFA5B7VjRRlzT8scJYVsiY6juzFolugYD
9y3dBKoi5Ys8MH9Pqh0SLQSbDTVSZOSWwjkXIF+yEm09nJNeCtPWSWBaSzI200IVmGUkAsJLEk/e
cz/LZT5zRpv8ycV0e1L7yYYP8aRii77uOnyLfGjB46+37bA44WkTDDUIDH5mxD6eMgQGUxSZZF8o
7Tn8FJGzgIc2DGP67qgBHV+g3iYEwbiOSUdU3EadcfDd2hnuEEkC4bA2RovxN7B+0DG7i1O6dr1E
Npr2fQCbqF9FdcX8CLsw4q31BQXdajMhbh+APgEHSIwSyGp5YNT1jrtYDeneSePVyNjr/IHphBtM
zBdhEam3ypo92T3UnsTWeVt6E1P/YPlWTKqSob35/W3plSrXoVVuFFq5UTfiu2bTK9XpiVGOuiwG
uP+VBQEXdyyvTDFNJXD+aNEZtwyMnoEcLU8vcbLlqL7AHEsQvM5jGu1DJDuHT+7kLd2JD+osRzXP
JqfgYEPRE5fQqUf/Z+cCzedrAoEXVrBPm1JHonZps4tjQ/maNU4ZRA2Y+amC1XJBwD8AI6IgZ+db
ZBp0FviWWOThom+6WpDRgm7VQACuQVktZLxC+SkTnSTJZPaP+HDxShNr0LcOcYaTcDsBbMAoA5sJ
kV14NcURPrjMzCjsuPSG1fMaDbjRWZckJbarSbfQGYgR8n1yKpQIg+38tnME8EEYQ9C7elZ+XFv7
DzUj5LUBUtPQAaJ5XDL0wQSN0CfGb1PY6zxTqzXGcmOIucmDVTe0PO8fLnlcVaNMhVW4pPkqNCD8
uKY712Xpm73bf5Mu7g4v+dvUyH2k3P70dL9fSpN1NeiZhhGtqaMipQ3iD3y1U31LRKj3p8oVjiIo
ZLNm7/p4JF+rgb/Wqi3K1J7lSNuDfvd7V6qDGZJrb/Vvk1MMJDJDXAB6X8texCxDuBMWZ+GC0Ub2
NJRCQi4ZsBT30TXsbfJuqhC6s4E5ia7woAGu99qfvY+yxbCIEMmTHWcCAnQjP318+78NlUO1m8DW
QkjAsujavq91Tm1Y9NHoyac+QXwXMTuz1Wkhhysp1MeX+m3OOdS7A1pBoOBp6h6XjgmjcMojgHoK
Yt8Z5kM4++n4YC2eXiIYeYx/nHLHLRSLFwMbHgkH6uO2rb3Efi2Mt03n+BG9gqdaxHqPgkxHFXFI
2NlvIjvQZ1YYEO8TTMz8/APxX7O9Yrcr5MnHz348zHRNJSAA3VXViOjjGTmiOANMNXK+UpMgdUTR
jyqVX3o6nf/4SsejbEvH5GkBf3I1imNHxWsUlxvfsVLr61BWXnaBh6lOzZOUTO0A7UpHjR9f8D3I
gQYN+g+UnWnyQsrQ4hfvB7lP/YXNZG5hKdInirctUC+2OTbFmfcatk0+WYjqRnOMz1mGXNK8/fgG
XkHkv65AQi3QbKYD/ByiiXTs93dAlhjnVu2VX5vYnKNySy9rybZUPeIgfXWdXq4Vbo+cea5AyQ35
3reiuCF7XfIqXMRm4pPxbXCKVOoSD6X/WS9EEThkCwu+ChwJHZY2frfxYRv74OWsrGe39kapD0vQ
ZBVgnzgEnYPaFbsTsUjvDRSPrLGFzEn4Rolu6xPM2/1JQmsZ7neVGXq9dwr55Rmgs+2RxWiCHe/M
rRNiGw8SNl+PoFXNbXlvBfqO0J5dM8tAw1HD8fvXiM8GF4oJUFqgAL8yu2hk/IHft1QmbTUBMkWe
PaMs+/Hw/zbhwPYL05UeoA80Oo+n9kBmESMMND9WcQMK9BDVvU6BggU6Bq2wt5L1x5fU6/bdC2er
DV57NChBAOU5muP0nACvYRL0GESurjEOSeBmF8haYTZ3aXaoKIdo4gKuqneThSUHRVgYKPzhx7dx
/OSQkoXJzokMDP/xj2VESrcpR95l/JhVlD9Pk6Lti3tsj+z23O76y48vdryD4IYIZIlKkYuODNI0
R5McEaYIV/Ku+6oaqMIPMvX0tEjTWkdWH1/KPlrSfDtSEcKHfUXnzXHMo4ZiBKkuR57XvgfDDLY0
pHzZR7uIMiqZbgKLlrVAw7vgfx4FG+blJCEwkKzJFi8eyrqUYEh5dP++Hp2cONRasDa+M5OIDCX2
2AS+x2hl6LLWZOgygN9jxRjDw3J1mRh7Vz6tDCCfJT4okrMoigzdKbJUofdrEoIMTJ5hsI/muxI/
AfFG+vuvsjZH480YBOwrJutUeEhmHI+BhLwYFO4w3QOG1CcziEW95IyxInP+eLydo/ms3ymbF2g0
WEvU9Y/nM8p41FQtEd75onq91iApnWKsokP9ga2eLeit954D0mEU0BvXVdKfP7UK3diEBAGfri9S
eLqeSS5Ys9PZkCepKBhZOhjLecdSxa8mqYts3M/OQMK0ReKW9DhZ2NTU7mfjj26RbiIZeWqzdhbf
XPidqgr9wheZchXjtRMPf1hfWFlUQJEyk7F+kxAgIv4y2pX6vfdwb3Rm9NZCY0Uyd8GY6uQ5DKly
OKvZQp+u+sN5679/fVqLCNSAaQNYAnuo9ZrenwkNT6B8sw6/58rxvqQtqmQ7m/bowc38WlDjj/td
JKbgbEYpPNzUIiwPhZ3lDzhig38u8eukaRphVGfMGFmBr2zuQ/LX7jqfOhWvY1/ZB8wSPhW02r6r
WnRo77cgLdf0ctwrJeGDxWbSXXAixdp0JlbZxuhS5/NCH1mdhu2YSowqA1NsqBpmD8Zi9CQHOQh+
rMjaa8GplO1EbjgX3tyqTV/PzZaeeP6Ab7c4zXEipvmjweQcIiMtvN7Kv4IDkGfzhDAa5IXGRFeh
br07m/P5qQYULldh68aUMDSCG2HS8m70nOEhcZwYHJRpiHJjULd7RLwIMo5Rt7eu6DrConA4pNOQ
7mgTzPj60S+a0CcIEmM1iEKd5iUWGGOgKNjEafp5gGlJ1TwcMpC8bXW3IOy5Ifw0Yqp9hlibrvlJ
9LP5zZ777qvlLeI+HiRMoMktzjIPcrNI5uTs40X224Qg/NLoNCIV+kG/gccG2QUVEOLiucG5oV45
eZ1Nu8JBiO8Pu+crLuHv04mpRz4F7ZJwKLA4p45zKzQEMlsBV3m2MMBThALsoquKPCDZTHHu3ZR2
Ed4kHZqqKzOXQb1xFLLxe5VIdzOhCpJiv9e7V63bBqel0Xj3HEM411Bu6x+KgjMdZYGiXtm9JT5h
UVu+FAMM0pKq5Sdlz/bnICV9W1mVBV0IeP2VU6CshYti4VLUyGhRWWNAvakN5mdkbXsq7EO7syJp
PplT76DLEjj/KER4HZHX0SdME+iEHXu1VZTevAZF62fWCrw2SC3Z1s21daDbmu79xy/6/Wb6djEP
kKIOsYifj6NBeAaE1W1QPrumV4DPmsw7vHNtZACK7EIJR4txRlXxifYsgmkfX/sIhMfFdRhAGMQE
cDijj0MCy/C6Sfjz8iwGPctQG4z3TpXmh2mZ4P8E+SNM/wleYkTTowFqfUA+TZabj29D6t3t3RT0
NFhT40EsgGNInb3f/bB3L2gfxN5zNNA4oJyGr8DkY16y6eiS9BuFtsHBK3r8OhAxK+j2VMWhom51
gXCQ6le5FxlXixWJg7PMFM7aMPhaoPAp121mXCRz6Z3PzrxHhMK5owaaX1UGsxORymaa10s/0XZB
xD9ce3WA1KhN8r0bcVKa3TS5dLw62WdUig8Jzl5X6Djn/aYKu+EbMubDvSnt7JNR+hwQ7mSNO8fu
R2yC2iS6G/MAE9u4MXmAeELOFEQ+LQAvbVIaIZyJtwLhuPMknsVni6p2uKLpgBzyx4Orx+54bJG5
I913yWa9Y521gZIw790LnxvA/pd4RKYPKBrMM6y80ry0RnKJP1zReg98ZVbha6tRt+CRNO3rmE1t
QW5tC47OH2mdilPKZkaxCofZOKNQiS63yaaxcWTUPteOmT8get2fJwhGfDJU4Ow+fvrfZzj3EgDL
AhwFc/+3ypFj02vLpjH7AcocXdBgDNJv4Ahm+lJl+YOo3XteOu2+UhrfZpWOuKO5qi7+D0Pia5Ar
C9wPBNnn+xkOFqcrusXLf4SFOw9YGcTztbsMcX6e5G6PcidKIEicDzsM+sJtjQjWY+yjEXSIu8W6
+8OY/Icp4QuH6iWTE2DcMSZ0KYZRVVOW/og8071tXKu7sXOUsT1Kh2ccMcMl7lz9aQ1B+ySfHOui
Lz3OhFcWk9YiBPJajgrZ9cF5AZvdwOBskuz247t8ZTW8n7gkCWy+Nm59YKiPYZztWMjOj3hJMJK8
nIpLFX6t2iVWG9xs5KrBTIvaVKHZXBCx43mTxq5kvODDUOEKgjWt6iLGTsH1viR9rnTRnuZHaXTx
BfYC3aFxnOnSHeLoJJJeJFZoO9v4Vc0WUtVRjXPxqrVQ58OwWdZ7XIrrXZr1xkXgWooPjJ6B9hWv
cZ5gsiMbm9S7aCTuWqN5nJ0XNOjJBZxCRQhe5SVgIAw5top29YNUFBWIIrvb3sZ2Ki5yB7lVD6AT
ewiNvrVLvfbaCZKSZjkQT6w6JjqCvZvn0boDtXIx1kHXraoElfw141dZJ8CKxnZvwgD73LdV8mUo
8UUTiZ1o97cUK5iP347127GFOB/weZY4mGktE/F+QqsinIugEcMPqt5NdM/pJjvck8S8GjqcCWyI
3/SUusXFFbGV1Uu8mB4mjRgBjXvHq7oHiTv5uemN2b2NDh0dEk6BXZu2OYshSlHua2j3vt31//Ms
/sCzIIxxOHP/O9HiKk6qX2kWP//CT56Fb/5FjEhOyTkBilxqpsNPVRRf/IWykQVqnhCV+NFkr/mX
vqwFOYMNJnB0URMbZ+ffRAvH/wuUtEl1wIHERvHb/yeqKEcgaDJEIlc0JoCT6Ao61Yb3czEcjUjF
iEWeAOWqQ0CaS3YT53V4Cl4dOsQsu88BDuW7uk3w/Run8BQgWf0YoPZ3L0so96Dgus8mFOjPSJ7b
f6j3vV8pr3dnU3PRFVUOANey398dsGOwRyOCXildzycZi+m6MePyvJSTZryi57fHpUGtO1gE4g/L
lCOGb/97F6V9QapODuGCgEbrV7zm8r9IfiATmNcurdUTdPC+AABz1sNI/ekiC9gYNy6NxHPghiXd
1dn1ziYRJPdW2iZfp6Vcnj1QIWpTLzO4+TzqtjRO830PSjLbQst0P3EW1PN6GjyJq0fRn1tIVO2E
WQuEKfDuTKcCZIZQXXEV2zPhvWcBrzH9pplXNNC8zTAsGJP5sEQbILMuxm+paz9GPoZ1oNIAo3Y+
MiWdWIBW5MNNDOBhV82iVCujd/xsF0FGjtfw1lLk64T52WhbAwUM725AthqntwWIGb3HurwEwhPB
wTRGCKV0HQ80/EMsjBZnlS79MK8Wb1TNKtKqh3gNYDyHnd6XMtVsdSzarXM5piEKG3P/mUaUp/XQ
8tFcmVYMTI4X4B6AP867MQamMgU2xQ1hI6OFXnNzA94x/QRpPbE2adSYj3llupuK1ALpt3gKtuNA
tLhTSNvg0cZSQm7GxwckpJOHwIeI+ztrqGho9t44nAQ+2+YGrnh/MyWDHwPvHrsQkC/y33TeUAAu
wz6DwSrd2sJzJ1qcs3JqzRE58YTTLUNdcQWbXvBaU0McpLJtY5ULnONGKb94uNhuY+mW11nZIrwX
NTZqkpKKgMCgCTkWcwIwkKbtru1HeQ0ICqcnTKGeG1ANu8xMdvSO1YaVGpwQjhU3C8IYoO+qIT1d
8ODa+LL3ntCOqA9LYS7bIK/7w5y01bLr7T6iNQwrCu9xhSLFWjVlt/cRkQem4iNjCSj2AdX54eCP
8VgT9Mv4hxhNdUXu+L/sndly21jaZV+lXwAZOJgR0dEXJDiKokRKli3fIGTLxjwDB8PT9zp0Zlfa
2ZUZ9V9XVUTOEifw4Bv2XnuyV0npFt8ogyE5MGY2V+RosOD1RdQARJZIC1cIlZgP8d17AnEAu2HI
EiZXK9wPzvgk2iKZ6lWDqEyiTgwbtFxTWJJHWvekgqdxCNKub9OdoVfjO9ywQjAijwtqgRrJmn7f
NX6bvMmEXN+9X0rLeOi6Njwuw2Iect1MyWKGruKfZjb5bxTF/QARbpjIDBGN1n8twyElOQ4pTbwm
BY+oTeQupbapQm++hxZSzutOd3uI+lJbkifWhfOMQkmh+DRgY2wNy7YguJV6pv5MchZBRplW2iUp
NTYpHOyX9T2yo5hbQV+eWjTrddDoZvVGQWEeRDvnXOoT2L8ZVsBVsMPjMIx5/eg7y4d0GdyzMVRE
CWuGz6Ox0g6PoCntJ7bvYtw0pBGS6iOt7mOfOKm1ahPJs4fQtuybalr2STXWr9Ba8KZLwwcxZ0tw
9/HIF3nTIQplNqNPwxc9bQf9PiUkRD/74Yjns0Yl9tZ2uW8HrBSQnKqj3OeVx2vUJsaGjQ7naIaa
EbiOsbzknakl1Tob2aqAUA2NMF/IpLDE/GYPQ6vXCk+o86cMX4DFdTTTOKarSiyj/FRGU550K02z
y7dh7gsuHRRrd9SdzrnpBM9YsjbRtuiWSU2yNJRvjWfkD3MZQydhJkzj3ol0ugxJZDxYVcUXKwm9
/KG1Qf2uy8ip7MCbpTxMZAwa6OXY3p0KED8pRyJSQFI5a+tQCuHJs9W0E2kbph0OAZBq97MmS8I4
eXMyfw0otBRB5TkzgSTx7KEfbtyRME2tOsfO7BcBau4Kh4BuHSKMKZsM/9WXTvQfzGl0DtJHcLdj
AzNeSPI080Aj9lXuvNhrrJUgD06ujMoP1xbZg1sx6Nk93MKw4Z2Zy1Ocj+2zkQ2TAx90sL/a0GvS
lTRFvK1IFUyNSltIEbKnkwUjB34jEc0owdoOh7mXH5DL1TabpVbcmag0DzSoxFBwAWnPGfcZhNzk
EiA2b7Bni6ZwWbeihCL8rjKMlIRLt6SXJzuL0086aauCcSISyGxrO4Uc+F1hdh9v1dB/C8d/KBy5
dVkUe/++cPz41sUJloOq/HP5+PuP/WHTFc5vuNSwd9seKDwqov9XPlKt/ca6wmQha7Cu+qNy9H+j
1sRLyASUFeet3vyDp2f/Zlu2MCkqOcpppMV/Ujn+shEDyAfM+la1shAz/tKVK+05+sDBuRQSd+66
TJDu4BjrnRVem+7zn96Yxx81158drz/XgZiN8efRKil+vkUV+OtGLLInC1dgb11iba5fS6synude
+i9Z0kPCcAy9fo1g4735EmvL/+Ch2YuR5sBw7S8LGwygYuor5q+LP/HQPta0mw582riDA3rDmzC+
d0gpzHUXLpymf//wP88b1Ctn7MRuA1coEh4Ehz9XwIaJ+ttPc/OS09IRQ4yHhvijfljqY1Kph5sK
zzv9/WMaPw+hfn9QLhVgbkwP3F/nqmXNDTWqfeMC6cV4LhlUHQwC5pstoyuoWopqYyXcKTA7DG23
wxrdvzs1S/dcAwW0bjjLd7UbpdO+01pgwcsCEYZxKtBbgsB0cSfrEIZXslTwEbpaMGqY8hJQzd+/
jl93m+q9c8BGYvBTM+lfp/MeGtthghl9EUhMX7IhBwycs0zcet0knlGFKfE4KKa/f9RflCi3T4yW
xQeGyBeDP//8iTma7qaT3YpLSsX+THhksqMwir/r6UQGlGIi2lYtzkxoKQ1nRcr4+8f/6xdT7Y6Z
WThqYY0Y5ufH5+ZUZriLxOUHmk19YUihA4smG/EPi+pfppW3C8UUzPkYEfKAtoII/Fl1E84uxgt9
EBcr8aerRvmfbXGxMVaCC929T5llvcGoVd9OHZ5Q7SqetJa602OaEUD6n79wRDecllRY+JF/eeGG
pVW4WUL9MvQNXxLLDfPqRBAYixlshP7/4EvCTFR9L/k/zfovnTNuRD3RTGlc2g49IVmKULZufLlB
0QbJpbcOpuwAEME/zzE1QOMspD+RCZgKDTdjulR3mgPNK2psGqyMYd6pzyR0IsUojGMJdaycU75l
ZHJN49GP9SHf/v1b9quiTV2s7E5dtUFgbf+XdQ0MhXDwZl9cwjAF1Li4wJJu183UF/Vri/F7nXsU
nyVC8NONnRQlC0DDbvabPXZCSoYks8A/LeMCm0lAGHu/EQn//nn+f05BF7wJYBWLJ/uXFS9e20E6
ZNhf7MXlDbm9zUJhRYQOLg3E0z9d2eoO+qfeH8maDswAEaOywmMZ/HWpjFLOSPVs7i44Has7uy/s
NwT46g8m5KxBN6fH1nSAVIVJiLyX5Vxcrkbk/E8JrRFLR5zM7yYWjccUx+tORwz3mpgWB6e6Jm5v
Ucddw4EYGfsntOjV3Y0Oq8EVOhikdqGJHap/WIz+WB/8a6TBy+KV8DkjlkPJwwbrl4t28TLfbZI5
ulT81Nqv5wVPnqulD42J0GZfElU+EloiiaU2bEBk64RpZbz144iSPed36+t5qn2sBobc6Cq5Qi7o
bvex0w1iXYqIMFIttEkX183Fh/0Sj9qHWkPIESBtwJ01Ig4D0uS7xOUwM+ObkYI53HALYI+cpVSt
lleXl6Hs4zuvK9KTUXjVmSkseWL4u8Af1szbP4nZzehd5/yrnnUiyKkDCJWdlwXn3CTj99muZufY
4+oNkp779xHxQEFfa6a1miDB0Zxi30E6VHXArpjFILl3Xa1+GcocMKIZuu6T7yMyWzVplDmr1pAN
9DgWL1gfyBNq6TMN7wsSO7idJYIj9Mx4wMmCGQarPRggsLRDyHDpZEQDzJtahkcGXf7TPEpBJLsF
I+CijWwXwampZVvTGRmjExrQ+tGNipw8XrICwgDdpP8SxQO33YxrxJ3RndIrgbdFZwA1ndIAXZro
oX0VEBzfOl8lwd0CeigBOYjZ8sGNS2Z+bHZx/SBBwIHhoRUhUVikuXti6JMN3JlFLLyaMOZBd+sj
vKh0vnfMqjlhWvPENprxu+H4SybvYKFPOoNG7dE1YrFZRUC7dnpCO+GbhbIOWQw5fDIFm6p+xZW1
fBKdlxwN6U10Vp7xZe6rinhMBfxnRbw1SLn6XPgdZn9TYz3h1PE7F8r0LRrCtMebGpWBjggcg0rY
l7s2IoypEK5cc2EVugn4spwmb4XGnokYmU1WQ0DwZCdR/azZXpLdSVyRmXUsy9wvnl0ZVrrPBZDP
lRsQqQIQGqokYhong0hKlgB/FtDhcL1lVqIJZDQzABC6wkz49Sctlo7J081SouBmYha8rcaMageY
fbpWWcY7XWpokPUIdSKnvUaCkYf6YsNqpZ6BtYT5BxiTfGJz2HNTmJHnrKWrEH2k4wFoxDXIOAB+
NKKQsuF34Nti5Np2fLKOWPhQE+ipa11vMTPikgPbGZGN3GWSIzuxosvgeku/XmawqKE9Mr9KdACT
cEM5jQqQrjcoM0aH7r0D6XhwBnBwGFP9k2sV/qZo4WoyzIkJbsCHwa+fG5snR8eBKRAwxguiWi/I
5qK6y8rMeG50FV4/V7l/6nvJ+cxxFoZMxnyGKkL0/BP8bbwmEjfE2dB1/sHi4jfeevhh31qUkOyh
cpP/oo1FeiYskyPGR+l7im4sVyzOV3AH3NQTjRP1dkZSw3mn0OYmylK4JSXb694bX72VvsLUdt2g
5h/q2RbEe6cr3NvTY0XZaTCUS+ZHGn7+Mssdq30oCRRHdUYIxLDwiUiLynA2RvEsBaxuGuf5OiS0
GyYqqec0NLg99xNAwhvIczZ470Ux86L4SvJIWSy7dyzE0zVVfyXbue5ItaT61DMJsJcF24ZdZ/de
KzThLbchzYjvWCNZnq+3QgHCDYDCG9LLmKjv0y7no1Xg8Mnw0nfLzF3eC0TBhwr+9pmxHEH1Vaif
O9zy1YnLiM/OUM+2rGAKJ13V7m+0Xz3VKcIrZlEbW2T1azjk3M1nPN3tJkQf9+Z0CxMqfDXotOCX
8cwlP4Otrxph+AMLAId4K3CIcvY32ZL27z+anxvga059hRO0Z4sJspY1UEuZoFv3oz17J6TWFvNL
uCI7bjs8wdogMWjl4WZNN8RuhF9yDZjEqrx9hURo44CUGLUpg7jz9IBKL541olbyOz6jOvQo7vhb
P1L+GuT2nG2ValUYLOLsmwWFAWE1B4dPmpwy0z3wcqo7U2rOFUPIPK+0OOfZygGH0jhyx+3V5WmX
uTjrEaY9QhIU8imVlKsWzqjhvh4jLd4XZCRRpTklV+0Qo6bbwGjjyTCfY0hDJDx/FJ7/QkiP+5xm
HpnifaPDxbxhOslvt9/igtnraiIylRZAHQJZbk7XOSl5V/Is8U/ODK618fmG1Y56+GKEqpyqbz0C
gPo1Jdn4DlE7ZEvuUntWE3yqzM+8IOdGzvswUoL6CuSMTG0iT4UckdbD05vpeVFsjGSB+RyBPT21
LStHxGlciRb70+5uTDgCbEGNvhFtzuFjRU3UPfoMA8eDV6kPKG0sjiajCpt90Qr/JemXifhd2tEO
9wOKsRUJEdRABiaZJ9DH9puZpuLZ0Dx6AD+lDbEmTzyPpsLjmQYJqyvOeThWc+LXrw6qYgJRxIh8
SL1C7kTUyJ3DCYS9O9ndGt6F/Dtybky+ohEtasLRjW2ZlvZ5aPiHrKP5WHpVpS0sHTAdK/zc7bY5
L+TKBDViO/a+KsmPDbV/Kg1PA81tFAyBBzoZ9a61tZz8IB0FM9BWPZ3Y4VVkCCff6oFsItgFjKTz
rJyuaKLNMHDNhVCdLhceA7mI4ygBebhm6cbpGHctU3QStdDhlBlcbBAFQPlH6TYM8W2I5rY/5PZ1
akcmzuWoIJ5aq9tv1qROFv5rgnKwLz7n+WCBxq60agO5asyPhXT46XxA0/4k8LhxiYQZb/SiritA
Zursm4xU21URbF8m7jJSLTlZWss6Lrgmbm/Aj7NINe5SAchvB2sbudxxbtcukcfc1qa+BgjiJvOX
ltvQ5XZ9WoTK71IGATtZ4t++B7nBJYLhkgvKzuQR/S9C4R8XRDEW3nfgMplcE7nTwpYsgZTcgO8s
/55vV4WDuGJZZUYIWBZy906opEn8zbwJWaeG005ZCmgUdslJNC8ZXAAWLd0OOyqs00S9IG0suPoY
g+fr1hr5dzOFUBtw3pNaaPESuOTEsw0bZgxEjhuMjLGGOwy+b3MLDQEueFpx2puJeLBdY7nQqXNR
6xCChjUyR8yjqsWzsp4gqyp0ebOJTVe37z7lXTLdka+NugEhiInMeVzXsudQqKJWhttG84AAlzcW
bzr0fM3MZuZxo3qerj945jWt2ouvgMCRfdN3zuhbMZlavRakVovHoqUWwhnMrHna94MkfUh0KfuH
W3pRe4NM217P+xElFVe7LsKlfe7tgSIkIgTnRR8RZpX1pF6v64+PFon1T4M3FQ+GaX8l4QBiMRHy
ewbvKm+H7w5RTOn3yISM7RpNuDIdWuq1rEy+wBO3R/Do3JHmZFzWPSNPnwpldl6ylEwZxB18oJU9
LtNOQ4m31cHgyFXUVGAk5FQckrpO74ELCLHmrlkc6OynfUnQ7rzO67q8Dyuz+u5POfWCY0wchhSZ
aoli9N5mmrpePzbq8D+moYo6QwBJTTVYFR1MXuYH3P1MYZgUQcDMWXc/wQTg42mLmj82vuBNMu1l
emQCiKbVHDlwWnX4N5IaB/nKdG3AO12zCLIxvAoctcRR3t0a5QyY7d0I6Ec9qtKg6dBjH7HSMmwy
KuoDi80uDvfbzSSMObcXQBbZt+qGIs38GoS/uocLLQ1fQi/kCro1hpEelTWy3xTARYs+57nCExne
MU9r925cwU/1I+uAjoUI1sn2QUn03buxzEDkzYyNBZeTuQVDxf2T4Hau1iLitFpU9IcEgrq+nZuQ
vTgc8dURStWUfCdyVW+qHMZTQTJjEYQ146txstAI59O4Ar5FqdbwFephRe+SUMuOWmVvnUidzIRG
cgeit4v3hh0n3yzpkFQFy4NvXK9ywIiz8k+sv1SF0cCF1bgzFxlIhIPrIm850LBN/b6jv2GnPbQ7
+IYDoneMXvQqvf2mZ2i5oEYysrMhK62Z8/CWuCnxEajLDTqJwuHG4sjZeY6ZWAdLw2quVhkQ7RKp
4+BWMtt68R2dzwT6vCz0bZQVrrdx5t7Y8sjxc9ziAphiZznF1px8qIcoC9jx+ZzOdDvLlhviQBih
g5cYnkCtPSLrrKY1GSeltzFbc9obka19VZa699QfyJSjqvxeoSN/GY2R3AvqKuNO1J1+QtVW7XKG
K58wZjhkLYRhHq+aBpf3hqVfc7TNKTnDbMKrmjrJx6LuoyeIBnJaD8RmBVln67vZs+ezb9bhhxiQ
wdeqmflNdokYnUq59KPHBeYChl09GsXa7fU2XRGc9XtUyX83PP+w4cFDqSxw/37Ds/tWtdHP4dO/
/8y/1EHMtAS+E/wLjLeUxOQPdZD9GwNcUDwIjXFTKp3PHzsek2HV7zsdUwe7ijwV6wPsK9CN/8lK
x9N/nl3bjF0YXvDLdEdYePcdNRX7k+LFNyoS/Sov32OmfB2Bpa76Lqs2yD8/Yed8aqW2L/Wh+eQV
4tM8jmI7uPO2mySTFr5Hi9YYB3Ms5gMb50VxRu2DP2RkQCJgCVytKdcsbdrvM2k5QRW72Bk8vgla
lNefsZPoVw1N+w5zxBCYcF7WtZckW4AR02aI3GsqE+9xXJIg8/riDjvWyG+DS0EaQLPpNMMI8Py3
R71vlcP9AUcipove6ldpPh3azl0ubEntoHJHdy3mcXg2Ej/jyJpCwhmp0CxNXEYWxruujz46VkEo
/TjCtS/y+L7XE3GXmjwnXS+TR+F07cbWnOYRCe/GSvKXYUK8Z05U8w1CysKVbxWBiqx15Ri0Vj19
Sfg23mWjxd0GXjgFdwNXrhv1TWu17m4ku249Wvm0yU3zHfSLueWWHAZJ5lir0B3eDNBDgLblMfUz
ovcSbuop4ZC7hbvthk8VVpBbXoum2/Y3fa72EM4phCqtmfa16RPb5lbi6jM7+9RLu/5oy3RbsL9e
RF9cMwb7aGm9FnmL52aQ2Yf8vq3NaNwYntRJM2myT8NSJZfMZFxgdni5TJOZ9KqOZPvUmFr4RDCQ
TUU0s4zWCptuuneaExjA5Iz8aPyEkJpOzXboigoTJENVDWPgVC5doeR07UbuW6Q6exd3xIBV5iZ1
VG5Ie4/EoX51kxR8BGPJ/KXMSvuOu72/QylNI1Fy81iBLqI4iPS6PVEMegEibcGb5xsDdtQBE1Vn
1OWx7Rhyr5ZKL4+E/w7NqsGV26wSklqJ44ThftYZS+ESMqGFjW762TXoFYMpxGdqG/RSt+xXzwxx
/hdJ9SQyqPmmQ3FkjYQ1RGTHfK7xnScIZ9wk2ibcsrZFim721ojMtkzOA4mUJB9gRyJbkZnRMmKj
NHvVothwyoK28ZgW6Wb+Mie4ZloqtoNGzmy6jrqed1VxAgkUZ5JRwYmQ00z5gviQNqiyy+PU8yup
dFBJg/WYH42IS9Mewjnb24TxpKtmJrzHzdUApgBTdEWUVt2BlnUyNGx8DrWX8wtFP8XNJm+TkrzK
Yg5uu4CY798uwT3nrqaJYKGQaYWSMPT5Sy3K5EwwH1MPsgV3YjDrb8DeKIUGVP+3Z5aGae2RqKPK
rRzB/SVa2P8kdmujngtj70Ltz2xc64vveREzqbPL4blLrXHNHdNhDK1eeG8W83Ue7P6DOxX8h3mY
Ggdb/vDpVvNGB8q3S0cr/Xy70his8mhL5EugkbOBnREf08aD/PRA7YRPhmHNsLaXJn9B82N8HEva
i01fWO6ltSmwKtWmiQmDa9v2WHGiwQU1JvlQmfGWRw0mNVCicMSch4DvvXfj5FzqlfPgCWe+awCi
X0M99a5jo4B5XJFoeH07/OwbbYNirIgTBGcTv0h6PKI7U37lUaw9sVmXuwUBylODSG9X5SplTH1a
tE/VE+5qhgRdFpYQ/nrprauUd25ma3ISTWeFK8fL0Xk7Eb9+UFQLF4Qy9Rl/SDzv1WuteW2QC7GG
3X7uSua4zfzIJv9ZNoRZSbv6XCLWipDar33v3uiHB32MHmOghOCqGH6k7Xd79O/wSjOz03xChd3r
1JlbU8a73lleIpI7AlufvJPj8Avr0N7Qt62MekYObpTVtec+NqwMsxp24D6dq1WnH5D9qNqNMzwT
XhQ4bm2uhUuscVLMZ7wqwTiBQAuro1m64SMV5fQg6Gm35PvMiH88J945VZauPF9am7nOCuZODAWl
zIHIEesVBxoRoQiUEMYZ35qS6WwTJ/Ud0izAMkaBBtywv7aCDYhnX7hN5utMDuaDQS7DqxYZn2C2
fWUfU6yWkixmBPH9qphLudEKE/F8h/NmZbAjWNeOUz0NrLLAbKTLe0EWkrGwGbIXlZ3aT09lOtTk
W2U7E3onTKiFDxgF4nZqlOhznLNT5ogPCJMMUC/NIZvm4qAzR96PHMKB7g31ZmJ+sALJe6yjBXxe
Vb02hI+vJqyxpznT3WPLhb+j/2KzIcNXXRQNg3L0/mL+bs71tU4891tiuMme7Fb9s+toeHaz7Lmn
h3ybZw0KVyqRaZoNGbwDCSkEevZHYqctliTLwnlgynwfpYspWE3q1nqBsOqHT01BqtHchxvV4J2n
uB3rjRnJpMdFaOgzKcvtsCGQoTxVwjnnnPkXLit2Z04oHjEfWRsCjstqXSD63DNYrgOr0ySSMKP+
1mEV2kD2OzB0zlZmXb8NeWUEjQe/jT37Jx2MzVqvuNv7RmPvCL/4yirxtYnNnT434YdRMHmHji5X
tkn8bYV76L617A/hXEKN5GuIMqyMPjHl69bMCoOezfpp9IZoQ5HgvUN6kFfQwOJDxiycGgI32hpQ
2XwcccDbK2mEHpw7mX5I3YElQmcV37rQTb/1bZsf/bZw1Yg+DCqpIfV0rHGbdfxsVNB8Lb1+dsO0
ugD/ngjQaKis1BYE1K93rmU9fi71Of88GsI8q9CZtU2FtWqdZAkYz1Wc5H0yuGtE3OxwssLzVxgh
opMk/FgcO+YoE8MnJHiG3wxbwlkKna9E9MKSWXtwBOurjH6bNI6q0kE4RNpG4iA+uXZL5IsoQ3qW
xq6NlbWM3AanoTpXqNqPELPDTUhCMiHgTfjiN0l/HZE7phsgdTg2er/Uzn3k2QcqhWwn9KrZJBPx
7floV8QftdP3sjBg7LMa/DC2ybivY7f5CPUNLB5nYRAtyJNHd+wg1QDS190FdBpVWCGldtQrDrBa
GM2+CvFO1Ahs12k4h9sqER5PK292jKC/sO/yVogtx4cMWcZ9G5btljVDu2uMWCLmzsI1NcP9VEGj
0rRdZEQO6+7lNW3bqg5ScEdYX5uWhjkTqwQz7raw9H5NTKq1QwB1TyDhvGuViIUhmMrB7uTjklHj
ZRK4KGwq72EmG+mpYcepVM7aq9n7ZyyK3bfRTShA6Dy3PrCx7ZATLIXrnYafmPlgaBe+4hgeV0x+
rtxBqwegTOw+ffTWnT7aL2Y9kaozRUFnLk8zKhgl4BSr3vPS3VyKnTPSA+aCBBBZRd/w6u3Mnlue
hNm0kUwFNxOUwmMiRbce0i48jE14SqLmaoW2Hbihlx5gAU53YerBhAtSoGwCMuBy9TNOV3Hn0sAn
cpPWCsexywrwTRfgC03AV7gbI7XUtXDv+JoWcUtAuq2vMh88dbF2x3yeDhP173KyKVWydRoVmb0h
S0QGk1ejUrTR6KRIJuSAmbhwkgyBFS4FOAKZN0pr5ZhhZey5G36cCuui6b7cFqU/rCNrGJ9Cd1k2
Yl66c5Ta1TaVtnXf28unZjGTzVI718SvSLJa+v4a+6URoI1l++3W9hdiTIFDG+XyRSD1vB8L4oMS
Ib+10WxsRtuQ956U4AQ91zpaE93Pyia5xh9z4zQC7LlGlCqkuA1mMGvuZyQzitw2pG9jH820460F
izYMj4WWOKyDIIBlpP+tpUwYINQeg9mwzndTb6EWIDENVtbE1MS6W9CcrhgGvbsGCnysPe3ZERg9
K+trDJ48gLrhH+doIconFaroZ+Daf9GtsX+HwULo1Fh21PEdBk8nsQ9t6j/pcvDZbFPLaEEm++yw
LCHOd1RaM8KuVrsQnLh8zFs9v+/i4isNKLSrymgGMhD7xb6by7AKkjL+2hQFd31iGt9d6agzCx7W
Fjus3LaQ6V4pXxzWZ6w2+tBn2myKq5mk5O6mMIJZsebmUUeqGrjzwjcN29WLg8PiDlRAeVpyyTa6
mfv8ISsb116zaIm/lE2ns+5NEwzdIuZWoPutiz8s8SrqgNz33r1I5+CQkS2uyRB5OLrYnS5mUX5Z
4konqjs0LZZlGIfL9aCP5XNJ0c/CY/HuwqqvtigYp40nlkMyh+WqxuPJDXrJzkk0jK/s2UXAQsnM
VjZpfes2TZXsmAd/gEo5PaSVh6irTPz+GRaTkr71VVOy3SY9ii0Jfg8mpNABzK7HIdd08nvcFcXe
Nftkz6KLFB+t/JZNCyvUOSQ73exOWTsU9Fmtd2XqJB+juK+vZuovQUb+JjGFlrayo8rbAK5OgtT3
wiNP7AONH/sIP662Wlp4h9zRovaHMvG/U59/mPqgyVBO2X8/9Xmqhj7+X+s3GtukfPtJ2/vjR38f
/rgeelyhu0Q3ITJCKviv2Y/JVIdUZSKdXNxH6t/8Lu817d8MXaENWEU4TGhcpkJ/jIKM33QOFVvp
HQV2KdhJ/+d//8RA6X75+z8rbkGg/KSAUrMgW7d1FfXD8xDmrwqoITHwsaRJtZ+ki0nBjzNCHwEq
EEjHfn7rlIY1IMpPvYtPyjuS94QucKQdJmg+9hQvfSBQPkzMjzerZ+UY5ZPsHPofi8TmGvxfvXfH
xd7XrZrn44imQ0M3EbhZyUwV3AiKCyr9FC0ExBzz5LEePmeiQq1BYId5BHuRMyv1E1Tv7Twz4cwG
J56CRYESukJtIME4WttM66wHdAXERMehtdYgzWobvdHMY0v5R6vgkKMSaGZsAKWZgHtItEP3bMRD
mgcjNA8Dy/njyPlz8KdELzfcvOSrXvCkAiLz+m88CivM1ipxbIUUzCa+lwZruOvk8+YWvIkZBrcp
sN4q2yTaiB+eI97dmAvjaKAp9p6kx+mRAAIUPWJJwvfFsRlbZGLsPtaL5vJ7eWYfrdruPpajnnEb
hq5ACx4/jENYPteYvR76rpXz3dRMkR0wPSLfM2TGBge9yAWFjoBojJSm9i5TxvNCZMMbmYowLKg0
yDJZWenkXpZkqT+LyPMeUU9ytmEGgy0S+i4+XSCC1db1io52xj2wva4fMtH4jwDik/iUWqAmOt4/
8DHM+nMnaXZLHI8nxEvGdroFSpJYw9xENN4FAElyRgTKQpgh9r4QUbEuwlY8hzj5OHv5dLQcKdw0
uNVD1jZSe1qsYmYUmYqj1Y0j2xzCOQOSY+xuv2gFqFXo5sRvJM2XcSma1xbLw8dany30M0vDnAGX
Q/cOoY+zso/RqUMy8y9THRGrM1v+kwF34DKZC1pMSLt0trY0PxvhhFmYK882INJr45u3ZFTMnfBP
dW26FG7wxagG0jLZI1Hrl8MwwHRkPTJoKAI01HQjXq6NSUNcxqvOBHp8iO3MRpQz1sMVs5ednWJz
8h9rTxPmSrSO86EUs3UfdxqdN4lUlqYrOm612Kh/2sXcReCUyazVuPnQ1Wi8EeBj2Sx5r2QQKn+f
PzbruKZM4vNRtj02ZmytNhDVvG3E6hYfWFi1Wn/snXrQD3mDXO2jUas2z+Z/RERx+Xxyw0hDr9Z2
ayML79lyyrtE9t3HuCnOyCCjUz4Uif81tbVUGjT0RWVpR/RYbhm4Rq5/ANaTbJNlhlu/9MsmJNp5
qzv8bQ+64NAs0YhywEgCjdvUPZZFprh1f2WVHAdJXhsMl1KDVXrGNfTiAA109ny9tecyMsNd1baL
ctcBoMYUKWoSu8gHdrIp2mqwFqN3u+Q57GcdW8JKDsYQzP003WkkJx+qQbeD2S+v1YLiVhW/YEI7
ph3VdBxVaexOSb6xVLnMImY3apb2zpRow/qQ0XK47BAvUGSrcnuue/fczdNTv3RR4Eaj8tzZL6Jt
sRoNw7BSIs6HkRpe3Ip5VdbjiSTXwKLUl6ro91T5H5Yd8xi7vNNVb5DO7llfjPC1abNxTweSP5Wq
l0hVVzGr/sJSnYZQPQdCAOJHVR9iOcs5abx5l6seJVbdyqz6lknjp0RGoZ3c2pqMBoeltb0maOlh
of3pVR9Uq44ou/VGqktKb/2S6pwc1UOxq/qCpajZlaq/Sm6dluq5StV9VaoPo31M1rnqzcixEHdz
zop3cKPPytUVRAQyrDPV1Rn+oLDnVfsR6/u411X3pxg2XBgjDRhd4dA66INi/P59e1NgGeFnM7PB
YEyh0qqlVkHMO2iWw8D+PtubhWXfleSfbok4Y65ZR8p8QBrm0QsVrUzT3MtQMy9OkKAFqUJi97YF
oEA6i3ueb82qvDWugBj6q/+jm6WvNVWHy703Pi++13wpKwRrq2VKsk+1mxf4umSL+Nfwtqg/GeIs
iO/qMdQ/+qqHZjNRrquxXM4liIG7uWGvDC3du5j8i3uYStoDgIYX99aOC9WZR6pHb2/t+nBr3W3V
xTPtp6GPVG+f39r87NbyN6r7t9QcAPZotZZqNmCGJNwtRTy1K62manVxP+7c2mVN20a4I+toWDXa
oL30td595IormyAZxvpON9srwRnVBQGrfjbTrAy8XqkCcy4DRhX6ZJCUIWJrbxiw/WVnaYdWDTdM
NeYYirYInNhk9U68C7OQVo1FytuEhFgMOyC8QXwg20LSbzFKmdRQpfYb79SExmfNH77Dxo0+4YKf
VvjjdMYq9gfUXNo936lsbaiZjVTTm0XNcaLW2k1m+jlkwOOpSQ+IfASiavpjJvOnWc5+0KvJkOu2
b03BWE6aOoqwCde1miNFoSuRGTPx+r/sncl23EiWbX+lVs0RC42hG9TEezpFuihKpKQJFqUg0QMG
GPqvf9s8IrMklx5ZmeMcZKRyZYggOoPde8/ZhzCy7DCcG0627j0tugtVKK+lXUlnqqJFhZChelfq
rlV5bmDZ52bWeG5sKatcbmPd7ZK0vfos+TjXG7ZS7C9S3RgbdY/MR+S/IUKXqMBQL665i7Ay0X21
TmDoQ9lDr62K0ieb9pthe6CzdEcu0b25WnfpWqv90A/WS0T7LmjTZh0a/hcEauam0T2+SXf7wjla
3kndAfSd5kute4ILzcFRdwnJ2pNbdDn5JogHB7AX3URnkFeu7i9mNBpT3XGE4ozqTnchrVaF0MLo
TEoz27e0T481TUuhu5eW7mMWNDR73dnsdI+zc/r6ns4XOb3nFmiku6FkswxbIsi71ax7pXSMSNWl
fRrRRrV0P9VsXOeESL1YEzJ+19B0BYDxvdRd2FT3Y6XuzErdo+1p1vrlSFvK+lOd27jwdOXaqnQ7
RTLPUEKKbUrmM30SesDsWPwPBGvEG1yW2c7UfWJbd4xbWsctN70u2n2amLfwSsXa1V3mTPeb52Sy
kXjRgwZr/mnK6RJEwJ33ckxpVfu6a90nBNNnNLIpdDk7OttC97iNhm43sXgPgOD3erPZWNUJd2q8
FjTJcd++oEI+NHZZrCBnnqJRnbBPEBvdqTUzSahu5Vco1hV2/enjqPr30upOnVHdsFujRe9RMhZd
NK3JrmAsN/TaPcJr7p57/K6TushLdOsfuz0N95IJa+K1COGxIANTLJf3RCnlf7kI/lP4vVH4Qf50
KJL+/4XfrkB/+OdPFd/ff+d/x/38COo3QgfPxRvGu3+M+/0/PMf2XGyOuP3ATP9Q81lYOtEIhA6/
gGljhPlnzYcFVIMxwoAazT+DQv6Vmk+7tf7XHELFh71RAOdz0Zd5GF8uDFTxOJlLIOue95GUU4So
Ico2YaMSFb2D7ZyecMV4ok8pBZI3k5q1tuCHo7smQki8rFwfjXlF2POz9qBp6PgOy9Ttxx5viT+T
a22ldrGZ/bQ8/HBbfmMn/e2hwFObmIl0eXtxqBaggGVBI9sLC0FpYVvjylEJ04rAajb/+qG4lOFZ
wuGJy2TDxWI1mYXo0I5NLNjO0mzarsvX3eT3b4AwL8Qb5wvocE7ChFCOjfjirKahQ2vhcgFDxKKr
Ybbvqrb3XibEFjExVmvQosaqiUhelyabhtfPUxuHLu+e4+p+BU8xRcuF65GJMQlVsuv2Bmx+zG0T
1A1LNG+Y7n69ca7Nc6lzIj34aP7FUVQcOGpoon7f4hNueTY1b9GdGl+3oksEoa+f1M8GUpcr6lJh
gNHCMc1jcqZR/yCHcYnMdhKr6/fx7CFWzNtntIkvAUjBlVWU12ya/k6z/qkN82Pb5dfL6NrADG3g
M7pXdBlXTuRshmuV0Whmui7b6xB2vBnW29fP62c73V/nhasYfbCPxMjVeqIfZT7I2tH6NXm/d9Ac
EBpvvIsNdcIaYa8nE2zL60f73VX88WgXNw2wMgpyt+j3wUDPPGJiFQ9lt5JZLkkDDMmgyPNvrx/y
wsH81xlSznouuXvAfS+XsjnJvWAcee2sxBOwJETxEJPndeVR8x36Gllf33zwhzmgjYBuwYN9fER2
e+jjtt7THR+2/QTypR19+X2ayPLBSxMy7O+a+4XaDjN6TE3VLG8sTBd5pOffGwsreCcPPRfwUv18
/PDEBSr2CA/kNUrHXjBIJMRM6y1cJs2GY1KHWQ2yKHTLbNPl1i4m8dVcMAj0WLdu/W5xiKGLwxP+
4PiNd8H9zaPpUEoTC8wsnP9c/Gro8718cYuOEUXCmIMIiZTkunUTeB0A9lh9mlKHGK3RCwv2WQtq
lCpr4RCX9LvLqWMXb1ZYKpRWoVTmyrHATUXkRKxI7piv495uIZ8txtUCeX3TDF23GX2dO9a14UM/
ptQtQxARhcguuBWGv6OghpTqtMG2p3DvcjbU5JYh0I7ccDUV7nUi8k/9GKjbXOBKnEGa7OhJppvR
6E51qNkqqY9gSxQOpWURvTOTWWOQEF9kFbLyyJ1f8tn50AVdviJTLD90XtKd+MnV7vWn9dcXJODO
O+xy4TZ4/mVcxqRit3dHfdNVcmvkUEvTwLyy0uljv0Ry2/fgcv6NIwKToMeMgP0XimHYTkMQLnm3
b6PoylJiW1jx97AS71oH0UUeep9fP96v67YmjqJQDK0wZOtzgWgmRRagTdF3qBIKfCGDGK/iesQ4
Y7fz5vVD/fqYBnTHQT7gpmRCeok+jHukbSAa+QoGg3tdG411VY+Idv+NowisipSJGuht//yeloSt
lvRN+Nx5rdlilguNQ9/EwfvXD3NhsNfrAWcTQKyh1W/5v4Av8tRYLA9g4X6aLMoXFBo7b8JV5yni
4wSBi2wpePBN34mPbfDY2vG+xgD61rLk/PJ1xynuMFYILIgi1iVJoWlqsaSDr/ZiKvzt2ITFLhqz
bseQMQ3WjljElVXB42rN+vlchOVdNu5j1xxuymVxjm5ev8VevqSznS8N7nWdl+6E7FkvPisxE3sj
Shy1r+K+ujJbdxua/YhAp2tuIyVhTPu9/FK4vMpFY8ynXqbzGjqkvQmDiilDVTwX1jTc5phSl2X8
2meGvaYFJO/nqqeP1KW05eNkPFZzcWuY3Vubi9+fQEhoAawCPO2aDPjjWh9ZBLTNwchFTeYPMWPK
HQlF8Scc03z0Gz/bRMoy16XvdXyx2hJi1PIUpP5H1XrhVS+jaD0F7bBNzDq8q4mK+xiI5Xlxo+qI
sSncjTKeNyO9Dr4VXbGjeyDf+CTosdfFpo/H4oczuHgLxq7gF65nDDa4X45aBX/s3Amgp0F+a9qy
yPcejdDMvIK4pSl94i04rPPbJxPwMfpgCMhEGfx8EXGSCPIHe7VHotDJFRJS9xvbqve+UHQrQvPP
uhimR9+2ku8ESeGVAU1W28kGJStj41jtbFMh8POETxfVGpkG2T02Yw64n9wsA5MVW88IKiyWSv+e
we/WJYJv4xnhowyAzViDi4LZtQrdAX3yB/PemzlQLHB5yxFL8xvX/NetG2gCaA2CHQJjQ12Q/vjQ
uMQt5Xjl1L7Jiscq2mPVhz+1MOxhPuC8sU/8zbIN45bCkH09P/gSVKqK3KtaFp29jKuXMA3w/VgD
6K4JI+rrC52uTX4uHzgtm1iRUAgNE754mZso7qVPM3k/t/HH3HLiR6JJkVdiiPJW7pwXxcr0jOBI
COVbyOXffH09E1A8Ths+TGy8f76iXUx2HvALtUfL/iXqgveT33wwRfRS+N03Sl7vjQ/Uee/5y7m6
NqZ56DSMeS9uYTgYakrJl95Thlcfeod9zxwhGgGDtnaG5dmMyo91WqAFmyWbG+KI14OKWwAKb+V0
/fZhcj0wPzaoaXALP5962qMFTwbe3xHX/MaUvreCOQBAPq2BgiXZy+s3+TefZo9ZMrfZovamyP/5
cB6Wo7jsJ27y3E77WDKVXOAwvlEj/vb6AoERPEmagXXJuMiUFcNrkmpPjdyuA8LbN0OVwTSOAuNq
VA5v5yB64g8w5o54xtZ0A4otQ+HrZfHeWiN/LcqDM0GJohyAgHv5vo7IlWmeAtNzhs7cJjEjQ9Uu
NzSq43VMXthaqrLaQ3W0V3Xem2+8Vpd4V/2RZF30uNjs2wk6uXjWuniIbKcyWyyQIvkmSRlFpNPG
3UmllluuRq9GXF33/ACa7yHjk8FrCndjZhLRVQkDIF+PxMrfDIkTRyu763rrrznq60/GbxaaIEQH
wRrjs8+5TLJKjIC4GUJ29t4UtbteLMNWwITcspdP37gkvzkUUgK4t6ZPG46r8/NDmOJxRhrsN/tu
icoXQbL63VIlJUMTD3bNv3xa7EFdHZnEu/zLqgbbculkIJo99oH2LnQtb1fP2NaytqOL+M9G4286
Wr9ZxDgSbRG2iCDkL+tGe4nirO45UuqYMZKwSt6XcWNv+boRhY1MDtJJMq9eP+hvLyX1NUg2/EK/
kK5Iuay6MHHRWtoWjl4XnVqalXTSTVu9cagz8fjyC8FOwwwxs/gBWOSLJznIRd3HBFnuATZAKvLm
GaNPmoiRCUsZVUDOW2VvSL3oinWD7cbYUTn203aZfKe8Y9LAy5U69BivIjUXD7ZEpbKhOR4Q/Fsg
Vlh1UZM81SODp9wJXLUjaQzrtKoA9KwqTslZ+16NriUcXIxPo2M687VLRie8jtZftrVoGUPEeWJ9
9HobmVghJoJoMqucvK0TysT+HI5WWj57Gc2SGIyN6SXXqKQxjrdp3iafVFFb81VBdIS7T1KrFFvD
lNaxXKbJ2Ct4C+rWLas+uBFQd6M7T1lFteN/G+OuZEqfT6tehAzvqnwQ8U3gVy6UYJdIil3vMkIe
DIA3R7Co9cFqiQLCm9za7SpM0odSoURaTZhmsyuG2LFcB32No4b01TnelnKu2nfZQDkJfySUmKKU
GsN8Mw3uPKFpniPzujTIeqbvgK12I0tXb66wG9hPvmLuvyLqbELAJ+r2Xrqp4Wt7Zza/Bwc83Fcp
fFzyURvyI8y6DOJtPw9xr935064JpjCFghJDBxLo3Rd81Vm4r5j01tuCIWaHLdsO81Wj3OATGgIm
vkVZa3F2MliMVyTakqC/o8+767XxKdIWqAIdwIeu8sZVVAKpM7Rq0mnCU493CoUhYhXMVBGuqkEk
kLm00coW+bjJtfkq7oejo+1YCCaeMm3QcnusWr02bSEUAs5hjMzcEJIrbe3ytMkrFKm3F9r4xY6Z
KC9tBmN2NX3zO5xcosfEUOEZWxrPPUAzJmIOP5mLecc0CeTWRjM3LNutpc1nyLAWlIsM2QNtTXO0
SY1qAckgFqVJG9hcnGyptrRBMYiuIohA6ynLezYVykffLNyN0nY4bL1XjTbIodEAAbzkWs2D4BkT
XT4xEFvMvNlOhKyuAPgiDvDzErcz4gxtxIsC8aE0EiARY5DslqVd1rM27kVnC58280Xa1gd3x3xX
IUNCf9HgpcKd9+JpIyBeNrkJtDkQLBSqVG0Y9NHhXyEasa+UthPSpDja1rRLXWntcnf+XGrrIVCL
g+8KMFvzZxddFTGW2NtAZn8uzyJHLL3B1dD71W7QGkjC/T7mWhWptD6SuV2wNbVmstDqSaF1lIlW
VCJ6Hd43WmWp+onvIsLLTiswC63FnBFlKq3ODLROkzSK8lCVwfAiFCpO7Xmnw5X/pe+E8nuWe7LT
1OrPWitB87Mo1ObheSxtE42/fxaQ2lpLmmlVqdT60kYrTTOtOYUydGUSJrg1tB4V4E9wzR/q7cQL
sSXL2J3Vu2Ae41F9mZPWV81qtiMx5ptF2e0XRERQpuMgXhk2v/PeN+z6O5G6uTw4OfblTRm0zMDn
2sJ8ZxgeyTy5H7TY7ebBNY60Z00cH3WDILXlSq0IUC7IBSsHbNVI6M5Qmais8vRqzBiWu2HakISC
DIJM+HFZTUhmjkmqzG+eGbGfpL8rtzi8i2vJR/Z7h+rBA/kQM0wd3dR5h4HfuxdDHr2ENPexY1Ve
SfEdDSbRjcH0iTlT+dLK1oOlUCrrazX57YYSzT0h3oZsE1bjRiVq3nfsWD4Gs8i+DIqfMxuYKevO
bo4aMrlOyei9soWjHunCMQbJVAI2e+h5EhInbD4ncdB8b6TId/lkNJ9xEaaHrI264orQ4XyHF089
utirqQ/rEedi5CI46xfFywHH213npsg3see52BBsFIONm298Wshw07uw3eXUTeWhlDX/fpfGw0MT
jfGyDZBGBKswHqN0XZsCQHTJaPBKVkmhn0FjPMZhltybZVKQsNH29g4VgTQeqlBwir7Mw+Sa2Ht+
VS8fHgbYIuNNHEXxKQ0azLWmXG5qHAHvRCL4qQ62fWGm3v3Q2S5EhtlvjpC2klM2KjR/DCbBkdTu
KW55VbdVXS67hbS53VhPotz7hJ2d4HMP/lq6iXviJWp4qbi7NOGbY16G4kQSlvzWarSZWJDyqZTr
nZJ2uSdZaIaPzEVFBj9fGzyad9Jt5TdXV5jrylugQ4MLIraTHd/BnUp+rAG00mpFc5QW9splUPJb
N8v2M4FA9nbx/eY7aVNY6YiC4bI2cLyPMd2IfR+CQwhH5Z6A2ENaHOowPk0pHAr2u2U5/7mQShdM
fIFHR2j/sBXN7yw+y3JDwk28NqDBwbOvkgwhTN9HsLBq0/oordk9pW4dfZJeEpOf3ddfgR8QfAYE
CPicsURQzQM2kW7v2FuwIs1xbs1oExv9cN2WnDya2+lTYGSsi3GUHhzJ35amEZ/6EDsEyC+XHXhl
BkwsnKa4asl2ilao+fIMJ/AYHcG18C9EQ4hBLx7JUsoWWSMy4z2njUUEwzzTtA58qFOEsrjrKJoL
8OSdfsqh0OEfyWz3PiWg7gE+BqYhMk6bY+EiKA26VoLpSbx7A7VksSIpPDnBPANirkTVfi4aGBmB
p/oHU075ByBB4oQaKHjnIiH90IiBA+XGvKNjh7SETUZyEoqrFmTEvJixMb+YGIj3xiTAqtO0jz7Y
JYTMc5qDhyXrAzTbHDkksRLk5Kk/AYqjJlxaWuKY7JL5xUe/VCGvTaJ6Rb9FIVL0jLFa417DACCy
BVRlanjRB/J/ebol8QvzFWYhQhATkD7vMae3LL2e4EljzUpORZ7V1rq0lvq94WQ0cYe54F6bKkiG
K8B3QbUOVfdSk1qNwcskdq8px+bFqDPrQcTQPYZRWc/ekPXQ23BQ3bFaLC+1nUnggDbATNwBbv8M
+WYhjG9A0mNIyWXx+JKrvTnmVrvScaMfF4CGH8LOZDXzveF5kkFz10UVjf/GlrfdAMB1yqLmzsK2
dYq8BgEbwRibVAXOFesYNJk54P2ujLh7bBBTmXfIbRRrfJ0TblzPNRcPn/oNNXG0kyCttOTZ9umb
ot9hIOwEX8GFdbdRKeP9UBTDQXglt4bP5junFXm/IuInfe8JpL2yEupTC81w1S7JS0eq104qKeUm
GqTzzQ1jdyckYCEJQm2D8aNao6L19hbXa8VEU2zyruU9PDt5rRKL8JktUgkAKHYRi3Vh1PddKG4A
yKXMIs2UWqYF3dOH2S3knKPZJ3jgS9ly2NzDmlpat4kP7wtvEuN1MzVuJs+QJ5LWonsvsmst2e5j
Ft0SX3PFsLGxXPPKTbvjMM/Fhhym4QY6Rvuuiv3qGCfVvGKrzxYwZPxHC/UpdBNsmESOfcjrwflz
IJCxSU2LJS3gH3C3tpVnyTW+nWsM4OKR/ba5ms0JweSo50x1t0voLF81Ue0zLUvYkA4EEz8GRMh/
MKtk3PmTPHh10WzC0UjhqTY1KQ3LE/2/8gt8Ehz18O9GFhgRs9BT4ax9BMvJOstzdZUbpoOnBW1R
Xgq5U33P4Mvq5YYdKlyfIDdxmmbqvm8Mj6UujD/0ioP0buS/702ERzSmZ8iQwF1ConUfPNUVhzT1
H6bMLPe0SxP2gWzlViW4ZFKTxuQmJUxCiz6vImexviVmNO6GwDD3nW0tmyDF/zQOvIxKJt0KS2CI
IWn2rtlciMdMuHuyW+odrxMLcI1zdhV7mJzDIgxfhry3HycprNuwDBdUC6X4KJMpW0/sYXcua9d1
GaniwXJ9/45sDLVzBzVBpWZfuGq7Nt7iwZfPME8Key3jLr1tMh6DtCrilHyGSrKsSfTHKEgRNMqs
Jf0hWZFebK9732NDL+LsKZun/BiP1aHLmwIvmjDe1TOhBItJOlRqlDtexR2GBxI9mOqxIfP7WySo
0SfAe2wzBP5OlsBsJeEvfQjMFqNO6QTXCrjbOiIeNXERJeZO655K6ULBTMbQYmhRLFfzXA83Hmrq
ij2akfPCeRUe3yk7FZmT1JBIl4L3rsVzsSoMiEsrZmjDTRh12WedQ793LRrwtNbA0DWLpKXRpwYQ
tchp3s00s6nq/IFMq77N8mM4puYHjF3HFtLbIRqIDAGReXOGYqtq9Fn1MXjPDHhW1aiIpxmyeeWp
7GBNRvg5ZGZKnYMFpuqBlrrLuiFMEEJDlQSrYeisz9MMBrW2/W/W4j1Hbd18ZcdafC1UWbNoKeOT
X7gGpnHEoJ3fl3ezx46lmFuLoTeknXWM2leyHZrQaJZDejScehSbwTeVf/BzC3RjJbz6ZIzEXq6q
GZMA7RsMDuAR0eZBNWQRIgU1+1qWWXVnN0F55wFBBZ05s4AS89v9WSjb/FYhPP+ziUzAsbbBD2xQ
ARzdFvP9LOxg/Nyy4+G+pRQ5IGoLvhIG5KJCgtI8A+H5WtI7WwqNBotpSF7VaII/sj+mMs01ySDO
J/VnmUMlVb3SXLC5L19y3A+4AZYu+mqqzPqWJy1f+lpAnVPNFH21cxinaxGl2BDkEqk/DReILtks
A66RJXer+6KZWBhUAp5g58cdqYsCJ2Ky6aeExyOxezY4dVXU94nX5y57TBLg8BXxd0I5AUPzAYlg
EwEVBD3Umbt8Myh+y22GKwmaNSotfyXsiYNmqajUdbq4HXWjWQ0WtlyEkfGOzSs/eSFfpr4SOCCD
TSLC2dgbs94CQETjlCimwndZYuIe8dqSTWsRedwloOgAPYqpj74O7YDQPiZXidye2C1f7L7nqGD8
IMSPwgm//nUx3cGICYdkPJmuF6Vp4j4s9XpFPVHvndDFKdGAR8JEopsCmLiqexf9WLUvUmLjtLIg
pcDMp/wgLbpAWPthQ+1whmJnbLv6npSinBBVwbx1PUYN55f7Lv2QVpp5dq1QMQz7Esl8chMO3fAy
ePRGVz2M2OTGAxH7MZ8He1/1VfVYEmRwl+PeR1UvA/MjgFY1Hyba8NFJ9Jz0wR5Mfkd25fzWaRVx
87x5qgzmfzXMOu4J7y69f3L56MtwFQcAX6icKxgqKdULRHANHJnVoJ7TTGXFPuwxE7LxLdNsbxI6
P60Lk/dnNXI7l0NF/w9nA36SFc8hOzqCtGR2BXWKJkrLbIWskwYWB6+6oODmI8z3Cxu+CbFCpyOX
MAympTglA/jnRm8hC7+yiQ5FG/jJykj9Im3EPDKTBqRJQu1dGQcT8Jc8fViWZPw02kSJnVuP/9Gg
vqFB1QMqRqD/bA1vnrqn/3quurSbb5/K5//575snpZ6+J7167jr1o/fw77/5txLVC/8IGQ1YkPKZ
DNBWZVbztxLVd/7QzkOXUSLTE9RhzKX/ES5i/xEEDKsx+OMMpH1H8xwHRJf8z38L6w8EeTrzM/hH
mN2F2/BV9yFN+B9GZPxoC2UaucqWFsKZZ2/iDzKokEA1I5cGHZe0eEnqONwbAQoCZDHjG43lix72
+Uga4+XQnXewSVy0lYtKVGKZLI5kL+OqNOVXifsQI3PSvzG5/d2ROAZEeYapyE71///DOcWdAYRR
0oZBN0J8VW+e1ICVxWuWhx9u+G9mAb85UOAEtkDa43Fal0KtwS+skNAleZhV/pIX+QtIopeM//53
DqNDbkihCX+5R4ihFpW47F0jQwONdc2s+EKuczbc//ql41kliJY4Wh81zMXgMCZQlPEFZzREZftu
MkFsQAAI3rXVWyNK/ZMuHrwA7XFo65ScX2eH/sDOi4Kb7FjNofJ6eEPxBGBxfpDDm4rni6G3fvYC
2G4eSSE2aqXLeahhuTXvZk3kWQO511egoLIAK0ZtpE9mwGCSzjiOQADB/871FHwrqcaFh0Dy50fR
a+veLpJKHrCpgqtpG2flhgbB9Bl/ev0puZj5/nWO6KNYFXx0C/7FiHnps35O61IejB4gT9nLmYgr
M7p//Si/e+S9H45yIaUhx0EMxFJzFDIaru12ehjKsTpWdPD+nUv3w5EuLt3Inq4eKo6UFD2f5yl7
OvcX/w+vl/nrSYUB148nw4cDaF9qIuqodIOyliXMKbumTzTg18VwyMZTG2HDyATbE7bWrgEOeDDZ
9m/OYQCAzqvjgOGVfQwl5zaY4n7NRn38DqCKXVOGo1kHjMLuy1/OnQPGasONZFKzauUC1MsO62ZV
S/4VQurKrZmPFEh8MQ7+1LBTb0P7Mfcprd0oY/9Wgi0bySDH/7qQPTlX4X7MeJ5zf/KI3J31bg5G
crABMCWuui6ptrT9q21n+9V9Z5BybYbL+B0JSLgn+oTf3bM4SiZgqwbk76LjCpJ6i07T/HZOjUkV
v88ZJVpGnHQOXHdHi0+eaIXWG8x9eH0H3HDZyuoLdpWNgz/Pi1q5Ix1m2mYNzRPC5wyqC84Oq3Cz
KjO/W5NlY68p53LAYKDPPI9PANQVNomJrKmPyOk6CmqRPRmQ9bUFLG4TlBQTQUi1C1TNfowTJIdT
bGVf46AuHijVyf5RjvzSeKX9CBuDLZkPiuiLLEW/8DsNSFwSX4aapzfzrrNJZHdniLZ4UGPgXgeG
Ku/A3XdfIy7NdZI18uT12YtpcU/7zLMfyyB9mdQY3cPeqq9GvTQmioQR4iUZ4LWFSXmEhqtI3mcp
QRDZhKeaFb3DTETXZIgp5NgGUIwwGqiOaQwPdiX6OL2NHRmeMg/hD1onKK41YzcsgQTY28YYBHD0
aKsXKiak3KQNmAAE3uao6x5p0WVrsjfnNbHP8cdgsTml2E/zr+FCG6MEn7uJEJfAiadsoUpbtOMz
rQjxurH6QYa4CaPhcxJJKOsMlqGd4b2E5OaZjCENYByPIOPdj2CwKBbg4R45x5mMT1ZO0wyag8is
8KFGFP7RIY8yW7ut6YLqEO6AjjdJ2G2fq5J2kg7jCSIOqVUmKpnJxju6MmIEg2YGqVA1La+dMBdA
e4JP3DKHwb5zJDg5lySH5KGj5Tbs+6DKnsLRNnZhxXvkAVqkiRMOTEkHAHIjwNXPjMfyvQs1vNiN
Rmunu0wCHd4S65nTuVDx2ANtyq1vSyg1yZd3Sxg6IQtYkvo0+ATuxrROSP8oWEOnml+27XHIo2tK
CftDHI0YnTvhJnH+tYlttNcaWthOyl7nbfZiowd8F1meQ0MVfB1e+xn5CyOtTVJ6yW2chxqxWYSI
6LhDPe1Y/sHtTQISJqDER/fZQHDtJpFT8lxJfP7EfjBD8jQpF6XbZwqcYY8BnLolxB60XcagOo4i
fVGRxhwZHbZOizKljZ+7vvU3iYKE1tiHrh6+EcCYHktwxds+kt41n0L/7gxtpF03bU2rGG4GNODb
OOc9F0GHDAVT6yOm7+XaDOHAEA2/jpdJdutyJH9zlacMQ52u4KFmVQTbXsh5A3A7PDlsKneNwVtP
GNi8GQgRwPiD1XhpWd1g7AMv1N9dKThv+tNP1EzBKaCKegLhq827INXreIRrISLnOPU8UTkL6tde
Y5VN8kRQGnH6rgIWsSoDRspd1Y/fldHSOYgVaw6i9ODO8hhbCLN4cl0WynPKEs52DV+YNEcOTTQs
ASb0rtMHdwAR2ncWHVDqY73T6sO22RdErG8yskXWJcmiyB44dEu+DtPJoFvbljV+T9yKSVJB8Gyo
TJ5gyrQ2LU6OZKiYjA7VugLgAIyZfXWNRxmQEw/T2CSIX0sLFbjP1cFJNG5Kr7e251V3TNIvXR5Y
z+bIajXoZ4QCk/gCIERA2nHfD1i3WePYSRB32bm3GR1hRXceVnhrr13dpQXxBYdv8epP6cQVWvyo
YjDsY+cx1LjuucM6agjKeszX4OMg42gdAH1HX0qfSPWsPUbM6jGGvPREyXLNw7rfOZmrhzYwNp2I
vk5o9d31YFBO53V/CnJVHJRnIu2Hn70vwxh7cZuenNQZPsNRwPwyJd1NlC2PqemMj0EOTDuYGVjQ
D3APS5gu2wruwUlCBXlf5F/8Btdz6iQvdRzh9ezST7zPD+1gxgdoQAZCL6B7nenIk5iVzfRujvcs
7t8Ml3mN7fPRyzXD20iT4qGha4AugxXHLIlFoLks6/XCLZV/LbLnxvvCPYC94RBDDAx8zXcbdNSs
mwklAs52XyXYU6yENnunQnqTM3n3UIco8hoekSws11Zs5lfV2JghzAGfOVPeluTXDA0ghUI6ably
4qYzV240NhCHSvuTKu3yODZOecTRSgR1HfTN0SlUv+nJO8GaBzW/9r3rebSncuHjU7Ssf6U/MhCy
4fNu6Jwkxl6QIZUc6Vg4xLzaZTQERzH0dbXCxI00Got3iE8NNmbrv6g5o4MYDHn5LHHZrqw0hjQS
+NJaQ+toFTIN19w2amJdn5HCzuQTtF33vvJ80GmZ6MGAMWLOtp1MWrFZYNAMJWuP+konPAfdNhX3
Y+ZMdIItj0YZm2vBuNmfhyPBT/kmleY3EfQHmWVQBmanXOFET3Y2cSgbFo7hznUz48YiQinbdH6J
ZV1A++A9tZ0V3WwgwEWAn7npu+3URE85qI+tP8IutM2aiazfWJ/xkk+3Pd9o0Axxa27oufTGmo7q
csvrGn+PC9/qQb/gNS78KVxnhWFcpZNrBjT6StY3pjMs+jG7E6olwZRChEj2JCd8yPuRxlgAanb/
+gb7UlRJzh3fTuR55GQ52OHExQ5bLUssemUWh4YP6MazaTx3MUlR2NLZJ5zZp7Nj0MmzF/YVedjW
BP/SsGfSQ/PdCt8q1C4Eb3/9PnQILNzNutjVdccP1bQfYxoCrV0c2tJ66M35ugUSs4Kq91SRdh7N
fOZevwK/VIaoBslz5Ei07+hzXOgGlRjcMh5lcRgaNmEEZEbMk/gcV1VC4gTjrjfcnJfSTX2GwKFc
7e0N8ZgEF5UTGeJVLry8YEFpABSzSsBcUxWymawtnzrCDiEVJOwH3WB8f/7sjDXNy31CcNEusQoc
TNhBn8402UnxXX/9epxNgj+Vyvx+roXRFMcSvPDLolxOaW0Eos8PSUl7sad9/FIDMATD1o30Z1ex
YLNNH54XKcms7paYEopZiAQneME2MJLyia1MdQTjgDrIpvJUqaTXWCCZvRY2ITjgp1r8xgod6ADg
Y9X1kXuIUajsnYnCdSv8Mron9lM8YQOCQBXyjz0UHYZDEQ64VTRPKKjSNPt6/ipWlRkG63HJ7bck
5JdGiPO9ctlRIsfCwv2L9RYRT4QeQmmLGGEIrkFMRge+Y43A4DMuM+NgsG0E4pPYO7cN3TUSi+Pr
t+OXOjvEs41LiJuCIRxb0s/vQzd7oydTKz1AiExRgMUkB4nxrWXgl44FR6FRgW7dF+hML+95n/ZD
5FV1emCMTiZ8zMJVSa9bN0jwiKXLa3x2GcVDkrPpff0E7QuzCdeYLQpWK506bGmj8c9nOFu5GNpi
TA7Qn+LoUAiCMIwoYj7QszVWKDfnU2gQh1GJ+SEPZ0b10h23HbKmeE0IMzxk1lua3E3RE3oRd5Lt
pACdxP6bGUVdEdgTWVF3ZUSKwvX82/+nX/1Wvxonv/PDjf6lX/3+uarQ2w5P1c85CVhM9V/8BypP
/EGXiqYwCnEWRP70z3Z1YP7BXNOy/h97Z7bdupE22RdqeCWAxHTZBGdRlETNusHSmTADiTEBPH1v
nrL/Oq6/q7x8Xxcue5WtI4oicvgiYgcpX4ZoTKuZyPxzXM3/5ZLVYcdiDXUw5/8+rraD38BME/ow
SbSSSCQk8DfG1dbPXPafFkM81+S46FeSHkvhv2YOitKmNw3Y2N5BY5o5HwGiXXNLtM8QxFipAysz
7bAsWfW2uncbDmtd2x6kX5tiuzStZswBlj2gB7JnM08YFhqrLo+HdRt8VYB17rTrzjflDPpFpgMV
QAuWZnOF7ba7Yj856riFdUXIdqaB34450cpKQJBv2ixZdjQX1S9tN7fHOWuSs8nOufGMZXmOLMOm
TxVZa9MGQmUbqjGbxzhn89mLBkrP2uRo/oljyq1C2Hsc7mtGmpg5FAZgwhwYX5NqT5A2/W6YhEg1
OtvtxNe8OXOdDevACCTNb6DaV6bXUd/pQZKgN82JrU0NCe8+8OPiZoSLdpfWHMFH3Rk7k4M4omuE
O6vuR0ZYOsq3GYXSY+jwpoTTxIXZaN0r267kXhSoSEDTcuxnv+VtNulC4VtYiThWrFGbCtfP3oLl
vYGBHKxkKk1wfkF53xu2u2VwUj6Ipajvs8Fv7xKcrWB3RV4dGQOqMPOXKMypV9gyNQas1frlbeVx
mN7MeAYSwutqAYTliFfT8/rTUMu3zon7R7PrKn/nt0T4mZhksVqVg5/jXB7sl6nIcYYPtr/DcpNd
L0NRdCsZcqxnWyBh1tVy6+BtuFwd5xmTqMg54gYUPzoDyqssTaLr92VQVGswu81OxuJeDgPdWF1t
2WeTWvZ3c1bxM4rrdDcCFgsDaBrG9WrolDkMm6Qvd3Y1gaYu2ugUKCRyR/TyNpfWa6qlu85rka9n
5t/4oePokS25wZDnlHstSjjbZh/meZZdoqERd4PRedQBXDO9SLF5ZvubUgLoSwYmlNFCsQIo3zra
Z0HkbAe3zH8EWn81o8DY1lJi56JDwLzwIY9X3TQ1h24x4awXgb0hRoTpmij6GjTiQ82nDSp8cFOj
bV5v1+7aSLo3zpuo0BOw3oQdmrCYz6tEmQjjgciKOZjpsRgT401iYDyoImkuTqHU7Uyg4ej5XbMm
OThDh4JiVODhP9tjw+eGjy2lGbT17HCMoGOzfawzUmHAM9zBARBLMdSse5xhcSrrmFRCOcfmsx8V
U7rtAlPbagVUVrpc03USJ9QAuFNBvGg2An94tCwQgI8OV1IH/3hDauAFexb3FkGN2Y3bCu+h94li
vU5ygZVAl0hBpRPkYthB+Bj4/lx0A3+2Xmn/QVAvMrMdQxiwSbuRIDKdtymwq+ygyTqqVVEvGT8N
TcSS9tTaaMfHMU2lfuzzdHDwkcRGZp9zmxbj9xyH1lKt8TRX5M0ShxHSrFx80mNnTaxsQxrH7yX3
siLMEpNLXm7UJR9PXc9iM3HuhqdIdJ0fH76iF6+LrPJ9ymptmi/2c+/Ld65+uv/q5YGZu++8R8Ew
rsiG18e0r2xnApKc9zZ/c6P8QKmZY1SrRAx99FTlxElD0UAgCa0eVhoPljlt/rtT/9SH/2KntiGq
cKT698ryc/+Z/Coo//4Fv+/QiLS/gYul6JK7APiZ64Xsd0GZvPhvgnQn+SYhiepK7nL/3KEFGrTp
X3FHf2zNHrgjAenIQWXmtAf99m9szT933l92Zsyy7PyE75C0IZ6wN/352EgFcZrUsz/fBtViLHno
azXP29LVwQv3FtpCp4n+NjoR1U3nYDw1Z87PE7Py+5+1aFCZ6yvHa2J3GOjhSE2qG7HZ3pfK7LDe
0e2VRj6VBIzex2Vfli6lbxfDw8/RhHBEONU+J9EUoIANzGE4M+uxYTBZRMZdUMqR2Qq3nI5GbdOs
/R82o4h02GvADdN4iD1WLxIc3mRklEb4zfioRt7kR6OqPWujZGLJTZzpdrnhvZQ2cy5YYYJvi6NG
CTDjpRUzFZPL3F/aUlLdqosUoyfU7oZiQzvUPGVPVWklT0tf2zjUoQwUy2B80ZSoYt6VLbyRMske
pto591PbHKiwi7dJHQ2fgSlShtclWzv5JaJBIgO1Shyo8MIAdxJj6AxiHubRFUwPPNua0tPmxvIW
XMUhy8J0Zl49Ggc8TJpCs9yI50djNodFrEWcZ2AxpXIwqlrpFcY2Inj1zd4UcWSm+BHzscmni1uI
tL1VU0dzVU5Bt4Vb7B838f+e3f9iRUBw56n89wvC/23Tpf4z4PofX/LrkoALwcbWzsSIOc2flgQA
R+xunkkcmLnK/ywJ9vXx56t8LMk//80vK4P5G+FhxiFAH0yHEPHfWRgQ9Xnyf10ZAIDxuq7XCdYg
ju//sjKQbu06INOaKj5Fs+MVCNyXzMvRw2pxU6vRt8gGN1B1hl0Owa8Urz0yt7nJqdnsnqxS9oxO
GTQwWS94iBWHeA/YovIfUxeOK/fiAS7wTxDAJKuttDXjjaoK5n1maG0knBp/flzboSjxcq2Wntp7
dVsVMxZQegFgNwe+qk7orNOxNspRHBDxZo4uUfSU2Y3imOK+MWwYd7oevTgUNOVQZ6BOPzGnWGwH
zkMOuRjUuaUiLTkwSApQSa5Fk9Q3a7tBAyooSKxXboE8uFwLqoWyrsavvhtvU5HQgGwlPeftlqJk
yqao4y121YS8NXEdRx4K6vTgEjb1zmR9GMt2QHd3jUEvzcpVc7/r2xzFzCiuelIpsd9Frd5mC5nJ
lUf1M3W4uL+xm43ReGdBr3jv9WxyWkqqkZhg1qNTdFRJxGrG1tbF88K9iME14/7xrW+563PExEzY
xo2iV6L2kVCi1uEHlZEYrLeoyJqTBtCw6yzyStLMxw0Vww25BrM96boGHuxJT2/YQDgqkbNwDi5g
lZcAJ/C1YRrWQprJBht3RyECoocpgYXDfX5oXOa6wBo5S/c0m7i1c03uZb0HpylDmnHQxhmQElit
14IhxQqPbLlHcEnWUzwO/tbSWm90n9F5E1tjvJ2tnhsS1k/lhGZX6B+44MXn4piYER2exm0epfTl
MOD4xGQIVZtmGWcH/kg9mlWb3AAYL95qxMtVJEaT3lkiAXsOv7FYW613R/aFnkmuhZs2YRQdXss7
+NCYkzlu4rhotuQup03itcHd5DRq10QtKnMj4yMS4OStarvMH5nicWJ0kqH4JuCoHlBrrENfekBg
HS/64Glox1WFBPsF8pNJeK7rx3wX9431FBXpcNCU4WytYvRwXldR9+jL8avQjoFh3V/Wkd+SseIJ
SA+1p2wafuNpDMLY9c1T6eK9Z6JOiRVWrt2I2wiJjNsCN+2RRG1nlYZNS1Tz5MiiPTe+WL4UfckN
tYnnF3Dw5T5aIh5Bg8oQDNrGYm9GdQWf1VN1bqB9IJ7UGeKhNabR9abJ7Ze4ybOLLgJbKqgOFbD5
174pGPwjUxWXXCor7MjW7UZuVH3t8znESo9ALHPxQHKAIFo/2cG2ZsqvWVkYMN1gCs24APfqDtNv
sOUOUHyvADTT993VIdVr0Ewp/+Uc3H/NRCrXVAjr0PFTuc+wyVNeZH1Oen51ihZEXB4HE5lky2vz
dWM7/B6p5SNmMLj3XKWBrqIYOVzk/lv/8LuP8q92RQY8/3Gidfj2mdS/HpSBDVy/4o9d0QTnCWUT
ziamQxfX7y+7ooeJ0sbzyEH155H4j2MyZ2uUF+ZYLpkCsFPMZf/pu2QgG3C8xrGJ3iPsv7Mp+tez
+J82xeufcJ1iA1VC5PlfqkNuRs3Ac+ye8QgbhziqpuamIm9CktEnAMdZbrLK3MZhIAK3eFxS5QRf
IDZ+T+DPPEovt1m6avuJPu8Jl5CR3uA/nfAKWz7hBVW5fkniogtq1tDrqZSoBifUJNa6eRZVExkr
JNzCLm/yIO12FLhl2dkDQYq20xT+ljhYdSijmTB+NqBszma8rspCrkFoOVtS85a1oXj3IcdT064y
oaNTYSt16gar383u2BytoNXfKIz8kGVPsRfa+Du1Bt5OqFR9tGUuQumULgGw7pMiaKwcxG6JZ3sW
6yss+2kvVC0RBH3jXGVGRKTMG7cJ4Lw2CnFGUYhJMBN9dNw6XUE+2Ep1docwZr2O7CdysNWa67EK
OzjElxmM16UfGrb7XrwWTho8T840303VZO+UFbxOk+9uRjGHkT2WDzIzsLcMrXVuy7I9MMam1yFL
01M51vrguEl6GxjFZ9A3Dlk/EmQOCcObpswD0MjG+KXLvegwR469zSuz+F4W7CZ4UMzvV/5lQ9Fy
W+8DK/0+DFa7ISEyvTmmr3EQpKganGtiInCF/2FZAxgkL0t4b+rXMi1fG4NvzckH1kSiRyg6hrOh
9wuJJk+90FFeWWEKqDjjFOXI2NJOg/LRWybgPmRi1OH6iXxuaAfZki3Ct0EBab6HxNTQfM9UjVc/
euvKGEfq3MiTzSAbriNANzfji8zN/H6euwW6ciLCZJENhQqWQYOdmBy+i13TkOrJncwKUATsEemj
hmp/cgAbnJLZtW+Z7MFVSyJ9r9um3VacC78yqeAsCJGXU1xuqB8B4IGB0gZp7kov0ydQ/ul+cqru
1Ec+wf7J1fG3hChfyHTJ2YMNreLVDNXoxqRssl6lvSfO9LyKldsGS7FqMTxVYeOO4N19YpX2NEMv
I/VgkRbOG6qChJeuLSxl2zGxSBgbpcHwtbSCm7Esp2zVK0kgkkKvdhvo6ZQ2vCivcdWxW+YOULpH
tcmI1vWjprp14/tFsMeE5Z5ax/jmLg5wriS5itwUKxDINLRF1wfeF5uc8NbLRPAKGxR8euvdqAjs
QOkTgSlAun3Bn1dsLaobv+a0IRyXqRyT0B0Td6dbopK0KOq3oJb2vZFHHtQiP9oy3Qli9io939T0
KfShT83w0XdzrdZlZCSbGWTGPVfYerM0FDO5LhQxNk5IAERhLgXRwZ1f6OGF5HEN26CCZZJF10lm
EKc3hiLC5pSBj/Qd8CO5NdDflVUEHfQ0TUC4HWdqVcYMdGU0b1LtL8/j1EyrUTdIpUw1GLjP/Ep6
Gd0mftXeu26zNjmLPKW54V5oz9i3lb3QtSIoJJ28I8SHVFMsbE2HNCqBkWuX8XFpGRtTmx2HA+XP
j3hO1C0He+uJ2TMaJA0sa8OFyj7oVh/8OU2iA5Kk9zhljcXFuQvtSYlbasc44tX6gY6I9jRnKgtZ
PMW5G66VAtROhVWZcnJhPL+OGTsclsb8RtWye1ayqQ445qxD2WGoSM2uDEm9Wfn1l7xjXpaso1Q9
GZ6aoX9Ydv9Ix978HdO7CimZmfdzRp+aNzdMbFuTElEQm0lopk6+84aJjo2IhVxYS3/DTWJ6rgoB
71xVcej6o3srSLDQ68tCFEDNW0fER9/tWiT7GWJIaEwFeEDZzwZ1mY77zia47GUQGN/NrDFWk07s
cHbl8COLjPosaTO5dI1rYsUqOZQ14jNeynjTmAXT9HpE5h0xVYUKZsu7tcT9qS2LS0cpLkdVlAq7
bdUNgdKeAnRK4PTkL/fCTIO7Lmlx3CEkLxsZu+0OX3mKAQV3Kqe9cT14ifweXwH22pu+DhSpMuf2
cAhGKABhSzjvlBjUYNYoi68KNEkosaFdYM1SO2DX7js4K54N21WAJ3wi0Wk+3VbJYLBgxTg1nFR+
5MXIHdNr0rMZVdVuYZr+qctYUrOLHjOwpFt6tvbO6CqaeYyIwDZDJ/y/i39g5n9ZhHng9CBWQYuF
fZOLmV9whTK89tLxQas8fjUmh5vrQFHP7FY4P4turuiJifWLIG15DOzGO8Y+VUCsoFGwZ90krtmL
U+cZ9mVZhnsMoFedFGoD2fqco/AwPGUzbqArvZdHIt3RdVSd3CVODoFvXHLKgyGHtLVPyebVEFXF
/j6dXGot/L7YAGRANfCjExGrfFeTIj9cm3FpBCXgqzHDHnigku1QIu3H/ZCtLCqW4F1E5Sl2WpZv
HenPJBVqZ4zCvQEF4H01vaL40mKpOztd+9DZpfMIYOZZzLI750HEnU/b3qHtjWXnD96waRxvxNGU
DEfHLT+z5drDg6S0bfL0SvylInlYCoAVkxF3x5Qav41MY3np4qq+X644BxAYzgjM8IEws/VO9Fyf
iFYyaaPZd3w109TYF8vonEqVZkcrdba1nTUh0DXKJ+XLZGi5EhBbNmllRysvHosnpC+1G+AE3BEW
NUOqk0B3NNF3n47okALfZEe9KSEuqlz2HUjdUyKlvlFOHr+NQUecrcOKoxaSw9J1lh9Afp6Ssqqo
68m8R66KzrY38Tzx+ohuZvbtyKpKu4L5EXUQAajrAf2g6lMB4YvU9HTCNSGfiwblq4GQsJHoBDsY
v8EWW2L00Q7ztJNT2n5MRsVoMWAcWo/WePB0NmwLt/vQuKno8SrNLUNOUL+UBhZD8mkMDqXVKFsr
z8+WYxDAA8oR/ab+xquBxYKmKsezLGDOJb4gESu84jlD6XrkUJXT7eKz1TsmNJZU5352V9e9uQu8
WJ1JjDPJtdXOn0R7i9kC+NHkGLskk+VWJFZ88kDtbForG/CNZOhEI9CS+8ZhUpDIgtZdf8AClyGQ
aak/OpO1Fs6Go3Zam8ud0l4WcvE2j3iUqy0+m+lz8CO/WHUNxIco71xnlRdxU63cuZFrp16mrxUO
lw8X2iWu9u6zjINozQv5UQ5ls82oqazDuTLaw9wJPyyz3NjHS5u7odfkhIFMmVcMMy3quPH+gOMo
myQk9/2NFLxFWnPRbGkuHgZ8IATS8+yOc2/YpwJfMRHHrYgUO6iOzOPCOsBNkdMmXWxiH9mG+OED
qFv1iPGroceEXbs9bWPXrCFHj3YD7fHBwcKPD0fMNH9GuEabyiInyK/6Awok1sYpijZeNahuRQt1
fmy7oQuprO7WjS4oIGm8yHtrEtEGW3Pwrkwh8YB1j3YoiqgzMDG9+XWiPecOpBULwmgVlH8jhUbV
Avbq0Z+iIQMKPeL3/5oO5QhbqayKoHzypiSn0SfiEpzf9JMf1E96HnnXiNXS8DMzSuCkvMpaaDk2
KBvTG8MK2y7TqTT36PeIq7XBpKJHrpun7wrsyTcd8Ao5IzhvfE39YUBhYQBDOQrtRnTomCNcWNH5
KdYmv7ltFP913bn1u82TZ+dzu+U7wgoL6K8E1mPtUs9RNWOqqfrWRsK8rdPJP7hk4nmCucydvcF9
og9NrZrWcb/JQpG3WLxF3cCr1huKoFtG9LigMrdsj0apEKV1kpAAxTu6qhM97GXR+9fVAOdyQ8VN
LTnCWLrDahWn+d5tC7khVW3diKoj1y1ajgCk+zd0hUxrx51Lm4Eb30/kqgbWPcrXjgDvdLVd0U+M
b8BaNaLIQ8E7d8Eg7IRp0c/v2onuaPnjbRWkKR7pUI/XIyafKOyZ1N+iM1th1nfdurWZoq46x3cH
krwK4zS78HWW0QxEvuFsrDr8XcepzLKn2C/6956jJ3embjzP1RI/ls7Sbf3rmx2hOOyMoOf25Vgl
TOxo1C1x5onR3aDEYc665pHiOtGvMQ1ku4Fe9UPetdWljwOM1o3ZvLRJa76ZsDTeqjp+iUpPnKRF
bpkYrTD2tqXAoVRYHlbDKG489JlHuDJdtY4iVXm3xKjlA47fT29pyesrWuHAYiZiQT8SbPspdkhM
EKSZ7yjTK14zvBPPfqajnW8FDNXmwbR2XIX6Z/o79bcRKlOo4AsQJI7VmldUbbOW7tD11Fa0F7q9
Q6UznuJV34AjXUNX118WTn2c+A2qXNp6mu8bz8+TdRUU6aWNIVkInLs0cmeDtelwvW0QVoKDzmV6
SJYlO0H2TA8lEbAzSXsusJPLh0kYXwq/Xp4T3HnOyjVdfjg6wWt053x+zVkqLD75WoRL5i13xlxT
Mg1qGLbDWFyq6znJJq4B/ANsmNlQfRdZOU3MnHzDlGLdfZVFSDtcy2h+r64HWdNpT47N4RouyTVv
vtCuRxsW078OVmDzVvfaL+/MPOtssFAul7HGZBcA2tMlPlVDLm3HTNPc5du1HErfmwHl4C4uFf7A
0Zhf+2pS09OC4Zz9FcM5bjS4Fp2NPDYMnuUpJtbtpG94S1ra7+q4SdwQk0xNUOb/oL91iaQl6LzE
0y4yvOapYLb38osqcv8PReHXTgd0iT/PVHyEUQQNxEyGK/+bVK2aSSPfm/pMy4JD3R3+Q9Ma+Y2U
BwOgYBR/WKW9GzPraOfOlvTP1klM2vqiWzUsVJD1G37UXbBkIJLSvzD2oqb8ad7z87W5KCBgd0ma
/WtYtDTHphKRpc9KtWdPcVaM9ul4/s/vwP/vm6CwAEBFAMbT+i9Ki5P1E5feUZ9Tiw4D/nKNYlt5
9fbnt/mvUPeXI0n/akf+90rdoaCJFrrfn6eSP7/o96mk7/2GSmf9Q1fzmD7y5/0u3wcmeXDo2lfQ
OsUkKPL/o9VJi39F9pcMsOtdy82YJv4+l7Td3wKMwdf4ovu7wvc3VHz3J2H+F7GOFDjFRwHPUSCv
LNvgOrf8xe+duinjG7NLjlNjEl7QqnZWTgZXRjUeo555QpWRZHweVd6Ar7qCY5mNjb4DRrnjArlv
zRJiOrE897gsnow2BeEzBv5CTA8DlAW5MzNvNh7yIGtfG+AiTgjSKCZmEGHbWY1WN3JSxnW0KiJu
K6uhxE1DDHlwT0FG6GvVIcMfFnPpJfIHlj9uE3a7GYHmJSHuGAiEXYQJWPpG8wVtyfv6s8Or9wOw
NYuwMbmoglYw2lAtZ20yaLJOgdUn6w7v1q2WWO3Lcbh04Oa2Xgchm4jHKGw2djN9JK4wP0yJ6M9t
bJWXkhxXRY1ljcaYkf90VvjTYm57mboUjiLlFOuGiUg972P6Oo6WatMbll18D1YLK6xO661TEaO0
ugQnXU+AwVxPDuAb2XvWaxEAB07ttng0LeCmQSI/YihVd05N+x74Q/t+sLL2QI2uXCemdU9KrFsD
9vM2xkz3+aSM4t72jOJsV/riCM60TlGAcFOTl3wF2qR20gPhyQQrvzHLEkqTOzWXsWVRXw1JGt9y
7JRnnVQ2r21YhpPQm8aq63Ok2vJHNrrBdqTzY9s5lBMwCOsu2ES/OhGl5SYCDMiwpIFlw/9ArnkN
pGGuWiaUoSqc46hrMrJgBR9xZdgXilmnG0wZ+j7tBMy6PPmS0Qn06dSuXrNp3DCamtcOSJ2VC4SR
nVwZD2M9lY9FmyP25kV3psIwoUgY3FAU5A9tkfVnYwIBkPLEPlP2Ha1kRyRkBiy5VpNjbUyHV0oS
L16LMYqfFt8jQlv4DYiZrKq5aVdZhgyolHljJ5jVZjF8K/jv7+JBFg9I0HBgIH8GFw905gPhiZER
GFnd1RWgepYGI81MsaPQIVzvFmOoLsLiE+25Q3+ycimv4dGVam255eje3da0Vr0zBwTFbBBhPUp8
X+Qi86Lhsj/KdZPnesfBnerVZrhx8XceReLejmPXQMZxK9h8uBhDP5s4d1UFmbmOzyCRL5S+ITL6
0F36F4MdIemWCyBosY28Gzni66Sc823WQ3af2O2d0UN+Iny8Dgp54exRbCpffe2U5x3KrH6Zr0D/
wuo+Sq8ttjBQegKoqXXjSKZP1fU3NX8zYgpXMS8SrBrEK2EhrJdzEO2VHo1bDd1iEw0qvvr83lkM
uztLldPWYCoeFnnsHOamky8S6hw4Va9jcNlCsrEtHivj6HFku9aBvkMuazaDV7a7AookB9/j0qen
vuxpk+2pm6H2GNkTz60bYGGVJd04WYk1RqXbXOMFlRyFLn5kFw/Kd+IDeH/4ntzKDhSrTA/lVCy7
qs+B7LJh75Z8cm9lO0J9svWhxRiQrxlA6gct+5fBnAkeNLNzZmidVDxgdSe1eES2kAXV1Sb34vs5
0naJDO6cy9b/glvKwW66BNgLZuzxVkWc2E+j+9n20zsn6T4rqZjWNPRRLqn56arRoRirFf1HR5ps
J8pErVtVWDdxUXEFtxw+0gKr4FjKgvNdUtzPLLurZGK9o00P/pVXzR/LEEAej1ifx4HPYDpP80cw
T3DKylQ0j01LWlS4GJn8qryroSpB5g04l97HCKoHW3EnQi2RHPYKZxRwlbL6oPIRa2la9bQRqSq4
9Jn3A6ekDmOLSLdO/IKhgm8ST4WB6iPNV2UdhTIth4mL8+Aw7Fepa1xrL5etb/UlYXjQTCzujDOn
4SUp5s6U+3msetKrgjSWT9nM19wA7rZKZAZuekq4lN/lrU/mL6snn3gWA5DTJFv3YWLDfrTbiEck
13z0mFSNzltnpu0xWcq5W9Hl5Hzp+fSnoYmAzRzWiDy5IuXhXRoAxlwSTNEea4vmqmaOjG1P7C/e
R01/mOFc38EnKB5hTdreqh0hLic56VGasHXyrnzZbUZLlntsnMnn1dMX4Kdtqbug0VSeYrtFuPek
Yhy20C9+GBU3XRpNx3EFnNh4UCztP0gncTTHdKdv+7Hr7ufJasTag2TUrhazUjHpwwEfJ20Rw6sA
QvbZtCJ9Z0+OqxWYoNvOXsq7aHSCHwJ/FyDeIrIvBpylVyMvljNF0gcSKMhUpe1+c6rASVdpYjcD
2vlYbGKYygenHg8lqy2ZP9Oa18Sjr/Ii/jC0P4KEL8M4OzSRd8U3IxNZdCwHy+qwpaT6IWqk+8I+
EmwUusd2QOI0GP4QeiVLbSbxoU2n6WvOrUayGMXRC2jt8doNIfhUzolxn2ZuR5eRXbbvYHvzs12o
mE7nqJdeaAXkIYOhyb/JvskvSgPsws9B6mmpogOCVbkmCcXDqrC03S2NDSuq050/EwtAUNjMViBu
8Srrd0fP+nvkJ82HL2HLkTvkgmvEQUzHVTMbR1pLx3tI30xx7K41vkoxY2iAEUeyGQrkfvBApu49
Q6uPIJ4qP5yXaDgos7f1OkuzhtGJV2avDe4CufJru78QbR4KcHl2c3Z7VRx45qBKDZZQczhLbvi8
8mBje614j4I+kpsqFfm0Ngnb7oZCppcoUGKHkOWFFZIFdV++pC7bThj4Otc0pp1b3gnvdHM0k95d
u0oKYqhDty5gYKy8Qi0hxTZy0whaj8Gy9htw4oFcmZ16MIeuX3co4afCGAdAlhHFFZOXqUPnybZa
4d9q34m8Xz048dCZ4YAz8C2fLQVwAjpZAwK1Wb7DTrdvI4H6ZFvuF7KUwbOXVOVnHXf11k6KsViz
xEflah7z2giBnbMiIsyKQ0qDwW2wSO9jdNpirxJFkYMVOwuRW3u2v3ganbiPTPsloEA8XflY8BmM
tUifFSnrPWQs/jFfhtzfQ/WbL1g2mzGcrMT8HLFxhKpy1Ae38/7BCXqksGyyxPuwcIDcxEIPfJZE
N6x8IgjfggZdaROVbmwc/TqL3qBNV8/z0rvd1q6S6Wbohpl7pWEAcWw75HL6aw5ZnN+LZUjfmsqj
wXhc10k5Qv8zNtqneqya++BB9oE4D56M13FQIkM6gbLuoN8ZK9+MvR3101cPUDvKL/SoWbSG1Cq+
5q48ZLlSM1w2Dduc8TClArRjHJ+73lo2mpqCg5UV426RTr9elF1sByGGk4kC6A5t+T3JrAGq/+B6
YPIZPa/GrqKrx+3b5xhXwhdX1tF2rIWdr/htLl2oWjncJtaUH2KOWYCrI4eRTtqCS4DFL7NvSlA9
tuLyWWH4SQqWFlvf1shGr0U0FU8MyJKdSB2D+0E0nFo0HaawlAfekI7GdyQ4I5Y6PvrgZbtt1TYD
SKoAAy+ldfkbqAIgrujGqABJ6lzLoJXlblBFl5vcMNVRY/848RMWJ0um6ddoSfttmfY9Rttm3MZY
9A9NEdtrK19e1YykHdIO237GCDT3ePMQx3C3/tfO+g8A2l/cknGBW//Rz/pEFO17133//us1+fev
+uOabP6Gi80zyYv9bOj944osfmOuY0PNJaJGGvmXKzL3YLxpMBOlJaTJuIvZxx9XZPkbLpufeB/f
8W1gP3/HuiM9PEW/jnJoz+UIiANXmLZLT8a/9r96nAGNREN9YA9FythxEiUxtWHbR9vvSywqK67x
lj711szZGD7yGq3a3nmUou+bkhx85ERduWEGYJ47tscn+sXzDZVp1TqOXaqsgD5sytid3kpyOg1h
Jcf+DOLKPFhKFLjdHQ3gNmYKHXnfhkr1Bxit8c6h333tQjoJzYib0ILNdTePAjmI3qma3P8EyDVp
SP5i4aZsYK7fpGr8zwpv+YHTGLJG6m6HzsNM0I+gLLI0vsNu4++rOS2erMQeOT12kvwQq3n9Bv62
2VmjsRy7sQiSdWy57pfI9xR+lVJxnC7bOL6t25nhbNb7pylbxAVN3lpXhfcwDmZwi5O9QfCL448i
6TAqUkK/X7wBRnkKZYa2qHaHz6/a6xRORmvPD7WqERsrq9oCrqOrntL2u8oLjnGVIwtN+b3hY23y
mJaCHND+5v+xd17bcSPZmn6VeQHUQgT8bXpmJil6ibrBohy8C7gAnv58SFVPS1QfaWque9UNVRIT
CRex979/k7PRrPqscR4Urf92bGxzDZ5ggyXo9qpvZwNbtVkc7Sw2jnkLlSeTzbyODQLlW0Qx140b
o9lrMKdGcD32j3CYbdxyHO8c4Ru1t2tR7NBUO3xqO1Ow0cd5iUEifC8fXV3ozxNimm07QuIJvay9
m0kVY0rj5jsXPunGqPV0byep96mHm1tTo5sFfCxRW+kBU2C5t2QQPg8+QEGahu4XP3Gz6bqfZHqN
h2dGt4pVDDq9rtgy8xw2CVMoDDiU2jWuROaGihn3e0dS0ncQL2jrPvmqHL9FuDzsZhO7qHVDysCW
98a+s6cRug5MiKcYIdSTr6vp1UCMbTFAdsxro8oGnJJAriuoDDHeO0Q515BqlpYcaseckRtmuuU7
TPir63wUT7E20Ecalt0cCDrJEDc07KClBQG5UMHJbgAcVnVu07Inwii8Q2/0ybRTbbaozHs7ywiu
0uMRVvUuLSUUnlkra4erpo+Og2KdjlcWh4lyf10ym4hW0u5h++CxVGyI7xjkJm0ib9MKmBZazsWt
YTiHAB3YKu7L5lq58hVDaC88N8xU4lMt8vduorz7onKAqX1hXLVJb4dyn3cEwXp0Q2MZfJ5tvG23
EeYH7+ZBt7eQ3vyCWE8rxKWnZNzhd/0Ts0/rVrHTq36bZ94jIZLpFgMOsaVlC45Q4eRSQrf449Sx
W9/XeMCm4zqBG3yo4fepJ0mGCQUfrvEl8BSwTuUdS8Y+rbEpMGk237FQct2LoZ53oZuWsK5xSTFf
5rgZu7UJKfmmmbzCew9mLhsGj84k7kiP7MMveCsDBiVzgNlTsIqFbdhbs68eeHKdbIXRFhSpQMHh
XkNAxxHApOn55GGVZBz8cjCxJKuYZq8wKsGtaOgVRPeQ3sK+HqMCvc9UO68ZciSeFBPm4BX1pwlZ
uRn1bdl59pfJRqW2R7E71AdoMB60PCMhXKYT6My3pZNxyDmPlLsqNN72pAkBFkHzwfSAWjLZs/Zx
xC4LYYzIALLBBvOLFKMc8KTqnYdcr3IZDTWx1Z0yvJ3MTVUNBuZY2ou2Zly67zQz+h2QBX80c6L2
lMM1XrtM8B/z0Zcn5QJH4OKqGkY0RTDuU9tyr6mO8ShPyA2yQek2TpZDsZK95e0ZQ8V7omX8fQWR
47aU+XmOAkFPiPngWcdOfArr2ttVY2fjAYYDIy/VkNTMNMterDosxo6+pzAUoJDnXU1ZvyI32aqI
MPEdDDXzgYIdiaqEhw3M6Rgr1yjLGy/uq3t/8NwbxM7Di0MqBr2NFZwAEqxV3iixybQdIQ7oZoQP
c5+bqwLi2udmaj6xR6kb5FzubvRCBktDYvoraTbmA0514U5DHXly7Ki9s3HJYnMo86s88tp3ZF0Y
u8W89jgw0/hMYeqAb4hN67nRFUtneMC9zfyQeSLZtNDFXgbR4CDcgTgekBPok8c89poQNeIVGk1z
Nk7px1ha4ug0FQyFSO9g+xOU1JlIfjuiwetVOsCUoP+bb4m3Qz4N1bLNy/qJPE4acXfo94IJ3x4p
APZEqYDIPbfGsB5zkgA8G7HGRmnpnxKLJR5XSnxciOBdjRz/QaPPwdMHOmQEdeuWRmNEKRxnW2Jr
EJxyAosJ/pCvxGjHLI2z/cGyGsVeSLn+inqluxbeLL4OvQTOBU/Ywu4VB7dtLBhCHA+fv2iDjC3a
YSZebxVYyU1mjs0zYF5z3atO3Tpo789UueV6jsv0nMWE2DdWPNxkFabfjszdhfTykRYvOeNJH78H
EDdvwhAHtj5tXSqBAq5j71fmuiosSGyaDIt1wpt/62A8vkfVr16JqkL3ThYG4EJ3p1riP1Z24bvQ
ndrgLsNo9CTSrPo0thH9my7MbTZV5lVsRu9DfJPWoixMigePDDsse7YJlEF/ZQrjgy5Dc2ujp7h2
ksQ8WUa7CMdQimw0hhwbUDE7XWnRPRkSGs6mb6O2Xdl4JgbGCKA/aBdBPkmG6xmpLY5JkcTqovCX
NtXMXBHxaSZkQouuuldDt8H723mVmsQVbccp+hYwB3Y3lQVoGgZ3ij0gn9SP2PKiAujlsXWnOrn7
7xTs/0XAikAyoLj+36dg18lnhgOv5Y/l/d+/9K/yXv5lC4m9D6LTwCNgAVnav0t8mwo5cHgnF1G2
i5rsX+x8/y+BUg3OPhHJJp7F/y7xcUXGk8JEyWaLZarm/SMtq3hDzsdEVRBSyva5zNps861irdGG
RnzSilNZ20PXoFotEn1QDp6UYWySnARPZCoqaHbCGHFXI/NII1+v1QoemfMKP7CUguIrXZy4nNSd
J1JUbOocUoQaI2fbR06C01BLQMkPV/o/zMC5BD/2JhJDCXtpUDwTjxrkwcvf/zC+g+A85qGa1Qn5
mL4HjUYddfEwHxZWtMGM7U/2RD736s0h6YQWeygspF3u5huHKAMVQW30VXRC7HCuOs+ARzvg3cGW
aUcNVugNZHqhzPolGHG60OveHjz7ELh43OwIfhYVwtsEwf08QFdb5OhYdsoOYbBfJp61JfoAb0Fk
Ho+5FN28t8OyOsFzQTCHfSiFoshCKoVGNQUrpe7LDFocWreT4Q76Pp/x1oAc5LyS1UhgQ0opj08C
zpfRltZi8bcD24Y4xYbvr13uCPBNBw9zF7bQ9SaXlAG8LngIRguXJ2XhujXZBmEwc1eLGzBneBnE
tpDfNyYB9YRYvrkJ601t6NHkoxAGcr7Ew09j1aq0ecEFQd9GLhkklKSJr7eWQ8CWHIjwQNomScxh
7eYbBZNjXaHzj/WTapyYfLTGkOJRMhVqT7KyPXmD3Bc7Bteb3PqDtPBOOHas6q9e1JLKYEjPGe4h
1MlHw4JB/b72yZT4aMmOK5egyGSyiUNgdaVqHzOzAYN6zEBcLEywqRv42xrsTG9lOiDl0nNDBWeY
oL234SAwr61USd1ljxbnn2al85riFvTcT27w/L0gDEaBdx8l/h3RCHy0SSMcbZPJ5i64Nq7qH2KU
CvXBngkZ2HIdl1SyZHHdT4wcuaR2umZ+mCj9kI1LR4oTcQJ5fJyXW+ItFydoEgDesbaqU0DyuNjA
ozLYRIZhvEbpMt8RPxjrFV6s+mBFtvA3TZOIbtsqUsugpOHlySDRG70N/Mp8a4eLjYLTCHixo54e
3U4yQXQCbACLNLQpn4iieo3Szrmepsh9Ngb693GoGbJaWfQq8eE8YNZq+2viELzXEs31+9oyU81s
g0c2Hk19O0BV8tdxutjHYdaSTUcmu6SbOJUXPJM/2HZ3MpkNF6Wdx2PDNJDLOyZwEd+ZnUZQgueJ
QQhn0TeWYMpl+/FsbVKeSPkZc2DuXWLhR/VtSpFEvPBjkX6r9agJkqKQTl0IDGvAV+e1lSVjzrgK
xCO8Zm5PnhlIc41w5N5m45zj2OtV9QtXhpcLeicvJXw2uHutadTthzbEmMNniVdbY/a4wIkEkttn
uVmdHDlDvwt1i7UkGTxYyoRS39qW0xyI8EKdY5U9l96r0ONu8WNlBxe8bcGWYB+uC3DFkmgBIflU
xplUj9k8G8az0XtzA6aiDMUMBKryLscJb3yaC3rZp8Q2i+w+HIgK14WBmj4cLOtqHha/snkquJbY
F3IttTnSXARBxIWoTZzAw9zPNQZVIW8PHAeSQy4PMvF03LjKwLhl40IrA9lRNp+iR4s1tLQr+Zj0
C9sM7/HY/aBzv5fvUoB65D2RyKrPnjUSmeQSk7Ly84JjGllEBiZYkUo/KqFI/yTQMuq+WKHfZe8V
KwSJHzqcHcXorUTAhY2WQTvk5ZGBNjgTfBKasvTIuJd73uVK3KRUm/q934dN9tUhK0JidzphJLMt
zEHKdwX7z9ysZJ9G7lVY0qXSkVWuSU0n4ZcxJlispAlDMj8mmv4gSSL/prTM4IMz9GQPzeLBQ6o6
rkVR9U9TNRnbrGvjDQ8GIooeUrqVw7vFA5q4m4JcwpUAjsZWySucAyajaL4rG9lBgmMzroZEVjku
/U1VL/GLec3wkNyOZ6bUcm0V5keDjmjVlUtuz1QSlxmjJziITEaf8jb0vuoIQndJmf+uy90zQFIz
bbNc6Tu38qKPjjWU24JNaoPDmHWPv3v5kSxm0JkSJ4M1ZggObaynboOIyDAP+oqFh2KWXyd1lD/J
tCWxhbSQ3Wx0uE0OWq9LRXQg/ub1uyGfi7ODmea2H738jmW9/pgGffww2Pnt6Jk63Stm1juaKr0i
tr7cD5AOHqLWzZ/GwqbwV11ZngM2sE2eNfMxN4JsB+RCD0EeJWotD65NMljVI5tO/aFEMhUTOteW
Oz8xq/cxaVRc2iLBUpQ8PEjr6ERualdbSMaGYgOw2H4Dt1CQCG0smGY8HcZcyhsnYlyziU2HuC09
UQ5sWiWHU0M6EDqfZsJbJreqK4+kv13kiLs0rOr9MiXcwG+pP6SZqvGzkYN7VdLgDdupIIWJLNPw
gaBdd28gyd055N2ujdSY/R35U+4NSYzNiQV7OphlOV2Nhgiu5i4btxNOXPAz7H7dEMR6iMvWfRyS
Yf5CC56eIEXNJ1UqbJx+XxL9UsxhOGTx38VOEvR3YQ3+UBI19EN+mtfhUXdM6AjkxUF4tNiE4N37
cBCG6oR3lDr8/qhvfAIpxDwiPwBWmDxIGsylavrhqHY4gxuOWB8R2ULgnJ2wMNSdpMb4/XHeUP4u
xwFMdimXJWFB5pvqa4grt2+DKATBXCoMz1Ss2XA1X8hsZcH45wfzTHBv/BygqdlvLqXgHTYiisAj
GjFECVVsX12iKIwEjcLvD/VrIcswHE8ZanFzsa15U8g2UeDVhjbdIypEcVP2lN7OGOQMoLvq1HqY
vP7j4zEzkIBSuGTYjv/GBVQw1yPGCYOlWcfh8/ctqIzJ+CEpdTHwbgm1+tPlXC7XD1w77h0nBzuQ
TcXm5r0t1ifESISWdnDI3ZLqyjNMih8WVHbgEvUvfCX099YaQwp+NrFP1v/4IcVjw+E6m55HHqv5
5qQRyzcmHmnuEbcpIoVGw7rSAh+e31/aX18FjuJhJIIW2ZF0Jj+/Cjms1zJMWvcYdVjnks+W7IHo
/uST+p+OQkMJmL1EfDhvX3O3s2TjGJzLJeTDTbx8LXX9//GYOIFtmbDyuXnwbH8+lwxCTlInlXOU
oUoW0Q4PBQmAQBmkh4ibrtbD/IeW7tf1izWd1YTTAmPksD8fskyGcBpz1z4aVeh+EL0fkQQwUIr0
OezH0p8A5N125hH5/W37dWWBhko6i+Bs4aO+PdUAZ2nS2hx5zBZDprBinexcslnm1PXPvz/UfzhF
Hg5SdKjBCUp5u1h6+ag4VCGPWsVYURSiOs1tV7/k9uK1vHRw0Hj+ISN7eftACiC8YoLjkp37ZoUe
wDMtRIzimLskppSLR1Vu+hg2mUvz8/sTvBi2/vyqB6ATzsLNxj/q1zdtcfgnhNI8wg8gVTYVhQPd
3jPz+3qY1U2VEhODjy5lMuo+ugpqrfZmaAYd7vC7tWkuKrzxI4LJRNxaVJ0kGca3fubW+R8et18X
3sAE+kCKzRAPgObNhlImzphMjAGOcOU5UIKS9QVGIfvlkNo8amlAWf+Hq/Pruwtbnbdqcb2F/+y9
WewjlJoyZI87GszZFILExSGmY6r1xVeCLTOuw+V5TxNx0/R58zIMDpneiNv1fdPKhlz2qJ+bHVUS
ma2TgJb5+y/4n64JaxjPirC4dxfL3B82c7MhxXrweeuL2afoxjvwo4jIhWhzq4Qj3Zh/gnF+efdg
by5vA1AOjygj7Z/f+SZh1mGoaT4ONoGhLTnj6epik8bOTjf++7P7TwcDN1pMMgKWmre7AMEhgRk1
wXTUESkOaZkFZ/RYdDlQPOiSfn+wX241ZwbRjRE9omaWszdvHa6YAkGWOR3x2qSxRP/Kk8WLSJf4
+wNJ6PI/764uy+VSPBCdxZb+tjLKrRhhLIxiKggVt7cmPVy/hqrVZU9In+f2VKcDSIgd2aSqYMOm
6Ug8SyHHXbbBqtH3Map0GFojzdIaXVX9MnukJZiGC5QF6oWINF/Qj7HJaI5HjNJvO2jDSGZ+fya/
3h9HUN4BmAaO9auqIykncgSKtj1KsnA3I/7kp4KAiH1kTv+46nKZM2CUhOs0kN4vriRdZMpu0LFC
1UbEpi9Tzr+pmmBrSF2d7FL/ET9cdq8fFkabbY1ULl599A5k3b29S+VcWAKhnn10G21/dV05HJUd
Bs8XQMT1WlCdZs6dp0pr+YeVTr59RNDJ4LCN1okjM/JhD/j5NbNz4jRIdUmPAgF5MW8YeLlZi3/J
3FtyPerQ/+QKBJEbVFKivSHck43CUlFykN1EboiU6XRv9gUo4pwteE2jvKWx6PGQQnPIc6QKslyZ
Dork1kOTz6CzGhNG0KTfLPwn36ruHMJ5n9XyeOUGm8F+6hSMpkFNqD+l2+pbZ9RAY21IVMEpAzgi
LaQZmGr7EXqBa8c0MrUxoTrejaANN2jcjL22E/e2mgSi7Ap2/woUG/mbCVHaPANLMyJvPadn8mur
+txlGOsQrFTP46aampkGek6Oo5+INXHjDiTFXsS4RZAVCvcK7NuEvP+6JPMS4JfjmDqveybn4suo
/AxQ3IC5jzFhvYChU5TFtxiy8LNnNCQnuRUQ5T5QQRgf3CGjKyqbmb+dG+/v4nOAIaF3Qb7UNU3N
uxaXOWnroOXJiDVypGjcJ6UDqGi+oZmbz0V8SyZOXp2zqBm6u5aomWJDeA1vdyWKOruvZpP9QvWd
aHZwiFD0mqTaRa5bZfdeLdovmsSFGYQ3deavODAzyFYNioi1N+bcZuKu+UVO3Xl1Rr7uQw07iFQA
mdrngatJAnjdg80lWZfpnVtj77ABBwG56uYYINwvMD/ZEpXFJ/bYn5A/NC6MNJ32xoOuEg7dZDO7
VoDlGBBOnFutfFeOcL7vRYL37ibjcYlv6VcrtRaTN9Z4axEwNQyq9bJN3w3GesaHZiQwgiXcmSOe
oBIbGDLGvDHxzvYQivEKOgbeQJ1ePG0rRZQu/hlQYPY6p4fFQCcAZYx6U6tHUUK63PuJwwNG1LAr
b4xEsTdc6gAwe56+OXKBGmIXw/cjdCdrOoUAIch2Zmy+vhEtHN76sCNuv0NwTt7zZaxYi0ebYNPX
JIyxR2v7diSV7/JawSFhyre8M6NnpbCSnAToDbN58Si0iDHcZ1ds8KMlxmNxiOApanyXzizOHa6r
bBfM3Erb/hM5eOOwu1iLfh/NYMP9ihnPUkhciAN+5dkYu6ULEquA5+Gq0v5oYYLAX7Y/z+0BGWOw
K+8MHbKfV5mZ6HRXEW7Snki14TUtaoNJQz7ZXFg7HGxrl+JKlNy1ZcMXESbYyQ6Cfntfzky/P/ba
swz8dz0ny+79KtD9taNz8eimaWmvexUm01fCqHlkiSaU9t0kalDgeKI2tnj/Rq9gP2YMgMNNDFzB
s2IzzYHHYneW957CPIOW5RCwWzP2T7BbS+FoYtm8Zgl30mOuFpbElANK7pZBuQ8kAQH5WJjYiXQr
EPLOByCDTwUH5bJ9/Vct+CcepEMaxg87/S+W/M/QY2lbXn+ck8LkW37p7zmp5/wlEcCRM0Hbt9Ad
qZb+npP61l/I/tioUc8jeQ0sNta/56R47i/DOEIymFwCaZiMUP9FhXT/4tPY170lC1NCyPsnVMiL
vdpPuzcADciax0fyLQiuWaq9Hwpj7GgwosGP++D7U4kh3lD5a0W0zXoup+acjNYWasDHqfSdhZwQ
xU8mup81tWiFtU3U32DlwjBODdaO10zgl+hBWIgnPIKBRPLHqlx2WarkqybsHknxg64GrefVtGqM
cDeKC/wEGb98vowL62JkCRmkob5gb0kuThwFZ6K+ndfSbFhjtWTuYdUu/2jB0547tzK+ZtrTT5lV
FfrrEkfjpccE8c4Nvo1bVbRg+To98S7X/t4dwvIR74uog6Fj9PZN31FEbWRcGY+G7UB0g7oxbDEd
BIZrFOqrIsGsAvBH3wil843KYv9jnuXQi/Bq9LkslZQHwd54TmuBA2TmLo7FEh+t0B9HZ4f4CuVj
m32yi7k8RcvgwvFn/C+UnX1QaQttT4SYZDJhJ+/bGp8v9QjcNShXdtsne0It69swmE1vT8y7fYXX
sfHStXmy6XGAf4pNsHxS3HKI8/PQeM91mxBQ77maWQwJdjRhOg3NZhdexiUeYnT5rkksWi0DOeSj
go7y2uOOTGZgPtYvl1KanlI8fp+SfJ9ZXGZMhKCznU9E5jx+L/nz2ll6PCtn91QYjdzQ1bKwe11L
2WMR0MRI0BmWLSoOFitJ1bDaXmpfoXLqi8uP34sP0uzoJBoiwcEOLqNTx5oy71wvMKgMZnYH9u7w
ObX9Bc7rgS+6Ycl/zGN4TptIk2XyffxYdlSeojdYSpU/VHAQ4cA9wvbklhYLBDkys2K/7ALryoo7
57XGP6fd250PG4gUwPkUlBPf+YJgSMZA7Cf2zAkBXPE5jWIq3S07PY3uxBcY2RkojKKUNgtfVirA
S3kXheRybRx4xunG1x6uez4GLvImHPJl/taFZnTV1QsEFFVp9yVNK8hb2cyfbb18bFw17N44+lFd
VQxV2gGy2IIt2mhMKGfc5eT9uWPuNl9mf2rU/J9LCWa7uARpJK6MzRYIhlwHY20bNScR9tK89ZPB
PV+OyAyCamcwaBTGHFrsqhkWj4LL9GxUGZurRe66x4hYsl0qJexXE/s4fw2/qzq5C1DdMJgfVo2j
GRQmqWPfRSlQU2Y1cXWVWAkxZCHRZRaxNwmfH1mIV/dTAe0nRiv83u7SyXi+fEsfL+3owGac4Ekl
HL6sU7tU4gaksptA5ZTAedZC+GrdkVo6K0hjeyAfmq6TunHhG5jL9fHTyWxvuilgoOy2hHuqij8H
U0L7jX6YCobGkdStipwJ/H0bgMxLgeilIEg2E9ZplzR1/m1miOdiMIJ97boUMseuxDH8Yl/1VM4n
TxSa0Wud6bX2sm7cdIGcDy1JdPewnJgRpxOjW540iwSIXvg8p2UhSF0KqNX9fo0pFgImRxrNsGol
qU19UUa4elEL3rimF57SYAqeqacxorCYi9yn8YQikhKgfumA8ENs56R+GHiK9ymuELvZEnJtDpFz
1ydd+zlFU0IRwabznAe5fvBdg0pYKh5sqfCeQvBRGWfXtA3OrliyiGbs0tp1N6ocnXQAXr7mkuHS
rgPHO4wMZj43dQqVQ5QViUAYt9NWyjazryL0I1dgKAu8seDuCqX72e1hAXLAYnw3Yl+2RRUmIySx
ZPJJkoOQ0Cm7vrJ0Yu2r3I/xC2PHuCtFXd6jNXdL3PjytML7KJZPQTV7O2NU01dCrKxjqLrkkA6+
+JJjwfPsR5RlO0D+9NwoN/lq4SDx2DvOdFUXJeowTBrWVWI8qdRQz7G0203ZZF0FRu/DAhHUWJKS
+ix0OfL/dLnDeIqwxMicv0IIyXgDxrw9Ea7hYc+C6h2bnTm0Xiakp6duJHtyHUhPXPU4E11jqY6N
zjiqhUrbkbyQhDPVZ9TQ0aHYQYoV29sZO+mcSV4zHUvseW4g4d6LguYcXxFhqTXeaq0459Cnm7vZ
tuKrwQz23QDXdR6sYdM2WX099mWFt1gf3paDYjWZvFWZGHV/L8rygxWNuKp0QTtHmHUl1rnOSlM+
hXAsnsc4Vw9wkm9jZ2juYQ1E8CdbcR8CJTyUHsLbvKeMfNfAqiKpJq+3ZhSbHyLIFCc79B9nBALv
+xYLn0o7FVzXEbSE96Mm5XmgoePFHw+6Rnfd1/K2bRezbOagzjY3YxPp7JzjEdB05l0bV9VWM2nY
5qnCXzrFeWQVDx109Hw0S3NDoMf4MYTBmK+ZWTnpjhTPHp54k+dAQAKJ7GA11Ro3q+4R6S3FMBAY
XVZime96wg1XBRyHq8G1eKppCj9qtvcTzkv9TSfNj7S5zXUNiRZrllHXuCPhIHxuXXxDBgZaD1Ng
IO3WqbjLhNt9G2ytPk40Oc0rhNZ8uEtcFUYn0j/oYPMMOXyjPkjkgndxLEJEWDgXUgrq89BBL0DO
uILeq459axnvlOoQE0grmlYwu7/mHYaUzZwgTnMmeZcm3fCCQiDcREXs3gYEyL7T/RghfS1jlMSm
49U3sLizazNsZLmJe9O4s2GYbjy7H7dcLhjutquPdVuUH5O+s9dOVeOVV5vHzFTPHVviFumYs0gj
XoSMrlISqM/G5NgfxjEixJGgSBrUsBWoYeL4RGpx9M5ClnvdewoJwNitMk8iZDYFsX6wCLR9HmOM
HAbQobWMbSvfRDUcUTY/48a1eVTMJD4Xo18dZC7eE/7mraIc/p2CAIXzVJdtSHvJN6IeeA4k0owY
Lik7RRDOm8iG0AIr3ha7ZaSDh5OsrTs/st1bn7HbQ6UIYMYfFHO3No1J2pkRoXvdgGSF4N+6j55c
s4EDqIxkI7CMXEfl5OyCrigekpRwclD8FBPCEpazlnnabmtTG6u+c2EgT20c3xaLWCGzzOnRVGo4
Ta1lvsfrjQXKjRBIYJSHd1+btJuuCO4sKPL7uuzp9pmR1yermJv72EHUgZFZO25Jc4GhHI+VOPao
njHndM2NCt0ryOL+uSKa+cls8UlaOQWi6T7+kIYF5tqO8MMV3t7RE4nPDVZ2umPHbck0RnN/0GaE
LVwQ+6hRXO5Dh1cSpPsCT7W1j5GW2k0YgfMmFB2BPNrBmIJRLxm2cQB/kZ50X4+2/1wHnPhQa/UQ
ppW3a4nkTKGgCAw70zbZNBhZrPyQGaZW4j4m2Q6npTQmS2uK2lNlT7aFn+3Un7SyMZGUUls7fkdf
E/wZ+2uP9eZL2vTuN5w8xi3eqs58iIMu/4wnQXNYsKRtvpRWpAUQsTogPp1tGCvrvEjdbWI09TaF
WbL2e7+/HmuBonvKuzWJrOiMGIyeshRfvLn1a+uJ/S27hoIC9XpN4lVxm3YJ4G/mVPd9oSP3Pg/w
U17DeVCrocMD1S9H+1MmpBntMMQseYFMakFIyxkx6foB+0F9LjPCw6ae9Od1CrB+11IGXEvsa1l5
Jyv64BVDWW1mwItVaAcvEalm93M4pkRZRTHGif10dtDi3jQYZRH8jF5x01dOf7SqvDtp0Ux7mJL6
Vjhd+xiPxbEZm1Ptz3rTBLJ5V7RV+9lltdxDZVVHMTjhXkX+M4XauPNatRk8Zd+lA0m2K6K7M+ha
uojyIzMPwIIkmOdpNYITYtmXl1W6KjDAu+8ts/6ksyKPeHwkTneMJfIVvC4uyCKDyXplFJ+nRR1j
BOhkjHhWSGbqxOk/+V39WPdTiZ5GfVfXoPm0jKtQu3skG959hQwHzSqCnPIizrFK85V8gPoaG+Bs
lfg8C1fZmITc53TKtj7YmHeP5ZJjvk8KflIjaWFleAtLCdgO8rha8pPr8f0c29XatpQfebfwW5pb
dj889dlBxz+MtN5MjHBfshapIXQn+B82TuI/N8ZRMKLRiqhrPaXsq9GiE3WSWD7Ok9d+CZD9/wHL
dt4MCTigbTHqkIzuTJQTb+cqOKhOjHZanMFQVp27mNIdKhEyHKMD+JFV/5ncO9u+iQa/B5ZWrhVO
DDWMuLhOnRQG3IXD4WLIo94VahA3heHO9VFJFAZD3AVbBNoUgDa6eso2UO0vZmRaAQ096RwP0jVA
rtByEIzdQzzsaqK8K2cYu4cWrne7mzuistt1CRhvf5zpJ7J16Gsatghgjlo/ohfJFooi0un6ZcTz
4QuPTPkNCLF8sIKIir5rWv49Flv1i1nYWp+ReHvGsnaaNFi4NtzNBLK1uwAwr937C6g48Q/VO7si
g3ivQGL1toXo8XLphQu3EX+w33oz2+IewFOxQWogB8CoeDupz6iQQ7c1q4MzLfRCJ0lBL3qR0679
gBPdfh+P/Oh09nZocjkQaYqUAbAQGBH+/HT5ig4O19jqkAN+vgJOQKDtLrgj7x7zwgTPWXpDTRNy
IXH+06P78B/QwDJXY2L7lppTw7T1cK6sDiqtETniqrFJmmSifoRFVWmDo7qdRxNgjAvv8fcHF2/G
elxkOPnShJsgPHgJb88ds0kjrEIM1JHe8unDGIHWe1kjH8uUwBLEJi4nPxAUfOoizDlXpiL3e9WW
kZcfIhsA+vKF/gtv/gHeZHi73Jv/XQbCCKGL/8/6VVWYov0Ecv79q/8GOVmwXF4XJN9Aksvz9C+Q
0/7LkqygUM5spu/2jyAnSKZPpijTXdP6jmT+X5DT+ot/ilQEnZtjsrz8o6gGz/xlaRWws/BvhB6G
whzu289vm5fpplB5mx5obni0RJDFjD/QSI0bOahAb7uhNqsVoGsMy1ZOkX2FQJkIZHdu4WrK0WWe
ZWHfnm0rB2PEg5FXAp/NGmK9SeFjtV+IVvSxBQaiw6hE3FRObl/RqrPgovRtXvIakGVIBMglDoc0
zxm2/PSSgX9GyVC9lNQuLxhXswYPFFwYoZbCPws6VsTdy1oeFAae5iUTr1VfSb/eS5JIUYRmy7L9
fTCVpcl0K5sOQRmcIAQR9YKIdK2v7y8I2SWRTTHauwqzZQZp4SLGuIj2qTpWcLX9I5Pe9kvrs4jj
ScSLd1GfiPLCtAaGvZ3yZY6Z9QGnUQeY81CQR8zT2UQf0fSjW1iGV1Vl9AdriK2neQFDSot1nMIZ
MMctWnHzXUBTo6V//s5mh9LP5uAFaYs3EVYVX1K1gEXfGdo4w79Y4SJd0Jbin/H6MzyvHOd1ivi9
VR/xBRyxBDWNOUczLRQbaYjt5boHPgHXDLS+B27lmvsZO1Oempw7OfDgVv1oWjQpSQFN3YtvLCyJ
zj6DtpUaE32dhslwZVWMKVGx8Dvf2X3uhZVZQFF3NzzXXOHvN5Q9gikuZq/Bs+yXOzxMqF64pW37
wYUMpM9jHTIL1wwdiw2FfpbcGYXkFKop5VNqkjfBr9ocnJtZG7vPCCN3wABqGfmN6AOctWegU9k3
jDGHQ50VsfleuS1zq7yYjYqFdP4Whwsv3xzK4HnKx3sko85uKmPXBl5OwudZtim2ZzYeMTjQGmu0
76y6JIu+4MC0PLUkYe2Qm/YY/NYRnzSjwwcMj0O+W7zArJ1poeW5aF9otHgapKI6RfffgQ5dBC++
LVjP4UMvfNmo5eEzJNOucFjyNRl8dl8YiTAvNhf1TTw2vIReoLnBFVRy0OILSpel/8PemS3HbWxr
+lX6BeAAEvOJjhPRhZpZxZmUqBsEKUqYx0Rievr+ULJ7S7Lb2o44l/vGYU2sKhSQuXKt//9+nPTH
MvXpR2Y+qNFNzy3qQAMtsSjV7Kx7Nw3Ng5b2tJInjvjjNgHVMq8Kgv3uTT1i4y6HgjsmNBTjYUJX
ow25hrT9+uU+mRhvv6jlK/LMzjwUNjWPZ3AwD7qGVC60uuj2LSRrU0/8V20Z9QsFdPh8uYUTDa/H
lNFfrJaHPV1u0tDBq0RrkktyEZJcpDjFLBBdxIwkyUFhYAELgAu5jPiA3OYeN4xysVvkpbPcAcsj
oXLc0eSWcvGmmAFAs8g4SCtvvklXGpuMwTVHPaawgG6egTVhi645/VYYowilyLFE5eQ6ICyZBT2u
HD5uv8J/wschIenwzTbU6IuPzNN1bjDNxGKGO5brEy7N8l50fGrG7dSKQjeRlhMfPlS5f5qbZWPu
LjpaKjIKPuhaLexZV8bmbXqRNGitnFhPMfqsddQ4e8a8OiqblOoZU97aBKAPRbvK+Lzm2HJ+meWk
4iX1mSdMtAVvCJfoeF+IaojvJznW50tLOcGwvzMnnuXMZ3n2yowJR2Hk/JxLwzvLEDamHaYOXQ+N
x86uCb2ZqDLva250gqrirHnJ6JrsfWy8u7CjlL8YPBzs5eHWi9N2fpDod6z9qFgiTWJ1T2OWcUeB
oeWLgiZpPIb6TEkdVS6GH5PzUnwk0zHZEReb7JQFmyboBwRGebJovkDjtxv86NxTJCVzg6NK4Wtt
JRWfjhIaK0vJUAEpPb4ee1qCHduCDnehV9wvhqRkv+jAB3+RAVyq3WRx+xSFwftJCUQON72/3Dmu
kVfTEQgDP15EoXynv4u2Nba5u5e5BRNL/7lNbCO9smrV7hXlX7O93POWgLsV6B2fORDNcv8r1zGu
VdKj4MFdwue8NNZ7Jh3dXQ/ef8RHLlnfWokROI/N5X70l6kAJBL/mbM1X+S3JQ2LXwLVzh24lezQ
a4Fbe5IIi6a3hnZTG5pxazk8XXkOSpTATS4vZ0ay1fi9oves54EWKbT/xm7j7WVlRbDOQQAkXfNs
YAQvn4cIL8gH++Jhy61llYLJnOysZbTjLxL3VDXFnRErwSCwfAf1BD+uBqu58hrIGqspjFiB/XxG
sTnbLGQ59cMCqPNqYzXGcWnEN2KKpz3Lj1kM0EYVJQSVeVkZeP1m/6ooJX1T4YYjnSiZ+PndnOZf
SCPLXS/AzQbtqeBQVXZ2wVdU6ssxSY2stTyT7TpmiakQqAk7DXCkO+9VWTxXkdEeyZFT+rCaPCw0
gWO2j4IhauUvG5FcJqu0p+sr9hjv1ihdPeTZZQaLsgaToWF011htUdmrPIJXxdQ2cRsGuMxiPzUd
AVWiak5ymfK2nRvobsozsFLfTtEdB2oZq/rKTcnMCxcjZBWQV/ihbNSWIRKTQ8f1b2tQmSlH9fBy
aIeGUmuLH6xwwgPxrAWrKulwgAkcuiK6AsKo1yh6HEG4ois7OB9OY6VBvcA/jAsHJLFAgmhWtiQu
LZwQxFhbfUGH2ClE+0BzwdivRFnH03ZyCE7d+1Q3bRBJBZhduLF/1ZnWfOONnXuUqc82l4wN3TmN
sW4BycRakCbaAjdJFsyJuwBPcgNPoBN71SbyUngoOoECKygh6qode/3sYsGF8a/Z42tuVekTDdsn
BCVNfmJmaN2RRV0y1JADA7EZkL9Hg/4ryfH+W7ygWuTgixURJGLT2IDBiOujFweUbq8vbatpBPhS
XNgvlgUrQiF5OnttnE5nrpfzjrSl3M5qCNnHEx2f7PDk+2kNrhPGhBsOnxilL+dT9w0AwkSbcSrX
Rt6IrZkxqhCdTdIHzXvKn9LZgAkYP6fwbDRQbbS8pTx7STzfFfNkQ/JTxRZjmLUL/Z6Zq5+QlNvI
x8ZXjEfaCz1HFk11RhC0ZM8uHt2BRn1E3XBUBZkPggn+nnRLechAvpwqc9YDLlpJxwFsz4jCAAJf
4200H69ayoq14g7Jbq0mxYfmHckaNm7YBCZKvr4kB0VzDvmCCoKcEZilWe6JqGp33rJDwNqEh0rM
wt7O+MLwdGgvMhyJJq9b/zynywCsEGu8Wvp9BkDgVNEofBKj0E7ThWikXehGdMOct+7CPAqFmI8d
GcQ7mu/VR2I+mB2TQYGRjZii7FEs+CR3MLVr3QElws7rrjPP2pLaMG2xRhaHgU7Cq5YVH0etgcpk
uPnixW0lrWhuG9r8g74CNad2+gJ1she8E4t/RO5NzkYUxcCfSvu9RtlERiZZlMaCiGK1Mg5T2pqv
sFOBjISVHD/iWcSzoxFmCE6kXE8LdKprwE+FDSsKK39bbJIKIqWWCHevL8iqAvrmWi4YK5sZ73Ai
Ycc1VrUJAFqxkHgt166z9XvMyzlgG5vgL2rxZh7T+yQ0RrUySDrK9+5Msug7iz+Jxqlo1qio63Wo
9SU99TjEiFhh7dt1TqyxMLWJs/cyNTxrmYQQMgEqJmABCeK6rbt7+sbNhnlIdU4kz0VidsNz7RAB
NIN9YF4/ZVvAV/NGxTq/TN1k64hcfxqi0eMWRyZoaccETj9ZGZnCUPfZ983oFDXFNQMk+UGLfXVV
tN7ZyZj9sHmFD7As9Y/+IJ12hREi7I6Ar6fkg3RqpR+KzPG7o9YYs4BYZ6b+1vRN1QybFDJAT0oF
fbabsMP5HgDz5BhC4JL3EjY5i3pIEGY9sXxPuk/AptHOMMIYrc92IHJL01eR1PQhCsgCU+aLFxfs
ulg5JyfwEs+Mtu4Q2sVVo7f8flZRcq11m6w97h6BK9dW1KDxxaBSDpJCxEGjBgyZ+fR01I15ZIKH
GoNaFDdxM1CW+xr12Xcn/n+nUWVYNgd7sdiboLmJnxpVijl9UndJug8rLHbroqqwq87WrORHa5rR
kViFTzVSlTYupNVAU/cXfdFFIfWDQslfOmTIpw3Evibv4ieF0hA7RjWLLtrbIzFAq7CUEeoX3wjF
taHJOKLYDOsdYoOYkVwdzgT3ODK8jsrOePR0ZVxb1QKj+seXBcEWVgLKdsTW7vKmv5NNlaYKidOw
on2pUfpBu0UFMiaYjanIsCd2iaDyUQXC1rXWR/XL37/6z2aU5WLw8lA0EG4SlHBhwH//8pObqbKf
uSYTvqJ9ajRTvWTteEXKFxJPwIVmc/DMRyK5tIOxlN/f6BW91dTixiJ1J0NNjOIw3nfLCbpuojL9
erGED+Vi3v7FG/7zl7jAAO2l36frrvHz9eoJn9OgrOb7MuwBsIIsJg8ndjLYty1hnWiImdfjJJfN
K8nH033TkR7fLPSFhCbofUFE/C/e0dLz+V627ht0000L4ZvlmuAGf/oGNbvRZkXdQA8UJe7K0RAV
d7SkniUtHrny0HfTUhD4dSzamIe653xRDohud0bLlhxIWS9nMK7s378x86/eGP5F7FSe4TD0XwYT
3323bq/DZm+beF87ERVqVHH2UisfXYE7UhWZsnwgjtizDhNBV/QTMMJmx94S/b2yCLtijD74z7o+
cVq2LnWx0XGMvQwHiLenfE8iFCd5COgAjRS9HrJdeLK1IqRbkrntqM4TjcH3b4fSpAA9oBAZwfWY
ahwV4SL16NN5vF3quNdkMZuUjN6yDDdUzQno7y+HcP/8PbnYbx0kvrQQ/+RYjQ2NznTvajszBne2
EtWMXNlTy1GnHHn3LPz+aRJerz2UYl5EgkXM25oSNT+MaIDKh8hcHEj2zAgJoRz/y8Xiv8iyoFlc
2kOmWNrMQ7vkWKuBSLd9tVC5g8StgYxEPdqgbwQC1NQ0bwD4Qab1OBC8Xz7sfzrRv+hEI3TlKfj/
N6L/T/769lr80IH+9k/+oBFZv0GZX+4PQryWbvN3DWjvN7wPApEUThG8wYur9A+VrU1WsGu7mGeX
gwi2vn+pbPXfBIM4jvsOxkKmYMY/Udn+aapkO5AAeBcoP1mufza2pkaN8Mi0NEwjGhitJJ3mvfIt
+W2O8Xn8r+hL9Rdb9Z+63LwMtuaFnoQpWfy8Vc8GVJR+7jWEaLRxsqqY1qbSvZsCZv+vHE1/mo7i
0cVKZ1IWLMCgn303fBep9Gk77yej8m90p+3PGJPMIygYmp5OgdDhuy/8Lz4cGr+fF4Jl98B/zCSB
qYGrL2Ol79bFMZOAXdyW0J0J9c0qbKruVLUKjVGl0RAOPH9Z9zzHFJwbox4dW56n086pBlHuGjuC
TdPTeFipkeXw4hfwGXURu+63+ls5Ju2JVHGfKPfI3w3MuneFM4mgDMfyOBGJcoful3Bgre2eAASV
R79v660WFsl1OHUJyLvULtdmVMa7qdGLA4vstGk6WdwJzZq/MNKcn+PMap/dOjrrako2cChKdFK5
vp8BMp/xEDoLV8ZUd0Kq4utsztUNm3j6JPQkXYHpy7d2E5cBPZU+QEsy7PWK9ItmbsTOg+i4aptp
2AAbgu3fmRKRYlddQwYiuSXPzFcdP+I+dwZq95ZhecMRmsn/6IcUo/QDPktGkMRUFuMdirtYrfRm
oNpqOenoUrQvGOn8IVvjLGMuuHInpAfyhS6pPclTXNbp1gXiWgZDyH0e6HEFW1o3i/JNtS7uUxV5
H+jlins/0v04GHTpv9MLIvPM8AkvQZEwVWBM0mTctr0HN17HQPqWsc0RrUblcoPqyqsDx4qqk8sK
fTWpcnj2JgRlpDe2ayFy7r10jhgQIEO9SUxUKmOiB+GIvwvrE5orMgBeCrfqtxWiMQ7rDgm8Y+UU
7yREx7u4jD9PjEMJivXsq8j3FHOi2Y4LxFrV5xjmxJkw+/mDRcv/Dr3jfGJYAzhVjkZ2cCBqaosO
OyTmotIeLKjfhxCr3L6HDbIxpyQ74QBV7whQO7QmyBI3c0TgB+2DxD9yCSSKN+dz0+XBwGDpmsBY
Thpu/k63fSB61Loi/WNcZVn05EuNgjPENazVdKJmrRgDOQ4MhwRkXD8kNsatuyv0jmhyxi6aAkf3
0leGcIToae4nk+DUNcyJaTO6TnMfQhk5Obgr7XEYjJWHu5tbm6dntEV/JluRlHCj/zKStbu1W607
Z6Kc3zrAsqTO1PZbTY/0BminWGdz1903dqcFZefdN42fbJQ9f9RUa16DExIbFHLyWnNn8Oa+MzyU
pa+CyPD7LW3aO3r1H1wzrMQ+ybyhR8gU9fH0uXSSTKxCwi4qut7ZmNLE8mqRrmaZov2JiowUDkEm
aTDljTOfPIQH4yHHDjsVeIUa2MmhpkXzcyYHVKiQUDAsMdbQKrid7OLpo0WXYMEMkj7k9cOjO3V0
ow0JSMqelkRXxHakYdr04Vc+PZlyN/Sz43LWtyJv606ZsA+FN0gddJU2eVvJ9K6BqF50zjaCwhTd
95nN3zTrpI+u8amrGPhuWw4AxCBxmMRp4E2+8jlLExgrw8F+EXW8pOToJQq8zYCsUjynatDsbbOo
cd9JeOSLihGIaMeMKY1qH7IiLItmZ/gye9HsOnvweyBnrb7ozarCtfe9TiSMC/yVZB1TEHI6KMc8
2mNf6SsguwMBH5ybd3ZnmsdBEAlrjKO9F4Wmu6sxm5JpzagS/XtcUfzRwuW3Sb4PH6ZJDSiTypCE
WoIstrTvzEOVj7yuskq6RcQcHGqpl8eENMRNVyj6f0UTYnvSPITUjWWhMnDBcG0N5NrrvE2wRJBI
H5RS96D44AbgGwj9T+PCFWiAij7MUgfAbJeaqtd9PxR3o2nVX5bp84k3kkTbTFjVVU3O7rxWTpTH
m3YaqoNHJuNNbifOa47smyxaEHcQ4tziThsyN0N4i0UjwBnMn9lIbr4Kr82fTb0bb/MMAODam4vq
AVkm/WKJWYf2cJU5iuf2d9zNf6rAX1SBLk7e74qCP7mtUKdV7et79b3b6tu/+b0MNHTxGyIqhC02
0gaTWf//0yFgofoNSIRFEQI0Qtjuv8pAyJOc/kwOXAbHat0RFB7/Mlv5ABTwU2OOooTEh/UPotku
p/LvjpxgYlg+fSxIHi/HjPWnXsoS+aPDKteuvC5saDQZsBQm9bHtfatsj8ylXTJ2CANnGLXjcMUm
cjL9vBg2IJnp0pBlS05YHR0tP2SUfS7xRugO7acujnSkhh5Pj9wpSO1juMuwfiYJ6vOhx5JEiEYa
KiJvZl7rSUfW1czRKlJE+MQnA+IuuUmrwXNJNPPIvtF6B5/J0YT4wLgfCXwyrXhoe/1FlG3YBeTh
tvX0QD4INeLGs6LBvfPiUcX+TZJ0m6HzLcaL4F+xHQC7WhKMVDsTPktsXJjRDqsa7/dG1X+eml88
NcLA2vt3j805WcIaqu6H49Pv/+qP8xN+Qw8jCZ5DcDE/nJ989zeyDiEqeRdg6wX0+vv5yfJ/M5Hp
0B60OQV8e6Z+f3Ask5BEn2cK9AwuE37yP3lwEKf81D/SfQNSj3ABLfEGdRyRPxb/JrToomN6dkUk
bRU3pH9YjrYejZLjAK0ioP+Wia1jMvuauOHF/rJx6s78Mo65K9HZJISaqEmexwl9brVqzHT+MM65
ZT0bPgiI9SCNt8gT0RPGHjdIIsf+0FtWdybDqLudBx96dlKljK2qWHPPPFSWFWDK8MlZZzy1b7u0
ZGA2zvtitO/ytjPftMEKpytdNqQtW47oTn3KY/5kZqFyT3JumJEoynGSeazCVO/pvBBmhRwBeLIp
L6OeeZIk52WEGJutbgaxa6oXxHMDQEzVFwQqm4m9AAsKl7EQ3+1DFOYFka2irLJNjd7jyYhRUkdA
OuegTUj7O7A+yne3rZoHx1KCJKAu3okxfc+Bh2wSN6GtpTecNvpeiF0qkscpM7Nbh6lRuuevmOcJ
1UWx7kYz2Xel2bWrlrPhpjO01zGzRhQFhNocsDHhZi99c4N8eUmO8+J+DU2tsTcIR+W9oef2ufeZ
oRudWtwzJEOj9ZvJSZgLz32oXTt8bDuaOgdWG1Nbp7K286tcXooF8vk+MmWPNwTKuUGGx5ZrUCOJ
52CHgqnK6QK7XEtVEGEsaAUDsJ2m4apTXcSEMarjjZsggG7KyCJ0J4xASGLzgF1PncDkbNhP6TCX
awhXfRxYrNRbbwrDPdnr4mM9m2TxASafH/2c8Q5l6uAme3r9Xo5b2FPlU+S5LsYWBQhgJCmoIzhb
7pauvy4PcWSXxapIqUOM10jOLdWKmxsr284ZeUuLEXxtXc92iJdDD2mI+kyBAOzdexwPlvhIzjtZ
NaRBYuMysiqiQGLGFyvACBKX2awx/pW2GDb5HPZBO7LKlpr7mI32GnfSgVrxbE8e1fMAcjupri1O
j4GyM2j4RXh0s3Jbgs94IgaJqmph3/My22geGaH204uhD/MWzmG4DfvpAVGHPDRtHG9mp8F+RbF4
qG0r27K5iaOvYUrPpCE3UouRnFtjcrTgXW1xgiRXWj7NB73h0RROjsdrEp84NFhBQ2bSCicHhsUu
5aSGJ6k72qaZkuIwvLV0X49tQjZ0g3VxPc/wzdmHdrTdA4mwYYtTk+ujNetkUctFjeajjTHSmBlV
/MWem4/uCBrWB5HI+FmfMeS1WLx0yxvWvpqiU8nQcpkp1rsmnR+6hLhUo0oMHMk2gXdtatzy7tMr
xBqIWPB41QdaJOoL9qdp7cUmF4eHbd8wosxcXPxlNHf7qmkO5WA/kE9xz6Z8gssPPEPpQSrmx8Tp
dhgU/aMbDffSTw7QVMTa06dNlHL1IycOvN56kk2z8yYUaUIbV76tOCXXebfpw5l4+dB6dkzYwkNZ
yLVR5F9yS2+ZlA/OGiaVeki08uyhCQh80q5WTWezCCbe2arpw6fFCO4SjQh+JWHd6YqJNp4XZvRk
EHNv1dLAJBM7OyGxUi+jtT1V8efZhfHeCN0/OiyXR054eFJDM73G00HqCWf3NU+FcRfFzR1yxs2S
wefNVXk9EnD2mi+rWaZCl5IlldpVTXvsPhGNc6xqIhz4wuAu4CJ7cZv4o67hfYV9/DVG5b8nuwCO
SkJsLf1iRprQVY/0UsyNZFm/w1+IaHp2/EOWokxw2ruh7/Qty4R3VaXa4CJzcroPrCtqLcj8wfNg
dul1KlTP0SLrdjpf1FavGgV2047vzXH0z+2o39Mx6dZWWrzISBDh7qubaSy2ZUNlNaY10Z2lvEeU
weoSExKj9HSbmpnJ26us19hKrjMzZncguW7MDH+XpB36yszZCryED4zMzrXWtMFodOkT7O0nOyLj
kdC2Vzn7H51IHISyHe5jVW+LPMcnJ4atHNpD5aSkAhBWip3CuhZG1OwGr/1c2pO9sdtZ7vVOPNZk
1nADZ+AWGQX3V3Yz6NexYd4rvKi5jJ+dTNBVz+eNjo1nxUq7cTT/Ewo9hqeWHWTLWlpr3q0nzR1B
5OP9yFdXIFeMmoBl1PuUhZHxMSfLnlh7l0dNsxByuf3ZnfpN32RHquFua/fNEsmReoh/6gS2r1/F
QTbl3o6EyPkQV90ex8GxT8Js1+V6EkS+RjpZr23ZzPJgDn135Q0W6QCVpazPiOc7FuxK866nWbfu
4oIkNdhOzTlXiYYesK82GBhi2hNIHwehTmOC8aYc8ifD6hlCVWe/n9lYU5JMBU6yHlhbk7jF534s
91TlH1M3w2PI54FuXGUB5XeC2sY8QMQ2tlYceoIy1p6vR9vCO0Pgb71WoGKu7MSOkHmY00qqyHwh
5KFGjWhk5YrOIUkSXsbK1CPzuo20XmarqiVlveMQTNJiuZ8qYi4Mw6i3parVSaBiBEVN6IavdEKn
TO0p1oZleybxtsImp3lEluqueIYoXd7oUd2Pa2vKrYi25pyqewJMvQNdgfk49uaTNWL5wb6mEX5Z
AHDe2uga8OqjC2hXllVNqErtXGzwFX8utP7WiN0k6Kyhu5d2eTuUmgblRrsrECbeZCMD9NZstwp9
x7GZnQ+etPLHMcmOCOW6DXS1fi1w/3xiebWwEE/hazob7QZYe4v1V6OvVPXxzsnhR3gebpIis/iw
sn/xo0huSp0gzQhVAta0jiibXnpfHWVHa2XXqMliM3+tPHd6cAcN2rXyXszMroPCK9xn152TtRY6
esB4L30so1JfjbQcdz7KjJVpjtWa0AkeIr6wFBWimW0JdWRB9nl7UUuuV0EaXpu9TbqGF8kv+w+m
7Dc6uODrXM9sIhjZsklSNArm+K1FUFfdWqtab/MrOc/VPlXKokYoozPO8T0hN3SRmI1tEB8Q9VKI
hpQjL1Z3WmN6hGU5zQdt9vdVN42PPYZLzoWJnxBAmiWnsuvem8z7zOqcb2lj+mtAM+opSY0rpzT9
XY1eAs+xlmxgKLBBQADCfGj2QWwLGFFalQpw0CbIcGE3p9SQaDY7OZ0Ka/D3OBHHtRs3n/OoWPIf
88S4reveeGCBlAj/lJmThN3hGt5ZZQT8mdEsm5fUypeGQcRV5OCmRBKePOsDep2g8lDWrjRrMh+K
2DTeoD4RGZmUhDzNHTGcITnSGmy/DXAuBLE+i+WMRYACuD+6atbQiOjr0hQ3IQcVk+e2bFV4jOEJ
F1QeQQy5gHTXIjSAp121anC3YACiB/x8ALfOFFpBUfbPrT8fHDG8w9rEjVa787oA6rlRYYS2H2AH
CVS2T4CPvuNbQ11mdSsf3M46r7DGIX3+1HdLJtBcEwNVh8sYoQpXxM+y/2XVHsFejWoQURkw/nxv
dsIi1TftjyXR2iGtzpQWPixzh1RjVC1AUgqyDjqaV5nrw8KPtznjxPs27q2dbrypPKZgAtq8Qd30
BBqL+OoGe6NmmWvEtvVa2u3K6wlkbZ2JoPIm388l913RjkwgcdgseIg6SKx+DQS9YTmhWYlPA64A
bAFvzuJPg9+dHAp8rO1c4sKvn0bUixtX94GRIH0fUBuvU8OD9D9SGiJZtAhdYfIZAD4+VJV170PA
3jmR+Tkv1RPob/sGZ9ldV3BOQWg2bek+W0Fbd+vammis1XZ71hDQbTnyi2fIoDi/8qJ4GpmGBABO
2OpQm+G9JSQTA2SQxlBfVyKtwH8V81PR1GDbgckT+x0m7xkBSMboznczCRObMXdWk24VK2f0wid0
r6eG0Krr1qJlqJryK8UvmaGx3KBOrgiBo3k8Wj15DDLezrkqnnCZJusc2/C2sUp/Y1kUO6Lx7BXS
vPycRSwu05AVW1+3m2vHC9902UZrP8PZGA/ZeEcel7b1pWPQcEZLNxo14686vS7HSV0LvQqKqlmS
i6DHxJY+XYvUP2qGRwaVg5rN7QkGZhA5nEDTvlecN3JDexHe/IrOaOcaUp045pL/lIJKyecDfZ5+
M2saMu6vmtegxsKddjJkWu+brL2F5HJVjjHLY9wgwyayCYUmx1uI/+bO7PqdgCQDUiu9WiZq1An6
Uc9IhHJjc2Um8+voqs+hit4qcuHWRNreqe7sVuFT1c/dMieLPmmaYNhk5YcumecgMt0TlpWPXl2t
W9+vdhmb40pEXk2QEU15rdSNk2XVd+lAdabhMQ9InSfCO/Mi/ToLq4HyTLtVTtN7mAXHmS0hpRst
2Aka+Mh1vJ08Tx5a7uBPUxt/MTMyysxwmFaxicoQF2uO+RlP9UtepUW1SRKjuGbLssD6V2ZOgVe1
LkCftrwbOtHte21E3Jw6GeI+LWqDWrR6HFQZ3kqkUwiwIbRxyKmbp0GhQOv7uD9QVWcHn5DbneWX
1rae5uhqQJK5xYX2OLX0zRpGngyI0luoC8ZXO5Hqao4T51ibXovLfcqOqgqnrY3K8JEueIX2U7xy
hk/PWWlxwI/0m3mOSJKVVXQywYoF+ITsM1w7onzncdyZRGCv057TUu9aS16164FKYuaJ5HnXl6YF
8gZtZtHQjU9kRzSVmjQYnPpNZCnUwnVqbgQh0TcOo8o9Ooc3r4AVWAj31Y1yrhhF7blUeYn4ZTrY
bU+2wtBf47imrJAxaRmZ/8nXdYzfnks4RRFjE6jtkjKonddDxo+X/hAonp0IPwy3azFsLZGWdAZE
AOgx3TIBzA/UjQe3KImTyYt+u/RlN6zmE1+9XRKph3A+rm84THn3iqT1HUdhOi7mmL70me9TSVt6
dmarZhcCtVFfT9K/KmVJBHmWWmsRujbBkMwHmEOTVS+aK3eS+oqWf7IHTWIELY6NVdZJHWRP0x1l
ZX5tZtQtCNmQOMYfxZxco5wPN8Ra4xNv+Rpp6aNQzcTGyHP6oKDv8VIk3TojdOZqsNLbRJDAwGz9
HDnuc+X5ckd93QTjMpOCyLQtDX0XDfQ78s7mLGMjV1YZ2EPNUyR7JN2XuaqJO+jOE5BB4hxDMHwL
UKXhnCVMhiNaQagZaYHA9GjXmJJh6siqbOvhPq5yQmuy2qZomY6QjMJAhZiDdNWxRiI/BL3Qv/Vu
+pa49sGzmtuReBgsH5NYc4S8Yol+rkMktpYaNxy1uJNBEQZdL4cVT4N+PRuKWfIS1+jPbLqA6RDL
G/f4kw5eqjZz72RB0xilz0FnLj80lkbbZBgGbwvb4ZG18x7v3MQn6rtN5gycvDxS5FuOgx1iSKwT
K0VHYG2EyXCMYaWtbKt8K7vKv0sjWsVUszuc7/gJRnN+8gzr1p19QqtrDP+m1LedtN2V1bYp0YCV
ra2d3J1WHHDSR7RLXzyjuZYzLADPeQWHA7rvtTOKHXr9r20/MY72EsguBnl0JNqtm5RJelqn67np
v9Ydg75cyz7FDSO3ZuETyloLMoFyOZ89eiVz6kfrsqQXEBNzj2s9/JRW6W0bs0AHUrUO0Z+65d7A
mBJHjZoe8FaU48HrOZT3DUwNdOqLYTAjMhI976aUY4n8n/TtoXHgHhhXrW6T4T3iWxuzXG3p4oAJ
z5VNBLbhInA2pkadoBe1O0uKHIG8Y7WHJG+gNLKqdatKGq1dUBo3McEjVOQdUDPsStuCvEkiObVs
aEErxbTaHM4IE8uHUMk2RWzYiBUuw8kOa3oOiljAkyKn602CVsu6E8AeScfim6Djf7pfv/tSXb8W
X+T/Xn7wZ4oL1rm4++8ffym//RqZzDI0+uEXm0sg2p360k73X/A78E+/CWqWv/nv/uH/+vLvxKoZ
PlEHf9eJP1Uqkcnrj1ba3//VH5147zcETGIBxZM/8WOumsVwiy647Xrfhlv0yP9QMpm/6TRodJQ/
YCDoqf5LyST4gUyaoPMKCDj/VMlk/iRl4ui5SH4slJwM0lxgBT/24ZHeDIqOWHuwy5BNKU01416P
m/nsEYW5rZrUY0pVu/qb1NzwEVdGe5iKMuSRSMKjJLkESq1rnCp8GLuMZJ9A9AaHMo9j8aMH/YPj
SG0nm0rv/MCI0/HGYM77JW2FQQRnlD8DV+02deHRIIiL8FzpVjyuS9oNa6wvgGsivR12XaHN9N0K
54FozvEXiICflE9cAWAQmFouyqeFOfzjFUgnAE5VX9cHSCjjrRMiGYom5YM17ZbPxfv+7hb5C+HT
T7Kny+v5APwtRpMeI8ifhoYcpvUxyrKaGJYWQUeUv0Xz0MOW4hr8/Sv9pLRcXsnFrA2oh5ENE9Gf
PtmMtWFewkAOA4edtUjTaUkw03aeGSYPxGtZuylOw/u/f9G/+HjYPVFzOdxMGA6XP/9O1ZXqQg5Y
qPIDWN0JVcCifJBMguy1Gu12+rbo/LsSuctHtOEHoE/zLACaP11MZD1DUtJ+P9DKtgHj4jfcjk5r
DDcq938hx7vMpL4b9y4vhuV8mfmauo848acXI54tjwuws4cmHnOcLDFRweSXFUs9SPJXPMXjjWqV
cRpwX+7n3O3qDSEb8h9/5oXrCcxC52Dhsqj8eIVztCxToWihNxRL8XqUk1w7URg++k7NCe7vv84/
30Po88gIEbj6/wJ73zZM0zr6fIfamOe7ymthIWk8wXVcZ/Fhkgn9Lbf0M+8Xr/vn24hwUYdcS+P/
sndmy3EjWbb9lf4BpMEx4xWBGMkgGaQoknqBkZSIeXTH+PW9oEx1lZS3VbfM7ss1q5eqTGMyIogA
3P2cs/fazppgqP+yLhHMNTK0azJa7TQYsfj6n0azH0fAaH32770XIHdeH12AzqJqC5ArP19QK9VG
MSQ061OMaxTNiPHX5s98FeNDfvz99Vxf65/uoe/vZQuSLsgThgrzqxg8Q0akdRr30DLD8iE21S1P
RWoOIvz9+wCU/fv7mA55Giwy3K7Gz39T7xSyc+opPUaIA7JwGul/EkRWrdor035I0rSEMQycGMjk
6oPe6oCNzr//DL/cO+vfCrqehU44ruHoxi8z3mEWZMbbis9AFyxsBC3jtVyMzxEzt1Mde1DLHHP+
F+v5370UzLRZguDWeCZ76K8E3CF2hnohv/KYeJH5xOGyPOEZmG+aDC1nB8iU9oVWMxga5yl2NxFc
oOE4OtX0VdBW6d6bwS9PecQkOta18oTNnv9ZMu3y+6vzf/qcNl8M8hFOBwzkf7k8uU0dDJFeOwC4
cN5QXlndZgCyxVfEHNnBibKOIjiru+5Wq0cQcYMxr0SnKDr2eW1d+cqPjhPGoxtfc6S7c4ieysI6
8d1h//vP+ve7Fkn1KkImkMlDQf3LR9V9zvSyGNMjZB+keTmcnxxFl1Tb37/PL089d4z3nSSD/2YN
Yfp1b0w1g4tCVPERj8Ry8YldJHoYGt46KrYffv9evy7n398MeKXB7mgTZeb98kfNnrSlNWUs59Dl
wtiLhtXh3m8KHpUdwdjxhpjG+Ur0k/tCERfvp9pW/+LCCv07BurnFQGlhk53zuZQwMf5ZVcpuoaW
TGtEB3Sw3Xx0C4PFVPmT2TDebUjMNB39zcamsUlT3JnB3CRZzD/nJD07pW5fyXiITn7fk3Ux+AYm
wBbvJL0+1acbgwbcuUgkXde0Ne6Xwow+hqkvkNoWy3khqo9eEzblBxdSFPkySGWHTmfBleVo3Nvw
jx/oWuoHjDQCWbA196HepNCV3XG5zHFk9kFRJQN8Kl29FtGsv6Ffjc5So8sSgN+MPkoPAeMJNWO5
EATdRIdFYtLdZcSk01p0cQeisM0tPaha2CiJH4l3Jv3m42iaTcsQEmEEctjI+iho4460ficz2Uov
S86xyZNt2SwtohvStz5h8a5lbH/EjJEQepccG5F7615MXKcf9zsdbMZ+tMiOCSt3kl/B6RnbKmvd
F6+FIHlfi5XbwdMf57j3fN6+aTrt4hkQ/QNd9u7LYkU2wA8/Prvr70q75mPMtkmbJx0pul00o5/8
2pzP7DPFZ1yJ4+33yxs5o9oapA1dGlC6+QkGapEcIwLlzZOBjoxGpV/2NIuSrNm631erXsxXRMSz
QnlrSCxjM+7IWp8Egd+FwHCQNly72fZSuel0PfnERN566ju90GAG6NWdmRtuFWYWr0M2SXJ2VBPT
NnDTt073R7KNum6O9/6CWT5A9GE/ZLFpPnogSA0ovVzb0jTSN0YJxk50DD4zHFZ40mxJtyVKy+XC
mGJSG5UTQ4AFerolSHYgidIS6ZfCUSxNiyg+C7q7xdZc78MSwAVOHyh3oDA8lYbLJDjA0KVadtVQ
cC+5pVoQ48z0QCJKrxnYzYCr2dZ0+q0l5xxYjM28yfgDEAGh6oio/T1tCzW7eU3GWAd25XH32mhX
7roogYjVJ1QMjg0R3ElyLpgeW/M51orslHvF1l80NPCdNd3inmpp3LvMpMel3rZY5zazVncXItLS
o+511RUSeWuTlrC6HUPqZ2FWy6lHR3xALhV9ipW7ZZaZv7ZOlZNSnMBTi2w6CIu7hzrRbFqsB8Az
M4yjtGQCgmD3eg2xVMsRcOvatDDeYhotnKrb+RO8G1rZRb7hqhqfGWjcpsAuT5nwd0nSmruxT+qT
z0MSJAhn6cCNftCW/FlF7nUbHPYFYy3VB4ZkfKts6wVNunkmNfu2A5rExNGcwmFGosGGA+u9TR+d
yAGwKxvjqrAJZOxze9Ooatyj1NIhcQpQl4vuhH5Dczb1k3uZzG9+Y7w2vSa3mVaa4exYFQmeg3FE
PvPcItUBrGk2QGInj10NhuyX0rRO8EBWCUZKFms6hjl252GIrtCGxM+qMZZtYs3TKSlKFmBrPSNh
JrhxUtPEsC7bi0gLedIGO0cv4lznbot+nIlT5ko/XxeRWH5r9bxZjSwZEx8Q9bA/Y5NEmdqqBerx
2L3ubZDvQV3AIA2G2VgebdC8jD2KqAcdZYAeEKK95aBkIXxAz438Qy8ekabEj1iPxwe6VZwfatng
qCAgZj7n5L9uo9JxUUwr72tWpt2R0cZ0TFofUDTxEOa5i/V7D5zwPeSDeWsufb9d95/VtAAraJM2
bQn90F02Lk8avULN4ihg5DQF6SoeYBdP7IWVI9H/uylLEYTj2IrYEdzYdw9NRunTc//R5purHYR5
a98ja2sY5BjlrdTVZ5fk7VCM6bDKhLxsExe1l4UKN0K2szOjvNIame+qLLfvADXIHZqc+Ell8Xhl
9lOo0mg8ZWNPZ4ouoP8FQo/EI43ELd0g0tOOld8lJ7Pl3B4YoycPy1ByY2acHSgRCu1SzJ27Lefu
GeQ0qowSMi6acu9DWSjSA6cSxiejtN2naVz8Za/b69y/H6eAkTvnsQr4Q7Ms/g2mfOcC/GvemHVN
6opq3QMVtH/wJwHIFllF960xPG/bjNl8apUJs9TSz37UjcWG3tg1Vs2KI0zl7nu38C9F1Ea0ps3I
pPgHgUqbosOEnSKtF4wgT3yp/sNk90vIJlwo9FeD9T4tury4CiTxRAoOoxZmfDiVgKNn38eJsb0f
Xa3YOZ4atuT2WI/5LOu7WEkzYN6ZHaOsNc5cwTQ0cf+0MKr2g21zY/vVGZswRpfSN+7itrAPduua
1+sMPeiaxX6IcE2FOBTqfaEvza7AqvnaK/4kFpqWEcQIHZVEzhV5GtnePiHIjXTkUaAskhHwEn0y
b3CR1bf4XTj2+wQ+wBvSsmo75+hbcLMNkOrzyn2xc4cmTt3GV5Nme3UYRcyNZuCh3xTl+DXqnP6i
LA09pNkwz2ecCis3QGnSbap6sG+o2Jt9XrouBYCoT4WYFU+Xas5jVhaYymx169FiP5gYJhgO+h5i
y6U7jl4FulZEaHzwYZ+zvvL2VjyUb3nVus42B5r7ZMWAbx0nyz98u0yjTeMSXaz1Fb2krMCTJZsv
JS+97doaiZ1vLwY5pdEyvOqNlY0sAlI7xgxZcjZXXW2wYdnogZb+CrxPCuM92/KNp9u8JMNb85sw
7RssDghjETJAqDm7fl+/uaIaToAVtNDz2QMBpRIVZTMBINVA3Ql9kG9Zl7NmtwW7BotAl8cKs6rb
5vaj0vvKhQKLQ98KdHK8ko9Em1uc5rKAR2OpijJJaR8gmiooq41xk452/6iRRPBmdakHk9bvqgDT
jVaEk754NtveDC8al2tVVgeNnvCJ4awfb0tneJqVSG/0vGxDzVvVDlkLjz0dc7HhFBXfzMbskl/d
0tUA6H60sXwAALbUdLCqTD+TyFUQkzyyZ9SgJ6BS9b3jcLqsMZaJrJ0OIhrVCS1N04fEAaEFShmz
PYBfMOYNzqP+SGg724igO8R9WYAHQi0JWwJnz87Pa743NoU9CFt1apa0f2+ojagwkiKstJKr0Hnp
l8hYb2U6Svo5cRujClyjmw7InGGq2Ib5qhmN9mE4/XgdeXP8ya4YDYial52wxT0KYjvJ3bY7MORW
ynFS9zetTB85GEdbhbokgCh175if43ipUNuwvDKL4aYqPxPWDBXQ0+7dYQJ44iK/1V0PdSJSla5S
88bK9TKYVlC06yKCEORUk5KRUryYK2xnSt/ywsDqp1EnB32iarbK+ICc1Nj1zvhNLSg/qOXRSwKK
2OXCQwdbOnBYSht7ICBt0E47L/ZjaCOGFroRtzMp9uJqthmILOJ1aXjhpO69vTG3BH+XMxIPlU4P
rWMkG4OglzPA5Q+tgX/TLkykHBTBp5TG7lbSzTqlWOAB8NAeMKZh5nnu+n2TKP0tV9D9qfHZdTgI
ofisLUaFKbCpUclrzDTZdS6mfe6ApjE5cG0oqlGsjNPt6OgMV6zJOdiY3zd6yYhYoqoqeg+8EkfB
u0kw3VMFymhPyW+q09B4MQ/ZCweEUtn6X7pZK3fd3DgogOkdLLEO3lxeelN7TR1rV0fJzDnFv0Eo
eSq19mUsl9s+j06qdh6bLjqz5NIwKlJ15XTLBzi1zzg07l3sow2n6U2VFa++no77BbJM4Cr/DbOq
3CDi7UNfE/YjGM0OGZ3xNvmCg5UWs8gnxrFwOhX6hr7LoCpNiYsFNXbeywH9hQEem9AnjYogHvv+
CdPn+zSkRyfrjV3rFgwOZ3+On/RGxsxoSWc7WR1a53meA/LJzb0g37xNn6dhkodeJUDWHnVv6D+1
HpF/iUwfYBgl4Gv8fNO1Q/+sGZ23ZerNaJwa5roH8nzopmx9zGcdpW3qPkMUrPZp2TpeKBNkhmnr
0B6FZU054frJtK9HwRE67XJETgLPnRpsrdsl5XRvG47/VXdweZy0Boy3wM0CTnJvDMZoXpFPJWUW
tMmApcro1tcz2jx7hbROOPqciUjBJVbc0e6YN11AV9PKFGnsBe4wGUO4yzkPHZDBu9oNam7gMRKB
E5oibP6BI0dKzhzhVNcb0YsX5xE8C9R7Ae/KiAEAGYWI4VFIhYZXUxbF3PZ9WLO80GdaZxpz3Ucv
WFU12PctNQaaqSt8u9NNyx73mTz6+UxMEFVy6mpbNbeOfpNpdjpsFYDsS9m7LEsjWQYkIqzViUin
4Vu2GONt5sziGhHgskPhk5+SfIxe4lKjyR1jG78X0lZbhzH8ql4ddOQYo2OfVTKsJa+vsFomdiOf
WnJgUPloDsolYXZHzva8tOZU2japKdAxLMZIkGG23emjo744BVritOP4F1hJc8fonvC9oTpWTZxt
Frb8o5FLNlJpRifgCjQFJEW+B9jo6vuk5vv7DY2lbefa6Y4RYQp76oRhr7tW+fz9P/FRs93rDmV/
DS5s76KIPGBmbl5lqajBps6gS+CZ4y2CehlqFJvMepbKefBzLmbaJTb0VNUSy0ajuCkmxigTStU+
518L0MM6I3N8iZrPRyzR35wg6FV7p7TlE1N5/gCij0p0ZdNykTRe7kCFi+eSADyO9uQdHKNx6o6d
XU13+cR5d9ES3NZkfZ6nZp7VhnTy7miV9MIbRNU37ZA09caes3bPUY3avu8LF7p6Ho1Ayxe6IjQv
WQxWqmukd35YW4PdHvNIL0vuf33Rrv06bl5p/qV7Pc/oKHoECnWdJE6u8BUtGVKwklUXXu9UPo4W
IDGl34AvtREoL0zIFpvmFQKU0/f7TkurZTdkfAPmoorPhOcsl0ShNA6GaYWW9MTqfmgV3TXkGdZy
Kfr1mhTImUH5LBe+q+mmdgcuG03KDQzL5UzYQbWv11YcZNsFkW403i4FAOi6BrjmWNwBylq5sf6w
vmCROQ8x0Eq8B/BPmqKmn++SyT3BnHsudX4FSUt3dKv1p7Xiagln9QYjN5rPAy+0nUGj2WE7avpz
QhZMFhKxiAZact8nGsdr4dJnDb83noRmRB8LQKKrIeNuMhdedA0sfKWVWJmoSY3hURmTuPbFGJ0G
uLmvUQJvAOwuj46W8AhjWGM2OaroFDWifs2x0R39FkNQMMvhe1JVEYl7igP+wsrAORxEcYxU24vG
au9XqXFN3dI9KUgNKSDGYpXycJlQ6hj3Y77mhq0PLMk3yVfgPs0rwlHeGpjNcCrUHB0VLdcy6D1N
vhKNsIl1OnKq5ff8Ls2vWHzfeluizhQppYdq3pG5+hufYd5eDl100hXfjlIRD/vErDTqZ5wNZUUC
TIekIsa1fTZpgZ8bsqZeOqIVyWlzFnFFrrS4rUwnOtmFySdXVD52WLEc7nVcWjJgLOqF9noXjOgW
r+0GuzfqC2vA96qoCUe/5y5xF/1ttRK+MorUamIbGp7purOjsKY63fU666NvcaViJ9Y+LRQEHy5O
dCQNar0HO33mzrOb6JTGBgwhzwR0obm9h5fGpezznGT4hjbRtAn+ENOzrNPpy0Qssx5IDuQdrdQm
3iYcK9gZmwwXshwqELGq/5Tqo/e1IUv5Ax6QfxpssGZBPLIzWenY7mbbnclzqrgDBr+NXjLHtnFy
oE+OQMzR4A7Bqtbzn+3n/9cShnP63tWy/lA/ixa+CxH+oWj4/0nosEYZ/lP3/G9O3WP19W8yhz9/
54fMwfrDpXmPgRQkirXaA/8HGO79wS0Pmh474mo7NPjRD7+h+MO1GRWD00N8sNLE/2HUdf/AU6Wv
v0Zr/rsV8YfO468ROxKR/3VKbFm/jqKQQ4J6Qk5tr2x+ppm/jMMMmaQL5OVjBPU7NEkderWzCOpI
n+rcnAk9Kw5hcl6Q9WgDobY8f1AUuvK8OBESPyGqfBvp6fDV7UV5uwARQU+XzSRv+TnifH6rDKc6
UruyWqovpQ3KWHeEcdul7NxBNnTmmW6ox46dlTEMCr9w9qnjPbhdXtyDaBpu9eG1rLsuQNmak+sD
3KLO8UtslqGoln2uN9OrLBSZ2MBaaa5rcLGjcPIrcwpM5cY4BJ02f0Mha8aB2ZUoCYm7jbbUa+kR
XjryYsqunnY1xh6efFIJSC2k+NzSBUKx2Jl+RlnoZea+9RMkUYR/Jddm5g4evAs3dRGDFg4+H0TT
741smpda6ctNL2d8jyaZWrEvx3eP3JQXCg8aiGBK5ysqzPYyN1n8aiQGernMWE/2/W7oS+gf9NI2
zK9GDHJTfWebc+0HEMYxdszl6OIkSfMbz4RgYhV4sZpZhZzoj64L0Skgg2UzVH0XUOfuR05wd6KV
NMwys3yfJBWuOZXeHfbx5hipTD2Y8yjDVBL7Yo2zeYgW8pHp5eTVyVZE4oHw6a9oy6bRkQFFexqI
BFybxTapOikdmGtPL41q02kzDAGq3IfeyrFb9QLjXZ8P4jl18+iZU8Z0bEYbORh1+fW4ICIE1uUE
9TIjf5+IYSEIuH8q4Dy0G9svu+sx6torzhXDh4/Qnf1oVrSkZWElt4NVFduGmOcMUJmPoJBUr+Fc
aAhVAh94xmu7ckcgcrf2Pk5LUs4NyqMvWVYUYEeitqUt3JrxXeWxkB6YSaX3TO3NJ4Mu8MVfbN6N
wVT3AM4o2/VtYl0JIxuog/s6OaDBp+M0101I/nh7GGcx3CPRKTYOSPEXrYq7k6mX/rexG91u5zA+
tgJh0uraQgD3730IC+MGKWutPTNXcO6wTZEUM3iRVgVkmeXvVlObPiceI9+SzlaGvq3Epi1F9Ynv
MX+kYZXcuVMmz1LMyclFauRvRT22JA1WJGw6c1yG3K71J89s0ckyyuZAitrwWtSxdW4HSlWO0WVz
k1VuncpgLHnKnyE0ZyCbipiZLJdnYg7ZwEdJdf6vrkSsmIr7w5w595JEYL24rvTvcbyG1BRm4LGn
KzAsenSPJcmcT4mdYKQdnTvhZTlyebq3pkkDdLY6moZMEoetZNz2AvFi5shIXGTo9pYvsWEZNSMq
aT/0PajyYE4FoxSLBlBSIdzEzDddK9tJ9kBV7UAyfcUICd7MJ4hy65mEGHQ8L/eRnKgG0mEoHqdo
NAH+9ErP7txUgrsOrWbp9QdrQZHTFegLKxtXWasdxr77bBHcdNFyz1/nH+Z4NLvhNMSVc64Zeu0J
lzLCYioWDsflfGlrzzj2WdEGtG7jozfL4jKyGd8XYzbR/cjSXQTZYOs2fJEmPqYyQiQu2uSmBI/c
l5yRdZXimD41Y8ormVpL8zVqt35qvDgRVYOdaacsMwKCBvWAYaPkZQAXTK20Pid4R46R7OqN4LLs
XN+Tt6luvfgk14YjvZMt6dLaGTcSbfJ1tZ57/akSquEsiAIyn792csCOzDWMlE4FaNCyITMCjrlM
HpkngjPI6s+4j1zQL827zTcG/JFCaKYmiDiox2Z364xZdqfa6pkZIIDi+cpNZ30H2/thSMlZKydX
wUHCTKyPiO9xSg1AgKcG1mwioNmAeMblzfiNTFrn3KZCnjqgTlhFsJf5HtJ+c7BCIee8BdPu6qFL
qMWpi10L9dzYLC/JBOXXn0Zr54CLMbiNrhy+7Ws9Zl6n0/u816e23muAVPaQPLmb5nq5Aa2FoVDW
AvNIajeXdp79e5N0w4RoA1Vccm0abx2/++rWCZFyaSyultJvt5ocvRK580QK7lC18MY8br9Pro55
whY2mCq6etsllWXI2XG+KaYlCuZBdI9LDplLsy15Y/jpBcRQyyMBJ7cbBnlTdui7u7IoH4Yiii62
EVmBtUrE7FrHvcfX5Ec6MyHDTF6LKXpNsK9fDIjjd8bkT1fECJn3DnSih35kQKZM5wTwpdpMPbdO
pulPtsR3APqGxPZsijY+gz9KEfd9nAZ572m+u1n6ad5xjvV3+I2Kj3VGdbOMFE9Lfz0q4u7wXkvr
hjVGuyZpzCXxnqC+e5tcn7B1q/yKGFCcoOgD9v4kk3eroIoLYCXLDQzPe27C4sZHK3+X2ZHNVMNx
t7gq0UgL/c61pIWbK+uO5WKadwVxVaHWz0jmR/HFHjpn2wotfwDAipJaucaTqq12J0dSe7kzEljE
nAscUAlutZtTA7sN3JS9aDoM2IPjn2w5zofKS6ejo9gip3xxjlohnL/ERf85J/8LNMdKv/jdMZnz
g+rSd/Vf9cd/Abfpy7efo8T//P2/jsyu84ePwBfM4YqwQxz/jzOz6/7BVu5xNDZZLFeGzf+cmU3v
j1UtxKGYA+2qKOZHP+A2KIMZ1yAo8hzbNf7NJPG/Y3rRbq4JZsg4uYvM9S//ZyHnzIkX3MSkH/IJ
E1T8AW7uFtrGMfNWbmp1KFP9BLmJHal/FrnGwUv+Kw3beir/SRrDRyAvHc89f7Phi19O7TUwx8bD
aXSou1m/iaznGY+zZAOsSlhcnNt11dKqbeIqsIro3NAH27uGVW1H48UajM2ShBUY+zONHLqrHr4b
hH2uuGkTJ0LyMAQCvwA43xUU/w4xgf8IzhX2RpwDmTRAPiTs5KxQ6fwol5omKnw4OiC2DzxCYRaP
c+e6JZxlhguv6h5LsDSZ5XM0nc3q8+xRQnNPHCbHC0qO5UiQr2KWHc7By8UiVxvEj0d6nna2bZzU
JpQ/AoCuLa2/EDDcbzFsBYbmq4vjvwhT28rYfV0kn6DkqE7ptEESC33Lp+eWkEZZhANug67P7yct
+pTRD97mmF+ZuH3paVfv06K/i6V7lYnqbWGRVhnuD2cs9s6yOnIU0DT8SO/lhJUyzwg0nvXxvbJi
VvheXpN4aQeF3mygMfNmyy7Nzdu4RIv0/ZH5z+LyLxYXgzvc/N3qcpsXrxxYf8b+/PlLfy0pvvUH
D6xwGXYJpB+2T0H9V24XKRfAUR24Vy7UUrTL/OiH2cBdfwLPdHUnsAj9WE7MP4Bz2vj8+WTr73n/
DvKHKJGfH2ZYW5BMWZywGhhrNf7Lw9wNuVdNDqWVpTRKcOzPNMTVzoSPfrGhNdaMCGOKA0XKpb3N
O6fHHK9sWDauYwBwJsWuWWFzJd21vdZrZvepJz74irFYysEM1cyXoUuZWoNhPCUiBhszZgaDHGjm
JACl5cmYonzn5P4QqiGrrrOm1QjqokV8JnajWfblLLB64WGIoRvCZgBK478M6Yyp29MZ64Aonh1Q
NRMZHTM9CzpRROFS0iprazpDVW1IRfTS10FpyXOPRKFk4SIGdtfInoUCKn+i4p1WlLq16Ym4TiaC
LJBvjjdFYiHj3XltsTQ3HCX4cznudS45xnNmRQdaxGY3bbGirorUyrZsrwjQDNI5AclHhMiNZyzR
WpsUXM82SBGIw7ePbJ/DVD8MrkDVEAn9fST9ely2eZLao04GsbRB/VdZjaO9/JPo5XzHe1XfUV/T
n9yvxFtaS4R2RksaPg9VAqISzGEJsjhsZPWSfSVJYpZ2vlElcrhwiOvUYjoLoHFv5FPU3SDs0o46
/u87PSP9dsHijZXKooKWSXVMNG3Yx8y4H3LN6YkZkbBcBlGNF1EA8HD8Zn51myzfEviMmCifkzCt
CS4ZvDK/JguY1HFplVibyWTIq6FVQVuhaiiGoj96w7Rxe0zZZUmiKwli8S1RUCAbkmIK4Y/moaVs
M8jI/4Wz60eXroRcGVUa5QOTJA+05NDc0jZ/xCQYX0ySNO6wA7qXosmHl6T0pjCGXX/qmmS6cD/U
xN3U6ecCzSJDsXp+yhMEnhuGgbR/CSkJMea5Nz7zks9JM7E3JI52q8GbV7Q3NX83uJ15DYoRHChT
hyUUdIjmz03r2RAaC+exdUT1QCQTEBBMcjGZIRkOS2Rp0MQ3NQT/Y9VxNKCDy9Lfo4g4jogq9mOR
x59NSu4rf6ENzM5nj59Qw6Cx8xiVZuuIpvgQo+WwCbj0Y9ZInGqLY24JZs4ud126uEc61OwrLuHM
vWUGFlbXawGxMg6YbhSropA+FgFuxhW4yfpgWURSqAx4RtAjR78khVN97vDJ7Qfcn2+jkTyJths2
qvC8E990uZ0bKAFI0LzzQjTdhejO5ITDtvsUC3N57s2FuYw/TsZ7Vnf6lbZULuPH1nRPI6OmnZU1
39Zu8YExbkvsNET8HDMhsymvf9adrHia8yV9Mkf6Uxu79fKnVqt87K88YY6mOuZghLtg5la7lJnz
WONLxJlU7DNgCLeVX9mnccInCzidODP6Yb52K7I0B3qwZEAmHT29q6JsOpFRM3WbmjkEdzGNuMT2
piJIlSZDQCcz9Vzf0KAZOWwUUgUuI0wwKzrllhxPNWrr0ETQ8NlyNfNWad1junQPWaO5XwlppzTQ
/UFHjDLSht0YzZJ9crvMuiqJAGMgT1fDySRd8jQ++pZ0z/PYtTwavXxgl2em2On1u9PrmG7ROd6Z
kb+8tWDw20BosGj8cmyu4iy2HuMEWozT4sWmddJiAl2QvVqG6F8UVs2qJomI2EF0mbkQyyabuhOK
1PhVmkn6rRhXx+XQXhs95CvbGaeQ4af5bCBjPpioIDA0juN8bVAfhxbOUiT5ytB44qxEvxHMd3Zd
TRIu1kqvvuSZXHkqKBG2xNmLm0GmhMHBQ9Oxjpd0IA5Goqb7erSgwOfxaD4MKvLe8rFEr9qnPRlY
3hodFaEXuLe0iBAZAlpeeyISr3wn6iAQqDXIsdeJwotB0GFr9RJQVmiFUfoI8WkmmOIGmV3PjKI3
SY0yyVUBLJUc6xKjXNDM6KE0YdQ3MkVC5492vVH69N6y592L0ZmPsRbJDS/KCCmL5JGwG2ZArTVd
a8oADeI13rvFYOaj1qyvKAENxmiDJBG7LecAtcy27TKNh1zLzyMB3GffzPPrRIcYFGTLe6IbbdDq
RR0QwvtY690DdlEdaVOXIIBmcJNixtql+HzQny7+pUXPu9VQhnCClKM8xBoglHyI8RGnUdhVnXjC
uGHtM3JOdjzv79lSQQBGu7NJYEh8il3BCpJ0zWnM8nLbdZFdnO1aIE+RFWHtlR4ftBEqFQJ1gFgW
AVIX7twyrBAe36WkEXylH42D2KAJy7GHvPKYNvuJTziHxtjAPmagBfY6t8u7MoKUW8CTPopKGRtd
6hNtYD291miOUGBX9V71Ux/igVYvRtclYeHVDFTd/IuS4i1rQdEsbI/XALDifpUVJHeW15ZBJWt6
X2VicFif5IcwKSwQXfcPme7Y28Hi+IxHJd9ZHhNss9OiB5Q48obxu9qPvtnyKdLudogzU2yzxV/5
bQjoN5iFtSNE6y4FJGNXUM4QQH9pp7HfxaOXfwWIJxii6nyvnvcl8YpvXZ7Ko6mx3etunoetzT+h
HPYRd9vOYUiVfkQzYYXEjRo7Q6Xiemm07N3PgGmrItH2ip5PYMmouGQKbjaZkOmuUVkLiC+GUoOn
5IAOSe7ciZOXNtb2PjeS4YqWMULrYiKNCOCfFupr12hq6mFrurJ6V/aIFM4imayPocnMiXOg5wkk
yj4v1tgcKqukQ974xq4W9nurN5e+91CkpfAB0NLtWaI1AI7as0ghYCSIfSkZSC53Ch0Vn17fuE13
cVeMj2z3y1iCKC/zMdSTik6NYmJeL/Gu6hoQU75uBE6KOslKEmbqRbxDing2S02792Fl7wunpySb
MzKYTPi/eXWH7TjZKQbawVIDaHKK+eIPvYDpnRd7qeBdqKWpQvjjHg7rXuyrgRD5WHPNWw3mQcDa
7n5CyZYesIYj4bLFtzZytC1iAsrEEsojSZ82G1mesB/AeB8N4b+n5UwUksbtB+/k4ExDdXE0dE++
YqAy2L3Y6H7THycCwQ9ZFWvIVBbvVKr5UqT2FytyH/9TS/3fOLcNrDRUMv97AMXNt+H168+V1J+/
8lclJQTmbMQfJhvMjw7Mj0pq9bH9mGDCJ9Zd06UCwctHGgU2vB/l0xpGgVtqFTUxb1ydfr9MLH83
wcSt+3P5xLAQyqRjUCMSmoBd9hfXZ4JKeuBhQM0M4/rzPFr2cTaF1gX2UujhTI+yBaxQnxzhtyKo
xX+zdybbcRtb1n6VWv8cXgAi0A1qkn2yJ0VRJCdYFCmiBwI9Ak9fH1K2ryjfsn7X+E7s5YZKJpqI
E+fs/e0awBX4/O1IEte+t9v6wgnJ7Xt04jlDQ5I38Xk9DZRbtqKVC4VK6gc60MNjlxFjCGYeQ6vS
9rQOBh/OOssJ4Aa0qAOqcm3dEW/H2WkIh2vkICTX+UY59pANGg+CKVLrXQJb6kBhAv6gyQasHYzv
9oSzqGqFgQn7WBRViEcM1t4bqbXn7uLJH6MDxtu5x2OTml9TqiNWSZ1lb7Vn1BggnKEAT1FM1yHx
acwAAaSam0IV+DpShoXesdKNRBaEdEjtoWTwX0XLueIMAaRGoOvUy05c4llFKjYZZz6/IHmuIaal
Ff7yQtySxFzdBjKN7uY0G65rchRVCsZkM1LqU/G01bBPSe45FEFOhlEqWaQIJeywm/h9Vm4Mib1C
wdm3P3dKoeZXmzE0aRYdQstJ+n0R2kB39r5Tci70msSczc2Uwo/HYoHu54rauygteveDcZStVfV0
rCL6VeuU+XnJEDpBMJZPX1pF8o2ARc9QrQGeTSvJSULkQRmTryDc4lJpgpWqAFDtFNUFk27m9i47
NPRO8s8sbeyGsLLY0p22EzYXsx+8jhBJAw9PVCP6qw4mErwQkQvkmU0tabzx4HjzAcmzM++MKUVF
hUx1zIezrut7ReWmi7QTQGTblvDiYpWNNiDexyhk+Ds/TUmuy+atGwk8Rr+XzXMefjdV/qd59Ivm
EV3SpaPzvy94X5L2tSopjH+Erf/+U39oOFz6x3SA6Pg6kM3RavzZPQrs3/yPGIt/LYF0j3xC3HyC
35lL4U37cwmUNtBogl3wAUt8uHS6/8kSuCxw/2oGywUC72GRtHlKOWWc0PI/9qNty4yz3ond8yAi
fxxqI+pAhNYEOXGqW3dN67De/3mBfleR/BdewpsqKbv2v//fv/vAxbfMiuOwC1h8sR8/MONbK1sV
zrlwbH9ziqGdAzSJbu7Xh0iTfP73n8cG9Zcv6NGxRfVCDhzO5Y+ft0zMETB48pxRnPuSBnwApC/r
vnWGX2XwfWysn64lt5p7TQGJ9fRnx3sTj3HUZ5Y8xzZGtpaXNgenmwlCcO3IulrEZg9ellpXFPbT
3T/+ljxJDk8DUWSBx7b44aqOdTaAYWzkeWun8lj6Cu0lM0topvSViu+95P9V+GN9bDqevihPIEgW
rOi+y8Dk46dNFU04D18kh3nUOGxCmFvJdzfJexs6j+zwUpATewY1l6MjgLKhfZRWhaIYdiKxNzbh
5P/067tUBC4RLZbnepg7Pv5CKW04MnxDeQ78lK8bEF2xNw3IWf/Hz1q6wTSDpcWD89MDxcHEzGOt
5blgHb/qpQEqHAERbC77VwGGy3X8+HKi5qep7DieiYf7ZHL+gfqRdBjA3IqR9BDG761NHl1P2Mgv
7uZfXxA+xKWODvj7Mpf6eO1MhLNeB7bkHIY6DEYfde/Kd+E6WfMSP/73N+one/jy6OAcsen40Brn
Ev7cr4YdYA2zYYlzsOkcXQWS0XML4xB9xaYlWx4Tz4tEB34lkoDkzhi2FkZscfzFr/HXJxg4Bcue
ubyqSyX58UuHtmWH4RIYNPmdfSay0iJvOwz8C4WHaW1iLyy2WWYvTYyZ4HGONby8qMthsQVtc/j7
3+bf3YGlKCbrgjuNQO/jL0NgljsVmeLlJa34zjRNOGNlTwWlmmD7zz9qQTgQSc7WYv/8RNEYakD/
1eI8wTl0FwRA4NYUPiz1PsEy53//YR+XepZvYDwBOBUyufi4vzy+OF2qHLmUcYaDHcGKwajhqRS5
epqRo90w32N1+PtPPM0u//XGLB/pIZc02YJ5zghd+GkdJFiRqYvlBWdmSDQZtd3iraY5eufiqr5L
2pD7KhxSGWM/JTQz4pUqpq4698CDjhs/cevDXLP9nVaQTmYKsdZsE6gYxgYpkolV/eoiMXr98JY7
TIiWODoexGAZTLM1frz91KcpU1IcvG1uFjtzjuddlbjGLrLarF9VJjV1hDk9bfCsVqnS7pYBE2bN
hpnHFq0avyPdKG5k6ETdG0f17m2ymfSAu5x5r2z85fHGBMsOgNkaSXC0okC+gD+b7nK3bg5EbnVv
DbOso6f5OdrQtjiOdlo/dYNXMQmS4gzeB4hJGrT6Jkpyo9kyfA8eOH8b6Rq6QG0dcGfwR7de3IAT
CMgsXZOzEgo6ewlqCqp6PsPnStN85sxQc8JbyUHaNGsTZV21MDZmzNuWetKV1817I5wD92xUSzx7
R/bARjcWiZZZHndvGZKpJ0+VtjorrETfIWyabgy7M4bVTEJl8mxpIBfQ6IRL3Obokw5Of41nr8vc
lyyxedplajsvGmLbW2upZYceBueFA4/9qubQxvXj1XeN2xV7Z8T+SdeXHHfWXzCYY0A2wdrS9C8N
ASROTr5/IcPMWItJckUBmzzgLU/2oRAtEqnO3xiVbd13p3DQAELjXYtL6cEeyJhQgeQ+UewHD9bU
tG9ZEaHndEUXbPFRWHRYdRM89GpJKTVCuNpByAkHj7627ueO6yZ7ojO+76glOzUzMTdHxF/A2j1E
cmL2rD2PJ1sCaQBlV+rZO4uXwoSIc7qySyiomdrTXVZpd9rmpmG4G6fMGeZDj483mTCdF8/FaI/x
KFXYLHHQMOUxQw+O57JeGoNXt/tWglghIoMD8ZoklKV7SVv+zSUGJOcJjpDYFWRhX8VGQYYq9jrS
m8MKPsTG05huVsCf6RRbpeBZHlIjeEACwR/rd4jicSWQlWj5i16/8whm1Tn7MgJQ5rVrJSKAG1iw
oyXwz3kZqtp5cWMG86u2bEAiO9pqiDad7cM8jyhS7ciVz+UwlPf+nOjLvEY7WLcTFvYUTY+/g+/Y
nCV5NRyjnAnNqs0n3HflXIHowCd1n+dzMq4Q/nNC9JxUX0FcMc8LGVdqBQ4Un5DTCryZBhOXctb3
GYRc5vowis8yk9Yt7oMMMKLZlredamnsEThUfKucpnv35cy0FgnaFQIrpIh6SmkBcPxVkHIhA29H
E00SlB2tHl1ytdtd62gX07RnbVqi3C+qFh3ZDuQM3jlUfMnGSiumQlVfXQXpQGQ6AbTxcyRI9PMq
jtPQFEA/lzo8x0PskZ3Qju6TAmG006Wan91orLDyMHtkrCDnZyjl2dZxbNTc1sBt9EMHX0Q2ls8A
Ir1uUw44NbETAWagGCUeHZmhvWmawqDPDhp1oHjZFWDul4UpXJUVes8+wzJcZrU6pk3cYlDo9beQ
LN9tjFX8VgdV8ZhkAzgFTU6GKpkKpTUaSC9rXjxkZYDFZ2MT2kW87ofG2hX4ldPGN67kFJss/yTl
YYeDrGltXC8XVbfO6sATwGyhnkXI7dpJjRdUuj5+LIsZK27WcSXDkA+SeYDnuI/io1+pdg0PPN7M
lTa2dlH1n1Xm1goNX7vrnUyvYZC8EqFTPRJZjyA7sKZda0DFBlxt7slSL27ZlQiPmlneL1xZ0/+I
TO6oF9npBX7B8sbsenXD3IqHGpOx173osLOuDDvllWhbTgxbYh/s9ByQLAW2LSaSfVltu7eIALti
Xc0Ez2my0RlkdUPw0Hg9Wdt+PznmdpmJowBgzD2sCsadIDHIXHgKLYnDEI/P2tN5wzQ8YD/2eydM
SJIgG44YkeVPIzaoBbXRsQSxGlOYqYrVduIchU2REs4dZuse/xuvfk8r6CAnyezIsTL1pDC98Kt5
A5P3LC/zJxvbO/VczEzdEpVd8c6DHimenTT21bvGubJq6ZeEWyhveMJTOX7Dk1/TX8kM5wtTpeDY
xEF7yCuNvKicogRSDsklX9uhe0kVGTuOTCIaSprl45Ggl974BCSkEgffjv2roUkTmtZJto3HsT5g
CpwhKZfqM0O4wlsFnhw/D05T3LmReifs4XGypXWddXZ3YF318rUdNP1W9sp+w7Ybvc1JMn6Keo87
xxvPOGkAOLOSERif1RAn8BfqvPXOXCchtA8OhirWrcs6vs76NhoP4IjMc1lX+rKmWXTnzlNirJoi
66Hpchfo99NPILOAsIXtBDXhcmoaeT0zFL6uLdnfFYlfr5nota9yMPJtheH5axW4iHJdNaN1DG00
8q0P1j6Lm3g19vAc8AnkLBcBxJ208OUZguuvoTLGT2MXZbdW35uXoEWd52x0s2jd5CAEZFpa5Jho
EV0FUidEfTgCogLplKt4iNoXO2G4WXgIhsvEwevvmgY6MAblzd5iydsZFLMDIVS2zciMbvy0i/NS
3JNqrg5QmudPZAkyY9U9HjCGb1jqovEJRGndb822lcnZlBCzuMb/hDEcB5qfXbmTOaIUjfv2sChz
L1Jvrj7jtbVB7mY9Rmzb8Mzs0PPwXNEqU+9Q0trLXqlhT9KFPi/Ttsg3KoA1SFOX40XM4gZpMwR2
DfSgNNbR4A23kT2M5NOkIVMzfHHNUzZ1Ahpx7hCUYbOMClNDVCfJphw3dgGGf51jh73sPD2DSqdl
7G/93APZzOr7rbLdPtwFi2c2UpE8SlnbW5G78wEIUnLXFlb9mUlZ++DnWm6HaWbCRv91lXkuYjnE
aGQpzqm3EYrUmLUVzvEbuA/2oW4xlJGMCU1AcqluhplzSpnPXrN2YMNf26Y3fcbahiAu6RDMJQLS
jY/UxwPdXxKY2XrOuK7sBExzz7P7Hubx9EX5onslhsJ7w2vDlMlU6NXWeEBwoaQVjs9V6Ivqfe7m
Otk08az7g9epdyeeops2LQS7HMLOM8Fklezhqqw3RM3WeiW9plln7M7XBjr3rW26Ib7viJo9mvVE
zk5ceYz9e9n551nPQM+Q3vAYu9iO1140p9emF3rklaoyRz2QL+wQLP+3sSG4azkNJHkoFMqF/mGK
IV3I7yfY//RCf9ELRc9sc4r+s9X3Fzfb+UvZvrQ/NkJ//5F/yejoT2FKI+oOjQoNhz8bodaSSAkq
lrKJjqekMfCvRiinoT9mP0h7GRyRAgB0dckv/0dp41jhPp67UM5BfOG4SN8MoiHNo4/nLjzGfp5G
k3te2Jg916j1rHHjWqNG49XDWkPx5X3Xf2WFqMKrqtSWg0GEPluwmTshrU/5d+lY+11IZsxTg+jF
D3vLxb1Fgb8iiQLtWfZdiFY0QyHHq+67SE3bHuAr2Rou8rUO7717Mci6fUVqAf8l8UKwHoa3pnL3
djnaZb1rQbFBctKfDH+eGVeD0IJ/FVilWa9sIo7mvW01BB+Uk5U765Rq0Fh5DdqJQ177fX2Tkir5
qaHN8YSDXeAdaGtmp00zpIqYlCbG1qaDR8h4suIjtDtvpyDnJKPoWZQroUvOzlXiX2d16RJt4o0b
I6jG52QA+D6jrN9VPU7bpImbxZtno72qRGyA3asMiDVzkR+ZPcXPbuvUj3YrMK0RGxa8VoH/mk9L
Jc32TAZToY/8JbwceldcE89pHoA9WtsuFcF6wh3F/yOC+rbHED2uTa3NTTdGyEWk8gIGTn3VrHIZ
kvg5Wg4hRsZc3PRW37IcFOHRbjRkCpK5boPW1mxj6eKLS1hBVmFoJIc4T5M3ngfnlkHVILZDZRvX
cQEsZ3Lc5tBW+KrHsCvv49lL9rPfE0k/S289TJAX1pJu0iUSaPuLQY9UrtzaFteVXMgXmMLXQHu8
I3qD+RzsvR7g38h+a9loko14gIJuhNNOjGI+5JRQ1ZoiZn42dAHJgzP3niPZfCSRZ37FNOcdY/a1
TwgewqveqKuLyoj6Yi+JD70mKsodLGs3DbKzQc//8XfcR6DkLg3HVgAZk+9BqvXvsaqgM8byDIfR
mFcbSrCa5FW8EIgGLB9R4/Bd4mie9I6nZeI/K+ovVlTbhFb7dyvq5QulxEv59uOa+vsP/b6meozD
JW8fi5c0TcbqrHG/D9S9gDGR6YjAAfn73QfxhzI5+A0fg+9DvmHlE7bJavvHEusxkfKILMTqID1m
GOL/Plty+HgWdPryNAGDwHZ/noeUZp82RZzNBy+yiOAMcV5eRFOkPzNlQg4cOc4v2n8f++WnD0Q2
sHQa+c3hYP3U1YUrRibi7OrDNKXNLTPXYe2646/GPH+BAPOV4MSjY2ACR9X6077ROa051JQ5B90x
Zhjtqb7NKgSXiSfV1jRGDjUtTTAshsZdO1J6/fAM/JsBGpDxjxsX15UamrhlIcmz4tpiMv9xhAaT
FJyC9ghNzN18ArBHxzD3YHYMKJgvJjtuziaUg+1ew0G2iH4QlLkNgNElt1Q4n3AbWkS0gnO6RLZF
9yuyyDLy5zHb0QDk/+V4xblN5MY8rCaVAtJwwpalvfO1fq87nd2J1IcUOPkzSU90AWgH1SDdWNdD
Srz9ghdFvhcxuEYAIOqaCRgTbrOerHsah+qqAZF1DxNpuukE2VWj26oXv8D7skYJoN8xawP0wOv3
kPel3rfpVBKvYOTrJkzYqcfKLvGrmtVzTAjlEzR7fnCckuCCGFkySVw3vAsGxNGboVVmdeRScUKO
gMZb65CmtdjbzBSgPXi4UUhBs+91paEvTFV87dQzjRQZ4D6DFpFjbEma2yofKJsHJKzrtPMALrkx
XScxJYfQLMYN4PfmLOvt+rYtQGrMvTft3drKjzVNv61FwtADqdXDA2mZ7ifuDg6/1oSRalNJ9+5U
v2qclmvkfzxDY6nR54fVU28uk8NaleaB9iDv0Aj4QnSMzlyLfaquY/2O4FVT2PMj2mzaL25FKzKc
OFrUUWfd90DsvqTdWF5MVRVcFIXPFWG/w6grixFthtvPqNXzXG1bFeJtLgd7W9V2dqfcGA8xGFXS
N6vmVYb8Y5QReoDM0kaZAZyuXZWyr/GE8zqjK9N7N+nzI4ZWdaWXhiPeQfqHrSibcmu6gOtpdlEJ
zAAmyeqZ9oYVZnfRaGEd8OP6Ciq7AzMzGr7RJYNa23VIy3N6xAvj7jmZ6uGBLMT5MqBfd1Qi1ntV
hP7KWpqvwWgQrMRuvXaN2rk2InOASMh3cWUawPyNi/WAy7fgSF4O36Bn6z0bviQEiDsRDgHJaqXS
mwK8VAEAo+e6EnD1AsXQIfkoTIE5TiBmQECH4Z1LY/IVA8B8WY6x/myPBUetipchb+psh0aueyNI
ybpPAG5siGKAZWRwbduI+0j1w6VeHtG8hHlERzvbzZleVCIzd0K6lUbVyfOPtEc95ZEXnuVt9jQa
bQ9ouCmuI/8dMBddnMQo3HjFNMOmDHCeTfBkjwy0+ofI5tnk9Mvo0zYRWEpEkhy5h2+d9BSsboeH
ckGmTDE3yvWMbhfWUl0rxg/XBAg6170OrfsyYRTXO271bCDW284eSKbGDqtnUTj6PKWB+GnyF0Co
kcJl8cuxeiHOty3XiSBgKWhwP5++nB/zEmC7MO4mrUqUTji0Lsm8ar+ARszudAUAeTUgN4IJidgf
Z3exdkeT0OSKEeIa+X6yd6YEeHjO6JenFlfGArmtET9mwUVqao8Aa1vUVx0jdt/+4meBlblPQ1WO
3WvS9PIpscoiiw7IEEtJBvZslFvBgI14o3oMUZ5Hopd3guTjFbJh/dny4R1VLgGvK8uZsLgQELPj
OXRAqqEiQ4E4dSxNfXnVV/SYO56wM2lkN53ZGrf4U+8Mp7+ShSp2fuw5tzNQpZXjwYZsnOhT6IRX
ANWwsnm8RJE9x8fCzj63RDFs+wWS2kv9NSGDaiuH/i2L7eIIEeAVhHl8jGeXsbrVq4sKB802dzBg
AJ7s3qykrbdR0p7TEAx3xMhZZ3QOgo0FF3Sde0RB0mxIruQswXIFatDrBoISEaNnRoZElWScksEL
I5wj57N8Q3QuvDwIDauCxitYiTx/j9QM21Y4C9uzlXpNQPedLr2ETqgRnKdxpC5bNx13bswLW6eE
9CQ6JEow8COA/NxI2xoQ24L4PBQe1CPVCR+1Pv4NJXxeS+AB+9j01No2CvN8dJLggDb2kyjCANSS
114QpSTyrc21f23VOLrYDAJjJq+ce7iKyDo72CqB1G6NAJ1DeG0k/6xL2+yP0RgwvGXAirI/dBEX
h+2rwCiALyZiz2MD93cDBINVzHFlm5ZufcdQ0VpZXdbuIshi5MhmZIgF/vTsg/xfjSKbCJOLMH7n
WfZE4nnlEX7q6j0wYTh0Ht5KoAt+vPYGKagQRX1LdQbWsHeEd1Ssr+gKWURIe8wUKXyK9+pS5q06
h7s8AxYx7aNNy3Uj4pi3qt0CXqpplvMEoqd3zpTbTJ/nUaRrVIDD2m/Lw5gzRzcqQJHu/KJy0zna
upjvVYpQbW21wWGaneBY9KG+wV04b4awr8+yQsm1a+f0Z92M7OAR1kkrhbz1WkneaqitfhU1I8Z7
5e9qYyi2xoK0HuEjbNAnpY+eC6HFNzWRZqEeVn1ACm0do5bvo+KWvD728sQcj0lCdOhKDsMmMqLg
Ifcja58nPPGuqGitDxNe1zGUl1VQSXpdo3FXdJOPW2HWZ0uITL6CLBuDAneb4puM6qs4nL2LYOJk
s5bjiD48R3kFnjfOLlU7W0cVF4zskthtzon3Fk99yoyJWc2Iq8XmFHMea6i/69RKzW+qKOgDYvx2
p42ZmsNxrutgrQqj2fecoZ9wRiUAtbMkvZCAO14Lkbogqhl3kW9nAbZwnnCNmIcxzphKmEjFSPeb
ymznxc7wtUotDAv5uNQFqr6dGMdt3HogVdIfCszlU55nq5CseI/Hr4iPjRiai6BuK2IiwRLkKzTl
yWEqfUwOaVI519rG6DHHpfrKCdUAUA6rfLk3gKGWEiklTnlzopinOAYuAhvYNt3t7s0HMqzW0WhX
2c7MWjYcxSr8XuY5ODJthHcK0jLvAHj2Cy80VbiJnAVHFScFEFfl0HNOjDsDhgVfNxHxktWW+ZuI
Ts+6oMiLN9Kd1NdJ9bPaxg43yZrZnXVPVfi9+KoTRqApzc03RkWpv7GdmO9nMbYmHFJre0sZ6n6a
spqybCkYy609yGyTxnZ+FCA2LvJmng8S6eSmqDiOdk2KA6hQYFU3sdOyuQdFZdyVmEkeEltEWGip
NErHVVckXS+/RVA/CsOlLIXgsizKgM/fO1zXDGs8ypOAwLYblsHyTSi3GjYGeRfs2mQAkOiJ16No
+HXwUOl9bBn9Q5wAPVtZteGXa7No9D4qXH2Olobv3w/jBhkugesUW0+cq+n666X8Ddzqyeum/Ijl
w1yJSFr3fjHpd1+rZA/poWLikQQAEUcEusSMIc+vlMiPmU274+8PEda/O0MsASKLzNoHAvvTGYJO
eVZFkdHhUrHrszBgMaQc9sp1TUPkFngR5b2o/Q1jDPXc6ubkTudi953zqwPNz6KN03lm+U0QQQC8
84KfRBt9JQDKpHV3kAmV/9qde+faczt7G3UA7LSkIIwDrmwXQbHzoqrYpq0jDrAZnyMshXdGKeqz
Vgz09UdVPxIrLK8HWjqfRyru3S8uHIfjHzRZyxnTovkolhakA2fg518WiWfmDYZg8JAI2iItlEat
eNFMxlDXBsPADVsRD5g18MRnXetvTPaphbRdMaGibvZwcfwiEuZ05PxB9sIvxVQdtejyS3nyLwff
qK95RlCzHBBbQxtGCRluWlp+F/OIB7Rp+njD0jxvtRBsPGFPBYVPN9l7JHTjxR+yu3SU9dlpGNGH
TvWmkty79RmDbYOung+h0VR4oRaL2t9fTuT8f7meHpwGmhccqoX7l3ASB8uxynHTHaaaPQ0klmKO
VtDtrMDbcy2ZrASx8N4Hm9xtbL1YfS37xU/Vl7EkEjJxKJcMh6DvXhVYjhtbPg1KlZfJLLJz0yzE
sy2zeLpUkSqH8yaOfRCdVrYxJVTGZOKFxmyPWCJInGvTitW2mQrq1RxlBAUkeNNJ6HMZU803dT9u
qmWFsWVv3A1R434isFoTxhGZzsouJenqCPg50uD3PLZjRVxXzwIGgZGancMy55IoWyLYyYwryRAs
WIlPtfpUzvUtI6hlTQmWsj2joA8KGsjSTNxPElboFp81nWSBJS7tGSEBheHMOMTDwxL+g6fPsfPn
RmCJPusY/QwXdThGXKQEbhLT2m7aOlEWQxVTIsyNgxBpTxKcg2oGegpfqLQfqlBaq7YWKjt6wAui
I6S0ZBPOy78IKejDjdnSl1+HCbJQxERU3OeBKdE/5mJS7MbU9I0Zk2+KJ5BvHJVBBW3B4USCioKn
jZSNlYHVZ81x2jxw+maJ9WX7BQUS2OuS7nrLYLpZFwEIzqnh4ObHUn3VKSHsTdIl+36gujKzkScS
wmm3iUu3f+iS/NlrOD8SfIGCcMwF8yi98PiXaxdk0LPO5nkJ0XNi465Z1E0WG8dtJlAA4zRi0fOd
juxeaOwvZC5XL1JDMUMTiRaH1zbbic5vbjiJ+he6NnE0jhz63bxsv5SkZ3yZJgssHSqy524525Vx
kK9jOPzjWs75BAAvx6RmkZ16bNqUU0vpCdJXE++2EE3/YFq9TYaJXb04LZI10q30ubI4PeMYnNkB
Oua7X+yUhlJd5+oKnC/TMXBM1UsXou8VfsfJKJSy87D3zbwjLQh0JoUW/xGUXI1+feKqFDNCOE6H
ZFnL+VDG7Im1qunK2aS4rKZg2UJjsFI7R3s0gAq7fhy1519YI22WVsXBRQQR5yzRXnnh0m3fN2yg
+9K0HfLMiRP3JefobtTJ3l86QIHPcbPI6A95CcdkHwXNO1TiaMZpMaunzC1uhgm3MnxijtumE5Fg
KAkfGfFkWJI/tERcdXv6rSe5ZD34ScWDUSHRudBiJJlueVWnZX03kaBsoJurZ6ee+t3UFCnhtOYI
aATKwGdix5b33OQAH0+yvjWJ8GTYmVKKnPZiRfA9dr0I9FQmQG8uRS99HQErmcYq34701PM5cvXl
NNBdOz2G9kQLhse7Ng8TOaCXMqLjIVpd3546PqXg8QG1B9XNonMCfS0/5szQaetTUOXotC760HXW
p/aAERlcBllzsqXhyKVfGnlz4utdpmgIjXH83vhkYcy8biWR4BHFyDjRC/MjulemmrK7WqEfxMSX
BZxTKMn6Cm0XxhOac2XHLY5GQoanmW9kugH6EoaoVP3BSAsudFFfRRmZquSNVNsg5REEfGyNwGB4
Y6KpcK7tzF2izUwTb647tGRXNHQEZ5nVj7OQNMocvCevEROfLXkY+nNp8JqHdpMfjaW5QtwHyxon
esjJS6eGyZK58ik1yDOYE/6kwqbZUxPYuxUWH3/q35w2ySmjd1tWsST4xPhmmvNSLnsGty8vKJbq
1sx23x9NgIg7JWkNlUzz70wrLy9UZS+mT+lf+F1bP1YWPTTw2PTU+qVWHhlQgwLkpAV9tmNxN+z2
rcqD6nmKKHYaJMAXSP+QYo4xlxBhS/NqloIbkqHPgCdT0MpB2HHoYPBeLM9z3SzLcIuFilytnI5k
kHjUvFnDj7OJQm1kYngfL11v6pJlF+CA9mz5PBJy7tu3vgbUG1thdI2ehLZRszw/meQAwEq0yl2+
Trh0v07lrY+EClhPmd0V40AXidgSFE6WfX/aG6yOFjDmrPjaY8mn70QTdQAedu1FhsNWMSLcqwPK
kBrF4z35WAOSeSC3LkA8Jkzc+NjFIqHIVcbkzI2EpkRGRW6WFzOQvAvHpogtlnsQUx4+te3YKGLs
K4rzEa+/Ta4EXjrKZJXRnzOr3L4n6ovFlnXssWp99RS7ORjnkGX/1BIcOpqWvg0SN2KoB82Y8rNl
NVE44HB+L8Fou7qaiGfqOOwUvNj7DiLgoa5yXgptDtVzjh5j3eGaehBJyFGho3AWLgpDm+byls2e
h+e0zE7QP/Z0jsiBYjL3hVO9BhRoL2hPwi3oQjXoDRuaNp+ZewLmnUdaFkM7cDFRs5D8wXuUBYJd
yx0UZzzBs2YgZZtG+mV2PhXJsZROjXY1p4m4LJXC5KI0mciucUxn3MrEoetFvI+oA/aHmJYJ72RD
d7pEOfLdGy9qr//mLdlGRMqD1KTAE4R5cAhhkKi+Iq6h5Kgx7R7TkpcsQUNzTTDVMzpWrhoBeOJo
+zGvypBxDbrc5DQ0jPUjVUkqVz3IKTZlswqoW3onuYI7zSJLqPTwUFUhFaQe9GboueHglubLzKal
fvrH04uJH40txiAT5tUZ2VMVm8qxnLvpZrLJUC7iNAF/X/FCJ1SVkeewyAwOTzYjWoQxs5PMl8qd
OZGNnt5Nbfbeo310IfFzgD01ipeoEWlzMh2XKkCD4BuW0Xe/p5HANx4JdEvHQ+/LJ3IF0OUtk5iO
hsq2dxYOR0Zmw1kXdtV/xB//f5nN7N5/O6okOvDlxzElma7LD/wh/TB/g08ETN3/ADEO3N8wnbmY
T1BY4glb1Pp/WIDFbw7mXN+TgrBNfo5R3+8zSmn+xjmBFhrDxQXVxk/9AwswNouPBxBkIOxA6O4F
p6jlELoc+H4w2eii6waamf6ZWRfTuZG2eEszG9qXcMAKlMNM0C/dcxKZHZAsmQ6zKyGK5ilNWVjY
j1rjxoo8M1qMvcONFF34kM0QGM9rtFivcZek0XEZgoXrsOzRKNUTBvzeCiFnTDmeY3bP275RLLUN
QTNECqZ+/jYM2rkY6t5/IG0tbVZz3tAp7TjHayAh0wJpHI9xIJPj4Az5No1FDYShDBwUxoVw3yjT
82+l6aFizuerlGXmS5fU8i4LDSKXKKPD9w7uy3VkDJfEqNPu1mWSPtEvq19kGA1fpqgu1jaZE+8G
aWhAwyOHMV4zeTfKJctvM2nRAmOMJtTXBAPT9Jf63QMdcFuV6TisvIH8mwFS/dHlpXdJSfIREY6V
kBd2nGYpQSuzReFJ4BoxK1F5yMmI3joYnZ4slIbTms4wtHdsWOgyCzf/pK04vgbqSopOX2EOHvNo
H82Bf4ajiayFalJiA8jG/VTE0Ywyo4xzYj41fV0UfnbPFo7Jh3B6WQVv2jLZ9+kueuY6zof+3A2a
bm2HWX3Wh1lKe4HAjhWx9u46r6fgvJmhjiL2pliBNOBfSZDKsFkHr79jzLjYFuPqkBlm+zWGg9Kx
8xeoPeTsqk9YnUnw8XwDfR0qteokWDMW7Zp1krH5i6ItOYnbIscbHvNF8eaexG/WSQiHsA5RXLjo
48RJKhfBZtnmi36ujPtmnZxEdcKlly9PUjtzUd11JwGeu2jxfER5zFOR55knqZ6xqPbo9uZyJf6H
vTNbbtzItuiv3B+AA0MiATxekuAoUtSsqheESmVhnocE8PV3QW53lMvd9u339oPd0VUURQLIPHnO
3msrMg3QZM7de9FYUtsHpH88B/2YHAarqP3ZmxLrUBVyeKvQSF+laoZNuUgGIU2hHkwWIaFRegxH
x5h06Llrw+SZnLhgHO5mjZo9841Z67ods834ngNFdM1Nj9PVd64uIBjOSU3MdzuKItLaG31uppJA
Jbmwt8K29ja5URIKIbrhi7KVBJFrmE+hy3sEbb1JsvlBtMicFRU3m79BbMc+KIxqq5UBJBKe0DXZ
nc5xwsmzbfOULLaEQy+klHUVpgRLQsInWUuUFK5oc2uGUNuEPMOVhiPOj0dASw3dPzKajJPZeQZB
6oZDsJy414W3zzi33MyVCChAGt0f9WICTlEjfOzHsWKuIQitKtyGO1BwVLhoNiaLTdv2xEE1jDYY
hnVHVKO5Hycwcq3RUzfAmOKNqvN0V9t9j4CK3hGWmbo/mkmf30+ckgp4itLeEYnW3WteezdHPJhp
mXzMrvVEbxISCDwUfF5ik0jOM2WctI8afYhLpkZn3RZ0gOLRNh7oaLJquTkIXa8V4A4l1OEgxZKT
qNBdD6bo0OynV0sUz/hUMmoUHmwNMXXShfdSFhHoNCNZBzWMtiTWMceACHf3zSzz9UhJzLddqkdM
T9FGHybv4JRi9s1MDjvXTMx7WfXEl2Rz6k+isQ+OLXJf2t4CyRJtf7ZBCfs1QoabKbfnFysT4tXJ
gQxEMLWQJcAscfrOeURx2J8qhRKCRaplTYEky1oZ24H2rs8jvowoDedbPeXpjYsQqdrA2siE192j
3BL7Hg3YDVk93gj0OxzJqJ37dVfo+Vq1NmChOK0vnxWn0+QoUhvzjVPUxJQjHrZjQP6q7dWdn7cL
PcriS7lTMM59uiYF9XuY8W2b9FoaKlkPlEk8sYm4dB7AycE3WEeQu29iuuG3Seuq74Nua/5QpGDz
OlP3dReaSiKcftu0bv4KMNq9QrsjrDPk8r+CqtmadNAudjoWt8bQx5spC/VHxIDZRzuJ7otjhGJJ
oS3uEAyE/mTU+jarRH8eGOkdEpo31KPA530SsDIW3SjuH2JhlUegStab1XJL0zJUiErq4uwaVbsn
tM64bRcqHQPHnqdKTQ+hkS8sTo0wNLwHwJPhad+0dhbs9chO1kPSpoTAuCyZGQd9r032MVq7K1Jt
xBTpQC5XyJq/sRJmrCuiX+ajnlXRNofqf4nNLHiKillFtPvt9iuj+4UNhtr5xhzSdt+aSP1JWBq/
5V2PYtqq5kdrsJgtBgka5YycqhAZZvtUM/+4maNA0RQtYW8wUk643+ro3pa98YAkxNzO+Os26D8h
Wcupi16qumqv1izxC7YluQYsTPWeHX18I9Use7QippOrXhqjrxgM4sMC5ZdwVx7x89x1/dQmINQt
o+te9Vp6QMYmKNOp/jppYVbsyxFUxYsA11zAlWbqzE6U6m5yO5eLHBD+Daw5Y5laWsOY+5U+zt9J
PpR+kGLCapqYJTjiUDkQebUMQqOp3yk9f1TjWO/iVIU+N2lw4FJmm74osjsLWgj2LufY03TYMFGL
fxNg/VfK93dSPhOezQ+d7z+Joy+/fmve2vQPNTIavOVFv9fI9i8W0mfBhAFLsi2WP/qdjaODzbHx
BUsX+ihTkh/LZDrnJn0pxiYOsi0q6H+Wyf9JWWwuSSU/zjng69g6+SHWgkuWCLYXrd0PZTHJXBra
0mi4sfLZQzVKmhtwZJY4dG1TcTM44Keq/BBTsf0a9ZrLHsQt92i7jTy0cxc8ZLkbEE7Nr39ujETe
mk0rb8bEg3zXZRrDfhIZMVWCANvSB+pfRZvnl8Z16mRDVmy/JSwnvpijSziG3YS4vwbEVBV+IaKn
bOuCKdRGd6bXW31w82uaks3cKdXfe4UkH4J1Nn1G66uQZ8CQWY30rHgIsYL2eqSBH3dL7z6L3Py+
MbtnySH3QIU6Uqg44VXSGF26SM39GFrBlgwPSTgJLXRNWd0RyNyMMIjnfViefPG5CLBLZI/9sjI4
yxqB4YflggqQRtyyhkhHRi9s6z3RessaYy2rjRc5xoPzuQKNMvEHHbLnStOL8aZZ1iqXRQvgDMuX
YZgsZWJZ1fRlfSuWlU5nyUtHZH4rEGvtHrVjfFNDCSPTa1knycRiyay5hk/Zso66aoi22rK2Nvni
n4yWFTdb1t6koEuDD5EV2VzWZo1FWqVJsnUACm3mZQVvGYTtdVWyEUBQvqHDF1+iz0W/W9Z/hJD9
Nh1JzyP21rx1mV7vp2XHcGpd3YhlF+FAYr0ly86SeEb3QJoM202+7DzYeDtoO5HpHpAk9AS6sEfV
hgMNMciKO63TrYdu2cusZVebzJb9bdnp5LLnEfWggQpwtjD1ule+K7ZGdjvvWi/7pUVxuTWWPRTG
nU6ZyL5K0ab5VK/j91q17S15BuVNsuzE3uemnHxu0N6yVy8jEhLfG4MtXPvczsdlZxfLHl98bvdy
2fmnpQYgsGDYupTZK1S3b4M5uCdMT/FOWHZ1EQ0Mv36pKLSltgBXiGjzs+AYltqjWqqQbKlH9KUy
gWCWXAHAUa0sdUsKIJa836WacT8Lm+CzyKk/Cx53qX1IQnFYv6iH4qUyYlqdbDCz2q+xkesvxBaO
N+w9OgHQVFWxU1FglVU93NGvnL8wUzDtlZZV44kuTvhIh8m+dWuxatwq3A2DU1xjve3uzSEy/dS2
OiqfYU5z7snCIV+gXk5WHagr2WLOXbWq0DhRuDI4QFlBbu+RNQXdjWG/i2cNETCZOZSoTZA/s4xU
1wmf0r6AjOQTXmP7MVmaZ6IdCMjmkFqtHQQ6fhNN9S35PuFtEwkTCYW0vmZknOLR1BqgTUHkcABx
++lBSnJ61pyuNH8GCrK3ZZAf+xmIMNWJo4L1gEJw2CL3028TUBTGGvtYml+01A2fCZ6tK/I8yoBZ
Vl2jIS3iauZQWX7PDDTBbPT5eLZmB3hknNox8gR4Us/h0EIRSAzbw/2lhUCYY3y3WLdIzd6yEwNs
qtxqvDMz3XhpCEbo11B+m6reZhJVz3g2bJLLYy5cmPejuSXfMMw91BqTdENOFX2rP6C+NSf5FDp5
1d13FhKDPWAtnvYjEaWtBqjHTfKx2ojBTNVDk4wh4EuiHQlHjZxMV/ZTPiSqdny3sjVkihwtku/o
NCsj3blcooaNC+fPf+uAv6kDDIiFf1UG/G+T/tkl9fmaf1QBrkdLjP2f9VRI84+0KAE5HKwFUDxg
EYgP2JF/V/TLpVvGSXZpYQEcWyqE3xX91i+6YfC3ma4T4eJCOvkPumVU/X8sCwyDn8as3nZAxQDE
lj+VBXhQTFGZvTiQ9e6ue1sbLk3RDbuZdMljFtb2fiZsdFqXgGi/22Xr3NipqDnyGIa6h5err/q2
0t4w0+rnlFroMhcBXtAkYUwtK1lswlY4F5oy7f2UDPEjC3y2S1lKD3koja9lFbg+AUDJEUeX301t
/W1ok4RTiYs1Pk4IsiQ1rMIiU0FkiBkwmOtgTM0HbFDp0Suy4hQ4Fug+2m1YqItzaS+g2CzIN1qS
R0djaNWhiJGFrXNNEqZIrv2RaK2KoOlsvC0rsH9V5no3E9og0m3laN6NGmG5TpwiDJti/TyhgcXs
Xlr1lr5ntqODEb4aXuxdSCG5GqPsz+BnHnHulBtDBj29feFpK72urA+LhtVK5ZNcu/QyTDJdmu5K
v4QQqASpK0gdAseaLO53NpkB3zl01FursdJVHTfZDmZM+oS8W9arEQcREukx2XttB2ZPqBzV6QQC
j17YS4kg7LbriSrqiLN89yY1vRZNb90hjOPANyXNRVrJeGdLvhzdNONtHbDR6KOsv+UWqfVDETrb
aiDk1DFSPkZIi0qkRYafV1FbpaL/ThjpKm5s8uS96mQW4UEEGprQOENyjlBu09rBGegNEldXO2Sp
k4LHK+cXMTT1rq4H+yP0yNJuCYs5dVKoneRQeUAll1+N2ZkpnrSEiNipDZbUz4QOAKDS53CKvS9O
LVEIxbIi3FKqh4qxx6MXiPg864j3FKRb1IqNFb/Q1m0RU+jZgyhFtcuxW5CURlTS3qYzmyCNt6w7
BKzxOQzhH0LSyAjKrlznno2BU1fRIZAiF3a4wWSiX2HVOscy7GSwTmaRvS9doEsgZbafxt46ya7K
dnkl4y+968SvdRUZlyKs7LvcZQscCQW5UMNZJxPM8b6hx3nbQZd9TObF9pYzmMu1nl5cwEkPZrZ7
MevK/FJ4hjzXoUgPsZFVe0LKBKFJaZttlYjs26xSJzNSgtsR0Iumd34fhd1b1KPbXC20c5+Zm/NW
W+pXhuf5IZwqEAH0W+hYB2LrgDjcMPE3ny2Rvk+KRvBaC4X5xXGLxxJN9XO7KOJmvdDvoKvRYCHe
TjvaWqszZbRc/RINho1hQ5P1Wxs0RGghZkXRaVm0QgI3gg/Li+jXZk8ufrT1AK/X13H/nVCEgEdg
xneQfSY3riDcyLHa7hvzgqEBGGI8dmVxCE0lj6WqdwX4E0I+iS1axVmS3rG3Z/d2kO3lRANWBnNx
EGlebtoK9mPPYvmlo4dL0ykPCP0BO+wgkVkFxZjcV60ufp0ZOa2tNImIO5mgTlR2+uro2vjkkH1y
V8GAWHNB8SE3EZleNajIK7XIVkHUOUFfdxNEWFubNuwOR51+xoyV7ersbgiC4VULVLlJpWXcJXpo
7Qscr/AllD5cCn1o3qmx+E2EvlH66OxKQ40+2fI98cWO5b4yIaRKqRiG0053JjSDJKjezsiOdhra
9Jiet+2sm2GUKPOhEq/CYPLJsG1pkpSghDeeNzzhtF7i2lKP4PAmrFnmWgoQrwL/HtLzOE9FoPuG
QcgcQCB3FYYzSqvMo/cpawbbTUFjXItfUpyBh0xvdb/UEzyoSVp+y/DGnIIy8u7s3OUo2NpoE2aU
hnfxEsHnoLaxi6p9kwkumUS33aveyrxDdGvplyXklJDZRaxiupn08d16zx67xmWGUfzSuCK+QZfw
1Zs7uWdHnNeUlsOlDQVCgUElNy1mpXU3adhdetFcyQGrz2hB6mctiLPL59QePU24RWUF1dhEQ2Ij
eHoBam7uJfwEvwncEmZqYv46O2F/VrZXvQmrXjaXfhavRPXFT51pIEuWWBC2VuKFRMVzLIBIoda4
WqKrYcQs4rC+GPLW4wMFHGYZRAQbspQRDYyme0ItQyNzzDAcWU6iuNGgs3ikZtdc2X7eTdgSdgUN
wkPqzdVT1ge7mFQdn+nTfE3hy/rVMOiMrVH4JOteKwRqrHErGZNejCE0j54Rpl8VXp6NIrlzNRhs
tzGP+KklYmvvGO4IF6UmiCOVMt7khdJfs6DBu4xch2RHczMxrrvOfaK9VxgFj1Xnats8dDgwxUV2
sOG9o3IL2zuke+4TBO5ga+i1/hCR+cfbOYG2niZNbq3IaS7NVH8r2nmiHduz/PcNoXEowkS4Gy1l
oDN1LeBK2slGTjRg52/w+6z6Utm5hsi6hzadp7F+51p6w96fJOFjb1OIrNA6ZKBXyP6+q8M625cR
jzSdYXDfqxkLXkG2g1t/eA36tSGL4FyPSruJTahZboEAiT7rvrP7LzbmjBVrLec8t1f9t7STX+w4
etOD/gO00Be3HO8LY+b4NiOjRmyKkqtwJr+p40ezDqtjFTkOCJTUfE4TVbyDGh5fmoAXDoUk4ljG
U0eeOSOHWO+PVd3WQ7fLGBXM8kypVYRyBRwKTlD8GXoil/yT0SQJpVdj715rxCPytZXBR/+ZmpIN
igunMdpi0DEg1kBeuOt/y1qJiF2JPxNYKhZQai9iWYwloKUmZy4/uktsS7sEuFDkpScjnIpj38TO
F1oq9VfAChw9gzHKTujXjeaxJ7E02NGhz4iIGYk4KdtVuITHuOSoaE92HYy2b0RDgC9Gi9PyUDux
tSloHO0aryy2SCVeWidUzA3DDBA6VxKhx8uomWov4wovDz1bct2KcetlDuVkxhm2ETfgm0Dr6lpp
r1LYTc8aits9tchTMUeZHzFPPrKDaA9AgsKb0cmMdVgY02WIUJ43XM3j3KkV7nj1JlJvOjae1FYt
+U87oxinVdEv5RZIqB7RpNWc4phs8i2UDRQPZM3u3Qx+c0pk9Q6Bj44LW9zlM2ijpNbws4iwO/RB
QDRJbsbHTg/x4xEMSshFhSdREqYaOvXX3pIotEZ72sX1EG+TjiMiwqbAb2BL+fgdKg7hDDJWXVDR
0OIy73u9Qu2XmTDH9ED/EH1AGV2lFQM+ZF2W8R3mlHRfFnmf0773wgGV+IR7i4qDwPSMkeN/xQ7/
P7EDegM8vX9BuuDH9O/p9AfBw28v+v0YZ/ziOR4BLt6iTzA5jv2jlcv5jqOTAH/xW7/2B8mD5f2C
stGjk0DDFR6nTgP490OcxMtNTcJJUWD9Nf4zycMnYvdHtTgQXDQXnAl5SKB6/GxgtqQVISkMwuNg
MGxZW/jB75QRzrAHio4bllHzACecrIlDVQuhVknpevdDOXT7xsmHnVUb9U7vUAT+jX/bNvmMP3ad
qbD5cDaWcULlBViQnxzcI0QzO6VvfnAGuypvCfTRb91ZwosCXmGjju7Lh9gQmvDjJmAxIetWq4Z2
nTOrDb6D8jbuWvopdeNXk5M7LzNBdZcpqnHuCoAJX/Io6iS7yIDCjjmg5m4yOzH1pY/otho2lk5z
9yoN5o3Q8XJGGwJ0RDoyvQI59hRNQ8jURsvZsj07q+9x5mTYoZyWqFK8n97RbRAHEg6d+GPjPULd
iABGecq1rrMh+yev5CBJckw+rCBrZODDVcKRasr1exFYZcLMuKkSzEvkdhINao8GOHEzyo6dVWbp
Ftc3JxCE2+KuqGGtqVAR5RA8j0Go7YgSao51mBi7ntPte6xHza2X28QxJS0rfXmsStk+OlQVV8Mb
p53T9t0JofZAsM6gbWJnhoRBKIq81MKaboqQdnGcpIxPe6O814T3RbeSdqXR2i6xRGXR4jitnJXe
2+qskUh8N/epRywUhzJfxcN4Ezoz1U+Y3TYT8VPj7NExbJU0wq2bauJb0+YY6yoiYUZaDTPEFPTa
97qbVvdDXFhrDL751R4IVhoYmBvpmYlqaz0lISyrRYB7O8+1z4zd3NZepoCf6SN1llUcRkmGRJbl
xbZyuihd44sjNwf1hE+0kbEfraDC9s0mYM0kGo060DgkEGpt1KG841uvT65Mm21Cj+JIRJJHNSVd
ws/0LNwEhZ69Vp3RPpYOM/daQQoG56VVD3Dp5osFi+jGGnTne+hEEmdcV/u0D+JVQ2UDxW5ofDMu
OwlPdBBb/ItUOqzx0VvKbb+yzGZc00ZF7wON4153BnVhXjKcbNX2PuphbyfwcfhADkBcqdjiAwEO
i7q82eIXN9EuxxG3dAPlbYsutJ3WZIzJV5sfssZuBuPE9XrfRvr7ZoacbQBJTr9SwgTnOo/ExmWc
sBcIadUaWav8AiFlbhiyRMbBHGTSbEplTZyIukVCCRmFOYtjt627MuvcMdcMwrH/gamYNlmYhfOK
GFjtkZYFYcpCy7qDNzbGyavs0sYWgCZ5cGbGF8ijoxsyH4vTGCm+PXY+AJ3DIsNhZJFNpp2s8MCJ
95w2huR4p5pHCjEMbpnn8fXNdbokPTKnKWnBmghqebowCQusoSIYdjTVLYytnafunEKP7Z2TlvKQ
ds2TF6n5mzPMox+oVhw8SccBLQ7ypsrQygsrofoyROiE6OBKVMt5OBdL2EmTLv3ZQk0EkjTO1yJw
vH6DQnhM0BphjbiQZS4Oo8GgeZUjlEtWxtBF+c2CNjVXaCuHQxnS/KUJkiGzSlDd3NqojZrVEIfm
LTHl6k42g8GRrYiGEW1Wm90KHoydQtSJCbUcSrKcWqNCFYnc4iJZDk55BHxw1QdZ/gygpr6Pe6vD
f5GZ1jmoSfDW6o4wb8ci1zteEr4d0DbZxuhjsdE5Qt9I7lHPb5Zc8GG2mzNJYtE1NlX6VC354Xgk
qLOmPicaQiEYgKrnrew2Td/hx5IwiOMdFhmTFXlt4ynTXhc255I1TW65aWHC8B19iTMPq0Y2W7Gk
nDdYzI5TbqgvoRuRbT8Zw73RkYuOamMz49ZrwMeW0V7/DFAnGlScIm9gMKWG5sG2iMhbBYaM7qBa
my8lnsp7ZxpzY982bXhlpMngZJi6FG6fE7VfywlQ4koYjMd2zZLxHixp71HtkexhQyQ5d26O4xnx
OxrpyXIJBk4RARAjtxxc7aHl7bKwGz5Y3717T4vUtnZk+1VqHm8RwgS4EazN22SykkOTmqNfKzLr
WRvGQ7Lk2A9g4PgXNx3rPA95atG5m2iGYSmBpLv24PqgpLFr8t9C20O2MJkRYUAt8Y7eqBjlDwza
Th0g9M/LttfciICyhkSv3uJDDobjt5F8TyxdbZQrKqrY0XqOmXEdEsTMVw8QJu+av5s1THyqX7JG
SVW74ZTMkmNnN+HkBjAdyoPnkMUjbW0Em5FrG1cvKr+qRHKZ7NLZCYBOvGAezduCB50os9hVF7s3
9bVp9uYmjyYyxxv+Fbu69pVEi/quMa3xxAFXAEOoouILrt7hfbDw46Z42zZNXo67pS75lmlp+c5d
ahOjRe+NpSNxBtefoiC6gQ4ycLZ2qdotl7ArkpppiqyNdnaE30/aJDaKFCBrOzVaDHJx7vVnmXRd
gX24Tr9hksHlPHmFtWiMQmIDk1YjkqXLALivcOwruvd043YVzidt3Q968yUmIfqZPjyXK3rTRDLc
arqAXaDLBzIY7V2SMJmiM0tEy7poI+vcxkp2q4WNdhukBRHrXVR+nThYbLteyzdlp3O9Aj2ZSh6W
pPhq2XXOz4yH7ybhwD4aP7LWwSjnZwbAxk3LcsZT1E7kKM0MFlfUXSYhXm7HgNlxzPQNbe2XVjMA
904GJxeVeNWROEjNQd/naqj8pjGAj5oFqvA1xkb3KtK7S5kk052QRvwwZoNuMb8zkPE1yOi3NCzu
Q0+xWTOGOEd2CbifPrnJ0Vka9oaAbmK5lYgtbLS5CH2PQf6G0wqB4MlYf3O9mi5iM2vekWhutRSY
ttmQrlt6CJDmjtmiauaDmxCGQsR3T4Znrs9iheewN1ejNjuA15JkuKmN2a5WMKBDzO6FwDFDedJg
hnIm7Y4mSC52PZv+HU/tDJOXewAvOUyc45CQnrMWcVzUeyzFYgS+GUQBW6ug/iozy33AtCU2Ze1o
WOwQdp5cmBt4/T2r2rmlzJIzQ8d0JOfNyS8JiO5nHLP1vYFg/WsduMmulCGUMyQP2ruAX390S6cu
dnWLe5AWaa5bq8iY2TJqJ+pJOK6MqxmHESfwKvZuw96pPrwCC+I600P9ULlJpq+LcuCYavWS7Jq+
jqzuJN3JRIP639nc/yu9ypHLtOrfH+vuo/L7r/9zaP+E3Prthf842jnGLwYMBoOoFO+nCR1/xHQf
5j2AeYJlf5DpmL/wCuTvn9jCJQ3mn0c7wY9DacPg0OK4+J/M5sCU/Hx4cl16YEh2BDkLuuUss7sf
JDt1E/ZN7nnlXoPFskoQJeN+NLvYD10Pkalpv6p8GM6Ib2IOEdVrFtpLfKxzMcs+I6qWNibuC5GT
6ZYXV5TIz3jQgTxUWZ1sS6HczYxb99AYOJPEpDnsdKNarFyXKkPEiyvumoyqefOs/Ex+0dnS1C7o
oAl0je2te5WTdD30tAeb+KPX+/iS8z2ua6cqiAfHX6zDNeQsYCIg0OdT6elXabQW0nL1Vo5qJNuo
QSpKN77p4o+WLv+G+O/Jd0r34ljjTqFtQNdbfHhpcVaUEnSnopWI+60w03M/zVee9JMe8reaRGNU
Eb9NVVeyCszvNsl42WC8l458rad2S4QftKk8sl7osOzjxpUrpdPDKdtF06TBp+is13TI3hyQy1t9
Kdab9Lx8A11Oj12k2UeyYGTbsEu2Vsaoz8rJdeo5FawGNTyGlrpfgpvXjDHDQ5N57ypIvZ0RiX0Y
4kTszfIwo11ca6rli+GkLez4aEa9ibJ2fJREbqqKdrSVHsMxe2vq5K2c7YsTUX6tpGh9wQdiif4o
u+kqMq7VZHWck6oanGp6nKmxVyMlKexUfE9myRcFmCpYBQgXV6SaRz7d7Y7O8lCeuiqe/E/jmIjy
Nwi1rLUTLOtuMUYt71WR5O6Dtb0yW7t2JtINRgCGC/cANMWpckoNF1L0YWX8NduIzykIFZOLs0eD
hVUTgM2qFNMzCiuMmJ3MNrFnaRtOL4p62EXw64n5prGTI0G8z42og1Vkj4+5buNCKKCaw5vcBGX8
xgSALFNzRCgznwYzjNdJ1MRkdzmvGEC/ubV166nYADFkADrr9rPdN/t6HB5nxtZxXHXcqNYeEjR6
H93N1mlHN7rv5xNgpgiFJ9fTswzr6DncCePcEYhs5taKedFzERrvnqW6VT42oLbDDM3/8Fg3/aMY
s4+c3X6ty7Lb9Pn4aAVGxM7RVVuSjAH9Sy1aMzNgDL1870YhyTEWr2VdJLTY7UtFggSZi7xu4WpG
o8OtaMnX2GkWuTm3o2aMl4qY169IuLy1k0QTbsZguLNwFWyyMUSfXhM6C6l42NfONBzr0h4OLZLd
wzho2m0aTZlfz1V+W2jVtNUZvh/zqG7B8WTWO0fdrxxb5Y3B+SPkrinxkWwa8peTDSkZ1gZ/rXoL
nBLYKLqWTO4SURfPaRE85yO505tZtHTlaZYCnQouokhxqWM4TMfMHyPJCRW7dtVNjV8DbTc2jZTE
r8ZjE7KndgmS2/qSadG1KJHpK008lxpqqra3CRPt7bexmJr3oqCXW2hJ5DN+W7nOlHAq9OQ2j/N+
Q8ZpcDU6u8Owy+0/J+Z7aaAKb+uc3sagQ+8xja3lEC/JbxFQinMb1sR6b0aIC7dCd/od8ueA9Avn
1dHkpTdrdQiG5kNTzUnI9PjDpnP9rQ/37wOyMKS6S3PQpZ9oSodm4U80jDiRoqdiJuh50JBb9nUH
tG68ML05z5x2fmvy/tssJ3aePzbceDcalToeKF0Q5vQTzNATqi8kI144IEO5KYz0aGY4GCSawr95
p6V194euIw1My3YxoerAC/+UcqMcMFhJUJV77L5vXsBquCzHCbzdNWIMzhz8L/1vaB1/aicu7+ma
jrRc/Cn8l9/phx0xtAoaAUiuQDXaEaO+4bEcebAhve2VBn1v+bw4EE5NywL415fx0zf2p89LUoPu
OMy4HfFTK5MgEjUnDJr2eDWtTUKk8XXCbr0sF6ekTFJ4MOO7asdhm6phOCZDy3PL0YSJ8vQeSfTc
xXzqw4Fd17JB4BL8hB7RN111UoDEV640OeAJ7tUyORccqXN7uB/z8Fm3I6j8o7j0hBquF/bfzraJ
PwltG2SSy/Lw15/0X9xCiMxx+nOm0TkG/HQLmVkMe8cUxT4y260o9avuzdd8Jvv6b95nceL9/I0K
A8aJY2MkRBX3x6tJ18od+UPuVS8ThxbS+UQIrq9nLMKF9JJN66bnjgPrXTZMV6fT8zss9jFGrPCj
HliXl1IlSSkgDHM8YcBFSaH6R82TF6sZdpHLcm+TfwGaNCIYYzTH19A2px2hLLAG4ik+9XrT3hfp
+Dw2bPu9GYtjB7CNOFCSbUQRfwSxLVcFwhFGXm65G7XkIyjnZzfst5ij2Lwrax9N9j6Kingd5sRg
WCgvUwc/Px61K7N9RqEmP9tzta+NTbKEY1Bj/fUXudz1f/oeHddzDN11SCX86YJhDi5roVnFflZA
9ignRlY28jzJmFHW/q/fa9GD/fxeaNMEVwuJOl68P16zxpxiJxNTsbfT4V608TEv/27B/HySfnoP
h+O0wAxqYG35OY4ujuoUg7OOocIbqm0bj+aa8NH3ZaWHAjPtOsiZqSn2nmZeVOBFvlNkR20MXlCO
fXPlQC81R1PiZom1RybJJuuxOlVTfjaM8GOWyvIdEkH2mYUrMLEttaLZ2t5ksfQHt3pyO/5v2QK7
Ix1hWmc2dYthWOQCcBCGoYyhCl61uSM9tVvpZvxhk3SPYis9D2N6TO1wWrsyoUDFRjnaBhPmIiJI
T+/uy8KMfGHNf5PLJf7FE8u18BhzsQ5jOTD/eFEWxfUI4rXYG/gIwWLm8TpGUr6waPjMEd8Ayq1k
k03uJQehRT5ro2OxyW+7hHuZroavyaLfqoBjdyeNctNH+qtKcGC6oA1x9MhL0Dsw0AP7EgEm39gN
K1GFJXzjJNOzbqr3udVXsUPzwaI69Go+cAMVFFrB80QhBrM2qnZWpnZepe5DDDqrpOH+FBULHxAK
/Ka0Yjbgw7ydac/PKFeGv2Eq/YuHhD1j+YcOP6e3n74jFdbk0yoMhcotNpQ448pR/DpC74keCP/m
ihh/wiCx6zOWQ7tpI+Z3//RMLiMX4kD7Yt+YbeEbhLFt3CA5BuxUnsH1Aa6AqGHigEQPCLx6QgUY
ZmfJqAqpRCBXZeFVRNkPte9JJMcxUTKrYnK/talBSJN7m3l5S1QX1f5YlNaGpKV3cC/3YzaR3bFs
xv/H3pltt22lW/dVzgvAA31zS4KtKEqiZNnODYbcYaMHNno8/ZmbjnNspcr+81/nLqMqDEUSwP6a
tebiMout7CUaVZU6mmjY9Numx342VeaacnUzgEvbdvyk1/ZysScrTBz+xQBtg6sRIp/W47Cto75b
5bDpD5M/3V+bIFRVVTh2WXUs+/Ep6Wgk/Szu2U3Q6jnL+CQhe4GhAl9iDU9mZtw3WsKGn2rN8PqQ
sfIcqn/QoOgBhFUXZN0j7Ldlu1G3UTs5ROiOT26sGgiiYrifyC/MG6olPUpvpwZYnVfzb0vNed+k
DrcYgPMTVsNPUqkje77gNE9uEyTY62CiFLdz+30qhsto2e7aqhyEjcVRG9LjQiI0plBu4K7LjzTF
ZA9zsiSQ4hArLs/u2N0SkfGHQAl/zAznPLRDyF5nXqvGaFoAnIyNJFWNyj7v7PemTH53Hrv/4fam
1nGg0DqkLALW+vn2zpk/o9J1in3rzZ9wKlxYwJypL/jy2JOwCclerq12haV12wVUetd7vhQEP43t
CMKTlzWFFWZdmW4CYKL+IC0vzLu4YcDrl5tg6ud9brQaDVpWNAxTk01T5vEnsuaC21oGIBlizkUC
4oJTybMcIoV1NjWeMWk3Pw8W5ZYurXrt6km/nmIMIGBxzn1MY8h5KIgZWKcxZbaX9k/dwBMUl85F
+rSkQZ+TDNBfbKcHMoGKhk1wZoXNuLAAGZ/SqCD01IAOitv2k9sugEnQzHt0B/sscc8DhwhNZv9k
Yc1R1XznfT9f/1W//0b9zjXl/lL+fie/xNVPWcl/vuTP2ZphIHRA+m54NAjIENT6/7sHzrTfcDUz
4UIU7utXe9x3VoT7BrVAwOuuxHo1RvsunGC6xgMcQj4OOZsUYDQV/0D9bpmvDgUdUIRDU2Y6ukn9
qb8udbO2X7KxD5L7FAJMGqwtQALqcZC5d0FU2zYD9Ua2XJZQprZRFDD2W41D4q6zaKjG6dxYKlPc
yxqcMl2Sqd0tNTrB445Ps0crmkncIkqXxqZRH++7vNE/F3o96pjV2zLx19IQvg6zxahirN3CzPxh
VwUM4enY06Pisny1YOgwWG8b/6NmZrTd+EiOHip8UnhinGudhzKWUETwCdUSWkGu32VZUg0o29y+
Z6ZBBBXAiVpCarFs7S2y148U3iIsyLjClRp4Zxed3yFZlvQ0QShSYo3+jzEFZGZjXHJX6EPFRUJK
hABeTfP90C9RAL+F3czGQkKvobPDf7xpcR+FAclGNw0SNVA58bqLR/djMg7d23ZwRXp2oCaELVqx
u0TqSFHmhLndOncVjd4Tgk1KMAXDCvBUMuOlY9UT8kvM76OZfl7Tg6FH5xzFj4BGooAuE3zHmty7
4ZC4kbjhWJ/esycw8NPbk36IITxxfpJOhL0OkPHW61zBmiWx6neznCSdQZO2ax+6xVFrS8KqNMcn
S6OIFv/Oz0avX+FT55JIocqzHJ9Eu4TAWFsJL86bP2AJbtx7PonalGVDMYXsTqYQWaAFgoDRXcEQ
46snc3sjMJ7v28SmzIotdjtN0ofsQr2HhpMXFDSmdkYbXfWA0V4e54pGUC8a40Fju78ph8I9RjZ7
EqzBjvt5rMEgs9frz55pLIw95opghlU8B76xbRj7nOyYGdWtjtrSq49mxrC3RuLCNszf8EWwSiyg
p9f3QL8Ek8kSDc5Kt/DKlStBaqpc9UVrE4wCYyNZCRTNPgW0AU44LMhJsR7IO+O3WozBeyyI8SP3
UZuC+jmXxEfypG5hIgvi3VbgAyuSB6bJa0OQ3i12QYDOwcmtY/G5YHpVc1B7mcdxMRfaacCy1qrx
SHVuwU2cBiQ7N25Uji84BVw4QO3Yb+YaTN+B3AkBX5DoAIndzdXFnhWwWe0BGObGqiMBEZ260inv
deQT2zJOkvtkYl+1Fs3Azr3CssadHfme6tnmpAtlWvUjNnOkuKcFB6uSURNJWAl+zbAeisFYw7yW
tAxaGcT3LtoDkL1FX3i301KM57x19J3MKGxEzBybK87WBuzjaO4Z2CZnrSJ3AP0PaVzsp3VXhkXu
j+9NBDg7ouOa+AgP97JMFOUPQa990hDYcE+RGD0BNExn59xVVrts2ZsT6Rj3c/V+Qipqr/y5F08L
LKpqZ0e1LHf8j2QKBhrY/T1PovnRBkxVHUzHJWQwyXOTAFddmOo4JivNqmr5lUncW6eHZGclTrs8
Dpk51AinhFEdZDRPoV9rxo3VtjpDq9R8gE/G/RjZQYo1I+Zp5vRECkG5THfLZPnHFCpcFvqjNk2n
yRgJ5IU9sMAakRjUUFltciNGU5zwW1Wkpy1UMYttPTCv1Iet1QvAykFq3lQgcDaWn2rBRktqxSUW
ExyzxU5C3cpNfufMjtOPsvHSl1TvtLeWzIcPyhEiNwAzbO41ewL+i+liUxgUtQeJ9WONGTptNy7G
TXnDv2D3K0OrSTZ1TLee8S35C9YhuyVYB1aV7Tm1zvYltwm9612B0dmFs+G4oERW5VAPe62RVrUh
FHKMIXwAMIV+XdYsRnwcr08G4u/nYcQKwyVMJ9ZOJL6yLESg7o/eA8w5I6TQncPOFM2B6EhPxwMA
ryTXQGyt1abkUkatfQbi2OPmQLJn3I6yqm6JanPTnd9U1vumY7YxTQP5CG5CsLGRRDnID5pOeAZD
OvW3MOyN8zIb7YXFbQp6kfMrfkAmEUlzldr5vMz7wvI6QlDXqMHj6Ni0PDXOyFSM7XWG8G899Zt6
Ch6AYiX/943lY9V34n/Cl6zqfiIL/PnCP6sqMFssBEk5YxiKkA5q1v9VVYoswKQZ4xhVEpJ+Cp7v
VZXzJrAtlTJjBUzb1DbzTzWqbb6xfS5tpqoI3/6pGtW0Xq0tSQdCn6PjK3QNNhyMSn9uVwKycLso
arQbG5TFA/VfsVlsgDCFQsN4ChKjI3y4ACcGHKMQMoaCyZATJ8I4AzAzK9SM1XLvGU3nU+XrkGiI
7SjZqIOngR4uNhnEmpjZm81Oh8cQMBsbqs0I3WZUmBuUlP5aU+gb4wrBaVUvqsA4sPC5dxGtmI9I
qhje1qbHxiIuzvY4tE8UQyAfvc4OZzCJn3XoOzMUHm6Yr9Y1Py7qCbGdu0uqkD3IgaD34CovLrB/
+iNuwuYGJhL9/KSQPxiqEqBG+P/n0fUwPAL9SBUkyFa4oK4FHITDZnHDmK/zLF0NstCoIEPDlTfk
XdlDiJzm/aKARLpCE9VO45x06e95il9qHXyRpUBGBUQj4IIF3T2Qo9jn8ZEp8FHT4OToFAyJCwZO
vQIkNTGopGRs1nEGPIkfq7hBxAHj3tHwRjKJwIAAbglFer2dzHgqQdYrHpOj0ExYBx7hrTfhOItn
nIzmW9bA7mGyveFDqeBOQmGe9FkF7NUohvQNpphEButGQ3B5M+AOXR6BU0Hd3CRj5WufsnwiShcV
R68t295toaOxPW6Xte5UpHRrdtd0K0wK86WxSv8cIMzSNiPLvwnA2tDQsJut3NM/A3soSpzh1DLe
3VQonBIz444SUytEt/IXnH2s8hLnhCJTJzBgIjhWyxa2MlBukNunvZ2dNdxjtcZsYpriZceBtUh5
WzFN0AT6MYA9noOoY2g9cgUIcl3KowfuxZUfAKI6F7nUY5JRrFcJfkYW25VMx4eoy4pdCe3Hi/EH
LcMwbgOIyhiD7KWW3QVar7KDj1dvuDZcjeKQBGBWr81vJnJ8VVdPefbNYj4m5YzhvLm6z/ECGVhA
saSjPmVUNF+d6ubVtZ4pAzvlMPIZDRlQsEmUxV1c3e7mopzvnTLBZ1c/fBk0n50lbjinGzO6lLkA
68GTBH8aumHxHH3z1qezaawLZblfhtEdthQ3OPFRuFARGORWH2dl1UcFp20SxgTxelRWfnl19eMH
nN5lV6+/02D7RwJoIi4FBUD+UXPnKjxANwAKcK/MAP4ACg69dTaFQgpMCi6QzNStbiuBWE2KPeA1
ikOAW1QFEATgCUwFKhAKWeDXHvQCp1Ukg1hBDQzN6JaVrlAH3ZV6wPQXAoKhYAhCYRF6BUhoFCrB
Q28qjMG5C9IhfoquQIUrWwHXyPLh3wPx/0nCg2vzlxjK85fxf45fZPtl/tGbYX572XcBj/WGea7r
oZJhH/kNp/PnkIE4PaZm5KObOtSb6yDh+2loAJ00iErA0mEyTviBR2n5bwL+c2QAcXqxB2Nh+09m
DJY67n7cZjC1gyut9pUM8SgAXm1nzEZCcOwduQ8GIgbWPPtgjMSVzG5ENDg3ky6b4TF22uhY6Yno
yZMsuwdRk9Cyy1JjztaS0BRg3lmQrL2ot8D9SyQe9QTLLMYGjbqn1dFAs2mMgyaFmq6NZ9K9hBUa
cxQ9TWbpvHfL4SU3wIzxn3oacH8/Mr5dHlpMDVWNHC8v68xeIZQjr4MTHVO6BU64H2249n7qG5fW
raxVV3f6+yCD/rPStMS8lOWYHVs5dBu2oSRx17yQk07b2I43nYsJeTJ3nHGJFlODqKYFX1tTVvoK
qTFDuoGdIuHhaQEKZ8rqF2swus0ytsEaiQGDCfVFZQuWbOmJj/z+iGe0llcjBYJBksnF3/nsj6p1
WvSHJUvttWf1vLBFXW+GJlAQ1AZFUATvhnQhc7zMfR3iXLfcuvUQrDGzLPsCBte+G1t5GLSedzf8
cQQ0CPS2TbpgPSaV1cNDCZidMFYA9ju2xHnK1Ec2bdax9gFvhvPo4wtW8WuWcZJ+G+i70THy5znD
AxcOcW+8hzQHYDybdP5reSGmO7/Ota+LGFUCasM2S0zis5a3CD940O+uf1+r/iqubDmvcLTwWMs7
fowrxttzvXLc6rIv8YagveDhDxMd+femJe+K7mHoxcrrEvMU+wYty6rvgKqfXDMSYh/lBhGO4F2k
tRWOR7KYtVhVBTBo0RBdsM5b7OowSBtpe5cO/bZDw/4eJLLvbo169nXUtCDn+67gWvDr7JhysIS8
O4IX3MHJhoaJTEI8v89Ss/JHQRmg3PHtyae8wv8++FvBBN0NIZ5Yx9Lp4xtEWeJdSrgShpXZudFq
fmx2aJm7yjqH3VnFh0wXQD/OwjoFQ11gr/B14Ap0A8wXU1ovHxb0+zsfcQpWEdP6OroW5s5IFgWx
tNYyUVyaaZJtA/pEcc5w7TkLs+d661auydbDtgZ+YbRslZeSTJK1l4jUCmInxoyFQUZqUKdDOHCL
ZFoTaO7vDDVtJ1Ddes57P9sV/qThwXUR7YdTlwA75VBtH7vKfk8YQX8qHP0dutOZTAyKFpiM/aIt
myHLb4uY8IM1iFJ3C0wfnauHEKDHrnSMSTdEc937Em9MXt23bIIeWgJ9t+M846Uhdgn0W0nEDJ6P
TUGu+H7x3G5jIrA6CrtRindztNZj7lhvJ2p/9L2zjxldwrweYbWu4AVyY5hlMqw5xLMt6I+JYK5O
xcdEKR6esSWoFpjtbQ816w56V3YDEci575zY3JBW0V1zZliixbBu0xVQRPuUB2q4NU66935YtOQ2
Yu36aZZpig+PccLMT7/UZMqVaDIxghkV4xjApDi9dV7zsrBn9enZJZUn4TDNYxPoeKXHwRDgDgYr
Udas5S1mTB0qUCPOg0WSwaLX1bPm4tA0G480RqgdVccot6ZaLOeFMe3AfiY0RQmnuy8d6Ng8KIxV
j1E/HFx3vhkRszyIaWnfBXx+C8DFAjiVFBI1u1piCUsWi402E7NIg+FniMNKB5u93vTsvoRXGWtg
AnKN5lo8uV6sM5vNZbZm/presGxj+Y9SkkVJarrJCsIr06NgmHZCj8v1OBco/rAvsT8yD1XUeOdq
7rWnjDxHanETPHwwTqnFW+QdQHB/kffSz7KjV6IoYRO7PJguyKWwRUvy4fpkYYsefQ2mAklMxR3K
oNCg6lV3ESB453FaeEbJkfWKq+k8VgezQovvzZwwkrnLjvJXwqfITZvbYTQvhqPeCBL9FJZmy1+C
RpT0P30cmD+OWlCeObbncyuzag6rauk2LZiCWzDozrft6r/zg9/MD6h7LNbW/31+oMql2y9T8ql6
VS6pl33fyegQhNi3OFZg6SiodUYE33cyegCX0CJ7+LvT9a/pgeXxIgKdWGpTNf1cL1FKITmDZYgx
gcU6co5/UC85rwQmJAvz9vgQbAf9UeDYr8olkhTyZYzL9CRN7PEvdqVCNEqbnnyjC0aaAS4IOabz
PrGqttAOFdAHRzLbRkdUgW3Z4dCfP0sr7pGr6jWRn+k8LDdT6XpfGpl7IXQ1Vy7NvuxiFgOcMPk4
248arDe/JxS2N826/ZwTZ8GdPce0exQhSyqCOz3ROu9hqPrBsLiFOtLaHi3smh0C1KHTP+TWiCKW
IA3N7NcSyycr5gRkx3ryPW1lDmRtorKNiUydxAmVSlP7j4Ic3WqEno0QnGjZwu4WuUrLumifWtKh
jI0PYy/X32Fd66Dll/XgMxdp9aLUbxJCM/sNz4xPsJbl1mvq+Z7QoJKBxjymvNSdteWPGmp48k1L
8e8N+Jsb0GJP+Msb8PkLvqay+/Hu+/M135sV440Nkz5wLTIiuLwt9qvfmxXrDfsTVp6u/W0Kxzt9
71aIBVeeNxoIbq/XwzuWqzQX3C8+cj3b+yd336ubzwy46Vi78hfyJjgfXqm7gFT1S0Kc9N73W443
wrVWrO2t1Q8Ppftvvc+PililV/ixI/JdfEuGy94XJQ7fhPr/f1BxRv3QmFYVR/s+xeC9GnQCL3xW
GX+o6uO+cD3rkGMCxZ66dPW3Vvu/6mPV7/W3NwfIhlSKr83jy/75zQkqyScr84N9bAcVQy9JBOEw
GbyvoxObZhDcFAdFzW6xhH0B5ST5MmlMNTauhB+WS2MhB5E8jG5AeGo1Goj5DOxL66fIydOc5DhU
x2BhYOzc9q0XXYDdj+Gvv8D/+CE8BRdQmhAupFffoC7t2qKRCfYNnr3NZFfLttAK+5B44/y2sQhM
jowMwJhWUDgrOP6HMcDG4FSx2rMmwcT2ypzuiW7xV/oAXj9Q+TMDFskD29ds6w+j8VQkPQISVhFk
YKq0l19/hr+JWrgIfM8NWB36aDRer95b26J18caA5zhhSxL+0YqtDTZ2Zq2/ficOtL/94r6vFNHo
sADnvfqyHHy3+LV4p2tKGWxTfjzXb46ys5oHoqqK31APXt1EuIKUwsyjNOcSNwN19v54eZtGW5YF
upn9ECfygScKtt8+Dk6//lT/4fuz2SDipfRRRFuvz8lA8rjIR+gGEuM4c/T0a20FyT5r/adfv9GV
0fDqdnVMBoB0lTwX/vZQSGOabEUd2ptUjIfFI6ZKBFwz88wPNxes3NAb0VBUVZdd5oFQLeKds9BO
iW4SlIA3hePgF51dWmB34DSvDUb6MIzopOOcjKAqx36ecG2+HWKc6Gts/MQpxenIWXiN4ppqm8PR
NxPo4G77bnSXZP/rDwmr7PVVQmYhKk7HMz0wzpQLP/9qkRkRm7HIaT+mloEzvGI7GkftgeVetq2y
1lwRcPuVgl4LnSxnRk3O6z4v0n47GHVHuJeUZ2ymI0icEvkS2+F3BmqNsxPM9h/eWBTvGHjixh7N
RwOfRY5pEs6NdNkQmjrkKbGQaNYNYnor4tIM2VfPuwywFdPHP3icZXu3cxychibaNbLTbjhdxL6o
Izqd2E32FEZAGp2k2AhAHLvWqvwnGTnpIYWDiA+gYQIOF+CTgNexLuj6Dna9DHd1bozNCiaDfSr8
Jt8NkevAogIvQMxHv3Z7t8rXHbSJfSar7LlDSEHANPlFxazdwdKaP8/z3CK1Fd0mRv+ycyIbqETq
CnO9ZLUbat5iPzjC0p9Y/BTvvFhkX4E+VxPUwGAme1oK4trGCoNlVYrpPSQ6oGKFKfdOEBCGNKfT
iYbQvXNzRH8gpFUBWCTjXc/+5mOZ5s6L3rQb1Acp7P3si5Zp/q3G7Dm04yTeaJ48EiLCX+0azSYz
A2WRKc8gYSP8baSKg1jA6KJ55Y4e86S+z7DKU8beCLaRl4wtobbWB0fQqGJnQVGSFcWJLfv8Vssz
JiQgeZczMLcoX81qiqxzvjCQGq0dXiD/AGPMepGRS7YK31N56PSeVQh8kafM3pai5ooYCLLqG8t6
AelXbUkJ1xBzTn6xUtKGt+Xc9usqm0Z+GnAE7URWyjj3WyGsBzMiK5Nn23Do8gr+H8Z2H7eB+dmS
/ObSNeqHWea3SeTQtoKPYBaVIzqJsKqjIKBG1QGBmSgF9Ni2V2kwxY9lGt8C2fxDTLO+F12nXyJs
r5tUuu8w3qPCKMtwlG261lI3eO6cyN9aUhonb+pHRjkk1lXgF9b4ZWGhAFhizK5HKw9zPY8o1BVG
UbJeTiuCefw42GXtRNyX5kcftFrM/DFTtEUDRY5IpkZSUm8GLq5h9EKOIXgpsQ9RNCUDM+whge5k
qyhjS1WdOg3QnGQk8JJiWnvok5YkgnJ2fHMFbKCGwK/zCxmtwYJuNuyDKKd8b1gJqZUVt4urzRVx
D6i6F0pqxkFiJTyBuajDZTzpaflJDnb8Po2M/rPrtfN7a5DjsfD94ZARkAAYrrZPUtfqXdNl0Rqb
5XDoDe4vbQa40uczGgD6fq81gJEGkFlCQ0EtCz0ulEF6emsPermlBRAHnSSLjZ2TGZ3OiKMDC1mk
4TaESjBOBb9e4GnAS0bsZJ/VNDMTLIGaNDC36ued5hJI26gcvSgd5q9DJ8fqTBeTh1FNUbAMOJil
CtKrTfr+JObkuCY7E61ew2kkY5FPLI/MkMzNKFFwmEInLbHT23dLMNp3JjfqGShq04dZhJRqxdBl
+GKkpFkiO1uQ4KTyk/CmmKla4j2LpCtPJZ6oJ02nviDoTCBNG6lOVJAgCgSd4Ez2XCEs1gZEnEEP
NOludoFBQKKtir/O9GUME426UHNAU5LcYh1GJlvbOia4tergaDYoVj4vGsF4eUrmZCqVTbum/HLz
KjouzML282zVZ0ss0dFToZyQL0mxZwgC8hmlxiaQZB2SCi7uQDaModNb5qbpwNND94fF6NVMxZl5
8hozyNt3sYt1HeIof0nWM+0dho6PpAHCWXWs9xC9ZamzYZXs3Bk8GNZL2Sa7ujOJjE7BiMFiiI7U
KmQ0Rm6woo6Ux8HlejUsQYh3NwzPCbm3G6siyRndCWxCahtzZ6AH25GP7Nx0kmzsmTcQIdInyovI
IxTOQRD1x4jjM17hS+ouKL/4J4TZF6mbjZqiG+9137lBQZ7uvKGpdm1qovinXrRunEnfsWjtgev0
FhO1xt7WopkOBVFx6yFPxbayIrGpyv4Je7y5HrsuwcA7Ohsv0e9lVCLay0RMOHE9zGLH1+9ln6Tt
N+Ik26JhfEsw1qqbyp6VI2F3oWQEHJ2CqAAJYE/gd2HCmLY4T6M5Fcvherz/27D+pmHFXKUkIP99
YrR/GV+S5Md+9c+XfJ8WOfYbXy3PPMvBygD77K9+lSb1jWnTrLLTYp/Dfu2vftU03zCroi9l80V6
Ndzrv8QmBts1XYW9oRvBOgiM/J/0q46q3f+vNlUdpNIP82dRAvmoYlSV/EMrCTI0X0gtMx8B19Y9
LtGCqPXBoK9eLyryubZj+SCSXH6CImk+CZFpF8AP8660NbSHeeIDoWgnoLWcD2PIPbzuAg2K6DTU
6Mh0/juuFhPrjJsSlbCcapA4tWMdKkGEZW+bKsKCwFBTI8pcBKR2gtgiKd6cs8uSUuAGMTsxQYzT
l5J5PwevzWNUm3jUsMxmeCyIxXwJ4np+8bj7kzAWfG0kybIrXEl2XFsv15ujMxMqyxA4fWEUOxO0
Mxuh6afzhxl5wjqAROmtrXnpvgwyNtgNYqeLgcY94Ht7MDqNvUaVt+bb3pqW7De96LWdefUTuLj0
+FV1GnXD5zL48ScoFtuG5da6j4u0goPDqnPDOY72NYCshuHVbDpvBaQzuK+82jwBlOaj1a5fOesk
0yGNixTPv+cAqVn6AXmhI85mb1efGW9p78rGaS+C0mbjJCmmKqBFUD1Flz/neeTvYkFSaU+1e+f7
8m2X46x06vEEo9J8MoW580TwOW3AXP9wk9x/+3Q/TjCCn5e6XHe27qkLmL5Sx3D1NzOojwY70usS
0nQRfTDUrx9XlfEeVxsnlce6rk8teQAs1xEoUhYmSuBu2bZqqzr1mNfrDOIZxJ5xuotLHPwk6TmP
0cw/NZZpfjHrysDRaI53oneNkwV49t7xo2fUiuYuSJIcQzbnqJvl+p5I9XInNKntIMm6IWloLDJ1
it6V1enDjb5Yn0u3P43SNPYdFq49ACymOwDqQgSx2WbC9IO4KBBbJ/mQ10F6tO1q/AS0jnVcZ42f
aolK1JtzuZcdmGyWiMO6vi4GkSZyU2ZneJ7cTG1G/2l91osklStXLZnCjH0D3hh6bPDQE96fKxzA
S4Md2XDm2mS3FXplOV2mkl+J1ilJb6E0NMSU5iYlZ1l/8UFqyVVJ1emu2PYDk+IgpnZu230w1clN
TpV6G4l5ukfdNNw6WcOHM60+LzaNWNL9LAXKfjif5kVLuumu7Qy+UOgt24Qtyn501L2JDAjszNi+
gyrYfAziLD7ZNqolHVHl+dfXzqtnlqPrPuYGeKxM8xkOMCD4+YYhmCoikdHT4Lzpy0MXsMXVjJZ9
8YSRSno0CHagrh1ZLZ/ggy3rtmuJQbFRXH1O64odMYvcY9PpzTtEKhCfRa7v0Ky8nwj7CBtSLd6C
qAvW2SAdRE0k/+1yfvtTBRxwpXdkdpODNm1mTL4X1Afs/b2Zj8q2ieRrESVrHlfzdsBmqB6o7IOl
AyBv43QaGXo6jN5VOg3TmT3P8nC9bOu0CdYJoLVb2TjGyair6Gullu2+VrBMSw2C1bWlOSdtgnKh
qAVCXssqk4+lTi4eoIFi3SNbw1bZ9+7OZkrubTJfoMDXm2re/Prrvw6W/u95pb5+lCC+x7raNZmZ
eq8a/bHB5sRqK7qYsna1sDM8YzXLRntMiUdU0UZo+d2m1Z7SOWEh5kx1UBNeT3O681F8zyuLe7Bf
mTl7ez8b6hfskezog2aEpl4bMvogbQTZ9B25QW3aa9t//gFsdbzC/ORcNp1X10+5ZC2ukdi75C5L
tgkd25lyN942zBJISyh5zsCH43lhqokLpGptA2q2Bn+sOzfGCHeYe8/iwTxXL9bkGSd3xLcKfbiP
tk3uR0+51xBKLkCB+atf/+3X8/jVl49vx8MTCRPBtF//7RhGErnYo3OpAD6UrGDb6CtXc8QYq5X5
s7GQJJxO7XSXe0O5666yCbMsSYqsk+F4VZmMgSkPuTPKA4gm7Qn9WrCjN+lwnGJvJJK5TU6eyecf
C5icqw4dxdeBY4KfKLE/ttHYH3TE8hArGJ7e9/aYlVTDHhGSqQOuxsTn3vV99M4UBtlJvuYfW0Iy
NhgF3C28ynhbY/H4QPzUspPjEB2SWUgFoix9LIHm9MWIAQTgQFbi/7Y2jQ0RdoDFq+yjUcg9RLGy
WVlZXR8QlEcfSo9bnZpgur/eelGgxZ9lpIlhQ1Y4f16Z0cJM0rzkZjv3YZESWR6Yjfis11gBUl1E
H7jyhi/w9NUTRH01qRcde+Kibm2d7fvKxu5+qfGoqFDs7Ekndhk6duMmaGHST1ZVgHmOxXTIRpOF
NMzAtYY89iSmsQ0dL5/OqbFwlvz6QqBI/Kly4zYMLNJNGP/yzFbl4KuygWd10bfZ0FxEbnSQo3Vu
sNX12UysZbObo0ZATSPEagW0Ot5SitUvrtktD4vBM2kTF+1BaI0XijzNjw32WLxEhZ4Q4qWlSQHi
vsQoAXNmxZ2kf5xHPX/L47/7aI728KVPPFsLgT0UXtgKv4I2Tzl2i90EpaEHDUclmFqktFtwg7a5
gc1iFSxFv/djbQrnpfZQvBZvp7Ey2MiLdoZBYTJFb1ztweLGGsMWINLnxuFY4foSoayaag9Ast3Z
3LV7D685Jaf6XdGLdu/wBOwJ8iGjezKTZRNY8zujJuaKKZ614u8B7NOm3BBBbHOxpmbLfA4l6ieW
OAx6hiE7oozW90uQ4xByraXZLY0pqlvmKTY61T4Tz5wDyXOrpQBn0ahatN9Jkb5rfTtYCA5o3Hgv
qFsY3Vg8DVatqBEkQRy4aMOoChw5VUfdnziqAM2EkgDdeEVuUbfpJlHofNyMRx46A76odpT8c9T1
3AazMFG0+G5r22G+QJ2M4649RLrNqbMYqfVRWBEe+9hw6+yGYFlV/gTzQ9wlFZFPaD4/krzLc7Vr
mFcgxUbBoJWLcYodlGczFwJhBiPTUM2GjrV2DMt6b1QLvroZde0DUerksRjkniHMJWMJrCUUxrZd
lq9E3/kHXGvaJu8LdEbIRWnfdbmMGyLJiVpo3USsybXyVqNE7LZKGqrM1RTLsIOzqK2cOtLDxFry
r543XroKYvfaoWxlmJmRiZCPxFB5XiHuTezYaw6DgG8mmJeH6430b2f7u85WleA/PHP+ltB4+5KU
X35qbL+94s/G1nXfBDTHNqZU5xrDyBbn+yLWeMN6kOwlB3UqkeX0lN/3sN4bwBce1QOKU9/i+P2r
r7VRVRCJTsML+01nNfeP9rCqbf3hmLQVW8OiobquSF1WpT+XiDPPTnTJ2rKvIvCWG2e+JUX0h2/j
P7Qwf38LZSFRulRUGwBtXr0FxyDhZkoCOUTWKlv8lTYj9XT5Sv+aJvx/vIv6K37oz/E5TEDbeBev
/KPV/qimL53zm3Xb7z6IWv/98BZeUtmQFnkLbnhPf6CHbpbftHsU539bIhJoxZ7SA4eDiJc27ud3
aYHspfFA6I6jlVJh5fSRYpjGiRXmsneiLL9YehERdMtwzwLqv51aa9rgPjF28zSMu6SW8hkZl2Ws
k6VNQ4mWxHSKwQnFMI2nQLrJFmukHlodCCGDHuEx0U0epF7Rp3hikO155GTdQMvw1n5V/1H4dZiy
p8dgYQys0iUWj0boKw2tTphpnrjNa4qerOkrsk1AFLiyTw9Cz70bHQT7B63wWL4Lpoa3eqO5NyCe
sfXrWrsRmjPckMfZs6SZuhxKYNaT4VAsbzlA85CjATaE13xyebQdo6SwNr7WDGHrLcXONtuTDaTw
LSAv+2GMemOn9V6+qdhJHOyCIXveG/a2zfwGO21t3Pp6hiuGmprSaxouOND4j2R+d/IW5gIVrkYG
OnNr3EY4R/YV+SzruOrFAwPu8X/ZO5PluJGsS79KW++9DPOw6E2MiAhOIY7iBkZJFObZMT59f2BW
/y0G4ydN1ds2y0yzqlQSDITDcf3ec77z05XZeOwmZL9Lyx/spd2BSxfR9Nrnlv8UliilV1SB073V
I4ha9ZP6WtcDcB6zMeRvMRPK0Ael8sHVIifcDJY0jpjm+EHzDTYNEsJHU0MJITMsCaNpwUr25QXZ
9jpOPo61azwR8Af5/RIkSNQxbRqLqzgwXmUDqrUfZfsrnvv7k/bq5q75fdDIoDZaET3JBHWhMpKu
zsymUrd5T0oRfhEXNV01eXEF/jxOS74EE33oQ6vw87KB3yMe7GSfuWbzEInRXtI6tw8ZZPrLMuv9
tW7WEOPBtJJbrcVvDugViSn1hqOkQmOKCQfeRStYuv7orxGkKkjGUxzl5mhoHlR7LqBNYByrWG5R
ByZebMbdLYe99hb2I3+4dhsWhhOZxzQAequkfrKnT2csDFG06w7//rXjcjtpLKv+KqtLxNjsnVey
d2PmkZqVUULPeS9DFakYR2pf/Qa/MDiOQaTcznONYUFVZF5zgIq3YRAoW9Wo/R++jaaNVSL8K613
C3+ZhDYGbQDQ0GR837imECfoJiBtbZgCYz+WdXVRCWoYlYyhneWW1o0vdLGFV6zf2GoWXKBvf/Cz
ilM4RRxCLbNTvDasLG1X1Shb23Yg1ZS5gP9DDu0cqNSjKdVFK7YQBJ3fRpw4v0WAAqwRTX+obdX9
EWKPWwdtZaikfDjKWjTSXfjMArkfPqHlK3UafqU4d0hh7WDmhUGpeAymcF+CdrtI8afeKUMyrf0R
OQ4XM9UtjKx6a/ZG/+Rofgef3AyPDAMUJsEA+lZGOwD8saNOXxAF6/xUk0buK4zJVzT8+hcGFfll
jgLhmgJUv0tdCe0EyrtYDxXazF4LxhvwcBM+3Nq5iaM6f2GS0DOxp6cyxKG8GpoKXuBgj5eYu8xD
UtJSUCuTLtAordsStvZKTuPkVegRuiUiqpmHpM6bV6r58lhPip0vJsXH550zO1lFjl5ghO5JRYks
ibcBj9htVXcx9iOr8dSOTSihd7BlaQCFREe1Kcey2cqiD1C4llGz4q0CIVoxqkOKHCBehEWFB1rL
gCjjceBnmn5orWLXhiBv59Oe3za406gN9yMu5QMhETPZyY+qZcyoPkYYHeNBpGLYFDjgVrYR0Mts
3GIjraFYl8ocyBAmHCwQLbMmHBp5G6oEuVbGut6JGmjZIqyccQOXWICXan3QbkrqLjsKYfINimlY
aOi/b/K0rn70lZRsY11yZNDnbMNYgSfDLvAcRe60Ljrb9iSM9FdbyaeNFjC00XI13/ZFxJHcEXFJ
NnWh/oDbzwEndSP/d4OW/WFshv7aVRWgf/Mf13LLvCUHoN6NQ0ALcjLt/hqIHT2w2SaA3IfuCmt4
4u5KIKdqQMX+dslomu0gVO3dsh01l2zFVCo/kkQ2j/Ygm1UHkg5tRq1j8Zr7PvnsIdEaDppGPvjf
YyMsHjpSF/G1090yzcnHCqbiohaEwvWVQmNtaKEMFe0LJle542wNYCBoYxNKUqJ48BKxWox1d+Uy
MQ//aWLUhC4CSBq6S1XIwF2MajF4hXDBkjslY0GI5OQtKw4sh7hROcTYhSVbdCgTFg8klTUHLs5e
bpRYtyohBk+y6aZjZDR8deXsXzFLh9NVP3dNprLlsgRg+/uBjsKCqRg2i7nfUEYWFhEx8NU7OieR
Yj7AtzAWf7kqfzpJY+s2qy3z4KuA+gJrVl5XAY2kyhfOlmq03uEvTB56EiRJuaus2/nUuDbnbqMD
7mIbzEYfOq6T17gkBojYppUxm2p0lXNJ4ULQJZdouNHr0XhRUZKs85IFDmYc5wYregkiTK4zQ8lf
Y97hO61REJMm1vTAQgJbEIoA7lfrMuvP6CDPhomoLvOtU+vWk2TiAiM10vyLtM+BGDRZDpKLqMcb
DmccvoXSvWLiFPcZU1GSI2SsrhywO/98T4kc/N+jwi87GDoOFaNUr5DIi7uAiPsb8PjjHkhDuxbm
EH3P28Y5ukU3bASZI496OxqPXS2MR4BO4xVvKmsTVqFYjVGEH7M0Qs/2fVzvgai/FWGWrzWcVRg4
9QE7B3ddmvQVZ0nbNeFbGyXPC158TXww60IFqsj5MG8JMChYiJvBLJSDXYX5OndjuctGiaS3ysDn
1YrBQ2wTM9VqY3rtO2qwUwHgk4U9r+XJUaEzCAMoEeeNw+REwxUkF3+dpXawVA3Zwb/AJ3mtVHG2
s8bBenLJCNxKzrzmwol4GcJG5+ufqukyaYrpUq1wPAU9kOWlMiYhW6CqfiMJ60edECHJpjDuCHXM
r+16mrDZYJdZjPSDHxQY7uaCVPB4PbUgjknudLFeYHpqEzu+1pMQ8ruuJXuDIOYDYipyYuxerP26
HK6RoPDqtkPygeyqEDppLhmRnRrty4hs19Bd827qdkRgMiD2jaa87GWaq0vaXMVdWwz5pmXDoQYi
u+qgGpq8rqDZL+vW6pZBmE6XY6+W+8q3+o2u0U4mQzQXd/8M1EhloGI2gISmHduG8tYvk2YZk5IS
wbNyOhSnIOfp/6l5+qC0LKesZHaPvk39gVaFNnVGXI7R9zR2UKyTBo9PC6cwHroQcswaw6tG16yf
juA47L3VG+PaQZa5g7+OWwFcbVkR5GFBiJddwU6X4+o6KtbAM49lCQyyz/+4M0QF0AGnbnfRShFj
i06MG9RhxGIUU+V7jRob24jksR14fgsOWLSdP9G1HQ6on1zmWPQzaaq1UXarDcCuC0Si66kMxVaa
hawZ64/a8wjVDT9fXt3qnT7i2InEIfC7m5bEIzjKtMH6WLw6TNEgpOVPDDbURRqP/gUfI1mlSsHO
aQYIwJmA9esiDbSt70ekmVKXHAzkAC2SLYWo6JZE8XIys6UMxxutjIol8vfsJyitn81kXg9ao2+0
oc/muq3akZ6gLewpuuuLcFrWjgg8dqstN2JWlBoE+/qk1LiJ8yRybOQyngU7THd8qB9BsMBaLleK
I8UuN0tjndoln5ekDoxFLbpJduz8cij9yzIPAyYVAfpaktSYU+pdu5319s9B25leMqjpLLgduvXg
TMVtybSZflWgVOTMaOEhjK3yJs+T8kkECYx0bczITijbn2VnW7e2WpMVkGJS27XdOO21yE1owIWt
J7BAkwIVVMaN4dTTDfGk9W0JomfdZa09LgnOgbk6WdZ6sGsfG1kYblN3ijddlXAkV9JoTzLTSHNJ
Mi6qp+ygukL3iFEy3XrVF/DAy43TDklyaPIflPfqd4bMzqXqthKhkmYWx66KUZ6Bau9v/GksdhJi
zjYWYbORTsujmMGJWiQop0hxqPkWV6RT/DBwdfXLLpzGa0OV8TE3ZbHBJ1F/t2rqq8WghtrVCFft
O4FO9h6YU/7ojzYarCpv9QdlfkNaalYulNAJ8fXn7SGMHOMyzBr5SPaQ6Q2y6vepGXSHHvHST2nE
TI3AwBQL4BX+TWeX2a+ssZVlZ6nGS9PEBcEj5Ebt1URDAyVDc2EJDtjI4XKDs25jQOwR0rjXcztb
J76pJouo68KrQoyvSWc7T1ph52sYsw5+1nTamJDgl3GHNZ0ab+JVyLioXbRi6FfWWLOTxWnsxYQV
M0SmYblKedvuR04VqyLUp0WvOmROk/NO0MadSKOngVhfnLExGR6u4qzQSXIoVstHHK4Q8RBnRwuF
8D0Cf6iMYW9Z2V1BsuyFnFJtV9c+pRTd5tEPyC9JSqcVnt70IvM4LlnidcTbR6YFeAuMls6DFBUE
JdgvW04xPQDOyL9PdSEveCmmN5SK8cug6sV9XCXVU9mWBMKWwhzVReRDPiSDyfTJSEwoaQxE50dD
V/scyFE0PCe1RVhIi/Vl32ntKw5EsKW0dy4G18kPOpXtz7xULOINZ7uaSK6moiO9qdFFupWJXS17
vqoL5lV4D+GYyiuDTMYrHJEQ240UHA6ktuqyDkg7bupY+8bz/0vm5P62vNPcRUsyyUL35bR3i6a9
SbBNo7BMQ8i5jc6Ly1YhnWf+sSn14ocOvBwZaP9sjMPt1NKu3tgwulYi79VtXE3s7KXQlzxq6S1Y
W8LcwrCqv5lK2mRLxJIbK2yVDZyEdmGy4pnCFMY2DC37QkssAD1J3dq7MHM5m8Za8IOMOZRx7IQL
UxeEkQWDfcdRh/cJSv5nn4b+CrXYI6Cf/qCUqrblp5DxO1Ty1oiMX3aKv7Ir5PgjmHwATXj7Iu7b
GF+67oTuEuEUWgZsuYSxEUcuAJxxJ+xHuwuNu6grSBZrIx5YKImLPqemGkOLrGBhbqUeajecQR7Y
kJProZysfVWh15K9tNZlmvsvhZtMy7TuHSBCenw1898JYQG/s8AoPXjk54Hp6Pr8G4G/5Apo4kiU
udxJaFlHPxLWjV0pAYlwlnZFbqf+Ww3yfFnEfbmu2yjY+3nYXucmfiMwmuatUcZuHizHyRftd/wK
jPKTZpux3a67UieiSQ7K0fdby0t71L/ouYvt2OHhley4i3aYpXJuB+Qqbe8CGHCLwVasvR4U41b2
9TP6F9uLAYMtewrBPRupACnkdheUcjbpBVlAsm+VUP8W+e8Wb3EEgrL8oVcxWhtHtlD0gipMfhA+
HCsHlXnkAaxdvKJb0rPYGu2u1cQwLoWLq/8KUU+gLYu8qoaFXheluanyAe2pE9buFRT59C7P3HyB
68rdhlETrEpaWHeW1rwOg2yJl6FUqSu93qMw/GmbnBpMwjrRUJsckqoOI5eaxLssclWCy1RPkI62
5/k3GZtZDxmpDkCJEeNSFaYr2h0/G8QMq0IZ/SXktRtmQL3XDtaLzRFkiKcLs1aO1FAWnTPaRKJ1
1J+Gm/YHozD1tVUxW8DxW18Hvup1rvB/h8gTb0xFaMdmcH9XgyEeAh69ewardbgym6JCPlIP/qpx
gMCI3Cy2AMgRr0ZVvrJk0EGfogPweTv3YxdUw9lgWqCGmdx94K9bhI/lnXBqr0fZt+gEzbgI02yG
MJHzePa3FhGEEooNr5dZPS2pmdHwrrM7mAN1kl17YxGYC6XhH1FmD+s0KNPV5x/sQxOZS6na7G80
EQWw9b2/lNJYJe1HlQ8WOsHdQOQB/oNOvVTkl9z899KhOQ9gvpSNZcNwoVW4J/1qNTGVMdW5VF7n
7UWSSqT9NXkSPosXif6QbYuOxfX3n09TUZzQhzM19/SiZuSrmiiixhsT7qJm8A+L9O0FZ1Lji9Eu
2r73sws+Hw80Iwwbc6lx6k1K2PynshS1l40M9xapD6lVVE68SzQ6mintj5tyVOkgplN42abD8MX1
51XxbnYyX19n8ukyAmVGc7JqxsAoQ0TUjedkqMYoumhkVP395/fzve7wny9RR8LozHoSEgG09+tl
UHldSIQInpS0bu0+pIoIbN2/SjVk0NMIyalr3WFd1BTJn1/63PqBZApiC7Wdq85TsD+fCiyzgxpo
ej03ScZ1qZsyoK9CI9gWSoq0IKACG0Pprz+/7LlHH5cRtTnfrIbF6f1l9ca1CsiPtWdXDNzVrLu3
mGZ6gcWqdW3W7+eXO/dAgiODDIvh0XnzPf/5KYO6UlQYglyukeZdpVVbDv8k8Pm28sUuo350/qDB
mlH2nMDZaJTTGzpN//4urantfzZva3P021+DZG2KJlUvaSnjK3Ym5SX052YSsMT/YNFiKcF6bOik
kHx4aGxd4npWak+3A/wygEEvy4At9u9vKl/hPL7Cd6m9Dbn+GJUZqAFaI2PredsFuhi8oOGOw0I1
cLx8fqlzT6GhAEHHoaYzYpy/3z8ulQxt3o0ke3p9XxHW2RfPKD6f/9+ucbKTRqbULF7Utadq8nKy
6q3hZP+M1/9bu+jZxcH6Q6rHUkTlfLo43NhBOClrr6R2vQxaRdtrBR61qeujp1Cww1R5p1wHtU50
p072m+MDJvv8c3589MgGMxmh8Pxh+TydPRpm2eqiQPkYqHjtJHGzy15NqotUxNUuKd38i5fhx++O
65En4VJHYfc/NTBWHKscWCyVl+UDBYo1HrEO2F+UEh8fcOwsDpJyWrsacS4nO6gbQOKqk7TyIgk6
vikhhBdld4FWI/piKZ65Eh/CMeFFq6aO1/T9UnSbKJrG0Sk8tjbSEURz0Ef7rqzjh7/+moiFQVbN
d8XOhRP73ZK3yizR3douvClS1nX6IjAIx0m+jBAKfn6lj7HaDqqlPy51Uq7Qo7J8fNKF12KkWRm5
ESyy3ibACvduu6468CijST1GnrlfryqD7r5SV/53dPQCiLsm1zHT363W0EYjzYYGeGZMyd504nIv
9UHsgj6cLv2UcyDhTzo5Z0yLOFdJ4rhkLPd2hy6sL1o62GOLpYU2Gym2kEe/+KCnKjGKJd7gzPVI
REO884EGQZaP0N285Z42oXwE4ahcqZ3zbbSs6CWbWnvfptjn6hTRJVjVjZ2M9EwGa2fhropMJrNq
VUJgae8zn4MRjiUYkhmaKwedOY0lwkuqdZP09Bsj3YaLE+uELvcFcZedZu9FLKDZg6CAvI8NSUpH
w2SWxCtaePZFYqBlAByOQ4z9euUG/XKywe0ZlCsud0sjF9QlF+OH7SPQ/nwFnNkSgPiA2IST4VDy
n6w1P+sqqo+R+xKL5qJTXX3Htz54QQzFeDH4eu99fsGPBQ+6NcwcuC2QvbinBU8FirHrYeF4riOJ
Qo4K1NVBLS8svZRb3wnkRUjr9Y5I6+CLLI0zjy/VHKgSDS3OxzMH2QydQASfe7S5xqfO6tVnxM7q
HfiQ+PWvPyQCD3Yjeh38fVo6MhflvDkS2pF1NVORTmWIxySoAUaU1zsLfbuzbBiwjwu0ku7fb1PU
VTqiXpOTATqT99uHjVGLtlNOvhTZd7BF0coNAVKPeKy/eJ98vKM4x3mebBRG5MbMDqF37+aubAL0
gqmnOc7jSOTeSkObz1Ok63+9TCk3EEwhjOL0oZymkZVNUZB41aboCtp+NVk0XvX4uu9NUFeJ9evz
b+/cxwKrQX0DXAI5x8kbJYjSMjfSio9lZroHSjovmCEy02lSPWm+uIcfH0BDATfIi0s1GWifvr4q
tCGh1WZ8MmHchbp4rCbnVzzod0FvfVGDzM/y+wMNl+JYavHR2PNP030yPQR5KRBi6GW61umVugW6
fjvtJuLEuz1tyq+q0fNXfMMFzwK4U2KCMErbKeYrVmq3T9zypRjVO71OsGjCz1iQWvm3MAPEfBTe
OGqoOrjiyYo0G84d0rcTT7TtHsejZxjJdWQpX1zmY2EzX4ajIeQJqo/ThkLnKGTB8KO9TmjiTtik
OZcDb8TP1+HHrZKrwG+HYqRhQDsFPg5gfPM4VhOv1ulo0elZpnH7286tY1xhFG1xdOhj8cUu+aaX
Pl0l88YBXA8oiHX6qPnZJF2OfYnnghla9Cnm0CVQR+xGhG+iT2eI3YyzIF4URoK0enJLxl6KvZWQ
53cpc2SgcvbdNJrVN7dNklVQlhQHc1lQFZp5QBZn3btab3koeP9N9Ppvy+yzX4zjzocfdY7cnf/9
H6cFJAlhymQj9ehO5+t4xIMkBvqcn38x5zYIcKBzSwno54eSMzPwxuRBkYJ+somNLjpPSdQ7x5Zf
VS1nHlgT8TiqSsuyPhA/Ec3rJFPmbERDqSNk8cPdYCnD5vNPc24Hwn1JG45gSZodH+6Zog1BKxLE
Q0AvO5vX1GAiyG6a9EcXE0X9+eXO3Tw+Epp9og8V5fSE6sjIIvSVR3RM/F/zvasj65jV/uPnlzn3
8OAGADXCHeSDnbwFh4bEiang4Ukj07lJRpURm2/+YthSbOrAdH72aRnv6BY2X7yqzu15KGIN6mr3
zKGH1qkS6kaXkNerXctcvEwxVo/4oYynW7brL652bsFz7MH/asw49tO7mfIZbQCAiVcGJexIy7SP
vRaL1ec38y1b9HRT4CZiEjLw9SJfev9cua02tCYtd89pe+UhCpViI4AyQVPXu5TZnN3fx6pTLNtC
dtfVmCdXZmrr29BB0zmNJYa7IC5hFfjtOu3hf4ZtG391ulXP3nl7NsPhqcTKe/KV136jmPBReNsM
BmMCWb2oEqorqrIGoJHz2A50J+wyZIiR42FIALXvfLd4DlF0TFYp92UP+ogukruAeFYu3JDP8fmN
PPOsMdOmBAWNRXPx9IWY2vwOeCULr8+nX+Wkyo1SIqb0U/Qr48vn1zpzO9Q3jbE5N2qput9/Z5o6
Yjl1JKW9r/5SaDiQ06O8YDHJPcIh4jWtcvlFhXHmoVNVJnZUNLyxPrT1uzodyect+Hix+RRGgVhq
qHaYYxB2gpuluq/qvsIpl3fe339WsvPcuSNFgXj6qjSAnJPF3RQeZ7WryuqxjdbpkW58AO84eBgd
M/j7uo0Lzm0ADXgWW9nJ3bWYNjYGZhyhEH42ghJe5Lkuj33lZl5mcZD+/BOe2Ta5HjWUzouNYvHk
CSRMzgjB9WD+6fBcpgakDEyN1UpHEfufXApL1ZyNpdDnP3khlLYRySzniKa6RX5jptW0qG1pHaJW
Vb/Yvs6tUZ0HavYhzJ3+kzXaIYnLJzoDZOG2d21YvEJ4usOCVROcVx2dNpd///Zhg4CVBe2M8cnp
A6gOzNq0ZiLidHavKThu6rZelfQBvrjQmY2ZljoUTJ3OMzaO+fv8oxIppx4FmM8RMA3MR8y/W2eq
7r5YEjo/42RXfneNkzXhkgwQG3M2JIJ+deZKl/vGbMxvWktiEhiChrs4R+r0dQnONQ7ui74m58Fk
VgsKOKH514p1nUdMeg0iJQTc1XXvjCkoNVlDbzbCo+YGwzIfMRgCfsm3WYM4i9PtuEQGCxzfxPg8
KQMeURXKC+E2iKQnIhAelFxtwF1lTb1VwIS7HKCG4DpOFarDAoxAnkT1NZnl4VatmxEbJhLNTg+z
y07Uneck7l0EK2vJHU42Gb2imTRklx7iRHhG/VSu/TY0EQtDoy4MPQKwDUDr89t7bm3yFrdV1gmE
zNP9E+tuJUeLtYlM+KUa5IsTlteGLjZ6RkiP6Iv/4LGj5qbYo33PQOjkWTDDMa+Ie8o9cpnmntNV
ryW7XuZfFK8fx2pgUZka0vijR2C5J5eBkB7q9eDmHiLyY4mfE82g87NK7hlCXyJIWbam9hzU+RdH
Jv38denSckc5XJ8WZG6ZVVnZm/REinF6CgdinpzaEEeMLkq6RjPDGacyM38tMXOuUoCODLfJ5LIq
rduZqPzNuBc7XcEHrUojX/oIQ1lw5ZZ5JxNsN/5hqh0H9QEpYAI8Z+VK1aL3Yk+rQPVvgUGRzzaZ
FSTw2CCpYyqDdczvs5Jp+YrnQ72JnXTalkNfbXB08f9nk7kEqxGvbWFrD5VufvVVnNvTLQiWOJhp
M+jqfMv+2CMipTGzPCFKVpEvI+PeBe5SaN8k0Xy+ks/tRX9c57Qw6soO86Pb555jpsoyp9+wBMm5
/vwi50obS7c5rWrM26zTsGWlAjVRGTWBzm2BbRJTNofxxyKByY2v9QvT2dmL0a/kzDJzfk/LXqtm
M8pTnhURWhkn0WnbGeUGBShaanhCn3+ycxuBRduftwWWvQ/FL9At3YpRUYHrr49aQ36x6o+PRVq/
4i49Esb1xZ1Uz62LeebNARYJgX06p5kauIeOQZ0WD2mIy0tT92C6+51GL35V6CL0jLKSS4AC+rdI
8UmsCzA1BEWUXzqBA5q+MMZ73L48UY0fEGry+f04++uxIdJGon/7gUvZD34jkpAyp6/KV90NHkKt
u011dCT/wXXAX2J0QbTxoThoOjGGJXo8j5NoSTdHvuSj6FdFW3/xIj1XttKcQrRB7rnLX++fQ713
cXCgvfQknpGwQeLa58e6MPcEVlynRXWXpe4XbZZzC/iPS54WrPFkpGj0lMwT/bAN2uLVNVLE7da+
LrovzhwfgkMAGkHTgZ6E5ZSJ8OnjL3sHRONgZ2wz2vgsw/J3H7kzjEt1lrRvgyWZddEyY0deR9Xs
NRDqrMysEf0RCfJo0FR59Cun8VoNxwKuNnxGoaxvg8kljDqHU5j5jbMZ7N55cEx2zYWVEx+eiWZY
Tcnc2iy03wq4nrVdOKuhVJ4JSLxCilOuJSVfBJdvkY16tG6zUbstEV3zstfML1bTuafYnZ26tDhY
t6cD2DQtmybHn+BN5bQj8Y7MP8V4NEvzQM/0kZTQ/osLnvuKZ2fWG9TK/NCHL2M1GCuKIS+qXIEu
roUwNHH6XemBnxIKPWvSP39g3rQTJwUhihmoMBqPC8fMkxNwIMaUKWmaeVY2ucuwb61bI1TnAFfC
MMIiTR/eeH2xgXLyzS7wBkDKWvAfEknfVvQ9yvXPf6kz951iY7ZAuxgDPxx5XWt0MqnpqZcAHViH
4Fsv85CycYyL5jEGg+yhi/zx+TXPpKZDNplhXvOuDW1We/9EB4M5lX7HE91MPlJWPTA2CFL1TeOT
wusSYLdgpaCcNNO1G9Qhya9NgvPCUFef/yL6mb1y9oXPLG6OOcZpe19BGmFlpHjgW47JbHnzNUR6
Oh3RVufmgTtj72SMGhmLVbMIUprIqsiYo0Z12N30eq9sxtFXnkKDwhtqhfJEWQylqWdJ4ZhKNoj6
zC2S/NcRMTZbdrc2rDhcoxU2VjXBnV5oVfZ6CFt75QQHrUj020TPh2seW0xooL6mx9Bp3X2q2N+V
dky+OJif+/xMwPCg2/OE/rRxRLstJnBe5/OnyXAbIkvzBmuIHiNVhJvP7/W5SyG8Rmsw03g+HFsZ
OlVVNr+W3EIPV2XlzG4+OGt7N0yDx8+v9fa9nT5pc/cXkDFdRmSM7xdYLqy07bOIw0EHu3RBMNiI
2WsCAUr4R7fK7VQ9qLBCb+Sg9VeaJoKjJgVEJj0tt6D0693bL/T/8Q1f4BvmMSf3/r9QAh/wDY+v
jfwfD1EdRHlEA41kmEiOu1//63/++7/8Pzx9+18MTS3L5YxLActg578wDo72L0Ryc3P1TSUH7On/
chyUf1nzpNCmZrBol8z9i3+HYRJ0AUzfmmnXbxgH668Sxik3WVDvFpxusZWhHIJ5BLbrtP8TjEaf
AtUNd01mt4fCyU1CY0mYQIOSgUQxJFDXpNXVb40qANgEhE5EA7poRe29JKxFvEaPbW9q6da39JfE
wtVT9yFyZLolDQMGS9S6xaEYzIrsxEwmS86J5q7xJ7vetHHrT0tTGD0wPs4QZFglWNg7F7CrWWaD
V/nGPneSFrnDGNRE+DjBvZo3rr/oTFwvrhU/uX3/AJzMt+DFNeP9RGweJLJ03ESdUFa4Q9ojegl1
L4ucaJshb/q19EUKa1b41TdzrKIL/hO1XNWK3W3LQhwjv4ybVTjE/Twgw8/XA54AlqA8TnXdHWJd
Ge/gK+ubsW7CG8yncOHcaf7kaZ40ay2zIhIN43RjIdrGbMGI9xbNo7nR9AHvOtyWla1U6sFVo/si
Kcw5DbO7dHD1ORiDl6JSilXQobFdkMYtb5Mytm98OD5HTqYIVAurNtQN2Tt84tQR08ptaYOQEG6s
tbJTaTGjZ+N3TlZ6I42lUbgZNg8b8cigPzI3Kz01Ci9sYwTY2obXgTN1cqWNpFKvMAyQM4WPG7NC
MBlAi+uOgiK3CKcE5bXwM+lx3JP3RgNId1FimV2LTqsBJo96tqgbgtzc3mwvgCJ4Mla+R7Fmrlo+
C74a+eDno7J3+/oeh7OxdCEqPc9BKXs1LG0KNeJVTQSj6K7MVRoHwbcGxFG+6uwihS6SVVdpHmbc
avLJbPywhQVsvLFu0PP6KxHa3XcfL8xxrIp4bQbWcAEF6ZUCIRjhLE/WGv9KcIMZsdkPLnDz2NKX
DM8HWAkJImDV8ldtLvyjqssnYsDzJbCEZBcC2AkOvVTS7ji4QVG9kM/cPCt91f6O0F8frYxCb46g
uE0sI14JE8m02WBHX0ri4+QCSUp92WrKc0+K85UoKVa1Xnk18uzZ7vuiWWZkle4Yh5G7FunKNYWW
OkueRue7E4Tt3SRa8uM6P0WCDwB+CeOppeA2WjPe+BYZliTj9f1zGACQXuH3ikh2ENXMP6AEIupl
1NYmxIp1lDedQjbMlC4TJVQuysq19eVAAN+xK7Ub8uC+T437XampJZDXrGtbyUrPtaKSdwuk6Xrb
kQG6VQLNeuTFxJGifFW01if7zU4xc/A288y065zrMDUY3LrYlePQ0ryAPecbP4FQe70Jr5oqOjiW
2+8G3Dgg+S0Cs5dt0PTaZeM2U7B1fDr9MBfK71mET+5bLXEZ1kqzQeqEu4vk1UVdJeUltg+IHp01
bFrF3Y6GHu6SZOqqozZpTua1vko4qdOO8SHRlThZRw1RUYtBKczLxtT9ta0XIRYdX13jNSKmzRZi
pUL9fDTqbDRp4xzIpRHzLDncJk4KqNjSxMb0x27hKmO/yY0YRfWQJk+DqY9wz6r+4ET2xiCudlH6
81zQIcwXK1BsHsmYT9allXQLqw+zpdNBEI9Jl9vHiU6YaduW9BkacuRgPlz2ndlzB3CF31WpYu5M
6dSX2LnFQx+swjY9EL0WEM3OaZ4+bOGsB6Fnm7g8YOZ90vzBWhV1o+2GyZ9ofzXlITWV4lJ9O0ib
hsAhRH9fU6BIm7q9Syzi7iy7ro5oA/U7znpQpSwi4UNTDfvlWE7j1hd+YS/dNEm+TzHxvQZHsgMT
PXI36u4Z7j0FEYl+gEBst97MQhHsut1VOgXjbzILOv6tbZPlF2CutKOy3XLS/2n4VrWy7NBNFqGV
q6tCU9qdn0EqK8DMXERp+8yLhSQ5idwin6p+luoXYlrIsu+JCMgi+VPLedus4fnBdMmILO4C9Tbg
pOLpIiN/SEFfV+dOvE1tAf1ggm5XOsqCeY+zzm1ctGouOg+XtgLnBKqt7ybhDjMuqnzbUf43e2fS
JKmVZtG/0tZ70njMLHoD+Bwe85gbLHJihveY4df38ZRUSqW6JdNeZlWbqozAwx1/fMO9556cHv43
5CVv20nduBqgZxDT5Gab2SjvY2ddQrdL3N0k/c5Dmpd9QwAGy2ahhgQiydk7iRHrDYDZg/JBfBBV
U6hIn83bVjSh1swgHmy+oucUY+d1ps9eWJRSw/5U+JFNPu6RLJB4Ow3qNONg2ejr3H2xm3YOEyae
G0hp8qo3Admvg5Ue2tX/hK+yOiR2+0X5ybAZiulTVWFv1MUiNsPA40a06cFru2Q/TKUZVbF3jYbs
ntQE89qsDCaneFrvJiurtq3WXSdLfj/onXY3pfntzPt6jGfb4NtYXidutYKjKTAwzVliw0kfO2dr
r10bWTRkeMTGoQ9xty5PVoGhkZZxsu4Vni/nuOb9MpyXTk+aDYAn0QZGNpuSvtlckjSwpobgPHwR
q75JY1+uD1Wm+9rr1BnzEmVkpmIztzsj1MeiJph5LkRZWhsXbOqyl3b2YLutk0fruFLKdEVpXY8F
umSMU8IMyN5Ff6iLtvq6NGLGtTOs6sYgmpLSnnXiiwnQ5qVq9Pnogg44DarudorxUI8b0J0Z0S3F
eAQBP3H0l8Av5jHt94D9SAmvODG9QnPel9zLI+o5nJC6P5iBbbjVvbcO2bHSqw60KFBy15+2Cw7H
L8qA1gJk2b7tFk9tJ08JIgv6nEFHzfFaYHZug2Ip5i05fMkz8dsycnMo+60sOoqOyrT2F2bliG/f
HkiqGATzaxh7E+ZsaZ5aOVTppjdaCazBWAbA9jy5dGysPNsCD0wMoBd3oMvAkXsEFFQnEeuzEQpl
ugynEiI1GSMKWRV8zqEIdNPyb4StOT3+u1VlW3IufZzj/tpGqTmAdkqU/tbZeSrwlen5HX43dZ/7
5B4ENO2oqAWdZZfF87b1dAflXTqP2O/nUQ9glbhd4LZL/1Ki/o7izhdXVe5VNqCWeXldzczaOp29
M/t4UEG29tDavfoijy0yfKGYs/dJRpREoGGo2yAUJjd9YUN1qYAU8ySGWQcslfoLqNk8TCRDzjAZ
TGabcrHqkdsF93PW9v0rh/cKq6hzTo0vPlkuvI8FuloV8InGCiKhji/Bb4t0M/VDvtCB20bY984q
Q8tJq5ta4XuDf5wOm97GLGHjt/anqr+aBtc+OKkHMbdGFH7Xle1QbDq7LndW7bQbnw/t6A0dwKqy
tpYvc+ylH31q7iciuN1TDK3ZCUnJdq/gZtROFCci8c8VG8PQWNzXvjK7lwWqPskFtkX2Nbh/Y7Z1
vJnLSpo68Jg3U1rjFHaebNnIuZwDpeGfsewvX2EXXViGmXjnPM2O2aSJzaIs5xWEY7eERVu58VZT
WQpQR1+RIvfYhxZ82feDaMyN7Ux10CxuscHYDfV0Jv8DUvl4Wt1xuoahP913ZJsTIDfNYW4XRtCQ
2/2+QINVOM0baysy3AOBFLLdsJ/pw6qZs4utV200J3W2BlPCLwbRUFeyy9ZrT63yQU7CtQE/kDDU
9KJ79Gu9fE2EXiYkDuT+sVmS+JiBKT/qMlZIsG110lXi3JlrP4WTLpuDcQm21FZbg8Voyc1Su4La
X3c2th1jM3X7tOBorurt5Eh7l5dafZh1anGJQfKxQZcKIaRl1KXym4yxT5BDLrnOmTyfOCTGiC8g
XxZ3NChYOPnMooVhrCm5Karc2SyWqEAdjIsKLntNKgYrP8mMGqWsdDwVfl9+TgvHhlFXpkDdEIl9
GyENfSEYPfVCWfrzeQTsam6n1mp+GX782///Tf/PaEn8VfsffS1JJmi//tj5//IzvzX+ROJZiKcY
0wJCpo1n+P8bv9H+QGPv4OW6uON+7PtN/wNrIIMyybx4eeBA/973ex8sxHQ2ykn7V7TjP0ixRF//
U99PLptzIQbqF9kHesyfRrpFPqZwc/HsLM6SvuKZqGXkSHOCVbJyO85uW/VbqZbbsiGDIyxBqjOT
8MMaqvwWZ3SNex280GuccXcjUSk4lHx9+jr3MKs9fnmI0QiYXtLf1p6mcT6WHy2tZUpNj7KtE7/b
LaaebFgZO5zhlpvtidqwH/J+qq8wQK/XZW5TmHsDfkUXHJkVxiRxHxEhF9HQxDjf+DoEpMFgKfSd
9jQr2N1OBRRXm+18N/HijMBsHXkAEhIfGq3t76GrWse2yz5CB9Res7IC/KNqGmkFOHbwjWSD3M0M
pNeRyDN3MHTm7m7kIQ37lj8y5i+FX3FnwQ/b+hSL0YKhn7IOSo2ekBvVmtnEA6Jvolpn9m3TIW8N
1cutWrl6Ohp3jjnrQeb2Z4Cs2FYM4y4T3mM8DmcRU0ulc/0AXA9owgRupix4JBkejzNamqtmIdjJ
k6904dBbBAb2Ykk++k58cBSGEOaUd5QJHwGJ5ZClmoc511YoGzVwAZMglsKTA70SeXsZwgxuwceZ
IyZ2yUovYufyElTg2PxqX83mzl1dHUSPpm0xGDcPSeeXz8wcrGcxw1Yz61KGpHWZW9Slc1D3vQpS
vfrWrfIWy+26jy3t2FuLeie8qH2UPqvnNIsNWm4k4pNnyNtysvext0ILs3t1QzRV+wpV8dHpsmbX
zGTgiG5JrhyQbJsVveweCJWHacl7KlepqYAl/VNixcnRqpoOaymMHjQl8fBZ08mzD6EOmHe9UZrX
VaYoRAhMmiEKp2rdlGn9YGpi3phtjVHdaMz7ruz9befF8IzN1AnjSwOTZ7j/0xKYzFjNyt/hxIfS
kkghApLPSCNHXR303ug014aYh1OSaP3ACazZT641ZSercvSPFn941C2gv4kcMLLI5r1stsJrY9g6
kA1P06Ls/tDkug2UibL4Gz75VQN1RQ/0bYE8cS6N1kyDSwQDjBrsrYEoobhXuXj4d9D7fSb7Nwc9
KjudU/b/H/Ses667/AfJyo+H/a8/9+tp73kf0F/i6zCwXCC1cfiVv572vvgAGcDmLP99vntZ5/w2
z9U/sMGidYQ2j1zDJY3hH5zrjvfzdhC7DA4FwWPENH10/ryQP2g/3AyoN8Jdoj1gd7kJ8DzN6Aj8
XSuaertPdXRANihpQ/RJHgi1gJcaiXJD79QwP6Wupg6BZZFQmyF2DHxBYEdYxMRxthn5DS4S1jfw
ey3lX5dnw3qKM0K5N3UniYTCNHn2iRbfX9LxYnze6IKux7QGFZh75hAqvI7bNjVB9hEc7NyrizG8
zWN0bBNIfEKZgP0RNLNjnknwoj3DunNgn1/xMpF+YFST7xju1q2n+wS0D5p5WBjyMPZMLa2W+3KR
ydA+iHgdtKM3pxPZCRrb+S9jQgzhdvJdzXjWxzjJNtWQzDwywJDZbylZf8Cd/Mnv01PTk79qBlOl
5HSrDJfVpZsAjbpegR15ZC0uIrnHDO1s9bKolMUUptK9rdERsswkEq/MQViXf5nAKXNf57aAXuco
3QkSrcjYYsMBLQhA7dwkEpO3ml4oCkfgDwoqJ2bwDwsp+VStS3IzukuzacgeBfjiLkoGIlHe6zrM
PaHxYpo3U63c3eCsiF8nZsP62H62czVeu16ud4z6EnNfOqa4g/PVRBOgt1f0qxQE5a5qK/0sOq/c
ef5WtiNt4Fg66tRW01ZZSt5COjG4YaSrkzcAjEtbfIaFDJmeCmkXr3SHEAyZyYYmyhxCWwv7q1bP
+T3JvHAi/FmBMtLIjaxFBg/GN99yuwOaiCqaJr6tD5lf90crxoUgRAllPy/uxpkg28DVsJXVkyJ1
ZHKOzGLJfF0eQYyihdV8v/tkNwwtKsT+0Wya2aFgFbrRp746uQB6Np20qhAwU/nUjEDslSbSXTI3
/meH8QuTX0yUt6PmqPdkRDOH2mXRr/3FWykmcqEdkTHxUwyn9bu2I9FtUmp9No3yMWd6+waYFtq7
YRWfMxgEz47Hl8qaTGvL6p1Mo6JixKfm6tCa09cY9cL7ynhi40u4K8GYJv17u3abfM3whKfM2Qs5
nUaLHLay6MqtCSm4om+Lm32bWMWBztM5M3qDzWUM3rVwa4ZgxtQf/JwgXJpDPwToDjxxaJIbc7IJ
wTQr8zSRNXNdIjrbV4m00eKl4noYZf6q6jR/4xMtd/M8mKeBafB+qGt5XSAb+SyTHrZS3CbuMWvN
9ZYn03hV9YoqKJOQXmPpufdL3ldUWJrJsWLO2RkCgnnnr7qDvZavxL6cCYeggMqyY+0k5s1AJ3s1
Uhe9zJ1On28iRTvLYszO9FTqEXDz9MC+WR7NAsQauVP+GyKj/Lkdnf4EXIV19Dy4OQwcdzW2okqr
W1v34wPCk2nH2jqJ9Nz3tq0a7W/22Kod9urlZc6JEEx82G6FrA6kQJ6BL9UR2k49mHx7BgWVHAxf
nhYbsGnsU/IV1vBlqCdKxgJjzCVWJwAM10RCdGTGZbW7JWoQ3clMVpOM7YEWcsq2pcVAw6mt6S5v
bHWdomDdN+3ArmaZltehydbPdizGO96Q+GZu5PCyuosIR2uqIr4nfdRUc76fSivfSStnkVQNTfGE
eLLc8bHzbdEuqkG3kF9MBi671aMgxT2rmxu23VagqrYHFDzWBlUKWOHcgOPpdbbxbTXYvgW6Q7zA
oi+AJg3xKOdiPKdxdSvH3r9m5pW8Gh7f/xUu93Y2F21kAJPpZ4fYq7PfF/611lTGHXTwgQcF5qwr
EqTKnV+SfqIGps+CL+pxGBIrWi2/gow19fMhK0RylE0OgM9zoKMNwH0HBabQNTlq6rI+aY6dHw0A
xA/OUjE1YbTN7EY5y+c0nxhPA+lts2BgVLHvlk59KhyEBszwjzxLfPY4jfExH8bsUHZ2uVPIkx9F
m3f3Cdyia6NnLKMNirRmRAfqqasH/3q23fU8dlJ7l81AUIYQ032ZNYqYEYpHEr8mYmK1BkYIsysb
jKA9HbWkGndxJ5AP9615NAALbb1MqefJtrvb2V7iaLHGdWdmc3rHk02+Of7QfPL62v22ZAVwZqcn
M9D3ky8TIO2Nla3YWmgFpsYbTgvgrAg9K+s+YjFBc2uddvDgOdE+dOX4Du5VlOFoTGYZOquWHy/u
s2dk3/2GkLLmgByKeZft5MU3IHZqi6BKvXgJ8OKN1STVJzNJvF2t5vg8iNg7jR4srXJe20Pqe3vc
cwZpsAbPt4AFb3ndW7p/w5StOxcC7u6A4QFPndaf416DUcxS9noi74aMuXp4YZfskOCGgivs2CZ4
kMim4U4mnXe1wrr9qgOAHAJ/yHhc+7zH8I97jWA723lTGT6lucDgFzQkfQDVm3o8POsao87VvebG
LRhEozzESw2dg5alhDyXx7a3c/vm+z0xZYy5fE2FFRm94dy43nuhr0g0M/PdGrrmrCW1/eCxpAsE
k/arqfctjsHFuEUzpYdJXJ8vH+BRQTjaMT4Mx6XOIj9XxnnwenDk9APgzuvmtoFh8+SymoWwqJVb
pRqb+NK8xr/jAJR3eDiWBaBnrTHlYVn17s5lwfGZhhTsqOgB/A3T6D8IO6fdVZ2x1dMWU3icp1ZY
QYu9LWIFudAYZx9Oec0eAR8G4yjzyouJXg4dCLlnpYtzbznz0e8NbyMyTX1Ngd/2hCGQF85YzN27
0JZxEDOdY1zc3cq1lNjSpNrnqWHsZ9TF4WpnWjhNq7/uYtG6L9QCBt2fz9jysgP6BohoeKsaz97G
hXy1VelutNy/Mw3otPx9ek/dMaHTMzjyYPn0eXqcZKsdyGhnaYVgjEGyq6n1cyZbNrTMdqejMcyR
3fB4Q9WfcGta3bbKC/s2pjZlysfDenAKK2fe3bp5ZOJOzpEGsCM1k0FFnWqfEbNUN+OEADeMV90i
EXGpSf0CPVn25H9pmXD3BjFeN66AQEzwRfZGgeZ0RP/Sk6ol3g8yj6G9Fj6gUNGK4mCXiQi5s8vb
CZZHetlP5DZEabDwNftNrJDFdO+0TPCm1ZwOjr7UN31BcBbdtdNyc/juFwrfdINH19gVOscK0l6K
6ZlKtQ56Q58eRgaPT3rRlE+WQQ0IFm61CNxV6kYWvX9aiwv6IbHjA9upgRwgHUFBUDQ8wQLvktY0
jO0azYmZH/Pe9xlyjyIbKDH9Zl8pI+m+mlXudmzNin4RHtos5V3FI0mxhCu3IOJSdedonXkmHm65
9lUrIr/IGOomaj6m9bReFuzJ6+p4p9xyHonmnqLByK7rzAbbalrHqnDFx8y12PMsSDBB5DKXcCvn
lbhg47BgSg7GKSVBfACCLs31vU2XT5mr3XkSRbCfjs4lSCcN2PTqbAjqaaejGQsLuwxnWoRTVopq
w37/iY/F3A6LhxQAOHhklhQ38DBvRisz2dFab6KzIPiNsPCSoiijovDIwKpK3phq8oOyAqXhmeyN
Gteqj0mqzG09eNs0qZejl403KSKxZ5r8sgi9uQFe7NTtVsBXQPoxr2GMqiVam6VnTVLtXA8a5prl
5tuiGfMuBzAeAlDe+bHt3swO81/p1MW55vZ711DyGq4dP1Z95+ylFi9H2+h0GKVlRoT1ZIWr1/KY
69LskOFU3y5dv4ayi+1wsYYpkE2fXNdayZO9yJcbW+ePwyMAgbyv6BNk24eOZA/yQ9d6+4uk58dI
yIty7Eehj09TihkAWhVi+j+rzdPYWkrSDLNDzpD5MiQjhatdPU5pewA4Do5bfZbUUjWPbEZsf33x
n1VGl4s7uKPQadp4Xn7GuxEd3zroMbKDmJv285pjA5FZmd5gyCnu//pSP5sSuBRWNv576X49WIA/
NcAqyx0in7iUNFS94TsCs7hekoZZ7n+mAP/H+/knqd7lQhZmXJp+HRn0z14B2PSLBVcmOQys+7cp
ppODM8zGpqyz/la1BbTr0U/1jA+9epfuJaR1WpP0Brv1pbmOU17dX7+kP3/EF9k8vg8UXfS0F9XY
j73/oPfobukyDowz17OOimRn5hMdtAV2W0Q6YaSf52Hkcwaj/Yun/N9Fwd/Nj5jXcwv+5875k1Dw
mjjT9L+i96Lp/6ATvOiI+cFfB0i+88HGGAuXAWwmh+vFs/PrAInBEqsEhyG9cdGfMqv/XSfofwA8
dBEC8uXSecRxR/w6V7Js8qOEDr8RwAmuWdYZ/2CuZH33Kvx+fKAxBkqBzhbXCINNzNo/3VsEQcnO
mV3jagUPk6w79qtLH19UG0i3ujMAZX8jK5faZ/SYQDDRN9c3jfQPMskzse9GqV3FvHbWiVq1TZBp
kWGzducmqfdpaw5HT01uxI3KwhUh1gN7dwk8NdFOfeaJgJ7eeRg9OT/liBzqYGhybSekaoKqy1Xo
dORM8PsE43aVUXgSGgXIF/QRr3smRCjZk5Jydkw2CKhuZZCq+A7E/c3cNZHL+xhYlRR71TH9x+pQ
hG7pHIUV0zKixUgT9WWwBQ/KXKLYGts8bM16OdMrJ6x/9Yjd9edUc7JAlR0Ae+Aa24UMx5196TFq
gOeMdesXfxlzphNFFq3oFeiUbyDoWxvA4IwFjN7clm7FPs9mLWtWDtev2NjzTllRX3v+fumG7N5N
GJ9UAnW7LAw/RCpBnpuUrL37/KZdfD1UHdksFStctgs+qw0dxEPKdjhiMW4z1CKvZyRs+Vhk7jkV
SCmFWd1fYuXRRbo7nwxBSeQkNk/kIIvP6M+CGhcZsU5uUS5C7ITPDAaWcOwvfwQ1TdQPZhyVy5CE
LbKATekNn6rOj8x5ro6S6c9JtkTomQa0ydWlbislQhEgsDx2tABDoos/z9n7sX/sl0YPvcKQrPZj
7RnvRhPgzLM3XSO9wBzmeQsa1KcRqQgdaNL80c1xXXTCGyNS7uiDZoHOstOWqJt1iwEUvYrtJbt5
AOmuTMfa+CL/KGdpnZTmHRZWOljJTRUNXTsRIpLsUnNwL/xprIKltily9dh0zrM3r1e5MblktzjW
VqsBqAl9TXeurN5XO/8IOMXa5eiWYOFPF1h4rh2V4X+16N0i8NR2xD2BAXlGAMYt4bUJxvwcMnpS
LKGBb4POE4WJJxCvdiUSpd4+KCMXHxdrFazduxNR1Z/WBWkSO1+5ybN82ds1scUr5BTKJu4FVnIq
chNp7dMV0Y/FFCjUS/431C+vWtdXUeGC48VDQ+5ns6id8PgEG6bIW4fN2jY286fWcJIzUO1qa3qf
2NHpRxBPKrSloz3iYqjICmDQGhEPmd1XY+GFdeeQmlIwsJWZ3z7q9exFzLuL+xUVVESS4bnr23Lr
5cW0MUi82a7FUCFugvdfgwmlZNb028xpV9RN5Gwxj0wxitJbpb2ZU9nlzkEYSH2zxEOpZSQMc0bj
1BHIEWlGKp/oX3gXWTVGhpW7oZP4UwSsQQW6DbAPFYr+tMQWE0xNoBkb1brFp4SWbcCn065F/VBo
5kJTMuhHQRKrTXPnpNh+2fdtUMFNVNWVQ2hWXWzMhc6FlzpcuSQK8A+1q5q8mx1j8mvNKj5lI/S2
vPbKw6jcJBi8UYvclfdTrp29dxlwBig8v80x4gmCOe2jHBmh507/oFOV0fA6uPFcHtatfe/EudrQ
CzablEFqsE6XFCVrJjda+Z+HvrzPiD6KxXBbMhII9DwjxC3TvkLDWbZlu57a3r3KJv59B0VvchBg
1VZdb12iScKKsWa0xCOx71AJYWtm76pJJmTI60PXGPPevWRnloWrBZOHiEvo3gK1uTGilolCqCdO
e14MdztUxrvPVozQkPzCSu/IBzcIS6hcfzMQ8wkqMt/Nlvo6duVEUsMSX9vw63Z6KcQx9spiS9QK
yuBFdsHSFzKa/Mrbp4hgm9L4CEDlipiy/NDZ87M3dS7KQSRHJZ7Jw6Bn9SOg75eSTjmS0v3qpBOp
A3HWh1NSPhpiOLlW315LzzhmIG4Du0FEjIcpoKm8LVM2fbGJdoKu7FtLuRtlPq2GvQ7NDt97FsUI
RzYK5eHVBRG6s+bWCxCN+vsSWVZnosfBZvO4WAz7CB05rQ4m8REOBckIyD1mjyvWF/kmrcwtyTZX
ueAhNGssrYvJ5/ssknKLYAj1WWU/yIJYGAfRzWlR3SFpmcqMI2vlpB+MoCSDO0L27Lzhc3klrm7Y
u4v7pRlg7afg7beD0U+7uZ61bULsVuhWo3+DYvJWT6DCK+C1vPDpLFmgh71t0NTE902+NhtgiFvy
zfDdOVZ5EKn2MvisnJU2fzEJgeEsHIaDN64tZ03WbpY4dsCFz9kxZXiJlY9TbvI0G6WuVwVkoZu7
bDXtbeJOhHSUEm0x2Tq7xM1fpjGzD6vmPS59d+oK1QZSS76ZGpEMZV0iJ3IBHVrSEVubcc5GEMJ3
9BBc0pfxJF85Vbet07K98JbVrD+VDgnST6AkYrYJYB8VlvOZIpcxwcywupme+xipHl9FSPZ5GSju
vsq7IWfEp493U6O4fMmavLI7c6+Mhv4aeAsZz0/mMNWmg84LYb+XbGzCbyAhBGiMpqzAFBHb96ZV
uU77RiZQvdZHmKodkogc9r5L0k1eZlpKryFbjALn7zXjv+X135bXOkmlf1Vef53+a/9eSZrpP6px
gF9ffvI3OQ6OGrai8JN+Edz8JsUxPthACzAQ0hH/VFvbH1B4wWBhMC2+L3B/r61x7vg2/xzuI9Uw
xfU/qq1/asxp1PhFGK+hVmHr/LmPtDRnZqnnrvuitlmmrTA2eAo///Cm/B/d6s8N+PeL4BtiPczf
+Sc6Q9+MmvR97JHMfgk2dLs1wjLhhuw9+r/pQulU/jBouFwKFAS3vKW7FJY/dQpNFc8qT4gHm8eM
AKYyK06GAWhdNLJCD5T1ewjP2m5ebQvXD/vNv/5Lf+7/PY9N+6Vf+Y7RYRX/xybYKJlpTI7B/LOe
HgkAffEY0v71JS6/4vde6AJX5xI2iDZf53NjsPHHS7Sttgx6LNSenuAR+f8zMlUYVVC7SG1QX//6
YqD//nw5sIqebWFW/+5a/+PlzAQB5ux33Z5FozqyYxR0Rr5WHQs7ro7laD1Z8aSqwEpUr3Pcc7bR
iKDHDSoEmy1KZDKzXCMRJHfmHlFDk+tXIa4cX4VzWSb4sTufB5uhhMQxnfq4Y3zjYOSV+cnIOezH
rmfN4DFIaHvdIMXPl5dtMIVcQSV0naqBaj8tzAh50fy85Bf5vpNMmL++Z0FYoIseHWavL9niNiiW
WRnGSWPf2H1d3Du2Bh0O1wUQX+Ziw0joa1L5tJYeiiRbxzg2Dut6YIx8HnJtBJNSfbPc8r7JrM/O
6t31LcO9CbT2Uerzx4THE5dAV6nZ/M6KHMSokKvaFcpmG4XRwO7y6Wub+urg5umNXNCrZfQ5G8tA
rTo1k3M9z+ZlJePERyMxn11NxMc8pbZQnUtnMo5fTUdDPlV3WbSIPEcXoJLHnudoONA66v6YRG6T
MLuc4hHYchlvcn1Oz3XH4zKN0VF7C/4JBATFBsFQT7z4tBDn2Hv5MG+zBmmWckccGNCpQwNTyZX8
HjhSSxGLbT23rfNk1a72khZje1M3gt/jzbPxCJZuPJVtNuzRIADpaVu8KIay0xMZou25wU2yIccL
8g2lFstDld+qBhsELYvYoEw1tmNW6s8WqeXRMlLraWlmDG9DpiuRkKEjrjQAwo/ZRUZVZ43AE4NH
kDjSy14/Ez5P+Ta+Qlrd3sm1bm+pNK9ifzHfmO73j9ZgglDTUnFGQ+bA7uZeUCtlyNDX866uzLe0
aG0U79mQbHPXnPdYYvw73UnynWbK9hKs19wO5RIZ3bCcWelLFfqy1Le4yNRb49jEerFKTgJ0/dmu
9a3hxCaCVnZNndvM7bYk9DYVSziX6FORsETE7sGPvYC+QkcWq2iW051cCphzrO60kRGDVdVEDXdU
BVlKxTwOyXSnxaQEGWYGrkCXJeJ/gMO27NSJ7jVGJp/YzQ0eIrgrA3YpurM40e/MWC3vHcuUsORL
c0UMG5ONxDF25uxT/pU4x6IcasuWtZAbKV1xtaS4ZJb5bNtD6vJ4G8t0Oc6aF795RQ+pxkuAKsTx
dJpxNTBOGabQQaKyw+oV892vSO+ydJac8TCHlV34gUma1JHV8CWUyfS2ce74z7C/8rAqMkJZ3PTd
jM0XX6zY8Ppev8/QqO2N0fxIxtgVuPCEmF3dQiTNO20C0+6thg1ajKJ7JQ4qiicC35QncBCt+Vnr
lLzLca1FtVq/0MDhkiH4ArFnnIyHWMOhIjT9bl6GbT8TVIPBi46PCNvdWvBrgVaop1ZobsXxNGkY
r1s6PdZz790IUrtJpbPp5q2Siflo29jUalGgKqndsbsdNGm+c257h6ya6DhEyvIBc+MmTQc+IRtu
xXVcFj1lLk5ObDFeecWBtDKe9pnPG/Zb22BXwLx76YHiJixljHhbT68SEjhTHgBBNepjHyRJhS2p
EvV1V3mHcjSeKOb1wIhFHSasYyxy6aIVq2kUF5p3JmUSJJBPRrHqNu5gWO+DbslP+WCON9LqKj+w
cVNFHAnOTbbk85XviPLgVOR4mB4RThCqptdmxu9ANcSVmTMsxMQ6fIFI2Jnzb8wdyhcxKf0xdlcL
hTtRsfhxRSjKKsduZ5dIO+kpsNdwfwlEBF+qatFuCmigvM01owY3f7ZTcEqLz7Y2VEQpkRo541dj
3M5sR5W7YXWtqxKpK8pbuY43FVG9eybSl0xm97MrTEIJR5/PXcV2fvByz71MPgiQtrNq0xoWvqlx
yfaQk4yNcPwUcHZzsQgP9t7ubfvGycBrkgKafPTsTYXaclcu6UU7n85PgpOLVh/JB29S+Wh6LPRs
XSBG0PrCeLCUs3FgNb6AyrY+znTk107rrC8YnKKmyAhByYk5vx6E7LeI77nzFjffW0XZBqXDTcbD
8xsmXiOIGeBvUeJ0B56PEwZNkzNDsW92Tr0AJ0JkRNkNv9QV/xb5f1fkC2rpH6qiP83Qz00NhOeP
4/NffubX8v77jJyJOpQGCCwYiJC7/zY+F85FiQ+82bk46i2DehTTXp/+z39b38fn/F+cwjbl1YXa
99v43PrANBAAI6Nz+5Lt9M/G5xfzwI8lI2J7eokL7c3k3KfUv1StPyC55NoURhwv6Y0rJV/HUquo
eqbUsENbOcWydwFokFlaJCm20syU58QotbDMkvRLh0yaKFQCkmXo6amaD+mqKnw2EKM+r63hb6o6
w3LIBHu5alTRli/Zaqmrplv1L7mZzH4gCPsjUQziOk5VjenCjmi25snte9c4dMofx+NsZu10btly
blKS35n9GiXP4sUpzpJVWyiGuA/sRbvSh0VSCEqPNNm8Xo1ILe3HcTCIkzbS8mCNM5IqHHDiK1E2
A1E//8vemTWpjWVb+K846h1C8/DQHXEh59mZdrnsFwJnYjSAJDQh8ev7O0ikEZnOKvs4bituXPVT
F+mDtDnaZw9rryVIUlyHptcx6E0yHMaj/GtYitbnAEXsswFEiedlvAySETCrCtnJwakWFBqtBffT
OgKL7g3Qyx4v56i6kptvgk+VSW9ALxCEK+rqymOQHrEh5ghVgN6hOsmZD1gEAKVQPjbBYkS02wAK
pJmY+Q8p/PHLY2VlU6h3vuabFygwZ3dZsg6sSzFL9IhF6suQmHiSfoDAdXOep0Y2MC7tdF6Fx2Kw
mhK5VSWnqZN4i2MNKo7rGJFC31gwo1NDZRqdEJkuqSysDY9K5hnkrAiAV+MsTMrCvgTAGaXuZqxm
EI8C4vTCIvAYLJ6nFaR06jJUXQK5NeSjjN5X+Eiidkodtp0ccTgZn0tdU+9peVR3CziAqic3shPh
/NXsG6QuoIZuNILNpfpgM+B8YuW+DYtDYk/sv5L1ohC4MUTv1nTVL6yooPxmpyGDcPWiCM59w410
gPbhe1UlKFZ8ZKlR4VvfQvAKPsz3A7ZlFcZHdRLC8KRRy6O4Gx/P58rmZOOjERnG3q3qJ9V9bhUG
tTSK0wTYYGqQec3nF46T29AS6Fh7rKFLewbSskS3Ayqhc7ii0hNgKtk01pLFo5avVJ0meWaZo3Ql
AJoOdUMKY0EKSQVJ10WmMyJCg2IBJoDuxJkRFV+8wGBwbBMb5p2gbzWpIyVzmAcN5XIeGMuTZWUO
TksdhVibr7sGHpucqhu1eh8xPgYDDuPMt4Y6gZJg5ayLEapgJLDgbtejNRDfIye0ovNyrZg3lKAC
bVTRB7mynGBzEQFToV6lAFwqvCn3GIBSXqonxWJ+Y3kZwJXCsK4U286gKQwnXzySEKgsN9BOBLpx
HCJBfFGodvIxyDY3ZmSb78XOvgUorMAYoaNAu1KvN4Fdc/on+djRkRQUgs0IneuJ8i2GmPc2NsP5
X3PmTi7TlQGHZRkuzrKFlYxqMrLTICjD04mfweK5SrInbQ1jZ2Kl7sPcoDdk6Y525YT2nxtNuY10
2mr2YGJdMVVv0q1fDRCzzNafzFWMQmeAeuhV5evaZ/QLwUoW9Samv71Q9HvankR2UaZ/G9gO0+45
1jgJGfo9p3D9SB3EHac+0NijQVGv3FFIAfKBwaPKG2t2GT8aTj3/YAYGgo4x+cDXfInaRET6yxrJ
4BxcqzbWUSgfrYpycb5WrPgirFYM1RMDH0/KoDrRo7lzVpnUUdZJVDqjwqqCk9yc002zi9y/VF2I
FcBpheMF9vmQVav3bOv43tHqK3ftDcZmSKl3YHv0nBx9ZV846cB3RzCpOU+I5Hp37sLxz8pJHD3Z
TCbDhVKjPZos6dQe1zHNhlpRzydWcM9wJD0mvayOQnb3gzoQFRB1XWtA8PTJeJ1vPjoK+uR1Zc6p
b9sr/yZYQBkCSFH/glCySMaLAc0C9K+OKsUyP5vOmlRbTTb3cYUKu2Gn60+hBymaqQfxNXVXdCRK
u3ocVFF5XGp6/m0eQr3JyOMG5WUvox6v6X9p0WZ5u1F997ZEtPiuRpvxhLGS/E5L0+QSClLlAbzU
JgSUiabCSRwzS4ueozJlhIj57qqI7wNjEOfjGiDQ2AuKwQix3/m3agMCOCoj+7MOpRSBL1sLfRLA
bF5el9YIRov1URTj+R3y3pHtlNa1tmJAlTdSBymlah/nK1C5ztr0LmI3Te5WiIYe5SulxLKuV88Q
Es4foIhdBeMV7SRC8hpJOU8VsqzVyhqpKhilTVrXxdjQVjNIAvRjICdkPqYWX8PTHYwH+iq92kTx
+j2sADQqQvd6VUInPbJr35uck9qH156iro5UbRV8WWSl9iGAJ/DaTpz6QVmr9PAYRXXvDbfKz0oH
xGtcTXwQjRNDCB/7ym1aJuGnJdjHT2QL6V1ULCZ/JuHEvyyqFb1oEP8f1RTFb0+Jg9M6LevjCYP+
gHWjzDsyeFqAjUDJ8vNosSmT0dwuPhoQ1tYj38iiowHAyjF0dPHxCiKPO2oSc/3YJkm5iJB9Y2I2
XNeXZlAvQwaZVe3YiQ0dO+brv6BtYMyo9KzTulqCfiM321yovmo9aqw/GMeTyL+b57A+WIHifqo3
ZgbTyIaD3omUgvxgnvkngIOtK0gcEjKMMiVLNlOS4/nE8Q2EtaurYoXeLBD8IhpvI77/D47/JjjW
Kda+WQH/VMcQgs33h5Paf7MfHFOHtYlBNQXCPCLg5+BYHcJl54KTg4hKtykb72Jj5lch4hRc3QA4
BWn399hYGTJ8b6uUq7c6bCCjfgZachAZO+BWVEQGIM424FDcMt3tRcaTYq36wCPXN8XyaZ4tmLn7
upcqvFL6PiifIn/Z/YKDgnBaIR+WVHyBw6gjygGjwp365Y0PkeHy6e2v2k5X7VWGwYGhzMSoFzg7
F+WrQzLImoAO7j9DvQ7MRa0Q0i4H9CkYcHUdjQLklyyo5s6jF0+cXDlVEpAKm3G8MGs/ulB0htKX
T/Eqduw51EYGM0n2KRAT5bRGKRc6S9rEy6uiCUUVEZYumhCVUZ/60sIhTz7Uq/yEQUPzAnphiIfh
QvJH1GNX8J0zNQ/wYBsRa6U1oLyxLnU3R1V8yaTPA3Jd8zIdW7Ag2PERNwHDhG/VGsLVhXaRqon/
sa4W8EFMVoU93gjtxJMl5UKdqZvcDI7MymIeH/HY9ReKXMyUAqD3R04OOxT6aYZ+awzsZHMJptUb
PKwV+nXRMWLvE3eQECEEeTWhMJH6rWrG/xmv0T6IyHiPt+OK74tZWt/PsmKRZ7u3Snx6B8tu/iH+
tT96e6GWvO5v/RCh2d7r8HxT2zt+a43FFG684mlGwm3Aa+eSneNQmuuPdwtAXO3HA8cdknCLEUYh
qMdFGg+ybs9IPzLD20/Y2PPtv+k8wSMYs1z8DnM/jvY9Kz7qn9ngYIXvNmDG36T8LuB0z8+4bwOX
osR2fNNFfllczRf+79tg+sSxcuSDz/Ef864NQJn+MyscrLFnBXOIYKhhCDnb7UXBpGMFGyttjxe7
sUJTH+qXFXQafx3g53Z3/sz7oAzplJoqtMHNU3LI7lsBikg+gYLF+L5X/ivvw8HvOHtmuxRadoQT
clawhhyXIgagAy6uw71gCMpLXdFF6a5fjw/0W4gwSj2+DprAEEVBl4jqlcd3dJg/8BaoFTef/7ec
4g83AagKQTQuZwVeeMDFDuwmr78K5lADWQAWoz0aCFX7tRcQWjCam2pk5X7lgNTVoUGZRQg6v7oX
OBx0nRMSbP+zlfplBU1XLd5fqb1gaGDX4UPgSZ93/L5btM0hiYwgsGmPSEL6flmBn0/gXqSsoDlD
k1AIc7YnIEfgvhU4HJC61w3g/c9W6pcViOMO2zo/e0JCd0xB24IpiTaNuA7OBlV1AXYh4Mo51Jip
b1uBeQnpE1J36EZBDQLFSGMF9tb+VnDZCrhGW2VuZHv1zzny+0gfEfoQwJXLcExrBQ7CfSs4ytBh
6Avf2Vqhd24B6lNNNnI2xFPyQrTBwIs3wrbhEHPAv+3FlP1yC9DbO7JW0KlBOWwD69k7dvcCrDtC
414gO5s3ondZFE1T6WjBGJKJ8Yy7c5DS1/4LwYswpHUtpF4hjG+cZ8+2goXLkjwncY700wmI2PG7
p9y3govzdEipSbqbrdBUU3uUSiLh8UJs4GcPStwCBVRROGhjosNowR3yNQwXOq0V+pdQ47Ybj/3r
8TMFJge6Zxfx5Oa3PkyooV4UuHAosprPe3dEkOkasgcls586MROkY993/P4bYblDjbASeHZfS0yw
qFnSeTUZpYqOG5HTq3vBdkDx0xxAMLr5vHd5NS8ruCO5LMKwKTGp1BuREtleh2eEpjACIRL4NrZs
vrBH3hFYl9BhksqldMqN6DfbJi//a1aw8Y40bhyUWpozpHd+gWlx6TOCk9IyYJdlfOFVKxBAg1BD
QZrO3/bq3RvBfUlHjtRU8Y2aJrqq+17RsYa4XlFzaK3TuxMSvVjZo4EtAFsAO0DHve4/PWkDcohM
hOsoX4qrdwFzo/Il5wZ4eoSETIV5mu2FX9k3gqrgJ7AO5Jm9KyMgINUErhLRETEiLzf9t/b9Pigj
2LTnbASCAdA2V+/2AGBcQ9YBUF2kYET3DUtsr4MY0SZpAjKgbwexepYuwSUu/fggmyERQf319RAZ
GTB0yTgrCY369hLoOhwo8qGAg246in5tBeXgJeAY0A0d8k77u4/o1y6goviCsvhn00WaTjwfdDK7
bPBlukjRQMNRtlboXUBENuvIltjpxYtE0EDV6Dng2T8P2AsUVwicd42I3r0RoIcEYkruVKSpRAZA
uvi6Q1SZoLCYG2a3NGbqX4qg0AmRtQKxAR1IUuZuTGBb9OAJmCk8N8dF70ID5krElLPUHti2UfAH
TMl0Hx94gmjMioAJjClX7358ip/SPz4xAcUQC1RO85Aiy9h3BK4OHIVqM3NGWyMIDq5+HQo0n1UC
GalNQPUMznW62Ezwb6+DDImocYjDAajQFmf6VCUAOtAkbBLxsSq2OhkwSNntdRAa0H2n5wBdhN6i
lnq3C+i+S/eddXaBhhFUYL/b6+BdUBULsQOHRMLpnS/QIB9ubkpiF9BmpBJErdxq3oKDAwHMDxUz
NgKZYt+8AC+utBPgJbCRsGBSsfn5see+K7SJHBkEEhQYfXt6it6a7EFISKiTHNqQpTaPf+ADtj01
m8Yiqs59e37mXmU3Py8/9R96ZYL4RlwHybFAGuguQcEuYu7fJiA5ks0LOAgBpWv878D3sfkt9phr
4f62V+8eHx4j6T0gxqIRKOOYax7ywAECv2JW2jKg2e2pEWgZvCBl/dkMWTROwOJxyLU/9YEVRDBk
oOuu7TA3TfTRp5DolbH6X7AClTCBUH49MFYV8FcGfTa4kPvmDhl4km4iGhQDNYeRhHarH/pDioUm
Mz+ImrXvSu+yQwL2FwxqP70L9CEMCUBtdjHBoVsUMQMOg4rq86HZr/RIJG7b/fnrcaEFDB0gtg3T
cuP2DjooqqkNoQRzDOz0z1+Ff+AvnueAxp6/eNpOAPmz7LVBoR/9wW7y5eXn7dTL+dO//hCjLZ0/
FANBzXc3eH/x///dAYFvJ3P2PtxN6my/p/3n7QO+/OrOd+2eavcfz/xZOk0fvXr7Qd3e5s10yRTR
/yymX6fL6f5IStMX/H4n//qjc597v/zfLJyFB+uKbSO9bupv4i59SYP+kl84nEbZNNvdovgZmyBQ
duXxdOF/i9PI75ijAfRKrx0v4nT6FO/fddPck185imaPuQ8FbmfxbVYku/gbkq8/Fhp8rse8te92
Q1bv4m/vGPcsll+7Zm/6vrL3f4LV/afO79nC1GVXPp3F6bx7y+1gjOzKZ4js+v7+b9kWO2UXPn+a
ep0NqDatNel1Fwsf1ufuG9nA+6SXjp78AxKktgcivXK87m6LpqIqu+zlS9/UwD2lF2aB4jGsO/ui
mUGSXfoqLvzshZkbwLLs2tdTP5p17rnB+smvixLPNHraX5rOnSiKyy+dZdNHr8hmed7Z020jXnp9
/9Hz59PuiG2DA5VfmrMgOxTdaMYV5dd+UxNW8jgQirNxkXbcXjtFIn3jPyZSk7zpm9nXdHoQPYFM
FzV52Zu+mZXT7rnVdj3lF/4b7mhpm6zfXczSbNbxVNToBZLnd9z89azyHzvHWNsA+B2Lf47TcHeb
2/ygmeyTXnqrhzOepjEnZefYaYGev+cLfiy4I/mj3iLD1zELjEm/IUe4DRdEJN2sRgOnQqYta5Db
dDY/ZDHYtklkF76bRZGgfZsepAntmJPs8vde/DR7d569ONuauo7s8g9xgTDTaxtR9FJ/w0/afMHL
jdi2amXv/wPWn2XZrBNStAgp+bWrblbZDjfLrvsxn3q7DS18StuxkV32z1m65GTrrNy0AaRX9sls
DrZ3O5wgu/SnaebB25R3X80W8y+9+CzL3/352s03OHLp9f3sMYbgvBO56YjgURSTXvvHhFZv+u7X
Kk3P5DEv6087UpjX/lm3uCb+4nExm6b//g8AAAD//w==</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Distribution of Burn beds across states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Distribution of Burn beds across states</a:t>
          </a:r>
        </a:p>
      </cx:txPr>
    </cx:title>
    <cx:plotArea>
      <cx:plotAreaRegion>
        <cx:series layoutId="regionMap" uniqueId="{A7449739-8E88-41B1-88A8-7BD3A39F3C3D}">
          <cx:dataLabels>
            <cx:visibility seriesName="0" categoryName="0" value="1"/>
          </cx:dataLabels>
          <cx:dataId val="0"/>
          <cx:layoutPr>
            <cx:geography cultureLanguage="en-US" cultureRegion="US" attribution="Powered by Bing">
              <cx:geoCache provider="{E9337A44-BEBE-4D9F-B70C-5C5E7DAFC167}">
                <cx:binary>1H1rUxtJsvZfcfjz20zXtbs2dk7EtIS4GWyDzcz4S4cMTN+7+n779ecpJDD0aA0bw3kjxG4MYUml
zsqnMivzyazi3zfDv27Su3X1bsjSvP7XzfDr+7Bpin/98kt9E95l6/ogi24qXeu/moMbnf2i//or
urn75bZa91Ee/EJtwn+5CddVcze8/59/49uCO/1B36ybSOef27tqvLyr27Spf/LezrferW+zKF9G
dVNFNw359f2Xu2Fdv393lzdRM34Zi7tf3z/7yPt3v8y/6G8PfZdCrqa9xVhGDrhkLncJse9/yPt3
qc6D7duWUgeMMaoch6r7H/fh2RfrDONfFOdemPXtbXVX15jM/e/HYc8kx6t/vH93o9u8MeoKoLlf
33/No+bu9t1Vs27uMO2o1ovNBxbaiP/16n6+vzxX+P/8e/YCNDB75Qkmc3W99NbfIFmluopu1w+K
+eegUPdAKCGIJBudK/UcFJcecNdhnLpsAxp7ePYGlFcItBuWx4EzYFYf9hKYi7v+3Z+6Sh6088+R
4fRAMUU5TOJR80/NxREHEu8ISfgGOvnw7A0yr5FoNzQ/Rs6wufhzL7H5GEb6QTdvgIt9wAksRjn2
o5t6igssBu8w2IzziNvGhW5weUma3ZhsRs3w+Hi8l3icpGmU6+gNtxZuHxDKicvk1hbmXkwdEO5K
JlyxdXMP62GDyWsk2o3Lj5EzbE72048t1mn0l67y6A33GOYcUMGlVERtLGK28ROiDiRxqEP4dhd6
js7rZNqNz9OxM4QWv+2l9Xxt1uGDfv65N2MIuihzHEnFBhv6fP8nhBxIx6WUytn+8pIcu/HYjJoh
8fXLXiJxdKer4E0NhR5I7lKXq90RsssOOOfM4ba7c2t5hUC7UXkcOAPmaD9N5Eq3TfhuuU5084Zu
jPMDzhBtCcfZbCLOzFRs+4AyG+BJ/mCgm+3ltfLsBuf56BlCV8u9NJ3f7+rm3XUE83nbncaFAVHh
uGSbQs4gcm1sNAjNlL01sFk282qxdiM1Gz6D6vfrvYTqPKpr3VbRw5J+gz3HPWDSEa7NtyjM9hyF
nNNxmEPoNhwQD8/emNNrJNoN0I+RM2zOP+4pNnl+V7+tl5MHDC6MM7XdY2bBmuIHRIEMYBSoPc1r
zqNXyPKfYHkcOsflYi9x+XSX5/WYdus39W7IclyFMHoLjG3PoHGcA5e5Lgi0H5npU4ReK9VukJ6P
nuH0aT8Dhd+qaNL5G8YIjB9QBdNwH0iZ2QZ0H05LLpQU8j6EA4RPIXqFQLvReRw4A+a3b3tpQOfR
TRgF6/xBO/9800H05jrcUYgNdtM24sBhtkJot31/lu68RqLd0PwYOcPm/GQvsVnepet+Xd29HTZI
Qm3bRQ7KftAzTyk1UJ1cupIz4m6wmwUEr5FoNzY/Rs6wWR7uJTa/pevv6+wtHRrYTImYmtKZJ3Pl
gcttQ05vQ21Qbs882cuS7IbkcQozRH7bT0Lt/yDJcQ4Eoa5CDL3TkzlIghAjCGVv358lOa+RaDc0
P0bOsLnez+3/QlfgCRbrSoOQfkujEQeCoQQgsKHc/8xsxwEd7QrmSrkJAuzZXvN6uXbjNB8/Q+ti
sZe+baFR/FzfvmEph7kHSrlC2HxbYkM09nTfITaA5A7KCjMTeo0ou6H5MXIGymI/M9Df13WIroRG
v2Wo5qDCRhhonP9AtFH7QAgwpQ8EAmB7uvW8Tqbd+DwdO0Po9/10cufrul7fhG191zT1g6LeIJ6m
ByjZMKSaP5LNp7bjoG5gCwQILpzfU3ReLc9ugGbDZxid7ydGX8AXoGnl7i1jaoH4DKGZ7W7pghnJ
hviNcUZN3e2xKPcUpleJtBuiJ0Nn8HzZTzrng26jOlq/aYhgHygX9Kd8bLx5vvUoAq6HoO7mbs1r
VlJ4lUi74XkydAbPh/20nou779W6TtYPfuYNnBs5EChHm7rozqooWtUAnkORsG7enwdwr5BoNzg/
5jLD5mI/E9KT/PaNDUcdGIaGu6gf3P8gNHu678CvgX1D4PDQNjXjCl4h0G5kHgfOgDnZT5/20Of5
Tv/1DkFpm31/00o2ImsbkTNh8FtP4QFHbRNJFRpBN6nRzK/9t2Ltxmr3t8yAW+5nGvQxSdehflOO
B1mOyziXW2c2rysoEA626f98KHzPqJ7XSLQbpx8jZ9h8PNvLFPXirlu/ZXeu6c5BosMfiQS0RD+1
JkLkgRRgEpxtlEce9sBNpfRleXbj8jBuhsrFflawf4/qG53X0VumqPxAMqUEk9vwDCbxFBhXoZpA
0VitdrdNv0qk3dg8GTqD5/f9rCecrfP6Tc8ZuGhZ5zhEgDro/Q+M4ik2Cu0Hrk1c+6HaMEtQX5Zn
NzAP42aonF3tpSu7DHHq4d1Jna7z2wen8iaBtaQuDGO7+6uZQwNrIAh8mSmR3v8gunualb5Wqt0I
PR89w+lyP61n0x32f8BhM0RwTHH6cFpnHmebZgQ0IqKivUFqlgK9Xq7dWM3Hz9C62s/g7XxdjW9r
UYbDRq4KX/bcyzkSxxDQBgcId1rSayTZjcyPkTNMzpd76elOdP+W1AE9sB2E0g7nO/NTxRBMg/ch
9vb9md28JM1uTDajZnic/LaXeJzB4bc3yfjg+f/5roMDCDAR6krx42Th04jAFeAMHLQckm20NuMM
XiPRblx+jJxhc/bnXmJzvo7yNySpuQAJjfYC8SQUewqMVAcURxM5LGrjxGZswYvi7EZlO2wGyfl+
Mmwfq7vgTatv2PhRmsZpKbnR+WxjIffVN9CfqIw+mOgm23xZkt1wPIyb4fHxci9N5OQW9MyDYv65
70LfGqgycM0PZ6NmETMhSEWRZjro+Hh46gaOFwXZjcZ22AyMk/3c24/RqRZFD3r552jcn1RDq5rN
sG0/9VQ4EWr2GNNIsNnXZ0zMy4LsRuNh3AyO45O9tA1zsvj0rqrvxreDxJz9xIEOcDG7TxM4sA/H
Fbg2YevOZnvI62Tajc7TsTOELk73EqFznTdvWujkIPwZM8eld8fDxMbhT46GNmlKBU9z/VeIshuV
x4EzSM6/7CUkZpGd3w3RzRvuKuhTR2aPIzZ8W+CcZffElgcEnD/aB2aO7HXS7Abm6dgZNhfne4nN
b1Xy1uwl+tTRlGYzsmXAZvu9ORzFFLabh/rnbNd/jUS70fkxcobNb/sZiJnDXub/RfGGAQBDPzRF
APB4kYB6HgeA+MfRDoqOwm1bzSy9f6VQuxF6NngG0vnVXhrQ9V2VYct58Pz/PEJDvGw7guJ/M5fm
4HC1pFJJeLX7n5nhvEKS3ag8Dpwhcr2f281Coxftpolu2rdEBby+I4hAJLCzJgNwHIaT74TOUHml
NLuReTZ4hs5iP9HZtHa/+dF2dNzibi5s9lvbmHk1RNY4gWMOtj0E0Q8Gu60z3zfSvyzVbpiez2mG
08VyL/0aTrG8aUeaxLFb3P3g2PRHP+Dz/JMeUEe5HP2Ez7F5WZLdqDyMm+Hx2752ZvTvjtdZgW71
tzy5xtmBdHEFl3rwa/NNx/g9HGxDfrrxe7ND0yYifpVYuzGaDZ9BdXG8F6Zz89Nr+DYZ4SYuePbJ
//b2QYW6C84U4PqU3XUZnEE0F0g91sv4czOa3Q74n8XajdRs+LOZ/H+6evA/X0v4eGvjct2sD++v
e3xyM+HP372fLm6gnA3dZvI7cdvo7uT21/eUQ8uPl0iar3jGAMyUNht3t66bX99bUh4ohzFU3IAe
Li4wh6l6XC/y63u0tpuTcshhYZ64gMpFKpWbnerX9+gzYOCvAfc25qjNlTEYgmoqo2ArFEH/r8Kd
VI9XbH7S6Qii/VEb23+/y9vsk47ypsYNl7D+YvMxMzvzRLDlCleOUAe7J+IbvH+zvsSBGXya/L+U
xFVO+kTcucRvWnVIC15Y6cIuumi6FqItkjW3KlGv8nKsR75s6CDCYWFp3/4e5BXPrYWmQ+KcqlCM
7TJRVl4e9ypL6/NUZIU1ejoZRPFdJE086CV0lcZsETgOJ3fOoMf2Mg0HJ127rij8G5axUl4EMioL
5mUkqiEKL0SVfQyJ3fT5MkhFlRSe7kWWfSDOWELkIMvIeEYzlsd/WXWnMeYJpDuUhKLBMx3BNVKu
0OVmrjaAurAinurIIVnUhjJ07/xe53F53GQ85ccp7+rKOZ7qoIn6xRQVuLYstf2I+qufP57AAz9/
vrlqhOGeReQFqMoq8/4TjKaYubW0ZXQbk4Ql0aLRTLDQU4paZbyqhj6ommUVNgEPPYtbU5F/6jkb
a7ogfJI9O21kmNeJp3XJKnKB1pcS7/1cSArS5amQLheuS7EwpeAuQ0fGbCGVLM8mHef0q9uErCxW
TREUdXTUWKxtfI+NuOfgGgnpaJOVHw6W3yxw8mMsS68qSlAYVkgAIhmEeUmXCUKXVMUOP476dMBL
5dhreeGXAz4VhazG14xBJutVYjkVWxVu1bF6MfZ5oUfEa48WvQN+c454NjWFLmGKy15QweC4pu+5
/pshIU7a6vErC7qkT7ymKmV3OaVTpG8a201o7o2NLqdrh+ZWl3iZpUlWHQ8yS4PxcMokaYKVYlbb
f4VdVFBH78SM5Kesm7Bm88hSQ3fE+7TAW3UbScyaFj0walQW4oFR49v4FyyMQBVZwKGKpnFCq1mI
tI2n3gsVjfGvjX6CaNDmLMLPlIAk57kOJA5So2VNuHA6NpzFcx2QfuJylKX1pcsc7ZQrPUVOekFD
d+iSBfxKGOQvrSjzlU9cEwJFHP8RCCfhAtFuNTc7O9Y+l8XgfKlbghXSjDg9Fh2VUwP98LjgWhz6
vaWH2pMpG6HwtPPzZJ2h7QFa6qshbT45snb9eOU33O0uG2Tf3WWFoDVZD5kl8MqQ1/JiC1tQ9jlU
OaRuDu8z1baBI0gGA4QVRwS/1Bir7tLWmYYkIkmwphPZGC/1c21zxf42eUeipxbpDK4cNG7+ub6Z
sGorsIfxSxiOMvW9pk1YsfB7248vJJ14NR6WYSUL11OUqjj0qqqMylM7bdkgvCILS+usCjKLn/tZ
6LBF2eshuLGj1D7u/ZbLZeLkOr3lcTpVl5mWGe52nkjaf+QdsYdp6ca5EsWi5IzX7arvhdtdVGXo
D9qTmZ2RD8yuiFrmeaXIIh6atvI9PbjlFHth3lV8WARD0sEYuqnqx9QbLBHzeKUoafmVTJuRBwt7
IG3fHhWqD4l/qEc/aE6a0LGhTmdK+2mCU8NSLE6GZPRbr6yLWK465QRsKTJrmL70UtPouuVp4C8Z
byhZjLj1RI+eDJpaLVVE+2QRiDQ4xjnBZllqu5/OfJXb9hHpSUhXgVW7oX1YJDrjX0fRBYn1VWl7
GL4MzcCac6tucuvS5r7T3opKyurr5HRBrr1CaxLWn9UwpcmRH2FvW02au5n2VKIZDRdONdWl+51k
sZvfhrTQ3bDEUhnLO9U2fW8vkrSvSXzc+Hkp3GWb2CKVR35mJfJCEcdKkqNOFrROw7vQzVkDLQ+E
uRU/n5jusKQnUtVF+Bntv420D/OcF4Vz0io/CtMPuRiSMjiMu6Dpuw+98IMoWvk861tx6eeUlScy
5mHgrrBWJEu8optsVS3S2o165QUWl2WzDP1qiseTPqitMDrqo2yQepGonsPBdkXUij+01UpRn2Bx
9Ja/6FlWY3dpiyHGlzQjcwf5MaWOg1/N5kUrilK8h7tpOR436ZqX36e2VLQ7jWVVBPSYDJblOIsx
FknrHA15TLLUE7yzxt6zhRVhOgET2FTWgz+i83kRi1CJ4OPYF33hfIp9K+7TlZMwixYnSTsqt/so
YyYi5ZVKBXBcTtWIMLl2At+3pjPO0xqassYSLvscXrsMxZnF/MpJP5CojEj6KY772PUP+xiOIDjU
EQiKagGXZUQaOyu16aEdhGNULu0iiSt3mTe2JfI/aEBzPC+LU6W+toFblotKOg40S902wg6yIDI0
XwL5WZV6ZakGmy55WGP2iyIkOZOrOOyNxljaJPil67CxrvLMMS6fd03gOgvVNxoLYMpxP+ZRo6oM
nys2Uw0bMUF9ZYzGIgd7Se3jaWlIOnwHiQw8pOAhFb+TdDB6zrmKEUlYrVUBCitP3JDflSVufCpX
VRShP2nRu2R0ykXkhqK1gCBvy/a6ifM2yqEvK5z0UdhOnAznbuwYkSMgXUxXEisLT2B4q/zuW4NZ
YLKyDPJitPBaqjKjmq4j+Ci2WLfsIUOHnnnMcTufqmKs/I5wK8RrYii0vEoE9xVb8F6N+PrCCQl0
sV09/lQrfKUTW2ZyfjPeK6PFqqkWtHYSgKPEJMy/WC2Sc2ZHlXW1VbW1+fiDkjefk/FIk3OHFhkE
ILkVdt+TSBZRdRTlbMSkSzrhSn0voCyI7Ctmy0ArT2yA0lPXYKnVzdhWwUlO1OgLjyRhN8qPKms1
tNTRLMVHaIHzZdUCOYPfKS+xxwBwBxlax2CjTmCX39VGg7qABcGvbeYU0qgdy0Whc9mT47F1Qwyz
N9Bulof0kxT6kTzCiEPhpGbygxxDqCIglXlMyEOJF0dd2k74dbIi3janmCkz6t0spKkdW0iJSZpv
IVFVYxzyWobVVTehEX2jUGvqJ/xDp0xz59CyRZ7EJxMuRxyKo8AWFKP7qNWwaRUHWJRF3QPfqHNo
+Z3IIMfyqYWbmclXnY/lWiOTMV9IO/OLd4GLX2luG3PIJmHkz1sZhP3XNg3SIFrlgYvvDUtGAnac
1KNDmjO2WStRXKvGOdqqXMVdBXGGiCX4EuwAGg+PiyjBPt+RcpL2V0Rusdsti9Jq8mhh14GPh4s4
xFXFyyYt/OYk7cuS2R5gCtsTRwfGnFvsr3gtGVsZu6sEweIwnjJVp4M+bri2s2yRKp5mnefXgdWc
EEVafD5syhq/EDSK9CIrW/x3zHpHfhN2T4Tllcjk0osuaXwkAn0V4+kkDHR3LXN/sLJDf5zM2u8V
XHm8GlhJ4WHcKkxb9zDNsMVmh4OV+6o+EQpb1fCnLYcY/iZItU6S420yETdpWMWrNkxzXdyMvMZV
8MdFHEIdR+zeZkrtplBY7feJP12z0NV987VkfdjL42Yz9UEFNVTEimFKMKMk6GtxKCebwMs1FTfq
I0NhVo0tlVniSEOhCLdOemiAtNTMt4kiil8VFjg+X0a4MsPyonSS8hsaxJNceVUYjTI7ZwWp8Ak5
EmPfnWhrrCsbzRelNxGRVv6qzcvKpyeBX074jmnoEWt5PoiXzDouBU/UeOSTRMhvWTYmOl80aZqO
4ixLpLGnhvcRUrAgcRu4Sib9EXtePcLTxCtk/0Z5bcQI9EtbN0EmFqd5gOFousYs/+wRnvnWae/X
VRVdKBabnE232O7OncRnsvnMxzIb/cPBj60xXMm+EGm9zLWFK109h/iu/MYDRjAdbIYK4E8WnzAr
mWdm28iEb5ZbRSuCxbfRZNxohOossiPWnfaTyHznczK1vXVVIZiu+eFUlEp+g7/F+rL6YoIGYm6b
OfhFbsH5T1llFJhGiFcRWatM98U3qcawJN/5kMr0QsqyGP0Vp7purL/6iMSDf4gdjaXCq1OWlNbC
TYlTXYMf7pPmix2UcRAsfDGycLjsHcQ25a3qoq6kf9a+W1f2UZW0XaYWFp3q5HriLeXaa7E7DJ3X
EKIRUzqOUC1pscqzWNFFhxctp/OcHrzEsNzOZINlWcQT1IODaqOZ1r27SdPO+D81BsabIPo3xhvV
mflEfp/e+DE1rwliW/jEGIzmgz5rBT7RtXljPp/6BUw5QLToX0zNSIrDGIZqrFJl5p3tkkVMCU+k
QMXirRpxgPxm3KkVLKphrJjjEVrZ7qc2dIJee72dcwA9Tr6iJ32ZGysPrIlD+zVYAvziCMuak3Ky
sb65bQFgG7hBriQCz/Rt+yBRKWxpJZaKdbXJ2PIonpzEi/Oi5Z+TjcNK0tZ8c4mOSqwGKy0tI2Ml
K86XWZCV2vfCUrbWVRuJAnNuenA43WlEAxPGhXzAM5wuNWK19wZn6QT7iOeL1hh5QQ3JtMz7waxJ
x59oEnkirPMsOwzjFNa42iiESsc4vQSNn/heXhMrPgspSx338Ofp1Syhx+Wg8A9YwRTOTRIpZwl9
2ODs75AU9CrUWkJqJwgGWEOv4WZLixsLSrvEWFcXlUb2nz/e8EVPElvzeHQU4yzr5s+amLuYn/I5
VTtoq68debV1jTHck9G/cGFJP38UKivPH4XGZPT7gZQRaGMGOfP8Ub2blK6PUPJhjdjJoPWiLHzO
P+ImQrO6lQwNqG0UA2HNKw7Its7x57I8pxBQVcX6cVFgdSXIUKzzWUrrd4yODUzvCo1YcGORICYe
r2v8cZfDSSN0fknPf38gmulBHEhXUdwer2acRRJWNkkz278shxwbRZBgxz9xxgS2t7Xsn0+Q2M+0
bWZo/qSGwLXALsXpCdOB+RTYIY15kDepvNx6jD6cXCyiUbJRiNXAa7dbxYU/VZ/bno3xMmtz489Z
Bddg1RPHRvSCRM9XOiRCKmVu6WCOEjik6xqJn1CHo7Kt3hlZeZlujKpHXAcbH9rEh1+P3C4CBCFv
R1imYtgcEFpYoREkLljZTouuRGa/EhnTwvYGuJZxAVdf4uOwD59cRCMu7y8XfdUYqyk2bvbnk5jx
QOhkZZgE2Gnzd2T+ToUMYWTRsGLWrbSqDg8OJscsnNTlxgHnFWidb4mwEQL9/LnPdQcg8VgFygt/
d4DCZucUTNGO2tEWc28D5Ba19Dq7SOs/Qu7TPPD6OGqjj7mPv5vVeGGokX29gN3MdPF4mAHIRqqA
Gy43nC2mQHSRZQ8hu4Vzh6EuRG9Lsd5s6RtfHllEk3NsrmN7ldS2PcFrh1EKpfxcEc/tyKxoiqus
0M5l+obQtTIz3EZGdjwmuX/jqykX1ZEui8wfDy0/qxEqjG5lAt2fP/Lvk0cDk/GRuFzGnPGbrdvQ
Cf00Hu3qlsseBYTVSOREkpWo+hbLN3LBDH6rWmgdG+L9ZqrtsavUYRdpu+hfWAhkRsZBAbgqAvQn
agDodMfR3OdWFCjEDqporO8o3ToIE4cmNHFbNugQf6Kr7WM+8UWU1SMtvEGBJS89Edlhe5UVSBkX
uUWq/ApUbgYXVwpd0cusi/L6+891ZnatJ9uKgwvJbHCb6FR1UB7CH5p5LmXb+25ll9PwfdgYow1S
CcqyNxHuUDGTYtHE+Py86bX5FRVB+98qCyf+cboMuS1COcZRNXkuhltSpLi11N/zVFgoD8UojCBw
7ka7QRzMfIGSUh20YHSzWOTg+qoiq4g4dq3YkOdliEKOKSqNJtzOoyntzjg2a529wLGaroOZvswF
lQgqXAqE/xYFDAzFApVP7HvtU4nIKW7qIm0/ISaOinzRl2MJ4Swn6/CeRlQO3stNptG66ovCP6lV
lcbBIpsmezwD3ZqDLM6VLVHYaAUozEuZqWDKkAqrAcwxteIRjD+CtBTfmkQ+Qq8XzJTMSjCYCm6f
RfuYTXAlA/5m2sxjYGXmZZd3xTdHaGECr03e4/utQjxFJsfEdf648Z6bmK+9z7UK5BV4a+gbhl0B
e9PLBs3nXhzd06hzCkUIRQTwt2WRDEmd+aEuvhXI1KrykNWJy88pCdl4xmrkdaWn/C6drrNwGEfH
a8OqL8MFHH4vL4Ny8q3jKuPxdF1ZLTh7F1USLJOBd1mqjpJWGHh0zRSW0Ng54PaLKk6m6ymVpmRj
I4cDChG0D4B0rkxZZVOUcrNhAHZMxIhOvHqyg8ZdFqJm9Uo6rcEuGUxFZVneP165gSHtXA2aEyU1
1CUheWQhQ0sXTSEylBZqmaMAprqKdFec6an5UFWJX3lpmlU0W1iBnw3HAUfd7s/czX1+3dmdybYc
N0A5qCuRbLMX1sbchUP7Di5HQSDATV2BzJYG88c8IKpIv00ELG3gDdR2itrrdazTE9aWPRzFf+eN
cNKE26iYmYI39u75E5HB1WGfsf5PNrVmMfYtN+5vS7zJrkSG7cdsgq/sadvUwbkDx4J1+nMxTHfe
MytnuByYOti4cL6CojQ5m/nEura0lMyuM55nDfMajfTtTpdhCW8UJnVODivf0dGnrnYNgVSEQoPc
chvaaQ+UZ58i36RBeZYi974awNS6o1f3BBXAxrXsaFGKadBnWER26MUoFUSFx31JjLGHNtah7kJE
Fyd+nDTG8jtE6h/NZcbF6LGkYqj8/XzGc7/m4kJD5OFm1pgtQ7vBcwecSD/M+7J2viJFtVEfF1VF
xzPaTWbdojuL8+OQ9KaoOiCGw6+guS+aW7IwS5q1cU/9K/BtZknTMkL2fxwVlBkXWaIsRlZl2pna
7iRAkIxLv89MuZ6MoOquK4eUMKOfT+k5hgJeA1E8s3EGE3ojuIZ7PqOwbOhgdRdhnRgfNt1TYUUt
8vbzaLktx8XMry92bp4ncDnUfRuOuQL3+fOcAXwUrr1rL7bExxCEZezZGrm19qoa18L/d8+DXZor
JZAa4XQvv//jPE+jdNb7WC5dFF9siAnQpCYed5IUmVFel4Yy+PkDZ1sF6H70MuCGMmpOE+Om/7l1
5nYT+vFQqBs7Rkl/m4JQmRharWKZod57t8uzhZ3xijqeU6VgzL10skm9aFg+OF/j3kbC+IJcm2aK
H1EMbrrFOWekbSj5mvgXpzyf69624f6cKKyPqonaYX1IxWCC/hb97K3+q55yxI0LXQeojysv8ycw
/l4jgoZkZ2Bc0EQTLHRSoHr3gXLUj+xPmS+CQB+P4HeEvvCHKCHDuPApPPufdVlmoLKrmPK8PMzS
dqLNwta2rLOlWwmUSz+wgWgmP6nNtplIEMrso59npBzOkyDsFJpe2k5GBHWtGM0WxyCLnShbplZc
wN9tSSbHwrDQSzbUEFhWF35P3qeiG7o4uddmH2YUvhL0vqFy+o5aiDY1dcH15rSFukGTyda5YHVq
CDlrw08ViEGAm124ZIq8pG4yMnl5Xak8WsrCSePWeyhblaA+Qm9LRt2zYNjAeuh3Kl1DxDhlh+og
+OFE0sPC1XhkloAZ7k5tOIUoWKRDhgMNR+jJSOP0KwN1qdiFHBvFi5NY2pYp6NRdhV1z3HDpqh9r
Vi7DpM1QOkcVzUGniBeHjav9hdXqoLczr8QfDRH0kypV4fSHQYnjWOUXMapu0l/QM2I2DvB4NpUX
uqnRCPIlKtAxECyxzhG1r8KqJCReZATE4V8jyge1eyrk0NNvRAxj416g9OkXn3Ol4oQexnlt2ahm
4AqEoVmgGQsh62GuR2C77Ac6VaNnW6gudQvQa0S4i5GPfv8hUXVTTx6ivj5CRUS5FcKPKLTrI26n
Tf9d2lkyhkufgzTNvczJs+qPHNUzq/Xczc629SYlws5AfnAz5N7xKg9TSVswofdcGZoXDNc35o0J
yDZLI71n9HInTUC7VwqJZ+F1lS0zAl8UaAdi0CShXp9YnfqC2F+7V0WurHSVRSIQXhgE/ZUYIxEv
x6j3jyLesePIZtNJVg3dMapR+tKpJF0MSoQXTtSkNur+XfXFx6I+5oHQtQfrC7/HVZH+EdiRXg6K
+KgnpKw5QsECZUGaizO3sL/pBOaY94X8IPuoWDo8DIGubVWr2Bn4Yayj9uMUp419CGa1OXRHm6VY
sTK7CYv2ihJenFXcCs6yrm4ORY02AuR7wXGnW7UMVe9+doqwRPhcRLdRXfrLNCwCb+R5vhS+Kk/d
iWar0c8RbOWF4Phqd8wXPM6dVY+vPHHBqX+vBt0eIb3wb0uVpEfJQNLJG1UsVmFs66uCo7/CS1Fm
qz2L6eBrP0zuOrVygXJMm33pXRod2rSxT7mtwsjTlsU+cJRaV1VT4w7d2PE/owAcgRZomLolaNcB
J00KctnROIxWxZhbh6TOmsu64ygawRUs63FoT1ldjYknst5d+I7yQ/ePqKNqPEGg397UlMfkULdF
A6o6ysLR6/C3RO/cRjjZ0vKt6jRTiPqXnDTx56FjCbjuTJ+JuiHlwndDvbbjuvgw4AzkWS2JWaG+
MKFK0PWnAyjJc9tJuhN0MFinUcJCunTh/W5J37PcmyaXhCh9FNaffVH2d6VlDQsakWld17GmCNwL
NABOU42VG6ZF6oGYqNplMfXJcCrboAw8mxTRxUgcOGLQ4ouuZyk7xf3ZaXFaDWW1okVLz0SaDR6q
9deiH2/s1vcvOIH5dP/L3pn1SI5jWfoXaaCFEkVgMA9abPN9CU/3eCHCIzIkkZJIUSIl6tfPscic
6s6sri70+wCFAiLdzLRxufee71zNdqkgD4dd0WyDo1XqVVITuoz3uiXmw+sNdbUQUWQzF1Yi1ZAl
7ZpUF4FNyDcEgKpI4n48KqTCRRwOy9MWjfJpbv0iS7kszZep9dO72fQQF9Nmt5JHRotC4PwQ2OTQ
TTHxtnYvyZavjyye274cdye+iUHvBUCd4Q2vk51Q/3LREwMIctaxyUtrQn4h3Ui+zXm23Yo9Mg7o
CLE4KF8KboMJqoJtbrM8UF3RR5J9MwHCkipHjU0UqZinx2zN5AELfZaVrNvpaYlU+4h0GCnU2pov
sRr10dktOgrtsm8m4V9WaB1f9mnY8+OkiS/ENDS/e9yQY7tQa2uU8vzLYljKC0MmUHeyWYqwde6c
MamPE2qJUdHQmX1h48I+k00nr8Jw9el2t/9uMcArR1V8RxC/H0PsFNW0TcsLaoRBka6juw3MLL/u
oRqPSR9xFECABNy3PiTYyzasSKHocmh6qcxOFBFzqedRHGVqzReUUBKcv4svUTgmB5El8we01emR
ja05Rb5nL8Ng9ptmFlO9USy5kDKG7n4k4XIxlqyP48zNq8lz8j2RDotDPHl3T/yAyQNd8iFKFnuz
Gbqeu3VLFLS3fDzybCAVJA4wkpCu2HkPDL/lvDVPe5y3X3LIXx/Tni+v2PCbEyYbvdujYEGpIOsO
PePpLSjFKCmXgfVVvvsxwXg342FvAvUogVE8NpvSU4kELDyYVUwferGkgUCy77eGEXuDeoCEwjOo
1ybZ2YA1e9jqhMr8FIHbKp3eyUPumgR0hQl+BDxGqefWp2TvWOmHDdFqRS2whPxWpomjSx3iTeD9
UvRM89s10M0jlLL+PiB+fOsX8w3faSDWd9HbPCCCEZaK+40JVDlTHXUXpnT81QbcrmXfruEdMmr7
pYudm45t3CekZG1EbwhXJj+wcBjZZWhzXYHFI3vhwCxWOdsHWoh9Ya4YEj7eqwCZw40PJop7nYXr
Ym4n5gDrRJuJ1vNIpuEh2UjwREfW6TLbTKvqlmnzLJrODTWwPd/eDJ1UXRWYMUXhkfMoOFI3z/uz
z0dj2+M19AgrNm14UYPEXVNrIy8ShU3TlxFF5FKmg+XuDoqXmMvERs3rSnflSxX22S2qYjyq1ggh
4s2CEsbylnao4BusI0YvaYbAqRmRvZ/cktFLGm/hKF73xPPYFX6bQmYvMRa78JwTUB3HqfejqVo3
p/aFBY0USHSbnpnCBLzpZRkQtr10CZLTIm5J/6R8FOzHFWKBKEM6xeHtysQ2lrEBi3FHeyynFepQ
e6WgTl5EvHQleqfLyxL4bRYPvQ8ytie4/WO4DRW0tkFeiyE6ToeHZSEiXyqfiayPAUnMCvMhB6JW
2sjHQ00i27e3sgVhVwwjpPpyX7ZpLJLB7y8ogwh5GjuSqroB7HUnO2Seldi67ZQ0eOl1leVhS1GJ
FSY6y8ZoIGU2pb6I182/Zku83Acp22g5CE7mghKZQE6F7voW6cD8cAyhSWK0j49K8SipG9fGNi4R
wrWBKsFXouKzFrTNnn1AFEVgZnPf9SVW0gUfUGHQwZyORWjKs7rVvS7SZoo2VsuBRrStdbypNL2L
ApfZLwDyBn4SU06+Nc593fe2+dK0+mvDdCoKpAnDy7pSUfOcm2OIzSPEIpEZIEx0v+l93N+bpLMH
1xpW6knvuqCohupiGNLhxYx9VhmT+cLmHcH66pbh+9Lw/UBVDxSr2fgdKLE8LKNtXqdqx2ZDHtnc
Ji8UebqpOge9DuMBA6ZA2Wn9ESktn/Q0znk9U9rczmpUL3aal6a2W+P4Gcp/Q4tg2Nh5UGKq4nHq
D3Li6csow6hmS6tuJE+Du1hu5CbWAM9UMwNAZEiLqjjmeEegpfa4b3HcF3Cu9kMVMjfNtY4ydY8y
3bqctVl5weY13MpJNqIk2ex0waKBo1SLuqM9zxkurvYAFV52brofHOzidBRgpCqDSbkWu5fmHrs8
Nv8uk33VCcQXOAX+jF2nO1jKstKOun0TXRN9hXq6HQBes6MK2XCgmorHQISmdEPWvofj8KUXKLg0
SNwONObiQ63xooo0UeojCbm52DjhW8HNJvKyQ7HzwnWMi25CUArd5kq8miB5EEhLLm6Nuu+yTehX
yZvoXUbJeutA31WpntQ5gez/BoAiltc1bdNFIsLpLuM8QdyKxfE6CMl3IgfU0/04XHftLZ4/lcuD
ru6zDjAbgACVncd07FQ5m25bwAvtCoIvXUVUJj3WkSILOpHe9XqOP9u2XWQR9ziHQvS0zUuJ3y0h
YWJMtF6n5yGzMa2QwrveINaSzWXQavlNI2trS6mTJPyKjXc1BQvy1Z2CRWbVokVw6qY0/nJlPw/R
7qQtOh/ohzTdxKd1ucb2gMzzoCwH0a54mtwCvzI32gMMLkyDkOZ2m63+lPGydeUMqdgVneu378vi
MVcwKZGnWQ0l+ocDeeQKUFWuHoVLLqh2N8Deu21HMI/q7O/oIOD4YaDtckM88rciQDiyVD2fgrQO
pgGl9XB36dsy9/0H1W4rJSqyVR8GU3hvVxq9gJDKGchuxHBFtqxtf1wRVF2w+o1rvU1tKxDKMYSe
IHEDdZ+0axSUll8LXn4IU10b7SDkgSrGICpJO7SCSHdoXAYcZpClkAjSTH1NY13J/dTFiKmTke/v
42xH+RCraJ0rZBVcYkljmdp1aSLb9P4YhLEYyUNmE54XMpq65FuP6mwwli7IN8EPgJ7kFt7JVmWK
lci2N6ILu7fDbEuKDTf1VQsGKe8LC9GE+Gp0ng/yxuccJZ1ytkjA9GPvYDpKig1qCrMHY/XUvTeN
JKqpVkwVoDDw0ySjKdw2qWw5NIjVxrNtbTD8nKd5c2ndgmEfxjqdwEu98DAGP3PUgN2XsTKeBKF4
FFZLPAcSAHm3orAWHIcrNoPL/30IGA1xH2cx+orpdkvfU5PG7csfgnugr9DI0rOrvB1HfNM3sL1f
8Uswn1fiBPNwpz8awsMtO0K+2DHfpmhm3YfVaxu0xZivfg+Q2XKxZtgisBwvb7ZFQSG/XRBQbveh
YKEnpW1mO8njDkIJTwtbnlDiM8nt6IYq7Rfrx5vE4vL2olMgZecS4HIy8JdkSXWX1RnqwV1yCa2d
vAJL3i2IcZA7NNNB61xgPQ4WVUmQ5HcxgHyE7pphxfSsQxCVk2O30MF7DSXdQQ3vSmDxtl9J3Ywb
6fpar6CmGWoHo8pvd4R+ec2DPuOoLDvOtC0iMjFSU78n5Ah2a3jTue2/BCCklyJWsI8VxGLu1CCG
hx/hKBFlQWRqjaxVNrO2cgas8Vbs8QSAbM+s/yVmXVjXuEeUO90JWn53q0KelDLO7J2IvB9qnQwA
7h0DzKeD/kWwbaXnCSEcLZJRe1Js4yrHo1lCOFG2XK8jNHAnf+g95BJLKxl4kWEftdWS7P557oJ1
Q4AQ9DUiUGSIXOg0PZqMLEPFh3z7DHa+eV1EzTpFz7nsZFqteGfvd4O3XppiFg6pwbgHDtmIEVFb
I5ww88m2qXQ/mmC7VlwQUcdjucu2OcBp5XhwGCxUsS82nthY8pAoVRMfzqdoVvSjdz1BwZLyuFEl
CopdigyV+vl+yLPQVnGY2uUd+CrQ18JoOCVKcLmTQ4AUxWDDUdy6b5B5DwWZEIffbYCmtmJNJK2p
zPpL0MwKipFNoWHCH6EH4Lext3OVjykDVhQs7RHyIB4M3ZqgSOCPOE26n0RpUTD73AGdYmxw9mSD
UOE6d33IIr09ejzsijCes1qAj/09AICO4qHQzW2AZXj+iuRybZ+oGMw16kri7oQIJrsYQtPuE0tk
4o+JI+JZrQm/g9Wl+dGYCHc+X/cNlgNuURnZ924rdBeuX/IttY+r6VtcAoxoEGTooLCa0gGaoEzZ
c4TyIa2YUOs5QtGiq1bwzb+tCYETMJUzOY1ECFhMTPoy8UYdlngM3zMzRwWj8JK0pt8hhM27L4AZ
+Hu4IuOuiu3swE70I3Qo1jnmzk1m4DCYxx2WnoavG06X9Ve8FdlwqUfq4wMoH7ByaE3TzVXjEoel
N4Cs2BWLprCIJM08ISgY/XyXWG1vmzhyeRWmjaYHwKz6dd3oAufYMuIqQXTSr8S0eVMMCMAfpuAa
8c45yccCMbXvikxyBg1aTl1bYUMXoOdRLnncB1QAij3TOqulg0miSsKhq/dpw3eaFJYIoL+Drlyi
f65zO9Yxn7dyXVL/QbFauJttGY2u+snlz3NqFovDpemEhKBDFWiI1V3S8/gmb3tJgXpzPxQm4uwm
CNr40/edvGyBnh/htxAlOP74G8RnO0IpoMyXXToLU9KVdL6yqxdz0Zt84bVtu7zH+muS/kZEsU8P
S7ambwFv9XaPypVMUAxQgy96PUQfHQO1WgyAae8VKOGwpmvqkRSwGOLhxMN0qIdItK8y3cxaYt9E
VIf4vGoTM+XX+5Y9rMmKMnQSK36f90PyPoGUbQpn+49kHtS7WZQq8OI21B7hiilz1jgM+d58NMEa
NoittqAMEHncGQsVfUbd5evY2OBsBCZ1ZTpJHxa7qMuSTpBUDZW3qAvQU8DD/A0V445iGDTZp473
pN5IOD874+OzxKvK41K4fL1Ga+EA/HlEiYfOc36ak3bMqp0FCJyGjm3HMY1d/wy/a1cZFLcqg6FO
yilJbY3wJboZvWrh71ij95b77Z3xJSr0bEMQSqmsh7znP2ENCyuSkuVLjnD/GBEefSq4CN9DfCUt
gg03DsraO6Tt/G4DqHnUbsGsy+03mMyWR21Dz4t8UWGEebA/siaQiGgiMhyxH5gRacacVDkFYIxv
365TbH4TKHZU+YZEZYIreC+2NlJvQd6TF9EmZCgJqvpnrccIYhbcMjJJvnuL6r+ppUY9yHxig5KD
q6BaAhZ4R0arBv1syKxI+rCIdsIqP+Ml3+DLzQQHM5iCzYthgtYAaEw9EA8c2h/XGJJoXCUqBC5z
Dm07iP0MM55fvvBuW9Pv6UiUPAmVDwspOTHhElS5S8lqsHhJEMl0GMC4ChZ1WVjBPBHtCBvz0Hel
kZkJt7P1G6qYRRZv6YGQcc2/ZuN4BbImLfutxzqWtmFaIc4Da1oFPmsaQMkEnDwsZQjjQcZ7uJkx
aWBFJCnAgVar38Mp8HSuIEnCbFHPevWyhebYNRLEt2741QiIMThBBmlEs4fTk0vyBSlMl2yZMW8q
X7kTFWC6HHkflPluE/dCqNmqal7R1jSqQ53Yefq0cneRL/AruvPlqghCsmLXLVaGEweNJFiJivX1
SkjWhKw/ts3m6PSbDZo9TouO5xJ/g5+RZttNsMxImG+En3mflVvIcuoO/70891ciDqohaNlro9sr
mAap8mqN/886JUpl+RLC6fn7oPRVqnd/8MBJOhrwAzNtiQW+78ItgFm1E5Do/s0J/FUIvp4AoEqw
aGilCJUQotBfT6BLPaT+pqM/5B8nMPxB6Q6S9RhxgYIu9m+U0usl/Sc5EocCTUNAq8K5T+D+/dsR
EX5uncF0PtExMDItMSZp8jUzgEv/Ha76z4eCyI3LypB6Xm/13+7uwOPB2yZrTn8wfi6FkxDMZTxd
U8tfD/LP/gmPf1zAH30AvisNb3XTLn/75/95VQP+97+v3/nHZ361SviPf+G94EbN6ufy337q+Lu6
9tiZ//6hv/wyjv7n2V17KPzlH//UzuFfNGx4/n22/fIv/viXbg5/6TLy/5pk/OrmEKVXd/0/WIB/
6udw7V+mrOn+iy/92cwB7dPAbV+50CsNiQH6RycHpKf/Cy8fwmujsNj+o4kDOn9mIBYyuFRB5SMs
wcHx+9c+DkmGN4oTYDb4ALhhwHL/kz4OafLXuQmWnFLIYyEoTaCqsE3/baCaKBMTbFntZUflBF6N
vskQRxPBY1/ojLiPsBkoynCpeu4gQd3vK7vaiIYwKkdmRR1RONbEAsCtNvEmH9p8EUisg1EgiDPH
jSE/WhAXF0AX9VSl+ZYnKBKwK+cvV3rwbdreuH5Vt2EDSbBQcX+rkaE8UpXkxwFS2ZFTTo9E9mQp
4Uzm1WxlhpStNWeJaX9nZ8+rq4gUoDLrF2zCkNpu0CRi/SoHaOXVRnlTJq11KCvFC8yBqB2piZAV
/NWK3SD8lHJX38BN5He7TFChMVu+1PhAAy092w7yaiJb+ZY3yKQYZM6Wq/AceU5O0sTB91WZ6SfV
HXtIxJifFR/Q2XqL+VS2CIUeO2iUxyVJzDOcUOtFSDC8hQesMZSJiH+HeBjCjyr2AhVIxJcBCpz3
TTg2N7Peg+9j1piliLSK75Hojmc4Rt8d26ZnscK5KdvcfWn1srwwtmxD0Qe7+YTvuHk38AIzMIUQ
crKsgZa/j0glsRaf+1DSDnpWZ85tyiQt4SY33ya/rbaMyfpbBioeN3nsP/tuWU5s75ZDRLru+x7a
/rYLzUOwN+kF2xpEOL7vN5r3rhxTOh/ols9xZbLOo+jtbWzwPBv5zjqG+Bp3yeLXhmA+xDPCSch6
vDRqyHChEBGKOeIWbtA0OAkkqcdt4v2rGkn7m4R1U5bALpMYBXNkakOWigjyZYr6KZweiOY7jL3z
ZIi9s4Ttc2lVCIOyj1AsauFGRACO5K5c57Gt+h22vgJ15fVnJ2LsPHpLxq4Y+3k/wqQ2PnZZuiFz
8/S2MWqv0t3bApnTcKeXQNzGQRL5EkQGCQpFkBUWqdLNG6c7UG5mG/I5bSvKMlKnKE70Bp/S4XDa
9d5Q6F+gD1Q+RkCEUvbUcN/CGxvUuh1c2XoHc2t636Hy8X2kiTyHBpX2VSCAryBm+iMZ2+1mRyeD
+SDYMsJzLvh7MGRNcOFTPImajTT6Ma3hbIs2XO2z21fFa+dl9LGwno9lM072KYKX7asBKwRlaY2+
gSYzrnR+QS6+0j4/kUSuc2FyptBQwiPNGqCwwAnbImGyKLS/JS5sb6awJZ82m1CFjAgG7dW73p90
M+ZfBaDCO8T4PjxvTLJXFA1VAHc25UiJ22sgrpECH/J2HL6lTcu+mI58BuGqEQua5C6ymf891caD
0oZla7zW1Md30dg5KnsjFoqHNZqPhRJEsp4KjfhQQeoNnB0gD6bsto1RLYXm/RSh2EcKGP+W2oTI
lUCdkzqHJlIOQOeL3SHrRhGtg3+a2Xpfl+kiVQSVJpxpuSetyHEfiDgqFLAEECdPy4Dp8IgCQfcc
uyA9qg7mmCpgCyfQlk34EcuW1TvBYuriUPuSQWgUR7ro/tzAUnEvyTWPZipZng2K/bixdBC/yU5M
vpiiJVmxmHF75s025ojjYJlz1GtzIkE+n6AWoSAKIXZ+ILMJvivo+CiBRMI9+skHWFz2FobvQEAv
YoS4Q5C309ds9VDfUXX+APMA9H/u+FAv6wwkMUm94SVDffOh9YyjWh3rocralZ/bOFjRCybUL7DA
aEDMbL2Bu6srh14iah/phWgP7/U49k+snfvKNR0/C4llU6EydUQy+9qMqT3OVxWgS0jkYA8DCl8E
EngFW1xWT2ga8QOw5QZnXJRNlQIqARGydXHRh7l42GDFcfaG9FM2LiUxq+5+24OmH0+eEggV7zn4
G0AsMHpEy/JurYekxeGVBAQjsodIrPyAMrR5RlOV8Bm6VwNhFTkaBZJ9ds36lgICeZ5Ynj/bCEB3
EXaCv60mG9+TwOS2GOm4XlrfyLd8zGIsUiumVQ7S+zG02/CIQia8SDBZl0snyT1rhrlUbgctlBqo
4xF2u3IbfHdvY9RapxzoToU8drhH/RGnm8ngEEEOwI3pA42pzmJSoHiV3U4RTn/flvguTVE8RjV6
4S8kN9lZdHJ9RUqbT0XrePt7AkDzAfqiHdA1Z1K3HqnfPZRY/bJjjJ8bXPh33U37efUmPW7LZA8b
TKxfJUFnpXKfgv3URL0/COLjYosWW4PEtLVE3cFVFrTGTbzs9Nx2rSqHVTxOvTVFOkEG4aqfCRZZ
yZ/XnZ9VJuI7UDKomY07QTeG3KpHuG7QBQL389WoLYJje4ceTwJ6FJMJHiR6fSR1HK/pU8/29gca
rnSnbgtW4ITTpnEc0P8Xv1P/FEuzHpln7OwiO7+BKxgeXYQaJeYTdLPRKlMkSC8GPKLGddCNfFih
xQCkFpuw6Qmu4AFlV5EgOWI0qltYLSDn9eTByoHf7ZRt5xkbY1foeL0fWf49VB37Hs0oRRTpnE7v
HbTOr+HK5XlWgT6OSRvkEDKw1GD4tdikSZ+kJdBJeuickI+cIQTRQIEruUTZR6y6/CGG1lMv7XXR
RJEqBgy7ruleA7WN1cvo2XsHlxBW7DZv9c00TzYqwxFtcqBfreyjC7h8gYljBt4BnnQ+JZRNMCNn
IDAhkkZTeBtnS4d9jEVjCMFiaaGJY+PHnVfx7uHcbQBhJbk/JG1GD5pltGzHMeOlaNanPYqVuFnA
bA4nKKTte6rRAuNbnGGKl2hhEKa1WXfTZIXMNkAMd1EEe+pyVI3sQnvBkI2NvFA3ZsH8beL7B8Le
7Tcpg/G7cFv8xhZLX6Op0Zdp6l4nVOZqNO4azhRiSkmtG0qqtues3z+wAP4kXftNLNkHRbOXz0Rd
K3TEpMAPUvtBWSBOcGj0j1PU1ysZgls8nBhWdS3Po1ymn8meOtTj9CQBZ0xJ3hUwXvUno/zylKSr
9KW1pAV6Y6BnvuaZNfWwx/tTuyPeAe29olXM/8+e/mhc91/2Nv6PnnbIb5BV/Ovk6S/NbP/+tT/T
J7S1o9ecGsYbaFPX1nb/yKBogsbVKegmvCmERFDMYNj5sxkewSurkHvj/Uhojog1/Nqm7s88CikW
g+sFr4dNfxkvWfQ/yaPQsPTvCT9SffbLKgAbVRjGf2O/09jDYaM6d1JwTFQx/HR1i4lXptiVfCY/
89AJMFz7Uo9Q4UopsrnYNi8veSR1GS75a+5yeQnQseVuQ5jt8ivxEGT38WQS7IXBWFDhQO1cpQQI
VPuBJENYYTIlBUhUhrkcdCXLLCuRbj5p7sIKxUJIwSSXdTRB5mkiHBPQmStFNOKY4RRWQs7vrmev
Nu0Uyl8qhsIlPrNAh1WPNmlQIXfo/o6as3bmPcKqVGJiJSB00qBGR4A3VF2fRRJ9OoPDZ6l+71X3
UzUL9EXw2CU6iD5FbT4X8YjrQVsuIEZmes8igV4/hmIVDHB56CoIjBQSbOUCejYmP8MPu9R8xq1x
jNfNMqCzlpA/YxlsSGdwK1Vu5iqc8KMwFSQFkc0XXAJuQ5ifB2TrFTf4lAtxDk6ToG4BFsAcFKuT
IEYfFBp9VNmU4a+SPK25XerrNwWB8tohr4Umlo0FnPszsjIQp+kS7U+NQqDje1f3Mw7Zo1x7k5IJ
p78mcW0nnFCiM1mFe/MFnmFQBNTmFVPjTz9O6jQlBmwKR0KK1SduCtY333kfRLgP7BVNVpc6GXtd
ziE0kWvR80CWPEdPEReXRrD5FUGwBPuEtRqq236Amraf1hx3L5lx0DWl5zwKXn8Nkm7yeeXJNFea
YhxEPnkaXI76Z8he0YrHlbHE/0HNfnIdTqoRkpwR7rBDJBAPK0BkF8qWuHb6OooWfBZ1hPtujiSa
Yc1xTV0ryoxnV+kQA8v2gy6HNL3HeP6JgB+wJNjzol+7T9TI8Ox3/EtwZFXwK43VuuTQ1pzCdwbc
pTnSeRVTvd8BnWWlmc37r+c9NBBUXI9hhcYB+6FpMWRQPcSjn7AV2CzvL2HU/MQkx6jO8Nm8xejM
KYaKus6FZlr8lx62wCLLIepGOBHMvLxwWiIcw+2ihL76HU9+nTBPsE/zywovyl1LMTsYnd8pwKYy
g4kWEw6DKcds/HUzRo1JsQb4qJbDJ7paxDUHeXXpY7QoIRyDtpczv/iRRc8QW3SJrnyguIx3ZbJo
jb4YcVwbqcJqMAS3NHQ4h6adb/I52I5NFke3ycRhEVoQSEogk2hQmIAVFOM1zMEoG/HHbR3lHYL1
8Koigfx0bV9L3/R1iHkS9q57cm16/2t6JWLfTyFaokDR6NE0TOXbtXmIKsIBjxuZj7w0bTgiYE8k
wvDrNJQ5QsPrsw0GXH7Ax9sMrXSwhGAIjAAdSkCkGqIbnh/6QuwHhX30ODdE1jA9swPcAn0FRVeX
vwbAdYRjij91ZAfb6bGMMWh4NcFee/r1mBeYBzEPMIw2UCK1ExH/pq+VgLTFpe4BjoUaUnBC0yas
XhAr4R/HI4jkzwbGVADWmD1hgNk8JAsr4zHil9DY8RbFqe0+3dJjvorPoOl8EaDNxy2XsazRH6Ir
7R4GpybFPFV7Gt162rIDzTDIRthJbwMwBQifsHxBM8XrMrA4RPsI/oAcWdsDbw82/Fi0upLMSVbS
JUxAcaVzATOrOa/ZDLxyhJK4dUN4ClWaoEtGg0WxibC4rXh0AZXsyG381KLSd9yj0R/1gsVEE+fK
dMJlo5VTBxNchFlEtToNOVawgUJ7+rU2xWyL61+TFnCUg0UweMVvt49ofRpWJiVPsRf+mHEEqukC
ZESiaFR6RNaHOUNkKBVkpmswertlZLu3VP6Eqxy3xmMG/LrXGUtlJQf8JDhQdiBjJmuyLXMV5CmW
QJJCroY38jGOdmSNauqPOZ9+ThT/eUB1EJNeF+DOtwsJ+u6AHjvfc0DuNazN8NtM9G1QRNUyaB+D
1d5TtYgiWfPm4rutEUXQz31UAUsA9i9XBePxFmS2QgdNGPevvY8QAZKsZnk0IwjejfiMhdqqSAuW
lkA6XtMGwNicr1rceZAelw59EPMCnBdyaDBbxNZXNadoVbc8wpqd8abIor6hBwPKRZRewnCweWZm
5POtjtDCYAoumttvwDrUjxllGtKFyhZNssmf+ZQEe4ZVArXIEhNjPUGuVQcwQRv7v+yd2XKkSNZu
X+W8AG3Mwy0RxKR5SCmVN5hyEDM44DgOT/+vUOXpUmVVV1nf901bWSsliMBx38P3rS3ige76RpTI
TJvSVcY24yja2laYXkVztxq72mnn8bqCjBkc28glAockJo3PCzaATT5lqr5M88iR8TDUlr/pF7rL
157y7QWiVpsa9y3coFMe+I8fQrGfFf+PpN9z/fcPjYwAAAgGM98PzkAMh7jrY++mjgDpAFuaDkGx
LJir8rei4nBx2vBxGjqHZcVb5xas9L+/7tmb96frogHFnBOaAUnTH68bLa69RFJMB2t+3+x4B52i
+t7ORhVrUb39/dX+2CAiRDx/Skrq/nkYHS2uX662zsALi7WdDvXCAjlHAlGVGgmcR/O3z/W/Fso/
JAGOY7l86/85C3j8oV/Hj/2Tn7/xMwF4ny4b4Xq3yEnpq50D8J8tFIuRTuQEuPFJC35G+T8TALol
OBb5ESQKEAdMTv93AmB7/zrH/gxUN89Tb7DY/zcJgAXX4Y8r1gIL5NqUDlhCJn1f+8wN+MBMoQ1t
qL6jMfDeTVeGi8amXr69d9RXy+iT3GAX101X3QdzeDWOQn0mku0fRAdriVLvaVrQilMjWq/ee+0L
YK90r7qSzbftjdcpCOCE+p3ZH9wwDfLY8+xsvG0DaFh3rltUdhMbLbisI4aR0L6OXLwUn5DT2sSz
Bi0OZy8q4o+rUAxmgFhcIevRccVZ3FCFTKvS3a1rZiIAFDNc2E8QbSVBG5a02jrlkfZxudhpJJMg
N91xl9euLU7SzQq04SXYR/PcdlyWKCkIX61T0C32k8vG21fx2lkdNTKXJsoersLiHacCP0kK4a4I
ysd0MYxJxcjSFZ6/zuteyzaFoOKXFM1Xe9RjnyDsN5W/CcdzxwkRQymQstbuiBOrQ/WCMY2yvx/l
F2l5TlrQIYEfV0TTCkxQyZ4VdiXRRidedFtIWiXgUQ8l8rBkBnjwsiAhiEMnyw/FWDxkNZraWE8l
bMaWnMGenzChOftSEslZIBoOlDnzNcYikz+jIqfmuajiGIT6ChbSRT5P0zNlwXYz1WfFjc6zuFUc
Ayrzv0mdziDp5hfwICNOaY5l7aD9qZ4oplDQjqzyhBHla1Z0Q+Kk1fSwhtMYo3Br9hNfqeFAkvUC
Me9pnQe70G73OGOp9RdPqPTfOro2F+vYQQitsus179HPT/Kla8ZTo7r2QDcFh13hbDVxaDwuwr8Q
Anc2VDcOQVC0BEdPAm38Fs8Ih3OjfvhF6181/prezlHnxyOdelodE9gDJ93CKKz2rnKtWK/qxgYH
uFUKfUqG12/jziq/pN49XIWSMDkArwXiEKxsq1cvRpCQb3AThF+LyVb7RhHZUa/WOMuWJRG9Z9xn
Z0FhW2Y/UiftbjxDPniy0MBMl3pvCip6wEiKQ1v5Pigq04+dbsHTStV5J0PPPbIv5Duqa9GOGq27
8XIj2it//tF5VQM0GHVmyt4RVxkk0g0m36+d43Yb5VGlyzI0S7hUSIg6h6piK5eNtxpYXUxVJ5Yx
FnFo60fLawHn1dWTUafHdW1BSo4CkIs0nr0lNTHr6/KU9x5IOuEWb87kDV+mNSAHlzG1creKR9UD
6SPKQYuEuvrC98/h1oR8beu4q/HWSR9nkALJ78Ud01Kz7VCqdTkbeIwDVbnpnj7XHDzUbiVu6Sk3
LVIrMIEitP2dQ9UxOXdQx42Fe+URz6TcSNNas32BB+/UTtnQbBZHcjUWVrXG6Sy/TTXRipkqdYu1
39ooxbLIIlVbcUjR4jv2MNNMssBdTpMs2oMtaTBEe8nSgvG/+Ge5P3cL52Kc5Rvw8RmBG1bana+n
KX9DXUZTBpVev8au2Yv52g698WVEw0PdHwTcurNUY17kbdRAEA7FJu8Ne2/iWYv7aj4GS0lrDQjb
a6mJZzszMxLsS+j4aLLFpuidBORQvUc7Tp8zXD9rCFFPQYFirS6NV16pZxvJL12kil5iL7HC9O41
TsBqO9R2edEa+BDGEFeFLYqnBukY9GrhFVc2KRyd7Gl1tgAxrNu+ST/1SPyhaUdOdCncujtZkdzR
aVeXairEPYIv46Fyx+DVbrxim1VRv0EHSIIxZTmvMcZhkseuBVVULyb+gKVLkKOjUkSPdF2PmJn4
O+2uM0yir/Nbey533zWrcnZp72k073VOm1Hd1rlbJMUyHmbLpBKaSrBOfbiG8ZL6LdXv5YXc0TsA
Pom+DfZ4h682n2P0e6h8Q/nZR4oVF6ZpJLajjm6NO6eaLIeszBLyLe1cXLiGNC6Wyct3oZqsbQuU
JhGdLuIlCzM40Rb7QbhcF9DjblbDVFdLQVe3XaZgW7Sa3gKmT+R+9pRI1872eUQlC3t4uIlK2tNo
BveLkQ3swfIqmti1sEgtYMrh9JoA14+yQmrlIxYlC53vJzy7MVkqUmYXNx+fLTr0Wu9BMkdHBN/p
prO0iccmar4tmLJJDx0QO5ZhbMVI+6psOvDoUWiPj1FRRlsnrJZt79bRdpT9MTIi5HKGeNN98AlR
YJes0TztzFGQjC3RiuaSvCVvdb6bJrIbo+q/q2q9qumcXFgay846020EY93e2EQml+Bbu6Q1l3I3
F9I8rp7nHwwvAC8tWmDnLWjYkGQlNkI+81SVdYwNi/2u93EambQ34OujupdfbFChF8y8SAFntOCJ
nRmdxlJal6yBcT8WLg3lqnqbfLI1LdYvGZI2RLsRe1m5eOlV2ll0uVTJ1o+T5yv6hHmDD324JSdO
N7myxuvZhTeX10CpfDN76SzvTUT9D1cW9a72CBiUdp8bbHObphr7pzrkT62DO8Ri0vINMyVCybGs
kC9i2A/GOb+Fj1jeRXYnjmZor5fgZ/kagurL1KSUlxRvF7uUeg6XjgNDOg9F4WN5yPQUlzpkX/eL
+qvdIsBs7KU7AoQBcE1PFAGK0e7Gcm0ubcueExImd6Oc5euISJLmqx/QY+EeZtwKiRn14dNo2utt
5Yyg3tsVf3ScBxNOubkS3L6SVfnCa1/JK0aGhI994PG7Dp7XYcIuVet5Y9RRdjeN9XzrQSR8CUr/
wfN9vDx1dn1mmB6cKcxo+OWlSLwx5Yuma+Z+IoeeNyDTBxoyIVWPFNM8oBWUspOaFxgKyGdJ32G1
Z5393Wt1620XnnNsC6u7UdYqD+aqg0OgvfDLXI3my2TqbxAB5c1qOkaZKJWrQ0nl4MZrfJVYK/4/
dlYhFcBMOtC2ipDbnFmCSBHue3Ry9zN6CBNjijIIMWxBZdId67dxcEL0+2OZ8UwpuXe01wd/L4Tl
8cq0vgRMOkbrtMEm5W+XzHlAgYj3RJqXgErKz6MfmV/bjFLYnKfrtuzybNNnzvfaH/GV+YX9zcpK
o9kwFSKqYqOY9FGc1TNxUeXltNXeor+ZdYg+oJvGBwT2/RHnX3ClcqPeR61/u/rtRdoFEikFx4E+
YH0sWc6+Cr6nWdBscnsMbiLpFc/oB1yUBIW3HZq5TryCOQgCWjYiYLykSSed7n5wXNrZNArHa+pO
IZqVtPNiWvVTtl2HEP+B0iPN1bCo95kF0jgNZrQwgBwTUJjjXg6+sUe6kza4n+vimd2seuaImz7X
szYfqlKmB7MMiqPpzUS8ae+f+lYZJcIj7D8AHuf6KbOLcrmAVN/EdECHEwk3LwTqjSoRKEFO1P8p
AODVJe91WxQSKgPbbo7DnaQ9/GyGKzMGBHatcOyii64s5Y2bYfBm2MtQ8f51JbzhnsENjZej5M+Z
NxINEssf6cNII9lih8X070JKWCPh+HQxxaKSouR9uEB+1jRJiDL0E5i41f+cVUaxblWoOVkB6ES8
iAP9z2XwdZa4letf+06Vv6hg9hG+BNNDvbaLtUXNblzVrS5e0sZrd0Ma4uZtVl0f0VXQhQjLDK+K
W1GnGpu5eTZp4d8p/ulBN2yvQxM9zA2x8Yh85WvbtEwEyoNy58s1u8Ad4xPMq17GslHNo5XPOTWe
wN5Tza0uEdD2u4UKFnXtvqZ2vlK48wbh7Warne8oYWGf9FaUKaUqKH+W1nTZtOsUu5ixDhMOjFtb
oGi+D4Ny6G5g+mhvG6HU7/2KarNvEyw0Io+WMcTlZNti/E64WYQTYvSgn92HTmZ+hUN6WrowwJdS
RnkTxXO5KHyh2jU2/giioV4Frl9nzNlHdVhToB195yBz33u2w6Kh6jXjRjgwxUhYX1ETplvTKNPs
slCwZmOW8FAmdpjNW6ggisoedU52H6Ael0oa4jCN1KJx25MLWL2xX3Elb5VEMIL7QhwBiZbbSTrF
paC4CuRmCt6aoXO//eYZQrMhy71uxONYMSnixaJytmncaL6SvI9xOK6rt6XYGf7oQpEd/KkhBKcM
aWx61B5PazmbSeGzOycAzKvdaI/rq0lgfTHjSoxrFOddgKYG0ch0evciCVGIz7l2m/sZbPlpFUxK
shtXbL3ccjACUdRP0KRIuiNYk0zG/uyZGmJthqHsrl0s4VuHe/w0EkUmUtNuW1urTDLOOoLzfkm0
PchkqoOjIVq1hcSh7mVWRLsBVsyr52r30FTYt9OKnanuGJYSFF2+LzIHU2rnhZdOgeYKr0E+M4DA
UPvadjGh5xEeq+FGcSfxu/lJ2PZyoEHdE0pBawCFSeHditw5Yd1gEYu0l1DII79hUcIsL4s8mXET
JVHNMQ6QvfoyEtPTzgiag1GkDnBqTpJ29tsQioocN4ZpLHBKHGfH0JsGkGBg3LybqvDBHSZd1Ve6
mtqNl7XOQASOxape8vwHDhT3Kk0Zq7EVPWSCzuDdRcqhJ0HVs4ZSsQ413vlKKg6debnLpRldK51V
UHAK/1D5hZfYNUZac+y6U2Fat2FIPXYcRyQlk8hex6AtwY+fTZbC6sPryugZGdCYtCLr1MWfGjkv
73pPB01es2mKvHnBnPLSAy9A1hLuXU9bOKiF+g5UfzyEhbkeAfrUfH/TVMTKw/6i26ymSIsqsAwy
f+uv9Ss+n/xM88QL3erPIiSJyGiFrf33tqw/v1vFansyu2SSbdXF2nES6o+IjYooPZXF6L3iIEmZ
lWT6G2Jmy9wYrS5rtK2ceRmirktULi2rZQz2FjrKjT24xWWNffKW+oNpbidXw8pXwlTXoyTeLunf
bftz+QdppDhGfV8jM1NobnBz/5hbUrRSlurQuBIiudHbd+jbqAiI4ZvMtTwFiMdiM2RSGo3tLSZC
xG7Cx39vG9XJDhp1925qy4r+K/kaodjS4uBx17I5tpNgyFKmxuVZyZRuhZqvHNyLT4RSj4XBYJFg
kMFF7jvzptcrgWOXH9N57cc4n4wB8+j0JbL6q5n+YZyX9hNQd/ytynV3wgdTMqO2f8611cROj6o9
MkMai1PqPUJl9mJvrWysLvklkMMXKYLxsIz5w+Bbb4jZif/AH9D3FS0wbfvFyS14gqp1v4/A9rdm
NjhbYTRPGn30mxBYPHfoCn0ZU/Ug+MZQh7PCb+7DRWL66TLUoFKE6RcFvBSXqaIbHUfLfN9b1trF
dZimlJ2Yn7PzRncpCP4bixyHvlCFNojSeePJGK1L5/Px6NqeRx5IBIu8A75ZDSdckvGMk0OT6qRb
HpVA3lh64kb5LoG1VRkdTc6qsGIYQHWbKKD1YzKZubi2Qc8f+Q9+VLXhG9Nd7t2yY/MIi/yEkrA6
LR6HK+bxbzQOp35f4dRJtD+B7afphAtVn4DKg30wraeBI2lTWxLTr32uBYo22yzRBGcNruD5nSDK
Kyxvb3tEwr85EAFiqBm3DAV81X/JwvWkWfCbGhIWyAXjCpcWsU7t9UD6gpOwlNz9blTEh6njPkI5
2xLqb4hMbRw3/eWQqTuoH9/NpmDF40hKIt3e9a4A194sNDBcJHm/2xgDNL83s+0+F5Y7XsjUEFsU
YXRoaXrsc1NkSdE11kEjdKVpNY3HVmYmlQuM+Wblff/d6limc7HJu+VLlWHPtBkWxMyeoYhL6XxN
PWU9zCHtKl8v87B5d0B6Y6Ae2PtsRAMe9jazn05DTzGKMRIbK2XMFS43gzoLcyIQiDKFIfLbK1fW
4ybFVIvVk2kJU0LD7kwlMfPq1HM+WtHa7apiEa+jBTfAA2jbbCv6Pt/o36R6Yy2V8XqejXUTmDVq
Zg48tGlBoA8huPLLoCJFQq5S5jQGs9NguFkCMGP5SpzFq5WJ5rUorfDm3YW5ynz6ZhT+229OzCg3
xlNPGfpu1RBwvIJ25uZ3N6Zt5+56jXy9E7iY/u3GjKQjUJVG/u43S6ZfYRQVdtEOm2LFf1wIG3GV
mRrXjGXx6DxyGByKVD0umfeJCMH7zZ+Z9Ys88B4siT9g0pyj8GkOfXb4vLUfMphMG4AUN3Tj0tdG
nxG+TRrCTzm7NmuSdONitglqLt+tm71UYFlcROu7d//mUBb+dHJb9p/Yl6Yo93+ycqLmt+KW5Ibw
bu4Ephq/G54G4fYXEDxCRR8viCDSM3Vhv4gyhZFUWi9+h+Dtei48kxl0dIC2IXzy56mSNeqwvzJ/
BqyefmOKWe4ZoVBcrkKIYcuBdVasTBkR0zKj7LRlQzNOniMhdpmXD67QairlQcDOij9aQzMDkTyg
Uf3gTUJSfDIr4cekYVBjbSN6QjyQffdyTF1bFICZ3lJTW+4XLJIMyuNF++kTDUYSb21zRBOCfjSL
0iK4WwzC+pWhjydR+RIQxTTv0eT2dxA/7OeSmSJ667ls2OvgWbcjw6tQxv9uJ2Uv625rjNTPv1lK
oVdODMiJwqthMeRzJQzz2mzmZW+DDIxIXkfnDtRDcP+XZlM5hurBth2KoRqZPcSzlm01brywRag3
5vn2z55TBzVeeU2FH5DAnzyng2jAq8ghK7dQgW/XbHRLYIjCThzKUI/mGmSn0mWrbOt8eavPflRM
dwRqqw+a992Umkd42zHOFZjhfK/bzQanbgZ4i8N+7rYkOzDagETthTGHJvODmosh1cFRzQgMBDqb
SwEDDVlUYJmX3drNn1CYSiRJdPi3uTG7G6ZfvIMAjDtR9eLaW+bw0OQWhkC1iv08mu7GERXeYWOY
5dW7w5XqLYQOZqM8msR3l0PXz7sJ4OKBcmZAlcbI75e8BD1y9rpqehmbTIzNFV7wb4ayrITNKT34
uccIrrPxNVK8GhhL8qTonSOk4fC21b5G/uupk28EwGr9tN66kqxjImLcUG8eTiP696t3Pyxo3q9t
qK1EpYu5K8PlFZB9vrFd5tekYUlZ0UobamXD8mQUDuzHAcv9u1/WCN1wn8N43ajfTbNd1aIrjkL8
3DAxt2enIBr9jljWXIeXonaXDanCelgG7a8cZON0GwYddWArquvtBy/tknPYlLjbKupZqro0gh7V
E+2b3021VhWuKOvXa69a+f/N9G509HIzM3kptlX1FI32Zydjs4YwnhSus26plLxG7YBzI6PhMc95
tn333raB0e1sq3IPiEv3blber6EgVXA9MJuTucZZtt44wB/iuuyfxdiXt342wfiyDwRWcq9WV335
t03XMS1zZ65EyLhtP3h1m6hEmDz1dyDpa/CRXcjRbp0Twbw2bnB/ARw17fzYt6Z9iWrgO8Lp6QqS
ATAo9n+EKGcvL9MIPsvZQ4bQ6EslhD4Odf/83ov9X9v6H9rWmEXo4/7nrvXmlfG8YFcK0L2/S1d/
+62fnWsyzX9ZlM088zwFwQs9/uD/71zb7r9c0zPPY0p5rSwXNPsH6aoFkzYE7MtEXji//+5cOwx/
dviDtHrCENHrfydd/YXp+04tts5RqI/Kgrb1uUv/sW8tGQwp+mnS18gYmYQw4+yPO4cxfJsqmNWd
b3jLqdSqpYZqVvJFdq76REcDf8sYtT/XGWZRJmn/hdzE+tWP+M5sjuyzZddEueufYfUfuuhuu4gq
wquH7hWXVFatbRpPQQegiOYoU/HU7CL/VgJP19CEst8waAdrO0P7Avcs7G+/R1KaN/yNnOitrq1P
KFVDa7/4XvrDYmag/gdvsY3w4KNS5Z0yjXaEYTFMR6KA/Yt2xC1ALTHUSl47GmIw0edaf1IuLvid
DBbKiWrRVrktAoQla+CDelgq06HXOVAXG1Qnv+d6xNhUGMKj91B00F2a3IT9OXhkAtm5/V9NkPIA
toxbarLR05j3F8wBpfvDpGv/qhhy1ew/rOK/eA5/fgyBS42MB4HaEHHF+UN/eAwBnRjwf/V4zXyC
6KnLUF6gsbVZGgL98u2sh+hBpFb9+e8v+4sOxwysAKh1gJKatcj/nG/rw2WxoGauGLP2ug1X65op
h9M1QOINgzvyp7+/0i+6pvcrRci08aT7DIcJf1lnonUpCiApuAY/674y5nao96kMOaoqkSfkCfVK
2LUggwQsOjf/tGjOi+KDvInLs1Bsz3bRHTFF/dfLB4FTYIiHQBn0lcdEi4nCQ32+B0ZvjoTXQC4W
k0e/n+ueQl5fdcEPiEhMTUUZhVrPGUwkmCW0whJ5xicoeLazzWke/RCGEtQGwShuPJCiw8FzfKqZ
f//tWX9+UJSo2Dawt9vY3N1fxS7+5LWelxpU2FPSFUAgpMFGJVs3pmvXZqc5L6qvWRjBjl17BtIB
KSg2tqWCNxmsa7dZ8iwAKVGqH8XgBN+VJ/Lg9Pc3ybybX79lB5kOJH/wUHR4vcD543KiSFGYZPLO
Ven2Io3CrYzyFQuUdqKdVNPEELXepM68cHiCTws2g9XuR3sQ+9qlJVLVfXMvmEePBqaes+eZpuFx
GQFFCK8Xn+B+htuUKWu4TcsSg4l0QL2k5dhez8IYAcPAEMkosKO+WUF/b2yVNwf4kPW9XWa3GbxP
HddT0F/LtH+UdmM4VPdRhlvFYrM3uNO60iANy8s698KX1IRGl/uhdbmCc4g2M/7LhtbTUhyNcKB9
MC8EWdbsGeeo5hsxiXwgF0InROk82KWYiY4MIbIf+9yamT4cGET/a16lX5HPApgt0BjRkoMLLMQI
8gRA7NHqo/p7oYTPe+801QNVMh3EChYGzt9h2ix8D9BJ7OgG/qFOYHD0O8vSFhJ5XBcASGcG2G4U
WXHSjM4A5S26yVM8CFt8nfLAUWNTzwSAHocyqD9TIMwv7CESD54jvf0UYdhGqdqsryGpXoLuBFk8
2uRsZwAJebXpxL2BdCfeBcBuYtbLbJXttKTP7MzznCyZmsLd0KW4fqXTHFr+KQoqd+j4oiECxzQq
SwPO00wJpfM0cgRZp4i0jbbZD0hds/OIK5rnlrstxgH6d8lKor8v54iSsxPoSx8gUp3eTXMvmyaG
Lrm0w/c8zW17fRlnQ59hSBGa4Kr7Zi8NhYoBNts0CfMatQTSUGBb/boHBy9TuNpFIeKS/s+DydCV
Y7k4DmVHnkEaLzg/0VrnsFq3bZpyHsq6mvuEMSWZuRlqaaU3KHl9SMnVEsz5dtF1JC/9ETkxY6do
+44Y4TgLd76Rl+mN4tXxac6FglzEwkLd7Nq6GKJzPghCKtEIijdGihwPvklqtu6mG1OmjpImYKmc
64Da2JgSFey8NmvWTbh67JitXZ0T4nwwavDLSL9uoXvRQeqyInxD4YV0a2t2tgQmHk7htQfRND21
Dv08r9y0qLzW5TCirhvIKLKcNl1K2sS83WFsCxQSfrMczHFEJo7fpkZITcOw3g8MXDawvrj2syGa
1do6jl+hRq4a07gB92gg/Jdt+0zVL2qOpJgSpXwu/Xu0/1TOS9BgFoqtnJo1sFA7l3u8IxQmOYyd
E6QWu9pNgjugZ4jnIwktveIhLBcxXzUhPPDE4FUZIM1bFJeQHNbbLHWy6Sz95nEWwUh80q7MLPkB
NCeiAMEN0KEgqeqPllm4B8gklY8nAyn7tugKaAZTSgUVoJCImE3NnKiNw0DBNW6Yk2ZcmOcykSVS
iMjI1QORWMw86jBoWqjQKsgKTCPh35FAgWNi+WQMWtNzAcRO6sL4MsAfWpiCyntkXyNnL/C7hco1
nMelZqTKtS+ipdu2cHquvKnlSKLWXfELuMD5thgUbrUvWGrb/NSj9de7EQNjcWHJTD66pe29ejoF
8BZSNHZ2ExMfnGT014Kbh1TPfAOHbs0G1E1SMCj7pabBQ/k+K9XD6PnzVzHkzoHuIR7IsPIozLdh
yt/x6o5R6e2gMM5r4bh3o/SsR0tCTIzpNI7hRjJgWifKbsriMCCqAQ0cUAG9KYwgesILeV6cZdmP
aGXGfLzVC+4aOkczzyafW26sG9l0LzjBoidgQazuhl1y2FLo0N1RjlFq35YDlPB7O0SffdRuOU9X
Ustz8Jkv+tarDF8n3dxw6a5bV3I9u5EroOvg/OHPtz6zP3FfFCauEUfwKaaeqapxTkq7bqJK8eqI
Gi/lXcsccSCwE1FBxs/YU23Z5je95S7ke47ITR73POjpqsEaAf3AnHqwp8x0dJAhovfkqfMy4dm0
2ECAPp7jZNk2T2AgoxPT+wr6R+DxWBfAJl7nlq5ArIdyuXekNseLjDC3vOiQppQPIafFfmxN67qP
sv7FRbCN8djNC/vUhVk0XTCdibrEMtDsJMBdEJnafK1nFPHyraor71ZPI5i6nklr1fPsN9l4AP/a
vDFq+LyHFAiYtuQBoZMAG8hHegtN9GyYabNrZpFhJHDZ5pZhzu8LpjhcoKcvva1nDzYzUGsPlS3U
3+hpKA2VJbXd8pqsRupER7ftrP5Hw4a8nEKLJZVA7maNlB4cjR0ISZVwyMz9hTVMto/doZaKkxa2
AaF3X34ZIsYiGAth+mmN5GB9B9MPDKGxrEBBAccck+jGOsPdZ+g7R8FjQSECgGq3dkrJK70E9UOp
xj4OaX64DZCmwzqfhzbA1z2zJlCfdVetr91LQwIgTPK+bdRFtswi36CHa/JHIhGK7MzjQDgaFKOK
q3yEzBDNCrVeC1z0oc56q/hsdatD/ROVcbV8QgZiRPwxgOZJHtBNOBmpmL/mmWmoTR1QxDoWkWnd
6dFI1/0wAaRKinVikRa2LJ1buoard9344gwexgDmX7lWzkSFhehmTLD98NTmsKWONqx0pyjljcgh
taOHraoBjO/XsGf1V65Gu7tQQ6KWTumsf569xXos84G1xkkXPbHWG+TLUcuEvskWEZOQm9yf6UK+
2OE0h1aMPTz45EEmnqn0ZNIFHV+H6r5PmaLG4c6KRiPh8DRJHBZ9WTiy6i6DQeTOLZTt2j+m+szP
LLQ2sqsKPde8bUYqKjHR2CSv6jrl/gdksrsxD6ucMR6meVx6l/d+wRBRMJEpD67eo9L/VVL+oZJi
M8uLJOs/l1Kuf8z/7wW8/MdCys9f+llJwQQcAmJCrf/u830nJv2spATRvwLftJmxQSaOWuWjCdj7
13ncikeVJSDT8s8DOX83AbsoM5ku5yDxBgHp/TcegF9yIhiUyP4DSjPnmkro+78UAizl98o0s+4I
w5laadVm3o0DseJ6ref/2h7DtSj8vDsXXOu9OvQxUVYjGR4S2/YYODNnolqs63JyoqeFb+Cy71Fm
fngUf1EP+CWTOn+2s38CjwWjcf48ynIwHOxnocn1GrjR8Yz0OkWdR5IutevQsEt9J3F0aD3OqLwe
//7ivxQjzhf3TMBmeDtwdDHb9I9pXG+YyAoYBn9cBym/N3WDmqaG0Hm5WKu+1+kacbCZ//SR/T8m
j+9X5ds625/OdK5f57jKUZbDjJ30ODSWvq3qXH5nshXbZFQM+jYz8Tn8/cf80wV9i0XK5Vi9JnHi
+ecfih8EqlrQKYwOuZF2FwGR+XbJZQQR0jG+OKnyX/7+er/W2nA9eabjh8BPCY4jG5TYHy64jBZW
5VQzy6fTeDQmPyVgWlf8qIizXRJWgLIWFM7WRXJdWfc9uvgncqhg3uTkPfijgzG4l4ttT/GgPAwc
QuTjpaUj/Xmxw39YBV7wp3UQeLhsePddniYv+y/32zYMUSwbOR3I9DP30WhsL70YsxoES9b1tHh6
lMEn5pwsNZiIc4TIO7jcG+BBDwwF8/0TPjXn2KA6es2ckap/7tesJbgvTOJbQ+uawUxNflKmzRn3
Hm02Nsx42PUeacVEh45UfiiIORc8zTvhaeuanokxJFNgdheCiQr3lvT1bUqijAaY8p73NVSOWAA7
rVoR0/YEViQJ+tZnl/C3jFKuorNIxHgu6zxi5vRgDyy5tOwZoBOM1OHO0oLcsn6wSmkXUxwoSn0l
3Ui5d7pd5svWzEmFsO0zLBXkD9H0eSOgIMB7qtWob41Z6tuo6pFsAH4RL1Npi5d1MJ2jjxSXGFAp
8RI2jrolt2JeKrJ8ti8NIjsprcF7ZWaIvqc2RaDeqFQg1pD63ugN69GTGGfJHwj6I47pIwATTcNV
EuP4rtWNfLOevp/cgU8qKoBrDETmggQ06ZMNKJ2CQDh7r/XE9xiuiu9tcK3HKeKhEURET3O/eq8+
cfV9kY1RwiAWz9ktuDXRjGsiX6wTqb7/ba3mZUas+3/snddy3EiWhp8IHTCZMJdbnp6ik6gbBCWK
8B5ImKffL0nNtFiaoaL3eiPaBMVSAUikOeY3sZMQlifZ1D3naUWRWEge1p5pSu27EZ9QNF/R5TwN
vDApTrIGyfge0Ebgv4LS48+xGoMHOj3UZvsM8N+2mAXzBEkT8VR1fv0YRwgtR00RnAdzq2MYJOdX
gmgoRfO4NtYCy5azFgmenDi9muBxkCdu4GkypKxuyEcTeShAXx3Wq0HXrgNAbcirp0R5OGDxrCOC
tis/qtrD6/jDt6WhN/gCALiHnrJvxN26wTT28vUz6DKX62I2U/aNJT4YPOun2OvVZoyCYEd4xwSO
9fJw+2ysD1gvheEZeswm2grdiA1dM/nBDcVgCy0B/MOoo/Q5YN7LvnE76iWAKO3ptnZLE6hLWE2h
2pFUz0DPX6Ub8sSC8mb1noIejqVDfNqROBv72cQQEn0KYw5vUI2VOe15CRu4jCl1nNtLMD9SWxyf
Fd4usLXSbkmux9mwx88dwx+TcpSKWhyelKvFBKpl+ArPCDNLVoZUknHu7oBlxttJa82FZTDvAidf
489Jp9NpwFH4qXMpsaKDvTJCHJ+nsz6iTewWQ7WOa/CrQDdnEjFSb3hU1hfA4c2mjmd8AanYXxlu
3N+MhNHRqg+V/NoLUmvmVzc66yhIpjOFOd9B+KglADmwKzwwaDz6IASeiaitSxfawGmZxO5lbZYB
TYxFzOcgTgte+GQgAL5gULNHSqB/DhLEcek7DlGyYXIHpyKE8LDBCgGvQirm4YNTdnTELUPcYyFt
rDHCfSotvHfSHP2TQzM6bNmW5zDpoD4wpeZMds+xxQ+ggobphmOOuWyHZZwcXCPklF7aZE8ps36U
Vh88FHMMR9CL/ALgllLTzTLF4cOE98FlLaz6ce60YqzKxqeJpO8hlS4bZmVndyla/59ThN9IYGeJ
XamJvG3iOQ4otQB8YBCEWAKMfnXnov28JGm56XiMaGc5hS9PqRmZweelq62vRWsYy8mCFqx/4qDJ
DCjNqrtp57QWokKu7TjflkhJd4sHwunf/kRtl8Yn1JnvvDiGjPDPPYrqYPRuISFnsFTUeCKdwVAb
Z2ysNevy32ZFpV1eTYM9DbtF2HgNv3ctErPdoGoGlvinaxHtY/ENayc+X3NitfcyDmwKrf6YtKuG
WnS1W/wqgeURZYNARyEzzos8GRi6IqxXSy+jL7Pno78nSv/Kix0636yqvWfVbUZaH3aP1eQTi9S9
hqNS3Fmj6MFrbUBNbBNkudgsRB61l63fzSekbv4l5pAcCwC/kTQGj/9s5mlwLkPJ9pa5C5NGNwFv
OnL/TTQZeioNEXKJUVxZl3g0s5c2LhyHVYoI14PCRmgPTy0470ZezTrPA/ZBKP/ck+djGJvUgj+I
s5IpODlRcO7mNRiJyKbdkbeqPcw0rQqYdlHX7aFi+Oe4XAEZwt6RKiuHCeKYsCmvUYZmLZGm53tv
5hyvWi7shIt4WuaUDf91C/TigWTXwyyJqT+aeXytGRyoXNejOIeKaVL1keSkbW90zyUAdbrsTsvJ
by+NfPJyzscOTWKyQ5kAP5ybippEjkceEcNMXrN/uy0LF3tYZXFKJBEaBseXh9zZWZO37UHNtMV6
RexbQGyDgpFTdrBHVGSoPs6FmC4sN7IBK7dB9TjaTR1f2VJx10lR86wgQrlk2Sazd0OvIu84Ldxe
VNBU46iBwgMcRXkeoB/hng4ZNmZrTFnm29Co5KMbW2ysc4s65Vi3ELL+s0+VoEhAeQUm0W0On+wU
EKXx0rdNgDvYSHGZeybKeS2Y2RMAPSDGGvbaBL11hz47x1PUThR8W09Qr4qmRI8oWuG4HsqZY32o
fVqSRctWdRvqN5qm2OgtQ6HLfh2v0bAgzK16ezGRQZAdPdxt7svQfLCMGbFzxonQ8hbha2O4Ve6U
u/U6AZER+zd5hswLR1WNUxUkhqiZKQdniRFZ+DIRLUd7TMgph1qEGzlCG9sEf7hsHeZFAo6KWtro
4hKF7wgxiGfH5mmGgP8lPhaKvms8b/m32UxCBqd5utQXvP7mpgKgd5LBPPkyGUFyamDHRE075ujB
sfgQUbJCjNRDuWEYJc8BxaI0sVugqXomENNeo7/8CWJcsnHaaNhZJrJQLazBVTtNzUmlenBIfW7d
lFh3ghRjk4CAAErKQm1j1btF9mIkQkK1q0JEUysKFX2jkIyAUrlmV3gp0Zw18vkqmMR4wrwmMBga
E+5LbcICQrpPmQXUgrk4TAPoTmLj8BZYKTp/HKKbtIlxuxHiSpiUVcBnlZ9425zL5ZSfcvKBeQGw
B4YT0pxfuNsoyC8Guv4rh6G6Muc6uq/R4nhsK9u5rFShOy6RSQA5Nfs8yEv6K9CerRsiP3wMEIl6
kW4oTx0HG4gE34QgRQGvxG4g9A9GuvyA6MYLERCCaShIxGU2xWDCgyEigM1gcAJ3q3lQegeJqX/j
FzmwG9LoORsa2zjB/KypL7oMWOuqiNltErdlRi4q5N2HU07Fd87GFLUnwu7Nx2mUzjp+aeViNkwe
hXQyhQWLEsRx2r8oOw048epDLV+DfoV8/arVge/H1/kt++FCFoUKtKhNRAuOHclx9uzR7OnrQ46+
HkKsdNLvGjRAUXmfrOoMojOpy+t2+PF1f0v99QOaJkQ2MlPUFI6yLlLy3EFWpQafm7tPvYGtd9FN
FP5HL2b/qopyvnHdmL24UTrK/fjqupF8NLogK8iKWeDcxLHjNHKeVE8wFDuMMiQBwVbPvvP1rpu+
9lV6+I2a8tuSlujI2xZIlL01u/+/YveHip1lCkpY/71g9z/5U5c9/Vque/sb/8I92cFfqGGAfQHQ
oV8gE+utWgfk9y9Ir5YZgIAANvNLsY4SnwMI1hTgMvBtt3QR5GexTvIraQb81nEAB9nOP1I+dzTA
4++JpW8H+AJgVzoLPCcCN++LH76n5oI9RvyIzaVOX/JiCYmyxtE2MKjo+9SeH1LEmvpdNzs5TiLd
LOX3Kczr8hwpi6qxd7WhnYwyrJqBJBLi693fz7N4um/NwkjndStqd3HxWwB+a8BMpW+OAlg+4NeE
jd1AsYXgvsbCKDLBm96zvllP2G5HwFUFJlF2s1oGU/p7p4PfIVdTkkrsE+AWGn64K1Wq6ciwKkKw
1r+8yOu3YfhV9cd6j0/RBSikfgCF8a/UGIqj0YF8Rn++W+SPmqyZbBSvQGxlVq1wnOwiiLA/wT7a
SsrihY07me/QvSfyXNvx0PI8JZ3I6f7jW3rFUf36wlCqDyzpgfJ4q30e3ZKX2mindG30bJH0ZBeI
KWDSuQjdv9jHaH/hhFrgAG+ldElqlHuzFJ0gjdqvq+ypgsfZ0EsapJGe5ib103i7hNGi1aQmXsW2
hy+/PMQtWlnTlnC4cS+XJYNKvy1QY0LmClgwXoN/wNG8PzsE/Tg9BwMEh1BtpcxAafrXkl8YZ3Rk
s7z8YY7IJtxi9WdUN0UeVsv1x6P3fhvVF6IsrXdvSSPN/03gCCZLEyzuFD5rxAxWmXUeZsJc2SYr
nK5YKq7GDn0ybK5cmRv9urYiT91kiSzTl4/v5H2V/PVOpA+8i5K8RuYcHyeWgxJ7MKXus0Jhwb2U
kNcB1LSAXzznNKJVDC374yvqifHLxOHZ2UyEFVCct8HMHhdy7QSdB8Tk7OfJiiDI/wA6QLJ4EtYD
c4HCoX7sfHaH4U8F3SOUlH5WOgs20E6AXuxyxyJWaVVZGZIWxXNHalh4B6qC5X1O6tSgheOB8q+v
pmAJzeK8StrSNbdSxdnykHZejcAkCSE0WFyPwyL4lKbgN6k/qNLOzzMVtf58GEYhOI0/Hq3fpiR4
MLos0gHCTlSjj4BfpyTCbAaeo57zPUfRsgLnPYMoQ6LAX0LSun96LSa+q/9B4IOT4qiw76A03AZI
kH7HdgZBB2h8ur0XQqllSnx8qd8mgfQtbb+BcI6FjOzxhmYFoB0mirnfSywiGNzWCLL0RYEIlV8q
PAgApIfI4/ThH65r/T6eAQ+oVcwoXduYerwfz9CwzKlupfEN7I1lUybBa21A/9LH5QI7VwfeRw7r
SGTeEyboxDAg61sgUOvCmGx1lxSw4MtV7E9L/y2CxhrsHITI5zNifPFn1TX/eHlyg3QF9ItH+8K3
jqesjMggC5TdvsV+YrMUwf/3y3UHjYz3s8xmNKt90NHPvTScMGF+dCQwHAalCwcZ5momovk777JI
X1z4kHxDEpIuUpu2QPu9vG3AIqzZXeSEbc2Xjipl2KNv7WW8dAWrlbdTtr3LMVw68NEASBSh3qIN
OCNc0AbZ5H8COtZPj8usQ4gV7EWEGzY2CSebvLkkLh5NtiBBHlckOgllBFekxQ93HCxIeg5syOWa
CR3IL2WC5s1DC6uCe9TKgSW2imhNfsHyq07L7UAeujwsveOpO9U2rrrpUv5kXMUYlDIkcQzBiLQs
nvAqXRVQApCWTp3a0P5WUPJ5mAoNKnwHZ2zCSok6eWrzSdeCzxsj++B1hbuXaor7Tz2ULQ6zuYEJ
16+7lgoKjoxRwKUNeGh8nKqYvpoRodp06eB/2zw2fiK17ZNqkoucahEOWlY3lWdI5szD6YBRMHNp
wpSYoUtUYs1nPlksh6UZ9vrMbPAGZROp/aZHhLdCYgAW3M8HkCnMDJzsPDNw040JQYwBlWbJ9Oum
SG+YeeGZRrEFbODyv8SrwbitO6yKqV2/DUJTN/RHnCTEFHvNlKvGaeXEi2QMBieB0nuY6piNeAaG
ju/J26iKjFI14oJ+PfCBcexh3pV5Oxj4cceBvqJjeERtc03fMV7Vs9fweGxderpUWGOkLw4ARiZN
GrppcVPCOPHw8kNzjumCYbPNmlJlEDBrIhv1pnntTJDOXuCmWqG3A8yU+c6pAWh1/t4A3WAMKyQh
ub5kv7fCWz83XcZkQeI3H0+Q2FGkPtFS6tgttSaH383QbPRDpAFV/YuGDl6JMwIe8dyxZyt2gS1l
TsXDVHao529L3ZqfIt9pHHUadErwLdVcCZbCkNLaTnnzFNqJw+yq55aQ9tEXGgcqUik2ePi0uWvk
81iCs9+gi7ZxFtcVB+X6DreXFomv4za0oZHA7TCxkojaC35YBzhbcFupCPQYN5iBpy/DNFKqJ+VC
lb1CDjryxCGl3cv4QI/WU1SH1uqu9kv+21gw0iHopj17A6HjQpQhxoR1DoRm0ZuHxjk90ddq9ZIW
gf7SFvYDb0J2xI1ard1y1J2HkB2jAJmv7uYD2XSXFhfakJMvbFqd8K6hfg16VkPb1N5qWbBY8oBq
Aq6Cm9S8C9D2D9TGgkKhd6Y4j4GNuqaxk0je1ODy0ckVmAPEuuYW0QhZruU8T0x/v4OSgEwBiiFz
ydE3VghaSKmyFkWOPm9MVI9TJ7mqrDiBUU2srt9wmagZATWbtayMk6Qzc4Rmp7bpq2495V1njDhp
dxSn4Ad1vJtG+IjfoSdrlTxMibddVN0GRRMK/O67Kpj8tQsuENUSNmK2m23vRClmh1E9VAG8O+L2
Sa1Cm/rrIXTAjkfRys/YZt3vC/BfrJXYbGeeGR/4DKOkVRtPcYwAQRUPlkfHPuj05EH2SM9EeIZN
vctmrKmpXg1TxxwKwRtm0RkMt4XfNTaNKlAG0mGr7Br0cOm1ZryPcjWZhjU0l/jTYT+zS5Hn4C2V
III5C6q5GPmuoDH1Ljgw+MxcM0G2Ru3Mvh75JClMw+/6NtT7UmaqYvoU9GiYYKkghojtqRaTy/gh
JsHuoBhF1gJouI4JpZrWQQ+It9/M8swHySYOPi4+3Hg8GQOXFlY+cf9slxxHiuoipzzOfzUrzxe5
PmT7fsDtYjW5iIcDBAZHzf4w+7EhsB6Z2zpasUXRYqmBz/FIftVW7QrdPB2taLbe/L3wG7KRn3kI
u74enLFqnCrYoyFBF3OLcvXoGCcDKsyISkDpiTZNOJYhBDUkYW7DZuLhkSzAo2ir5tHjjr0UZqLa
VUXssbBTVIqZPH4y6BH8Oa2LZNS/m0XlMHExZdWBs1sZervvsG1cdFUVk7qt47VBO66IeiOT9YkK
MisXAUnpQeGlxQFHPWHb3XQBjk6U/BZrdr8a5Zi3t2Yx5XeBTbWOOUQFuDl1SzQFQPOrof5eA2A1
zlqafohJcKcOQv8YjXzFQcVddplXVvmzSPOlvSk0GfppBDU6XmGUidbFiNA9DXOoFTUCImkZyHrd
QJboht04Sl9dtg1MamTXCrNADTvnWMUFqFcWiOUWx5oV7Y9mQbq3VC3YNMQTlQ5Sl3acqYfRKbCD
Vd0ac/8It2oQt27ezyJap2C7tHZhbs8UXWn9xFbIPA0jDI1jTrJ87VFuWpZNkNCZanehjYHS2cTi
GGAlZxejaVr1TgVehM07AdpyF0G0rDj43N477WYMMVeO6G1rPUNIQGbKjfou2IAw1nqbYEzadYQb
9MGznR4pdXNczsKgNM29NVqxvQvrySqp/nr5As89dKRxXWdVIe5xfUTaZG/W3lw32wBvzOlO0xj6
C4Nqu3EjDNEtD33JrEbbxnXb+8VTEfpyee960Bmw6o2WCQUIr3Y3AQwl8P9JD6R2gfuKtl+AZyAm
Izg4dYgxWkXql8+xjWzatIFIPDc/glQ68CUGNKi9le10sjf3fVg2EjnxzJS5uw8LbOQvsXDDd2yv
XHrdefwj9hHZRNeq8rMBvWNLotGFbbYDRDG6bG0eJr3+GX2bcx661s2IAiVNphFBMI6lunCKWt5D
Xa1rsanDscX8ugJkRYwyK08SjYXmyIJp8Zpi/mO2mBJBtc6k9LESsJGwuBtfh4/4zyiWQyxcvcMV
0PXYShLa01a4S4E+R3TjHGw7/bOFrjUhqYwbdNIuJGL8nDJ9KSN72c+ex3fuBlnp6A8KiM4cvNTS
kIkZcb082A9NkbhfZNmV3IpVv2p8R0ZPraEG8Ms2KbuOyN4HMFzbe2FLomCaVjqKRrOiZi9LfYhd
41lojCGsZAx7pal12d3FOQQCbEp7KG0yfuOkGAqTByUuAY+OilPR6g2xyG3O6BFoE6EJcnU9A4QP
sj45/WacuNMWcD3XHrzFq5ZbhYw3v8OVb+LLzLQKWUudrLCY2XdBqvfJTCDzna/t1EKuGuhp3WEZ
F7SBjleDEFzFg90PrftthDJf7TBK8spzqGuKY7Gv4Ts7p2Xt6ZAlDno9Rn1Vur31MhjdnAWbETQX
nlich9QN0PhAJRaYldlKhp89fNYh0mu5x+0KfUr9PMGAmDCO6OjrioUbQErDiswJDQayjkQaVPs5
od/5kg8GA8s2k+o7GDoDQbjDv0YCAySEhIYaGCn1oTLmG6uC/ovYZMix+zkipbmeigkeiuQsxRTK
LzmWxNnp22vkwLSsB9K/ob/zm3DiiXEBtHhHQ6fAVFyWUaYQwVvG1AyDR5VBdcgO2G5HxXgiCEfV
3eLh9gqteql18alt6XPEJ6AGdFBh9rRUx9Vozzon9t2GyVJQr7MmemNm6/UbaHlEKZEd6mheIcTf
ygOaGp3yrxGPwHXo3A09k/tBgEmvA4wITR5VwTZQd3SK9RJpikYXvEq8ILttqDDYfUqtnNQ4aSw9
wZxwSBp739heTpxNe1ifrrFSEYfmUI0EqmvHQbT+DuqGjjd7LBfgLudpSmSNlSGpdrh4JT/w5/rT
2r5xuR5z3+O4tNB+4wyDgKVDw8wdIh3MO7W+27flkfWS90KnreKlth0bX3HuTI6KvmLJHCWQ3JAO
9ljVDXMhXydINLLORCv03M1LOygvitGKVL+J8s6Hp8EXFA5B7VjRRlzT8scJYVsiY6juzFolugYD
9y3dBKoi5Ys8MH9Pqh0SLQSbDTVSZOSWwjkXIF+yEm09nJNeCtPWSWBaSzI200IVmGUkAsJLEk/e
cz/LZT5zRpv8ycV0e1L7yYYP8aRii77uOnyLfGjB46+37bA44WkTDDUIDH5mxD6eMgQGUxSZZF8o
7Tn8FJGzgIc2DGP67qgBHV+g3iYEwbiOSUdU3EadcfDd2hnuEEkC4bA2RovxN7B+0DG7i1O6dr1E
Npr2fQCbqF9FdcX8CLsw4q31BQXdajMhbh+APgEHSIwSyGp5YNT1jrtYDeneSePVyNjr/IHphBtM
zBdhEam3ypo92T3UnsTWeVt6E1P/YPlWTKqSob35/W3plSrXoVVuFFq5UTfiu2bTK9XpiVGOuiwG
uP+VBQEXdyyvTDFNJXD+aNEZtwyMnoEcLU8vcbLlqL7AHEsQvM5jGu1DJDuHT+7kLd2JD+osRzXP
JqfgYEPRE5fQqUf/Z+cCzedrAoEXVrBPm1JHonZps4tjQ/maNU4ZRA2Y+amC1XJBwD8AI6IgZ+db
ZBp0FviWWOThom+6WpDRgm7VQACuQVktZLxC+SkTnSTJZPaP+HDxShNr0LcOcYaTcDsBbMAoA5sJ
kV14NcURPrjMzCjsuPSG1fMaDbjRWZckJbarSbfQGYgR8n1yKpQIg+38tnME8EEYQ9C7elZ+XFv7
DzUj5LUBUtPQAaJ5XDL0wQSN0CfGb1PY6zxTqzXGcmOIucmDVTe0PO8fLnlcVaNMhVW4pPkqNCD8
uKY712Xpm73bf5Mu7g4v+dvUyH2k3P70dL9fSpN1NeiZhhGtqaMipQ3iD3y1U31LRKj3p8oVjiIo
ZLNm7/p4JF+rgb/Wqi3K1J7lSNuDfvd7V6qDGZJrb/Vvk1MMJDJDXAB6X8texCxDuBMWZ+GC0Ub2
NJRCQi4ZsBT30TXsbfJuqhC6s4E5ia7woAGu99qfvY+yxbCIEMmTHWcCAnQjP318+78NlUO1m8DW
QkjAsujavq91Tm1Y9NHoyac+QXwXMTuz1Wkhhysp1MeX+m3OOdS7A1pBoOBp6h6XjgmjcMojgHoK
Yt8Z5kM4++n4YC2eXiIYeYx/nHLHLRSLFwMbHgkH6uO2rb3Efi2Mt03n+BG9gqdaxHqPgkxHFXFI
2NlvIjvQZ1YYEO8TTMz8/APxX7O9Yrcr5MnHz348zHRNJSAA3VXViOjjGTmiOANMNXK+UpMgdUTR
jyqVX3o6nf/4SsejbEvH5GkBf3I1imNHxWsUlxvfsVLr61BWXnaBh6lOzZOUTO0A7UpHjR9f8D3I
gQYN+g+UnWnyQsrQ4hfvB7lP/YXNZG5hKdInirctUC+2OTbFmfcatk0+WYjqRnOMz1mGXNK8/fgG
XkHkv65AQi3QbKYD/ByiiXTs93dAlhjnVu2VX5vYnKNySy9rybZUPeIgfXWdXq4Vbo+cea5AyQ35
3reiuCF7XfIqXMRm4pPxbXCKVOoSD6X/WS9EEThkCwu+ChwJHZY2frfxYRv74OWsrGe39kapD0vQ
ZBVgnzgEnYPaFbsTsUjvDRSPrLGFzEn4Rolu6xPM2/1JQmsZ7neVGXq9dwr55Rmgs+2RxWiCHe/M
rRNiGw8SNl+PoFXNbXlvBfqO0J5dM8tAw1HD8fvXiM8GF4oJUFqgAL8yu2hk/IHft1QmbTUBMkWe
PaMs+/Hw/zbhwPYL05UeoA80Oo+n9kBmESMMND9WcQMK9BDVvU6BggU6Bq2wt5L1x5fU6/bdC2er
DV57NChBAOU5muP0nACvYRL0GESurjEOSeBmF8haYTZ3aXaoKIdo4gKuqneThSUHRVgYKPzhx7dx
/OSQkoXJzokMDP/xj2VESrcpR95l/JhVlD9Pk6Lti3tsj+z23O76y48vdryD4IYIZIlKkYuODNI0
R5McEaYIV/Ku+6oaqMIPMvX0tEjTWkdWH1/KPlrSfDtSEcKHfUXnzXHMo4ZiBKkuR57XvgfDDLY0
pHzZR7uIMiqZbgKLlrVAw7vgfx4FG+blJCEwkKzJFi8eyrqUYEh5dP++Hp2cONRasDa+M5OIDCX2
2AS+x2hl6LLWZOgygN9jxRjDw3J1mRh7Vz6tDCCfJT4okrMoigzdKbJUofdrEoIMTJ5hsI/muxI/
AfFG+vuvsjZH480YBOwrJutUeEhmHI+BhLwYFO4w3QOG1CcziEW95IyxInP+eLydo/ms3ymbF2g0
WEvU9Y/nM8p41FQtEd75onq91iApnWKsokP9ga2eLeit954D0mEU0BvXVdKfP7UK3diEBAGfri9S
eLqeSS5Ys9PZkCepKBhZOhjLecdSxa8mqYts3M/OQMK0ReKW9DhZ2NTU7mfjj26RbiIZeWqzdhbf
XPidqgr9wheZchXjtRMPf1hfWFlUQJEyk7F+kxAgIv4y2pX6vfdwb3Rm9NZCY0Uyd8GY6uQ5DKly
OKvZQp+u+sN5679/fVqLCNSAaQNYAnuo9ZrenwkNT6B8sw6/58rxvqQtqmQ7m/bowc38WlDjj/td
JKbgbEYpPNzUIiwPhZ3lDzhig38u8eukaRphVGfMGFmBr2zuQ/LX7jqfOhWvY1/ZB8wSPhW02r6r
WnRo77cgLdf0ctwrJeGDxWbSXXAixdp0JlbZxuhS5/NCH1mdhu2YSowqA1NsqBpmD8Zi9CQHOQh+
rMjaa8GplO1EbjgX3tyqTV/PzZaeeP6Ab7c4zXEipvmjweQcIiMtvN7Kv4IDkGfzhDAa5IXGRFeh
br07m/P5qQYULldh68aUMDSCG2HS8m70nOEhcZwYHJRpiHJjULd7RLwIMo5Rt7eu6DrConA4pNOQ
7mgTzPj60S+a0CcIEmM1iEKd5iUWGGOgKNjEafp5gGlJ1TwcMpC8bXW3IOy5Ifw0Yqp9hlibrvlJ
9LP5zZ777qvlLeI+HiRMoMktzjIPcrNI5uTs40X224Qg/NLoNCIV+kG/gccG2QUVEOLiucG5oV45
eZ1Nu8JBiO8Pu+crLuHv04mpRz4F7ZJwKLA4p45zKzQEMlsBV3m2MMBThALsoquKPCDZTHHu3ZR2
Ed4kHZqqKzOXQb1xFLLxe5VIdzOhCpJiv9e7V63bBqel0Xj3HEM411Bu6x+KgjMdZYGiXtm9JT5h
UVu+FAMM0pKq5Sdlz/bnICV9W1mVBV0IeP2VU6CshYti4VLUyGhRWWNAvakN5mdkbXsq7EO7syJp
PplT76DLEjj/KER4HZHX0SdME+iEHXu1VZTevAZF62fWCrw2SC3Z1s21daDbmu79xy/6/Wb6djEP
kKIOsYifj6NBeAaE1W1QPrumV4DPmsw7vHNtZACK7EIJR4txRlXxifYsgmkfX/sIhMfFdRhAGMQE
cDijj0MCy/C6Sfjz8iwGPctQG4z3TpXmh2mZ4P8E+SNM/wleYkTTowFqfUA+TZabj29D6t3t3RT0
NFhT40EsgGNInb3f/bB3L2gfxN5zNNA4oJyGr8DkY16y6eiS9BuFtsHBK3r8OhAxK+j2VMWhom51
gXCQ6le5FxlXixWJg7PMFM7aMPhaoPAp121mXCRz6Z3PzrxHhMK5owaaX1UGsxORymaa10s/0XZB
xD9ce3WA1KhN8r0bcVKa3TS5dLw62WdUig8Jzl5X6Djn/aYKu+EbMubDvSnt7JNR+hwQ7mSNO8fu
R2yC2iS6G/MAE9u4MXmAeELOFEQ+LQAvbVIaIZyJtwLhuPMknsVni6p2uKLpgBzyx4Orx+54bJG5
I913yWa9Y521gZIw790LnxvA/pd4RKYPKBrMM6y80ry0RnKJP1zReg98ZVbha6tRt+CRNO3rmE1t
QW5tC47OH2mdilPKZkaxCofZOKNQiS63yaaxcWTUPteOmT8get2fJwhGfDJU4Ow+fvrfZzj3EgDL
AhwFc/+3ypFj02vLpjH7AcocXdBgDNJv4Ahm+lJl+YOo3XteOu2+UhrfZpWOuKO5qi7+D0Pia5Ar
C9wPBNnn+xkOFqcrusXLf4SFOw9YGcTztbsMcX6e5G6PcidKIEicDzsM+sJtjQjWY+yjEXSIu8W6
+8OY/Icp4QuH6iWTE2DcMSZ0KYZRVVOW/og8071tXKu7sXOUsT1Kh2ccMcMl7lz9aQ1B+ySfHOui
Lz3OhFcWk9YiBPJajgrZ9cF5AZvdwOBskuz247t8ZTW8n7gkCWy+Nm59YKiPYZztWMjOj3hJMJK8
nIpLFX6t2iVWG9xs5KrBTIvaVKHZXBCx43mTxq5kvODDUOEKgjWt6iLGTsH1viR9rnTRnuZHaXTx
BfYC3aFxnOnSHeLoJJJeJFZoO9v4Vc0WUtVRjXPxqrVQ58OwWdZ7XIrrXZr1xkXgWooPjJ6B9hWv
cZ5gsiMbm9S7aCTuWqN5nJ0XNOjJBZxCRQhe5SVgIAw5top29YNUFBWIIrvb3sZ2Ki5yB7lVD6AT
ewiNvrVLvfbaCZKSZjkQT6w6JjqCvZvn0boDtXIx1kHXraoElfw141dZJ8CKxnZvwgD73LdV8mUo
8UUTiZ1o97cUK5iP347127GFOB/weZY4mGktE/F+QqsinIugEcMPqt5NdM/pJjvck8S8GjqcCWyI
3/SUusXFFbGV1Uu8mB4mjRgBjXvHq7oHiTv5uemN2b2NDh0dEk6BXZu2OYshSlHua2j3vt31//Ms
/sCzIIxxOHP/O9HiKk6qX2kWP//CT56Fb/5FjEhOyTkBilxqpsNPVRRf/IWykQVqnhCV+NFkr/mX
vqwFOYMNJnB0URMbZ+ffRAvH/wuUtEl1wIHERvHb/yeqKEcgaDJEIlc0JoCT6Ao61Yb3czEcjUjF
iEWeAOWqQ0CaS3YT53V4Cl4dOsQsu88BDuW7uk3w/Run8BQgWf0YoPZ3L0so96Dgus8mFOjPSJ7b
f6j3vV8pr3dnU3PRFVUOANey398dsGOwRyOCXildzycZi+m6MePyvJSTZryi57fHpUGtO1gE4g/L
lCOGb/97F6V9QapODuGCgEbrV7zm8r9IfiATmNcurdUTdPC+AABz1sNI/ekiC9gYNy6NxHPghiXd
1dn1ziYRJPdW2iZfp6Vcnj1QIWpTLzO4+TzqtjRO830PSjLbQst0P3EW1PN6GjyJq0fRn1tIVO2E
WQuEKfDuTKcCZIZQXXEV2zPhvWcBrzH9pplXNNC8zTAsGJP5sEQbILMuxm+paz9GPoZ1oNIAo3Y+
MiWdWIBW5MNNDOBhV82iVCujd/xsF0FGjtfw1lLk64T52WhbAwUM725AthqntwWIGb3HurwEwhPB
wTRGCKV0HQ80/EMsjBZnlS79MK8Wb1TNKtKqh3gNYDyHnd6XMtVsdSzarXM5piEKG3P/mUaUp/XQ
8tFcmVYMTI4X4B6AP867MQamMgU2xQ1hI6OFXnNzA94x/QRpPbE2adSYj3llupuK1ALpt3gKtuNA
tLhTSNvg0cZSQm7GxwckpJOHwIeI+ztrqGho9t44nAQ+2+YGrnh/MyWDHwPvHrsQkC/y33TeUAAu
wz6DwSrd2sJzJ1qcs3JqzRE58YTTLUNdcQWbXvBaU0McpLJtY5ULnONGKb94uNhuY+mW11nZIrwX
NTZqkpKKgMCgCTkWcwIwkKbtru1HeQ0ICqcnTKGeG1ANu8xMdvSO1YaVGpwQjhU3C8IYoO+qIT1d
8ODa+LL3ntCOqA9LYS7bIK/7w5y01bLr7T6iNQwrCu9xhSLFWjVlt/cRkQem4iNjCSj2AdX54eCP
8VgT9Mv4hxhNdUXu+L/sndly21jaZV+lXwAZOJgR0dEXJDiKokRKli3fIGTLxjwDB8PT9zp0Zlfa
2ZUZ9V9XVUTOEifw4Bv2XnuyV0npFt8ogyE5MGY2V+RosOD1RdQARJZIC1cIlZgP8d17AnEAu2HI
EiZXK9wPzvgk2iKZ6lWDqEyiTgwbtFxTWJJHWvekgqdxCNKub9OdoVfjO9ywQjAijwtqgRrJmn7f
NX6bvMmEXN+9X0rLeOi6Njwuw2Iect1MyWKGruKfZjb5bxTF/QARbpjIDBGN1n8twyElOQ4pTbwm
BY+oTeQupbapQm++hxZSzutOd3uI+lJbkifWhfOMQkmh+DRgY2wNy7YguJV6pv5MchZBRplW2iUp
NTYpHOyX9T2yo5hbQV+eWjTrddDoZvVGQWEeRDvnXOoT2L8ZVsBVsMPjMIx5/eg7y4d0GdyzMVRE
CWuGz6Ox0g6PoCntJ7bvYtw0pBGS6iOt7mOfOKm1ahPJs4fQtuybalr2STXWr9Ba8KZLwwcxZ0tw
9/HIF3nTIQplNqNPwxc9bQf9PiUkRD/74Yjns0Yl9tZ2uW8HrBSQnKqj3OeVx2vUJsaGjQ7naIaa
EbiOsbzknakl1Tob2aqAUA2NMF/IpLDE/GYPQ6vXCk+o86cMX4DFdTTTOKarSiyj/FRGU550K02z
y7dh7gsuHRRrd9SdzrnpBM9YsjbRtuiWSU2yNJRvjWfkD3MZQydhJkzj3ol0ugxJZDxYVcUXKwm9
/KG1Qf2uy8ip7MCbpTxMZAwa6OXY3p0KED8pRyJSQFI5a+tQCuHJs9W0E2kbph0OAZBq97MmS8I4
eXMyfw0otBRB5TkzgSTx7KEfbtyRME2tOsfO7BcBau4Kh4BuHSKMKZsM/9WXTvQfzGl0DtJHcLdj
AzNeSPI080Aj9lXuvNhrrJUgD06ujMoP1xbZg1sx6Nk93MKw4Z2Zy1Ocj+2zkQ2TAx90sL/a0GvS
lTRFvK1IFUyNSltIEbKnkwUjB34jEc0owdoOh7mXH5DL1TabpVbcmag0DzSoxFBwAWnPGfcZhNzk
EiA2b7Bni6ZwWbeihCL8rjKMlIRLt6SXJzuL0086aauCcSISyGxrO4Uc+F1hdh9v1dB/C8d/KBy5
dVkUe/++cPz41sUJloOq/HP5+PuP/WHTFc5vuNSwd9seKDwqov9XPlKt/ca6wmQha7Cu+qNy9H+j
1sRLyASUFeet3vyDp2f/Zlu2MCkqOcpppMV/Ujn+shEDyAfM+la1shAz/tKVK+05+sDBuRQSd+66
TJDu4BjrnRVem+7zn96Yxx81158drz/XgZiN8efRKil+vkUV+OtGLLInC1dgb11iba5fS6synude
+i9Z0kPCcAy9fo1g4735EmvL/+Ch2YuR5sBw7S8LGwygYuor5q+LP/HQPta0mw582riDA3rDmzC+
d0gpzHUXLpymf//wP88b1Ctn7MRuA1coEh4Ehz9XwIaJ+ttPc/OS09IRQ4yHhvijfljqY1Kph5sK
zzv9/WMaPw+hfn9QLhVgbkwP3F/nqmXNDTWqfeMC6cV4LhlUHQwC5pstoyuoWopqYyXcKTA7DG23
wxrdvzs1S/dcAwW0bjjLd7UbpdO+01pgwcsCEYZxKtBbgsB0cSfrEIZXslTwEbpaMGqY8hJQzd+/
jl93m+q9c8BGYvBTM+lfp/MeGtthghl9EUhMX7IhBwycs0zcet0knlGFKfE4KKa/f9RflCi3T4yW
xQeGyBeDP//8iTma7qaT3YpLSsX+THhksqMwir/r6UQGlGIi2lYtzkxoKQ1nRcr4+8f/6xdT7Y6Z
WThqYY0Y5ufH5+ZUZriLxOUHmk19YUihA4smG/EPi+pfppW3C8UUzPkYEfKAtoII/Fl1E84uxgt9
EBcr8aerRvmfbXGxMVaCC929T5llvcGoVd9OHZ5Q7SqetJa602OaEUD6n79wRDecllRY+JF/eeGG
pVW4WUL9MvQNXxLLDfPqRBAYixlshP7/4EvCTFR9L/k/zfovnTNuRD3RTGlc2g49IVmKULZufLlB
0QbJpbcOpuwAEME/zzE1QOMspD+RCZgKDTdjulR3mgPNK2psGqyMYd6pzyR0IsUojGMJdaycU75l
ZHJN49GP9SHf/v1b9quiTV2s7E5dtUFgbf+XdQ0MhXDwZl9cwjAF1Li4wJJu183UF/Vri/F7nXsU
nyVC8NONnRQlC0DDbvabPXZCSoYks8A/LeMCm0lAGHu/EQn//nn+f05BF7wJYBWLJ/uXFS9e20E6
ZNhf7MXlDbm9zUJhRYQOLg3E0z9d2eoO+qfeH8maDswAEaOywmMZ/HWpjFLOSPVs7i44Has7uy/s
NwT46g8m5KxBN6fH1nSAVIVJiLyX5Vxcrkbk/E8JrRFLR5zM7yYWjccUx+tORwz3mpgWB6e6Jm5v
Ucddw4EYGfsntOjV3Y0Oq8EVOhikdqGJHap/WIz+WB/8a6TBy+KV8DkjlkPJwwbrl4t28TLfbZI5
ulT81Nqv5wVPnqulD42J0GZfElU+EloiiaU2bEBk64RpZbz144iSPed36+t5qn2sBobc6Cq5Qi7o
bvex0w1iXYqIMFIttEkX183Fh/0Sj9qHWkPIESBtwJ01Ig4D0uS7xOUwM+ObkYI53HALYI+cpVSt
lleXl6Hs4zuvK9KTUXjVmSkseWL4u8Af1szbP4nZzehd5/yrnnUiyKkDCJWdlwXn3CTj99muZufY
4+oNkp779xHxQEFfa6a1miDB0Zxi30E6VHXArpjFILl3Xa1+GcocMKIZuu6T7yMyWzVplDmr1pAN
9DgWL1gfyBNq6TMN7wsSO7idJYIj9Mx4wMmCGQarPRggsLRDyHDpZEQDzJtahkcGXf7TPEpBJLsF
I+CijWwXwampZVvTGRmjExrQ+tGNipw8XrICwgDdpP8SxQO33YxrxJ3RndIrgbdFZwA1ndIAXZro
oX0VEBzfOl8lwd0CeigBOYjZ8sGNS2Z+bHZx/SBBwIHhoRUhUVikuXti6JMN3JlFLLyaMOZBd+sj
vKh0vnfMqjlhWvPENprxu+H4SybvYKFPOoNG7dE1YrFZRUC7dnpCO+GbhbIOWQw5fDIFm6p+xZW1
fBKdlxwN6U10Vp7xZe6rinhMBfxnRbw1SLn6XPgdZn9TYz3h1PE7F8r0LRrCtMebGpWBjggcg0rY
l7s2IoypEK5cc2EVugn4spwmb4XGnokYmU1WQ0DwZCdR/azZXpLdSVyRmXUsy9wvnl0ZVrrPBZDP
lRsQqQIQGqokYhong0hKlgB/FtDhcL1lVqIJZDQzABC6wkz49Sctlo7J081SouBmYha8rcaMageY
fbpWWcY7XWpokPUIdSKnvUaCkYf6YsNqpZ6BtYT5BxiTfGJz2HNTmJHnrKWrEH2k4wFoxDXIOAB+
NKKQsuF34Nti5Np2fLKOWPhQE+ipa11vMTPikgPbGZGN3GWSIzuxosvgeku/XmawqKE9Mr9KdACT
cEM5jQqQrjcoM0aH7r0D6XhwBnBwGFP9k2sV/qZo4WoyzIkJbsCHwa+fG5snR8eBKRAwxguiWi/I
5qK6y8rMeG50FV4/V7l/6nvJ+cxxFoZMxnyGKkL0/BP8bbwmEjfE2dB1/sHi4jfeevhh31qUkOyh
cpP/oo1FeiYskyPGR+l7im4sVyzOV3AH3NQTjRP1dkZSw3mn0OYmylK4JSXb694bX72VvsLUdt2g
5h/q2RbEe6cr3NvTY0XZaTCUS+ZHGn7+Mssdq30oCRRHdUYIxLDwiUiLynA2RvEsBaxuGuf5OiS0
GyYqqec0NLg99xNAwhvIczZ470Ux86L4SvJIWSy7dyzE0zVVfyXbue5ItaT61DMJsJcF24ZdZ/de
KzThLbchzYjvWCNZnq+3QgHCDYDCG9LLmKjv0y7no1Xg8Mnw0nfLzF3eC0TBhwr+9pmxHEH1Vaif
O9zy1YnLiM/OUM+2rGAKJ13V7m+0Xz3VKcIrZlEbW2T1azjk3M1nPN3tJkQf9+Z0CxMqfDXotOCX
8cwlP4Otrxph+AMLAId4K3CIcvY32ZL27z+anxvga059hRO0Z4sJspY1UEuZoFv3oz17J6TWFvNL
uCI7bjs8wdogMWjl4WZNN8RuhF9yDZjEqrx9hURo44CUGLUpg7jz9IBKL541olbyOz6jOvQo7vhb
P1L+GuT2nG2ValUYLOLsmwWFAWE1B4dPmpwy0z3wcqo7U2rOFUPIPK+0OOfZygGH0jhyx+3V5WmX
uTjrEaY9QhIU8imVlKsWzqjhvh4jLd4XZCRRpTklV+0Qo6bbwGjjyTCfY0hDJDx/FJ7/QkiP+5xm
HpnifaPDxbxhOslvt9/igtnraiIylRZAHQJZbk7XOSl5V/Is8U/ODK618fmG1Y56+GKEqpyqbz0C
gPo1Jdn4DlE7ZEvuUntWE3yqzM+8IOdGzvswUoL6CuSMTG0iT4UckdbD05vpeVFsjGSB+RyBPT21
LStHxGlciRb70+5uTDgCbEGNvhFtzuFjRU3UPfoMA8eDV6kPKG0sjiajCpt90Qr/JemXifhd2tEO
9wOKsRUJEdRABiaZJ9DH9puZpuLZ0Dx6AD+lDbEmTzyPpsLjmQYJqyvOeThWc+LXrw6qYgJRxIh8
SL1C7kTUyJ3DCYS9O9ndGt6F/Dtybky+ohEtasLRjW2ZlvZ5aPiHrKP5WHpVpS0sHTAdK/zc7bY5
L+TKBDViO/a+KsmPDbV/Kg1PA81tFAyBBzoZ9a61tZz8IB0FM9BWPZ3Y4VVkCCff6oFsItgFjKTz
rJyuaKLNMHDNhVCdLhceA7mI4ygBebhm6cbpGHctU3QStdDhlBlcbBAFQPlH6TYM8W2I5rY/5PZ1
akcmzuWoIJ5aq9tv1qROFv5rgnKwLz7n+WCBxq60agO5asyPhXT46XxA0/4k8LhxiYQZb/SiritA
Zursm4xU21URbF8m7jJSLTlZWss6Lrgmbm/Aj7NINe5SAchvB2sbudxxbtcukcfc1qa+BgjiJvOX
ltvQ5XZ9WoTK71IGATtZ4t++B7nBJYLhkgvKzuQR/S9C4R8XRDEW3nfgMplcE7nTwpYsgZTcgO8s
/55vV4WDuGJZZUYIWBZy906opEn8zbwJWaeG005ZCmgUdslJNC8ZXAAWLd0OOyqs00S9IG0suPoY
g+fr1hr5dzOFUBtw3pNaaPESuOTEsw0bZgxEjhuMjLGGOwy+b3MLDQEueFpx2puJeLBdY7nQqXNR
6xCChjUyR8yjqsWzsp4gqyp0ebOJTVe37z7lXTLdka+NugEhiInMeVzXsudQqKJWhttG84AAlzcW
bzr0fM3MZuZxo3qerj945jWt2ouvgMCRfdN3zuhbMZlavRakVovHoqUWwhnMrHna94MkfUh0KfuH
W3pRe4NM217P+xElFVe7LsKlfe7tgSIkIgTnRR8RZpX1pF6v64+PFon1T4M3FQ+GaX8l4QBiMRHy
ewbvKm+H7w5RTOn3yISM7RpNuDIdWuq1rEy+wBO3R/Do3JHmZFzWPSNPnwpldl6ylEwZxB18oJU9
LtNOQ4m31cHgyFXUVGAk5FQckrpO74ELCLHmrlkc6OynfUnQ7rzO67q8Dyuz+u5POfWCY0wchhSZ
aoli9N5mmrpePzbq8D+moYo6QwBJTTVYFR1MXuYH3P1MYZgUQcDMWXc/wQTg42mLmj82vuBNMu1l
emQCiKbVHDlwWnX4N5IaB/nKdG3AO12zCLIxvAoctcRR3t0a5QyY7d0I6Ec9qtKg6dBjH7HSMmwy
KuoDi80uDvfbzSSMObcXQBbZt+qGIs38GoS/uocLLQ1fQi/kCro1hpEelTWy3xTARYs+57nCExne
MU9r925cwU/1I+uAjoUI1sn2QUn03buxzEDkzYyNBZeTuQVDxf2T4Hau1iLitFpU9IcEgrq+nZuQ
vTgc8dURStWUfCdyVW+qHMZTQTJjEYQ146txstAI59O4Ar5FqdbwFephRe+SUMuOWmVvnUidzIRG
cgeit4v3hh0n3yzpkFQFy4NvXK9ywIiz8k+sv1SF0cCF1bgzFxlIhIPrIm850LBN/b6jv2GnPbQ7
+IYDoneMXvQqvf2mZ2i5oEYysrMhK62Z8/CWuCnxEajLDTqJwuHG4sjZeY6ZWAdLw2quVhkQ7RKp
4+BWMtt68R2dzwT6vCz0bZQVrrdx5t7Y8sjxc9ziAphiZznF1px8qIcoC9jx+ZzOdDvLlhviQBih
g5cYnkCtPSLrrKY1GSeltzFbc9obka19VZa699QfyJSjqvxeoSN/GY2R3AvqKuNO1J1+QtVW7XKG
K58wZjhkLYRhHq+aBpf3hqVfc7TNKTnDbMKrmjrJx6LuoyeIBnJaD8RmBVln67vZs+ezb9bhhxiQ
wdeqmflNdokYnUq59KPHBeYChl09GsXa7fU2XRGc9XtUyX83PP+w4cFDqSxw/37Ds/tWtdHP4dO/
/8y/1EHMtAS+E/wLjLeUxOQPdZD9GwNcUDwIjXFTKp3PHzsek2HV7zsdUwe7ijwV6wPsK9CN/8lK
x9N/nl3bjF0YXvDLdEdYePcdNRX7k+LFNyoS/Sov32OmfB2Bpa76Lqs2yD8/Yed8aqW2L/Wh+eQV
4tM8jmI7uPO2mySTFr5Hi9YYB3Ms5gMb50VxRu2DP2RkQCJgCVytKdcsbdrvM2k5QRW72Bk8vgla
lNefsZPoVw1N+w5zxBCYcF7WtZckW4AR02aI3GsqE+9xXJIg8/riDjvWyG+DS0EaQLPpNMMI8Py3
R71vlcP9AUcipove6ldpPh3azl0ubEntoHJHdy3mcXg2Ej/jyJpCwhmp0CxNXEYWxruujz46VkEo
/TjCtS/y+L7XE3GXmjwnXS+TR+F07cbWnOYRCe/GSvKXYUK8Z05U8w1CysKVbxWBiqx15Ri0Vj19
Sfg23mWjxd0GXjgFdwNXrhv1TWu17m4ku249Wvm0yU3zHfSLueWWHAZJ5lir0B3eDNBDgLblMfUz
ovcSbuop4ZC7hbvthk8VVpBbXoum2/Y3fa72EM4phCqtmfa16RPb5lbi6jM7+9RLu/5oy3RbsL9e
RF9cMwb7aGm9FnmL52aQ2Yf8vq3NaNwYntRJM2myT8NSJZfMZFxgdni5TJOZ9KqOZPvUmFr4RDCQ
TUU0s4zWCptuuneaExjA5Iz8aPyEkJpOzXboigoTJENVDWPgVC5doeR07UbuW6Q6exd3xIBV5iZ1
VG5Ie4/EoX51kxR8BGPJ/KXMSvuOu72/QylNI1Fy81iBLqI4iPS6PVEMegEibcGb5xsDdtQBE1Vn
1OWx7Rhyr5ZKL4+E/w7NqsGV26wSklqJ44ThftYZS+ESMqGFjW762TXoFYMpxGdqG/RSt+xXzwxx
/hdJ9SQyqPmmQ3FkjYQ1RGTHfK7xnScIZ9wk2ibcsrZFim721ojMtkzOA4mUJB9gRyJbkZnRMmKj
NHvVothwyoK28ZgW6Wb+Mie4ZloqtoNGzmy6jrqed1VxAgkUZ5JRwYmQ00z5gviQNqiyy+PU8yup
dFBJg/WYH42IS9Mewjnb24TxpKtmJrzHzdUApgBTdEWUVt2BlnUyNGx8DrWX8wtFP8XNJm+TkrzK
Yg5uu4CY798uwT3nrqaJYKGQaYWSMPT5Sy3K5EwwH1MPsgV3YjDrb8DeKIUGVP+3Z5aGae2RqKPK
rRzB/SVa2P8kdmujngtj70Ltz2xc64vveREzqbPL4blLrXHNHdNhDK1eeG8W83Ue7P6DOxX8h3mY
Ggdb/vDpVvNGB8q3S0cr/Xy70his8mhL5EugkbOBnREf08aD/PRA7YRPhmHNsLaXJn9B82N8HEva
i01fWO6ltSmwKtWmiQmDa9v2WHGiwQU1JvlQmfGWRw0mNVCicMSch4DvvXfj5FzqlfPgCWe+awCi
X0M99a5jo4B5XJFoeH07/OwbbYNirIgTBGcTv0h6PKI7U37lUaw9sVmXuwUBylODSG9X5SplTH1a
tE/VE+5qhgRdFpYQ/nrprauUd25ma3ISTWeFK8fL0Xk7Eb9+UFQLF4Qy9Rl/SDzv1WuteW2QC7GG
3X7uSua4zfzIJv9ZNoRZSbv6XCLWipDar33v3uiHB32MHmOghOCqGH6k7Xd79O/wSjOz03xChd3r
1JlbU8a73lleIpI7AlufvJPj8Avr0N7Qt62MekYObpTVtec+NqwMsxp24D6dq1WnH5D9qNqNMzwT
XhQ4bm2uhUuscVLMZ7wqwTiBQAuro1m64SMV5fQg6Gm35PvMiH88J945VZauPF9am7nOCuZODAWl
zIHIEesVBxoRoQiUEMYZ35qS6WwTJ/Ud0izAMkaBBtywv7aCDYhnX7hN5utMDuaDQS7DqxYZn2C2
fWUfU6yWkixmBPH9qphLudEKE/F8h/NmZbAjWNeOUz0NrLLAbKTLe0EWkrGwGbIXlZ3aT09lOtTk
W2U7E3onTKiFDxgF4nZqlOhznLNT5ogPCJMMUC/NIZvm4qAzR96PHMKB7g31ZmJ+sALJe6yjBXxe
Vb02hI+vJqyxpznT3WPLhb+j/2KzIcNXXRQNg3L0/mL+bs71tU4891tiuMme7Fb9s+toeHaz7Lmn
h3ybZw0KVyqRaZoNGbwDCSkEevZHYqctliTLwnlgynwfpYspWE3q1nqBsOqHT01BqtHchxvV4J2n
uB3rjRnJpMdFaOgzKcvtsCGQoTxVwjnnnPkXLit2Z04oHjEfWRsCjstqXSD63DNYrgOr0ySSMKP+
1mEV2kD2OzB0zlZmXb8NeWUEjQe/jT37Jx2MzVqvuNv7RmPvCL/4yirxtYnNnT434YdRMHmHji5X
tkn8bYV76L617A/hXEKN5GuIMqyMPjHl69bMCoOezfpp9IZoQ5HgvUN6kFfQwOJDxiycGgI32hpQ
2XwcccDbK2mEHpw7mX5I3YElQmcV37rQTb/1bZsf/bZw1Yg+DCqpIfV0rHGbdfxsVNB8Lb1+dsO0
ugD/ngjQaKis1BYE1K93rmU9fi71Of88GsI8q9CZtU2FtWqdZAkYz1Wc5H0yuGtE3OxwssLzVxgh
opMk/FgcO+YoE8MnJHiG3wxbwlkKna9E9MKSWXtwBOurjH6bNI6q0kE4RNpG4iA+uXZL5IsoQ3qW
xq6NlbWM3AanoTpXqNqPELPDTUhCMiHgTfjiN0l/HZE7phsgdTg2er/Uzn3k2QcqhWwn9KrZJBPx
7floV8QftdP3sjBg7LMa/DC2ybivY7f5CPUNLB5nYRAtyJNHd+wg1QDS190FdBpVWCGldtQrDrBa
GM2+CvFO1Ahs12k4h9sqER5PK292jKC/sO/yVogtx4cMWcZ9G5btljVDu2uMWCLmzsI1NcP9VEGj
0rRdZEQO6+7lNW3bqg5ScEdYX5uWhjkTqwQz7raw9H5NTKq1QwB1TyDhvGuViIUhmMrB7uTjklHj
ZRK4KGwq72EmG+mpYcepVM7aq9n7ZyyK3bfRTShA6Dy3PrCx7ZATLIXrnYafmPlgaBe+4hgeV0x+
rtxBqwegTOw+ffTWnT7aL2Y9kaozRUFnLk8zKhgl4BSr3vPS3VyKnTPSA+aCBBBZRd/w6u3Mnlue
hNm0kUwFNxOUwmMiRbce0i48jE14SqLmaoW2Hbihlx5gAU53YerBhAtSoGwCMuBy9TNOV3Hn0sAn
cpPWCsexywrwTRfgC03AV7gbI7XUtXDv+JoWcUtAuq2vMh88dbF2x3yeDhP173KyKVWydRoVmb0h
S0QGk1ejUrTR6KRIJuSAmbhwkgyBFS4FOAKZN0pr5ZhhZey5G36cCuui6b7cFqU/rCNrGJ9Cd1k2
Yl66c5Ta1TaVtnXf28unZjGTzVI718SvSLJa+v4a+6URoI1l++3W9hdiTIFDG+XyRSD1vB8L4oMS
Ib+10WxsRtuQ956U4AQ91zpaE93Pyia5xh9z4zQC7LlGlCqkuA1mMGvuZyQzitw2pG9jH820460F
izYMj4WWOKyDIIBlpP+tpUwYINQeg9mwzndTb6EWIDENVtbE1MS6W9CcrhgGvbsGCnysPe3ZERg9
K+trDJ48gLrhH+doIconFaroZ+Daf9GtsX+HwULo1Fh21PEdBk8nsQ9t6j/pcvDZbFPLaEEm++yw
LCHOd1RaM8KuVrsQnLh8zFs9v+/i4isNKLSrymgGMhD7xb6by7AKkjL+2hQFd31iGt9d6agzCx7W
Fjus3LaQ6V4pXxzWZ6w2+tBn2myKq5mk5O6mMIJZsebmUUeqGrjzwjcN29WLg8PiDlRAeVpyyTa6
mfv8ISsb116zaIm/lE2ns+5NEwzdIuZWoPutiz8s8SrqgNz33r1I5+CQkS2uyRB5OLrYnS5mUX5Z
4konqjs0LZZlGIfL9aCP5XNJ0c/CY/HuwqqvtigYp40nlkMyh+WqxuPJDXrJzkk0jK/s2UXAQsnM
VjZpfes2TZXsmAd/gEo5PaSVh6irTPz+GRaTkr71VVOy3SY9ii0Jfg8mpNABzK7HIdd08nvcFcXe
Nftkz6KLFB+t/JZNCyvUOSQ73exOWTsU9Fmtd2XqJB+juK+vZuovQUb+JjGFlrayo8rbAK5OgtT3
wiNP7AONH/sIP662Wlp4h9zRovaHMvG/U59/mPqgyVBO2X8/9Xmqhj7+X+s3GtukfPtJ2/vjR38f
/rgeelyhu0Q3ITJCKviv2Y/JVIdUZSKdXNxH6t/8Lu817d8MXaENWEU4TGhcpkJ/jIKM33QOFVvp
HQV2KdhJ/+d//8RA6X75+z8rbkGg/KSAUrMgW7d1FfXD8xDmrwqoITHwsaRJtZ+ki0nBjzNCHwEq
EEjHfn7rlIY1IMpPvYtPyjuS94QucKQdJmg+9hQvfSBQPkzMjzerZ+UY5ZPsHPofi8TmGvxfvXfH
xd7XrZrn44imQ0M3EbhZyUwV3AiKCyr9FC0ExBzz5LEePmeiQq1BYId5BHuRMyv1E1Tv7Twz4cwG
J56CRYESukJtIME4WttM66wHdAXERMehtdYgzWobvdHMY0v5R6vgkKMSaGZsAKWZgHtItEP3bMRD
mgcjNA8Dy/njyPlz8KdELzfcvOSrXvCkAiLz+m88CivM1ipxbIUUzCa+lwZruOvk8+YWvIkZBrcp
sN4q2yTaiB+eI97dmAvjaKAp9p6kx+mRAAIUPWJJwvfFsRlbZGLsPtaL5vJ7eWYfrdruPpajnnEb
hq5ACx4/jENYPteYvR76rpXz3dRMkR0wPSLfM2TGBge9yAWFjoBojJSm9i5TxvNCZMMbmYowLKg0
yDJZWenkXpZkqT+LyPMeUU9ytmEGgy0S+i4+XSCC1db1io52xj2wva4fMtH4jwDik/iUWqAmOt4/
8DHM+nMnaXZLHI8nxEvGdroFSpJYw9xENN4FAElyRgTKQpgh9r4QUbEuwlY8hzj5OHv5dLQcKdw0
uNVD1jZSe1qsYmYUmYqj1Y0j2xzCOQOSY+xuv2gFqFXo5sRvJM2XcSma1xbLw8dany30M0vDnAGX
Q/cOoY+zso/RqUMy8y9THRGrM1v+kwF34DKZC1pMSLt0trY0PxvhhFmYK882INJr45u3ZFTMnfBP
dW26FG7wxagG0jLZI1Hrl8MwwHRkPTJoKAI01HQjXq6NSUNcxqvOBHp8iO3MRpQz1sMVs5ednWJz
8h9rTxPmSrSO86EUs3UfdxqdN4lUlqYrOm612Kh/2sXcReCUyazVuPnQ1Wi8EeBj2Sx5r2QQKn+f
PzbruKZM4vNRtj02ZmytNhDVvG3E6hYfWFi1Wn/snXrQD3mDXO2jUas2z+Z/RERx+Xxyw0hDr9Z2
ayML79lyyrtE9t3HuCnOyCCjUz4Uif81tbVUGjT0RWVpR/RYbhm4Rq5/ANaTbJNlhlu/9MsmJNp5
qzv8bQ+64NAs0YhywEgCjdvUPZZFprh1f2WVHAdJXhsMl1KDVXrGNfTiAA109ny9tecyMsNd1baL
ctcBoMYUKWoSu8gHdrIp2mqwFqN3u+Q57GcdW8JKDsYQzP003WkkJx+qQbeD2S+v1YLiVhW/YEI7
ph3VdBxVaexOSb6xVLnMImY3apb2zpRow/qQ0XK47BAvUGSrcnuue/fczdNTv3RR4Eaj8tzZL6Jt
sRoNw7BSIs6HkRpe3Ip5VdbjiSTXwKLUl6ro91T5H5Yd8xi7vNNVb5DO7llfjPC1abNxTweSP5Wq
l0hVVzGr/sJSnYZQPQdCAOJHVR9iOcs5abx5l6seJVbdyqz6lknjp0RGoZ3c2pqMBoeltb0maOlh
of3pVR9Uq44ou/VGqktKb/2S6pwc1UOxq/qCpajZlaq/Sm6dluq5StV9VaoPo31M1rnqzcixEHdz
zop3cKPPytUVRAQyrDPV1Rn+oLDnVfsR6/u411X3pxg2XBgjDRhd4dA66INi/P59e1NgGeFnM7PB
YEyh0qqlVkHMO2iWw8D+PtubhWXfleSfbok4Y65ZR8p8QBrm0QsVrUzT3MtQMy9OkKAFqUJi97YF
oEA6i3ueb82qvDWugBj6q/+jm6WvNVWHy703Pi++13wpKwRrq2VKsk+1mxf4umSL+Nfwtqg/GeIs
iO/qMdQ/+qqHZjNRrquxXM4liIG7uWGvDC3du5j8i3uYStoDgIYX99aOC9WZR6pHb2/t+nBr3W3V
xTPtp6GPVG+f39r87NbyN6r7t9QcAPZotZZqNmCGJNwtRTy1K62manVxP+7c2mVN20a4I+toWDXa
oL30td595IormyAZxvpON9srwRnVBQGrfjbTrAy8XqkCcy4DRhX6ZJCUIWJrbxiw/WVnaYdWDTdM
NeYYirYInNhk9U68C7OQVo1FytuEhFgMOyC8QXwg20LSbzFKmdRQpfYb79SExmfNH77Dxo0+4YKf
VvjjdMYq9gfUXNo936lsbaiZjVTTm0XNcaLW2k1m+jlkwOOpSQ+IfASiavpjJvOnWc5+0KvJkOu2
b03BWE6aOoqwCde1miNFoSuRGTPx+r/sncl23EiWbX+lVs0RC42hG9TEezpFuihKpKQJFqUg0QMG
GPqvf9s8IrMklx5ZmeMcZKRyZYggOoPde8/ZhzCy7DCcG0627j0tugtVKK+lXUlnqqJFhZChelfq
rlV5bmDZ52bWeG5sKatcbmPd7ZK0vfos+TjXG7ZS7C9S3RgbdY/MR+S/IUKXqMBQL665i7Ay0X21
TmDoQ9lDr62K0ieb9pthe6CzdEcu0b25WnfpWqv90A/WS0T7LmjTZh0a/hcEauam0T2+SXf7wjla
3kndAfSd5kute4ILzcFRdwnJ2pNbdDn5JogHB7AX3URnkFeu7i9mNBpT3XGE4ozqTnchrVaF0MLo
TEoz27e0T481TUuhu5eW7mMWNDR73dnsdI+zc/r6ns4XOb3nFmiku6FkswxbIsi71ax7pXSMSNWl
fRrRRrV0P9VsXOeESL1YEzJ+19B0BYDxvdRd2FT3Y6XuzErdo+1p1vrlSFvK+lOd27jwdOXaqnQ7
RTLPUEKKbUrmM30SesDsWPwPBGvEG1yW2c7UfWJbd4xbWsctN70u2n2amLfwSsXa1V3mTPeb52Sy
kXjRgwZr/mnK6RJEwJ33ckxpVfu6a90nBNNnNLIpdDk7OttC97iNhm43sXgPgOD3erPZWNUJd2q8
FjTJcd++oEI+NHZZrCBnnqJRnbBPEBvdqTUzSahu5Vco1hV2/enjqPr30upOnVHdsFujRe9RMhZd
NK3JrmAsN/TaPcJr7p57/K6TushLdOsfuz0N95IJa+K1COGxIANTLJf3RCnlf7kI/lP4vVH4Qf50
KJL+/4XfrkB/+OdPFd/ff+d/x/38COo3QgfPxRvGu3+M+/0/PMf2XGyOuP3ATP9Q81lYOtEIhA6/
gGljhPlnzYcFVIMxwoAazT+DQv6Vmk+7tf7XHELFh71RAOdz0Zd5GF8uDFTxOJlLIOue95GUU4So
Ico2YaMSFb2D7ZyecMV4ok8pBZI3k5q1tuCHo7smQki8rFwfjXlF2POz9qBp6PgOy9Ttxx5viT+T
a22ldrGZ/bQ8/HBbfmMn/e2hwFObmIl0eXtxqBaggGVBI9sLC0FpYVvjylEJ04rAajb/+qG4lOFZ
wuGJy2TDxWI1mYXo0I5NLNjO0mzarsvX3eT3b4AwL8Qb5wvocE7ChFCOjfjirKahQ2vhcgFDxKKr
Ybbvqrb3XibEFjExVmvQosaqiUhelyabhtfPUxuHLu+e4+p+BU8xRcuF65GJMQlVsuv2Bmx+zG0T
1A1LNG+Y7n69ca7Nc6lzIj34aP7FUVQcOGpoon7f4hNueTY1b9GdGl+3oksEoa+f1M8GUpcr6lJh
gNHCMc1jcqZR/yCHcYnMdhKr6/fx7CFWzNtntIkvAUjBlVWU12ya/k6z/qkN82Pb5dfL6NrADG3g
M7pXdBlXTuRshmuV0Whmui7b6xB2vBnW29fP62c73V/nhasYfbCPxMjVeqIfZT7I2tH6NXm/d9Ac
EBpvvIsNdcIaYa8nE2zL60f73VX88WgXNw2wMgpyt+j3wUDPPGJiFQ9lt5JZLkkDDMmgyPNvrx/y
wsH81xlSznouuXvAfS+XsjnJvWAcee2sxBOwJETxEJPndeVR8x36Gllf33zwhzmgjYBuwYN9fER2
e+jjtt7THR+2/QTypR19+X2ayPLBSxMy7O+a+4XaDjN6TE3VLG8sTBd5pOffGwsreCcPPRfwUv18
/PDEBSr2CA/kNUrHXjBIJMRM6y1cJs2GY1KHWQ2yKHTLbNPl1i4m8dVcMAj0WLdu/W5xiKGLwxP+
4PiNd8H9zaPpUEoTC8wsnP9c/Gro8718cYuOEUXCmIMIiZTkunUTeB0A9lh9mlKHGK3RCwv2WQtq
lCpr4RCX9LvLqWMXb1ZYKpRWoVTmyrHATUXkRKxI7piv495uIZ8txtUCeX3TDF23GX2dO9a14UM/
ptQtQxARhcguuBWGv6OghpTqtMG2p3DvcjbU5JYh0I7ccDUV7nUi8k/9GKjbXOBKnEGa7OhJppvR
6E51qNkqqY9gSxQOpWURvTOTWWOQEF9kFbLyyJ1f8tn50AVdviJTLD90XtKd+MnV7vWn9dcXJODO
O+xy4TZ4/mVcxqRit3dHfdNVcmvkUEvTwLyy0uljv0Ry2/fgcv6NIwKToMeMgP0XimHYTkMQLnm3
b6PoylJiW1jx97AS71oH0UUeep9fP96v67YmjqJQDK0wZOtzgWgmRRagTdF3qBIKfCGDGK/iesQ4
Y7fz5vVD/fqYBnTHQT7gpmRCeok+jHukbSAa+QoGg3tdG411VY+Idv+NowisipSJGuht//yeloSt
lvRN+Nx5rdlilguNQ9/EwfvXD3NhsNfrAWcTQKyh1W/5v4Av8tRYLA9g4X6aLMoXFBo7b8JV5yni
4wSBi2wpePBN34mPbfDY2vG+xgD61rLk/PJ1xynuMFYILIgi1iVJoWlqsaSDr/ZiKvzt2ITFLhqz
bseQMQ3WjljElVXB42rN+vlchOVdNu5j1xxuymVxjm5ev8VevqSznS8N7nWdl+6E7FkvPisxE3sj
Shy1r+K+ujJbdxua/YhAp2tuIyVhTPu9/FK4vMpFY8ynXqbzGjqkvQmDiilDVTwX1jTc5phSl2X8
2meGvaYFJO/nqqeP1KW05eNkPFZzcWuY3Vubi9+fQEhoAawCPO2aDPjjWh9ZBLTNwchFTeYPMWPK
HQlF8Scc03z0Gz/bRMoy16XvdXyx2hJi1PIUpP5H1XrhVS+jaD0F7bBNzDq8q4mK+xiI5Xlxo+qI
sSncjTKeNyO9Dr4VXbGjeyDf+CTosdfFpo/H4oczuHgLxq7gF65nDDa4X45aBX/s3Amgp0F+a9qy
yPcejdDMvIK4pSl94i04rPPbJxPwMfpgCMhEGfx8EXGSCPIHe7VHotDJFRJS9xvbqve+UHQrQvPP
uhimR9+2ku8ESeGVAU1W28kGJStj41jtbFMh8POETxfVGpkG2T02Yw64n9wsA5MVW88IKiyWSv+e
we/WJYJv4xnhowyAzViDi4LZtQrdAX3yB/PemzlQLHB5yxFL8xvX/NetG2gCaA2CHQJjQ12Q/vjQ
uMQt5Xjl1L7Jiscq2mPVhz+1MOxhPuC8sU/8zbIN45bCkH09P/gSVKqK3KtaFp29jKuXMA3w/VgD
6K4JI+rrC52uTX4uHzgtm1iRUAgNE754mZso7qVPM3k/t/HH3HLiR6JJkVdiiPJW7pwXxcr0jOBI
COVbyOXffH09E1A8Ths+TGy8f76iXUx2HvALtUfL/iXqgveT33wwRfRS+N03Sl7vjQ/Uee/5y7m6
NqZ56DSMeS9uYTgYakrJl95Thlcfeod9zxwhGgGDtnaG5dmMyo91WqAFmyWbG+KI14OKWwAKb+V0
/fZhcj0wPzaoaXALP5962qMFTwbe3xHX/MaUvreCOQBAPq2BgiXZy+s3+TefZo9ZMrfZovamyP/5
cB6Wo7jsJ27y3E77WDKVXOAwvlEj/vb6AoERPEmagXXJuMiUFcNrkmpPjdyuA8LbN0OVwTSOAuNq
VA5v5yB64g8w5o54xtZ0A4otQ+HrZfHeWiN/LcqDM0GJohyAgHv5vo7IlWmeAtNzhs7cJjEjQ9Uu
NzSq43VMXthaqrLaQ3W0V3Xem2+8Vpd4V/2RZF30uNjs2wk6uXjWuniIbKcyWyyQIvkmSRlFpNPG
3UmllluuRq9GXF33/ACa7yHjk8FrCndjZhLRVQkDIF+PxMrfDIkTRyu763rrrznq60/GbxaaIEQH
wRrjs8+5TLJKjIC4GUJ29t4UtbteLMNWwITcspdP37gkvzkUUgK4t6ZPG46r8/NDmOJxRhrsN/tu
icoXQbL63VIlJUMTD3bNv3xa7EFdHZnEu/zLqgbbculkIJo99oH2LnQtb1fP2NaytqOL+M9G4286
Wr9ZxDgSbRG2iCDkL+tGe4nirO45UuqYMZKwSt6XcWNv+boRhY1MDtJJMq9eP+hvLyX1NUg2/EK/
kK5Iuay6MHHRWtoWjl4XnVqalXTSTVu9cagz8fjyC8FOwwwxs/gBWOSLJznIRd3HBFnuATZAKvLm
GaNPmoiRCUsZVUDOW2VvSL3oinWD7cbYUTn203aZfKe8Y9LAy5U69BivIjUXD7ZEpbKhOR4Q/Fsg
Vlh1UZM81SODp9wJXLUjaQzrtKoA9KwqTslZ+16NriUcXIxPo2M687VLRie8jtZftrVoGUPEeWJ9
9HobmVghJoJoMqucvK0TysT+HI5WWj57Gc2SGIyN6SXXqKQxjrdp3iafVFFb81VBdIS7T1KrFFvD
lNaxXKbJ2Ct4C+rWLas+uBFQd6M7T1lFteN/G+OuZEqfT6tehAzvqnwQ8U3gVy6UYJdIil3vMkIe
DIA3R7Co9cFqiQLCm9za7SpM0odSoURaTZhmsyuG2LFcB32No4b01TnelnKu2nfZQDkJfySUmKKU
GsN8Mw3uPKFpniPzujTIeqbvgK12I0tXb66wG9hPvmLuvyLqbELAJ+r2Xrqp4Wt7Zza/Bwc83Fcp
fFzyURvyI8y6DOJtPw9xr935064JpjCFghJDBxLo3Rd81Vm4r5j01tuCIWaHLdsO81Wj3OATGgIm
vkVZa3F2MliMVyTakqC/o8+767XxKdIWqAIdwIeu8sZVVAKpM7Rq0mnCU493CoUhYhXMVBGuqkEk
kLm00coW+bjJtfkq7oejo+1YCCaeMm3QcnusWr02bSEUAs5hjMzcEJIrbe3ytMkrFKm3F9r4xY6Z
KC9tBmN2NX3zO5xcosfEUOEZWxrPPUAzJmIOP5mLecc0CeTWRjM3LNutpc1nyLAWlIsM2QNtTXO0
SY1qAckgFqVJG9hcnGyptrRBMYiuIohA6ynLezYVykffLNyN0nY4bL1XjTbIodEAAbzkWs2D4BkT
XT4xEFvMvNlOhKyuAPgiDvDzErcz4gxtxIsC8aE0EiARY5DslqVd1rM27kVnC58280Xa1gd3x3xX
IUNCf9HgpcKd9+JpIyBeNrkJtDkQLBSqVG0Y9NHhXyEasa+UthPSpDja1rRLXWntcnf+XGrrIVCL
g+8KMFvzZxddFTGW2NtAZn8uzyJHLL3B1dD71W7QGkjC/T7mWhWptD6SuV2wNbVmstDqSaF1lIlW
VCJ6Hd43WmWp+onvIsLLTiswC63FnBFlKq3ODLROkzSK8lCVwfAiFCpO7Xmnw5X/pe+E8nuWe7LT
1OrPWitB87Mo1ObheSxtE42/fxaQ2lpLmmlVqdT60kYrTTOtOYUydGUSJrg1tB4V4E9wzR/q7cQL
sSXL2J3Vu2Ae41F9mZPWV81qtiMx5ptF2e0XRERQpuMgXhk2v/PeN+z6O5G6uTw4OfblTRm0zMDn
2sJ8ZxgeyTy5H7TY7ebBNY60Z00cH3WDILXlSq0IUC7IBSsHbNVI6M5Qmais8vRqzBiWu2HakISC
DIJM+HFZTUhmjkmqzG+eGbGfpL8rtzi8i2vJR/Z7h+rBA/kQM0wd3dR5h4HfuxdDHr2ENPexY1Ve
SfEdDSbRjcH0iTlT+dLK1oOlUCrrazX57YYSzT0h3oZsE1bjRiVq3nfsWD4Gs8i+DIqfMxuYKevO
bo4aMrlOyei9soWjHunCMQbJVAI2e+h5EhInbD4ncdB8b6TId/lkNJ9xEaaHrI264orQ4XyHF089
utirqQ/rEedi5CI46xfFywHH213npsg3see52BBsFIONm298Wshw07uw3eXUTeWhlDX/fpfGw0MT
jfGyDZBGBKswHqN0XZsCQHTJaPBKVkmhn0FjPMZhltybZVKQsNH29g4VgTQeqlBwir7Mw+Sa2Ht+
VS8fHgbYIuNNHEXxKQ0azLWmXG5qHAHvRCL4qQ62fWGm3v3Q2S5EhtlvjpC2klM2KjR/DCbBkdTu
KW55VbdVXS67hbS53VhPotz7hJ2d4HMP/lq6iXviJWp4qbi7NOGbY16G4kQSlvzWarSZWJDyqZTr
nZJ2uSdZaIaPzEVFBj9fGzyad9Jt5TdXV5jrylugQ4MLIraTHd/BnUp+rAG00mpFc5QW9splUPJb
N8v2M4FA9nbx/eY7aVNY6YiC4bI2cLyPMd2IfR+CQwhH5Z6A2ENaHOowPk0pHAr2u2U5/7mQShdM
fIFHR2j/sBXN7yw+y3JDwk28NqDBwbOvkgwhTN9HsLBq0/oordk9pW4dfZJeEpOf3ddfgR8QfAYE
CPicsURQzQM2kW7v2FuwIs1xbs1oExv9cN2WnDya2+lTYGSsi3GUHhzJ35amEZ/6EDsEyC+XHXhl
BkwsnKa4asl2ilao+fIMJ/AYHcG18C9EQ4hBLx7JUsoWWSMy4z2njUUEwzzTtA58qFOEsrjrKJoL
8OSdfsqh0OEfyWz3PiWg7gE+BqYhMk6bY+EiKA26VoLpSbx7A7VksSIpPDnBPANirkTVfi4aGBmB
p/oHU075ByBB4oQaKHjnIiH90IiBA+XGvKNjh7SETUZyEoqrFmTEvJixMb+YGIj3xiTAqtO0jz7Y
JYTMc5qDhyXrAzTbHDkksRLk5Kk/AYqjJlxaWuKY7JL5xUe/VCGvTaJ6Rb9FIVL0jLFa417DACCy
BVRlanjRB/J/ebol8QvzFWYhQhATkD7vMae3LL2e4EljzUpORZ7V1rq0lvq94WQ0cYe54F6bKkiG
K8B3QbUOVfdSk1qNwcskdq8px+bFqDPrQcTQPYZRWc/ekPXQ23BQ3bFaLC+1nUnggDbATNwBbv8M
+WYhjG9A0mNIyWXx+JKrvTnmVrvScaMfF4CGH8LOZDXzveF5kkFz10UVjf/GlrfdAMB1yqLmzsK2
dYq8BgEbwRibVAXOFesYNJk54P2ujLh7bBBTmXfIbRRrfJ0TblzPNRcPn/oNNXG0kyCttOTZ9umb
ot9hIOwEX8GFdbdRKeP9UBTDQXglt4bP5junFXm/IuInfe8JpL2yEupTC81w1S7JS0eq104qKeUm
GqTzzQ1jdyckYCEJQm2D8aNao6L19hbXa8VEU2zyruU9PDt5rRKL8JktUgkAKHYRi3Vh1PddKG4A
yKXMIs2UWqYF3dOH2S3knKPZJ3jgS9ly2NzDmlpat4kP7wtvEuN1MzVuJs+QJ5LWonsvsmst2e5j
Ft0SX3PFsLGxXPPKTbvjMM/Fhhym4QY6Rvuuiv3qGCfVvGKrzxYwZPxHC/UpdBNsmESOfcjrwflz
IJCxSU2LJS3gH3C3tpVnyTW+nWsM4OKR/ba5ms0JweSo50x1t0voLF81Ue0zLUvYkA4EEz8GRMh/
MKtk3PmTPHh10WzC0UjhqTY1KQ3LE/2/8gt8Ehz18O9GFhgRs9BT4ax9BMvJOstzdZUbpoOnBW1R
Xgq5U33P4Mvq5YYdKlyfIDdxmmbqvm8Mj6UujD/0ioP0buS/702ERzSmZ8iQwF1ConUfPNUVhzT1
H6bMLPe0SxP2gWzlViW4ZFKTxuQmJUxCiz6vImexviVmNO6GwDD3nW0tmyDF/zQOvIxKJt0KS2CI
IWn2rtlciMdMuHuyW+odrxMLcI1zdhV7mJzDIgxfhry3HycprNuwDBdUC6X4KJMpW0/sYXcua9d1
GaniwXJ9/45sDLVzBzVBpWZfuGq7Nt7iwZfPME8Key3jLr1tMh6DtCrilHyGSrKsSfTHKEgRNMqs
Jf0hWZFebK9732NDL+LsKZun/BiP1aHLmwIvmjDe1TOhBItJOlRqlDtexR2GBxI9mOqxIfP7WySo
0SfAe2wzBP5OlsBsJeEvfQjMFqNO6QTXCrjbOiIeNXERJeZO655K6ULBTMbQYmhRLFfzXA83Hmrq
ij2akfPCeRUe3yk7FZmT1JBIl4L3rsVzsSoMiEsrZmjDTRh12WedQ793LRrwtNbA0DWLpKXRpwYQ
tchp3s00s6nq/IFMq77N8mM4puYHjF3HFtLbIRqIDAGReXOGYqtq9Fn1MXjPDHhW1aiIpxmyeeWp
7GBNRvg5ZGZKnYMFpuqBlrrLuiFMEEJDlQSrYeisz9MMBrW2/W/W4j1Hbd18ZcdafC1UWbNoKeOT
X7gGpnHEoJ3fl3ezx46lmFuLoTeknXWM2leyHZrQaJZDejScehSbwTeVf/BzC3RjJbz6ZIzEXq6q
GZMA7RsMDuAR0eZBNWQRIgU1+1qWWXVnN0F55wFBBZ05s4AS89v9WSjb/FYhPP+ziUzAsbbBD2xQ
ARzdFvP9LOxg/Nyy4+G+pRQ5IGoLvhIG5KJCgtI8A+H5WtI7WwqNBotpSF7VaII/sj+mMs01ySDO
J/VnmUMlVb3SXLC5L19y3A+4AZYu+mqqzPqWJy1f+lpAnVPNFH21cxinaxGl2BDkEqk/DReILtks
A66RJXer+6KZWBhUAp5g58cdqYsCJ2Ky6aeExyOxezY4dVXU94nX5y57TBLg8BXxd0I5AUPzAYlg
EwEVBD3Umbt8Myh+y22GKwmaNSotfyXsiYNmqajUdbq4HXWjWQ0WtlyEkfGOzSs/eSFfpr4SOCCD
TSLC2dgbs94CQETjlCimwndZYuIe8dqSTWsRedwloOgAPYqpj74O7YDQPiZXidye2C1f7L7nqGD8
IMSPwgm//nUx3cGICYdkPJmuF6Vp4j4s9XpFPVHvndDFKdGAR8JEopsCmLiqexf9WLUvUmLjtLIg
pcDMp/wgLbpAWPthQ+1whmJnbLv6npSinBBVwbx1PUYN55f7Lv2QVpp5dq1QMQz7Esl8chMO3fAy
ePRGVz2M2OTGAxH7MZ8He1/1VfVYEmRwl+PeR1UvA/MjgFY1Hyba8NFJ9Jz0wR5Mfkd25fzWaRVx
87x5qgzmfzXMOu4J7y69f3L56MtwFQcAX6icKxgqKdULRHANHJnVoJ7TTGXFPuwxE7LxLdNsbxI6
P60Lk/dnNXI7l0NF/w9nA36SFc8hOzqCtGR2BXWKJkrLbIWskwYWB6+6oODmI8z3Cxu+CbFCpyOX
MAympTglA/jnRm8hC7+yiQ5FG/jJykj9Im3EPDKTBqRJQu1dGQcT8Jc8fViWZPw02kSJnVuP/9Gg
vqFB1QMqRqD/bA1vnrqn/3quurSbb5/K5//575snpZ6+J7167jr1o/fw77/5txLVC/8IGQ1YkPKZ
DNBWZVbztxLVd/7QzkOXUSLTE9RhzKX/ES5i/xEEDKsx+OMMpH1H8xwHRJf8z38L6w8EeTrzM/hH
mN2F2/BV9yFN+B9GZPxoC2UaucqWFsKZZ2/iDzKokEA1I5cGHZe0eEnqONwbAQoCZDHjG43lix72
+Uga4+XQnXewSVy0lYtKVGKZLI5kL+OqNOVXifsQI3PSvzG5/d2ROAZEeYapyE71///DOcWdAYRR
0oZBN0J8VW+e1ICVxWuWhx9u+G9mAb85UOAEtkDa43Fal0KtwS+skNAleZhV/pIX+QtIopeM//53
DqNDbkihCX+5R4ihFpW47F0jQwONdc2s+EKuczbc//ql41kliJY4Wh81zMXgMCZQlPEFZzREZftu
MkFsQAAI3rXVWyNK/ZMuHrwA7XFo65ScX2eH/sDOi4Kb7FjNofJ6eEPxBGBxfpDDm4rni6G3fvYC
2G4eSSE2aqXLeahhuTXvZk3kWQO511egoLIAK0ZtpE9mwGCSzjiOQADB/871FHwrqcaFh0Dy50fR
a+veLpJKHrCpgqtpG2flhgbB9Bl/ev0puZj5/nWO6KNYFXx0C/7FiHnps35O61IejB4gT9nLmYgr
M7p//Si/e+S9H45yIaUhx0EMxFJzFDIaru12ehjKsTpWdPD+nUv3w5EuLt3Inq4eKo6UFD2f5yl7
OvcX/w+vl/nrSYUB148nw4cDaF9qIuqodIOyliXMKbumTzTg18VwyMZTG2HDyATbE7bWrgEOeDDZ
9m/OYQCAzqvjgOGVfQwl5zaY4n7NRn38DqCKXVOGo1kHjMLuy1/OnQPGasONZFKzauUC1MsO62ZV
S/4VQurKrZmPFEh8MQ7+1LBTb0P7Mfcprd0oY/9Wgi0bySDH/7qQPTlX4X7MeJ5zf/KI3J31bg5G
crABMCWuui6ptrT9q21n+9V9Z5BybYbL+B0JSLgn+oTf3bM4SiZgqwbk76LjCpJ6i07T/HZOjUkV
v88ZJVpGnHQOXHdHi0+eaIXWG8x9eH0H3HDZyuoLdpWNgz/Pi1q5Ix1m2mYNzRPC5wyqC84Oq3Cz
KjO/W5NlY68p53LAYKDPPI9PANQVNomJrKmPyOk6CmqRPRmQ9bUFLG4TlBQTQUi1C1TNfowTJIdT
bGVf46AuHijVyf5RjvzSeKX9CBuDLZkPiuiLLEW/8DsNSFwSX4aapzfzrrNJZHdniLZ4UGPgXgeG
Ku/A3XdfIy7NdZI18uT12YtpcU/7zLMfyyB9mdQY3cPeqq9GvTQmioQR4iUZ4LWFSXmEhqtI3mcp
QRDZhKeaFb3DTETXZIgp5NgGUIwwGqiOaQwPdiX6OL2NHRmeMg/hD1onKK41YzcsgQTY28YYBHD0
aKsXKiak3KQNmAAE3uao6x5p0WVrsjfnNbHP8cdgsTml2E/zr+FCG6MEn7uJEJfAiadsoUpbtOMz
rQjxurH6QYa4CaPhcxJJKOsMlqGd4b2E5OaZjCENYByPIOPdj2CwKBbg4R45x5mMT1ZO0wyag8is
8KFGFP7RIY8yW7ut6YLqEO6AjjdJ2G2fq5J2kg7jCSIOqVUmKpnJxju6MmIEg2YGqVA1La+dMBdA
e4JP3DKHwb5zJDg5lySH5KGj5Tbs+6DKnsLRNnZhxXvkAVqkiRMOTEkHAHIjwNXPjMfyvQs1vNiN
Rmunu0wCHd4S65nTuVDx2ANtyq1vSyg1yZd3Sxg6IQtYkvo0+ATuxrROSP8oWEOnml+27XHIo2tK
CftDHI0YnTvhJnH+tYlttNcaWthOyl7nbfZiowd8F1meQ0MVfB1e+xn5CyOtTVJ6yW2chxqxWYSI
6LhDPe1Y/sHtTQISJqDER/fZQHDtJpFT8lxJfP7EfjBD8jQpF6XbZwqcYY8BnLolxB60XcagOo4i
fVGRxhwZHbZOizKljZ+7vvU3iYKE1tiHrh6+EcCYHktwxds+kt41n0L/7gxtpF03bU2rGG4GNODb
OOc9F0GHDAVT6yOm7+XaDOHAEA2/jpdJdutyJH9zlacMQ52u4KFmVQTbXsh5A3A7PDlsKneNwVtP
GNi8GQgRwPiD1XhpWd1g7AMv1N9dKThv+tNP1EzBKaCKegLhq827INXreIRrISLnOPU8UTkL6tde
Y5VN8kRQGnH6rgIWsSoDRspd1Y/fldHSOYgVaw6i9ODO8hhbCLN4cl0WynPKEs52DV+YNEcOTTQs
ASb0rtMHdwAR2ncWHVDqY73T6sO22RdErG8yskXWJcmiyB44dEu+DtPJoFvbljV+T9yKSVJB8Gyo
TJ5gyrQ2LU6OZKiYjA7VugLgAIyZfXWNRxmQEw/T2CSIX0sLFbjP1cFJNG5Kr7e251V3TNIvXR5Y
z+bIajXoZ4QCk/gCIERA2nHfD1i3WePYSRB32bm3GR1hRXceVnhrr13dpQXxBYdv8epP6cQVWvyo
YjDsY+cx1LjuucM6agjKeszX4OMg42gdAH1HX0qfSPWsPUbM6jGGvPREyXLNw7rfOZmrhzYwNp2I
vk5o9d31YFBO53V/CnJVHJRnIu2Hn70vwxh7cZuenNQZPsNRwPwyJd1NlC2PqemMj0EOTDuYGVjQ
D3APS5gu2wruwUlCBXlf5F/8Btdz6iQvdRzh9ezST7zPD+1gxgdoQAZCL6B7nenIk5iVzfRujvcs
7t8Ml3mN7fPRyzXD20iT4qGha4AugxXHLIlFoLks6/XCLZV/LbLnxvvCPYC94RBDDAx8zXcbdNSs
mwklAs52XyXYU6yENnunQnqTM3n3UIco8hoekSws11Zs5lfV2JghzAGfOVPeluTXDA0ghUI6ably
4qYzV240NhCHSvuTKu3yODZOecTRSgR1HfTN0SlUv+nJO8GaBzW/9r3rebSncuHjU7Ssf6U/MhCy
4fNu6Jwkxl6QIZUc6Vg4xLzaZTQERzH0dbXCxI00Got3iE8NNmbrv6g5o4MYDHn5LHHZrqw0hjQS
+NJaQ+toFTIN19w2amJdn5HCzuQTtF33vvJ80GmZ6MGAMWLOtp1MWrFZYNAMJWuP+konPAfdNhX3
Y+ZMdIItj0YZm2vBuNmfhyPBT/kmleY3EfQHmWVQBmanXOFET3Y2cSgbFo7hznUz48YiQinbdH6J
ZV1A++A9tZ0V3WwgwEWAn7npu+3URE85qI+tP8IutM2aiazfWJ/xkk+3Pd9o0Axxa27oufTGmo7q
csvrGn+PC9/qQb/gNS78KVxnhWFcpZNrBjT6StY3pjMs+jG7E6olwZRChEj2JCd8yPuRxlgAanb/
+gb7UlRJzh3fTuR55GQ52OHExQ5bLUssemUWh4YP6MazaTx3MUlR2NLZJ5zZp7Nj0MmzF/YVedjW
BP/SsGfSQ/PdCt8q1C4Eb3/9PnQILNzNutjVdccP1bQfYxoCrV0c2tJ66M35ugUSs4Kq91SRdh7N
fOZevwK/VIaoBslz5Ei07+hzXOgGlRjcMh5lcRgaNmEEZEbMk/gcV1VC4gTjrjfcnJfSTX2GwKFc
7e0N8ZgEF5UTGeJVLry8YEFpABSzSsBcUxWymawtnzrCDiEVJOwH3WB8f/7sjDXNy31CcNEusQoc
TNhBn8402UnxXX/9epxNgj+Vyvx+roXRFMcSvPDLolxOaW0Eos8PSUl7sad9/FIDMATD1o30Z1ex
YLNNH54XKcms7paYEopZiAQneME2MJLyia1MdQTjgDrIpvJUqaTXWCCZvRY2ITjgp1r8xgod6ADg
Y9X1kXuIUajsnYnCdSv8Mron9lM8YQOCQBXyjz0UHYZDEQ64VTRPKKjSNPt6/ipWlRkG63HJ7bck
5JdGiPO9ctlRIsfCwv2L9RYRT4QeQmmLGGEIrkFMRge+Y43A4DMuM+NgsG0E4pPYO7cN3TUSi+Pr
t+OXOjvEs41LiJuCIRxb0s/vQzd7oydTKz1AiExRgMUkB4nxrWXgl44FR6FRgW7dF+hML+95n/ZD
5FV1emCMTiZ8zMJVSa9bN0jwiKXLa3x2GcVDkrPpff0E7QuzCdeYLQpWK506bGmj8c9nOFu5GNpi
TA7Qn+LoUAiCMIwoYj7QszVWKDfnU2gQh1GJ+SEPZ0b10h23HbKmeE0IMzxk1lua3E3RE3oRd5Lt
pACdxP6bGUVdEdgTWVF3ZUSKwvX82/+nX/1Wvxonv/PDjf6lX/3+uarQ2w5P1c85CVhM9V/8BypP
/EGXiqYwCnEWRP70z3Z1YP7BXNOy/h97Z7bdupE22RdqeCWAxHTZBGdRlETNusHSmTADiTEBPH1v
nrL/Oq6/q7x8Xxcue5WtI4oicvgiYgcpX4ZoTKuZyPxzXM3/5ZLVYcdiDXUw5/8+rraD38BME/ow
SbSSSCQk8DfG1dbPXPafFkM81+S46FeSHkvhv2YOitKmNw3Y2N5BY5o5HwGiXXNLtM8QxFipAysz
7bAsWfW2uncbDmtd2x6kX5tiuzStZswBlj2gB7JnM08YFhqrLo+HdRt8VYB17rTrzjflDPpFpgMV
QAuWZnOF7ba7Yj856riFdUXIdqaB34450cpKQJBv2ixZdjQX1S9tN7fHOWuSs8nOufGMZXmOLMOm
TxVZa9MGQmUbqjGbxzhn89mLBkrP2uRo/oljyq1C2Hsc7mtGmpg5FAZgwhwYX5NqT5A2/W6YhEg1
OtvtxNe8OXOdDevACCTNb6DaV6bXUd/pQZKgN82JrU0NCe8+8OPiZoSLdpfWHMFH3Rk7k4M4omuE
O6vuR0ZYOsq3GYXSY+jwpoTTxIXZaN0r267kXhSoSEDTcuxnv+VtNulC4VtYiThWrFGbCtfP3oLl
vYGBHKxkKk1wfkF53xu2u2VwUj6Ipajvs8Fv7xKcrWB3RV4dGQOqMPOXKMypV9gyNQas1frlbeVx
mN7MeAYSwutqAYTliFfT8/rTUMu3zon7R7PrKn/nt0T4mZhksVqVg5/jXB7sl6nIcYYPtr/DcpNd
L0NRdCsZcqxnWyBh1tVy6+BtuFwd5xmTqMg54gYUPzoDyqssTaLr92VQVGswu81OxuJeDgPdWF1t
2WeTWvZ3c1bxM4rrdDcCFgsDaBrG9WrolDkMm6Qvd3Y1gaYu2ugUKCRyR/TyNpfWa6qlu85rka9n
5t/4oePokS25wZDnlHstSjjbZh/meZZdoqERd4PRedQBXDO9SLF5ZvubUgLoSwYmlNFCsQIo3zra
Z0HkbAe3zH8EWn81o8DY1lJi56JDwLzwIY9X3TQ1h24x4awXgb0hRoTpmij6GjTiQ82nDSp8cFOj
bV5v1+7aSLo3zpuo0BOw3oQdmrCYz6tEmQjjgciKOZjpsRgT401iYDyoImkuTqHU7Uyg4ej5XbMm
OThDh4JiVODhP9tjw+eGjy2lGbT17HCMoGOzfawzUmHAM9zBARBLMdSse5xhcSrrmFRCOcfmsx8V
U7rtAlPbagVUVrpc03USJ9QAuFNBvGg2An94tCwQgI8OV1IH/3hDauAFexb3FkGN2Y3bCu+h94li
vU5ygZVAl0hBpRPkYthB+Bj4/lx0A3+2Xmn/QVAvMrMdQxiwSbuRIDKdtymwq+ygyTqqVVEvGT8N
TcSS9tTaaMfHMU2lfuzzdHDwkcRGZp9zmxbj9xyH1lKt8TRX5M0ShxHSrFx80mNnTaxsQxrH7yX3
siLMEpNLXm7UJR9PXc9iM3HuhqdIdJ0fH76iF6+LrPJ9ymptmi/2c+/Ld65+uv/q5YGZu++8R8Ew
rsiG18e0r2xnApKc9zZ/c6P8QKmZY1SrRAx99FTlxElD0UAgCa0eVhoPljlt/rtT/9SH/2KntiGq
cKT698ryc/+Z/Coo//4Fv+/QiLS/gYul6JK7APiZ64Xsd0GZvPhvgnQn+SYhiepK7nL/3KEFGrTp
X3FHf2zNHrgjAenIQWXmtAf99m9szT933l92Zsyy7PyE75C0IZ6wN/352EgFcZrUsz/fBtViLHno
azXP29LVwQv3FtpCp4n+NjoR1U3nYDw1Z87PE7Py+5+1aFCZ6yvHa2J3GOjhSE2qG7HZ3pfK7LDe
0e2VRj6VBIzex2Vfli6lbxfDw8/RhHBEONU+J9EUoIANzGE4M+uxYTBZRMZdUMqR2Qq3nI5GbdOs
/R82o4h02GvADdN4iD1WLxIc3mRklEb4zfioRt7kR6OqPWujZGLJTZzpdrnhvZQ2cy5YYYJvi6NG
CTDjpRUzFZPL3F/aUlLdqosUoyfU7oZiQzvUPGVPVWklT0tf2zjUoQwUy2B80ZSoYt6VLbyRMske
pto591PbHKiwi7dJHQ2fgSlShtclWzv5JaJBIgO1Shyo8MIAdxJj6AxiHubRFUwPPNua0tPmxvIW
XMUhy8J0Zl49Ggc8TJpCs9yI50djNodFrEWcZ2AxpXIwqlrpFcY2Inj1zd4UcWSm+BHzscmni1uI
tL1VU0dzVU5Bt4Vb7B838f+e3f9iRUBw56n89wvC/23Tpf4z4PofX/LrkoALwcbWzsSIOc2flgQA
R+xunkkcmLnK/ywJ9vXx56t8LMk//80vK4P5G+FhxiFAH0yHEPHfWRgQ9Xnyf10ZAIDxuq7XCdYg
ju//sjKQbu06INOaKj5Fs+MVCNyXzMvRw2pxU6vRt8gGN1B1hl0Owa8Urz0yt7nJqdnsnqxS9oxO
GTQwWS94iBWHeA/YovIfUxeOK/fiAS7wTxDAJKuttDXjjaoK5n1maG0knBp/flzboSjxcq2Wntp7
dVsVMxZQegFgNwe+qk7orNOxNspRHBDxZo4uUfSU2Y3imOK+MWwYd7oevTgUNOVQZ6BOPzGnWGwH
zkMOuRjUuaUiLTkwSApQSa5Fk9Q3a7tBAyooSKxXboE8uFwLqoWyrsavvhtvU5HQgGwlPeftlqJk
yqao4y121YS8NXEdRx4K6vTgEjb1zmR9GMt2QHd3jUEvzcpVc7/r2xzFzCiuelIpsd9Frd5mC5nJ
lUf1M3W4uL+xm43ReGdBr3jv9WxyWkqqkZhg1qNTdFRJxGrG1tbF88K9iME14/7xrW+563PExEzY
xo2iV6L2kVCi1uEHlZEYrLeoyJqTBtCw6yzyStLMxw0Vww25BrM96boGHuxJT2/YQDgqkbNwDi5g
lZcAJ/C1YRrWQprJBht3RyECoocpgYXDfX5oXOa6wBo5S/c0m7i1c03uZb0HpylDmnHQxhmQElit
14IhxQqPbLlHcEnWUzwO/tbSWm90n9F5E1tjvJ2tnhsS1k/lhGZX6B+44MXn4piYER2exm0epfTl
MOD4xGQIVZtmGWcH/kg9mlWb3AAYL95qxMtVJEaT3lkiAXsOv7FYW613R/aFnkmuhZs2YRQdXss7
+NCYkzlu4rhotuQup03itcHd5DRq10QtKnMj4yMS4OStarvMH5nicWJ0kqH4JuCoHlBrrENfekBg
HS/64Glox1WFBPsF8pNJeK7rx3wX9431FBXpcNCU4WytYvRwXldR9+jL8avQjoFh3V/Wkd+SseIJ
SA+1p2wafuNpDMLY9c1T6eK9Z6JOiRVWrt2I2wiJjNsCN+2RRG1nlYZNS1Tz5MiiPTe+WL4UfckN
tYnnF3Dw5T5aIh5Bg8oQDNrGYm9GdQWf1VN1bqB9IJ7UGeKhNabR9abJ7Ze4ybOLLgJbKqgOFbD5
174pGPwjUxWXXCor7MjW7UZuVH3t8znESo9ALHPxQHKAIFo/2cG2ZsqvWVkYMN1gCs24APfqDtNv
sOUOUHyvADTT993VIdVr0Ewp/+Uc3H/NRCrXVAjr0PFTuc+wyVNeZH1Oen51ihZEXB4HE5lky2vz
dWM7/B6p5SNmMLj3XKWBrqIYOVzk/lv/8LuP8q92RQY8/3Gidfj2mdS/HpSBDVy/4o9d0QTnCWUT
ziamQxfX7y+7ooeJ0sbzyEH155H4j2MyZ2uUF+ZYLpkCsFPMZf/pu2QgG3C8xrGJ3iPsv7Mp+tez
+J82xeufcJ1iA1VC5PlfqkNuRs3Ac+ye8QgbhziqpuamIm9CktEnAMdZbrLK3MZhIAK3eFxS5QRf
IDZ+T+DPPEovt1m6avuJPu8Jl5CR3uA/nfAKWz7hBVW5fkniogtq1tDrqZSoBifUJNa6eRZVExkr
JNzCLm/yIO12FLhl2dkDQYq20xT+ljhYdSijmTB+NqBszma8rspCrkFoOVtS85a1oXj3IcdT064y
oaNTYSt16gar383u2BytoNXfKIz8kGVPsRfa+Du1Bt5OqFR9tGUuQumULgGw7pMiaKwcxG6JZ3sW
6yss+2kvVC0RBH3jXGVGRKTMG7cJ4Lw2CnFGUYhJMBN9dNw6XUE+2Ep1docwZr2O7CdysNWa67EK
OzjElxmM16UfGrb7XrwWTho8T840303VZO+UFbxOk+9uRjGHkT2WDzIzsLcMrXVuy7I9MMam1yFL
01M51vrguEl6GxjFZ9A3Dlk/EmQOCcObpswD0MjG+KXLvegwR469zSuz+F4W7CZ4UMzvV/5lQ9Fy
W+8DK/0+DFa7ISEyvTmmr3EQpKganGtiInCF/2FZAxgkL0t4b+rXMi1fG4NvzckH1kSiRyg6hrOh
9wuJJk+90FFeWWEKqDjjFOXI2NJOg/LRWybgPmRi1OH6iXxuaAfZki3Ct0EBab6HxNTQfM9UjVc/
euvKGEfq3MiTzSAbriNANzfji8zN/H6euwW6ciLCZJENhQqWQYOdmBy+i13TkOrJncwKUATsEemj
hmp/cgAbnJLZtW+Z7MFVSyJ9r9um3VacC78yqeAsCJGXU1xuqB8B4IGB0gZp7kov0ydQ/ul+cqru
1Ec+wf7J1fG3hChfyHTJ2YMNreLVDNXoxqRssl6lvSfO9LyKldsGS7FqMTxVYeOO4N19YpX2NEMv
I/VgkRbOG6qChJeuLSxl2zGxSBgbpcHwtbSCm7Esp2zVK0kgkkKvdhvo6ZQ2vCivcdWxW+YOULpH
tcmI1vWjprp14/tFsMeE5Z5ax/jmLg5wriS5itwUKxDINLRF1wfeF5uc8NbLRPAKGxR8euvdqAjs
QOkTgSlAun3Bn1dsLaobv+a0IRyXqRyT0B0Td6dbopK0KOq3oJb2vZFHHtQiP9oy3Qli9io939T0
KfShT83w0XdzrdZlZCSbGWTGPVfYerM0FDO5LhQxNk5IAERhLgXRwZ1f6OGF5HEN26CCZZJF10lm
EKc3hiLC5pSBj/Qd8CO5NdDflVUEHfQ0TUC4HWdqVcYMdGU0b1LtL8/j1EyrUTdIpUw1GLjP/Ep6
Gd0mftXeu26zNjmLPKW54V5oz9i3lb3QtSIoJJ28I8SHVFMsbE2HNCqBkWuX8XFpGRtTmx2HA+XP
j3hO1C0He+uJ2TMaJA0sa8OFyj7oVh/8OU2iA5Kk9zhljcXFuQvtSYlbasc44tX6gY6I9jRnKgtZ
PMW5G66VAtROhVWZcnJhPL+OGTsclsb8RtWye1ayqQ445qxD2WGoSM2uDEm9Wfn1l7xjXpaso1Q9
GZ6aoX9Ydv9Ix978HdO7CimZmfdzRp+aNzdMbFuTElEQm0lopk6+84aJjo2IhVxYS3/DTWJ6rgoB
71xVcej6o3srSLDQ68tCFEDNW0fER9/tWiT7GWJIaEwFeEDZzwZ1mY77zia47GUQGN/NrDFWk07s
cHbl8COLjPosaTO5dI1rYsUqOZQ14jNeynjTmAXT9HpE5h0xVYUKZsu7tcT9qS2LS0cpLkdVlAq7
bdUNgdKeAnRK4PTkL/fCTIO7Lmlx3CEkLxsZu+0OX3mKAQV3Kqe9cT14ifweXwH22pu+DhSpMuf2
cAhGKABhSzjvlBjUYNYoi68KNEkosaFdYM1SO2DX7js4K54N21WAJ3wi0Wk+3VbJYLBgxTg1nFR+
5MXIHdNr0rMZVdVuYZr+qctYUrOLHjOwpFt6tvbO6CqaeYyIwDZDJ/y/i39g5n9ZhHng9CBWQYuF
fZOLmV9whTK89tLxQas8fjUmh5vrQFHP7FY4P4turuiJifWLIG15DOzGO8Y+VUCsoFGwZ90krtmL
U+cZ9mVZhnsMoFedFGoD2fqco/AwPGUzbqArvZdHIt3RdVSd3CVODoFvXHLKgyGHtLVPyebVEFXF
/j6dXGot/L7YAGRANfCjExGrfFeTIj9cm3FpBCXgqzHDHnigku1QIu3H/ZCtLCqW4F1E5Sl2WpZv
HenPJBVqZ4zCvQEF4H01vaL40mKpOztd+9DZpfMIYOZZzLI750HEnU/b3qHtjWXnD96waRxvxNGU
DEfHLT+z5drDg6S0bfL0SvylInlYCoAVkxF3x5Qav41MY3np4qq+X644BxAYzgjM8IEws/VO9Fyf
iFYyaaPZd3w109TYF8vonEqVZkcrdba1nTUh0DXKJ+XLZGi5EhBbNmllRysvHosnpC+1G+AE3BEW
NUOqk0B3NNF3n47okALfZEe9KSEuqlz2HUjdUyKlvlFOHr+NQUecrcOKoxaSw9J1lh9Afp6Ssqqo
68m8R66KzrY38Tzx+ohuZvbtyKpKu4L5EXUQAajrAf2g6lMB4YvU9HTCNSGfiwblq4GQsJHoBDsY
v8EWW2L00Q7ztJNT2n5MRsVoMWAcWo/WePB0NmwLt/vQuKno8SrNLUNOUL+UBhZD8mkMDqXVKFsr
z8+WYxDAA8oR/ab+xquBxYKmKsezLGDOJb4gESu84jlD6XrkUJXT7eKz1TsmNJZU5352V9e9uQu8
WJ1JjDPJtdXOn0R7i9kC+NHkGLskk+VWJFZ88kDtbForG/CNZOhEI9CS+8ZhUpDIgtZdf8AClyGQ
aak/OpO1Fs6Go3Zam8ud0l4WcvE2j3iUqy0+m+lz8CO/WHUNxIco71xnlRdxU63cuZFrp16mrxUO
lw8X2iWu9u6zjINozQv5UQ5ls82oqazDuTLaw9wJPyyz3NjHS5u7odfkhIFMmVcMMy3quPH+gOMo
myQk9/2NFLxFWnPRbGkuHgZ8IATS8+yOc2/YpwJfMRHHrYgUO6iOzOPCOsBNkdMmXWxiH9mG+OED
qFv1iPGroceEXbs9bWPXrCFHj3YD7fHBwcKPD0fMNH9GuEabyiInyK/6Awok1sYpijZeNahuRQt1
fmy7oQuprO7WjS4oIGm8yHtrEtEGW3Pwrkwh8YB1j3YoiqgzMDG9+XWiPecOpBULwmgVlH8jhUbV
Avbq0Z+iIQMKPeL3/5oO5QhbqayKoHzypiSn0SfiEpzf9JMf1E96HnnXiNXS8DMzSuCkvMpaaDk2
KBvTG8MK2y7TqTT36PeIq7XBpKJHrpun7wrsyTcd8Ao5IzhvfE39YUBhYQBDOQrtRnTomCNcWNH5
KdYmv7ltFP913bn1u82TZ+dzu+U7wgoL6K8E1mPtUs9RNWOqqfrWRsK8rdPJP7hk4nmCucydvcF9
og9NrZrWcb/JQpG3WLxF3cCr1huKoFtG9LigMrdsj0apEKV1kpAAxTu6qhM97GXR+9fVAOdyQ8VN
LTnCWLrDahWn+d5tC7khVW3diKoj1y1ajgCk+zd0hUxrx51Lm4Eb30/kqgbWPcrXjgDvdLVd0U+M
b8BaNaLIQ8E7d8Eg7IRp0c/v2onuaPnjbRWkKR7pUI/XIyafKOyZ1N+iM1th1nfdurWZoq46x3cH
krwK4zS78HWW0QxEvuFsrDr8XcepzLKn2C/6956jJ3embjzP1RI/ls7Sbf3rmx2hOOyMoOf25Vgl
TOxo1C1x5onR3aDEYc665pHiOtGvMQ1ku4Fe9UPetdWljwOM1o3ZvLRJa76ZsDTeqjp+iUpPnKRF
bpkYrTD2tqXAoVRYHlbDKG489JlHuDJdtY4iVXm3xKjlA47fT29pyesrWuHAYiZiQT8SbPspdkhM
EKSZ7yjTK14zvBPPfqajnW8FDNXmwbR2XIX6Z/o79bcRKlOo4AsQJI7VmldUbbOW7tD11Fa0F7q9
Q6UznuJV34AjXUNX118WTn2c+A2qXNp6mu8bz8+TdRUU6aWNIVkInLs0cmeDtelwvW0QVoKDzmV6
SJYlO0H2TA8lEbAzSXsusJPLh0kYXwq/Xp4T3HnOyjVdfjg6wWt053x+zVkqLD75WoRL5i13xlxT
Mg1qGLbDWFyq6znJJq4B/ANsmNlQfRdZOU3MnHzDlGLdfZVFSDtcy2h+r64HWdNpT47N4RouyTVv
vtCuRxsW078OVmDzVvfaL+/MPOtssFAul7HGZBcA2tMlPlVDLm3HTNPc5du1HErfmwHl4C4uFf7A
0Zhf+2pS09OC4Zz9FcM5bjS4Fp2NPDYMnuUpJtbtpG94S1ra7+q4SdwQk0xNUOb/oL91iaQl6LzE
0y4yvOapYLb38osqcv8PReHXTgd0iT/PVHyEUQQNxEyGK/+bVK2aSSPfm/pMy4JD3R3+Q9Ma+Y2U
BwOgYBR/WKW9GzPraOfOlvTP1klM2vqiWzUsVJD1G37UXbBkIJLSvzD2oqb8ad7z87W5KCBgd0ma
/WtYtDTHphKRpc9KtWdPcVaM9ul4/s/vwP/vm6CwAEBFAMbT+i9Ki5P1E5feUZ9Tiw4D/nKNYlt5
9fbnt/mvUPeXI0n/akf+90rdoaCJFrrfn6eSP7/o96mk7/2GSmf9Q1fzmD7y5/0u3wcmeXDo2lfQ
OsUkKPL/o9VJi39F9pcMsOtdy82YJv4+l7Td3wKMwdf4ovu7wvc3VHz3J2H+F7GOFDjFRwHPUSCv
LNvgOrf8xe+duinjG7NLjlNjEl7QqnZWTgZXRjUeo555QpWRZHweVd6Ar7qCY5mNjb4DRrnjArlv
zRJiOrE897gsnow2BeEzBv5CTA8DlAW5MzNvNh7yIGtfG+AiTgjSKCZmEGHbWY1WN3JSxnW0KiJu
K6uhxE1DDHlwT0FG6GvVIcMfFnPpJfIHlj9uE3a7GYHmJSHuGAiEXYQJWPpG8wVtyfv6s8Or9wOw
NYuwMbmoglYw2lAtZ20yaLJOgdUn6w7v1q2WWO3Lcbh04Oa2Xgchm4jHKGw2djN9JK4wP0yJ6M9t
bJWXkhxXRY1ljcaYkf90VvjTYm57mboUjiLlFOuGiUg972P6Oo6WatMbll18D1YLK6xO661TEaO0
ugQnXU+AwVxPDuAb2XvWaxEAB07ttng0LeCmQSI/YihVd05N+x74Q/t+sLL2QI2uXCemdU9KrFsD
9vM2xkz3+aSM4t72jOJsV/riCM60TlGAcFOTl3wF2qR20gPhyQQrvzHLEkqTOzWXsWVRXw1JGt9y
7JRnnVQ2r21YhpPQm8aq63Ok2vJHNrrBdqTzY9s5lBMwCOsu2ES/OhGl5SYCDMiwpIFlw/9ArnkN
pGGuWiaUoSqc46hrMrJgBR9xZdgXilmnG0wZ+j7tBMy6PPmS0Qn06dSuXrNp3DCamtcOSJ2VC4SR
nVwZD2M9lY9FmyP25kV3psIwoUgY3FAU5A9tkfVnYwIBkPLEPlP2Ha1kRyRkBiy5VpNjbUyHV0oS
L16LMYqfFt8jQlv4DYiZrKq5aVdZhgyolHljJ5jVZjF8K/jv7+JBFg9I0HBgIH8GFw905gPhiZER
GFnd1RWgepYGI81MsaPQIVzvFmOoLsLiE+25Q3+ycimv4dGVam255eje3da0Vr0zBwTFbBBhPUp8
X+Qi86Lhsj/KdZPnesfBnerVZrhx8XceReLejmPXQMZxK9h8uBhDP5s4d1UFmbmOzyCRL5S+ITL6
0F36F4MdIemWCyBosY28Gzni66Sc823WQ3af2O2d0UN+Iny8Dgp54exRbCpffe2U5x3KrH6Zr0D/
wuo+Sq8ttjBQegKoqXXjSKZP1fU3NX8zYgpXMS8SrBrEK2EhrJdzEO2VHo1bDd1iEw0qvvr83lkM
uztLldPWYCoeFnnsHOamky8S6hw4Va9jcNlCsrEtHivj6HFku9aBvkMuazaDV7a7AookB9/j0qen
vuxpk+2pm6H2GNkTz60bYGGVJd04WYk1RqXbXOMFlRyFLn5kFw/Kd+IDeH/4ntzKDhSrTA/lVCy7
qs+B7LJh75Z8cm9lO0J9svWhxRiQrxlA6gct+5fBnAkeNLNzZmidVDxgdSe1eES2kAXV1Sb34vs5
0naJDO6cy9b/glvKwW66BNgLZuzxVkWc2E+j+9n20zsn6T4rqZjWNPRRLqn56arRoRirFf1HR5ps
J8pErVtVWDdxUXEFtxw+0gKr4FjKgvNdUtzPLLurZGK9o00P/pVXzR/LEEAej1ifx4HPYDpP80cw
T3DKylQ0j01LWlS4GJn8qryroSpB5g04l97HCKoHW3EnQi2RHPYKZxRwlbL6oPIRa2la9bQRqSq4
9Jn3A6ekDmOLSLdO/IKhgm8ST4WB6iPNV2UdhTIth4mL8+Aw7Fepa1xrL5etb/UlYXjQTCzujDOn
4SUp5s6U+3msetKrgjSWT9nM19wA7rZKZAZuekq4lN/lrU/mL6snn3gWA5DTJFv3YWLDfrTbiEck
13z0mFSNzltnpu0xWcq5W9Hl5Hzp+fSnoYmAzRzWiDy5IuXhXRoAxlwSTNEea4vmqmaOjG1P7C/e
R01/mOFc38EnKB5hTdreqh0hLic56VGasHXyrnzZbUZLlntsnMnn1dMX4Kdtqbug0VSeYrtFuPek
Yhy20C9+GBU3XRpNx3EFnNh4UCztP0gncTTHdKdv+7Hr7ufJasTag2TUrhazUjHpwwEfJ20Rw6sA
QvbZtCJ9Z0+OqxWYoNvOXsq7aHSCHwJ/FyDeIrIvBpylVyMvljNF0gcSKMhUpe1+c6rASVdpYjcD
2vlYbGKYygenHg8lqy2ZP9Oa18Sjr/Ii/jC0P4KEL8M4OzSRd8U3IxNZdCwHy+qwpaT6IWqk+8I+
EmwUusd2QOI0GP4QeiVLbSbxoU2n6WvOrUayGMXRC2jt8doNIfhUzolxn2ZuR5eRXbbvYHvzs12o
mE7nqJdeaAXkIYOhyb/JvskvSgPsws9B6mmpogOCVbkmCcXDqrC03S2NDSuq050/EwtAUNjMViBu
8Srrd0fP+nvkJ82HL2HLkTvkgmvEQUzHVTMbR1pLx3tI30xx7K41vkoxY2iAEUeyGQrkfvBApu49
Q6uPIJ4qP5yXaDgos7f1OkuzhtGJV2avDe4CufJru78QbR4KcHl2c3Z7VRx45qBKDZZQczhLbvi8
8mBje614j4I+kpsqFfm0Ngnb7oZCppcoUGKHkOWFFZIFdV++pC7bThj4Otc0pp1b3gnvdHM0k95d
u0oKYqhDty5gYKy8Qi0hxTZy0whaj8Gy9htw4oFcmZ16MIeuX3co4afCGAdAlhHFFZOXqUPnybZa
4d9q34m8Xz048dCZ4YAz8C2fLQVwAjpZAwK1Wb7DTrdvI4H6ZFvuF7KUwbOXVOVnHXf11k6KsViz
xEflah7z2giBnbMiIsyKQ0qDwW2wSO9jdNpirxJFkYMVOwuRW3u2v3ganbiPTPsloEA8XflY8BmM
tUifFSnrPWQs/jFfhtzfQ/WbL1g2mzGcrMT8HLFxhKpy1Ae38/7BCXqksGyyxPuwcIDcxEIPfJZE
N6x8IgjfggZdaROVbmwc/TqL3qBNV8/z0rvd1q6S6Wbohpl7pWEAcWw75HL6aw5ZnN+LZUjfmsqj
wXhc10k5Qv8zNtqneqya++BB9oE4D56M13FQIkM6gbLuoN8ZK9+MvR3101cPUDvKL/SoWbSG1Cq+
5q48ZLlSM1w2Dduc8TClArRjHJ+73lo2mpqCg5UV426RTr9elF1sByGGk4kC6A5t+T3JrAGq/+B6
YPIZPa/GrqKrx+3b5xhXwhdX1tF2rIWdr/htLl2oWjncJtaUH2KOWYCrI4eRTtqCS4DFL7NvSlA9
tuLyWWH4SQqWFlvf1shGr0U0FU8MyJKdSB2D+0E0nFo0HaawlAfekI7GdyQ4I5Y6PvrgZbtt1TYD
SKoAAy+ldfkbqAIgrujGqABJ6lzLoJXlblBFl5vcMNVRY/848RMWJ0um6ddoSfttmfY9Rttm3MZY
9A9NEdtrK19e1YykHdIO237GCDT3ePMQx3C3/tfO+g8A2l/cknGBW//Rz/pEFO17133//us1+fev
+uOabP6Gi80zyYv9bOj944osfmOuY0PNJaJGGvmXKzL3YLxpMBOlJaTJuIvZxx9XZPkbLpufeB/f
8W1gP3/HuiM9PEW/jnJoz+UIiANXmLZLT8a/9r96nAGNREN9YA9FythxEiUxtWHbR9vvSywqK67x
lj711szZGD7yGq3a3nmUou+bkhx85ERduWEGYJ47tscn+sXzDZVp1TqOXaqsgD5sytid3kpyOg1h
Jcf+DOLKPFhKFLjdHQ3gNmYKHXnfhkr1Bxit8c6h333tQjoJzYib0ILNdTePAjmI3qma3P8EyDVp
SP5i4aZsYK7fpGr8zwpv+YHTGLJG6m6HzsNM0I+gLLI0vsNu4++rOS2erMQeOT12kvwQq3n9Bv62
2VmjsRy7sQiSdWy57pfI9xR+lVJxnC7bOL6t25nhbNb7pylbxAVN3lpXhfcwDmZwi5O9QfCL448i
6TAqUkK/X7wBRnkKZYa2qHaHz6/a6xRORmvPD7WqERsrq9oCrqOrntL2u8oLjnGVIwtN+b3hY23y
mJaCHND+5v+xd17bcSPZmn6VeQHUQgT8bXpmJil6ibrBohy8C7gAnv58SFVPS1QfaWque9UNVRIT
CRex979/k7PRrPqscR4Urf92bGxzDZ5ggyXo9qpvZwNbtVkc7Sw2jnkLlSeTzbyODQLlW0Qx140b
o9lrMKdGcD32j3CYbdxyHO8c4Ru1t2tR7NBUO3xqO1Ow0cd5iUEifC8fXV3ozxNimm07QuIJvay9
m0kVY0rj5jsXPunGqPV0byep96mHm1tTo5sFfCxRW+kBU2C5t2QQPg8+QEGahu4XP3Gz6bqfZHqN
h2dGt4pVDDq9rtgy8xw2CVMoDDiU2jWuROaGihn3e0dS0ncQL2jrPvmqHL9FuDzsZhO7qHVDysCW
98a+s6cRug5MiKcYIdSTr6vp1UCMbTFAdsxro8oGnJJAriuoDDHeO0Q515BqlpYcaseckRtmuuU7
TPir63wUT7E20Ecalt0cCDrJEDc07KClBQG5UMHJbgAcVnVu07Inwii8Q2/0ybRTbbaozHs7ywiu
0uMRVvUuLSUUnlkra4erpo+Og2KdjlcWh4lyf10ym4hW0u5h++CxVGyI7xjkJm0ib9MKmBZazsWt
YTiHAB3YKu7L5lq58hVDaC88N8xU4lMt8vduorz7onKAqX1hXLVJb4dyn3cEwXp0Q2MZfJ5tvG23
EeYH7+ZBt7eQ3vyCWE8rxKWnZNzhd/0Ts0/rVrHTq36bZ94jIZLpFgMOsaVlC45Q4eRSQrf449Sx
W9/XeMCm4zqBG3yo4fepJ0mGCQUfrvEl8BSwTuUdS8Y+rbEpMGk237FQct2LoZ53oZuWsK5xSTFf
5rgZu7UJKfmmmbzCew9mLhsGj84k7kiP7MMveCsDBiVzgNlTsIqFbdhbs68eeHKdbIXRFhSpQMHh
XkNAxxHApOn55GGVZBz8cjCxJKuYZq8wKsGtaOgVRPeQ3sK+HqMCvc9UO68ZciSeFBPm4BX1pwlZ
uRn1bdl59pfJRqW2R7E71AdoMB60PCMhXKYT6My3pZNxyDmPlLsqNN72pAkBFkHzwfSAWjLZs/Zx
xC4LYYzIALLBBvOLFKMc8KTqnYdcr3IZDTWx1Z0yvJ3MTVUNBuZY2ou2Zly67zQz+h2QBX80c6L2
lMM1XrtM8B/z0Zcn5QJH4OKqGkY0RTDuU9tyr6mO8ShPyA2yQek2TpZDsZK95e0ZQ8V7omX8fQWR
47aU+XmOAkFPiPngWcdOfArr2ttVY2fjAYYDIy/VkNTMNMterDosxo6+pzAUoJDnXU1ZvyI32aqI
MPEdDDXzgYIdiaqEhw3M6Rgr1yjLGy/uq3t/8NwbxM7Di0MqBr2NFZwAEqxV3iixybQdIQ7oZoQP
c5+bqwLi2udmaj6xR6kb5FzubvRCBktDYvoraTbmA0514U5DHXly7Ki9s3HJYnMo86s88tp3ZF0Y
u8W89jgw0/hMYeqAb4hN67nRFUtneMC9zfyQeSLZtNDFXgbR4CDcgTgekBPok8c89poQNeIVGk1z
Nk7px1ha4ug0FQyFSO9g+xOU1JlIfjuiwetVOsCUoP+bb4m3Qz4N1bLNy/qJPE4acXfo94IJ3x4p
APZEqYDIPbfGsB5zkgA8G7HGRmnpnxKLJR5XSnxciOBdjRz/QaPPwdMHOmQEdeuWRmNEKRxnW2Jr
EJxyAosJ/pCvxGjHLI2z/cGyGsVeSLn+inqluxbeLL4OvQTOBU/Ywu4VB7dtLBhCHA+fv2iDjC3a
YSZebxVYyU1mjs0zYF5z3atO3Tpo789UueV6jsv0nMWE2DdWPNxkFabfjszdhfTykRYvOeNJH78H
EDdvwhAHtj5tXSqBAq5j71fmuiosSGyaDIt1wpt/62A8vkfVr16JqkL3ThYG4EJ3p1riP1Z24bvQ
ndrgLsNo9CTSrPo0thH9my7MbTZV5lVsRu9DfJPWoixMigePDDsse7YJlEF/ZQrjgy5Dc2ujp7h2
ksQ8WUa7CMdQimw0hhwbUDE7XWnRPRkSGs6mb6O2Xdl4JgbGCKA/aBdBPkmG6xmpLY5JkcTqovCX
NtXMXBHxaSZkQouuuldDt8H723mVmsQVbccp+hYwB3Y3lQVoGgZ3ij0gn9SP2PKiAujlsXWnOrn7
7xTs/0XAikAyoLj+36dg18lnhgOv5Y/l/d+/9K/yXv5lC4m9D6LTwCNgAVnav0t8mwo5cHgnF1G2
i5rsX+x8/y+BUg3OPhHJJp7F/y7xcUXGk8JEyWaLZarm/SMtq3hDzsdEVRBSyva5zNps861irdGG
RnzSilNZ20PXoFotEn1QDp6UYWySnARPZCoqaHbCGHFXI/NII1+v1QoemfMKP7CUguIrXZy4nNSd
J1JUbOocUoQaI2fbR06C01BLQMkPV/o/zMC5BD/2JhJDCXtpUDwTjxrkwcvf/zC+g+A85qGa1Qn5
mL4HjUYddfEwHxZWtMGM7U/2RD736s0h6YQWeygspF3u5huHKAMVQW30VXRC7HCuOs+ARzvg3cGW
aUcNVugNZHqhzPolGHG60OveHjz7ELh43OwIfhYVwtsEwf08QFdb5OhYdsoOYbBfJp61JfoAb0Fk
Ho+5FN28t8OyOsFzQTCHfSiFoshCKoVGNQUrpe7LDFocWreT4Q76Pp/x1oAc5LyS1UhgQ0opj08C
zpfRltZi8bcD24Y4xYbvr13uCPBNBw9zF7bQ9SaXlAG8LngIRguXJ2XhujXZBmEwc1eLGzBneBnE
tpDfNyYB9YRYvrkJ601t6NHkoxAGcr7Ew09j1aq0ecEFQd9GLhkklKSJr7eWQ8CWHIjwQNomScxh
7eYbBZNjXaHzj/WTapyYfLTGkOJRMhVqT7KyPXmD3Bc7Bteb3PqDtPBOOHas6q9e1JLKYEjPGe4h
1MlHw4JB/b72yZT4aMmOK5egyGSyiUNgdaVqHzOzAYN6zEBcLEywqRv42xrsTG9lOiDl0nNDBWeY
oL234SAwr61USd1ljxbnn2al85riFvTcT27w/L0gDEaBdx8l/h3RCHy0SSMcbZPJ5i64Nq7qH2KU
CvXBngkZ2HIdl1SyZHHdT4wcuaR2umZ+mCj9kI1LR4oTcQJ5fJyXW+ItFydoEgDesbaqU0DyuNjA
ozLYRIZhvEbpMt8RPxjrFV6s+mBFtvA3TZOIbtsqUsugpOHlySDRG70N/Mp8a4eLjYLTCHixo54e
3U4yQXQCbACLNLQpn4iieo3Szrmepsh9Ngb693GoGbJaWfQq8eE8YNZq+2viELzXEs31+9oyU81s
g0c2Hk19O0BV8tdxutjHYdaSTUcmu6SbOJUXPJM/2HZ3MpkNF6Wdx2PDNJDLOyZwEd+ZnUZQgueJ
QQhn0TeWYMpl+/FsbVKeSPkZc2DuXWLhR/VtSpFEvPBjkX6r9agJkqKQTl0IDGvAV+e1lSVjzrgK
xCO8Zm5PnhlIc41w5N5m45zj2OtV9QtXhpcLeicvJXw2uHutadTthzbEmMNniVdbY/a4wIkEkttn
uVmdHDlDvwt1i7UkGTxYyoRS39qW0xyI8EKdY5U9l96r0ONu8WNlBxe8bcGWYB+uC3DFkmgBIflU
xplUj9k8G8az0XtzA6aiDMUMBKryLscJb3yaC3rZp8Q2i+w+HIgK14WBmj4cLOtqHha/snkquJbY
F3IttTnSXARBxIWoTZzAw9zPNQZVIW8PHAeSQy4PMvF03LjKwLhl40IrA9lRNp+iR4s1tLQr+Zj0
C9sM7/HY/aBzv5fvUoB65D2RyKrPnjUSmeQSk7Ly84JjGllEBiZYkUo/KqFI/yTQMuq+WKHfZe8V
KwSJHzqcHcXorUTAhY2WQTvk5ZGBNjgTfBKasvTIuJd73uVK3KRUm/q934dN9tUhK0JidzphJLMt
zEHKdwX7z9ysZJ9G7lVY0qXSkVWuSU0n4ZcxJlispAlDMj8mmv4gSSL/prTM4IMz9GQPzeLBQ6o6
rkVR9U9TNRnbrGvjDQ8GIooeUrqVw7vFA5q4m4JcwpUAjsZWySucAyajaL4rG9lBgmMzroZEVjku
/U1VL/GLec3wkNyOZ6bUcm0V5keDjmjVlUtuz1QSlxmjJziITEaf8jb0vuoIQndJmf+uy90zQFIz
bbNc6Tu38qKPjjWU24JNaoPDmHWPv3v5kSxm0JkSJ4M1ZggObaynboOIyDAP+oqFh2KWXyd1lD/J
tCWxhbSQ3Wx0uE0OWq9LRXQg/ub1uyGfi7ODmea2H738jmW9/pgGffww2Pnt6Jk63Stm1juaKr0i
tr7cD5AOHqLWzZ/GwqbwV11ZngM2sE2eNfMxN4JsB+RCD0EeJWotD65NMljVI5tO/aFEMhUTOteW
Oz8xq/cxaVRc2iLBUpQ8PEjr6ERualdbSMaGYgOw2H4Dt1CQCG0smGY8HcZcyhsnYlyziU2HuC09
UQ5sWiWHU0M6EDqfZsJbJreqK4+kv13kiLs0rOr9MiXcwG+pP6SZqvGzkYN7VdLgDdupIIWJLNPw
gaBdd28gyd055N2ujdSY/R35U+4NSYzNiQV7OphlOV2Nhgiu5i4btxNOXPAz7H7dEMR6iMvWfRyS
Yf5CC56eIEXNJ1UqbJx+XxL9UsxhOGTx38VOEvR3YQ3+UBI19EN+mtfhUXdM6AjkxUF4tNiE4N37
cBCG6oR3lDr8/qhvfAIpxDwiPwBWmDxIGsylavrhqHY4gxuOWB8R2ULgnJ2wMNSdpMb4/XHeUP4u
xwFMdimXJWFB5pvqa4grt2+DKATBXCoMz1Ss2XA1X8hsZcH45wfzTHBv/BygqdlvLqXgHTYiisAj
GjFECVVsX12iKIwEjcLvD/VrIcswHE8ZanFzsa15U8g2UeDVhjbdIypEcVP2lN7OGOQMoLvq1HqY
vP7j4zEzkIBSuGTYjv/GBVQw1yPGCYOlWcfh8/ctqIzJ+CEpdTHwbgm1+tPlXC7XD1w77h0nBzuQ
TcXm5r0t1ifESISWdnDI3ZLqyjNMih8WVHbgEvUvfCX099YaQwp+NrFP1v/4IcVjw+E6m55HHqv5
5qQRyzcmHmnuEbcpIoVGw7rSAh+e31/aX18FjuJhJIIW2ZF0Jj+/Cjms1zJMWvcYdVjnks+W7IHo
/uST+p+OQkMJmL1EfDhvX3O3s2TjGJzLJeTDTbx8LXX9//GYOIFtmbDyuXnwbH8+lwxCTlInlXOU
oUoW0Q4PBQmAQBmkh4ibrtbD/IeW7tf1izWd1YTTAmPksD8fskyGcBpz1z4aVeh+EL0fkQQwUIr0
OezH0p8A5N125hH5/W37dWWBhko6i+Bs4aO+PdUAZ2nS2hx5zBZDprBinexcslnm1PXPvz/UfzhF
Hg5SdKjBCUp5u1h6+ag4VCGPWsVYURSiOs1tV7/k9uK1vHRw0Hj+ISN7eftACiC8YoLjkp37ZoUe
wDMtRIzimLskppSLR1Vu+hg2mUvz8/sTvBi2/vyqB6ATzsLNxj/q1zdtcfgnhNI8wg8gVTYVhQPd
3jPz+3qY1U2VEhODjy5lMuo+ugpqrfZmaAYd7vC7tWkuKrzxI4LJRNxaVJ0kGca3fubW+R8et18X
3sAE+kCKzRAPgObNhlImzphMjAGOcOU5UIKS9QVGIfvlkNo8amlAWf+Hq/Pruwtbnbdqcb2F/+y9
WewjlJoyZI87GszZFILExSGmY6r1xVeCLTOuw+V5TxNx0/R58zIMDpneiNv1fdPKhlz2qJ+bHVUS
ma2TgJb5+y/4n64JaxjPirC4dxfL3B82c7MhxXrweeuL2afoxjvwo4jIhWhzq4Qj3Zh/gnF+efdg
by5vA1AOjygj7Z/f+SZh1mGoaT4ONoGhLTnj6epik8bOTjf++7P7TwcDN1pMMgKWmre7AMEhgRk1
wXTUESkOaZkFZ/RYdDlQPOiSfn+wX241ZwbRjRE9omaWszdvHa6YAkGWOR3x2qSxRP/Kk8WLSJf4
+wNJ6PI/764uy+VSPBCdxZb+tjLKrRhhLIxiKggVt7cmPVy/hqrVZU9In+f2VKcDSIgd2aSqYMOm
6Ug8SyHHXbbBqtH3Map0GFojzdIaXVX9MnukJZiGC5QF6oWINF/Qj7HJaI5HjNJvO2jDSGZ+fya/
3h9HUN4BmAaO9auqIykncgSKtj1KsnA3I/7kp4KAiH1kTv+46nKZM2CUhOs0kN4vriRdZMpu0LFC
1UbEpi9Tzr+pmmBrSF2d7FL/ET9cdq8fFkabbY1ULl599A5k3b29S+VcWAKhnn10G21/dV05HJUd
Bs8XQMT1WlCdZs6dp0pr+YeVTr59RNDJ4LCN1okjM/JhD/j5NbNz4jRIdUmPAgF5MW8YeLlZi3/J
3FtyPerQ/+QKBJEbVFKivSHck43CUlFykN1EboiU6XRv9gUo4pwteE2jvKWx6PGQQnPIc6QKslyZ
Dork1kOTz6CzGhNG0KTfLPwn36ruHMJ5n9XyeOUGm8F+6hSMpkFNqD+l2+pbZ9RAY21IVMEpAzgi
LaQZmGr7EXqBa8c0MrUxoTrejaANN2jcjL22E/e2mgSi7Ap2/woUG/mbCVHaPANLMyJvPadn8mur
+txlGOsQrFTP46aampkGek6Oo5+INXHjDiTFXsS4RZAVCvcK7NuEvP+6JPMS4JfjmDqveybn4suo
/AxQ3IC5jzFhvYChU5TFtxiy8LNnNCQnuRUQ5T5QQRgf3CGjKyqbmb+dG+/v4nOAIaF3Qb7UNU3N
uxaXOWnroOXJiDVypGjcJ6UDqGi+oZmbz0V8SyZOXp2zqBm6u5aomWJDeA1vdyWKOruvZpP9QvWd
aHZwiFD0mqTaRa5bZfdeLdovmsSFGYQ3deavODAzyFYNioi1N+bcZuKu+UVO3Xl1Rr7uQw07iFQA
mdrngatJAnjdg80lWZfpnVtj77ABBwG56uYYINwvMD/ZEpXFJ/bYn5A/NC6MNJ32xoOuEg7dZDO7
VoDlGBBOnFutfFeOcL7vRYL37ibjcYlv6VcrtRaTN9Z4axEwNQyq9bJN3w3GesaHZiQwgiXcmSOe
oBIbGDLGvDHxzvYQivEKOgbeQJ1ePG0rRZQu/hlQYPY6p4fFQCcAZYx6U6tHUUK63PuJwwNG1LAr
b4xEsTdc6gAwe56+OXKBGmIXw/cjdCdrOoUAIch2Zmy+vhEtHN76sCNuv0NwTt7zZaxYi0ebYNPX
JIyxR2v7diSV7/JawSFhyre8M6NnpbCSnAToDbN58Si0iDHcZ1ds8KMlxmNxiOApanyXzizOHa6r
bBfM3Erb/hM5eOOwu1iLfh/NYMP9ihnPUkhciAN+5dkYu6ULEquA5+Gq0v5oYYLAX7Y/z+0BGWOw
K+8MHbKfV5mZ6HRXEW7Snki14TUtaoNJQz7ZXFg7HGxrl+JKlNy1ZcMXESbYyQ6Cfntfzky/P/ba
swz8dz0ny+79KtD9taNz8eimaWmvexUm01fCqHlkiSaU9t0kalDgeKI2tnj/Rq9gP2YMgMNNDFzB
s2IzzYHHYneW957CPIOW5RCwWzP2T7BbS+FoYtm8Zgl30mOuFpbElANK7pZBuQ8kAQH5WJjYiXQr
EPLOByCDTwUH5bJ9/Vct+CcepEMaxg87/S+W/M/QY2lbXn+ck8LkW37p7zmp5/wlEcCRM0Hbt9Ad
qZb+npP61l/I/tioUc8jeQ0sNta/56R47i/DOEIymFwCaZiMUP9FhXT/4tPY170lC1NCyPsnVMiL
vdpPuzcADciax0fyLQiuWaq9Hwpj7GgwosGP++D7U4kh3lD5a0W0zXoup+acjNYWasDHqfSdhZwQ
xU8mup81tWiFtU3U32DlwjBODdaO10zgl+hBWIgnPIKBRPLHqlx2WarkqybsHknxg64GrefVtGqM
cDeKC/wEGb98vowL62JkCRmkob5gb0kuThwFZ6K+ndfSbFhjtWTuYdUu/2jB0547tzK+ZtrTT5lV
FfrrEkfjpccE8c4Nvo1bVbRg+To98S7X/t4dwvIR74uog6Fj9PZN31FEbWRcGY+G7UB0g7oxbDEd
BIZrFOqrIsGsAvBH3wil843KYv9jnuXQi/Bq9LkslZQHwd54TmuBA2TmLo7FEh+t0B9HZ4f4CuVj
m32yi7k8RcvgwvFn/C+UnX1QaQttT4SYZDJhJ+/bGp8v9QjcNShXdtsne0It69swmE1vT8y7fYXX
sfHStXmy6XGAf4pNsHxS3HKI8/PQeM91mxBQ77maWQwJdjRhOg3NZhdexiUeYnT5rkksWi0DOeSj
go7y2uOOTGZgPtYvl1KanlI8fp+SfJ9ZXGZMhKCznU9E5jx+L/nz2ll6PCtn91QYjdzQ1bKwe11L
2WMR0MRI0BmWLSoOFitJ1bDaXmpfoXLqi8uP34sP0uzoJBoiwcEOLqNTx5oy71wvMKgMZnYH9u7w
ObX9Bc7rgS+6Ycl/zGN4TptIk2XyffxYdlSeojdYSpU/VHAQ4cA9wvbklhYLBDkys2K/7ALryoo7
57XGP6fd250PG4gUwPkUlBPf+YJgSMZA7Cf2zAkBXPE5jWIq3S07PY3uxBcY2RkojKKUNgtfVirA
S3kXheRybRx4xunG1x6uez4GLvImHPJl/taFZnTV1QsEFFVp9yVNK8hb2cyfbb18bFw17N44+lFd
VQxV2gGy2IIt2mhMKGfc5eT9uWPuNl9mf2rU/J9LCWa7uARpJK6MzRYIhlwHY20bNScR9tK89ZPB
PV+OyAyCamcwaBTGHFrsqhkWj4LL9GxUGZurRe66x4hYsl0qJexXE/s4fw2/qzq5C1DdMJgfVo2j
GRQmqWPfRSlQU2Y1cXWVWAkxZCHRZRaxNwmfH1mIV/dTAe0nRiv83u7SyXi+fEsfL+3owGac4Ekl
HL6sU7tU4gaksptA5ZTAedZC+GrdkVo6K0hjeyAfmq6TunHhG5jL9fHTyWxvuilgoOy2hHuqij8H
U0L7jX6YCobGkdStipwJ/H0bgMxLgeilIEg2E9ZplzR1/m1miOdiMIJ97boUMseuxDH8Yl/1VM4n
TxSa0Wud6bX2sm7cdIGcDy1JdPewnJgRpxOjW540iwSIXvg8p2UhSF0KqNX9fo0pFgImRxrNsGol
qU19UUa4elEL3rimF57SYAqeqacxorCYi9yn8YQikhKgfumA8ENs56R+GHiK9ymuELvZEnJtDpFz
1ydd+zlFU0IRwabznAe5fvBdg0pYKh5sqfCeQvBRGWfXtA3OrliyiGbs0tp1N6ocnXQAXr7mkuHS
rgPHO4wMZj43dQqVQ5QViUAYt9NWyjazryL0I1dgKAu8seDuCqX72e1hAXLAYnw3Yl+2RRUmIySx
ZPJJkoOQ0Cm7vrJ0Yu2r3I/xC2PHuCtFXd6jNXdL3PjytML7KJZPQTV7O2NU01dCrKxjqLrkkA6+
+JJjwfPsR5RlO0D+9NwoN/lq4SDx2DvOdFUXJeowTBrWVWI8qdRQz7G0203ZZF0FRu/DAhHUWJKS
+ix0OfL/dLnDeIqwxMicv0IIyXgDxrw9Ea7hYc+C6h2bnTm0Xiakp6duJHtyHUhPXPU4E11jqY6N
zjiqhUrbkbyQhDPVZ9TQ0aHYQYoV29sZO+mcSV4zHUvseW4g4d6LguYcXxFhqTXeaq0459Cnm7vZ
tuKrwQz23QDXdR6sYdM2WX099mWFt1gf3paDYjWZvFWZGHV/L8rygxWNuKp0QTtHmHUl1rnOSlM+
hXAsnsc4Vw9wkm9jZ2juYQ1E8CdbcR8CJTyUHsLbvKeMfNfAqiKpJq+3ZhSbHyLIFCc79B9nBALv
+xYLn0o7FVzXEbSE96Mm5XmgoePFHw+6Rnfd1/K2bRezbOagzjY3YxPp7JzjEdB05l0bV9VWM2nY
5qnCXzrFeWQVDx109Hw0S3NDoMf4MYTBmK+ZWTnpjhTPHp54k+dAQAKJ7GA11Ro3q+4R6S3FMBAY
XVZime96wg1XBRyHq8G1eKppCj9qtvcTzkv9TSfNj7S5zXUNiRZrllHXuCPhIHxuXXxDBgZaD1Ng
IO3WqbjLhNt9G2ytPk40Oc0rhNZ8uEtcFUYn0j/oYPMMOXyjPkjkgndxLEJEWDgXUgrq89BBL0DO
uILeq459axnvlOoQE0grmlYwu7/mHYaUzZwgTnMmeZcm3fCCQiDcREXs3gYEyL7T/RghfS1jlMSm
49U3sLizazNsZLmJe9O4s2GYbjy7H7dcLhjutquPdVuUH5O+s9dOVeOVV5vHzFTPHVviFumYs0gj
XoSMrlISqM/G5NgfxjEixJGgSBrUsBWoYeL4RGpx9M5ClnvdewoJwNitMk8iZDYFsX6wCLR9HmOM
HAbQobWMbSvfRDUcUTY/48a1eVTMJD4Xo18dZC7eE/7mraIc/p2CAIXzVJdtSHvJN6IeeA4k0owY
Lik7RRDOm8iG0AIr3ha7ZaSDh5OsrTs/st1bn7HbQ6UIYMYfFHO3No1J2pkRoXvdgGSF4N+6j55c
s4EDqIxkI7CMXEfl5OyCrigekpRwclD8FBPCEpazlnnabmtTG6u+c2EgT20c3xaLWCGzzOnRVGo4
Ta1lvsfrjQXKjRBIYJSHd1+btJuuCO4sKPL7uuzp9pmR1yermJv72EHUgZFZO25Jc4GhHI+VOPao
njHndM2NCt0ryOL+uSKa+cls8UlaOQWi6T7+kIYF5tqO8MMV3t7RE4nPDVZ2umPHbck0RnN/0GaE
LVwQ+6hRXO5Dh1cSpPsCT7W1j5GW2k0YgfMmFB2BPNrBmIJRLxm2cQB/kZ50X4+2/1wHnPhQa/UQ
ppW3a4nkTKGgCAw70zbZNBhZrPyQGaZW4j4m2Q6npTQmS2uK2lNlT7aFn+3Un7SyMZGUUls7fkdf
E/wZ+2uP9eZL2vTuN5w8xi3eqs58iIMu/4wnQXNYsKRtvpRWpAUQsTogPp1tGCvrvEjdbWI09TaF
WbL2e7+/HmuBonvKuzWJrOiMGIyeshRfvLn1a+uJ/S27hoIC9XpN4lVxm3YJ4G/mVPd9oSP3Pg/w
U17DeVCrocMD1S9H+1MmpBntMMQseYFMakFIyxkx6foB+0F9LjPCw6ae9Od1CrB+11IGXEvsa1l5
Jyv64BVDWW1mwItVaAcvEalm93M4pkRZRTHGif10dtDi3jQYZRH8jF5x01dOf7SqvDtp0Ux7mJL6
Vjhd+xiPxbEZm1Ptz3rTBLJ5V7RV+9lltdxDZVVHMTjhXkX+M4XauPNatRk8Zd+lA0m2K6K7M+ha
uojyIzMPwIIkmOdpNYITYtmXl1W6KjDAu+8ts/6ksyKPeHwkTneMJfIVvC4uyCKDyXplFJ+nRR1j
BOhkjHhWSGbqxOk/+V39WPdTiZ5GfVfXoPm0jKtQu3skG959hQwHzSqCnPIizrFK85V8gPoaG+Bs
lfg8C1fZmITc53TKtj7YmHeP5ZJjvk8KflIjaWFleAtLCdgO8rha8pPr8f0c29XatpQfebfwW5pb
dj889dlBxz+MtN5MjHBfshapIXQn+B82TuI/N8ZRMKLRiqhrPaXsq9GiE3WSWD7Ok9d+CZD9/wHL
dt4MCTigbTHqkIzuTJQTb+cqOKhOjHZanMFQVp27mNIdKhEyHKMD+JFV/5ncO9u+iQa/B5ZWrhVO
DDWMuLhOnRQG3IXD4WLIo94VahA3heHO9VFJFAZD3AVbBNoUgDa6eso2UO0vZmRaAQ096RwP0jVA
rtByEIzdQzzsaqK8K2cYu4cWrne7mzuistt1CRhvf5zpJ7J16Gsatghgjlo/ohfJFooi0un6ZcTz
4QuPTPkNCLF8sIKIir5rWv49Flv1i1nYWp+ReHvGsnaaNFi4NtzNBLK1uwAwr937C6g48Q/VO7si
g3ivQGL1toXo8XLphQu3EX+w33oz2+IewFOxQWogB8CoeDupz6iQQ7c1q4MzLfRCJ0lBL3qR0679
gBPdfh+P/Oh09nZocjkQaYqUAbAQGBH+/HT5ig4O19jqkAN+vgJOQKDtLrgj7x7zwgTPWXpDTRNy
IXH+06P78B/QwDJXY2L7lppTw7T1cK6sDiqtETniqrFJmmSifoRFVWmDo7qdRxNgjAvv8fcHF2/G
elxkOPnShJsgPHgJb88ds0kjrEIM1JHe8unDGIHWe1kjH8uUwBLEJi4nPxAUfOoizDlXpiL3e9WW
kZcfIhsA+vKF/gtv/gHeZHi73Jv/XQbCCKGL/8/6VVWYov0Ecv79q/8GOVmwXF4XJN9Aksvz9C+Q
0/7LkqygUM5spu/2jyAnSKZPpijTXdP6jmT+X5DT+ot/ilQEnZtjsrz8o6gGz/xlaRWws/BvhB6G
whzu289vm5fpplB5mx5obni0RJDFjD/QSI0bOahAb7uhNqsVoGsMy1ZOkX2FQJkIZHdu4WrK0WWe
ZWHfnm0rB2PEg5FXAp/NGmK9SeFjtV+IVvSxBQaiw6hE3FRObl/RqrPgovRtXvIakGVIBMglDoc0
zxm2/PSSgX9GyVC9lNQuLxhXswYPFFwYoZbCPws6VsTdy1oeFAae5iUTr1VfSb/eS5JIUYRmy7L9
fTCVpcl0K5sOQRmcIAQR9YKIdK2v7y8I2SWRTTHauwqzZQZp4SLGuIj2qTpWcLX9I5Pe9kvrs4jj
ScSLd1GfiPLCtAaGvZ3yZY6Z9QGnUQeY81CQR8zT2UQf0fSjW1iGV1Vl9AdriK2neQFDSot1nMIZ
MMctWnHzXUBTo6V//s5mh9LP5uAFaYs3EVYVX1K1gEXfGdo4w79Y4SJd0Jbin/H6MzyvHOd1ivi9
VR/xBRyxBDWNOUczLRQbaYjt5boHPgHXDLS+B27lmvsZO1Oempw7OfDgVv1oWjQpSQFN3YtvLCyJ
zj6DtpUaE32dhslwZVWMKVGx8Dvf2X3uhZVZQFF3NzzXXOHvN5Q9gikuZq/Bs+yXOzxMqF64pW37
wYUMpM9jHTIL1wwdiw2FfpbcGYXkFKop5VNqkjfBr9ocnJtZG7vPCCN3wABqGfmN6AOctWegU9k3
jDGHQ50VsfleuS1zq7yYjYqFdP4Whwsv3xzK4HnKx3sko85uKmPXBl5OwudZtim2ZzYeMTjQGmu0
76y6JIu+4MC0PLUkYe2Qm/YY/NYRnzSjwwcMj0O+W7zArJ1poeW5aF9otHgapKI6RfffgQ5dBC++
LVjP4UMvfNmo5eEzJNOucFjyNRl8dl8YiTAvNhf1TTw2vIReoLnBFVRy0OILSpel/8PemS3HbWxr
+lX6BeAAEvOJjhPRhZpZxZmUqBsEKUqYx0Rievr+ULJ7S7Lb2o44l/vGYU2sKhSQuXKt//9+nPTH
MvXpR2Y+qNFNzy3qQAMtsSjV7Kx7Nw3Ng5b2tJInjvjjNgHVMq8Kgv3uTT1i4y6HgjsmNBTjYUJX
ow25hrT9+uU+mRhvv6jlK/LMzjwUNjWPZ3AwD7qGVC60uuj2LSRrU0/8V20Z9QsFdPh8uYUTDa/H
lNFfrJaHPV1u0tDBq0RrkktyEZJcpDjFLBBdxIwkyUFhYAELgAu5jPiA3OYeN4xysVvkpbPcAcsj
oXLc0eSWcvGmmAFAs8g4SCtvvklXGpuMwTVHPaawgG6egTVhi645/VYYowilyLFE5eQ6ICyZBT2u
HD5uv8J/wschIenwzTbU6IuPzNN1bjDNxGKGO5brEy7N8l50fGrG7dSKQjeRlhMfPlS5f5qbZWPu
LjpaKjIKPuhaLexZV8bmbXqRNGitnFhPMfqsddQ4e8a8OiqblOoZU97aBKAPRbvK+Lzm2HJ+meWk
4iX1mSdMtAVvCJfoeF+IaojvJznW50tLOcGwvzMnnuXMZ3n2yowJR2Hk/JxLwzvLEDamHaYOXQ+N
x86uCb2ZqDLva250gqrirHnJ6JrsfWy8u7CjlL8YPBzs5eHWi9N2fpDod6z9qFgiTWJ1T2OWcUeB
oeWLgiZpPIb6TEkdVS6GH5PzUnwk0zHZEReb7JQFmyboBwRGebJovkDjtxv86NxTJCVzg6NK4Wtt
JRWfjhIaK0vJUAEpPb4ee1qCHduCDnehV9wvhqRkv+jAB3+RAVyq3WRx+xSFwftJCUQON72/3Dmu
kVfTEQgDP15EoXynv4u2Nba5u5e5BRNL/7lNbCO9smrV7hXlX7O93POWgLsV6B2fORDNcv8r1zGu
VdKj4MFdwue8NNZ7Jh3dXQ/ef8RHLlnfWokROI/N5X70l6kAJBL/mbM1X+S3JQ2LXwLVzh24lezQ
a4Fbe5IIi6a3hnZTG5pxazk8XXkOSpTATS4vZ0ay1fi9oves54EWKbT/xm7j7WVlRbDOQQAkXfNs
YAQvn4cIL8gH++Jhy61llYLJnOysZbTjLxL3VDXFnRErwSCwfAf1BD+uBqu58hrIGqspjFiB/XxG
sTnbLGQ59cMCqPNqYzXGcWnEN2KKpz3Lj1kM0EYVJQSVeVkZeP1m/6ooJX1T4YYjnSiZ+PndnOZf
SCPLXS/AzQbtqeBQVXZ2wVdU6ssxSY2stTyT7TpmiakQqAk7DXCkO+9VWTxXkdEeyZFT+rCaPCw0
gWO2j4IhauUvG5FcJqu0p+sr9hjv1ihdPeTZZQaLsgaToWF011htUdmrPIJXxdQ2cRsGuMxiPzUd
AVWiak5ymfK2nRvobsozsFLfTtEdB2oZq/rKTcnMCxcjZBWQV/ihbNSWIRKTQ8f1b2tQmSlH9fBy
aIeGUmuLH6xwwgPxrAWrKulwgAkcuiK6AsKo1yh6HEG4ois7OB9OY6VBvcA/jAsHJLFAgmhWtiQu
LZwQxFhbfUGH2ClE+0BzwdivRFnH03ZyCE7d+1Q3bRBJBZhduLF/1ZnWfOONnXuUqc82l4wN3TmN
sW4BycRakCbaAjdJFsyJuwBPcgNPoBN71SbyUngoOoECKygh6qode/3sYsGF8a/Z42tuVekTDdsn
BCVNfmJmaN2RRV0y1JADA7EZkL9Hg/4ryfH+W7ygWuTgixURJGLT2IDBiOujFweUbq8vbatpBPhS
XNgvlgUrQiF5OnttnE5nrpfzjrSl3M5qCNnHEx2f7PDk+2kNrhPGhBsOnxilL+dT9w0AwkSbcSrX
Rt6IrZkxqhCdTdIHzXvKn9LZgAkYP6fwbDRQbbS8pTx7STzfFfNkQ/JTxRZjmLUL/Z6Zq5+QlNvI
x8ZXjEfaCz1HFk11RhC0ZM8uHt2BRn1E3XBUBZkPggn+nnRLechAvpwqc9YDLlpJxwFsz4jCAAJf
4200H69ayoq14g7Jbq0mxYfmHckaNm7YBCZKvr4kB0VzDvmCCoKcEZilWe6JqGp33rJDwNqEh0rM
wt7O+MLwdGgvMhyJJq9b/zynywCsEGu8Wvp9BkDgVNEofBKj0E7ThWikXehGdMOct+7CPAqFmI8d
GcQ7mu/VR2I+mB2TQYGRjZii7FEs+CR3MLVr3QElws7rrjPP2pLaMG2xRhaHgU7Cq5YVH0etgcpk
uPnixW0lrWhuG9r8g74CNad2+gJ1she8E4t/RO5NzkYUxcCfSvu9RtlERiZZlMaCiGK1Mg5T2pqv
sFOBjISVHD/iWcSzoxFmCE6kXE8LdKprwE+FDSsKK39bbJIKIqWWCHevL8iqAvrmWi4YK5sZ73Ai
Ycc1VrUJAFqxkHgt166z9XvMyzlgG5vgL2rxZh7T+yQ0RrUySDrK9+5Msug7iz+Jxqlo1qio63Wo
9SU99TjEiFhh7dt1TqyxMLWJs/cyNTxrmYQQMgEqJmABCeK6rbt7+sbNhnlIdU4kz0VidsNz7RAB
NIN9YF4/ZVvAV/NGxTq/TN1k64hcfxqi0eMWRyZoaccETj9ZGZnCUPfZ983oFDXFNQMk+UGLfXVV
tN7ZyZj9sHmFD7As9Y/+IJ12hREi7I6Ar6fkg3RqpR+KzPG7o9YYs4BYZ6b+1vRN1QybFDJAT0oF
fbabsMP5HgDz5BhC4JL3EjY5i3pIEGY9sXxPuk/AptHOMMIYrc92IHJL01eR1PQhCsgCU+aLFxfs
ulg5JyfwEs+Mtu4Q2sVVo7f8flZRcq11m6w97h6BK9dW1KDxxaBSDpJCxEGjBgyZ+fR01I15ZIKH
GoNaFDdxM1CW+xr12Xcn/n+nUWVYNgd7sdiboLmJnxpVijl9UndJug8rLHbroqqwq87WrORHa5rR
kViFTzVSlTYupNVAU/cXfdFFIfWDQslfOmTIpw3Evibv4ieF0hA7RjWLLtrbIzFAq7CUEeoX3wjF
taHJOKLYDOsdYoOYkVwdzgT3ODK8jsrOePR0ZVxb1QKj+seXBcEWVgLKdsTW7vKmv5NNlaYKidOw
on2pUfpBu0UFMiaYjanIsCd2iaDyUQXC1rXWR/XL37/6z2aU5WLw8lA0EG4SlHBhwH//8pObqbKf
uSYTvqJ9ajRTvWTteEXKFxJPwIVmc/DMRyK5tIOxlN/f6BW91dTixiJ1J0NNjOIw3nfLCbpuojL9
erGED+Vi3v7FG/7zl7jAAO2l36frrvHz9eoJn9OgrOb7MuwBsIIsJg8ndjLYty1hnWiImdfjJJfN
K8nH033TkR7fLPSFhCbofUFE/C/e0dLz+V627ht0000L4ZvlmuAGf/oGNbvRZkXdQA8UJe7K0RAV
d7SkniUtHrny0HfTUhD4dSzamIe653xRDohud0bLlhxIWS9nMK7s378x86/eGP5F7FSe4TD0XwYT
3323bq/DZm+beF87ERVqVHH2UisfXYE7UhWZsnwgjtizDhNBV/QTMMJmx94S/b2yCLtijD74z7o+
cVq2LnWx0XGMvQwHiLenfE8iFCd5COgAjRS9HrJdeLK1IqRbkrntqM4TjcH3b4fSpAA9oBAZwfWY
ahwV4SL16NN5vF3quNdkMZuUjN6yDDdUzQno7y+HcP/8PbnYbx0kvrQQ/+RYjQ2NznTvajszBne2
EtWMXNlTy1GnHHn3LPz+aRJerz2UYl5EgkXM25oSNT+MaIDKh8hcHEj2zAgJoRz/y8Xiv8iyoFlc
2kOmWNrMQ7vkWKuBSLd9tVC5g8StgYxEPdqgbwQC1NQ0bwD4Qab1OBC8Xz7sfzrRv+hEI3TlKfj/
N6L/T/769lr80IH+9k/+oBFZv0GZX+4PQryWbvN3DWjvN7wPApEUThG8wYur9A+VrU1WsGu7mGeX
gwi2vn+pbPXfBIM4jvsOxkKmYMY/Udn+aapkO5AAeBcoP1mufza2pkaN8Mi0NEwjGhitJJ3mvfIt
+W2O8Xn8r+hL9Rdb9Z+63LwMtuaFnoQpWfy8Vc8GVJR+7jWEaLRxsqqY1qbSvZsCZv+vHE1/mo7i
0cVKZ1IWLMCgn303fBep9Gk77yej8m90p+3PGJPMIygYmp5OgdDhuy/8Lz4cGr+fF4Jl98B/zCSB
qYGrL2Ol79bFMZOAXdyW0J0J9c0qbKruVLUKjVGl0RAOPH9Z9zzHFJwbox4dW56n086pBlHuGjuC
TdPTeFipkeXw4hfwGXURu+63+ls5Ju2JVHGfKPfI3w3MuneFM4mgDMfyOBGJcoful3Bgre2eAASV
R79v660WFsl1OHUJyLvULtdmVMa7qdGLA4vstGk6WdwJzZq/MNKcn+PMap/dOjrrako2cChKdFK5
vp8BMp/xEDoLV8ZUd0Kq4utsztUNm3j6JPQkXYHpy7d2E5cBPZU+QEsy7PWK9ItmbsTOg+i4aptp
2AAbgu3fmRKRYlddQwYiuSXPzFcdP+I+dwZq95ZhecMRmsn/6IcUo/QDPktGkMRUFuMdirtYrfRm
oNpqOenoUrQvGOn8IVvjLGMuuHInpAfyhS6pPclTXNbp1gXiWgZDyH0e6HEFW1o3i/JNtS7uUxV5
H+jlins/0v04GHTpv9MLIvPM8AkvQZEwVWBM0mTctr0HN17HQPqWsc0RrUblcoPqyqsDx4qqk8sK
fTWpcnj2JgRlpDe2ayFy7r10jhgQIEO9SUxUKmOiB+GIvwvrE5orMgBeCrfqtxWiMQ7rDgm8Y+UU
7yREx7u4jD9PjEMJivXsq8j3FHOi2Y4LxFrV5xjmxJkw+/mDRcv/Dr3jfGJYAzhVjkZ2cCBqaosO
OyTmotIeLKjfhxCr3L6HDbIxpyQ74QBV7whQO7QmyBI3c0TgB+2DxD9yCSSKN+dz0+XBwGDpmsBY
Thpu/k63fSB61Loi/WNcZVn05EuNgjPENazVdKJmrRgDOQ4MhwRkXD8kNsatuyv0jmhyxi6aAkf3
0leGcIToae4nk+DUNcyJaTO6TnMfQhk5Obgr7XEYjJWHu5tbm6dntEV/JluRlHCj/zKStbu1W607
Z6Kc3zrAsqTO1PZbTY/0BminWGdz1903dqcFZefdN42fbJQ9f9RUa16DExIbFHLyWnNn8Oa+MzyU
pa+CyPD7LW3aO3r1H1wzrMQ+ybyhR8gU9fH0uXSSTKxCwi4qut7ZmNLE8mqRrmaZov2JiowUDkEm
aTDljTOfPIQH4yHHDjsVeIUa2MmhpkXzcyYHVKiQUDAsMdbQKrid7OLpo0WXYMEMkj7k9cOjO3V0
ow0JSMqelkRXxHakYdr04Vc+PZlyN/Sz43LWtyJv606ZsA+FN0gddJU2eVvJ9K6BqF50zjaCwhTd
95nN3zTrpI+u8amrGPhuWw4AxCBxmMRp4E2+8jlLExgrw8F+EXW8pOToJQq8zYCsUjynatDsbbOo
cd9JeOSLihGIaMeMKY1qH7IiLItmZ/gye9HsOnvweyBnrb7ozarCtfe9TiSMC/yVZB1TEHI6KMc8
2mNf6SsguwMBH5ybd3ZnmsdBEAlrjKO9F4Wmu6sxm5JpzagS/XtcUfzRwuW3Sb4PH6ZJDSiTypCE
WoIstrTvzEOVj7yuskq6RcQcHGqpl8eENMRNVyj6f0UTYnvSPITUjWWhMnDBcG0N5NrrvE2wRJBI
H5RS96D44AbgGwj9T+PCFWiAij7MUgfAbJeaqtd9PxR3o2nVX5bp84k3kkTbTFjVVU3O7rxWTpTH
m3YaqoNHJuNNbifOa47smyxaEHcQ4tziThsyN0N4i0UjwBnMn9lIbr4Kr82fTb0bb/MMAODam4vq
AVkm/WKJWYf2cJU5iuf2d9zNf6rAX1SBLk7e74qCP7mtUKdV7et79b3b6tu/+b0MNHTxGyIqhC02
0gaTWf//0yFgofoNSIRFEQI0Qtjuv8pAyJOc/kwOXAbHat0RFB7/Mlv5ABTwU2OOooTEh/UPotku
p/LvjpxgYlg+fSxIHi/HjPWnXsoS+aPDKteuvC5saDQZsBQm9bHtfatsj8ylXTJ2CANnGLXjcMUm
cjL9vBg2IJnp0pBlS05YHR0tP2SUfS7xRugO7acujnSkhh5Pj9wpSO1juMuwfiYJ6vOhx5JEiEYa
KiJvZl7rSUfW1czRKlJE+MQnA+IuuUmrwXNJNPPIvtF6B5/J0YT4wLgfCXwyrXhoe/1FlG3YBeTh
tvX0QD4INeLGs6LBvfPiUcX+TZJ0m6HzLcaL4F+xHQC7WhKMVDsTPktsXJjRDqsa7/dG1X+eml88
NcLA2vt3j805WcIaqu6H49Pv/+qP8xN+Qw8jCZ5DcDE/nJ989zeyDiEqeRdg6wX0+vv5yfJ/M5Hp
0B60OQV8e6Z+f3Ask5BEn2cK9AwuE37yP3lwEKf81D/SfQNSj3ABLfEGdRyRPxb/JrToomN6dkUk
bRU3pH9YjrYejZLjAK0ioP+Wia1jMvuauOHF/rJx6s78Mo65K9HZJISaqEmexwl9brVqzHT+MM65
ZT0bPgiI9SCNt8gT0RPGHjdIIsf+0FtWdybDqLudBx96dlKljK2qWHPPPFSWFWDK8MlZZzy1b7u0
ZGA2zvtitO/ytjPftMEKpytdNqQtW47oTn3KY/5kZqFyT3JumJEoynGSeazCVO/pvBBmhRwBeLIp
L6OeeZIk52WEGJutbgaxa6oXxHMDQEzVFwQqm4m9AAsKl7EQ3+1DFOYFka2irLJNjd7jyYhRUkdA
OuegTUj7O7A+yne3rZoHx1KCJKAu3okxfc+Bh2wSN6GtpTecNvpeiF0qkscpM7Nbh6lRuuevmOcJ
1UWx7kYz2Xel2bWrlrPhpjO01zGzRhQFhNocsDHhZi99c4N8eUmO8+J+DU2tsTcIR+W9oef2ufeZ
oRudWtwzJEOj9ZvJSZgLz32oXTt8bDuaOgdWG1Nbp7K286tcXooF8vk+MmWPNwTKuUGGx5ZrUCOJ
52CHgqnK6QK7XEtVEGEsaAUDsJ2m4apTXcSEMarjjZsggG7KyCJ0J4xASGLzgF1PncDkbNhP6TCX
awhXfRxYrNRbbwrDPdnr4mM9m2TxASafH/2c8Q5l6uAme3r9Xo5b2FPlU+S5LsYWBQhgJCmoIzhb
7pauvy4PcWSXxapIqUOM10jOLdWKmxsr284ZeUuLEXxtXc92iJdDD2mI+kyBAOzdexwPlvhIzjtZ
NaRBYuMysiqiQGLGFyvACBKX2awx/pW2GDb5HPZBO7LKlpr7mI32GnfSgVrxbE8e1fMAcjupri1O
j4GyM2j4RXh0s3Jbgs94IgaJqmph3/My22geGaH204uhD/MWzmG4DfvpAVGHPDRtHG9mp8F+RbF4
qG0r27K5iaOvYUrPpCE3UouRnFtjcrTgXW1xgiRXWj7NB73h0RROjsdrEp84NFhBQ2bSCicHhsUu
5aSGJ6k72qaZkuIwvLV0X49tQjZ0g3VxPc/wzdmHdrTdA4mwYYtTk+ujNetkUctFjeajjTHSmBlV
/MWem4/uCBrWB5HI+FmfMeS1WLx0yxvWvpqiU8nQcpkp1rsmnR+6hLhUo0oMHMk2gXdtatzy7tMr
xBqIWPB41QdaJOoL9qdp7cUmF4eHbd8wosxcXPxlNHf7qmkO5WA/kE9xz6Z8gssPPEPpQSrmx8Tp
dhgU/aMbDffSTw7QVMTa06dNlHL1IycOvN56kk2z8yYUaUIbV76tOCXXebfpw5l4+dB6dkzYwkNZ
yLVR5F9yS2+ZlA/OGiaVeki08uyhCQh80q5WTWezCCbe2arpw6fFCO4SjQh+JWHd6YqJNp4XZvRk
EHNv1dLAJBM7OyGxUi+jtT1V8efZhfHeCN0/OiyXR054eFJDM73G00HqCWf3NU+FcRfFzR1yxs2S
wefNVXk9EnD2mi+rWaZCl5IlldpVTXvsPhGNc6xqIhz4wuAu4CJ7cZv4o67hfYV9/DVG5b8nuwCO
SkJsLf1iRprQVY/0UsyNZFm/w1+IaHp2/EOWokxw2ruh7/Qty4R3VaXa4CJzcroPrCtqLcj8wfNg
dul1KlTP0SLrdjpf1FavGgV2047vzXH0z+2o39Mx6dZWWrzISBDh7qubaSy2ZUNlNaY10Z2lvEeU
weoSExKj9HSbmpnJ26us19hKrjMzZncguW7MDH+XpB36yszZCryED4zMzrXWtMFodOkT7O0nOyLj
kdC2Vzn7H51IHISyHe5jVW+LPMcnJ4atHNpD5aSkAhBWip3CuhZG1OwGr/1c2pO9sdtZ7vVOPNZk
1nADZ+AWGQX3V3Yz6NexYd4rvKi5jJ+dTNBVz+eNjo1nxUq7cTT/Ewo9hqeWHWTLWlpr3q0nzR1B
5OP9yFdXIFeMmoBl1PuUhZHxMSfLnlh7l0dNsxByuf3ZnfpN32RHquFua/fNEsmReoh/6gS2r1/F
QTbl3o6EyPkQV90ex8GxT8Js1+V6EkS+RjpZr23ZzPJgDn135Q0W6QCVpazPiOc7FuxK866nWbfu
4oIkNdhOzTlXiYYesK82GBhi2hNIHwehTmOC8aYc8ifD6hlCVWe/n9lYU5JMBU6yHlhbk7jF534s
91TlH1M3w2PI54FuXGUB5XeC2sY8QMQ2tlYceoIy1p6vR9vCO0Pgb71WoGKu7MSOkHmY00qqyHwh
5KFGjWhk5YrOIUkSXsbK1CPzuo20XmarqiVlveMQTNJiuZ8qYi4Mw6i3parVSaBiBEVN6IavdEKn
TO0p1oZleybxtsImp3lEluqueIYoXd7oUd2Pa2vKrYi25pyqewJMvQNdgfk49uaTNWL5wb6mEX5Z
AHDe2uga8OqjC2hXllVNqErtXGzwFX8utP7WiN0k6Kyhu5d2eTuUmgblRrsrECbeZCMD9NZstwp9
x7GZnQ+etPLHMcmOCOW6DXS1fi1w/3xiebWwEE/hazob7QZYe4v1V6OvVPXxzsnhR3gebpIis/iw
sn/xo0huSp0gzQhVAta0jiibXnpfHWVHa2XXqMliM3+tPHd6cAcN2rXyXszMroPCK9xn152TtRY6
esB4L30so1JfjbQcdz7KjJVpjtWa0AkeIr6wFBWimW0JdWRB9nl7UUuuV0EaXpu9TbqGF8kv+w+m
7Dc6uODrXM9sIhjZsklSNArm+K1FUFfdWqtab/MrOc/VPlXKokYoozPO8T0hN3SRmI1tEB8Q9VKI
hpQjL1Z3WmN6hGU5zQdt9vdVN42PPYZLzoWJnxBAmiWnsuvem8z7zOqcb2lj+mtAM+opSY0rpzT9
XY1eAs+xlmxgKLBBQADCfGj2QWwLGFFalQpw0CbIcGE3p9SQaDY7OZ0Ka/D3OBHHtRs3n/OoWPIf
88S4reveeGCBlAj/lJmThN3hGt5ZZQT8mdEsm5fUypeGQcRV5OCmRBKePOsDep2g8lDWrjRrMh+K
2DTeoD4RGZmUhDzNHTGcITnSGmy/DXAuBLE+i+WMRYACuD+6atbQiOjr0hQ3IQcVk+e2bFV4jOEJ
F1QeQQy5gHTXIjSAp121anC3YACiB/x8ALfOFFpBUfbPrT8fHDG8w9rEjVa787oA6rlRYYS2H2AH
CVS2T4CPvuNbQ11mdSsf3M46r7DGIX3+1HdLJtBcEwNVh8sYoQpXxM+y/2XVHsFejWoQURkw/nxv
dsIi1TftjyXR2iGtzpQWPixzh1RjVC1AUgqyDjqaV5nrw8KPtznjxPs27q2dbrypPKZgAtq8Qd30
BBqL+OoGe6NmmWvEtvVa2u3K6wlkbZ2JoPIm388l913RjkwgcdgseIg6SKx+DQS9YTmhWYlPA64A
bAFvzuJPg9+dHAp8rO1c4sKvn0bUixtX94GRIH0fUBuvU8OD9D9SGiJZtAhdYfIZAD4+VJV170PA
3jmR+Tkv1RPob/sGZ9ldV3BOQWg2bek+W0Fbd+vammis1XZ71hDQbTnyi2fIoDi/8qJ4GpmGBABO
2OpQm+G9JSQTA2SQxlBfVyKtwH8V81PR1GDbgckT+x0m7xkBSMboznczCRObMXdWk24VK2f0wid0
r6eG0Krr1qJlqJryK8UvmaGx3KBOrgiBo3k8Wj15DDLezrkqnnCZJusc2/C2sUp/Y1kUO6Lx7BXS
vPycRSwu05AVW1+3m2vHC9902UZrP8PZGA/ZeEcel7b1pWPQcEZLNxo14686vS7HSV0LvQqKqlmS
i6DHxJY+XYvUP2qGRwaVg5rN7QkGZhA5nEDTvlecN3JDexHe/IrOaOcaUp045pL/lIJKyecDfZ5+
M2saMu6vmtegxsKddjJkWu+brL2F5HJVjjHLY9wgwyayCYUmx1uI/+bO7PqdgCQDUiu9WiZq1An6
Uc9IhHJjc2Um8+voqs+hit4qcuHWRNreqe7sVuFT1c/dMieLPmmaYNhk5YcumecgMt0TlpWPXl2t
W9+vdhmb40pEXk2QEU15rdSNk2XVd+lAdabhMQ9InSfCO/Mi/ToLq4HyTLtVTtN7mAXHmS0hpRst
2Aka+Mh1vJ08Tx5a7uBPUxt/MTMyysxwmFaxicoQF2uO+RlP9UtepUW1SRKjuGbLssD6V2ZOgVe1
LkCftrwbOtHte21E3Jw6GeI+LWqDWrR6HFQZ3kqkUwiwIbRxyKmbp0GhQOv7uD9QVWcHn5DbneWX
1rae5uhqQJK5xYX2OLX0zRpGngyI0luoC8ZXO5Hqao4T51ibXovLfcqOqgqnrY3K8JEueIX2U7xy
hk/PWWlxwI/0m3mOSJKVVXQywYoF+ITsM1w7onzncdyZRGCv057TUu9aS16164FKYuaJ5HnXl6YF
8gZtZtHQjU9kRzSVmjQYnPpNZCnUwnVqbgQh0TcOo8o9Ooc3r4AVWAj31Y1yrhhF7blUeYn4ZTrY
bU+2wtBf47imrJAxaRmZ/8nXdYzfnks4RRFjE6jtkjKonddDxo+X/hAonp0IPwy3azFsLZGWdAZE
AOgx3TIBzA/UjQe3KImTyYt+u/RlN6zmE1+9XRKph3A+rm84THn3iqT1HUdhOi7mmL70me9TSVt6
dmarZhcCtVFfT9K/KmVJBHmWWmsRujbBkMwHmEOTVS+aK3eS+oqWf7IHTWIELY6NVdZJHWRP0x1l
ZX5tZtQtCNmQOMYfxZxco5wPN8Ra4xNv+Rpp6aNQzcTGyHP6oKDv8VIk3TojdOZqsNLbRJDAwGz9
HDnuc+X5ckd93QTjMpOCyLQtDX0XDfQ78s7mLGMjV1YZ2EPNUyR7JN2XuaqJO+jOE5BB4hxDMHwL
UKXhnCVMhiNaQagZaYHA9GjXmJJh6siqbOvhPq5yQmuy2qZomY6QjMJAhZiDdNWxRiI/BL3Qv/Vu
+pa49sGzmtuReBgsH5NYc4S8Yol+rkMktpYaNxy1uJNBEQZdL4cVT4N+PRuKWfIS1+jPbLqA6RDL
G/f4kw5eqjZz72RB0xilz0FnLj80lkbbZBgGbwvb4ZG18x7v3MQn6rtN5gycvDxS5FuOgx1iSKwT
K0VHYG2EyXCMYaWtbKt8K7vKv0sjWsVUszuc7/gJRnN+8gzr1p19QqtrDP+m1LedtN2V1bYp0YCV
ra2d3J1WHHDSR7RLXzyjuZYzLADPeQWHA7rvtTOKHXr9r20/MY72EsguBnl0JNqtm5RJelqn67np
v9Ydg75cyz7FDSO3ZuETyloLMoFyOZ89eiVz6kfrsqQXEBNzj2s9/JRW6W0bs0AHUrUO0Z+65d7A
mBJHjZoe8FaU48HrOZT3DUwNdOqLYTAjMhI976aUY4n8n/TtoXHgHhhXrW6T4T3iWxuzXG3p4oAJ
z5VNBLbhInA2pkadoBe1O0uKHIG8Y7WHJG+gNLKqdatKGq1dUBo3McEjVOQdUDPsStuCvEkiObVs
aEErxbTaHM4IE8uHUMk2RWzYiBUuw8kOa3oOiljAkyKn602CVsu6E8AeScfim6Djf7pfv/tSXb8W
X+T/Xn7wZ4oL1rm4++8ffym//RqZzDI0+uEXm0sg2p360k73X/A78E+/CWqWv/nv/uH/+vLvxKoZ
PlEHf9eJP1Uqkcnrj1ba3//VH5147zcETGIBxZM/8WOumsVwiy647Xrfhlv0yP9QMpm/6TRodJQ/
YCDoqf5LyST4gUyaoPMKCDj/VMlk/iRl4ui5SH4slJwM0lxgBT/24ZHeDIqOWHuwy5BNKU01416P
m/nsEYW5rZrUY0pVu/qb1NzwEVdGe5iKMuSRSMKjJLkESq1rnCp8GLuMZJ9A9AaHMo9j8aMH/YPj
SG0nm0rv/MCI0/HGYM77JW2FQQRnlD8DV+02deHRIIiL8FzpVjyuS9oNa6wvgGsivR12XaHN9N0K
54FozvEXiICflE9cAWAQmFouyqeFOfzjFUgnAE5VX9cHSCjjrRMiGYom5YM17ZbPxfv+7hb5C+HT
T7Kny+v5APwtRpMeI8ifhoYcpvUxyrKaGJYWQUeUv0Xz0MOW4hr8/Sv9pLRcXsnFrA2oh5ENE9Gf
PtmMtWFewkAOA4edtUjTaUkw03aeGSYPxGtZuylOw/u/f9G/+HjYPVFzOdxMGA6XP/9O1ZXqQg5Y
qPIDWN0JVcCifJBMguy1Gu12+rbo/LsSuctHtOEHoE/zLACaP11MZD1DUtJ+P9DKtgHj4jfcjk5r
DDcq938hx7vMpL4b9y4vhuV8mfmauo848acXI54tjwuws4cmHnOcLDFRweSXFUs9SPJXPMXjjWqV
cRpwX+7n3O3qDSEb8h9/5oXrCcxC52Dhsqj8eIVztCxToWihNxRL8XqUk1w7URg++k7NCe7vv84/
30Po88gIEbj6/wJ73zZM0zr6fIfamOe7ymthIWk8wXVcZ/Fhkgn9Lbf0M+8Xr/vn24hwUYdcS+P/
sndmy3EjWbb9lf4BpMEx4xWBGMkgGaQoknqBkZSIeXTH+PW9oEx1lZS3VbfM7ss1q5eqTGMyIogA
3P2cs/fazppgqP+yLhHMNTK0azJa7TQYsfj6n0azH0fAaH32770XIHdeH12AzqJqC5ArP19QK9VG
MSQ061OMaxTNiPHX5s98FeNDfvz99Vxf65/uoe/vZQuSLsgThgrzqxg8Q0akdRr30DLD8iE21S1P
RWoOIvz9+wCU/fv7mA55Giwy3K7Gz39T7xSyc+opPUaIA7JwGul/EkRWrdor035I0rSEMQycGMjk
6oPe6oCNzr//DL/cO+vfCrqehU44ruHoxi8z3mEWZMbbis9AFyxsBC3jtVyMzxEzt1Mde1DLHHP+
F+v5370UzLRZguDWeCZ76K8E3CF2hnohv/KYeJH5xOGyPOEZmG+aDC1nB8iU9oVWMxga5yl2NxFc
oOE4OtX0VdBW6d6bwS9PecQkOta18oTNnv9ZMu3y+6vzf/qcNl8M8hFOBwzkf7k8uU0dDJFeOwC4
cN5QXlndZgCyxVfEHNnBibKOIjiru+5Wq0cQcYMxr0SnKDr2eW1d+cqPjhPGoxtfc6S7c4ieysI6
8d1h//vP+ve7Fkn1KkImkMlDQf3LR9V9zvSyGNMjZB+keTmcnxxFl1Tb37/PL089d4z3nSSD/2YN
Yfp1b0w1g4tCVPERj8Ry8YldJHoYGt46KrYffv9evy7n398MeKXB7mgTZeb98kfNnrSlNWUs59Dl
wtiLhtXh3m8KHpUdwdjxhpjG+Ur0k/tCERfvp9pW/+LCCv07BurnFQGlhk53zuZQwMf5ZVcpuoaW
TGtEB3Sw3Xx0C4PFVPmT2TDebUjMNB39zcamsUlT3JnB3CRZzD/nJD07pW5fyXiITn7fk3Ux+AYm
wBbvJL0+1acbgwbcuUgkXde0Ne6Xwow+hqkvkNoWy3khqo9eEzblBxdSFPkySGWHTmfBleVo3Nvw
jx/oWuoHjDQCWbA196HepNCV3XG5zHFk9kFRJQN8Kl29FtGsv6Ffjc5So8sSgN+MPkoPAeMJNWO5
EATdRIdFYtLdZcSk01p0cQeisM0tPaha2CiJH4l3Jv3m42iaTcsQEmEEctjI+iho4460ficz2Uov
S86xyZNt2SwtohvStz5h8a5lbH/EjJEQepccG5F7615MXKcf9zsdbMZ+tMiOCSt3kl/B6RnbKmvd
F6+FIHlfi5XbwdMf57j3fN6+aTrt4hkQ/QNd9u7LYkU2wA8/Prvr70q75mPMtkmbJx0pul00o5/8
2pzP7DPFZ1yJ4+33yxs5o9oapA1dGlC6+QkGapEcIwLlzZOBjoxGpV/2NIuSrNm631erXsxXRMSz
QnlrSCxjM+7IWp8Egd+FwHCQNly72fZSuel0PfnERN566ju90GAG6NWdmRtuFWYWr0M2SXJ2VBPT
NnDTt073R7KNum6O9/6CWT5A9GE/ZLFpPnogSA0ovVzb0jTSN0YJxk50DD4zHFZ40mxJtyVKy+XC
mGJSG5UTQ4AFerolSHYgidIS6ZfCUSxNiyg+C7q7xdZc78MSwAVOHyh3oDA8lYbLJDjA0KVadtVQ
cC+5pVoQ48z0QCJKrxnYzYCr2dZ0+q0l5xxYjM28yfgDEAGh6oio/T1tCzW7eU3GWAd25XH32mhX
7roogYjVJ1QMjg0R3ElyLpgeW/M51orslHvF1l80NPCdNd3inmpp3LvMpMel3rZY5zazVncXItLS
o+511RUSeWuTlrC6HUPqZ2FWy6lHR3xALhV9ipW7ZZaZv7ZOlZNSnMBTi2w6CIu7hzrRbFqsB8Az
M4yjtGQCgmD3eg2xVMsRcOvatDDeYhotnKrb+RO8G1rZRb7hqhqfGWjcpsAuT5nwd0nSmruxT+qT
z0MSJAhn6cCNftCW/FlF7nUbHPYFYy3VB4ZkfKts6wVNunkmNfu2A5rExNGcwmFGosGGA+u9TR+d
yAGwKxvjqrAJZOxze9Ooatyj1NIhcQpQl4vuhH5Dczb1k3uZzG9+Y7w2vSa3mVaa4exYFQmeg3FE
PvPcItUBrGk2QGInj10NhuyX0rRO8EBWCUZKFms6hjl252GIrtCGxM+qMZZtYs3TKSlKFmBrPSNh
JrhxUtPEsC7bi0gLedIGO0cv4lznbot+nIlT5ko/XxeRWH5r9bxZjSwZEx8Q9bA/Y5NEmdqqBerx
2L3ubZDvQV3AIA2G2VgebdC8jD2KqAcdZYAeEKK95aBkIXxAz438Qy8ekabEj1iPxwe6VZwfatng
qCAgZj7n5L9uo9JxUUwr72tWpt2R0cZ0TFofUDTxEOa5i/V7D5zwPeSDeWsufb9d95/VtAAraJM2
bQn90F02Lk8avULN4ihg5DQF6SoeYBdP7IWVI9H/uylLEYTj2IrYEdzYdw9NRunTc//R5purHYR5
a98ja2sY5BjlrdTVZ5fk7VCM6bDKhLxsExe1l4UKN0K2szOjvNIame+qLLfvADXIHZqc+Ell8Xhl
9lOo0mg8ZWNPZ4ouoP8FQo/EI43ELd0g0tOOld8lJ7Pl3B4YoycPy1ByY2acHSgRCu1SzJ27Lefu
GeQ0qowSMi6acu9DWSjSA6cSxiejtN2naVz8Za/b69y/H6eAkTvnsQr4Q7Ms/g2mfOcC/GvemHVN
6opq3QMVtH/wJwHIFllF960xPG/bjNl8apUJs9TSz37UjcWG3tg1Vs2KI0zl7nu38C9F1Ea0ps3I
pPgHgUqbosOEnSKtF4wgT3yp/sNk90vIJlwo9FeD9T4tury4CiTxRAoOoxZmfDiVgKNn38eJsb0f
Xa3YOZ4atuT2WI/5LOu7WEkzYN6ZHaOsNc5cwTQ0cf+0MKr2g21zY/vVGZswRpfSN+7itrAPduua
1+sMPeiaxX6IcE2FOBTqfaEvza7AqvnaK/4kFpqWEcQIHZVEzhV5GtnePiHIjXTkUaAskhHwEn0y
b3CR1bf4XTj2+wQ+wBvSsmo75+hbcLMNkOrzyn2xc4cmTt3GV5Nme3UYRcyNZuCh3xTl+DXqnP6i
LA09pNkwz2ecCis3QGnSbap6sG+o2Jt9XrouBYCoT4WYFU+Xas5jVhaYymx169FiP5gYJhgO+h5i
y6U7jl4FulZEaHzwYZ+zvvL2VjyUb3nVus42B5r7ZMWAbx0nyz98u0yjTeMSXaz1Fb2krMCTJZsv
JS+97doaiZ1vLwY5pdEyvOqNlY0sAlI7xgxZcjZXXW2wYdnogZb+CrxPCuM92/KNp9u8JMNb85sw
7RssDghjETJAqDm7fl+/uaIaToAVtNDz2QMBpRIVZTMBINVA3Ql9kG9Zl7NmtwW7BotAl8cKs6rb
5vaj0vvKhQKLQ98KdHK8ko9Em1uc5rKAR2OpijJJaR8gmiooq41xk452/6iRRPBmdakHk9bvqgDT
jVaEk754NtveDC8al2tVVgeNnvCJ4awfb0tneJqVSG/0vGxDzVvVDlkLjz0dc7HhFBXfzMbskl/d
0tUA6H60sXwAALbUdLCqTD+TyFUQkzyyZ9SgJ6BS9b3jcLqsMZaJrJ0OIhrVCS1N04fEAaEFShmz
PYBfMOYNzqP+SGg724igO8R9WYAHQi0JWwJnz87Pa743NoU9CFt1apa0f2+ojagwkiKstJKr0Hnp
l8hYb2U6Svo5cRujClyjmw7InGGq2Ib5qhmN9mE4/XgdeXP8ya4YDYial52wxT0KYjvJ3bY7MORW
ynFS9zetTB85GEdbhbokgCh175if43ipUNuwvDKL4aYqPxPWDBXQ0+7dYQJ44iK/1V0PdSJSla5S
88bK9TKYVlC06yKCEORUk5KRUryYK2xnSt/ywsDqp1EnB32iarbK+ICc1Nj1zvhNLSg/qOXRSwKK
2OXCQwdbOnBYSht7ICBt0E47L/ZjaCOGFroRtzMp9uJqthmILOJ1aXjhpO69vTG3BH+XMxIPlU4P
rWMkG4OglzPA5Q+tgX/TLkykHBTBp5TG7lbSzTqlWOAB8NAeMKZh5nnu+n2TKP0tV9D9qfHZdTgI
ofisLUaFKbCpUclrzDTZdS6mfe6ApjE5cG0oqlGsjNPt6OgMV6zJOdiY3zd6yYhYoqoqeg+8EkfB
u0kw3VMFymhPyW+q09B4MQ/ZCweEUtn6X7pZK3fd3DgogOkdLLEO3lxeelN7TR1rV0fJzDnFv0Eo
eSq19mUsl9s+j06qdh6bLjqz5NIwKlJ15XTLBzi1zzg07l3sow2n6U2VFa++no77BbJM4Cr/DbOq
3CDi7UNfE/YjGM0OGZ3xNvmCg5UWs8gnxrFwOhX6hr7LoCpNiYsFNXbeywH9hQEem9AnjYogHvv+
CdPn+zSkRyfrjV3rFgwOZ3+On/RGxsxoSWc7WR1a53meA/LJzb0g37xNn6dhkodeJUDWHnVv6D+1
HpF/iUwfYBgl4Gv8fNO1Q/+sGZ23ZerNaJwa5roH8nzopmx9zGcdpW3qPkMUrPZp2TpeKBNkhmnr
0B6FZU054frJtK9HwRE67XJETgLPnRpsrdsl5XRvG47/VXdweZy0Boy3wM0CTnJvDMZoXpFPJWUW
tMmApcro1tcz2jx7hbROOPqciUjBJVbc0e6YN11AV9PKFGnsBe4wGUO4yzkPHZDBu9oNam7gMRKB
E5oibP6BI0dKzhzhVNcb0YsX5xE8C9R7Ae/KiAEAGYWI4VFIhYZXUxbF3PZ9WLO80GdaZxpz3Ucv
WFU12PctNQaaqSt8u9NNyx73mTz6+UxMEFVy6mpbNbeOfpNpdjpsFYDsS9m7LEsjWQYkIqzViUin
4Vu2GONt5sziGhHgskPhk5+SfIxe4lKjyR1jG78X0lZbhzH8ql4ddOQYo2OfVTKsJa+vsFomdiOf
WnJgUPloDsolYXZHzva8tOZU2japKdAxLMZIkGG23emjo744BVritOP4F1hJc8fonvC9oTpWTZxt
Frb8o5FLNlJpRifgCjQFJEW+B9jo6vuk5vv7DY2lbefa6Y4RYQp76oRhr7tW+fz9P/FRs93rDmV/
DS5s76KIPGBmbl5lqajBps6gS+CZ4y2CehlqFJvMepbKefBzLmbaJTb0VNUSy0ajuCkmxigTStU+
518L0MM6I3N8iZrPRyzR35wg6FV7p7TlE1N5/gCij0p0ZdNykTRe7kCFi+eSADyO9uQdHKNx6o6d
XU13+cR5d9ES3NZkfZ6nZp7VhnTy7miV9MIbRNU37ZA09caes3bPUY3avu8LF7p6Ho1Ayxe6IjQv
WQxWqmukd35YW4PdHvNIL0vuf33Rrv06bl5p/qV7Pc/oKHoECnWdJE6u8BUtGVKwklUXXu9UPo4W
IDGl34AvtREoL0zIFpvmFQKU0/f7TkurZTdkfAPmoorPhOcsl0ShNA6GaYWW9MTqfmgV3TXkGdZy
Kfr1mhTImUH5LBe+q+mmdgcuG03KDQzL5UzYQbWv11YcZNsFkW403i4FAOi6BrjmWNwBylq5sf6w
vmCROQ8x0Eq8B/BPmqKmn++SyT3BnHsudX4FSUt3dKv1p7Xiagln9QYjN5rPAy+0nUGj2WE7avpz
QhZMFhKxiAZact8nGsdr4dJnDb83noRmRB8LQKKrIeNuMhdedA0sfKWVWJmoSY3hURmTuPbFGJ0G
uLmvUQJvAOwuj46W8AhjWGM2OaroFDWifs2x0R39FkNQMMvhe1JVEYl7igP+wsrAORxEcYxU24vG
au9XqXFN3dI9KUgNKSDGYpXycJlQ6hj3Y77mhq0PLMk3yVfgPs0rwlHeGpjNcCrUHB0VLdcy6D1N
vhKNsIl1OnKq5ff8Ls2vWHzfeluizhQppYdq3pG5+hufYd5eDl100hXfjlIRD/vErDTqZ5wNZUUC
TIekIsa1fTZpgZ8bsqZeOqIVyWlzFnFFrrS4rUwnOtmFySdXVD52WLEc7nVcWjJgLOqF9noXjOgW
r+0GuzfqC2vA96qoCUe/5y5xF/1ttRK+MorUamIbGp7purOjsKY63fU666NvcaViJ9Y+LRQEHy5O
dCQNar0HO33mzrOb6JTGBgwhzwR0obm9h5fGpezznGT4hjbRtAn+ENOzrNPpy0Qssx5IDuQdrdQm
3iYcK9gZmwwXshwqELGq/5Tqo/e1IUv5Ax6QfxpssGZBPLIzWenY7mbbnclzqrgDBr+NXjLHtnFy
oE+OQMzR4A7Bqtbzn+3n/9cShnP63tWy/lA/ixa+CxH+oWj4/0nosEYZ/lP3/G9O3WP19W8yhz9/
54fMwfrDpXmPgRQkirXaA/8HGO79wS0Pmh474mo7NPjRD7+h+MO1GRWD00N8sNLE/2HUdf/AU6Wv
v0Zr/rsV8YfO468ROxKR/3VKbFm/jqKQQ4J6Qk5tr2x+ppm/jMMMmaQL5OVjBPU7NEkderWzCOpI
n+rcnAk9Kw5hcl6Q9WgDobY8f1AUuvK8OBESPyGqfBvp6fDV7UV5uwARQU+XzSRv+TnifH6rDKc6
UruyWqovpQ3KWHeEcdul7NxBNnTmmW6ox46dlTEMCr9w9qnjPbhdXtyDaBpu9eG1rLsuQNmak+sD
3KLO8UtslqGoln2uN9OrLBSZ2MBaaa5rcLGjcPIrcwpM5cY4BJ02f0Mha8aB2ZUoCYm7jbbUa+kR
XjryYsqunnY1xh6efFIJSC2k+NzSBUKx2Jl+RlnoZea+9RMkUYR/Jddm5g4evAs3dRGDFg4+H0TT
741smpda6ctNL2d8jyaZWrEvx3eP3JQXCg8aiGBK5ysqzPYyN1n8aiQGernMWE/2/W7oS+gf9NI2
zK9GDHJTfWebc+0HEMYxdszl6OIkSfMbz4RgYhV4sZpZhZzoj64L0Skgg2UzVH0XUOfuR05wd6KV
NMwys3yfJBWuOZXeHfbx5hipTD2Y8yjDVBL7Yo2zeYgW8pHp5eTVyVZE4oHw6a9oy6bRkQFFexqI
BFybxTapOikdmGtPL41q02kzDAGq3IfeyrFb9QLjXZ8P4jl18+iZU8Z0bEYbORh1+fW4ICIE1uUE
9TIjf5+IYSEIuH8q4Dy0G9svu+sx6torzhXDh4/Qnf1oVrSkZWElt4NVFduGmOcMUJmPoJBUr+Fc
aAhVAh94xmu7ckcgcrf2Pk5LUs4NyqMvWVYUYEeitqUt3JrxXeWxkB6YSaX3TO3NJ4Mu8MVfbN6N
wVT3AM4o2/VtYl0JIxuog/s6OaDBp+M0101I/nh7GGcx3CPRKTYOSPEXrYq7k6mX/rexG91u5zA+
tgJh0uraQgD3730IC+MGKWutPTNXcO6wTZEUM3iRVgVkmeXvVlObPiceI9+SzlaGvq3Epi1F9Ynv
MX+kYZXcuVMmz1LMyclFauRvRT22JA1WJGw6c1yG3K71J89s0ckyyuZAitrwWtSxdW4HSlWO0WVz
k1VuncpgLHnKnyE0ZyCbipiZLJdnYg7ZwEdJdf6vrkSsmIr7w5w595JEYL24rvTvcbyG1BRm4LGn
KzAsenSPJcmcT4mdYKQdnTvhZTlyebq3pkkDdLY6moZMEoetZNz2AvFi5shIXGTo9pYvsWEZNSMq
aT/0PajyYE4FoxSLBlBSIdzEzDddK9tJ9kBV7UAyfcUICd7MJ4hy65mEGHQ8L/eRnKgG0mEoHqdo
NAH+9ErP7txUgrsOrWbp9QdrQZHTFegLKxtXWasdxr77bBHcdNFyz1/nH+Z4NLvhNMSVc64Zeu0J
lzLCYioWDsflfGlrzzj2WdEGtG7jozfL4jKyGd8XYzbR/cjSXQTZYOs2fJEmPqYyQiQu2uSmBI/c
l5yRdZXimD41Y8ormVpL8zVqt35qvDgRVYOdaacsMwKCBvWAYaPkZQAXTK20Pid4R46R7OqN4LLs
XN+Tt6luvfgk14YjvZMt6dLaGTcSbfJ1tZ57/akSquEsiAIyn792csCOzDWMlE4FaNCyITMCjrlM
HpkngjPI6s+4j1zQL827zTcG/JFCaKYmiDiox2Z364xZdqfa6pkZIIDi+cpNZ30H2/thSMlZKydX
wUHCTKyPiO9xSg1AgKcG1mwioNmAeMblzfiNTFrn3KZCnjqgTlhFsJf5HtJ+c7BCIee8BdPu6qFL
qMWpi10L9dzYLC/JBOXXn0Zr54CLMbiNrhy+7Ws9Zl6n0/u816e23muAVPaQPLmb5nq5Aa2FoVDW
AvNIajeXdp79e5N0w4RoA1Vccm0abx2/++rWCZFyaSyultJvt5ocvRK580QK7lC18MY8br9Pro55
whY2mCq6etsllWXI2XG+KaYlCuZBdI9LDplLsy15Y/jpBcRQyyMBJ7cbBnlTdui7u7IoH4Yiii62
EVmBtUrE7FrHvcfX5Ec6MyHDTF6LKXpNsK9fDIjjd8bkT1fECJn3DnSih35kQKZM5wTwpdpMPbdO
pulPtsR3APqGxPZsijY+gz9KEfd9nAZ572m+u1n6ad5xjvV3+I2Kj3VGdbOMFE9Lfz0q4u7wXkvr
hjVGuyZpzCXxnqC+e5tcn7B1q/yKGFCcoOgD9v4kk3eroIoLYCXLDQzPe27C4sZHK3+X2ZHNVMNx
t7gq0UgL/c61pIWbK+uO5WKadwVxVaHWz0jmR/HFHjpn2wotfwDAipJaucaTqq12J0dSe7kzEljE
nAscUAlutZtTA7sN3JS9aDoM2IPjn2w5zofKS6ejo9gip3xxjlohnL/ERf85J/8LNMdKv/jdMZnz
g+rSd/Vf9cd/Abfpy7efo8T//P2/jsyu84ePwBfM4YqwQxz/jzOz6/7BVu5xNDZZLFeGzf+cmU3v
j1UtxKGYA+2qKOZHP+A2KIMZ1yAo8hzbNf7NJPG/Y3rRbq4JZsg4uYvM9S//ZyHnzIkX3MSkH/IJ
E1T8AW7uFtrGMfNWbmp1KFP9BLmJHal/FrnGwUv+Kw3beir/SRrDRyAvHc89f7Phi19O7TUwx8bD
aXSou1m/iaznGY+zZAOsSlhcnNt11dKqbeIqsIro3NAH27uGVW1H48UajM2ShBUY+zONHLqrHr4b
hH2uuGkTJ0LyMAQCvwA43xUU/w4xgf8IzhX2RpwDmTRAPiTs5KxQ6fwol5omKnw4OiC2DzxCYRaP
c+e6JZxlhguv6h5LsDSZ5XM0nc3q8+xRQnNPHCbHC0qO5UiQr2KWHc7By8UiVxvEj0d6nna2bZzU
JpQ/AoCuLa2/EDDcbzFsBYbmq4vjvwhT28rYfV0kn6DkqE7ptEESC33Lp+eWkEZZhANug67P7yct
+pTRD97mmF+ZuH3paVfv06K/i6V7lYnqbWGRVhnuD2cs9s6yOnIU0DT8SO/lhJUyzwg0nvXxvbJi
VvheXpN4aQeF3mygMfNmyy7Nzdu4RIv0/ZH5z+LyLxYXgzvc/N3qcpsXrxxYf8b+/PlLfy0pvvUH
D6xwGXYJpB+2T0H9V24XKRfAUR24Vy7UUrTL/OiH2cBdfwLPdHUnsAj9WE7MP4Bz2vj8+WTr73n/
DvKHKJGfH2ZYW5BMWZywGhhrNf7Lw9wNuVdNDqWVpTRKcOzPNMTVzoSPfrGhNdaMCGOKA0XKpb3N
O6fHHK9sWDauYwBwJsWuWWFzJd21vdZrZvepJz74irFYysEM1cyXoUuZWoNhPCUiBhszZgaDHGjm
JACl5cmYonzn5P4QqiGrrrOm1QjqokV8JnajWfblLLB64WGIoRvCZgBK478M6Yyp29MZ64Aonh1Q
NRMZHTM9CzpRROFS0iprazpDVW1IRfTS10FpyXOPRKFk4SIGdtfInoUCKn+i4p1WlLq16Ym4TiaC
LJBvjjdFYiHj3XltsTQ3HCX4cznudS45xnNmRQdaxGY3bbGirorUyrZsrwjQDNI5AclHhMiNZyzR
WpsUXM82SBGIw7ePbJ/DVD8MrkDVEAn9fST9ely2eZLao04GsbRB/VdZjaO9/JPo5XzHe1XfUV/T
n9yvxFtaS4R2RksaPg9VAqISzGEJsjhsZPWSfSVJYpZ2vlElcrhwiOvUYjoLoHFv5FPU3SDs0o46
/u87PSP9dsHijZXKooKWSXVMNG3Yx8y4H3LN6YkZkbBcBlGNF1EA8HD8Zn51myzfEviMmCifkzCt
CS4ZvDK/JguY1HFplVibyWTIq6FVQVuhaiiGoj96w7Rxe0zZZUmiKwli8S1RUCAbkmIK4Y/moaVs
M8jI/4Wz60eXroRcGVUa5QOTJA+05NDc0jZ/xCQYX0ySNO6wA7qXosmHl6T0pjCGXX/qmmS6cD/U
xN3U6ecCzSJDsXp+yhMEnhuGgbR/CSkJMea5Nz7zks9JM7E3JI52q8GbV7Q3NX83uJ15DYoRHChT
hyUUdIjmz03r2RAaC+exdUT1QCQTEBBMcjGZIRkOS2Rp0MQ3NQT/Y9VxNKCDy9Lfo4g4jogq9mOR
x59NSu4rf6ENzM5nj59Qw6Cx8xiVZuuIpvgQo+WwCbj0Y9ZInGqLY24JZs4ud126uEc61OwrLuHM
vWUGFlbXawGxMg6YbhSropA+FgFuxhW4yfpgWURSqAx4RtAjR78khVN97vDJ7Qfcn2+jkTyJths2
qvC8E990uZ0bKAFI0LzzQjTdhejO5ITDtvsUC3N57s2FuYw/TsZ7Vnf6lbZULuPH1nRPI6OmnZU1
39Zu8YExbkvsNET8HDMhsymvf9adrHia8yV9Mkf6Uxu79fKnVqt87K88YY6mOuZghLtg5la7lJnz
WONLxJlU7DNgCLeVX9mnccInCzidODP6Yb52K7I0B3qwZEAmHT29q6JsOpFRM3WbmjkEdzGNuMT2
piJIlSZDQCcz9Vzf0KAZOWwUUgUuI0wwKzrllhxPNWrr0ETQ8NlyNfNWad1junQPWaO5XwlppzTQ
/UFHjDLSht0YzZJ9crvMuiqJAGMgT1fDySRd8jQ++pZ0z/PYtTwavXxgl2em2On1u9PrmG7ROd6Z
kb+8tWDw20BosGj8cmyu4iy2HuMEWozT4sWmddJiAl2QvVqG6F8UVs2qJomI2EF0mbkQyyabuhOK
1PhVmkn6rRhXx+XQXhs95CvbGaeQ4af5bCBjPpioIDA0juN8bVAfhxbOUiT5ytB44qxEvxHMd3Zd
TRIu1kqvvuSZXHkqKBG2xNmLm0GmhMHBQ9Oxjpd0IA5Goqb7erSgwOfxaD4MKvLe8rFEr9qnPRlY
3hodFaEXuLe0iBAZAlpeeyISr3wn6iAQqDXIsdeJwotB0GFr9RJQVmiFUfoI8WkmmOIGmV3PjKI3
SY0yyVUBLJUc6xKjXNDM6KE0YdQ3MkVC5492vVH69N6y592L0ZmPsRbJDS/KCCmL5JGwG2ZArTVd
a8oADeI13rvFYOaj1qyvKAENxmiDJBG7LecAtcy27TKNh1zLzyMB3GffzPPrRIcYFGTLe6IbbdDq
RR0QwvtY690DdlEdaVOXIIBmcJNixtql+HzQny7+pUXPu9VQhnCClKM8xBoglHyI8RGnUdhVnXjC
uGHtM3JOdjzv79lSQQBGu7NJYEh8il3BCpJ0zWnM8nLbdZFdnO1aIE+RFWHtlR4ftBEqFQJ1gFgW
AVIX7twyrBAe36WkEXylH42D2KAJy7GHvPKYNvuJTziHxtjAPmagBfY6t8u7MoKUW8CTPopKGRtd
6hNtYD291miOUGBX9V71Ux/igVYvRtclYeHVDFTd/IuS4i1rQdEsbI/XALDifpUVJHeW15ZBJWt6
X2VicFif5IcwKSwQXfcPme7Y28Hi+IxHJd9ZHhNss9OiB5Q48obxu9qPvtnyKdLudogzU2yzxV/5
bQjoN5iFtSNE6y4FJGNXUM4QQH9pp7HfxaOXfwWIJxii6nyvnvcl8YpvXZ7Ko6mx3etunoetzT+h
HPYRd9vOYUiVfkQzYYXEjRo7Q6Xiemm07N3PgGmrItH2ip5PYMmouGQKbjaZkOmuUVkLiC+GUoOn
5IAOSe7ciZOXNtb2PjeS4YqWMULrYiKNCOCfFupr12hq6mFrurJ6V/aIFM4imayPocnMiXOg5wkk
yj4v1tgcKqukQ974xq4W9nurN5e+91CkpfAB0NLtWaI1AI7as0ghYCSIfSkZSC53Ch0Vn17fuE13
cVeMj2z3y1iCKC/zMdSTik6NYmJeL/Gu6hoQU75uBE6KOslKEmbqRbxDing2S02792Fl7wunpySb
MzKYTPi/eXWH7TjZKQbawVIDaHKK+eIPvYDpnRd7qeBdqKWpQvjjHg7rXuyrgRD5WHPNWw3mQcDa
7n5CyZYesIYj4bLFtzZytC1iAsrEEsojSZ82G1mesB/AeB8N4b+n5UwUksbtB+/k4ExDdXE0dE++
YqAy2L3Y6H7THycCwQ9ZFWvIVBbvVKr5UqT2FytyH/9TS/3fOLcNrDRUMv97AMXNt+H168+V1J+/
8lclJQTmbMQfJhvMjw7Mj0pq9bH9mGDCJ9Zd06UCwctHGgU2vB/l0xpGgVtqFTUxb1ydfr9MLH83
wcSt+3P5xLAQyqRjUCMSmoBd9hfXZ4JKeuBhQM0M4/rzPFr2cTaF1gX2UujhTI+yBaxQnxzhtyKo
xX+zdybbcRtb1n6VWv8cXgAi0A1qkn2yJ0VRJCdYFCmiBwI9Ak9fH1K2ryjfsn7X+E7s5YZKJpqI
E+fs/e0awBX4/O1IEte+t9v6wgnJ7Xt04jlDQ5I38Xk9DZRbtqKVC4VK6gc60MNjlxFjCGYeQ6vS
9rQOBh/OOssJ4Aa0qAOqcm3dEW/H2WkIh2vkICTX+UY59pANGg+CKVLrXQJb6kBhAv6gyQasHYzv
9oSzqGqFgQn7WBRViEcM1t4bqbXn7uLJH6MDxtu5x2OTml9TqiNWSZ1lb7Vn1BggnKEAT1FM1yHx
acwAAaSam0IV+DpShoXesdKNRBaEdEjtoWTwX0XLueIMAaRGoOvUy05c4llFKjYZZz6/IHmuIaal
Ff7yQtySxFzdBjKN7uY0G65rchRVCsZkM1LqU/G01bBPSe45FEFOhlEqWaQIJeywm/h9Vm4Mib1C
wdm3P3dKoeZXmzE0aRYdQstJ+n0R2kB39r5Tci70msSczc2Uwo/HYoHu54rauygteveDcZStVfV0
rCL6VeuU+XnJEDpBMJZPX1pF8o2ARc9QrQGeTSvJSULkQRmTryDc4lJpgpWqAFDtFNUFk27m9i47
NPRO8s8sbeyGsLLY0p22EzYXsx+8jhBJAw9PVCP6qw4mErwQkQvkmU0tabzx4HjzAcmzM++MKUVF
hUx1zIezrut7ReWmi7QTQGTblvDiYpWNNiDexyhk+Ds/TUmuy+atGwk8Rr+XzXMefjdV/qd59Ivm
EV3SpaPzvy94X5L2tSopjH+Erf/+U39oOFz6x3SA6Pg6kM3RavzZPQrs3/yPGIt/LYF0j3xC3HyC
35lL4U37cwmUNtBogl3wAUt8uHS6/8kSuCxw/2oGywUC72GRtHlKOWWc0PI/9qNty4yz3ond8yAi
fxxqI+pAhNYEOXGqW3dN67De/3mBfleR/BdewpsqKbv2v//fv/vAxbfMiuOwC1h8sR8/MONbK1sV
zrlwbH9ziqGdAzSJbu7Xh0iTfP73n8cG9Zcv6NGxRfVCDhzO5Y+ft0zMETB48pxRnPuSBnwApC/r
vnWGX2XwfWysn64lt5p7TQGJ9fRnx3sTj3HUZ5Y8xzZGtpaXNgenmwlCcO3IulrEZg9ellpXFPbT
3T/+ljxJDk8DUWSBx7b44aqOdTaAYWzkeWun8lj6Cu0lM0topvSViu+95P9V+GN9bDqevihPIEgW
rOi+y8Dk46dNFU04D18kh3nUOGxCmFvJdzfJexs6j+zwUpATewY1l6MjgLKhfZRWhaIYdiKxNzbh
5P/067tUBC4RLZbnepg7Pv5CKW04MnxDeQ78lK8bEF2xNw3IWf/Hz1q6wTSDpcWD89MDxcHEzGOt
5blgHb/qpQEqHAERbC77VwGGy3X8+HKi5qep7DieiYf7ZHL+gfqRdBjA3IqR9BDG761NHl1P2Mgv
7uZfXxA+xKWODvj7Mpf6eO1MhLNeB7bkHIY6DEYfde/Kd+E6WfMSP/73N+one/jy6OAcsen40Brn
Ev7cr4YdYA2zYYlzsOkcXQWS0XML4xB9xaYlWx4Tz4tEB34lkoDkzhi2FkZscfzFr/HXJxg4Bcue
ubyqSyX58UuHtmWH4RIYNPmdfSay0iJvOwz8C4WHaW1iLyy2WWYvTYyZ4HGONby8qMthsQVtc/j7
3+bf3YGlKCbrgjuNQO/jL0NgljsVmeLlJa34zjRNOGNlTwWlmmD7zz9qQTgQSc7WYv/8RNEYakD/
1eI8wTl0FwRA4NYUPiz1PsEy53//YR+XepZvYDwBOBUyufi4vzy+OF2qHLmUcYaDHcGKwajhqRS5
epqRo90w32N1+PtPPM0u//XGLB/pIZc02YJ5zghd+GkdJFiRqYvlBWdmSDQZtd3iraY5eufiqr5L
2pD7KhxSGWM/JTQz4pUqpq4698CDjhs/cevDXLP9nVaQTmYKsdZsE6gYxgYpkolV/eoiMXr98JY7
TIiWODoexGAZTLM1frz91KcpU1IcvG1uFjtzjuddlbjGLrLarF9VJjV1hDk9bfCsVqnS7pYBE2bN
hpnHFq0avyPdKG5k6ETdG0f17m2ymfSAu5x5r2z85fHGBMsOgNkaSXC0okC+gD+b7nK3bg5EbnVv
DbOso6f5OdrQtjiOdlo/dYNXMQmS4gzeB4hJGrT6Jkpyo9kyfA8eOH8b6Rq6QG0dcGfwR7de3IAT
CMgsXZOzEgo6ewlqCqp6PsPnStN85sxQc8JbyUHaNGsTZV21MDZmzNuWetKV1817I5wD92xUSzx7
R/bARjcWiZZZHndvGZKpJ0+VtjorrETfIWyabgy7M4bVTEJl8mxpIBfQ6IRL3Obokw5Of41nr8vc
lyyxedplajsvGmLbW2upZYceBueFA4/9qubQxvXj1XeN2xV7Z8T+SdeXHHfWXzCYY0A2wdrS9C8N
ASROTr5/IcPMWItJckUBmzzgLU/2oRAtEqnO3xiVbd13p3DQAELjXYtL6cEeyJhQgeQ+UewHD9bU
tG9ZEaHndEUXbPFRWHRYdRM89GpJKTVCuNpByAkHj7627ueO6yZ7ojO+76glOzUzMTdHxF/A2j1E
cmL2rD2PJ1sCaQBlV+rZO4uXwoSIc7qySyiomdrTXVZpd9rmpmG4G6fMGeZDj483mTCdF8/FaI/x
KFXYLHHQMOUxQw+O57JeGoNXt/tWglghIoMD8ZoklKV7SVv+zSUGJOcJjpDYFWRhX8VGQYYq9jrS
m8MKPsTG05huVsCf6RRbpeBZHlIjeEACwR/rd4jicSWQlWj5i16/8whm1Tn7MgJQ5rVrJSKAG1iw
oyXwz3kZqtp5cWMG86u2bEAiO9pqiDad7cM8jyhS7ciVz+UwlPf+nOjLvEY7WLcTFvYUTY+/g+/Y
nCV5NRyjnAnNqs0n3HflXIHowCd1n+dzMq4Q/nNC9JxUX0FcMc8LGVdqBQ4Un5DTCryZBhOXctb3
GYRc5vowis8yk9Yt7oMMMKLZlredamnsEThUfKucpnv35cy0FgnaFQIrpIh6SmkBcPxVkHIhA29H
E00SlB2tHl1ytdtd62gX07RnbVqi3C+qFh3ZDuQM3jlUfMnGSiumQlVfXQXpQGQ6AbTxcyRI9PMq
jtPQFEA/lzo8x0PskZ3Qju6TAmG006Wan91orLDyMHtkrCDnZyjl2dZxbNTc1sBt9EMHX0Q2ls8A
Ir1uUw44NbETAWagGCUeHZmhvWmawqDPDhp1oHjZFWDul4UpXJUVes8+wzJcZrU6pk3cYlDo9beQ
LN9tjFX8VgdV8ZhkAzgFTU6GKpkKpTUaSC9rXjxkZYDFZ2MT2kW87ofG2hX4ldPGN67kFJss/yTl
YYeDrGltXC8XVbfO6sATwGyhnkXI7dpJjRdUuj5+LIsZK27WcSXDkA+SeYDnuI/io1+pdg0PPN7M
lTa2dlH1n1Xm1goNX7vrnUyvYZC8EqFTPRJZjyA7sKZda0DFBlxt7slSL27ZlQiPmlneL1xZ0/+I
TO6oF9npBX7B8sbsenXD3IqHGpOx173osLOuDDvllWhbTgxbYh/s9ByQLAW2LSaSfVltu7eIALti
Xc0Ez2my0RlkdUPw0Hg9Wdt+PznmdpmJowBgzD2sCsadIDHIXHgKLYnDEI/P2tN5wzQ8YD/2eydM
SJIgG44YkeVPIzaoBbXRsQSxGlOYqYrVduIchU2REs4dZuse/xuvfk8r6CAnyezIsTL1pDC98Kt5
A5P3LC/zJxvbO/VczEzdEpVd8c6DHimenTT21bvGubJq6ZeEWyhveMJTOX7Dk1/TX8kM5wtTpeDY
xEF7yCuNvKicogRSDsklX9uhe0kVGTuOTCIaSprl45Ggl974BCSkEgffjv2roUkTmtZJto3HsT5g
CpwhKZfqM0O4wlsFnhw/D05T3LmReifs4XGypXWddXZ3YF318rUdNP1W9sp+w7Ybvc1JMn6Keo87
xxvPOGkAOLOSERif1RAn8BfqvPXOXCchtA8OhirWrcs6vs76NhoP4IjMc1lX+rKmWXTnzlNirJoi
66Hpchfo99NPILOAsIXtBDXhcmoaeT0zFL6uLdnfFYlfr5nota9yMPJtheH5axW4iHJdNaN1DG00
8q0P1j6Lm3g19vAc8AnkLBcBxJ208OUZguuvoTLGT2MXZbdW35uXoEWd52x0s2jd5CAEZFpa5Jho
EV0FUidEfTgCogLplKt4iNoXO2G4WXgIhsvEwevvmgY6MAblzd5iydsZFLMDIVS2zciMbvy0i/NS
3JNqrg5QmudPZAkyY9U9HjCGb1jqovEJRGndb822lcnZlBCzuMb/hDEcB5qfXbmTOaIUjfv2sChz
L1Jvrj7jtbVB7mY9Rmzb8Mzs0PPwXNEqU+9Q0trLXqlhT9KFPi/Ttsg3KoA1SFOX40XM4gZpMwR2
DfSgNNbR4A23kT2M5NOkIVMzfHHNUzZ1Ahpx7hCUYbOMClNDVCfJphw3dgGGf51jh73sPD2DSqdl
7G/93APZzOr7rbLdPtwFi2c2UpE8SlnbW5G78wEIUnLXFlb9mUlZ++DnWm6HaWbCRv91lXkuYjnE
aGQpzqm3EYrUmLUVzvEbuA/2oW4xlJGMCU1AcqluhplzSpnPXrN2YMNf26Y3fcbahiAu6RDMJQLS
jY/UxwPdXxKY2XrOuK7sBExzz7P7Hubx9EX5onslhsJ7w2vDlMlU6NXWeEBwoaQVjs9V6Ivqfe7m
Otk08az7g9epdyeeops2LQS7HMLOM8Fklezhqqw3RM3WeiW9plln7M7XBjr3rW26Ib7viJo9mvVE
zk5ceYz9e9n551nPQM+Q3vAYu9iO1140p9emF3rklaoyRz2QL+wQLP+3sSG4azkNJHkoFMqF/mGK
IV3I7yfY//RCf9ELRc9sc4r+s9X3Fzfb+UvZvrQ/NkJ//5F/yejoT2FKI+oOjQoNhz8bodaSSAkq
lrKJjqekMfCvRiinoT9mP0h7GRyRAgB0dckv/0dp41jhPp67UM5BfOG4SN8MoiHNo4/nLjzGfp5G
k3te2Jg916j1rHHjWqNG49XDWkPx5X3Xf2WFqMKrqtSWg0GEPluwmTshrU/5d+lY+11IZsxTg+jF
D3vLxb1Fgb8iiQLtWfZdiFY0QyHHq+67SE3bHuAr2Rou8rUO7717Mci6fUVqAf8l8UKwHoa3pnL3
djnaZb1rQbFBctKfDH+eGVeD0IJ/FVilWa9sIo7mvW01BB+Uk5U765Rq0Fh5DdqJQ177fX2Tkir5
qaHN8YSDXeAdaGtmp00zpIqYlCbG1qaDR8h4suIjtDtvpyDnJKPoWZQroUvOzlXiX2d16RJt4o0b
I6jG52QA+D6jrN9VPU7bpImbxZtno72qRGyA3asMiDVzkR+ZPcXPbuvUj3YrMK0RGxa8VoH/mk9L
Jc32TAZToY/8JbwceldcE89pHoA9WtsuFcF6wh3F/yOC+rbHED2uTa3NTTdGyEWk8gIGTn3VrHIZ
kvg5Wg4hRsZc3PRW37IcFOHRbjRkCpK5boPW1mxj6eKLS1hBVmFoJIc4T5M3ngfnlkHVILZDZRvX
cQEsZ3Lc5tBW+KrHsCvv49lL9rPfE0k/S289TJAX1pJu0iUSaPuLQY9UrtzaFteVXMgXmMLXQHu8
I3qD+RzsvR7g38h+a9loko14gIJuhNNOjGI+5JRQ1ZoiZn42dAHJgzP3niPZfCSRZ37FNOcdY/a1
TwgewqveqKuLyoj6Yi+JD70mKsodLGs3DbKzQc//8XfcR6DkLg3HVgAZk+9BqvXvsaqgM8byDIfR
mFcbSrCa5FW8EIgGLB9R4/Bd4mie9I6nZeI/K+ovVlTbhFb7dyvq5QulxEv59uOa+vsP/b6meozD
JW8fi5c0TcbqrHG/D9S9gDGR6YjAAfn73QfxhzI5+A0fg+9DvmHlE7bJavvHEusxkfKILMTqID1m
GOL/Plty+HgWdPryNAGDwHZ/noeUZp82RZzNBy+yiOAMcV5eRFOkPzNlQg4cOc4v2n8f++WnD0Q2
sHQa+c3hYP3U1YUrRibi7OrDNKXNLTPXYe2646/GPH+BAPOV4MSjY2ACR9X6077ROa051JQ5B90x
Zhjtqb7NKgSXiSfV1jRGDjUtTTAshsZdO1J6/fAM/JsBGpDxjxsX15UamrhlIcmz4tpiMv9xhAaT
FJyC9ghNzN18ArBHxzD3YHYMKJgvJjtuziaUg+1ew0G2iH4QlLkNgNElt1Q4n3AbWkS0gnO6RLZF
9yuyyDLy5zHb0QDk/+V4xblN5MY8rCaVAtJwwpalvfO1fq87nd2J1IcUOPkzSU90AWgH1SDdWNdD
Srz9ghdFvhcxuEYAIOqaCRgTbrOerHsah+qqAZF1DxNpuukE2VWj26oXv8D7skYJoN8xawP0wOv3
kPel3rfpVBKvYOTrJkzYqcfKLvGrmtVzTAjlEzR7fnCckuCCGFkySVw3vAsGxNGboVVmdeRScUKO
gMZb65CmtdjbzBSgPXi4UUhBs+91paEvTFV87dQzjRQZ4D6DFpFjbEma2yofKJsHJKzrtPMALrkx
XScxJYfQLMYN4PfmLOvt+rYtQGrMvTft3drKjzVNv61FwtADqdXDA2mZ7ifuDg6/1oSRalNJ9+5U
v2qclmvkfzxDY6nR54fVU28uk8NaleaB9iDv0Aj4QnSMzlyLfaquY/2O4FVT2PMj2mzaL25FKzKc
OFrUUWfd90DsvqTdWF5MVRVcFIXPFWG/w6grixFthtvPqNXzXG1bFeJtLgd7W9V2dqfcGA8xGFXS
N6vmVYb8Y5QReoDM0kaZAZyuXZWyr/GE8zqjK9N7N+nzI4ZWdaWXhiPeQfqHrSibcmu6gOtpdlEJ
zAAmyeqZ9oYVZnfRaGEd8OP6Ciq7AzMzGr7RJYNa23VIy3N6xAvj7jmZ6uGBLMT5MqBfd1Qi1ntV
hP7KWpqvwWgQrMRuvXaN2rk2InOASMh3cWUawPyNi/WAy7fgSF4O36Bn6z0bviQEiDsRDgHJaqXS
mwK8VAEAo+e6EnD1AsXQIfkoTIE5TiBmQECH4Z1LY/IVA8B8WY6x/myPBUetipchb+psh0aueyNI
ybpPAG5siGKAZWRwbduI+0j1w6VeHtG8hHlERzvbzZleVCIzd0K6lUbVyfOPtEc95ZEXnuVt9jQa
bQ9ouCmuI/8dMBddnMQo3HjFNMOmDHCeTfBkjwy0+ofI5tnk9Mvo0zYRWEpEkhy5h2+d9BSsboeH
ckGmTDE3yvWMbhfWUl0rxg/XBAg6170OrfsyYRTXO271bCDW284eSKbGDqtnUTj6PKWB+GnyF0Co
kcJl8cuxeiHOty3XiSBgKWhwP5++nB/zEmC7MO4mrUqUTji0Lsm8ar+ARszudAUAeTUgN4IJidgf
Z3exdkeT0OSKEeIa+X6yd6YEeHjO6JenFlfGArmtET9mwUVqao8Aa1vUVx0jdt/+4meBlblPQ1WO
3WvS9PIpscoiiw7IEEtJBvZslFvBgI14o3oMUZ5Hopd3guTjFbJh/dny4R1VLgGvK8uZsLgQELPj
OXRAqqEiQ4E4dSxNfXnVV/SYO56wM2lkN53ZGrf4U+8Mp7+ShSp2fuw5tzNQpZXjwYZsnOhT6IRX
ANWwsnm8RJE9x8fCzj63RDFs+wWS2kv9NSGDaiuH/i2L7eIIEeAVhHl8jGeXsbrVq4sKB802dzBg
AJ7s3qykrbdR0p7TEAx3xMhZZ3QOgo0FF3Sde0RB0mxIruQswXIFatDrBoISEaNnRoZElWScksEL
I5wj57N8Q3QuvDwIDauCxitYiTx/j9QM21Y4C9uzlXpNQPedLr2ETqgRnKdxpC5bNx13bswLW6eE
9CQ6JEow8COA/NxI2xoQ24L4PBQe1CPVCR+1Pv4NJXxeS+AB+9j01No2CvN8dJLggDb2kyjCANSS
114QpSTyrc21f23VOLrYDAJjJq+ce7iKyDo72CqB1G6NAJ1DeG0k/6xL2+yP0RgwvGXAirI/dBEX
h+2rwCiALyZiz2MD93cDBINVzHFlm5ZufcdQ0VpZXdbuIshi5MhmZIgF/vTsg/xfjSKbCJOLMH7n
WfZE4nnlEX7q6j0wYTh0Ht5KoAt+vPYGKagQRX1LdQbWsHeEd1Ssr+gKWURIe8wUKXyK9+pS5q06
h7s8AxYx7aNNy3Uj4pi3qt0CXqpplvMEoqd3zpTbTJ/nUaRrVIDD2m/Lw5gzRzcqQJHu/KJy0zna
upjvVYpQbW21wWGaneBY9KG+wV04b4awr8+yQsm1a+f0Z92M7OAR1kkrhbz1WkneaqitfhU1I8Z7
5e9qYyi2xoK0HuEjbNAnpY+eC6HFNzWRZqEeVn1ACm0do5bvo+KWvD728sQcj0lCdOhKDsMmMqLg
Ifcja58nPPGuqGitDxNe1zGUl1VQSXpdo3FXdJOPW2HWZ0uITL6CLBuDAneb4puM6qs4nL2LYOJk
s5bjiD48R3kFnjfOLlU7W0cVF4zskthtzon3Fk99yoyJWc2Iq8XmFHMea6i/69RKzW+qKOgDYvx2
p42ZmsNxrutgrQqj2fecoZ9wRiUAtbMkvZCAO14Lkbogqhl3kW9nAbZwnnCNmIcxzphKmEjFSPeb
ymznxc7wtUotDAv5uNQFqr6dGMdt3HogVdIfCszlU55nq5CseI/Hr4iPjRiai6BuK2IiwRLkKzTl
yWEqfUwOaVI519rG6DHHpfrKCdUAUA6rfLk3gKGWEiklTnlzopinOAYuAhvYNt3t7s0HMqzW0WhX
2c7MWjYcxSr8XuY5ODJthHcK0jLvAHj2Cy80VbiJnAVHFScFEFfl0HNOjDsDhgVfNxHxktWW+ZuI
Ts+6oMiLN9Kd1NdJ9bPaxg43yZrZnXVPVfi9+KoTRqApzc03RkWpv7GdmO9nMbYmHFJre0sZ6n6a
spqybCkYy609yGyTxnZ+FCA2LvJmng8S6eSmqDiOdk2KA6hQYFU3sdOyuQdFZdyVmEkeEltEWGip
NErHVVckXS+/RVA/CsOlLIXgsizKgM/fO1zXDGs8ypOAwLYblsHyTSi3GjYGeRfs2mQAkOiJ16No
+HXwUOl9bBn9Q5wAPVtZteGXa7No9D4qXH2Olobv3w/jBhkugesUW0+cq+n666X8Ddzqyeum/Ijl
w1yJSFr3fjHpd1+rZA/poWLikQQAEUcEusSMIc+vlMiPmU274+8PEda/O0MsASKLzNoHAvvTGYJO
eVZFkdHhUrHrszBgMaQc9sp1TUPkFngR5b2o/Q1jDPXc6ubkTudi953zqwPNz6KN03lm+U0QQQC8
84KfRBt9JQDKpHV3kAmV/9qde+faczt7G3UA7LSkIIwDrmwXQbHzoqrYpq0jDrAZnyMshXdGKeqz
Vgz09UdVPxIrLK8HWjqfRyru3S8uHIfjHzRZyxnTovkolhakA2fg518WiWfmDYZg8JAI2iItlEat
eNFMxlDXBsPADVsRD5g18MRnXetvTPaphbRdMaGibvZwcfwiEuZ05PxB9sIvxVQdtejyS3nyLwff
qK95RlCzHBBbQxtGCRluWlp+F/OIB7Rp+njD0jxvtRBsPGFPBYVPN9l7JHTjxR+yu3SU9dlpGNGH
TvWmkty79RmDbYOung+h0VR4oRaL2t9fTuT8f7meHpwGmhccqoX7l3ASB8uxynHTHaaaPQ0klmKO
VtDtrMDbcy2ZrASx8N4Hm9xtbL1YfS37xU/Vl7EkEjJxKJcMh6DvXhVYjhtbPg1KlZfJLLJz0yzE
sy2zeLpUkSqH8yaOfRCdVrYxJVTGZOKFxmyPWCJInGvTitW2mQrq1RxlBAUkeNNJ6HMZU803dT9u
qmWFsWVv3A1R434isFoTxhGZzsouJenqCPg50uD3PLZjRVxXzwIGgZGancMy55IoWyLYyYwryRAs
WIlPtfpUzvUtI6hlTQmWsj2joA8KGsjSTNxPElboFp81nWSBJS7tGSEBheHMOMTDwxL+g6fPsfPn
RmCJPusY/QwXdThGXKQEbhLT2m7aOlEWQxVTIsyNgxBpTxKcg2oGegpfqLQfqlBaq7YWKjt6wAui
I6S0ZBPOy78IKejDjdnSl1+HCbJQxERU3OeBKdE/5mJS7MbU9I0Zk2+KJ5BvHJVBBW3B4USCioKn
jZSNlYHVZ81x2jxw+maJ9WX7BQUS2OuS7nrLYLpZFwEIzqnh4ObHUn3VKSHsTdIl+36gujKzkScS
wmm3iUu3f+iS/NlrOD8SfIGCcMwF8yi98PiXaxdk0LPO5nkJ0XNi465Z1E0WG8dtJlAA4zRi0fOd
juxeaOwvZC5XL1JDMUMTiRaH1zbbic5vbjiJ+he6NnE0jhz63bxsv5SkZ3yZJgssHSqy524525Vx
kK9jOPzjWs75BAAvx6RmkZ16bNqUU0vpCdJXE++2EE3/YFq9TYaJXb04LZI10q30ubI4PeMYnNkB
Oua7X+yUhlJd5+oKnC/TMXBM1UsXou8VfsfJKJSy87D3zbwjLQh0JoUW/xGUXI1+feKqFDNCOE6H
ZFnL+VDG7Im1qunK2aS4rKZg2UJjsFI7R3s0gAq7fhy1519YI22WVsXBRQQR5yzRXnnh0m3fN2yg
+9K0HfLMiRP3JefobtTJ3l86QIHPcbPI6A95CcdkHwXNO1TiaMZpMaunzC1uhgm3MnxijtumE5Fg
KAkfGfFkWJI/tERcdXv6rSe5ZD34ScWDUSHRudBiJJlueVWnZX03kaBsoJurZ6ee+t3UFCnhtOYI
aATKwGdix5b33OQAH0+yvjWJ8GTYmVKKnPZiRfA9dr0I9FQmQG8uRS99HQErmcYq34701PM5cvXl
NNBdOz2G9kQLhse7Ng8TOaCXMqLjIVpd3546PqXg8QG1B9XNonMCfS0/5szQaetTUOXotC760HXW
p/aAERlcBllzsqXhyKVfGnlz4utdpmgIjXH83vhkYcy8biWR4BHFyDjRC/MjulemmrK7WqEfxMSX
BZxTKMn6Cm0XxhOac2XHLY5GQoanmW9kugH6EoaoVP3BSAsudFFfRRmZquSNVNsg5REEfGyNwGB4
Y6KpcK7tzF2izUwTb647tGRXNHQEZ5nVj7OQNMocvCevEROfLXkY+nNp8JqHdpMfjaW5QtwHyxon
esjJS6eGyZK58ik1yDOYE/6kwqbZUxPYuxUWH3/q35w2ySmjd1tWsST4xPhmmvNSLnsGty8vKJbq
1sx23x9NgIg7JWkNlUzz70wrLy9UZS+mT+lf+F1bP1YWPTTw2PTU+qVWHhlQgwLkpAV9tmNxN+z2
rcqD6nmKKHYaJMAXSP+QYo4xlxBhS/NqloIbkqHPgCdT0MpB2HHoYPBeLM9z3SzLcIuFilytnI5k
kHjUvFnDj7OJQm1kYngfL11v6pJlF+CA9mz5PBJy7tu3vgbUG1thdI2ehLZRszw/meQAwEq0yl2+
Trh0v07lrY+EClhPmd0V40AXidgSFE6WfX/aG6yOFjDmrPjaY8mn70QTdQAedu1FhsNWMSLcqwPK
kBrF4z35WAOSeSC3LkA8Jkzc+NjFIqHIVcbkzI2EpkRGRW6WFzOQvAvHpogtlnsQUx4+te3YKGLs
K4rzEa+/Ta4EXjrKZJXRnzOr3L4n6ovFlnXssWp99RS7ORjnkGX/1BIcOpqWvg0SN2KoB82Y8rNl
NVE44HB+L8Fou7qaiGfqOOwUvNj7DiLgoa5yXgptDtVzjh5j3eGaehBJyFGho3AWLgpDm+byls2e
h+e0zE7QP/Z0jsiBYjL3hVO9BhRoL2hPwi3oQjXoDRuaNp+ZewLmnUdaFkM7cDFRs5D8wXuUBYJd
yx0UZzzBs2YgZZtG+mV2PhXJsZROjXY1p4m4LJXC5KI0mciucUxn3MrEoetFvI+oA/aHmJYJ72RD
d7pEOfLdGy9qr//mLdlGRMqD1KTAE4R5cAhhkKi+Iq6h5Kgx7R7TkpcsQUNzTTDVMzpWrhoBeOJo
+zGvypBxDbrc5DQ0jPUjVUkqVz3IKTZlswqoW3onuYI7zSJLqPTwUFUhFaQe9GboueHglubLzKal
fvrH04uJH40txiAT5tUZ2VMVm8qxnLvpZrLJUC7iNAF/X/FCJ1SVkeewyAwOTzYjWoQxs5PMl8qd
OZGNnt5Nbfbeo310IfFzgD01ipeoEWlzMh2XKkCD4BuW0Xe/p5HANx4JdEvHQ+/LJ3IF0OUtk5iO
hsq2dxYOR0Zmw1kXdtV/xB//f5nN7N5/O6okOvDlxzElma7LD/wh/TB/g08ETN3/ADEO3N8wnbmY
T1BY4glb1Pp/WIDFbw7mXN+TgrBNfo5R3+8zSmn+xjmBFhrDxQXVxk/9AwswNouPBxBkIOxA6O4F
p6jlELoc+H4w2eii6waamf6ZWRfTuZG2eEszG9qXcMAKlMNM0C/dcxKZHZAsmQ6zKyGK5ilNWVjY
j1rjxoo8M1qMvcONFF34kM0QGM9rtFivcZek0XEZgoXrsOzRKNUTBvzeCiFnTDmeY3bP275RLLUN
QTNECqZ+/jYM2rkY6t5/IG0tbVZz3tAp7TjHayAh0wJpHI9xIJPj4Az5No1FDYShDBwUxoVw3yjT
82+l6aFizuerlGXmS5fU8i4LDSKXKKPD9w7uy3VkDJfEqNPu1mWSPtEvq19kGA1fpqgu1jaZE+8G
aWhAwyOHMV4zeTfKJctvM2nRAmOMJtTXBAPT9Jf63QMdcFuV6TisvIH8mwFS/dHlpXdJSfIREY6V
kBd2nGYpQSuzReFJ4BoxK1F5yMmI3joYnZ4slIbTms4wtHdsWOgyCzf/pK04vgbqSopOX2EOHvNo
H82Bf4ajiayFalJiA8jG/VTE0Ywyo4xzYj41fV0UfnbPFo7Jh3B6WQVv2jLZ9+kueuY6zof+3A2a
bm2HWX3Wh1lKe4HAjhWx9u46r6fgvJmhjiL2pliBNOBfSZDKsFkHr79jzLjYFuPqkBlm+zWGg9Kx
8xeoPeTsqk9YnUnw8XwDfR0qteokWDMW7Zp1krH5i6ItOYnbIscbHvNF8eaexG/WSQiHsA5RXLjo
48RJKhfBZtnmi36ujPtmnZxEdcKlly9PUjtzUd11JwGeu2jxfER5zFOR55knqZ6xqPbo9uZyJf6H
vTNbbtzItuiv3B+AA0MiATxekuAoUtSsqheESmVhnocE8PV3QW53lMvd9u339oPd0VUURQLIPHnO
3msrMg3QZM7de9FYUtsHpH88B/2YHAarqP3ZmxLrUBVyeKvQSF+laoZNuUgGIU2hHkwWIaFRegxH
x5h06Llrw+SZnLhgHO5mjZo9841Z67ods834ngNFdM1Nj9PVd64uIBjOSU3MdzuKItLaG31uppJA
Jbmwt8K29ja5URIKIbrhi7KVBJFrmE+hy3sEbb1JsvlBtMicFRU3m79BbMc+KIxqq5UBJBKe0DXZ
nc5xwsmzbfOULLaEQy+klHUVpgRLQsInWUuUFK5oc2uGUNuEPMOVhiPOj0dASw3dPzKajJPZeQZB
6oZDsJy414W3zzi33MyVCChAGt0f9WICTlEjfOzHsWKuIQitKtyGO1BwVLhoNiaLTdv2xEE1jDYY
hnVHVKO5Hycwcq3RUzfAmOKNqvN0V9t9j4CK3hGWmbo/mkmf30+ckgp4itLeEYnW3WteezdHPJhp
mXzMrvVEbxISCDwUfF5ik0jOM2WctI8afYhLpkZn3RZ0gOLRNh7oaLJquTkIXa8V4A4l1OEgxZKT
qNBdD6bo0OynV0sUz/hUMmoUHmwNMXXShfdSFhHoNCNZBzWMtiTWMceACHf3zSzz9UhJzLddqkdM
T9FGHybv4JRi9s1MDjvXTMx7WfXEl2Rz6k+isQ+OLXJf2t4CyRJtf7ZBCfs1QoabKbfnFysT4tXJ
gQxEMLWQJcAscfrOeURx2J8qhRKCRaplTYEky1oZ24H2rs8jvowoDedbPeXpjYsQqdrA2siE192j
3BL7Hg3YDVk93gj0OxzJqJ37dVfo+Vq1NmChOK0vnxWn0+QoUhvzjVPUxJQjHrZjQP6q7dWdn7cL
PcriS7lTMM59uiYF9XuY8W2b9FoaKlkPlEk8sYm4dB7AycE3WEeQu29iuuG3Seuq74Nua/5QpGDz
OlP3dReaSiKcftu0bv4KMNq9QrsjrDPk8r+CqtmadNAudjoWt8bQx5spC/VHxIDZRzuJ7otjhGJJ
oS3uEAyE/mTU+jarRH8eGOkdEpo31KPA530SsDIW3SjuH2JhlUegStab1XJL0zJUiErq4uwaVbsn
tM64bRcqHQPHnqdKTQ+hkS8sTo0wNLwHwJPhad+0dhbs9chO1kPSpoTAuCyZGQd9r032MVq7K1Jt
xBTpQC5XyJq/sRJmrCuiX+ajnlXRNofqf4nNLHiKillFtPvt9iuj+4UNhtr5xhzSdt+aSP1JWBq/
5V2PYtqq5kdrsJgtBgka5YycqhAZZvtUM/+4maNA0RQtYW8wUk643+ro3pa98YAkxNzO+Os26D8h
Wcupi16qumqv1izxC7YluQYsTPWeHX18I9Use7QippOrXhqjrxgM4sMC5ZdwVx7x89x1/dQmINQt
o+te9Vp6QMYmKNOp/jppYVbsyxFUxYsA11zAlWbqzE6U6m5yO5eLHBD+Daw5Y5laWsOY+5U+zt9J
PpR+kGLCapqYJTjiUDkQebUMQqOp3yk9f1TjWO/iVIU+N2lw4FJmm74osjsLWgj2LufY03TYMFGL
fxNg/VfK93dSPhOezQ+d7z+Joy+/fmve2vQPNTIavOVFv9fI9i8W0mfBhAFLsi2WP/qdjaODzbHx
BUsX+ihTkh/LZDrnJn0pxiYOsi0q6H+Wyf9JWWwuSSU/zjng69g6+SHWgkuWCLYXrd0PZTHJXBra
0mi4sfLZQzVKmhtwZJY4dG1TcTM44Keq/BBTsf0a9ZrLHsQt92i7jTy0cxc8ZLkbEE7Nr39ujETe
mk0rb8bEg3zXZRrDfhIZMVWCANvSB+pfRZvnl8Z16mRDVmy/JSwnvpijSziG3YS4vwbEVBV+IaKn
bOuCKdRGd6bXW31w82uaks3cKdXfe4UkH4J1Nn1G66uQZ8CQWY30rHgIsYL2eqSBH3dL7z6L3Py+
MbtnySH3QIU6Uqg44VXSGF26SM39GFrBlgwPSTgJLXRNWd0RyNyMMIjnfViefPG5CLBLZI/9sjI4
yxqB4YflggqQRtyyhkhHRi9s6z3RessaYy2rjRc5xoPzuQKNMvEHHbLnStOL8aZZ1iqXRQvgDMuX
YZgsZWJZ1fRlfSuWlU5nyUtHZH4rEGvtHrVjfFNDCSPTa1knycRiyay5hk/Zso66aoi22rK2Nvni
n4yWFTdb1t6koEuDD5EV2VzWZo1FWqVJsnUACm3mZQVvGYTtdVWyEUBQvqHDF1+iz0W/W9Z/hJD9
Nh1JzyP21rx1mV7vp2XHcGpd3YhlF+FAYr0ly86SeEb3QJoM202+7DzYeDtoO5HpHpAk9AS6sEfV
hgMNMciKO63TrYdu2cusZVebzJb9bdnp5LLnEfWggQpwtjD1ule+K7ZGdjvvWi/7pUVxuTWWPRTG
nU6ZyL5K0ab5VK/j91q17S15BuVNsuzE3uemnHxu0N6yVy8jEhLfG4MtXPvczsdlZxfLHl98bvdy
2fmnpQYgsGDYupTZK1S3b4M5uCdMT/FOWHZ1EQ0Mv36pKLSltgBXiGjzs+AYltqjWqqQbKlH9KUy
gWCWXAHAUa0sdUsKIJa836WacT8Lm+CzyKk/Cx53qX1IQnFYv6iH4qUyYlqdbDCz2q+xkesvxBaO
N+w9OgHQVFWxU1FglVU93NGvnL8wUzDtlZZV44kuTvhIh8m+dWuxatwq3A2DU1xjve3uzSEy/dS2
OiqfYU5z7snCIV+gXk5WHagr2WLOXbWq0DhRuDI4QFlBbu+RNQXdjWG/i2cNETCZOZSoTZA/s4xU
1wmf0r6AjOQTXmP7MVmaZ6IdCMjmkFqtHQQ6fhNN9S35PuFtEwkTCYW0vmZknOLR1BqgTUHkcABx
++lBSnJ61pyuNH8GCrK3ZZAf+xmIMNWJo4L1gEJw2CL3028TUBTGGvtYml+01A2fCZ6tK/I8yoBZ
Vl2jIS3iauZQWX7PDDTBbPT5eLZmB3hknNox8gR4Us/h0EIRSAzbw/2lhUCYY3y3WLdIzd6yEwNs
qtxqvDMz3XhpCEbo11B+m6reZhJVz3g2bJLLYy5cmPejuSXfMMw91BqTdENOFX2rP6C+NSf5FDp5
1d13FhKDPWAtnvYjEaWtBqjHTfKx2ojBTNVDk4wh4EuiHQlHjZxMV/ZTPiSqdny3sjVkihwtku/o
NCsj3blcooaNC+fPf+uAv6kDDIiFf1UG/G+T/tkl9fmaf1QBrkdLjP2f9VRI84+0KAE5HKwFUDxg
EYgP2JF/V/TLpVvGSXZpYQEcWyqE3xX91i+6YfC3ma4T4eJCOvkPumVU/X8sCwyDn8as3nZAxQDE
lj+VBXhQTFGZvTiQ9e6ue1sbLk3RDbuZdMljFtb2fiZsdFqXgGi/22Xr3NipqDnyGIa6h5err/q2
0t4w0+rnlFroMhcBXtAkYUwtK1lswlY4F5oy7f2UDPEjC3y2S1lKD3koja9lFbg+AUDJEUeX301t
/W1ok4RTiYs1Pk4IsiQ1rMIiU0FkiBkwmOtgTM0HbFDp0Suy4hQ4Fug+2m1YqItzaS+g2CzIN1qS
R0djaNWhiJGFrXNNEqZIrv2RaK2KoOlsvC0rsH9V5no3E9og0m3laN6NGmG5TpwiDJti/TyhgcXs
Xlr1lr5ntqODEb4aXuxdSCG5GqPsz+BnHnHulBtDBj29feFpK72urA+LhtVK5ZNcu/QyTDJdmu5K
v4QQqASpK0gdAseaLO53NpkB3zl01FursdJVHTfZDmZM+oS8W9arEQcREukx2XttB2ZPqBzV6QQC
j17YS4kg7LbriSrqiLN89yY1vRZNb90hjOPANyXNRVrJeGdLvhzdNONtHbDR6KOsv+UWqfVDETrb
aiDk1DFSPkZIi0qkRYafV1FbpaL/ThjpKm5s8uS96mQW4UEEGprQOENyjlBu09rBGegNEldXO2Sp
k4LHK+cXMTT1rq4H+yP0yNJuCYs5dVKoneRQeUAll1+N2ZkpnrSEiNipDZbUz4QOAKDS53CKvS9O
LVEIxbIi3FKqh4qxx6MXiPg864j3FKRb1IqNFb/Q1m0RU+jZgyhFtcuxW5CURlTS3qYzmyCNt6w7
BKzxOQzhH0LSyAjKrlznno2BU1fRIZAiF3a4wWSiX2HVOscy7GSwTmaRvS9doEsgZbafxt46ya7K
dnkl4y+968SvdRUZlyKs7LvcZQscCQW5UMNZJxPM8b6hx3nbQZd9TObF9pYzmMu1nl5cwEkPZrZ7
MevK/FJ4hjzXoUgPsZFVe0LKBKFJaZttlYjs26xSJzNSgtsR0Iumd34fhd1b1KPbXC20c5+Zm/NW
W+pXhuf5IZwqEAH0W+hYB2LrgDjcMPE3ny2Rvk+KRvBaC4X5xXGLxxJN9XO7KOJmvdDvoKvRYCHe
TjvaWqszZbRc/RINho1hQ5P1Wxs0RGghZkXRaVm0QgI3gg/Li+jXZk8ufrT1AK/X13H/nVCEgEdg
xneQfSY3riDcyLHa7hvzgqEBGGI8dmVxCE0lj6WqdwX4E0I+iS1axVmS3rG3Z/d2kO3lRANWBnNx
EGlebtoK9mPPYvmlo4dL0ykPCP0BO+wgkVkFxZjcV60ufp0ZOa2tNImIO5mgTlR2+uro2vjkkH1y
V8GAWHNB8SE3EZleNajIK7XIVkHUOUFfdxNEWFubNuwOR51+xoyV7ersbgiC4VULVLlJpWXcJXpo
7Qscr/AllD5cCn1o3qmx+E2EvlH66OxKQ40+2fI98cWO5b4yIaRKqRiG0053JjSDJKjezsiOdhra
9Jiet+2sm2GUKPOhEq/CYPLJsG1pkpSghDeeNzzhtF7i2lKP4PAmrFnmWgoQrwL/HtLzOE9FoPuG
QcgcQCB3FYYzSqvMo/cpawbbTUFjXItfUpyBh0xvdb/UEzyoSVp+y/DGnIIy8u7s3OUo2NpoE2aU
hnfxEsHnoLaxi6p9kwkumUS33aveyrxDdGvplyXklJDZRaxiupn08d16zx67xmWGUfzSuCK+QZfw
1Zs7uWdHnNeUlsOlDQVCgUElNy1mpXU3adhdetFcyQGrz2hB6mctiLPL59QePU24RWUF1dhEQ2Ij
eHoBam7uJfwEvwncEmZqYv46O2F/VrZXvQmrXjaXfhavRPXFT51pIEuWWBC2VuKFRMVzLIBIoda4
WqKrYcQs4rC+GPLW4wMFHGYZRAQbspQRDYyme0ItQyNzzDAcWU6iuNGgs3ikZtdc2X7eTdgSdgUN
wkPqzdVT1ge7mFQdn+nTfE3hy/rVMOiMrVH4JOteKwRqrHErGZNejCE0j54Rpl8VXp6NIrlzNRhs
tzGP+KklYmvvGO4IF6UmiCOVMt7khdJfs6DBu4xch2RHczMxrrvOfaK9VxgFj1Xnats8dDgwxUV2
sOG9o3IL2zuke+4TBO5ga+i1/hCR+cfbOYG2niZNbq3IaS7NVH8r2nmiHduz/PcNoXEowkS4Gy1l
oDN1LeBK2slGTjRg52/w+6z6Utm5hsi6hzadp7F+51p6w96fJOFjb1OIrNA6ZKBXyP6+q8M625cR
jzSdYXDfqxkLXkG2g1t/eA36tSGL4FyPSruJTahZboEAiT7rvrP7LzbmjBVrLec8t1f9t7STX+w4
etOD/gO00Be3HO8LY+b4NiOjRmyKkqtwJr+p40ezDqtjFTkOCJTUfE4TVbyDGh5fmoAXDoUk4ljG
U0eeOSOHWO+PVd3WQ7fLGBXM8kypVYRyBRwKTlD8GXoil/yT0SQJpVdj715rxCPytZXBR/+ZmpIN
igunMdpi0DEg1kBeuOt/y1qJiF2JPxNYKhZQai9iWYwloKUmZy4/uktsS7sEuFDkpScjnIpj38TO
F1oq9VfAChw9gzHKTujXjeaxJ7E02NGhz4iIGYk4KdtVuITHuOSoaE92HYy2b0RDgC9Gi9PyUDux
tSloHO0aryy2SCVeWidUzA3DDBA6VxKhx8uomWov4wovDz1bct2KcetlDuVkxhm2ETfgm0Dr6lpp
r1LYTc8aits9tchTMUeZHzFPPrKDaA9AgsKb0cmMdVgY02WIUJ43XM3j3KkV7nj1JlJvOjae1FYt
+U87oxinVdEv5RZIqB7RpNWc4phs8i2UDRQPZM3u3Qx+c0pk9Q6Bj44LW9zlM2ijpNbws4iwO/RB
QDRJbsbHTg/x4xEMSshFhSdREqYaOvXX3pIotEZ72sX1EG+TjiMiwqbAb2BL+fgdKg7hDDJWXVDR
0OIy73u9Qu2XmTDH9ED/EH1AGV2lFQM+ZF2W8R3mlHRfFnmf0773wgGV+IR7i4qDwPSMkeN/xQ7/
P7EDegM8vX9BuuDH9O/p9AfBw28v+v0YZ/ziOR4BLt6iTzA5jv2jlcv5jqOTAH/xW7/2B8mD5f2C
stGjk0DDFR6nTgP490OcxMtNTcJJUWD9Nf4zycMnYvdHtTgQXDQXnAl5SKB6/GxgtqQVISkMwuNg
MGxZW/jB75QRzrAHio4bllHzACecrIlDVQuhVknpevdDOXT7xsmHnVUb9U7vUAT+jX/bNvmMP3ad
qbD5cDaWcULlBViQnxzcI0QzO6VvfnAGuypvCfTRb91ZwosCXmGjju7Lh9gQmvDjJmAxIetWq4Z2
nTOrDb6D8jbuWvopdeNXk5M7LzNBdZcpqnHuCoAJX/Io6iS7yIDCjjmg5m4yOzH1pY/otho2lk5z
9yoN5o3Q8XJGGwJ0RDoyvQI59hRNQ8jURsvZsj07q+9x5mTYoZyWqFK8n97RbRAHEg6d+GPjPULd
iABGecq1rrMh+yev5CBJckw+rCBrZODDVcKRasr1exFYZcLMuKkSzEvkdhINao8GOHEzyo6dVWbp
Ftc3JxCE2+KuqGGtqVAR5RA8j0Go7YgSao51mBi7ntPte6xHza2X28QxJS0rfXmsStk+OlQVV8Mb
p53T9t0JofZAsM6gbWJnhoRBKIq81MKaboqQdnGcpIxPe6O814T3RbeSdqXR2i6xRGXR4jitnJXe
2+qskUh8N/epRywUhzJfxcN4Ezoz1U+Y3TYT8VPj7NExbJU0wq2bauJb0+YY6yoiYUZaDTPEFPTa
97qbVvdDXFhrDL751R4IVhoYmBvpmYlqaz0lISyrRYB7O8+1z4zd3NZepoCf6SN1llUcRkmGRJbl
xbZyuihd44sjNwf1hE+0kbEfraDC9s0mYM0kGo060DgkEGpt1KG841uvT65Mm21Cj+JIRJJHNSVd
ws/0LNwEhZ69Vp3RPpYOM/daQQoG56VVD3Dp5osFi+jGGnTne+hEEmdcV/u0D+JVQ2UDxW5ofDMu
OwlPdBBb/ItUOqzx0VvKbb+yzGZc00ZF7wON4153BnVhXjKcbNX2PuphbyfwcfhADkBcqdjiAwEO
i7q82eIXN9EuxxG3dAPlbYsutJ3WZIzJV5sfssZuBuPE9XrfRvr7ZoacbQBJTr9SwgTnOo/ExmWc
sBcIadUaWav8AiFlbhiyRMbBHGTSbEplTZyIukVCCRmFOYtjt627MuvcMdcMwrH/gamYNlmYhfOK
GFjtkZYFYcpCy7qDNzbGyavs0sYWgCZ5cGbGF8ijoxsyH4vTGCm+PXY+AJ3DIsNhZJFNpp2s8MCJ
95w2huR4p5pHCjEMbpnn8fXNdbokPTKnKWnBmghqebowCQusoSIYdjTVLYytnafunEKP7Z2TlvKQ
ds2TF6n5mzPMox+oVhw8SccBLQ7ypsrQygsrofoyROiE6OBKVMt5OBdL2EmTLv3ZQk0EkjTO1yJw
vH6DQnhM0BphjbiQZS4Oo8GgeZUjlEtWxtBF+c2CNjVXaCuHQxnS/KUJkiGzSlDd3NqojZrVEIfm
LTHl6k42g8GRrYiGEW1Wm90KHoydQtSJCbUcSrKcWqNCFYnc4iJZDk55BHxw1QdZ/gygpr6Pe6vD
f5GZ1jmoSfDW6o4wb8ci1zteEr4d0DbZxuhjsdE5Qt9I7lHPb5Zc8GG2mzNJYtE1NlX6VC354Xgk
qLOmPicaQiEYgKrnrew2Td/hx5IwiOMdFhmTFXlt4ynTXhc255I1TW65aWHC8B19iTMPq0Y2W7Gk
nDdYzI5TbqgvoRuRbT8Zw73RkYuOamMz49ZrwMeW0V7/DFAnGlScIm9gMKWG5sG2iMhbBYaM7qBa
my8lnsp7ZxpzY982bXhlpMngZJi6FG6fE7VfywlQ4koYjMd2zZLxHixp71HtkexhQyQ5d26O4xnx
OxrpyXIJBk4RARAjtxxc7aHl7bKwGz5Y3717T4vUtnZk+1VqHm8RwgS4EazN22SykkOTmqNfKzLr
WRvGQ7Lk2A9g4PgXNx3rPA95atG5m2iGYSmBpLv24PqgpLFr8t9C20O2MJkRYUAt8Y7eqBjlDwza
Th0g9M/LttfciICyhkSv3uJDDobjt5F8TyxdbZQrKqrY0XqOmXEdEsTMVw8QJu+av5s1THyqX7JG
SVW74ZTMkmNnN+HkBjAdyoPnkMUjbW0Em5FrG1cvKr+qRHKZ7NLZCYBOvGAezduCB50os9hVF7s3
9bVp9uYmjyYyxxv+Fbu69pVEi/quMa3xxAFXAEOoouILrt7hfbDw46Z42zZNXo67pS75lmlp+c5d
ahOjRe+NpSNxBtefoiC6gQ4ycLZ2qdotl7ArkpppiqyNdnaE30/aJDaKFCBrOzVaDHJx7vVnmXRd
gX24Tr9hksHlPHmFtWiMQmIDk1YjkqXLALivcOwruvd043YVzidt3Q968yUmIfqZPjyXK3rTRDLc
arqAXaDLBzIY7V2SMJmiM0tEy7poI+vcxkp2q4WNdhukBRHrXVR+nThYbLteyzdlp3O9Aj2ZSh6W
pPhq2XXOz4yH7ybhwD4aP7LWwSjnZwbAxk3LcsZT1E7kKM0MFlfUXSYhXm7HgNlxzPQNbe2XVjMA
904GJxeVeNWROEjNQd/naqj8pjGAj5oFqvA1xkb3KtK7S5kk052QRvwwZoNuMb8zkPE1yOi3NCzu
Q0+xWTOGOEd2CbifPrnJ0Vka9oaAbmK5lYgtbLS5CH2PQf6G0wqB4MlYf3O9mi5iM2vekWhutRSY
ttmQrlt6CJDmjtmiauaDmxCGQsR3T4Znrs9iheewN1ejNjuA15JkuKmN2a5WMKBDzO6FwDFDedJg
hnIm7Y4mSC52PZv+HU/tDJOXewAvOUyc45CQnrMWcVzUeyzFYgS+GUQBW6ug/iozy33AtCU2Ze1o
WOwQdp5cmBt4/T2r2rmlzJIzQ8d0JOfNyS8JiO5nHLP1vYFg/WsduMmulCGUMyQP2ruAX390S6cu
dnWLe5AWaa5bq8iY2TJqJ+pJOK6MqxmHESfwKvZuw96pPrwCC+I600P9ULlJpq+LcuCYavWS7Jq+
jqzuJN3JRIP639nc/yu9ypHLtOrfH+vuo/L7r/9zaP+E3Prthf842jnGLwYMBoOoFO+nCR1/xHQf
5j2AeYJlf5DpmL/wCuTvn9jCJQ3mn0c7wY9DacPg0OK4+J/M5sCU/Hx4cl16YEh2BDkLuuUss7sf
JDt1E/ZN7nnlXoPFskoQJeN+NLvYD10Pkalpv6p8GM6Ib2IOEdVrFtpLfKxzMcs+I6qWNibuC5GT
6ZYXV5TIz3jQgTxUWZ1sS6HczYxb99AYOJPEpDnsdKNarFyXKkPEiyvumoyqefOs/Ex+0dnS1C7o
oAl0je2te5WTdD30tAeb+KPX+/iS8z2ua6cqiAfHX6zDNeQsYCIg0OdT6elXabQW0nL1Vo5qJNuo
QSpKN77p4o+WLv+G+O/Jd0r34ljjTqFtQNdbfHhpcVaUEnSnopWI+60w03M/zVee9JMe8reaRGNU
Eb9NVVeyCszvNsl42WC8l458rad2S4QftKk8sl7osOzjxpUrpdPDKdtF06TBp+is13TI3hyQy1t9
Kdab9Lx8A11Oj12k2UeyYGTbsEu2Vsaoz8rJdeo5FawGNTyGlrpfgpvXjDHDQ5N57ypIvZ0RiX0Y
4kTszfIwo11ca6rli+GkLez4aEa9ibJ2fJREbqqKdrSVHsMxe2vq5K2c7YsTUX6tpGh9wQdiif4o
u+kqMq7VZHWck6oanGp6nKmxVyMlKexUfE9myRcFmCpYBQgXV6SaRz7d7Y7O8lCeuiqe/E/jmIjy
Nwi1rLUTLOtuMUYt71WR5O6Dtb0yW7t2JtINRgCGC/cANMWpckoNF1L0YWX8NduIzykIFZOLs0eD
hVUTgM2qFNMzCiuMmJ3MNrFnaRtOL4p62EXw64n5prGTI0G8z42og1Vkj4+5buNCKKCaw5vcBGX8
xgSALFNzRCgznwYzjNdJ1MRkdzmvGEC/ubV166nYADFkADrr9rPdN/t6HB5nxtZxXHXcqNYeEjR6
H93N1mlHN7rv5xNgpgiFJ9fTswzr6DncCePcEYhs5taKedFzERrvnqW6VT42oLbDDM3/8Fg3/aMY
s4+c3X6ty7Lb9Pn4aAVGxM7RVVuSjAH9Sy1aMzNgDL1870YhyTEWr2VdJLTY7UtFggSZi7xu4WpG
o8OtaMnX2GkWuTm3o2aMl4qY169IuLy1k0QTbsZguLNwFWyyMUSfXhM6C6l42NfONBzr0h4OLZLd
wzho2m0aTZlfz1V+W2jVtNUZvh/zqG7B8WTWO0fdrxxb5Y3B+SPkrinxkWwa8peTDSkZ1gZ/rXoL
nBLYKLqWTO4SURfPaRE85yO505tZtHTlaZYCnQouokhxqWM4TMfMHyPJCRW7dtVNjV8DbTc2jZTE
r8ZjE7KndgmS2/qSadG1KJHpK008lxpqqra3CRPt7bexmJr3oqCXW2hJ5DN+W7nOlHAq9OQ2j/N+
Q8ZpcDU6u8Owy+0/J+Z7aaAKb+uc3sagQ+8xja3lEC/JbxFQinMb1sR6b0aIC7dCd/od8ueA9Avn
1dHkpTdrdQiG5kNTzUnI9PjDpnP9rQ/37wOyMKS6S3PQpZ9oSodm4U80jDiRoqdiJuh50JBb9nUH
tG68ML05z5x2fmvy/tssJ3aePzbceDcalToeKF0Q5vQTzNATqi8kI144IEO5KYz0aGY4GCSawr95
p6V194euIw1My3YxoerAC/+UcqMcMFhJUJV77L5vXsBquCzHCbzdNWIMzhz8L/1vaB1/aicu7+ma
jrRc/Cn8l9/phx0xtAoaAUiuQDXaEaO+4bEcebAhve2VBn1v+bw4EE5NywL415fx0zf2p89LUoPu
OMy4HfFTK5MgEjUnDJr2eDWtTUKk8XXCbr0sF6ekTFJ4MOO7asdhm6phOCZDy3PL0YSJ8vQeSfTc
xXzqw4Fd17JB4BL8hB7RN111UoDEV640OeAJ7tUyORccqXN7uB/z8Fm3I6j8o7j0hBquF/bfzraJ
PwltG2SSy/Lw15/0X9xCiMxx+nOm0TkG/HQLmVkMe8cUxT4y260o9avuzdd8Jvv6b95nceL9/I0K
A8aJY2MkRBX3x6tJ18od+UPuVS8ThxbS+UQIrq9nLMKF9JJN66bnjgPrXTZMV6fT8zss9jFGrPCj
HliXl1IlSSkgDHM8YcBFSaH6R82TF6sZdpHLcm+TfwGaNCIYYzTH19A2px2hLLAG4ik+9XrT3hfp
+Dw2bPu9GYtjB7CNOFCSbUQRfwSxLVcFwhFGXm65G7XkIyjnZzfst5ij2Lwrax9N9j6Kingd5sRg
WCgvUwc/Px61K7N9RqEmP9tzta+NTbKEY1Bj/fUXudz1f/oeHddzDN11SCX86YJhDi5roVnFflZA
9ignRlY28jzJmFHW/q/fa9GD/fxeaNMEVwuJOl68P16zxpxiJxNTsbfT4V608TEv/27B/HySfnoP
h+O0wAxqYG35OY4ujuoUg7OOocIbqm0bj+aa8NH3ZaWHAjPtOsiZqSn2nmZeVOBFvlNkR20MXlCO
fXPlQC81R1PiZom1RybJJuuxOlVTfjaM8GOWyvIdEkH2mYUrMLEttaLZ2t5ksfQHt3pyO/5v2QK7
Ix1hWmc2dYthWOQCcBCGoYyhCl61uSM9tVvpZvxhk3SPYis9D2N6TO1wWrsyoUDFRjnaBhPmIiJI
T+/uy8KMfGHNf5PLJf7FE8u18BhzsQ5jOTD/eFEWxfUI4rXYG/gIwWLm8TpGUr6waPjMEd8Ayq1k
k03uJQehRT5ro2OxyW+7hHuZroavyaLfqoBjdyeNctNH+qtKcGC6oA1x9MhL0Dsw0AP7EgEm39gN
K1GFJXzjJNOzbqr3udVXsUPzwaI69Go+cAMVFFrB80QhBrM2qnZWpnZepe5DDDqrpOH+FBULHxAK
/Ka0Yjbgw7ydac/PKFeGv2Eq/YuHhD1j+YcOP6e3n74jFdbk0yoMhcotNpQ448pR/DpC74keCP/m
ihh/wiCx6zOWQ7tpI+Z3//RMLiMX4kD7Yt+YbeEbhLFt3CA5BuxUnsH1Aa6AqGHigEQPCLx6QgUY
ZmfJqAqpRCBXZeFVRNkPte9JJMcxUTKrYnK/talBSJN7m3l5S1QX1f5YlNaGpKV3cC/3YzaR3bFs
xv/H3pltt22lW/dVzgvAA31zS4KtKEqiZNnODYbcYaMHNno8/ZmbjnNspcr+81/nLqMqDEUSwP6a
tebiMout7CUaVZU6mmjY9Numx342VeaacnUzgEvbdvyk1/ZysScrTBz+xQBtg6sRIp/W47Cto75b
5bDpD5M/3V+bIFRVVTh2WXUs+/Ep6Wgk/Szu2U3Q6jnL+CQhe4GhAl9iDU9mZtw3WsKGn2rN8PqQ
sfIcqn/QoOgBhFUXZN0j7Ldlu1G3UTs5ROiOT26sGgiiYrifyC/MG6olPUpvpwZYnVfzb0vNed+k
DrcYgPMTVsNPUqkje77gNE9uEyTY62CiFLdz+30qhsto2e7aqhyEjcVRG9LjQiI0plBu4K7LjzTF
ZA9zsiSQ4hArLs/u2N0SkfGHQAl/zAznPLRDyF5nXqvGaFoAnIyNJFWNyj7v7PemTH53Hrv/4fam
1nGg0DqkLALW+vn2zpk/o9J1in3rzZ9wKlxYwJypL/jy2JOwCclerq12haV12wVUetd7vhQEP43t
CMKTlzWFFWZdmW4CYKL+IC0vzLu4YcDrl5tg6ud9brQaDVpWNAxTk01T5vEnsuaC21oGIBlizkUC
4oJTybMcIoV1NjWeMWk3Pw8W5ZYurXrt6km/nmIMIGBxzn1MY8h5KIgZWKcxZbaX9k/dwBMUl85F
+rSkQZ+TDNBfbKcHMoGKhk1wZoXNuLAAGZ/SqCD01IAOitv2k9sugEnQzHt0B/sscc8DhwhNZv9k
Yc1R1XznfT9f/1W//0b9zjXl/lL+fie/xNVPWcl/vuTP2ZphIHRA+m54NAjIENT6/7sHzrTfcDUz
4UIU7utXe9x3VoT7BrVAwOuuxHo1RvsunGC6xgMcQj4OOZsUYDQV/0D9bpmvDgUdUIRDU2Y6ukn9
qb8udbO2X7KxD5L7FAJMGqwtQALqcZC5d0FU2zYD9Ua2XJZQprZRFDD2W41D4q6zaKjG6dxYKlPc
yxqcMl2Sqd0tNTrB445Ps0crmkncIkqXxqZRH++7vNE/F3o96pjV2zLx19IQvg6zxahirN3CzPxh
VwUM4enY06Pisny1YOgwWG8b/6NmZrTd+EiOHip8UnhinGudhzKWUETwCdUSWkGu32VZUg0o29y+
Z6ZBBBXAiVpCarFs7S2y148U3iIsyLjClRp4Zxed3yFZlvQ0QShSYo3+jzEFZGZjXHJX6EPFRUJK
hABeTfP90C9RAL+F3czGQkKvobPDf7xpcR+FAclGNw0SNVA58bqLR/djMg7d23ZwRXp2oCaELVqx
u0TqSFHmhLndOncVjd4Tgk1KMAXDCvBUMuOlY9UT8kvM76OZfl7Tg6FH5xzFj4BGooAuE3zHmty7
4ZC4kbjhWJ/esycw8NPbk36IITxxfpJOhL0OkPHW61zBmiWx6neznCSdQZO2ax+6xVFrS8KqNMcn
S6OIFv/Oz0avX+FT55JIocqzHJ9Eu4TAWFsJL86bP2AJbtx7PonalGVDMYXsTqYQWaAFgoDRXcEQ
46snc3sjMJ7v28SmzIotdjtN0ofsQr2HhpMXFDSmdkYbXfWA0V4e54pGUC8a40Fju78ph8I9RjZ7
EqzBjvt5rMEgs9frz55pLIw95opghlU8B76xbRj7nOyYGdWtjtrSq49mxrC3RuLCNszf8EWwSiyg
p9f3QL8Ek8kSDc5Kt/DKlStBaqpc9UVrE4wCYyNZCRTNPgW0AU44LMhJsR7IO+O3WozBeyyI8SP3
UZuC+jmXxEfypG5hIgvi3VbgAyuSB6bJa0OQ3i12QYDOwcmtY/G5YHpVc1B7mcdxMRfaacCy1qrx
SHVuwU2cBiQ7N25Uji84BVw4QO3Yb+YaTN+B3AkBX5DoAIndzdXFnhWwWe0BGObGqiMBEZ260inv
deQT2zJOkvtkYl+1Fs3Azr3CssadHfme6tnmpAtlWvUjNnOkuKcFB6uSURNJWAl+zbAeisFYw7yW
tAxaGcT3LtoDkL1FX3i301KM57x19J3MKGxEzBybK87WBuzjaO4Z2CZnrSJ3AP0PaVzsp3VXhkXu
j+9NBDg7ouOa+AgP97JMFOUPQa990hDYcE+RGD0BNExn59xVVrts2ZsT6Rj3c/V+Qipqr/y5F08L
LKpqZ0e1LHf8j2QKBhrY/T1PovnRBkxVHUzHJWQwyXOTAFddmOo4JivNqmr5lUncW6eHZGclTrs8
Dpk51AinhFEdZDRPoV9rxo3VtjpDq9R8gE/G/RjZQYo1I+Zp5vRECkG5THfLZPnHFCpcFvqjNk2n
yRgJ5IU9sMAakRjUUFltciNGU5zwW1Wkpy1UMYttPTCv1Iet1QvAykFq3lQgcDaWn2rBRktqxSUW
ExyzxU5C3cpNfufMjtOPsvHSl1TvtLeWzIcPyhEiNwAzbO41ewL+i+liUxgUtQeJ9WONGTptNy7G
TXnDv2D3K0OrSTZ1TLee8S35C9YhuyVYB1aV7Tm1zvYltwm9612B0dmFs+G4oERW5VAPe62RVrUh
FHKMIXwAMIV+XdYsRnwcr08G4u/nYcQKwyVMJ9ZOJL6yLESg7o/eA8w5I6TQncPOFM2B6EhPxwMA
ryTXQGyt1abkUkatfQbi2OPmQLJn3I6yqm6JanPTnd9U1vumY7YxTQP5CG5CsLGRRDnID5pOeAZD
OvW3MOyN8zIb7YXFbQp6kfMrfkAmEUlzldr5vMz7wvI6QlDXqMHj6Ni0PDXOyFSM7XWG8G899Zt6
Ch6AYiX/943lY9V34n/Cl6zqfiIL/PnCP6sqMFssBEk5YxiKkA5q1v9VVYoswKQZ4xhVEpJ+Cp7v
VZXzJrAtlTJjBUzb1DbzTzWqbb6xfS5tpqoI3/6pGtW0Xq0tSQdCn6PjK3QNNhyMSn9uVwKycLso
arQbG5TFA/VfsVlsgDCFQsN4ChKjI3y4ACcGHKMQMoaCyZATJ8I4AzAzK9SM1XLvGU3nU+XrkGiI
7SjZqIOngR4uNhnEmpjZm81Oh8cQMBsbqs0I3WZUmBuUlP5aU+gb4wrBaVUvqsA4sPC5dxGtmI9I
qhje1qbHxiIuzvY4tE8UQyAfvc4OZzCJn3XoOzMUHm6Yr9Y1Py7qCbGdu0uqkD3IgaD34CovLrB/
+iNuwuYGJhL9/KSQPxiqEqBG+P/n0fUwPAL9SBUkyFa4oK4FHITDZnHDmK/zLF0NstCoIEPDlTfk
XdlDiJzm/aKARLpCE9VO45x06e95il9qHXyRpUBGBUQj4IIF3T2Qo9jn8ZEp8FHT4OToFAyJCwZO
vQIkNTGopGRs1nEGPIkfq7hBxAHj3tHwRjKJwIAAbglFer2dzHgqQdYrHpOj0ExYBx7hrTfhOItn
nIzmW9bA7mGyveFDqeBOQmGe9FkF7NUohvQNpphEButGQ3B5M+AOXR6BU0Hd3CRj5WufsnwiShcV
R68t295toaOxPW6Xte5UpHRrdtd0K0wK86WxSv8cIMzSNiPLvwnA2tDQsJut3NM/A3soSpzh1DLe
3VQonBIz444SUytEt/IXnH2s8hLnhCJTJzBgIjhWyxa2MlBukNunvZ2dNdxjtcZsYpriZceBtUh5
WzFN0AT6MYA9noOoY2g9cgUIcl3KowfuxZUfAKI6F7nUY5JRrFcJfkYW25VMx4eoy4pdCe3Hi/EH
LcMwbgOIyhiD7KWW3QVar7KDj1dvuDZcjeKQBGBWr81vJnJ8VVdPefbNYj4m5YzhvLm6z/ECGVhA
saSjPmVUNF+d6ubVtZ4pAzvlMPIZDRlQsEmUxV1c3e7mopzvnTLBZ1c/fBk0n50lbjinGzO6lLkA
68GTBH8aumHxHH3z1qezaawLZblfhtEdthQ3OPFRuFARGORWH2dl1UcFp20SxgTxelRWfnl19eMH
nN5lV6+/02D7RwJoIi4FBUD+UXPnKjxANwAKcK/MAP4ACg69dTaFQgpMCi6QzNStbiuBWE2KPeA1
ikOAW1QFEATgCUwFKhAKWeDXHvQCp1Ukg1hBDQzN6JaVrlAH3ZV6wPQXAoKhYAhCYRF6BUhoFCrB
Q28qjMG5C9IhfoquQIUrWwHXyPLh3wPx/0nCg2vzlxjK85fxf45fZPtl/tGbYX572XcBj/WGea7r
oZJhH/kNp/PnkIE4PaZm5KObOtSb6yDh+2loAJ00iErA0mEyTviBR2n5bwL+c2QAcXqxB2Nh+09m
DJY67n7cZjC1gyut9pUM8SgAXm1nzEZCcOwduQ8GIgbWPPtgjMSVzG5ENDg3ky6b4TF22uhY6Yno
yZMsuwdRk9Cyy1JjztaS0BRg3lmQrL2ot8D9SyQe9QTLLMYGjbqn1dFAs2mMgyaFmq6NZ9K9hBUa
cxQ9TWbpvHfL4SU3wIzxn3oacH8/Mr5dHlpMDVWNHC8v68xeIZQjr4MTHVO6BU64H2249n7qG5fW
raxVV3f6+yCD/rPStMS8lOWYHVs5dBu2oSRx17yQk07b2I43nYsJeTJ3nHGJFlODqKYFX1tTVvoK
qTFDuoGdIuHhaQEKZ8rqF2swus0ytsEaiQGDCfVFZQuWbOmJj/z+iGe0llcjBYJBksnF3/nsj6p1
WvSHJUvttWf1vLBFXW+GJlAQ1AZFUATvhnQhc7zMfR3iXLfcuvUQrDGzLPsCBte+G1t5GLSedzf8
cQQ0CPS2TbpgPSaV1cNDCZidMFYA9ju2xHnK1Ec2bdax9gFvhvPo4wtW8WuWcZJ+G+i70THy5znD
AxcOcW+8hzQHYDybdP5reSGmO7/Ota+LGFUCasM2S0zis5a3CD940O+uf1+r/iqubDmvcLTwWMs7
fowrxttzvXLc6rIv8YagveDhDxMd+femJe+K7mHoxcrrEvMU+wYty6rvgKqfXDMSYh/lBhGO4F2k
tRWOR7KYtVhVBTBo0RBdsM5b7OowSBtpe5cO/bZDw/4eJLLvbo169nXUtCDn+67gWvDr7JhysIS8
O4IX3MHJhoaJTEI8v89Ss/JHQRmg3PHtyae8wv8++FvBBN0NIZ5Yx9Lp4xtEWeJdSrgShpXZudFq
fmx2aJm7yjqH3VnFh0wXQD/OwjoFQ11gr/B14Ap0A8wXU1ovHxb0+zsfcQpWEdP6OroW5s5IFgWx
tNYyUVyaaZJtA/pEcc5w7TkLs+d661auydbDtgZ+YbRslZeSTJK1l4jUCmInxoyFQUZqUKdDOHCL
ZFoTaO7vDDVtJ1Ddes57P9sV/qThwXUR7YdTlwA75VBtH7vKfk8YQX8qHP0dutOZTAyKFpiM/aIt
myHLb4uY8IM1iFJ3C0wfnauHEKDHrnSMSTdEc937Em9MXt23bIIeWgJ9t+M846Uhdgn0W0nEDJ6P
TUGu+H7x3G5jIrA6CrtRindztNZj7lhvJ2p/9L2zjxldwrweYbWu4AVyY5hlMqw5xLMt6I+JYK5O
xcdEKR6esSWoFpjtbQ816w56V3YDEci575zY3JBW0V1zZliixbBu0xVQRPuUB2q4NU66935YtOQ2
Yu36aZZpig+PccLMT7/UZMqVaDIxghkV4xjApDi9dV7zsrBn9enZJZUn4TDNYxPoeKXHwRDgDgYr
Udas5S1mTB0qUCPOg0WSwaLX1bPm4tA0G480RqgdVccot6ZaLOeFMe3AfiY0RQmnuy8d6Ng8KIxV
j1E/HFx3vhkRszyIaWnfBXx+C8DFAjiVFBI1u1piCUsWi402E7NIg+FniMNKB5u93vTsvoRXGWtg
AnKN5lo8uV6sM5vNZbZm/presGxj+Y9SkkVJarrJCsIr06NgmHZCj8v1OBco/rAvsT8yD1XUeOdq
7rWnjDxHanETPHwwTqnFW+QdQHB/kffSz7KjV6IoYRO7PJguyKWwRUvy4fpkYYsefQ2mAklMxR3K
oNCg6lV3ESB453FaeEbJkfWKq+k8VgezQovvzZwwkrnLjvJXwqfITZvbYTQvhqPeCBL9FJZmy1+C
RpT0P30cmD+OWlCeObbncyuzag6rauk2LZiCWzDozrft6r/zg9/MD6h7LNbW/31+oMql2y9T8ql6
VS6pl33fyegQhNi3OFZg6SiodUYE33cyegCX0CJ7+LvT9a/pgeXxIgKdWGpTNf1cL1FKITmDZYgx
gcU6co5/UC85rwQmJAvz9vgQbAf9UeDYr8olkhTyZYzL9CRN7PEvdqVCNEqbnnyjC0aaAS4IOabz
PrGqttAOFdAHRzLbRkdUgW3Z4dCfP0sr7pGr6jWRn+k8LDdT6XpfGpl7IXQ1Vy7NvuxiFgOcMPk4
248arDe/JxS2N826/ZwTZ8GdPce0exQhSyqCOz3ROu9hqPrBsLiFOtLaHi3smh0C1KHTP+TWiCKW
IA3N7NcSyycr5gRkx3ryPW1lDmRtorKNiUydxAmVSlP7j4Ic3WqEno0QnGjZwu4WuUrLumifWtKh
jI0PYy/X32Fd66Dll/XgMxdp9aLUbxJCM/sNz4xPsJbl1mvq+Z7QoJKBxjymvNSdteWPGmp48k1L
8e8N+Jsb0GJP+Msb8PkLvqay+/Hu+/M135sV440Nkz5wLTIiuLwt9qvfmxXrDfsTVp6u/W0Kxzt9
71aIBVeeNxoIbq/XwzuWqzQX3C8+cj3b+yd336ubzwy46Vi78hfyJjgfXqm7gFT1S0Kc9N73W443
wrVWrO2t1Q8Ppftvvc+PililV/ixI/JdfEuGy94XJQ7fhPr/f1BxRv3QmFYVR/s+xeC9GnQCL3xW
GX+o6uO+cD3rkGMCxZ66dPW3Vvu/6mPV7/W3NwfIhlSKr83jy/75zQkqyScr84N9bAcVQy9JBOEw
GbyvoxObZhDcFAdFzW6xhH0B5ST5MmlMNTauhB+WS2MhB5E8jG5AeGo1Goj5DOxL66fIydOc5DhU
x2BhYOzc9q0XXYDdj+Gvv8D/+CE8BRdQmhAupFffoC7t2qKRCfYNnr3NZFfLttAK+5B44/y2sQhM
jowMwJhWUDgrOP6HMcDG4FSx2rMmwcT2ypzuiW7xV/oAXj9Q+TMDFskD29ds6w+j8VQkPQISVhFk
YKq0l19/hr+JWrgIfM8NWB36aDRer95b26J18caA5zhhSxL+0YqtDTZ2Zq2/ficOtL/94r6vFNHo
sADnvfqyHHy3+LV4p2tKGWxTfjzXb46ys5oHoqqK31APXt1EuIKUwsyjNOcSNwN19v54eZtGW5YF
upn9ECfygScKtt8+Dk6//lT/4fuz2SDipfRRRFuvz8lA8rjIR+gGEuM4c/T0a20FyT5r/adfv9GV
0fDqdnVMBoB0lTwX/vZQSGOabEUd2ptUjIfFI6ZKBFwz88wPNxes3NAb0VBUVZdd5oFQLeKds9BO
iW4SlIA3hePgF51dWmB34DSvDUb6MIzopOOcjKAqx36ecG2+HWKc6Gts/MQpxenIWXiN4ppqm8PR
NxPo4G77bnSXZP/rDwmr7PVVQmYhKk7HMz0wzpQLP/9qkRkRm7HIaT+mloEzvGI7GkftgeVetq2y
1lwRcPuVgl4LnSxnRk3O6z4v0n47GHVHuJeUZ2ymI0icEvkS2+F3BmqNsxPM9h/eWBTvGHjixh7N
RwOfRY5pEs6NdNkQmjrkKbGQaNYNYnor4tIM2VfPuwywFdPHP3icZXu3cxychibaNbLTbjhdxL6o
Izqd2E32FEZAGp2k2AhAHLvWqvwnGTnpIYWDiA+gYQIOF+CTgNexLuj6Dna9DHd1bozNCiaDfSr8
Jt8NkevAogIvQMxHv3Z7t8rXHbSJfSar7LlDSEHANPlFxazdwdKaP8/z3CK1Fd0mRv+ycyIbqETq
CnO9ZLUbat5iPzjC0p9Y/BTvvFhkX4E+VxPUwGAme1oK4trGCoNlVYrpPSQ6oGKFKfdOEBCGNKfT
iYbQvXNzRH8gpFUBWCTjXc/+5mOZ5s6L3rQb1Acp7P3si5Zp/q3G7Dm04yTeaJ48EiLCX+0azSYz
A2WRKc8gYSP8baSKg1jA6KJ55Y4e86S+z7DKU8beCLaRl4wtobbWB0fQqGJnQVGSFcWJLfv8Vssz
JiQgeZczMLcoX81qiqxzvjCQGq0dXiD/AGPMepGRS7YK31N56PSeVQh8kafM3pai5ooYCLLqG8t6
AelXbUkJ1xBzTn6xUtKGt+Xc9usqm0Z+GnAE7URWyjj3WyGsBzMiK5Nn23Do8gr+H8Z2H7eB+dmS
/ObSNeqHWea3SeTQtoKPYBaVIzqJsKqjIKBG1QGBmSgF9Ni2V2kwxY9lGt8C2fxDTLO+F12nXyJs
r5tUuu8w3qPCKMtwlG261lI3eO6cyN9aUhonb+pHRjkk1lXgF9b4ZWGhAFhizK5HKw9zPY8o1BVG
UbJeTiuCefw42GXtRNyX5kcftFrM/DFTtEUDRY5IpkZSUm8GLq5h9EKOIXgpsQ9RNCUDM+whge5k
qyhjS1WdOg3QnGQk8JJiWnvok5YkgnJ2fHMFbKCGwK/zCxmtwYJuNuyDKKd8b1gJqZUVt4urzRVx
D6i6F0pqxkFiJTyBuajDZTzpaflJDnb8Po2M/rPrtfN7a5DjsfD94ZARkAAYrrZPUtfqXdNl0Rqb
5XDoDe4vbQa40uczGgD6fq81gJEGkFlCQ0EtCz0ulEF6emsPermlBRAHnSSLjZ2TGZ3OiKMDC1mk
4TaESjBOBb9e4GnAS0bsZJ/VNDMTLIGaNDC36ued5hJI26gcvSgd5q9DJ8fqTBeTh1FNUbAMOJil
CtKrTfr+JObkuCY7E61ew2kkY5FPLI/MkMzNKFFwmEInLbHT23dLMNp3JjfqGShq04dZhJRqxdBl
+GKkpFkiO1uQ4KTyk/CmmKla4j2LpCtPJZ6oJ02nviDoTCBNG6lOVJAgCgSd4Ez2XCEs1gZEnEEP
NOludoFBQKKtir/O9GUME426UHNAU5LcYh1GJlvbOia4tergaDYoVj4vGsF4eUrmZCqVTbum/HLz
KjouzML282zVZ0ss0dFToZyQL0mxZwgC8hmlxiaQZB2SCi7uQDaModNb5qbpwNND94fF6NVMxZl5
8hozyNt3sYt1HeIof0nWM+0dho6PpAHCWXWs9xC9ZamzYZXs3Bk8GNZL2Sa7ujOJjE7BiMFiiI7U
KmQ0Rm6woo6Ux8HlejUsQYh3NwzPCbm3G6siyRndCWxCahtzZ6AH25GP7Nx0kmzsmTcQIdInyovI
IxTOQRD1x4jjM17hS+ouKL/4J4TZF6mbjZqiG+9137lBQZ7uvKGpdm1qovinXrRunEnfsWjtgev0
FhO1xt7WopkOBVFx6yFPxbayIrGpyv4Je7y5HrsuwcA7Ohsv0e9lVCLay0RMOHE9zGLH1+9ln6Tt
N+Ik26JhfEsw1qqbyp6VI2F3oWQEHJ2CqAAJYE/gd2HCmLY4T6M5Fcvherz/27D+pmHFXKUkIP99
YrR/GV+S5Md+9c+XfJ8WOfYbXy3PPMvBygD77K9+lSb1jWnTrLLTYp/Dfu2vftU03zCroi9l80V6
Ndzrv8QmBts1XYW9oRvBOgiM/J/0q46q3f+vNlUdpNIP82dRAvmoYlSV/EMrCTI0X0gtMx8B19Y9
LtGCqPXBoK9eLyryubZj+SCSXH6CImk+CZFpF8AP8660NbSHeeIDoWgnoLWcD2PIPbzuAg2K6DTU
6Mh0/juuFhPrjJsSlbCcapA4tWMdKkGEZW+bKsKCwFBTI8pcBKR2gtgiKd6cs8uSUuAGMTsxQYzT
l5J5PwevzWNUm3jUsMxmeCyIxXwJ4np+8bj7kzAWfG0kybIrXEl2XFsv15ujMxMqyxA4fWEUOxO0
Mxuh6afzhxl5wjqAROmtrXnpvgwyNtgNYqeLgcY94Ht7MDqNvUaVt+bb3pqW7De96LWdefUTuLj0
+FV1GnXD5zL48ScoFtuG5da6j4u0goPDqnPDOY72NYCshuHVbDpvBaQzuK+82jwBlOaj1a5fOesk
0yGNixTPv+cAqVn6AXmhI85mb1efGW9p78rGaS+C0mbjJCmmKqBFUD1Flz/neeTvYkFSaU+1e+f7
8m2X46x06vEEo9J8MoW580TwOW3AXP9wk9x/+3Q/TjCCn5e6XHe27qkLmL5Sx3D1NzOojwY70usS
0nQRfTDUrx9XlfEeVxsnlce6rk8teQAs1xEoUhYmSuBu2bZqqzr1mNfrDOIZxJ5xuotLHPwk6TmP
0cw/NZZpfjHrysDRaI53oneNkwV49t7xo2fUiuYuSJIcQzbnqJvl+p5I9XInNKntIMm6IWloLDJ1
it6V1enDjb5Yn0u3P43SNPYdFq49ACymOwDqQgSx2WbC9IO4KBBbJ/mQ10F6tO1q/AS0jnVcZ42f
aolK1JtzuZcdmGyWiMO6vi4GkSZyU2ZneJ7cTG1G/2l91osklStXLZnCjH0D3hh6bPDQE96fKxzA
S4Md2XDm2mS3FXplOV2mkl+J1ilJb6E0NMSU5iYlZ1l/8UFqyVVJ1emu2PYDk+IgpnZu230w1clN
TpV6G4l5ukfdNNw6WcOHM60+LzaNWNL9LAXKfjif5kVLuumu7Qy+UOgt24Qtyn501L2JDAjszNi+
gyrYfAziLD7ZNqolHVHl+dfXzqtnlqPrPuYGeKxM8xkOMCD4+YYhmCoikdHT4Lzpy0MXsMXVjJZ9
8YSRSno0CHagrh1ZLZ/ggy3rtmuJQbFRXH1O64odMYvcY9PpzTtEKhCfRa7v0Ky8nwj7CBtSLd6C
qAvW2SAdRE0k/+1yfvtTBRxwpXdkdpODNm1mTL4X1Afs/b2Zj8q2ieRrESVrHlfzdsBmqB6o7IOl
AyBv43QaGXo6jN5VOg3TmT3P8nC9bOu0CdYJoLVb2TjGyair6Gullu2+VrBMSw2C1bWlOSdtgnKh
qAVCXssqk4+lTi4eoIFi3SNbw1bZ9+7OZkrubTJfoMDXm2re/Prrvw6W/u95pb5+lCC+x7raNZmZ
eq8a/bHB5sRqK7qYsna1sDM8YzXLRntMiUdU0UZo+d2m1Z7SOWEh5kx1UBNeT3O681F8zyuLe7Bf
mTl7ez8b6hfskezog2aEpl4bMvogbQTZ9B25QW3aa9t//gFsdbzC/ORcNp1X10+5ZC2ukdi75C5L
tgkd25lyN942zBJISyh5zsCH43lhqokLpGptA2q2Bn+sOzfGCHeYe8/iwTxXL9bkGSd3xLcKfbiP
tk3uR0+51xBKLkCB+atf/+3X8/jVl49vx8MTCRPBtF//7RhGErnYo3OpAD6UrGDb6CtXc8QYq5X5
s7GQJJxO7XSXe0O5666yCbMsSYqsk+F4VZmMgSkPuTPKA4gm7Qn9WrCjN+lwnGJvJJK5TU6eyecf
C5icqw4dxdeBY4KfKLE/ttHYH3TE8hArGJ7e9/aYlVTDHhGSqQOuxsTn3vV99M4UBtlJvuYfW0Iy
NhgF3C28ynhbY/H4QPzUspPjEB2SWUgFoix9LIHm9MWIAQTgQFbi/7Y2jQ0RdoDFq+yjUcg9RLGy
WVlZXR8QlEcfSo9bnZpgur/eelGgxZ9lpIlhQ1Y4f16Z0cJM0rzkZjv3YZESWR6Yjfis11gBUl1E
H7jyhi/w9NUTRH01qRcde+Kibm2d7fvKxu5+qfGoqFDs7Ekndhk6duMmaGHST1ZVgHmOxXTIRpOF
NMzAtYY89iSmsQ0dL5/OqbFwlvz6QqBI/Kly4zYMLNJNGP/yzFbl4KuygWd10bfZ0FxEbnSQo3Vu
sNX12UysZbObo0ZATSPEagW0Ot5SitUvrtktD4vBM2kTF+1BaI0XijzNjw32WLxEhZ4Q4qWlSQHi
vsQoAXNmxZ2kf5xHPX/L47/7aI728KVPPFsLgT0UXtgKv4I2Tzl2i90EpaEHDUclmFqktFtwg7a5
gc1iFSxFv/djbQrnpfZQvBZvp7Ey2MiLdoZBYTJFb1ztweLGGsMWINLnxuFY4foSoayaag9Ast3Z
3LV7D685Jaf6XdGLdu/wBOwJ8iGjezKTZRNY8zujJuaKKZ614u8B7NOm3BBBbHOxpmbLfA4l6ieW
OAx6hiE7oozW90uQ4xByraXZLY0pqlvmKTY61T4Tz5wDyXOrpQBn0ahatN9Jkb5rfTtYCA5o3Hgv
qFsY3Vg8DVatqBEkQRy4aMOoChw5VUfdnziqAM2EkgDdeEVuUbfpJlHofNyMRx46A76odpT8c9T1
3AazMFG0+G5r22G+QJ2M4649RLrNqbMYqfVRWBEe+9hw6+yGYFlV/gTzQ9wlFZFPaD4/krzLc7Vr
mFcgxUbBoJWLcYodlGczFwJhBiPTUM2GjrV2DMt6b1QLvroZde0DUerksRjkniHMJWMJrCUUxrZd
lq9E3/kHXGvaJu8LdEbIRWnfdbmMGyLJiVpo3USsybXyVqNE7LZKGqrM1RTLsIOzqK2cOtLDxFry
r543XroKYvfaoWxlmJmRiZCPxFB5XiHuTezYaw6DgG8mmJeH6430b2f7u85WleA/PHP+ltB4+5KU
X35qbL+94s/G1nXfBDTHNqZU5xrDyBbn+yLWeMN6kOwlB3UqkeX0lN/3sN4bwBce1QOKU9/i+P2r
r7VRVRCJTsML+01nNfeP9rCqbf3hmLQVW8OiobquSF1WpT+XiDPPTnTJ2rKvIvCWG2e+JUX0h2/j
P7Qwf38LZSFRulRUGwBtXr0FxyDhZkoCOUTWKlv8lTYj9XT5Sv+aJvx/vIv6K37oz/E5TEDbeBev
/KPV/qimL53zm3Xb7z6IWv/98BZeUtmQFnkLbnhPf6CHbpbftHsU539bIhJoxZ7SA4eDiJc27ud3
aYHspfFA6I6jlVJh5fSRYpjGiRXmsneiLL9YehERdMtwzwLqv51aa9rgPjF28zSMu6SW8hkZl2Ws
k6VNQ4mWxHSKwQnFMI2nQLrJFmukHlodCCGDHuEx0U0epF7Rp3hikO155GTdQMvw1n5V/1H4dZiy
p8dgYQys0iUWj0boKw2tTphpnrjNa4qerOkrsk1AFLiyTw9Cz70bHQT7B63wWL4Lpoa3eqO5NyCe
sfXrWrsRmjPckMfZs6SZuhxKYNaT4VAsbzlA85CjATaE13xyebQdo6SwNr7WDGHrLcXONtuTDaTw
LSAv+2GMemOn9V6+qdhJHOyCIXveG/a2zfwGO21t3Pp6hiuGmprSaxouOND4j2R+d/IW5gIVrkYG
OnNr3EY4R/YV+SzruOrFAwPu8X/ZO5PluJGsS79KW++9DPOw6E2MiAhOIY7iBkZJFObZMT59f2BW
/y0G4ydN1ds2y0yzqlQSDITDcf3ec77z05XZeOwmZL9Lyx/spd2BSxfR9Nrnlv8UliilV1SB073V
I4ha9ZP6WtcDcB6zMeRvMRPK0Ael8sHVIifcDJY0jpjm+EHzDTYNEsJHU0MJITMsCaNpwUr25QXZ
9jpOPo61azwR8Af5/RIkSNQxbRqLqzgwXmUDqrUfZfsrnvv7k/bq5q75fdDIoDZaET3JBHWhMpKu
zsymUrd5T0oRfhEXNV01eXEF/jxOS74EE33oQ6vw87KB3yMe7GSfuWbzEInRXtI6tw8ZZPrLMuv9
tW7WEOPBtJJbrcVvDugViSn1hqOkQmOKCQfeRStYuv7orxGkKkjGUxzl5mhoHlR7LqBNYByrWG5R
ByZebMbdLYe99hb2I3+4dhsWhhOZxzQAequkfrKnT2csDFG06w7//rXjcjtpLKv+KqtLxNjsnVey
d2PmkZqVUULPeS9DFakYR2pf/Qa/MDiOQaTcznONYUFVZF5zgIq3YRAoW9Wo/R++jaaNVSL8K613
C3+ZhDYGbQDQ0GR837imECfoJiBtbZgCYz+WdXVRCWoYlYyhneWW1o0vdLGFV6zf2GoWXKBvf/Cz
ilM4RRxCLbNTvDasLG1X1Shb23Yg1ZS5gP9DDu0cqNSjKdVFK7YQBJ3fRpw4v0WAAqwRTX+obdX9
EWKPWwdtZaikfDjKWjTSXfjMArkfPqHlK3UafqU4d0hh7WDmhUGpeAymcF+CdrtI8afeKUMyrf0R
OQ4XM9UtjKx6a/ZG/+Rofgef3AyPDAMUJsEA+lZGOwD8saNOXxAF6/xUk0buK4zJVzT8+hcGFfll
jgLhmgJUv0tdCe0EyrtYDxXazF4LxhvwcBM+3Nq5iaM6f2GS0DOxp6cyxKG8GpoKXuBgj5eYu8xD
UtJSUCuTLtAordsStvZKTuPkVegRuiUiqpmHpM6bV6r58lhPip0vJsXH550zO1lFjl5ghO5JRYks
ibcBj9htVXcx9iOr8dSOTSihd7BlaQCFREe1Kcey2cqiD1C4llGz4q0CIVoxqkOKHCBehEWFB1rL
gCjjceBnmn5orWLXhiBv59Oe3za406gN9yMu5QMhETPZyY+qZcyoPkYYHeNBpGLYFDjgVrYR0Mts
3GIjraFYl8ocyBAmHCwQLbMmHBp5G6oEuVbGut6JGmjZIqyccQOXWICXan3QbkrqLjsKYfINimlY
aOi/b/K0rn70lZRsY11yZNDnbMNYgSfDLvAcRe60Ljrb9iSM9FdbyaeNFjC00XI13/ZFxJHcEXFJ
NnWh/oDbzwEndSP/d4OW/WFshv7aVRWgf/Mf13LLvCUHoN6NQ0ALcjLt/hqIHT2w2SaA3IfuCmt4
4u5KIKdqQMX+dslomu0gVO3dsh01l2zFVCo/kkQ2j/Ygm1UHkg5tRq1j8Zr7PvnsIdEaDppGPvjf
YyMsHjpSF/G1090yzcnHCqbiohaEwvWVQmNtaKEMFe0LJle542wNYCBoYxNKUqJ48BKxWox1d+Uy
MQ//aWLUhC4CSBq6S1XIwF2MajF4hXDBkjslY0GI5OQtKw4sh7hROcTYhSVbdCgTFg8klTUHLs5e
bpRYtyohBk+y6aZjZDR8deXsXzFLh9NVP3dNprLlsgRg+/uBjsKCqRg2i7nfUEYWFhEx8NU7OieR
Yj7AtzAWf7kqfzpJY+s2qy3z4KuA+gJrVl5XAY2kyhfOlmq03uEvTB56EiRJuaus2/nUuDbnbqMD
7mIbzEYfOq6T17gkBojYppUxm2p0lXNJ4ULQJZdouNHr0XhRUZKs85IFDmYc5wYregkiTK4zQ8lf
Y97hO61REJMm1vTAQgJbEIoA7lfrMuvP6CDPhomoLvOtU+vWk2TiAiM10vyLtM+BGDRZDpKLqMcb
DmccvoXSvWLiFPcZU1GSI2SsrhywO/98T4kc/N+jwi87GDoOFaNUr5DIi7uAiPsb8PjjHkhDuxbm
EH3P28Y5ukU3bASZI496OxqPXS2MR4BO4xVvKmsTVqFYjVGEH7M0Qs/2fVzvgai/FWGWrzWcVRg4
9QE7B3ddmvQVZ0nbNeFbGyXPC158TXww60IFqsj5MG8JMChYiJvBLJSDXYX5OndjuctGiaS3ysDn
1YrBQ2wTM9VqY3rtO2qwUwHgk4U9r+XJUaEzCAMoEeeNw+REwxUkF3+dpXawVA3Zwb/AJ3mtVHG2
s8bBenLJCNxKzrzmwol4GcJG5+ufqukyaYrpUq1wPAU9kOWlMiYhW6CqfiMJ60edECHJpjDuCHXM
r+16mrDZYJdZjPSDHxQY7uaCVPB4PbUgjknudLFeYHpqEzu+1pMQ8ruuJXuDIOYDYipyYuxerP26
HK6RoPDqtkPygeyqEDppLhmRnRrty4hs19Bd827qdkRgMiD2jaa87GWaq0vaXMVdWwz5pmXDoQYi
u+qgGpq8rqDZL+vW6pZBmE6XY6+W+8q3+o2u0U4mQzQXd/8M1EhloGI2gISmHduG8tYvk2YZk5IS
wbNyOhSnIOfp/6l5+qC0LKesZHaPvk39gVaFNnVGXI7R9zR2UKyTBo9PC6cwHroQcswaw6tG16yf
juA47L3VG+PaQZa5g7+OWwFcbVkR5GFBiJddwU6X4+o6KtbAM49lCQyyz/+4M0QF0AGnbnfRShFj
i06MG9RhxGIUU+V7jRob24jksR14fgsOWLSdP9G1HQ6on1zmWPQzaaq1UXarDcCuC0Si66kMxVaa
hawZ64/a8wjVDT9fXt3qnT7i2InEIfC7m5bEIzjKtMH6WLw6TNEgpOVPDDbURRqP/gUfI1mlSsHO
aQYIwJmA9esiDbSt70ekmVKXHAzkAC2SLYWo6JZE8XIys6UMxxutjIol8vfsJyitn81kXg9ao2+0
oc/muq3akZ6gLewpuuuLcFrWjgg8dqstN2JWlBoE+/qk1LiJ8yRybOQyngU7THd8qB9BsMBaLleK
I8UuN0tjndoln5ekDoxFLbpJduz8cij9yzIPAyYVAfpaktSYU+pdu5319s9B25leMqjpLLgduvXg
TMVtybSZflWgVOTMaOEhjK3yJs+T8kkECYx0bczITijbn2VnW7e2WpMVkGJS27XdOO21yE1owIWt
J7BAkwIVVMaN4dTTDfGk9W0JomfdZa09LgnOgbk6WdZ6sGsfG1kYblN3ijddlXAkV9JoTzLTSHNJ
Mi6qp+ygukL3iFEy3XrVF/DAy43TDklyaPIflPfqd4bMzqXqthKhkmYWx66KUZ6Bau9v/GksdhJi
zjYWYbORTsujmMGJWiQop0hxqPkWV6RT/DBwdfXLLpzGa0OV8TE3ZbHBJ1F/t2rqq8WghtrVCFft
O4FO9h6YU/7ojzYarCpv9QdlfkNaalYulNAJ8fXn7SGMHOMyzBr5SPaQ6Q2y6vepGXSHHvHST2nE
TI3AwBQL4BX+TWeX2a+ssZVlZ6nGS9PEBcEj5Ebt1URDAyVDc2EJDtjI4XKDs25jQOwR0rjXcztb
J76pJouo68KrQoyvSWc7T1ph52sYsw5+1nTamJDgl3GHNZ0ab+JVyLioXbRi6FfWWLOTxWnsxYQV
M0SmYblKedvuR04VqyLUp0WvOmROk/NO0MadSKOngVhfnLExGR6u4qzQSXIoVstHHK4Q8RBnRwuF
8D0Cf6iMYW9Z2V1BsuyFnFJtV9c+pRTd5tEPyC9JSqcVnt70IvM4LlnidcTbR6YFeAuMls6DFBUE
JdgvW04xPQDOyL9PdSEveCmmN5SK8cug6sV9XCXVU9mWBMKWwhzVReRDPiSDyfTJSEwoaQxE50dD
V/scyFE0PCe1RVhIi/Vl32ntKw5EsKW0dy4G18kPOpXtz7xULOINZ7uaSK6moiO9qdFFupWJXS17
vqoL5lV4D+GYyiuDTMYrHJEQ240UHA6ktuqyDkg7bupY+8bz/0vm5P62vNPcRUsyyUL35bR3i6a9
SbBNo7BMQ8i5jc6Ly1YhnWf+sSn14ocOvBwZaP9sjMPt1NKu3tgwulYi79VtXE3s7KXQlzxq6S1Y
W8LcwrCqv5lK2mRLxJIbK2yVDZyEdmGy4pnCFMY2DC37QkssAD1J3dq7MHM5m8Za8IOMOZRx7IQL
UxeEkQWDfcdRh/cJSv5nn4b+CrXYI6Cf/qCUqrblp5DxO1Ty1oiMX3aKv7Ir5PgjmHwATXj7Iu7b
GF+67oTuEuEUWgZsuYSxEUcuAJxxJ+xHuwuNu6grSBZrIx5YKImLPqemGkOLrGBhbqUeajecQR7Y
kJProZysfVWh15K9tNZlmvsvhZtMy7TuHSBCenw1898JYQG/s8AoPXjk54Hp6Pr8G4G/5Apo4kiU
udxJaFlHPxLWjV0pAYlwlnZFbqf+Ww3yfFnEfbmu2yjY+3nYXucmfiMwmuatUcZuHizHyRftd/wK
jPKTZpux3a67UieiSQ7K0fdby0t71L/ouYvt2OHhley4i3aYpXJuB+Qqbe8CGHCLwVasvR4U41b2
9TP6F9uLAYMtewrBPRupACnkdheUcjbpBVlAsm+VUP8W+e8Wb3EEgrL8oVcxWhtHtlD0gipMfhA+
HCsHlXnkAaxdvKJb0rPYGu2u1cQwLoWLq/8KUU+gLYu8qoaFXheluanyAe2pE9buFRT59C7P3HyB
68rdhlETrEpaWHeW1rwOg2yJl6FUqSu93qMw/GmbnBpMwjrRUJsckqoOI5eaxLssclWCy1RPkI62
5/k3GZtZDxmpDkCJEeNSFaYr2h0/G8QMq0IZ/SXktRtmQL3XDtaLzRFkiKcLs1aO1FAWnTPaRKJ1
1J+Gm/YHozD1tVUxW8DxW18Hvup1rvB/h8gTb0xFaMdmcH9XgyEeAh69ewardbgym6JCPlIP/qpx
gMCI3Cy2AMgRr0ZVvrJk0EGfogPweTv3YxdUw9lgWqCGmdx94K9bhI/lnXBqr0fZt+gEzbgI02yG
MJHzePa3FhGEEooNr5dZPS2pmdHwrrM7mAN1kl17YxGYC6XhH1FmD+s0KNPV5x/sQxOZS6na7G80
EQWw9b2/lNJYJe1HlQ8WOsHdQOQB/oNOvVTkl9z899KhOQ9gvpSNZcNwoVW4J/1qNTGVMdW5VF7n
7UWSSqT9NXkSPosXif6QbYuOxfX3n09TUZzQhzM19/SiZuSrmiiixhsT7qJm8A+L9O0FZ1Lji9Eu
2r73sws+Hw80Iwwbc6lx6k1K2PynshS1l40M9xapD6lVVE68SzQ6mintj5tyVOkgplN42abD8MX1
51XxbnYyX19n8ukyAmVGc7JqxsAoQ0TUjedkqMYoumhkVP395/fzve7wny9RR8LozHoSEgG09+tl
UHldSIQInpS0bu0+pIoIbN2/SjVk0NMIyalr3WFd1BTJn1/63PqBZApiC7Wdq85TsD+fCiyzgxpo
ej03ScZ1qZsyoK9CI9gWSoq0IKACG0Pprz+/7LlHH5cRtTnfrIbF6f1l9ca1CsiPtWdXDNzVrLu3
mGZ6gcWqdW3W7+eXO/dAgiODDIvh0XnzPf/5KYO6UlQYglyukeZdpVVbDv8k8Pm28sUuo350/qDB
mlH2nMDZaJTTGzpN//4urantfzZva3P021+DZG2KJlUvaSnjK3Ym5SX052YSsMT/YNFiKcF6bOik
kHx4aGxd4npWak+3A/wygEEvy4At9u9vKl/hPL7Cd6m9Dbn+GJUZqAFaI2PredsFuhi8oOGOw0I1
cLx8fqlzT6GhAEHHoaYzYpy/3z8ulQxt3o0ke3p9XxHW2RfPKD6f/9+ucbKTRqbULF7Utadq8nKy
6q3hZP+M1/9bu+jZxcH6Q6rHUkTlfLo43NhBOClrr6R2vQxaRdtrBR61qeujp1Cww1R5p1wHtU50
p072m+MDJvv8c3589MgGMxmh8Pxh+TydPRpm2eqiQPkYqHjtJHGzy15NqotUxNUuKd38i5fhx++O
65En4VJHYfc/NTBWHKscWCyVl+UDBYo1HrEO2F+UEh8fcOwsDpJyWrsacS4nO6gbQOKqk7TyIgk6
vikhhBdld4FWI/piKZ65Eh/CMeFFq6aO1/T9UnSbKJrG0Sk8tjbSEURz0Ef7rqzjh7/+moiFQVbN
d8XOhRP73ZK3yizR3douvClS1nX6IjAIx0m+jBAKfn6lj7HaDqqlPy51Uq7Qo7J8fNKF12KkWRm5
ESyy3ibACvduu6468CijST1GnrlfryqD7r5SV/53dPQCiLsm1zHT363W0EYjzYYGeGZMyd504nIv
9UHsgj6cLv2UcyDhTzo5Z0yLOFdJ4rhkLPd2hy6sL1o62GOLpYU2Gym2kEe/+KCnKjGKJd7gzPVI
REO884EGQZaP0N285Z42oXwE4ahcqZ3zbbSs6CWbWnvfptjn6hTRJVjVjZ2M9EwGa2fhropMJrNq
VUJgae8zn4MRjiUYkhmaKwedOY0lwkuqdZP09Bsj3YaLE+uELvcFcZedZu9FLKDZg6CAvI8NSUpH
w2SWxCtaePZFYqBlAByOQ4z9euUG/XKywe0ZlCsud0sjF9QlF+OH7SPQ/nwFnNkSgPiA2IST4VDy
n6w1P+sqqo+R+xKL5qJTXX3Htz54QQzFeDH4eu99fsGPBQ+6NcwcuC2QvbinBU8FirHrYeF4riOJ
Qo4K1NVBLS8svZRb3wnkRUjr9Y5I6+CLLI0zjy/VHKgSDS3OxzMH2QydQASfe7S5xqfO6tVnxM7q
HfiQ+PWvPyQCD3Yjeh38fVo6MhflvDkS2pF1NVORTmWIxySoAUaU1zsLfbuzbBiwjwu0ku7fb1PU
VTqiXpOTATqT99uHjVGLtlNOvhTZd7BF0coNAVKPeKy/eJ98vKM4x3mebBRG5MbMDqF37+aubAL0
gqmnOc7jSOTeSkObz1Ok63+9TCk3EEwhjOL0oZymkZVNUZB41aboCtp+NVk0XvX4uu9NUFeJ9evz
b+/cxwKrQX0DXAI5x8kbJYjSMjfSio9lZroHSjovmCEy02lSPWm+uIcfH0BDATfIi0s1GWifvr4q
tCGh1WZ8MmHchbp4rCbnVzzod0FvfVGDzM/y+wMNl+JYavHR2PNP030yPQR5KRBi6GW61umVugW6
fjvtJuLEuz1tyq+q0fNXfMMFzwK4U2KCMErbKeYrVmq3T9zypRjVO71OsGjCz1iQWvm3MAPEfBTe
OGqoOrjiyYo0G84d0rcTT7TtHsejZxjJdWQpX1zmY2EzX4ajIeQJqo/ThkLnKGTB8KO9TmjiTtik
OZcDb8TP1+HHrZKrwG+HYqRhQDsFPg5gfPM4VhOv1ulo0elZpnH7286tY1xhFG1xdOhj8cUu+aaX
Pl0l88YBXA8oiHX6qPnZJF2OfYnnghla9Cnm0CVQR+xGhG+iT2eI3YyzIF4URoK0enJLxl6KvZWQ
53cpc2SgcvbdNJrVN7dNklVQlhQHc1lQFZp5QBZn3btab3koeP9N9Ppvy+yzX4zjzocfdY7cnf/9
H6cFJAlhymQj9ehO5+t4xIMkBvqcn38x5zYIcKBzSwno54eSMzPwxuRBkYJ+somNLjpPSdQ7x5Zf
VS1nHlgT8TiqSsuyPhA/Ec3rJFPmbERDqSNk8cPdYCnD5vNPc24Hwn1JG45gSZodH+6Zog1BKxLE
Q0AvO5vX1GAiyG6a9EcXE0X9+eXO3Tw+Epp9og8V5fSE6sjIIvSVR3RM/F/zvasj65jV/uPnlzn3
8OAGADXCHeSDnbwFh4bEiang4Ukj07lJRpURm2/+YthSbOrAdH72aRnv6BY2X7yqzu15KGIN6mr3
zKGH1qkS6kaXkNerXctcvEwxVo/4oYynW7brL652bsFz7MH/asw49tO7mfIZbQCAiVcGJexIy7SP
vRaL1ec38y1b9HRT4CZiEjLw9SJfev9cua02tCYtd89pe+UhCpViI4AyQVPXu5TZnN3fx6pTLNtC
dtfVmCdXZmrr29BB0zmNJYa7IC5hFfjtOu3hf4ZtG391ulXP3nl7NsPhqcTKe/KV136jmPBReNsM
BmMCWb2oEqorqrIGoJHz2A50J+wyZIiR42FIALXvfLd4DlF0TFYp92UP+ogukruAeFYu3JDP8fmN
PPOsMdOmBAWNRXPx9IWY2vwOeCULr8+nX+Wkyo1SIqb0U/Qr48vn1zpzO9Q3jbE5N2qput9/Z5o6
Yjl1JKW9r/5SaDiQ06O8YDHJPcIh4jWtcvlFhXHmoVNVJnZUNLyxPrT1uzodyect+Hix+RRGgVhq
qHaYYxB2gpuluq/qvsIpl3fe339WsvPcuSNFgXj6qjSAnJPF3RQeZ7WryuqxjdbpkW58AO84eBgd
M/j7uo0Lzm0ADXgWW9nJ3bWYNjYGZhyhEH42ghJe5Lkuj33lZl5mcZD+/BOe2Ta5HjWUzouNYvHk
CSRMzgjB9WD+6fBcpgakDEyN1UpHEfufXApL1ZyNpdDnP3khlLYRySzniKa6RX5jptW0qG1pHaJW
Vb/Yvs6tUZ0HavYhzJ3+kzXaIYnLJzoDZOG2d21YvEJ4usOCVROcVx2dNpd///Zhg4CVBe2M8cnp
A6gOzNq0ZiLidHavKThu6rZelfQBvrjQmY2ZljoUTJ3OMzaO+fv8oxIppx4FmM8RMA3MR8y/W2eq
7r5YEjo/42RXfneNkzXhkgwQG3M2JIJ+deZKl/vGbMxvWktiEhiChrs4R+r0dQnONQ7ui74m58Fk
VgsKOKH514p1nUdMeg0iJQTc1XXvjCkoNVlDbzbCo+YGwzIfMRgCfsm3WYM4i9PtuEQGCxzfxPg8
KQMeURXKC+E2iKQnIhAelFxtwF1lTb1VwIS7HKCG4DpOFarDAoxAnkT1NZnl4VatmxEbJhLNTg+z
y07Uneck7l0EK2vJHU42Gb2imTRklx7iRHhG/VSu/TY0EQtDoy4MPQKwDUDr89t7bm3yFrdV1gmE
zNP9E+tuJUeLtYlM+KUa5IsTlteGLjZ6RkiP6Iv/4LGj5qbYo33PQOjkWTDDMa+Ie8o9cpnmntNV
ryW7XuZfFK8fx2pgUZka0vijR2C5J5eBkB7q9eDmHiLyY4mfE82g87NK7hlCXyJIWbam9hzU+RdH
Jv38denSckc5XJ8WZG6ZVVnZm/REinF6CgdinpzaEEeMLkq6RjPDGacyM38tMXOuUoCODLfJ5LIq
rduZqPzNuBc7XcEHrUojX/oIQ1lw5ZZ5JxNsN/5hqh0H9QEpYAI8Z+VK1aL3Yk+rQPVvgUGRzzaZ
FSTw2CCpYyqDdczvs5Jp+YrnQ72JnXTalkNfbXB08f9nk7kEqxGvbWFrD5VufvVVnNvTLQiWOJhp
M+jqfMv+2CMipTGzPCFKVpEvI+PeBe5SaN8k0Xy+ks/tRX9c57Qw6soO86Pb555jpsoyp9+wBMm5
/vwi50obS7c5rWrM26zTsGWlAjVRGTWBzm2BbRJTNofxxyKByY2v9QvT2dmL0a/kzDJzfk/LXqtm
M8pTnhURWhkn0WnbGeUGBShaanhCn3+ycxuBRduftwWWvQ/FL9At3YpRUYHrr49aQ36x6o+PRVq/
4i49Esb1xZ1Uz62LeebNARYJgX06p5kauIeOQZ0WD2mIy0tT92C6+51GL35V6CL0jLKSS4AC+rdI
8UmsCzA1BEWUXzqBA5q+MMZ73L48UY0fEGry+f04++uxIdJGon/7gUvZD34jkpAyp6/KV90NHkKt
u011dCT/wXXAX2J0QbTxoThoOjGGJXo8j5NoSTdHvuSj6FdFW3/xIj1XttKcQrRB7rnLX++fQ713
cXCgvfQknpGwQeLa58e6MPcEVlynRXWXpe4XbZZzC/iPS54WrPFkpGj0lMwT/bAN2uLVNVLE7da+
LrovzhwfgkMAGkHTgZ6E5ZSJ8OnjL3sHRONgZ2wz2vgsw/J3H7kzjEt1lrRvgyWZddEyY0deR9Xs
NRDqrMysEf0RCfJo0FR59Cun8VoNxwKuNnxGoaxvg8kljDqHU5j5jbMZ7N55cEx2zYWVEx+eiWZY
Tcnc2iy03wq4nrVdOKuhVJ4JSLxCilOuJSVfBJdvkY16tG6zUbstEV3zstfML1bTuafYnZ26tDhY
t6cD2DQtmybHn+BN5bQj8Y7MP8V4NEvzQM/0kZTQ/osLnvuKZ2fWG9TK/NCHL2M1GCuKIS+qXIEu
roUwNHH6XemBnxIKPWvSP39g3rQTJwUhihmoMBqPC8fMkxNwIMaUKWmaeVY2ucuwb61bI1TnAFfC
MMIiTR/eeH2xgXLyzS7wBkDKWvAfEknfVvQ9yvXPf6kz951iY7ZAuxgDPxx5XWt0MqnpqZcAHViH
4Fsv85CycYyL5jEGg+yhi/zx+TXPpKZDNplhXvOuDW1We/9EB4M5lX7HE91MPlJWPTA2CFL1TeOT
wusSYLdgpaCcNNO1G9Qhya9NgvPCUFef/yL6mb1y9oXPLG6OOcZpe19BGmFlpHjgW47JbHnzNUR6
Oh3RVufmgTtj72SMGhmLVbMIUprIqsiYo0Z12N30eq9sxtFXnkKDwhtqhfJEWQylqWdJ4ZhKNoj6
zC2S/NcRMTZbdrc2rDhcoxU2VjXBnV5oVfZ6CFt75QQHrUj020TPh2seW0xooL6mx9Bp3X2q2N+V
dky+OJif+/xMwPCg2/OE/rRxRLstJnBe5/OnyXAbIkvzBmuIHiNVhJvP7/W5SyG8Rmsw03g+HFsZ
OlVVNr+W3EIPV2XlzG4+OGt7N0yDx8+v9fa9nT5pc/cXkDFdRmSM7xdYLqy07bOIw0EHu3RBMNiI
2WsCAUr4R7fK7VQ9qLBCb+Sg9VeaJoKjJgVEJj0tt6D0693bL/T/8Q1f4BvmMSf3/r9QAh/wDY+v
jfwfD1EdRHlEA41kmEiOu1//63/++7/8Pzx9+18MTS3L5YxLActg578wDo72L0Ryc3P1TSUH7On/
chyUf1nzpNCmZrBol8z9i3+HYRJ0AUzfmmnXbxgH668Sxik3WVDvFpxusZWhHIJ5BLbrtP8TjEaf
AtUNd01mt4fCyU1CY0mYQIOSgUQxJFDXpNXVb40qANgEhE5EA7poRe29JKxFvEaPbW9q6da39JfE
wtVT9yFyZLolDQMGS9S6xaEYzIrsxEwmS86J5q7xJ7vetHHrT0tTGD0wPs4QZFglWNg7F7CrWWaD
V/nGPneSFrnDGNRE+DjBvZo3rr/oTFwvrhU/uX3/AJzMt+DFNeP9RGweJLJ03ESdUFa4Q9ojegl1
L4ucaJshb/q19EUKa1b41TdzrKIL/hO1XNWK3W3LQhwjv4ybVTjE/Twgw8/XA54AlqA8TnXdHWJd
Ge/gK+ubsW7CG8yncOHcaf7kaZ40ay2zIhIN43RjIdrGbMGI9xbNo7nR9AHvOtyWla1U6sFVo/si
Kcw5DbO7dHD1ORiDl6JSilXQobFdkMYtb5Mytm98OD5HTqYIVAurNtQN2Tt84tQR08ptaYOQEG6s
tbJTaTGjZ+N3TlZ6I42lUbgZNg8b8cigPzI3Kz01Ci9sYwTY2obXgTN1cqWNpFKvMAyQM4WPG7NC
MBlAi+uOgiK3CKcE5bXwM+lx3JP3RgNId1FimV2LTqsBJo96tqgbgtzc3mwvgCJ4Mla+R7Fmrlo+
C74a+eDno7J3+/oeh7OxdCEqPc9BKXs1LG0KNeJVTQSj6K7MVRoHwbcGxFG+6uwihS6SVVdpHmbc
avLJbPywhQVsvLFu0PP6KxHa3XcfL8xxrIp4bQbWcAEF6ZUCIRjhLE/WGv9KcIMZsdkPLnDz2NKX
DM8HWAkJImDV8ldtLvyjqssnYsDzJbCEZBcC2AkOvVTS7ji4QVG9kM/cPCt91f6O0F8frYxCb46g
uE0sI14JE8m02WBHX0ri4+QCSUp92WrKc0+K85UoKVa1Xnk18uzZ7vuiWWZkle4Yh5G7FunKNYWW
OkueRue7E4Tt3SRa8uM6P0WCDwB+CeOppeA2WjPe+BYZliTj9f1zGACQXuH3ikh2ENXMP6AEIupl
1NYmxIp1lDedQjbMlC4TJVQuysq19eVAAN+xK7Ub8uC+T437XampJZDXrGtbyUrPtaKSdwuk6Xrb
kQG6VQLNeuTFxJGifFW01if7zU4xc/A288y065zrMDUY3LrYlePQ0ryAPecbP4FQe70Jr5oqOjiW
2+8G3Dgg+S0Cs5dt0PTaZeM2U7B1fDr9MBfK71mET+5bLXEZ1kqzQeqEu4vk1UVdJeUltg+IHp01
bFrF3Y6GHu6SZOqqozZpTua1vko4qdOO8SHRlThZRw1RUYtBKczLxtT9ta0XIRYdX13jNSKmzRZi
pUL9fDTqbDRp4xzIpRHzLDncJk4KqNjSxMb0x27hKmO/yY0YRfWQJk+DqY9wz6r+4ET2xiCudlH6
81zQIcwXK1BsHsmYT9allXQLqw+zpdNBEI9Jl9vHiU6YaduW9BkacuRgPlz2ndlzB3CF31WpYu5M
6dSX2LnFQx+swjY9EL0WEM3OaZ4+bOGsB6Fnm7g8YOZ90vzBWhV1o+2GyZ9ofzXlITWV4lJ9O0ib
hsAhRH9fU6BIm7q9Syzi7iy7ro5oA/U7znpQpSwi4UNTDfvlWE7j1hd+YS/dNEm+TzHxvQZHsgMT
PXI36u4Z7j0FEYl+gEBst97MQhHsut1VOgXjbzILOv6tbZPlF2CutKOy3XLS/2n4VrWy7NBNFqGV
q6tCU9qdn0EqK8DMXERp+8yLhSQ5idwin6p+luoXYlrIsu+JCMgi+VPLedus4fnBdMmILO4C9Tbg
pOLpIiN/SEFfV+dOvE1tAf1ggm5XOsqCeY+zzm1ctGouOg+XtgLnBKqt7ybhDjMuqnzbUf43e2fS
JKmVZtG/0tZ70njMLHoD+Bwe85gbLHJihveY4df38ZRUSqW6JdNeZlWbqozAwx1/fMO9556cHv43
5CVv20nduBqgZxDT5Gab2SjvY2ddQrdL3N0k/c5Dmpd9QwAGy2ahhgQiydk7iRHrDYDZg/JBfBBV
U6hIn83bVjSh1swgHmy+oucUY+d1ps9eWJRSw/5U+JFNPu6RLJB4Ow3qNONg2ejr3H2xm3YOEyae
G0hp8qo3Admvg5Ue2tX/hK+yOiR2+0X5ybAZiulTVWFv1MUiNsPA40a06cFru2Q/TKUZVbF3jYbs
ntQE89qsDCaneFrvJiurtq3WXSdLfj/onXY3pfntzPt6jGfb4NtYXidutYKjKTAwzVliw0kfO2dr
r10bWTRkeMTGoQ9xty5PVoGhkZZxsu4Vni/nuOb9MpyXTk+aDYAn0QZGNpuSvtlckjSwpobgPHwR
q75JY1+uD1Wm+9rr1BnzEmVkpmIztzsj1MeiJph5LkRZWhsXbOqyl3b2YLutk0fruFLKdEVpXY8F
umSMU8IMyN5Ff6iLtvq6NGLGtTOs6sYgmpLSnnXiiwnQ5qVq9Pnogg44DarudorxUI8b0J0Z0S3F
eAQBP3H0l8Av5jHt94D9SAmvODG9QnPel9zLI+o5nJC6P5iBbbjVvbcO2bHSqw60KFBy15+2Cw7H
L8qA1gJk2b7tFk9tJ08JIgv6nEFHzfFaYHZug2Ip5i05fMkz8dsycnMo+60sOoqOyrT2F2bliG/f
HkiqGATzaxh7E+ZsaZ5aOVTppjdaCazBWAbA9jy5dGysPNsCD0wMoBd3oMvAkXsEFFQnEeuzEQpl
ugynEiI1GSMKWRV8zqEIdNPyb4StOT3+u1VlW3IufZzj/tpGqTmAdkqU/tbZeSrwlen5HX43dZ/7
5B4ENO2oqAWdZZfF87b1dAflXTqP2O/nUQ9glbhd4LZL/1Ki/o7izhdXVe5VNqCWeXldzczaOp29
M/t4UEG29tDavfoijy0yfKGYs/dJRpREoGGo2yAUJjd9YUN1qYAU8ySGWQcslfoLqNk8TCRDzjAZ
TGabcrHqkdsF93PW9v0rh/cKq6hzTo0vPlkuvI8FuloV8InGCiKhji/Bb4t0M/VDvtCB20bY984q
Q8tJq5ta4XuDf5wOm97GLGHjt/anqr+aBtc+OKkHMbdGFH7Xle1QbDq7LndW7bQbnw/t6A0dwKqy
tpYvc+ylH31q7iciuN1TDK3ZCUnJdq/gZtROFCci8c8VG8PQWNzXvjK7lwWqPskFtkX2Nbh/Y7Z1
vJnLSpo68Jg3U1rjFHaebNnIuZwDpeGfsewvX2EXXViGmXjnPM2O2aSJzaIs5xWEY7eERVu58VZT
WQpQR1+RIvfYhxZ82feDaMyN7Ux10CxuscHYDfV0Jv8DUvl4Wt1xuoahP913ZJsTIDfNYW4XRtCQ
2/2+QINVOM0baysy3AOBFLLdsJ/pw6qZs4utV200J3W2BlPCLwbRUFeyy9ZrT63yQU7CtQE/kDDU
9KJ79Gu9fE2EXiYkDuT+sVmS+JiBKT/qMlZIsG110lXi3JlrP4WTLpuDcQm21FZbg8Voyc1Su4La
X3c2th1jM3X7tOBorurt5Eh7l5dafZh1anGJQfKxQZcKIaRl1KXym4yxT5BDLrnOmTyfOCTGiC8g
XxZ3NChYOPnMooVhrCm5Karc2SyWqEAdjIsKLntNKgYrP8mMGqWsdDwVfl9+TgvHhlFXpkDdEIl9
GyENfSEYPfVCWfrzeQTsam6n1mp+GX782///Tf/PaEn8VfsffS1JJmi//tj5//IzvzX+ROJZiKcY
0wJCpo1n+P8bv9H+QGPv4OW6uON+7PtN/wNrIIMyybx4eeBA/973ex8sxHQ2ykn7V7TjP0ixRF//
U99PLptzIQbqF9kHesyfRrpFPqZwc/HsLM6SvuKZqGXkSHOCVbJyO85uW/VbqZbbsiGDIyxBqjOT
8MMaqvwWZ3SNex280GuccXcjUSk4lHx9+jr3MKs9fnmI0QiYXtLf1p6mcT6WHy2tZUpNj7KtE7/b
LaaebFgZO5zhlpvtidqwH/J+qq8wQK/XZW5TmHsDfkUXHJkVxiRxHxEhF9HQxDjf+DoEpMFgKfSd
9jQr2N1OBRRXm+18N/HijMBsHXkAEhIfGq3t76GrWse2yz5CB9Res7IC/KNqGmkFOHbwjWSD3M0M
pNeRyDN3MHTm7m7kIQ37lj8y5i+FX3FnwQ/b+hSL0YKhn7IOSo2ekBvVmtnEA6Jvolpn9m3TIW8N
1cutWrl6Ohp3jjnrQeb2Z4Cs2FYM4y4T3mM8DmcRU0ulc/0AXA9owgRupix4JBkejzNamqtmIdjJ
k6904dBbBAb2Ykk++k58cBSGEOaUd5QJHwGJ5ZClmoc511YoGzVwAZMglsKTA70SeXsZwgxuwceZ
IyZ2yUovYufyElTg2PxqX83mzl1dHUSPpm0xGDcPSeeXz8wcrGcxw1Yz61KGpHWZW9Slc1D3vQpS
vfrWrfIWy+26jy3t2FuLeie8qH2UPqvnNIsNWm4k4pNnyNtysvext0ILs3t1QzRV+wpV8dHpsmbX
zGTgiG5JrhyQbJsVveweCJWHacl7KlepqYAl/VNixcnRqpoOaymMHjQl8fBZ08mzD6EOmHe9UZrX
VaYoRAhMmiEKp2rdlGn9YGpi3phtjVHdaMz7ruz9befF8IzN1AnjSwOTZ7j/0xKYzFjNyt/hxIfS
kkghApLPSCNHXR303ug014aYh1OSaP3ACazZT641ZSercvSPFn941C2gv4kcMLLI5r1stsJrY9g6
kA1P06Ls/tDkug2UibL4Gz75VQN1RQ/0bYE8cS6N1kyDSwQDjBrsrYEoobhXuXj4d9D7fSb7Nwc9
KjudU/b/H/Ses667/AfJyo+H/a8/9+tp73kf0F/i6zCwXCC1cfiVv572vvgAGcDmLP99vntZ5/w2
z9U/sMGidYQ2j1zDJY3hH5zrjvfzdhC7DA4FwWPENH10/ryQP2g/3AyoN8Jdoj1gd7kJ8DzN6Aj8
XSuaertPdXRANihpQ/RJHgi1gJcaiXJD79QwP6Wupg6BZZFQmyF2DHxBYEdYxMRxthn5DS4S1jfw
ey3lX5dnw3qKM0K5N3UniYTCNHn2iRbfX9LxYnze6IKux7QGFZh75hAqvI7bNjVB9hEc7NyrizG8
zWN0bBNIfEKZgP0RNLNjnknwoj3DunNgn1/xMpF+YFST7xju1q2n+wS0D5p5WBjyMPZMLa2W+3KR
ydA+iHgdtKM3pxPZCRrb+S9jQgzhdvJdzXjWxzjJNtWQzDwywJDZbylZf8Cd/Mnv01PTk79qBlOl
5HSrDJfVpZsAjbpegR15ZC0uIrnHDO1s9bKolMUUptK9rdERsswkEq/MQViXf5nAKXNf57aAXuco
3QkSrcjYYsMBLQhA7dwkEpO3ml4oCkfgDwoqJ2bwDwsp+VStS3IzukuzacgeBfjiLkoGIlHe6zrM
PaHxYpo3U63c3eCsiF8nZsP62H62czVeu16ud4z6EnNfOqa4g/PVRBOgt1f0qxQE5a5qK/0sOq/c
ef5WtiNt4Fg66tRW01ZZSt5COjG4YaSrkzcAjEtbfIaFDJmeCmkXr3SHEAyZyYYmyhxCWwv7q1bP
+T3JvHAi/FmBMtLIjaxFBg/GN99yuwOaiCqaJr6tD5lf90crxoUgRAllPy/uxpkg28DVsJXVkyJ1
ZHKOzGLJfF0eQYyihdV8v/tkNwwtKsT+0Wya2aFgFbrRp746uQB6Np20qhAwU/nUjEDslSbSXTI3
/meH8QuTX0yUt6PmqPdkRDOH2mXRr/3FWykmcqEdkTHxUwyn9bu2I9FtUmp9No3yMWd6+waYFtq7
YRWfMxgEz47Hl8qaTGvL6p1Mo6JixKfm6tCa09cY9cL7ynhi40u4K8GYJv17u3abfM3whKfM2Qs5
nUaLHLay6MqtCSm4om+Lm32bWMWBztM5M3qDzWUM3rVwa4ZgxtQf/JwgXJpDPwToDjxxaJIbc7IJ
wTQr8zSRNXNdIjrbV4m00eKl4noYZf6q6jR/4xMtd/M8mKeBafB+qGt5XSAb+SyTHrZS3CbuMWvN
9ZYn03hV9YoqKJOQXmPpufdL3ldUWJrJsWLO2RkCgnnnr7qDvZavxL6cCYeggMqyY+0k5s1AJ3s1
Uhe9zJ1On28iRTvLYszO9FTqEXDz9MC+WR7NAsQauVP+GyKj/Lkdnf4EXIV19Dy4OQwcdzW2okqr
W1v34wPCk2nH2jqJ9Nz3tq0a7W/22Kod9urlZc6JEEx82G6FrA6kQJ6BL9UR2k49mHx7BgWVHAxf
nhYbsGnsU/IV1vBlqCdKxgJjzCVWJwAM10RCdGTGZbW7JWoQ3clMVpOM7YEWcsq2pcVAw6mt6S5v
bHWdomDdN+3ArmaZltehydbPdizGO96Q+GZu5PCyuosIR2uqIr4nfdRUc76fSivfSStnkVQNTfGE
eLLc8bHzbdEuqkG3kF9MBi671aMgxT2rmxu23VagqrYHFDzWBlUKWOHcgOPpdbbxbTXYvgW6Q7zA
oi+AJg3xKOdiPKdxdSvH3r9m5pW8Gh7f/xUu93Y2F21kAJPpZ4fYq7PfF/611lTGHXTwgQcF5qwr
EqTKnV+SfqIGps+CL+pxGBIrWi2/gow19fMhK0RylE0OgM9zoKMNwH0HBabQNTlq6rI+aY6dHw0A
xA/OUjE1YbTN7EY5y+c0nxhPA+lts2BgVLHvlk59KhyEBszwjzxLfPY4jfExH8bsUHZ2uVPIkx9F
m3f3Cdyia6NnLKMNirRmRAfqqasH/3q23fU8dlJ7l81AUIYQ032ZNYqYEYpHEr8mYmK1BkYIsysb
jKA9HbWkGndxJ5AP9615NAALbb1MqefJtrvb2V7iaLHGdWdmc3rHk02+Of7QfPL62v22ZAVwZqcn
M9D3ky8TIO2Nla3YWmgFpsYbTgvgrAg9K+s+YjFBc2uddvDgOdE+dOX4Du5VlOFoTGYZOquWHy/u
s2dk3/2GkLLmgByKeZft5MU3IHZqi6BKvXgJ8OKN1STVJzNJvF2t5vg8iNg7jR4srXJe20Pqe3vc
cwZpsAbPt4AFb3ndW7p/w5StOxcC7u6A4QFPndaf416DUcxS9noi74aMuXp4YZfskOCGgivs2CZ4
kMim4U4mnXe1wrr9qgOAHAJ/yHhc+7zH8I97jWA723lTGT6lucDgFzQkfQDVm3o8POsao87VvebG
LRhEozzESw2dg5alhDyXx7a3c/vm+z0xZYy5fE2FFRm94dy43nuhr0g0M/PdGrrmrCW1/eCxpAsE
k/arqfctjsHFuEUzpYdJXJ8vH+BRQTjaMT4Mx6XOIj9XxnnwenDk9APgzuvmtoFh8+SymoWwqJVb
pRqb+NK8xr/jAJR3eDiWBaBnrTHlYVn17s5lwfGZhhTsqOgB/A3T6D8IO6fdVZ2x1dMWU3icp1ZY
QYu9LWIFudAYZx9Oec0eAR8G4yjzyouJXg4dCLlnpYtzbznz0e8NbyMyTX1Ngd/2hCGQF85YzN27
0JZxEDOdY1zc3cq1lNjSpNrnqWHsZ9TF4WpnWjhNq7/uYtG6L9QCBt2fz9jysgP6BohoeKsaz97G
hXy1VelutNy/Mw3otPx9ek/dMaHTMzjyYPn0eXqcZKsdyGhnaYVgjEGyq6n1cyZbNrTMdqejMcyR
3fB4Q9WfcGta3bbKC/s2pjZlysfDenAKK2fe3bp5ZOJOzpEGsCM1k0FFnWqfEbNUN+OEADeMV90i
EXGpSf0CPVn25H9pmXD3BjFeN66AQEzwRfZGgeZ0RP/Sk6ol3g8yj6G9Fj6gUNGK4mCXiQi5s8vb
CZZHetlP5DZEabDwNftNrJDFdO+0TPCm1ZwOjr7UN31BcBbdtdNyc/juFwrfdINH19gVOscK0l6K
6ZlKtQ56Q58eRgaPT3rRlE+WQQ0IFm61CNxV6kYWvX9aiwv6IbHjA9upgRwgHUFBUDQ8wQLvktY0
jO0azYmZH/Pe9xlyjyIbKDH9Zl8pI+m+mlXudmzNin4RHtos5V3FI0mxhCu3IOJSdedonXkmHm65
9lUrIr/IGOomaj6m9bReFuzJ6+p4p9xyHonmnqLByK7rzAbbalrHqnDFx8y12PMsSDBB5DKXcCvn
lbhg47BgSg7GKSVBfACCLs31vU2XT5mr3XkSRbCfjs4lSCcN2PTqbAjqaaejGQsLuwxnWoRTVopq
w37/iY/F3A6LhxQAOHhklhQ38DBvRisz2dFab6KzIPiNsPCSoiijovDIwKpK3phq8oOyAqXhmeyN
Gteqj0mqzG09eNs0qZejl403KSKxZ5r8sgi9uQFe7NTtVsBXQPoxr2GMqiVam6VnTVLtXA8a5prl
5tuiGfMuBzAeAlDe+bHt3swO81/p1MW55vZ711DyGq4dP1Z95+ylFi9H2+h0GKVlRoT1ZIWr1/KY
69LskOFU3y5dv4ayi+1wsYYpkE2fXNdayZO9yJcbW+ePwyMAgbyv6BNk24eOZA/yQ9d6+4uk58dI
yIty7Eehj09TihkAWhVi+j+rzdPYWkrSDLNDzpD5MiQjhatdPU5pewA4Do5bfZbUUjWPbEZsf33x
n1VGl4s7uKPQadp4Xn7GuxEd3zroMbKDmJv285pjA5FZmd5gyCnu//pSP5sSuBRWNv576X49WIA/
NcAqyx0in7iUNFS94TsCs7hekoZZ7n+mAP/H+/knqd7lQhZmXJp+HRn0z14B2PSLBVcmOQys+7cp
ppODM8zGpqyz/la1BbTr0U/1jA+9epfuJaR1WpP0Brv1pbmOU17dX7+kP3/EF9k8vg8UXfS0F9XY
j73/oPfobukyDowz17OOimRn5hMdtAV2W0Q6YaSf52Hkcwaj/Yun/N9Fwd/Nj5jXcwv+5875k1Dw
mjjT9L+i96Lp/6ATvOiI+cFfB0i+88HGGAuXAWwmh+vFs/PrAInBEqsEhyG9cdGfMqv/XSfofwA8
dBEC8uXSecRxR/w6V7Js8qOEDr8RwAmuWdYZ/2CuZH33Kvx+fKAxBkqBzhbXCINNzNo/3VsEQcnO
mV3jagUPk6w79qtLH19UG0i3ujMAZX8jK5faZ/SYQDDRN9c3jfQPMskzse9GqV3FvHbWiVq1TZBp
kWGzducmqfdpaw5HT01uxI3KwhUh1gN7dwk8NdFOfeaJgJ7eeRg9OT/liBzqYGhybSekaoKqy1Xo
dORM8PsE43aVUXgSGgXIF/QRr3smRCjZk5Jydkw2CKhuZZCq+A7E/c3cNZHL+xhYlRR71TH9x+pQ
hG7pHIUV0zKixUgT9WWwBQ/KXKLYGts8bM16OdMrJ6x/9Yjd9edUc7JAlR0Ae+Aa24UMx5196TFq
gOeMdesXfxlzphNFFq3oFeiUbyDoWxvA4IwFjN7clm7FPs9mLWtWDtev2NjzTllRX3v+fumG7N5N
GJ9UAnW7LAw/RCpBnpuUrL37/KZdfD1UHdksFStctgs+qw0dxEPKdjhiMW4z1CKvZyRs+Vhk7jkV
SCmFWd1fYuXRRbo7nwxBSeQkNk/kIIvP6M+CGhcZsU5uUS5C7ITPDAaWcOwvfwQ1TdQPZhyVy5CE
LbKATekNn6rOj8x5ro6S6c9JtkTomQa0ydWlbislQhEgsDx2tABDoos/z9n7sX/sl0YPvcKQrPZj
7RnvRhPgzLM3XSO9wBzmeQsa1KcRqQgdaNL80c1xXXTCGyNS7uiDZoHOstOWqJt1iwEUvYrtJbt5
AOmuTMfa+CL/KGdpnZTmHRZWOljJTRUNXTsRIpLsUnNwL/xprIKltily9dh0zrM3r1e5MblktzjW
VqsBqAl9TXeurN5XO/8IOMXa5eiWYOFPF1h4rh2V4X+16N0i8NR2xD2BAXlGAMYt4bUJxvwcMnpS
LKGBb4POE4WJJxCvdiUSpd4+KCMXHxdrFazduxNR1Z/WBWkSO1+5ybN82ds1scUr5BTKJu4FVnIq
chNp7dMV0Y/FFCjUS/431C+vWtdXUeGC48VDQ+5ns6id8PgEG6bIW4fN2jY286fWcJIzUO1qa3qf
2NHpRxBPKrSloz3iYqjICmDQGhEPmd1XY+GFdeeQmlIwsJWZ3z7q9exFzLuL+xUVVESS4bnr23Lr
5cW0MUi82a7FUCFugvdfgwmlZNb028xpV9RN5Gwxj0wxitJbpb2ZU9nlzkEYSH2zxEOpZSQMc0bj
1BHIEWlGKp/oX3gXWTVGhpW7oZP4UwSsQQW6DbAPFYr+tMQWE0xNoBkb1brFp4SWbcCn065F/VBo
5kJTMuhHQRKrTXPnpNh+2fdtUMFNVNWVQ2hWXWzMhc6FlzpcuSQK8A+1q5q8mx1j8mvNKj5lI/S2
vPbKw6jcJBi8UYvclfdTrp29dxlwBig8v80x4gmCOe2jHBmh507/oFOV0fA6uPFcHtatfe/EudrQ
CzablEFqsE6XFCVrJjda+Z+HvrzPiD6KxXBbMhII9DwjxC3TvkLDWbZlu57a3r3KJv59B0VvchBg
1VZdb12iScKKsWa0xCOx71AJYWtm76pJJmTI60PXGPPevWRnloWrBZOHiEvo3gK1uTGilolCqCdO
e14MdztUxrvPVozQkPzCSu/IBzcIS6hcfzMQ8wkqMt/Nlvo6duVEUsMSX9vw63Z6KcQx9spiS9QK
yuBFdsHSFzKa/Mrbp4hgm9L4CEDlipiy/NDZ87M3dS7KQSRHJZ7Jw6Bn9SOg75eSTjmS0v3qpBOp
A3HWh1NSPhpiOLlW315LzzhmIG4Du0FEjIcpoKm8LVM2fbGJdoKu7FtLuRtlPq2GvQ7NDt97FsUI
RzYK5eHVBRG6s+bWCxCN+vsSWVZnosfBZvO4WAz7CB05rQ4m8REOBckIyD1mjyvWF/kmrcwtyTZX
ueAhNGssrYvJ5/ssknKLYAj1WWU/yIJYGAfRzWlR3SFpmcqMI2vlpB+MoCSDO0L27Lzhc3klrm7Y
u4v7pRlg7afg7beD0U+7uZ61bULsVuhWo3+DYvJWT6DCK+C1vPDpLFmgh71t0NTE902+NhtgiFvy
zfDdOVZ5EKn2MvisnJU2fzEJgeEsHIaDN64tZ03WbpY4dsCFz9kxZXiJlY9TbvI0G6WuVwVkoZu7
bDXtbeJOhHSUEm0x2Tq7xM1fpjGzD6vmPS59d+oK1QZSS76ZGpEMZV0iJ3IBHVrSEVubcc5GEMJ3
9BBc0pfxJF85Vbet07K98JbVrD+VDgnST6AkYrYJYB8VlvOZIpcxwcywupme+xipHl9FSPZ5GSju
vsq7IWfEp493U6O4fMmavLI7c6+Mhv4aeAsZz0/mMNWmg84LYb+XbGzCbyAhBGiMpqzAFBHb96ZV
uU77RiZQvdZHmKodkogc9r5L0k1eZlpKryFbjALn7zXjv+X135bXOkmlf1Vef53+a/9eSZrpP6px
gF9ffvI3OQ6OGrai8JN+Edz8JsUxPthACzAQ0hH/VFvbH1B4wWBhMC2+L3B/r61x7vg2/xzuI9Uw
xfU/qq1/asxp1PhFGK+hVmHr/LmPtDRnZqnnrvuitlmmrTA2eAo///Cm/B/d6s8N+PeL4BtiPczf
+Sc6Q9+MmvR97JHMfgk2dLs1wjLhhuw9+r/pQulU/jBouFwKFAS3vKW7FJY/dQpNFc8qT4gHm8eM
AKYyK06GAWhdNLJCD5T1ewjP2m5ebQvXD/vNv/5Lf+7/PY9N+6Vf+Y7RYRX/xybYKJlpTI7B/LOe
HgkAffEY0v71JS6/4vde6AJX5xI2iDZf53NjsPHHS7Sttgx6LNSenuAR+f8zMlUYVVC7SG1QX//6
YqD//nw5sIqebWFW/+5a/+PlzAQB5ux33Z5FozqyYxR0Rr5WHQs7ro7laD1Z8aSqwEpUr3Pcc7bR
iKDHDSoEmy1KZDKzXCMRJHfmHlFDk+tXIa4cX4VzWSb4sTufB5uhhMQxnfq4Y3zjYOSV+cnIOezH
rmfN4DFIaHvdIMXPl5dtMIVcQSV0naqBaj8tzAh50fy85Bf5vpNMmL++Z0FYoIseHWavL9niNiiW
WRnGSWPf2H1d3Du2Bh0O1wUQX+Ziw0joa1L5tJYeiiRbxzg2Dut6YIx8HnJtBJNSfbPc8r7JrM/O
6t31LcO9CbT2Uerzx4THE5dAV6nZ/M6KHMSokKvaFcpmG4XRwO7y6Wub+urg5umNXNCrZfQ5G8tA
rTo1k3M9z+ZlJePERyMxn11NxMc8pbZQnUtnMo5fTUdDPlV3WbSIPEcXoJLHnudoONA66v6YRG6T
MLuc4hHYchlvcn1Oz3XH4zKN0VF7C/4JBATFBsFQT7z4tBDn2Hv5MG+zBmmWckccGNCpQwNTyZX8
HjhSSxGLbT23rfNk1a72khZje1M3gt/jzbPxCJZuPJVtNuzRIADpaVu8KIay0xMZou25wU2yIccL
8g2lFstDld+qBhsELYvYoEw1tmNW6s8WqeXRMlLraWlmDG9DpiuRkKEjrjQAwo/ZRUZVZ43AE4NH
kDjSy14/Ez5P+Ta+Qlrd3sm1bm+pNK9ifzHfmO73j9ZgglDTUnFGQ+bA7uZeUCtlyNDX866uzLe0
aG0U79mQbHPXnPdYYvw73UnynWbK9hKs19wO5RIZ3bCcWelLFfqy1Le4yNRb49jEerFKTgJ0/dmu
9a3hxCaCVnZNndvM7bYk9DYVSziX6FORsETE7sGPvYC+QkcWq2iW051cCphzrO60kRGDVdVEDXdU
BVlKxTwOyXSnxaQEGWYGrkCXJeJ/gMO27NSJ7jVGJp/YzQ0eIrgrA3YpurM40e/MWC3vHcuUsORL
c0UMG5ONxDF25uxT/pU4x6IcasuWtZAbKV1xtaS4ZJb5bNtD6vJ4G8t0Oc6aF795RQ+pxkuAKsTx
dJpxNTBOGabQQaKyw+oV892vSO+ydJac8TCHlV34gUma1JHV8CWUyfS2ce74z7C/8rAqMkJZ3PTd
jM0XX6zY8Ppev8/QqO2N0fxIxtgVuPCEmF3dQiTNO20C0+6thg1ajKJ7JQ4qiicC35QncBCt+Vnr
lLzLca1FtVq/0MDhkiH4ArFnnIyHWMOhIjT9bl6GbT8TVIPBi46PCNvdWvBrgVaop1ZobsXxNGkY
r1s6PdZz790IUrtJpbPp5q2Siflo29jUalGgKqndsbsdNGm+c257h6ya6DhEyvIBc+MmTQc+IRtu
xXVcFj1lLk5ObDFeecWBtDKe9pnPG/Zb22BXwLx76YHiJixljHhbT68SEjhTHgBBNepjHyRJhS2p
EvV1V3mHcjSeKOb1wIhFHSasYyxy6aIVq2kUF5p3JmUSJJBPRrHqNu5gWO+DbslP+WCON9LqKj+w
cVNFHAnOTbbk85XviPLgVOR4mB4RThCqptdmxu9ANcSVmTMsxMQ6fIFI2Jnzb8wdyhcxKf0xdlcL
hTtRsfhxRSjKKsduZ5dIO+kpsNdwfwlEBF+qatFuCmigvM01owY3f7ZTcEqLz7Y2VEQpkRo541dj
3M5sR5W7YXWtqxKpK8pbuY43FVG9eybSl0xm97MrTEIJR5/PXcV2fvByz71MPgiQtrNq0xoWvqlx
yfaQk4yNcPwUcHZzsQgP9t7ubfvGycBrkgKafPTsTYXaclcu6UU7n85PgpOLVh/JB29S+Wh6LPRs
XSBG0PrCeLCUs3FgNb6AyrY+znTk107rrC8YnKKmyAhByYk5vx6E7LeI77nzFjffW0XZBqXDTcbD
8xsmXiOIGeBvUeJ0B56PEwZNkzNDsW92Tr0AJ0JkRNkNv9QV/xb5f1fkC2rpH6qiP83Qz00NhOeP
4/NffubX8v77jJyJOpQGCCwYiJC7/zY+F85FiQ+82bk46i2DehTTXp/+z39b38fn/F+cwjbl1YXa
99v43PrANBAAI6Nz+5Lt9M/G5xfzwI8lI2J7eokL7c3k3KfUv1StPyC55NoURhwv6Y0rJV/HUquo
eqbUsENbOcWydwFokFlaJCm20syU58QotbDMkvRLh0yaKFQCkmXo6amaD+mqKnw2EKM+r63hb6o6
w3LIBHu5alTRli/Zaqmrplv1L7mZzH4gCPsjUQziOk5VjenCjmi25snte9c4dMofx+NsZu10btly
blKS35n9GiXP4sUpzpJVWyiGuA/sRbvSh0VSCEqPNNm8Xo1ILe3HcTCIkzbS8mCNM5IqHHDiK1E2
A1E//8vemTWpjWVb+K846h1C8/DQHXEh59mZdrnsFwJnYjSAJDQh8ev7O0ikEZnOKvs4bituXPVT
F+mDtDnaZw9rryVIUlyHptcx6E0yHMaj/GtYitbnAEXsswFEiedlvAySETCrCtnJwakWFBqtBffT
OgKL7g3Qyx4v56i6kptvgk+VSW9ALxCEK+rqymOQHrEh5ghVgN6hOsmZD1gEAKVQPjbBYkS02wAK
pJmY+Q8p/PHLY2VlU6h3vuabFygwZ3dZsg6sSzFL9IhF6suQmHiSfoDAdXOep0Y2MC7tdF6Fx2Kw
mhK5VSWnqZN4i2MNKo7rGJFC31gwo1NDZRqdEJkuqSysDY9K5hnkrAiAV+MsTMrCvgTAGaXuZqxm
EI8C4vTCIvAYLJ6nFaR06jJUXQK5NeSjjN5X+Eiidkodtp0ccTgZn0tdU+9peVR3CziAqic3shPh
/NXsG6QuoIZuNILNpfpgM+B8YuW+DYtDYk/sv5L1ohC4MUTv1nTVL6yooPxmpyGDcPWiCM59w410
gPbhe1UlKFZ8ZKlR4VvfQvAKPsz3A7ZlFcZHdRLC8KRRy6O4Gx/P58rmZOOjERnG3q3qJ9V9bhUG
tTSK0wTYYGqQec3nF46T29AS6Fh7rKFLewbSskS3Ayqhc7ii0hNgKtk01pLFo5avVJ0meWaZo3Ql
AJoOdUMKY0EKSQVJ10WmMyJCg2IBJoDuxJkRFV+8wGBwbBMb5p2gbzWpIyVzmAcN5XIeGMuTZWUO
TksdhVibr7sGHpucqhu1eh8xPgYDDuPMt4Y6gZJg5ayLEapgJLDgbtejNRDfIye0ovNyrZg3lKAC
bVTRB7mynGBzEQFToV6lAFwqvCn3GIBSXqonxWJ+Y3kZwJXCsK4U286gKQwnXzySEKgsN9BOBLpx
HCJBfFGodvIxyDY3ZmSb78XOvgUorMAYoaNAu1KvN4Fdc/on+djRkRQUgs0IneuJ8i2GmPc2NsP5
X3PmTi7TlQGHZRkuzrKFlYxqMrLTICjD04mfweK5SrInbQ1jZ2Kl7sPcoDdk6Y525YT2nxtNuY10
2mr2YGJdMVVv0q1fDRCzzNafzFWMQmeAeuhV5evaZ/QLwUoW9Samv71Q9HvankR2UaZ/G9gO0+45
1jgJGfo9p3D9SB3EHac+0NijQVGv3FFIAfKBwaPKG2t2GT8aTj3/YAYGgo4x+cDXfInaRET6yxrJ
4BxcqzbWUSgfrYpycb5WrPgirFYM1RMDH0/KoDrRo7lzVpnUUdZJVDqjwqqCk9yc002zi9y/VF2I
FcBpheMF9vmQVav3bOv43tHqK3ftDcZmSKl3YHv0nBx9ZV846cB3RzCpOU+I5Hp37sLxz8pJHD3Z
TCbDhVKjPZos6dQe1zHNhlpRzydWcM9wJD0mvayOQnb3gzoQFRB1XWtA8PTJeJ1vPjoK+uR1Zc6p
b9sr/yZYQBkCSFH/glCySMaLAc0C9K+OKsUyP5vOmlRbTTb3cYUKu2Gn60+hBymaqQfxNXVXdCRK
u3ocVFF5XGp6/m0eQr3JyOMG5WUvox6v6X9p0WZ5u1F997ZEtPiuRpvxhLGS/E5L0+QSClLlAbzU
JgSUiabCSRwzS4ueozJlhIj57qqI7wNjEOfjGiDQ2AuKwQix3/m3agMCOCoj+7MOpRSBL1sLfRLA
bF5el9YIRov1URTj+R3y3pHtlNa1tmJAlTdSBymlah/nK1C5ztr0LmI3Te5WiIYe5SulxLKuV88Q
Es4foIhdBeMV7SRC8hpJOU8VsqzVyhqpKhilTVrXxdjQVjNIAvRjICdkPqYWX8PTHYwH+iq92kTx
+j2sADQqQvd6VUInPbJr35uck9qH156iro5UbRV8WWSl9iGAJ/DaTpz6QVmr9PAYRXXvDbfKz0oH
xGtcTXwQjRNDCB/7ym1aJuGnJdjHT2QL6V1ULCZ/JuHEvyyqFb1oEP8f1RTFb0+Jg9M6LevjCYP+
gHWjzDsyeFqAjUDJ8vNosSmT0dwuPhoQ1tYj38iiowHAyjF0dPHxCiKPO2oSc/3YJkm5iJB9Y2I2
XNeXZlAvQwaZVe3YiQ0dO+brv6BtYMyo9KzTulqCfiM321yovmo9aqw/GMeTyL+b57A+WIHifqo3
ZgbTyIaD3omUgvxgnvkngIOtK0gcEjKMMiVLNlOS4/nE8Q2EtaurYoXeLBD8IhpvI77/D47/JjjW
Kda+WQH/VMcQgs33h5Paf7MfHFOHtYlBNQXCPCLg5+BYHcJl54KTg4hKtykb72Jj5lch4hRc3QA4
BWn399hYGTJ8b6uUq7c6bCCjfgZachAZO+BWVEQGIM424FDcMt3tRcaTYq36wCPXN8XyaZ4tmLn7
upcqvFL6PiifIn/Z/YKDgnBaIR+WVHyBw6gjygGjwp365Y0PkeHy6e2v2k5X7VWGwYGhzMSoFzg7
F+WrQzLImoAO7j9DvQ7MRa0Q0i4H9CkYcHUdjQLklyyo5s6jF0+cXDlVEpAKm3G8MGs/ulB0htKX
T/Eqduw51EYGM0n2KRAT5bRGKRc6S9rEy6uiCUUVEZYumhCVUZ/60sIhTz7Uq/yEQUPzAnphiIfh
QvJH1GNX8J0zNQ/wYBsRa6U1oLyxLnU3R1V8yaTPA3Jd8zIdW7Ag2PERNwHDhG/VGsLVhXaRqon/
sa4W8EFMVoU93gjtxJMl5UKdqZvcDI7MymIeH/HY9ReKXMyUAqD3R04OOxT6aYZ+awzsZHMJptUb
PKwV+nXRMWLvE3eQECEEeTWhMJH6rWrG/xmv0T6IyHiPt+OK74tZWt/PsmKRZ7u3Snx6B8tu/iH+
tT96e6GWvO5v/RCh2d7r8HxT2zt+a43FFG684mlGwm3Aa+eSneNQmuuPdwtAXO3HA8cdknCLEUYh
qMdFGg+ybs9IPzLD20/Y2PPtv+k8wSMYs1z8DnM/jvY9Kz7qn9ngYIXvNmDG36T8LuB0z8+4bwOX
osR2fNNFfllczRf+79tg+sSxcuSDz/Ef864NQJn+MyscrLFnBXOIYKhhCDnb7UXBpGMFGyttjxe7
sUJTH+qXFXQafx3g53Z3/sz7oAzplJoqtMHNU3LI7lsBikg+gYLF+L5X/ivvw8HvOHtmuxRadoQT
clawhhyXIgagAy6uw71gCMpLXdFF6a5fjw/0W4gwSj2+DprAEEVBl4jqlcd3dJg/8BaoFTef/7ec
4g83AagKQTQuZwVeeMDFDuwmr78K5lADWQAWoz0aCFX7tRcQWjCam2pk5X7lgNTVoUGZRQg6v7oX
OBx0nRMSbP+zlfplBU1XLd5fqb1gaGDX4UPgSZ93/L5btM0hiYwgsGmPSEL6flmBn0/gXqSsoDlD
k1AIc7YnIEfgvhU4HJC61w3g/c9W6pcViOMO2zo/e0JCd0xB24IpiTaNuA7OBlV1AXYh4Mo51Jip
b1uBeQnpE1J36EZBDQLFSGMF9tb+VnDZCrhGW2VuZHv1zzny+0gfEfoQwJXLcExrBQ7CfSs4ytBh
6Avf2Vqhd24B6lNNNnI2xFPyQrTBwIs3wrbhEHPAv+3FlP1yC9DbO7JW0KlBOWwD69k7dvcCrDtC
414gO5s3ondZFE1T6WjBGJKJ8Yy7c5DS1/4LwYswpHUtpF4hjG+cZ8+2goXLkjwncY700wmI2PG7
p9y3govzdEipSbqbrdBUU3uUSiLh8UJs4GcPStwCBVRROGhjosNowR3yNQwXOq0V+pdQ47Ybj/3r
8TMFJge6Zxfx5Oa3PkyooV4UuHAosprPe3dEkOkasgcls586MROkY993/P4bYblDjbASeHZfS0yw
qFnSeTUZpYqOG5HTq3vBdkDx0xxAMLr5vHd5NS8ruCO5LMKwKTGp1BuREtleh2eEpjACIRL4NrZs
vrBH3hFYl9BhksqldMqN6DfbJi//a1aw8Y40bhyUWpozpHd+gWlx6TOCk9IyYJdlfOFVKxBAg1BD
QZrO3/bq3RvBfUlHjtRU8Y2aJrqq+17RsYa4XlFzaK3TuxMSvVjZo4EtAFsAO0DHve4/PWkDcohM
hOsoX4qrdwFzo/Il5wZ4eoSETIV5mu2FX9k3gqrgJ7AO5Jm9KyMgINUErhLRETEiLzf9t/b9Pigj
2LTnbASCAdA2V+/2AGBcQ9YBUF2kYET3DUtsr4MY0SZpAjKgbwexepYuwSUu/fggmyERQf319RAZ
GTB0yTgrCY369hLoOhwo8qGAg246in5tBeXgJeAY0A0d8k77u4/o1y6goviCsvhn00WaTjwfdDK7
bPBlukjRQMNRtlboXUBENuvIltjpxYtE0EDV6Dng2T8P2AsUVwicd42I3r0RoIcEYkruVKSpRAZA
uvi6Q1SZoLCYG2a3NGbqX4qg0AmRtQKxAR1IUuZuTGBb9OAJmCk8N8dF70ID5krElLPUHti2UfAH
TMl0Hx94gmjMioAJjClX7358ip/SPz4xAcUQC1RO85Aiy9h3BK4OHIVqM3NGWyMIDq5+HQo0n1UC
GalNQPUMznW62Ezwb6+DDImocYjDAajQFmf6VCUAOtAkbBLxsSq2OhkwSNntdRAa0H2n5wBdhN6i
lnq3C+i+S/eddXaBhhFUYL/b6+BdUBULsQOHRMLpnS/QIB9ubkpiF9BmpBJErdxq3oKDAwHMDxUz
NgKZYt+8AC+utBPgJbCRsGBSsfn5see+K7SJHBkEEhQYfXt6it6a7EFISKiTHNqQpTaPf+ADtj01
m8Yiqs59e37mXmU3Py8/9R96ZYL4RlwHybFAGuguQcEuYu7fJiA5ks0LOAgBpWv878D3sfkt9phr
4f62V+8eHx4j6T0gxqIRKOOYax7ywAECv2JW2jKg2e2pEWgZvCBl/dkMWTROwOJxyLU/9YEVRDBk
oOuu7TA3TfTRp5DolbH6X7AClTCBUH49MFYV8FcGfTa4kPvmDhl4km4iGhQDNYeRhHarH/pDioUm
Mz+ImrXvSu+yQwL2FwxqP70L9CEMCUBtdjHBoVsUMQMOg4rq86HZr/RIJG7b/fnrcaEFDB0gtg3T
cuP2DjooqqkNoQRzDOz0z1+Ff+AvnueAxp6/eNpOAPmz7LVBoR/9wW7y5eXn7dTL+dO//hCjLZ0/
FANBzXc3eH/x///dAYFvJ3P2PtxN6my/p/3n7QO+/OrOd+2eavcfz/xZOk0fvXr7Qd3e5s10yRTR
/yymX6fL6f5IStMX/H4n//qjc597v/zfLJyFB+uKbSO9bupv4i59SYP+kl84nEbZNNvdovgZmyBQ
duXxdOF/i9PI75ijAfRKrx0v4nT6FO/fddPck185imaPuQ8FbmfxbVYku/gbkq8/Fhp8rse8te92
Q1bv4m/vGPcsll+7Zm/6vrL3f4LV/afO79nC1GVXPp3F6bx7y+1gjOzKZ4js+v7+b9kWO2UXPn+a
ep0NqDatNel1Fwsf1ufuG9nA+6SXjp78AxKktgcivXK87m6LpqIqu+zlS9/UwD2lF2aB4jGsO/ui
mUGSXfoqLvzshZkbwLLs2tdTP5p17rnB+smvixLPNHraX5rOnSiKyy+dZdNHr8hmed7Z020jXnp9
/9Hz59PuiG2DA5VfmrMgOxTdaMYV5dd+UxNW8jgQirNxkXbcXjtFIn3jPyZSk7zpm9nXdHoQPYFM
FzV52Zu+mZXT7rnVdj3lF/4b7mhpm6zfXczSbNbxVNToBZLnd9z89azyHzvHWNsA+B2Lf47TcHeb
2/ygmeyTXnqrhzOepjEnZefYaYGev+cLfiy4I/mj3iLD1zELjEm/IUe4DRdEJN2sRgOnQqYta5Db
dDY/ZDHYtklkF76bRZGgfZsepAntmJPs8vde/DR7d569ONuauo7s8g9xgTDTaxtR9FJ/w0/afMHL
jdi2amXv/wPWn2XZrBNStAgp+bWrblbZDjfLrvsxn3q7DS18StuxkV32z1m65GTrrNy0AaRX9sls
DrZ3O5wgu/SnaebB25R3X80W8y+9+CzL3/352s03OHLp9f3sMYbgvBO56YjgURSTXvvHhFZv+u7X
Kk3P5DEv6087UpjX/lm3uCb+4nExm6b//g8AAAD//w==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plotArea>
      <cx:plotAreaRegion>
        <cx:series layoutId="regionMap" uniqueId="{5F088A94-DB37-4967-BDA6-657F9A08118C}">
          <cx:tx>
            <cx:txData>
              <cx:f>_xlchart.v5.10</cx:f>
              <cx:v>Population (Jul 1, 2025)</cx:v>
            </cx:txData>
          </cx:tx>
          <cx:dataId val="0"/>
          <cx:layoutPr>
            <cx:geography cultureLanguage="en-US" cultureRegion="US" attribution="Powered by Bing">
              <cx:geoCache provider="{E9337A44-BEBE-4D9F-B70C-5C5E7DAFC167}">
                <cx:binary>1H1rb9vIsu1fCfLpXpxLD/tJ9saeAwwly3YcO4mdZCb5Qii2h282369ff1dbcmJxNLE3xucA8t4Y
ISKbrK5VVV2vbv37ZvjXTXq3rl4NWZrX/7oZfn0dNk3xr19+qW/Cu2xdH2XRTaVr/WdzdKOzX/Sf
f0Y3d7/cVus+yoNfqE34Lzfhumruhtf//W88LbjTb/XNuol0/qG9q8aru7pNm/on1/ZeerW+zaJ8
GdVNFd005NfXi3Ua/amrPFq/fnWXN1EzfhyLu19f79z3+tUv86f95c2vUhDXtLcYy5wjKriUiij7
/o+8fpXqPNhetghRR5I41CGcqPu/h3dfrjOMfx5N9xStb2+ru7rGtO4/d8fuzAGXfnv96ka3eWO4
F4CRv77+lEfN3e2r62bd3NWvX0W1XmxuWGgzkU/X9zP/ZZf///3v2RfgxeybRxDNGffUpb8gdJam
Ua4jkPdS+HD7iFBOXCb5hv1qFx9XHRHuSiZc8f365t0bfJ5D0X50foycYXP29iCx+Xg3rF8QGEaO
uGQudwnZqzhKHTHGqHIcugHGfRCKDTBPkrMfle2wGSQf/zhISFaprqLbF7Rm1D0SSggit7ZKzbWF
HnHXYZy6bAMa2wXlGQTth+X7wBkwq8PUlcu7/tUXXSUP3Pnn6wynR4opyqES3zn/eJ1xxJHEFSHJ
1s7Jh3dv1OU5FO2H5sfIGTaXXw5Sad6FkX7gzQvgYh9xAo1Rjv3dTD3GxaVHuMKgM8533B6vL09R
sx+TzagZHu9ODxKPiyjP72rdvKAZ4/KIcUU4U+7+tYUfEQUTxih9kISNljyLlv2QPBo6w+Xi8iBx
eX+X5/WYdusX9Zfhj7kK7vIWGNue+cuOc+Qy18Wy/0OfHuvLc6naD9Lu6BlO7w/TZ/7UrMMHKf7n
9ozB7aLMcSQVG9WBhjy2Z4SQI+m4lFI5W2GeomM/IptRMyQ+fTxIjTm501XwosElPZLcpS5s2V47
5rIjzjlzuL1Vp5k79gyC9qPyfeAMmJPDVJFLXTXhq8W60ggvX3CdYeJIMCzugm2NlbOrLA6CS1cw
V0q5wW+mMs+naz9M8/EztC4XB6lGF9FNGAXr/OWMGudHrsMd5bjbuAax5GOj5oojBxA6Clmc+78Z
Ts+haD9CP0bOsLk4O0hsTtf9OopeDpn77JjtOjYDyx9DAp/6SFCHI6bh97oDP+GxH/A0IfsBeRg3
g+P0MOEwsdmbu6q+Gx+48889AJMxY8pWgm0XnZkH4HDjAAikbTe6ovjDu39Emk/TtB+dx/OZIXT5
5iAVZnmXQmWquwce/XN84KHZ0BhJ2Y+M5WPNQSaAS1dyRtwNQOLh3Rt8nkPRfnR+jJxhszw+SGx+
S9ff1tlL+gMI9qXkcI5njoArj1xum9zNNpmpdjF5BiX7Ifk+cIbIb4eZN/scwYF+0XgT9RlBqKuY
xOpu/mZLv+MemWBUKHt7feZCP4ei/dD8GDnD5vNhOtEX67pe34Rtfdc09YP4/nNzhsQmymMM4f6P
gH/HnCHetAV0x4VOPfYAnk3Pfnhmw2cYXRwmRr+v6xA11Ua/pPPsIMNJmHDcrYbMbBuh9pEQiFNt
vnEYZp7a82jaD9LjsTOEfj9MhH6rokm/aAzKj6hCItN9SPzP4TEJG8mFkmIThM7geQZB+7H5PnAG
zG9fD9IZ+Ih0J6rrdy/pqQms+ljwbXebnpl50vAKGGfUtAd8T+88tnDPImk/OI+GzuD5eJjZ6Mu7
b9W6TtYPa8ALLDzEBJjE5Do33J+hgwK0S2yHws/en7x5BkX7wfkxlxk2l4fpR5/lt9H6RW2aOjKZ
GO6KH3nNxz4BFAf2DsvRQzF0FuI8g6D9yHwfOAPm7DCV5lq3yHsu18nLVtf4EWeoMwvnbxwC2z6i
zEbSWs5SA8+lZz84u6NnCF0vD3LV+f2ubl79iBQ21v+f2zaGqIZTuGxkG2/OnALXRlMaitLK3uZ4
ZlHPs8naj9Rs+Ayq3z8fJFQXUV3rtnrB5CdQQlgKG7d1nO35CoRuG8dhDqHbVNvMzD2Hov0A/Rg5
w+bi3WFis67GdJ3fvpx3AGwU3APk2Hbz0o5EPwe0iqltn81Mcy6eQcnfYPJ95ByTAzVtUX2j8zp6
yVAUqWemkJmW21zBDBw0czpoGRRC7W9P+/05JO1H59HQGTy/nx2kyiw0mgfXty/YCmVURrlC2KZo
Y/4QaT722oiNkg530Io705nnkLIflR8jZ6AsDtOOXYXoxX51Vr+sLePIAFAXerEtCPwlB4pIiCBG
NVmC+78ZPs+laj9Gu6NnOF0dpvJsXNH/gYYCdqRsLC30oSkaSDxWIfhtrkK3B7pwNkjNCtXPp2s/
VvPxM7SuFwdp6t7qNqpfOEK1jxSyA7b83im9C5QiAIqgTcrdrlSzSOhZJO3H6NHQGTxvDzMleo6o
p71Jxhd03lD0oQ51pfixd2BHjQTyBw5ca7L1E2aO9XMo2g/Oj5EzbM6/HKTqXKyj/O7lgOECGU+T
jX6oXc/iUqmOKDYfcNvZetcztXmSnP2obIfNILk4PkhI3lV3wYvWd7DmoEUNe6DkZk1Ru6ZsU9+B
sYPv9iAJm06CpynZD8fDuBke764OE48kXYf6RdsI4Ce7jHO5TTzPHWkF82abHTgPCTgg9rhu8O4Z
FP0NMt9HzrE5P0hsFhpFnZsmummbBxb98+Qa3GnhCCLYQ2FgFuc46AJh6NoldLasPJOa/dDsDJ6h
s/h4kOhc3nXrl9y9ZnrXUYjG6rK/lYAQeSQF+nGdbUEOwD3Wm6fp2Q/Nw7gZKpeHmec80/36gS8v
oCz0CIu5FA7ftHHas4hGMdgy+NFk2+ZpzyKap6jZj8hm1AyPs8N0j3+rknVev+jWW7RDI1NjM7KN
92c9UQp5Z6bQgftQfpvZsedQtB+XHyNn2Px2mGv/+Usj42J/LceOZ2x/uv+bLS0KFQPXJoBui9zM
I3uanv24PIyboXJ+fZDryqej66NXH1HzTF/9H2FvTzx49V+vlkeLo//7lGn7Hzzd4PNdlen8JT0R
DuMqKP43s6pwQaSkUkkX6XLzN9PgZ1CyX1C+D5xJyufD9EBMHcz8vyiip+Ri91yMnx4JAv+PokP7
+4kSs4AKVQr0YlGkybd58tmS90yi9gO0M3gG0sVhqvMFdOZF20u4c4R+UrNne79PQmwgxNE2LBl/
EIvt/uCnSfkbWB4GziE5TL0x+zQu7obo5iXLR2groWhKIHzbjzWzacSWRwRhL9rp/uK3P4ea/cA8
nskMm8uLg1z9zm6RjngQ2xdw4DlcDnTH4xCdzVIycxYJQVEWBVcHTfQPb90oy5OE7EdkO2wGxtny
IMEw4nW6zgq0Zb/kHiDOjqSLsz7UQwpipiuOSVFgixB66jd+JDpLdiPdZ5K1H6LZrGZQXZ4eJlT3
m4RfvFkO3fM45wg2a+uJzZwB1JCwXcs0cG/VC9d3kHomVX8D1M7oOU6HqVLY8vSifcASh4FgF71j
0x+lusfFIiLoEXWUy6Fuu9g8Tcl+VB7GzfD47TBzrL+PGsfsBQ+seYEVB0cdKSXReL11z2ZtcWjK
xoYTYIbE0WZJenj3Zt15BkH7cfk+cAbM718O0qA9nHz4Sv/5Co0ybfbtRc+mQLePjW4eYnzkx/qC
E1xsgqUHh7tt0MH1xxbtPyVrP1b7nzIDbrk4COBufnpQ44Z3G7XaufM/PalSIdOKbVw4L2TjE8x8
Bux3QGYJzVkPnY0z3GbnR/49WfsBmw3fmcn/0uGUf5/a+R7OL9fN+vj+aNBHZ1f+/Or9dHFk6Wzo
Vub34rbh3dntr68pB5e/HzhqHrGjKzOmzcbdrevm19eWlEfKYQw5dqCHU69MCr1HX/mvr7GxyOx+
RcQERxGnlLrw3XPjEvz6Gh4iQ0EXcG8LVbXZK4AhUGtGERsrgs0xCgeXfj+T9b1OR1Sev3Nj++9X
eZu911He1DgNFTJVbG4zszNvRPlYodecOnByUBTD9Zv1FdYL3E3+X0riKid9Iu5c4jetOqYFL6x0
YRddNH0Woi2SNbcqUa/ycqxHvmzoIMJhYWnf/hbkFc+thaZD4rxRoRjbZaKsvDztVZbWF6nICmv0
dDKI4ptImnjQS/AqjdkicBxO7pxBj+1VGg5OunZdUfg3LGOlvAxkVBbMy0hUgxReiCp7FxK76fNl
kIoqKTzdiyx7S5yxBMlBlpHxnGYsj/+06k5jzCNI9zAJOdsdHsFJp1yhcGXOxQK7IBGPeeSQLGpD
Gbp3fq/zuDxtMp7y05R3deWcTnXQRP1iigqcbZvafkT91c9fT7Cc7r7f9JgzHC2I2Bp1GGWuP8Jo
iplbS1tGtzFJWBItGs0ECz2lqFXGq2rog6pZVmET8NCzuDUV+fues7GmC8In2bM3jQzzOvG0LllF
LtGGWOLaz4mkCPEfE+ly4boUgikFdxm642aCVLI8m3Sc009uE7KyWDVFUNTRSWOxtvE9NmLb5Wek
20abrPxwsPxmgX13Y1l6VVGiwGKFBCCSQZivdJnAw0xV7PDTqE8HfFWOvZaXfjngrihkNR4zBpms
V4nlVGxVuFXH6sXY54Uel09MbYY/pqawiFJ0+SOE5jiNdpf/zZAQJ231+IkFXdInXlOVsrua0inS
N43tJjT3xkaX02eH5laXeJmlSVadDjJLg/F4yiRpgpViVtt/gl5UYEfvxIzkb1g3QWbzyFJDd8L7
tMCluo0kZk2LHhg1KgvxwqjxbfwLGkbAiizgYEXTOKHVLETaxlPvhYrG+NeGP0E0aLNR77tZ26MD
SBXswitxOAIKH8KF0bFhLHZ5QPqJy1GW1scuc7RTrvQUOeklDd2hSxawK2GQPyVR5pGPTBP8eWy+
FPD6YQLR+jpXOzvWPpfF4HysWwIJaUZse49OyqkBf3hccC2O/d7SQ+3JlI1geNr5ebLOUOgEl/pq
SJv3jqxdP175DXe7qwYp+e6qgq+UrIfMEvhmyGt5uYUtKPscrBxSN4f1mWrbwBEkgwHCiiOCDzXG
qruydaZBiUgSyHQiG2Olfs5trthfJu9IlMkRdeJcamPmd/nNhFVbgT2MH8NwlKnvNW3CioXf2358
KenEq/G4DCtZuJ6iVMWhV1VlVL6x05YNwiuysLTOqyCz+IWfhQ5blL0eghs7Su3T3m+5XCZOrtNb
HqdTdZVpmeEw8Imk/TveEXuYlm6cK1EsSs543a76XrjdZVWG/qA9mdkZecvsiqhlnleKLOKhaSvf
04NbTrEX5l3Fh0UwJB2UoZuqfky9wRIxj1eKkpZfy7QZebCwB9L27Umh+pD4x3r0g+asCR0b7HSm
tJ8mGDWIYnE2JKPfemVdxHLVKSdgS5FZw/Sxl5pGn1ueBv6S8YaSxYhN2Hr0ZNDUaqki2ieLQKTB
KQ44aJaltvvp3Fe5bZ+QnoR0FVi1G9rHRaIz/mkUXZBYn5S2h+Hj0AysubDqJreubO477a2opKw+
TU4X5NortCZh/UENU5qc+BHWttWkuZtpTyWa0XDhVFNdut9IFrv5bUgL3Q1LiMpY3qm26Xt7kaR9
TeLTxs9L4S7bxBapPPEzK5GXijhWkpx0sqB1Gt6Fbs4acHkgzK34xcR0B5GeSFUX4QfsxGikfZzn
vCics1b5UZi+zcWQlMFx3AVN373thR9E0crnWd+KKz+nrDyTMQ8DdwVZkSzxim6yVbVIazfqlRdY
XJbNMvSrKR7P+qC2wuikj7JB6kWieg4D2xVRK/7QVitFfQbh6C1/0bOsxurSFkOMhzQjcwf5LqWO
g49m86UVRSmu4ThWjtdNuublt6ktFe3exLIqAnpKBstynMUYi6R1ToY8JlnqCd5ZY+/ZwoownYAJ
LCrrwR+xCWURi1CJ4N3YF33hvI99K+7TlZMwixZnSTsqt3snYyYi5ZVKBTBcTtWIMPnsBL5vTeec
pzU4ZY0lTPYFrHYZinOL+ZWTviVRGZH0fRz3sesf9zEMQXCsI+SRqgVMliFp7KzUpsd2EI5RubSL
JK7cZd7Ylsj/oAHN8b4sTpX61AZuWS4q6TjgLHXbCCvIgsjQPAT0syr1ylINNl3ysMbsF0VIciZX
cdgbjrG0SfCh67CxrvPMMSafd03gOgvVNxoCMOU4EPKkUVWG+4rNVMNGTGBfGaPT1sFaUvt4WxqS
Ds8gkYGHFDyk4neSDobPOVcxPAmrtSpAYeWJG/K7ssRxoeWqiiI07C56l4xOuYjcULQWEORt2X5u
4ryNcvDLCid9ErYTJ8OFGzuG5AhIF9O1hGThDQyXym++NRgBk5VlkBejhe9SlRnWdB3BrVhi3bIH
DR22L2GO2/lUFWPlN7hbIb4TQ6HldSK4r9iC92rE4wsnJODFVnr8qVZ4pBNbZnJ+M94zo4XUVAta
OwnAUWIS5l+sFskFs6PKut6y2trc/sDkzX0yHmly4dAiAwEkt8LuWxLJIqpOopyNmHRJJ/wGgxdQ
FkT2NbNloJUnNkDpqWsganUztlVwlhM1+sIjSdiN8p3KWg0udTRLcQstsPm6WiBm8DvlJfYYAO4g
Qy81dNQJ7PKb2nBQF9Ag2LXNnEIatWO5KHQue3I6tm6IYfYG2o14SD9JwR/JI4w4Fk5qJj/IMQQr
AlKZ14Q8lPhy1KXthJ8mK+Jt8wYzZYa9G0Ga2rEFlZikeQqJqhrjENcySFfdhIb0DUOtqZ/wD50y
zZ1jyxZ5Ep9N2BU7FCeBLShG91GrodMqDiCURd0D36hzaPmNyCCH+NTCzczkq86HuNaIZMwDaWc+
eBe4+Ehz26hDNglDf97KIOw/tWmQBtEqD1w8NywZCdhpUo8Oac7ZRlaiuFaNc7JluYq7CuQMEUvw
EKwAGi+PiyjBOt+RcpL2J3husdsti9Jq8mhh14GPl4s4xO9ZLJu08JuztC9LZnuAKWzPHB0YdW6x
vuK7ZGxl7K4SOIvD+IapOh30acO1nWWLVPE06zy/DqzmjCjS4v6wKWt8wGkU6WVWtvjvmPWO/Crs
ngjLKxHJpZdd0vgIBPoqxttJGOjus8z9wcqO/XEyst8rmPJ4NbCSwsK4VZi27nGaYYnNjgcr91V9
JhSWquGLLYcY9iZItU6S020wETdpWMWrNkxzXdyMvMbp56dFHIIdJ+xeZ0rtpmBY7feJP31moav7
5lPJ+rCXp81m6oMKarCIFcOUYEZJ0NfiWE42gZVrKm7YR4bCSI0tlRFxhKFghFsnPThAWmrm20QR
xUcFAcf9ZYRdbpYXpZOUX7FZJ8mVV4XRKLMLVpAKd8iRGP3uRFtDrmyclld6ExFp5a/avKx8ehb4
5YRnTEMPX8vzkXjJrNNS8ESNJz5JhPyaZWOi80WTpukozrNEGn1qeB8hBAsSt4GpZNIfsebVIyxN
vEL0b5jXRoyAv7R1E0RicZoHGI7tsZjllx7umW+96f26qqJLxWITs+kWy92Fk/hMNh/4WGajfzz4
sTWGK9kXIq2Xubawl99ziO/KrzxgBNPBYqgA/mTxCbOSeWaWjUz4RtwqWhEI34aTcaPhqrPIjlj3
pp9E5jsfkqntresKznTNj6eiVPIr7C3ky+qLCRyIuW3m4Be5BeM/ZZVhYBrBX4VnrTLdF1+lGsOS
fONDKtNLKcti9Fec6rqx/uwjEg/+MVY0lgqvTllSWgs3JU71GWn8Pmk+2kEZB8HCFyMLh6vegW9T
3qou6kr6pfbdurJPqqTtMrWw6FQnnyfeUq69FqvD0HkNIRo+peMI1ZIWUp7Fii46fGk5nef0yEsM
y+1MNliWRTyBPeg9Hc207s1NmnbG/qkxMNYE3r9R3qjOzB35fXjjx9R8J4ht4Y4xGM2NPmsF7uja
vDH3p34BVQ7gLfqXUzOS4jiGohqtVJm5shVZ+JSwRApFQVyq4QfIr8acWsGiGsaKOR6hle2+b0Mn
6LXX2zkH0OPkK3rWl7nR8sCaOLhfI0uADw63rDkrJxvyzW0LANvADXQlEfJMX7cvEpXCklZCVKzr
TcSWR/HkJF6cFy3/kGwMVpK25sklthhAGqy0tAyNlaw4X2ZBVmrfC0vZWtdtJArMuemRw+neRDQw
blzIB7zD6VJDVnuvcJZOsI54vmiNkhfUJJmWeT8YmXT8iSaRJ8I6z7LjME6hjasNQ6h0jNFLsBMC
z+U1seLzkLLUcY9/Hl7NAnqcLA/7AAmmMG6SSDkL6MMGqfEhKeh1qLUE1U4QDNCGXsPMlhY3GpR2
idGuLioN7T9/vckXPQpszeuxxQabBza/5GEO4Xicz6naQVt97cjrrWmMYZ4M/4ULTfr5q1AA230V
durggFYkZQT29SA5s/uq3k1K14cr+SAjdjJovSgLn/N3OI7XSLeSoQG1jWIgrHnFAdnWOP6clt0U
AmpBkB8XXfmuRDIUcj4Laf2O0bGB6l2j7QdmLBLE+ON1jd8zOZ40XOen+PzXF2J3GRIH0lUUx6Wr
Wc4iCSubpJntX5VDjoUiSLDinzljAt3bavbPJ0jsHW6bGZpfkRA4D8Kl6Jc2R+Y+BnZIYx7kTSqv
thajDycXQjRKNgqxGnjtdqu48KfqQ9uzMV5mbW7sOatgGqx64liInqBoV9JBEUIps8+ROUqgHuca
ih+lDkdlW70zsvIq3ShVD78OOj60iQ+7HrldBAhC3o7QTMWwOMC1sEJDSFywsp0WXYnIfiUypoXt
DTAt4wKmvsTt0A+fXEYjTqsvF33VGK0pNmb255OY5YFw9DDDJJCdNj+d8tdUyBBGFg0rZt1Kq+rw
4mByjOCkLjcGOK+Q1vmaCBsu0M/fu8s7AInXKqS8cNA+hc7OUzBFO2pHW8y9DRBb1NLr7CKt/wi5
T/PA6+Oojd7lPn5orfHCUCP6egK7meri9VADJBupAm44sHQmTIHoIsseQnYL4w5FXYjelmK9WdI3
tjyyiCYXWFzH9jqpbXuC1Q6jFEz5OSN29chINMXpgWg2N12RaGWdKW4jIzsek9y/8dWUi+pEl0Xm
j8eWn9VwFUa3Mo7uz1/518mjPdPYSGzPNfutZ3IbOqGfxqNd3XLZo4CwGomcSLISVd9CfCMXmcGv
VQuuY0G8X0y1PXaVOu4ibRf9E4JAZsk4MACVVKQ/UQNAzRQN3rtaFCj4DqporG9oInLgJg5NaPy2
bNAhfsSt7WM+8UWU1SMtvEEhS156IrLD9jorEDIucotU+TVSuRlMXCl0Ra+yLsrrbz/nmVm1Hi0r
Ds6AtJHbRF+kg/IQfk9tl8q2993KLqfh27BRRhtJJTDL3ni4Q8VMiEUTY/PzptfmIyqC9j9lFjbx
YD8JYlu4coyjarJLhltShLi11N/yVFgoD8UojMBx7ka7gR/MfIGSUh20yOhmsciR66uKrCLi1LVi
kzwvQxRyTFFpNO52Hk1pd86xWOvsiRyraQ6Z8cscOgunwqVA+C9ewMBQLFD5xL7VPpXwnOKmLtL2
PXziqMgXfTmWIM5ysg7XNLxy5L3cZBqt674o/LNaVWkcLLJpssdzpFtzJItzZUsUNlqBFOaVzFQw
ZQiF1YDMMbXiERl/OGkpnppEPlyvJ9SUzEowmApOlEZPuU2wywo/EzazGJDMvOzyrvjqCC2M47WJ
e3y/VfCnyOQYv84fN9Zz4/O197FWgbgCl4a+YVgVsDY9rdB8bsXRq4s6JyophMID+ItYJENSZ36o
i68FIrWqPGZ14vILSkI2nrMacV3pKb9Lp89ZOIyj47Vh1ZfhAga/l1dBOfnWaZXxePpcWS1y9i6q
JBCTgXdZqk6SVhh4dM0URGjsHOT2iypOps9TKk3JxkYMBxQicB8A6VyZssqmKOVmwwDsmIjhnXj1
ZAeNuyxEzeqVdFqDXTKYisqyvH+9cgOTtHM10pwoqaEuCcojCxFaumgKkaG0UMscBTDVVaS75kxP
zduqSvzKS9OsotnCCvxsOA046nZfcjf3+efO7ky05bgBykFdiWCbPSEbcxMO7jvYjQpHgJu6ApmJ
BvPHPCCqSL9OBFnawBuo7RS11+tYp2esLXsYiv/MGuGnAbiNipkpeGPtnr8REVwd9hnrv7CpNcLY
t9yYv23iTXYlImw/ZhNsZU/bpg4uHBgWyOnPyTBbOne0nOHAb+pg4cKB+BSlydnMJ9a1paVk9jnj
edYwr9EI3+50GZawRmFS5+S48h0dve9q1ySQilBoJLfchnbaQ8qzTxFv0qA8TxF7Xw/I1LqjV/cE
FcDGtexoUYpp0OcQIjv0YpQKosLjviRG2UMbcqi7EN7FmR8njdH8Dp76O3NAeTF6LKkYKn8/n/Hc
rrk4iRlxuJk1ZsvQbrBrgBPph3lf1s4nhKg26uOiquh4TrvJyC2a6Dg/DUlviqoDfDh8BM190dyS
hRFp1sY99a+RbzMiTcsI0f9pVFBmTGSJshhZlWlnaruTQIJkXPp9Zsr1ZESq7nPlkBJq9PMp7WIo
YDXgxTMbhxKAbwRH689nFJYNHazuMqwTY8Om+1RYUYu8/TBabstx2Przi52b9wn0Tt234Zjfhtl9
nzMgH4WDQ9rLbeJjCMIy9myN2Fp7VY3fRvnP3ge9NMf7IDTCnnF+fyrjYy+d9T7EpYviy01iAmlS
4487SYrIKK9LkzL4+QtnSwXS/ehlwPGd1ByvgYOH59qZ203ox0OhbuwYJf1tCEJlYtJqFctM6r13
uzxb2BmvqOM5VYqMuZdONqkXDcsH51Pc2wgYn6Br00zxw4vB4VQ4+ANhG0q+xv/FsQe7vLdtmD8n
CuuTaqJ2WB9TMRinv8VunVb/WU85/MaFrgPUx5WX+RMy/l4jgoZk58i4oIkmWOikQPXuLeWoH9nv
M18EgT4dkd8R+tIfooQM48KnsOxf6rLMkMquYsrz8jhL24k2C1vbss6WbiVQLn3LBqKZfK82y2Yi
kVBm7/w8I+VwkQRhp9D00nYyIqhrxWi2OEWy2ImyZWrFBezdNsnkWBgWeskmNYQsqwu7J+9D0U26
OLnnZh9mFLYS6X2Tyuk7asHb1NRFrjenLdiNNJlsnUtWpyYhZ23yUwV8EOBmFy6ZIi+pm4xMXl5X
Ko+WsnDSuPUeylYlUh+ht01G3WfBsID14O9UuiYR45QdqoPIDyeSHheuxiuzBJnh7o0NoxAFi3TI
sF3rBD0ZaZx+YkhdKnYpx0bx4iyWtmUKOnVXYdUcN7l01Y81K5dh0mYonaOK5qBTxIvDxtX+wmp1
0NuZV+IX5wR9r0pVOP1xUGLzT/lRjKqb9Ef0jJiFA3k8m8pL3dRoBPkYFegYCJaQc3jtq7AqCYkX
GUHi8M8R5YPafSPk0NOvRAxj416i9OkXH3Kl4oQex3lt2ahmYNPz0CzQjAWX9TjXI7Bd9gOdqtGz
LVSXugXSa0S4i5GPfv82UXVTTx68vj5CRUS5FdyPKLTrE26nTf9N2lkyhkufI2mae5mTZ9UfOapn
Vuu5m5Vta01KuJ2BfOtmiL3jVR6mkrbIhN7nytC8YHJ9Y94Yh2wjGul9Ri930gRp90oh8Cy8rrJl
RmCLAu2ADJok1OsTq1Mf4ftr97rIlZWuskgEwguDoL8WYyTi5Rj1/knEO3Ya2Ww6y6qhO0U1Sl85
laSLQYnw0oma1Ebdv6s++hDqUx4IXXvQvvBbXBXpH4Ed6eWgiI96QsqaExQsUBakuTh3C/urTqCO
eV/It7KPiqXDwxDo2la1ip2BH8c6at9NcdrYx8isNsfuaLMUEiuzm7BorynhxXnFreA86+rmWNRo
I0C8F5x2ulXLUPXuB6cIS7jPRXQb1aW/TMMi8Eae50vhq/KNO9FsNfo5nK28EByPdsd8wePcWfV4
5JmLnPq3atDtCcIL/7ZUSXqSDCSdvFHFYhXGtr4uOPorvBRlttqzmA4+9cPkrlMrFyjHtNnH3qXR
sU0b+w23VRh52rLYW45S66pqapxgHjv+BxSAI6QFGqZuCdp1kJMmBbnqaBxGq2LMrWNSZ81V3XEU
jWAKlvU4tG9YXY2JJ7LeXfiO8kP3j6ijajyDo9/e1JTH5Fi3RYNUdZSFo9fhJ7Pv3EY42dLyrepN
puD1Lzlp4g9DxxLkujN9LuqGlAvfDfXajuvi7YAdd+e1JEZCfWFclaDr3wxISV7YTtKdoYPBehMl
LKRLF9bvlvQ9y71pckmI0kdhfemLsr8rLWtY0IhM67qONYXjXqABcJpqSG6YFqmHxETVLv8/e+fW
Gzeutem/Mph7DXSiRAKDuZBUR5fLjk+xcyM4cVrUgRJFiRSpXz9vJf19O3b3TmPP9TQaDaTjslQS
tbjW+z5rSa5La4+JrsYq8wNZn12QIhBDFs/NEnXREa8s6ORR2VFtQ6nDK9IJm8GtfyKL++brsjzH
AR4fM+m5gD3s11llhUkL4oZoE6dzf5Y8Vi9OWuhqPrLIasp0i1KjzdO6IjLzdBS/IgEcsijs+t2A
UjgLfTF/skHffpq4m9u8nefqceRufFZWijAbrbZ5GSjZZA3OD4kNhW+KB8/yNY8tXW5ZOPEu71fT
vDZCrhlAHfGEt6aP0L9M8IkBBDnIUNFcK788xnUfv040sadmDZQBOhJrHLScs1J7I1wFXZ0S6g11
1gUte1Ue0pKCQmNrMtJM422yJO0WgT5Jclav6X4OBn6Lchgl1MLVYzj0cme0DXaNNMmrisrHBV7H
4zqKle5GGbusGUX13eGC7Picar2BlOfuZ8VImal4BHXXVnPmc2MOCWvlboSWGGRVOrFH1s/sa2Rl
9NCocvhqVrN+11jghUmH8DpG/r7zsVMUox3ne2iEXkaW3pw8NbVfVn/od1EXlBBAgAScufNj7GUW
EclvagpPj7TJPkXGnMupb3Yt0eoREkqE8zfhMfD7aNsk0fQCb3W8ZT1X+8B17F4ItV5VUzNubIqQ
CytD1Oc+9uej0vFy20+lelCUxt+i1iA4hKMz59gJPDzwJW+CaNZXVqXLoV5sNMB7o/2uTERcwOIA
Iwnrih1WT5WnsuTq0xpS/khhf72MK50fsOFXezxs6fUaeDOkgqTedqwkJ1CKQZTPgnUFXV0fYb2r
frtW3nDbAqO4rewgxxwFmL9VSzO+yFnHFQySdT0pFusr6AEtHB4xPFTRygRitrCbKG3pPgC3lRu5
xjfUVBHoCuW9eWUIqefkSLzWLHfCIlstUg0sgZ5aEpl03vh4+XU3Zx2T5WnxZHULp6w7e7Hrn7pZ
veIzFcz6OniaBDKYRqfN2bIGKieRQX1kgwy/aK/US97xxb9GRa0f69CYccfDLopzxoP0Ki4HRbfM
Fz07Ck5lARYvXjMDZrGgbBVp1qwzM5mIyv48eKgcrpw3prjWib/M6jQyA1gnsCpYDn08ipvIxt6n
tGe1zBOr+LDhTKq7pqqN2ADbc/xK1O1QF57qCYTHsgy8XWqmab1ztFea7y6ph1+w0WK2aourNixV
e2whbKouD1JkLjkRujTXcLyaKY90UD0s6Tq4fPC75ARVrAyKJUCKeDVDwpifSA0FXyGOKDmTBIlT
1aN635s5SY8ktH7fPKyRK0OTOTv6TB9DBDv/QGNQHbuxc70quJmIvmde1TYodKuOqUx5ZdW1uRcz
e19HKE6zkMfdp8EF3rpbYBY0uZ+OoX9aWGP7PFRgMa7TDuG0gA61FgPcyWMTznWON1e0x9lzdmpu
OuclbI1w+XvfigJem2gvYogMibiZ57ihc+GSJulCQBLTgOeBAlHLdeBCsYkD3fFTy0HYZaKHVZ+v
sx37LBJuvYcM0rT7vo7JsKkAe123NSrPorG13UdVHNAioT5PocQ2Kji0lZJAyjRJXRYu1j0kczif
PcJsmoumjKcsjdsIdip816dAeurNMKQmkZIu3A1DGUSbyvBQhzlSOO4NOfhKKD5LlvLkznnxkCIx
09TVXY5IOuMHBt+r0QqNIDTSZMNlJzNSjYFlm1akQco3MrQDIdeBZxL9CCBPlPtmpPFrZcyXdeXV
Y8Xll4pJ0mQoE8T9sqTNpqSl2vnYPHwEiUQBYUrXq86F3VlFtd4arlguR7nKLIUaKjMhiLhXfZcU
SiUu07SOEV/NLL7NVblu06EDilXZ8hqUGPXzwE7LWKzYbOJbNvHoPkWdrorawK/DesCCySA7LW/B
INtPcuwnupnStDpNQz/c63Gaq422lSkPcP6rNPOEZQcxNGMR9mO3bceS3PetH2zYzIertiTeddja
+CqUAM+GagKAyFAWFWFY4gXTOtW71YZhl2GcRScKn5lx2sggGc6Q6Zb5INVSZmxafJuPbdXkcTIZ
mbFAlJBqoTvqw5Tgy20cQIX7tVT1Wwl2cdw1YKQKhYdyyVbXqjN2eWz+ddJ2Rd0gv8AplHfYdeqt
TlmS617yp6augi9wT+0W4DXbDT4T21Smza3X+Co3IuHPfi8euwaCS4XCbZuGZfMyLOE8ZCQahpfI
L9VRh1Fps1LZhuY1xM5jKUN86coHpVBbk+PFMNFNg7LkaJag/tbyKP3SllXw3AbRcjKg7woix+EQ
wfZ/AkARtpeYZmUWNf54nZRlhLwVwfGyCONvcSugp7teXHZtG05fB0O9etMlNWA2AAFDcuhJXw/5
pGo7gxdaBxi+6dIEedQhjmSJVzfkupNT+JVzPrdZ2OEcsqZLOc1b/N4cFibWBHeSHESiw7RACW86
hVyrrY5CDvNniaqN562MIv8LNt5FZcyji9l7c5sUs2y8fT2S8PHCfm6D1bQ6q50nbwixzVdtqMT2
gMpzO+gSRPtQkugE/EpdSQcwOFMVUpqTnbT82oazrfMJVrHJatPZb/Ps8KzgoUSdpiWc6DcD8shk
oKrMpm9MdITaXQF7r+2KZB7q7HfMNzLlVqR8vood6rfMQzoyF105emTjjQLSur8a8jRPXfeSSmPz
Fops0fne6J/1kgb3IKQoA9mNHC5L5oV3uwVJ1RHRr182duS8QSrHkHqCxPWGc8SXwMt1eRG8nPCJ
3ChpYOSBKsYiymMueBO3ZluZBDiMaPOmRZKmNpcy1uSlG+sQOXXUl+tzP+m+vQmHYJkKVBVli5DG
kmGVuQp01bmd54dNH98kOipp1gZjHb12UGe9PjcetU25BfTUWv+65UMysBzVto1lplcuJp2n2HCJ
KzgYJNplGqZJ7IreuFK0V46WkHTySaMAk7edQdNRlFm4KUxvlZZj/VxVbTxUxYJHBSgM+mmiXmXG
jkMybyvkav1Bc+2JP6ZxsoZsOBh20W/ICF7qvvRD8DM7Cdh97gvlYs9vbhstW9yH2APyrptMa3Ac
JrMKX/+78Fjq4zpOTe8KJrklz0SRkN//NNw9eYFG5o5d7O0wKK28QkPiBb8E83khTvAcrulbFZe+
TXawL1Y8b2MwsfpFy4V7POvp4lYPlW3ZLAm2CITj+UlzCAr0NCOhtGe/Yb6Lc11Nemx3Kwgl3C1s
ec3QfI2o7o0oSDdr119FGl9vzeoBpOyUA1yORHkfzUTWySaBHlxHR1/r0Q1gyesZOQ5qh2rcSkkb
xGNvHooWJPl1CCAfqbtkiJiO1UiiaLyr51Q4J+GkG7jhdQ4sXndLvKl6G9fdRi6gphm0g36gpxWp
H92UXpeUUJZNyaTOgnhk8SZ1axTvwG6JJ0l19+iBkJ6zcED7WBZrPDsbEMPize9bZFkwmbhqN0My
MV4YBdbYZms4AiBbE+1+mFlHVlfmFnKn2cPLr0+DX0Z5Gyb6ugmcExsZCQD3hgHmk1533zC7pIcR
KVyaRb10cWb7pe13avbRiWKpXHp44KZ9k6tftgitsSizBPuoLuZodXdT7S0WCYLXbZCBokIsG0nI
TiXxLIpSUPvVW0vrZBZUyxjc0bZuSbHUff9N4dXPKpsag9KgXz2DakQ1Ad8gnVDTXnPSmrfKsxfF
BRl12Odry6stOq1M6W2Fhiv2qMOR9Xnpx8OwiZ0/7YNpSF8608UQLNMyrIYcgmJNUKGmbjoLmvi6
CH2i52fgq0BfMyXRKZGDyx0NEqQgBBsOcetcofIWWTwiD7+2gKZstkRtuknbpDt61TTAMdIEHib6
I6QAfhs6PRW0JwxYkTfzHexB3JjUVl4WoT9iP8pubHINwezrCugUa6Nkn7TnD/ieq9wmgbS3Dje7
iFlJ2aYBH/vdA4AO8bCR1clDGJ6+oLhc+Ke0EeqSdUVhvUcGkxxVnJL6K0Jk5HaRiZu7YYnKa7S6
VG+VCnDl6bJatByUGsrIutY2k7W/PFJL9O2iOo6vgEY0GDKpGBBNUwFPsCXsLoB8mBasGZZDANGi
LhbwzZ+XKEYnIGmneN/HTYMWE0Xux7IatnPY+8+JmoKMpegl4apbYYRNq8uAGbgzuiLDugj1ZMBO
dD18KFYbZg5VotBhMPUrWnqqcrE4XdZd8FZUw7nsUxduQfmAlcPgvHoqKhMZhF4PtmKdzTJFi0hU
TSOSgt5N15GW+lSFgaGFTyqZbgGzyofFpjM6x+Ye3xJEZ/olVpxWmUACfjN6l4x3ojHtM+TUrs6S
tmTwoNux5gU29Ab0POSS21VAAcjWRMpk0xo0SRSRL+rNOlp8piJoiQD6K2RhIvnHMvF+E5aTzZeZ
uJcU0cJc2blXsuhGQ+8momaNwxEyoiCooQKJcLiOujK8orxrU6DepROZCkp25Xk8/Oq6uj1aT063
6LdocnD84SvMZ93DKUiZy2syNSpPl7h2hV5cM2WdonO50bymHeKvirqrJggd2c7JQp68kkt7hnLV
RhADBuGyTorgpWagVjMBmPY8gBL2N+lCHIoCFsI8HEufiI0IGv7QEquWHPsmsjrk5wWP1Egv1y25
WaIFMnQUDuWZdiJ6HkHKVpnR3Us0ieFZzcOQ4V2Z0B7RFZNTVhks+U69VN7iV8itrJd7yDyulYaL
PkF3+dJX2juoBg91oeo2vZn1PBxnMsJSVWl7gi6Q7r3Sp09QjOsUy6BKvspwjTY29qc7o1x4aKdh
DvPG0OWSrfkC+HMPiSedJrqfIt4nxco8JE6iZnbXk9B0d+h3rQsFcatQWOpxPkZEb5C+BFe9Gzj6
O5bgmZfOPrNyDjI5aR+EEmk3gnblH2gN84uYxPMjRbq/C+Iy+Dqgi/DZx0dI5llcODhrz7C26bUF
qLmTZsZTR/UrmszmW6l9V2Z0HvwAz8F6yyqvRUYTxGKH/UD1KDOmqKApAGN8+rSMofrcQOwoqEWh
MqIreM0sD4Ynj3bxfcOjWOQxVP2DlH0AMwvdMm0UfXMa6r/atBJ6kPqKDaoVpoBrCVjgGRXtIOSd
iqchJjdzw0dE+YnSC1+uRnQwgymwrhEjvAZAY8NN7IBDu90SwhINi2jwgcscfM1Fsx7QjOfmx7K2
C/lG+nho981AxRznZaz82SuoIfGiELxaEMmpEGBcGxbUiV+geSJYkTZS39W5ahPl24N2FipmloSW
bOO4X+iXpO8vQNYo2852iGOE+6RAngfWtPBcUlWAkmNw8mgpQxoPMt6hmxkPDVoRYwJwgMvhuz96
Lp0KWJJotthMcnEth+dYVy2Ib1mVl0ZArMERNkjVVKs/fjIRnVHC1JFNlHoa6FKapgBMR1H3wZmv
bXNummHSQzEtmPMdbHwZ6Wn8qtvVBC7Db5G1y5chRkqWrZIjMuxL0EgNy6FYX75JnFQ+63a8siYd
P2uvWkOS1SVt8XfoZ0wTe+XNEwrmq8ZNZZfk1mc0Ndvf23PviTi4hqBlMSz2wmeCJABs9N6bg1RG
Zx+dnt/FIC9WvfnJA0ekV+AHppTHGvi+8a2HZtW6gUX3Dyfw3gi+nACgSrBoeMMQXEKYQu9PoCYO
Vn9Vp2/tzxMQPyld0bIOK84b4Iv9g1N6+Uq/2JE4FGiay0u+0Lkfo/v3wxGRftpa4XHep72nWpJj
TabRl0QBLv0nXPWvh4LJja+VoPS8XOoPV1eUoXC6Sqr9T8bPEHQSgrkMx0tp+eNG/jk/4fbnF/g5
B+DbINFbXfH5wx//z8Mg8O//vnzmv3/mx6iEf/3puv6mhmn4Y/7tT+2+D5e5LtPHH3r3m3H0P8/u
MkPh3R/+Ms7h3wxsuPs+6W7+N3/5bprDuykj/zXc5Mc0B3AooKb+mwX4yzyHy+CsF0ijf/OhP4c5
YC4DJdBTUxrjBZcQfbBGfw5z8FK83SrxQ/hDKYZ/gYUFcfbnNAe8V+FiFQLITfBGUxDQ4f/8H/Ci
LwMdYsyXgt996TEHj4X0hfwnAx3ePyFYn0AUkeVdRp8TBsz8A7oQmGQ0vl8NB+gP6FNp+4rcRGqR
ZzTU0uKXS/PnIvp1eMQFu3j3bPzAIQF1p3jnDbiMD8+GmXxUbDToDym2+vNqXHBudMSeHK7AaRxX
tvn98S6/78PxgDcCjUEMCv+KYSoPQywk9XE8Ac0DTRLAULPGrsF5tnF0AIGXRBsk2QEag+vw4fcH
fx/7flxY4uOhZGAS0guX+z70jJ4/2QGNTIdVzfOb6AS08g7Z5ckFq72z5cqeytD/p6/8N5eY4GqB
3cfoB9BGWDa/kiHzNDdqoak4KBHY27bj8xuojHpFxqzsbeW7//iASYBFisNh9WIYzUeGsLk43yHQ
gT33yuEqpZIWjs8M2UzkfUE/YvLy+8sa/OW6phh6k1Ak7oB8WEg/RD03Bf5alRcferBjm+mknMKb
dR19g/QfyFaOYihABtnHF3Q/uBsN6Z96CU4g50m79hejKr2bXRhqqK1Ew2CTfDpB/bXPLqT/sArQ
j/NxEQKuDTBrEUsQaPKP8TC/3pFeAABsxKz3JIX2/eCJkJRXU9X5aKEcRlqAJwmWIzw6110cFhI8
4Bl0dx5S2z2AliQ51hNwMAEd77WC5ZtkPLnQ5YBQQZHBaD0DKhD8COilQx+SMsFZhNA7obuSNSh0
OFUN/Igafr8LV7qVxAZn5L+e2ujUH64wcsXeBXNib8uawaRflRnIV4paxKHjdrVmg56QsLlSEbG3
CaJEUqANoGX7xjfe56bjDP0SFw3ioMoGUz2QGzuvGrIQpE3wHavU1lUW1HVjr+eYmfiT7d1y6n3e
wY4gKJEMi+Mw+xEIlBN4Tq2Z7K23zPaWtSNcUVuO8kU3oXxZlR8dEnQxjrk1Rr5QEZlbH2/5FDkb
V4QvC3ln0wSKvMLvsneD6oIwE6aULxGf7Z03esEDmTUt6rUmr0Biw/7QO2ZfEqT5Ok/iAOzCVBJ7
p2OFbyrbGJ2i3YQDAo4pn0KIfKrQdCGvncZ1pKvBdVNx8KAZbtpKR/a0oE/wNfESe1dXE9vARCTR
1g31THNmPS6zCb2pdz/XKm+qSOc8qhd9Xbd2euuawauzmODLhg7Q3G5awLiiXkFOeWRpWYsDeuNG
MSOJZVRvZnAWnznU0ycqEU+LGW3wdiNcjHVi+iR+HSYqX3gFkaAaBTsxp9iT7CCXZnFfY2WAlPby
GHbjlULlgI5rOdhbrZ1cCpOg8Qra2CRfrG3QeFoN7YoeSaDYVQZDL4I02AAJAL2B77qgGMtoNaj9
j+sf25nAMKMxJMMUWgD1+JSPAJ7PP34GmkKfC+c3iBsr33v4rp94OptiqRjbwq7AAuaXxyNBI7vc
AxsoyytoCb7MzbQAoRotZXeRnwYKiCZyT9TEHfWb8wxXVpKMCjTO3suk91F/loMtzRb6v8vKyMMH
+q4O/MMSzKmxaJT2en6cYG56O+cDZixGELvlHSoe0mUcRpDMeo6hNKcQHXMv6Dld3gx8SZMvzbTW
t4vzwuXzhMvPd1Pfm90UgqfMVr8dMg/0F+wm9K9hegjBdZ4eZFRy9A07VEE9cxjz0uVgS+0Brczx
FtphdCbAqHJjln3JnL2aq8E+JOj3zrksITFgjsA5hhOeI30Onic/HAuJkR/Z7Gxw4yV8vlv4OFXZ
XBryZUZ7aoz1NS2YocRqe2UAlu1jOlQig7w5wL8Z1jNVunpDeRKcE9TBx77myVn6PSshMcfuFPSL
wA23HsSrFebqrpfr/MZqFHYFrLaqLrC42TEuMR2lgIwPzi5I0/Ip6jENowi8+BHtD14OiPu1D+Ab
Nx3y5v2Ibl2DH4yw6KDTYkm5lkxvPMAfMsRle4dtDms5LHte7xOvxC69qnrnplm+kGBmT8JxCMxp
RQXJiDH2brW8fLLQ7c8yDuSLmy7VDibwvNqBVk8NSRAwh7B9aKBTf24UBvLkzBGgtj5Ksxop/YFK
BpOIsRJy9kKHhwS6xVo3fYHewrjaBpGg5EhANbLP6ySDL0J53npYUcfQQwQ9IVryQE52G0GIbI9J
GEVf18qQZAP9/vgvb11NDT+gGf0h5Xz8f/HXMQIlvUdh0KYwAJcDibRniggq6TujvQ/7GwsDTW/R
CQpO/r3jHrtwhA/YxeRPx71PvfgrsAT8vMSOpR4xKiMsvzK61ArTJmQ5bFc61F0WVq2OIby13kl0
tcalE6XMVlCVzy6lw76Oe3qT8sgvGjxVO7BMqs0dRK0XTHxBLiJnQk/RUnt5GxjcVkzaUJu6g1iy
ga9dqbOikzu4qKFngI3sCUP4G5TjXTK9+V3DTqQkCG9tsmLRjBorZap8WqAl87KUdNXzouJDcEZ/
AWLpmISI6Q3D7zGwwHfJzNlpWnBr8g4To6Dl6QbnlFLAzrWM8T9422MJ2qhip6STQDOrsEW8hyu5
d9wgDhpSTdMOmBU9gdBAxwrQxC5rsJmIHGOV7S1UDTxLZBm7Xeqwj2OCW72LyjV+XV2DgP8jBKZc
wy5CR+9l6S9+x28xsAxSIqyM+LRo7e8wb2E1mZq96a2P4LVnQaSw84frSF7TDvvjhHp6KQSpO1Vg
IknHiw58FzIGh7pm9/O0AnRgdbuRN8gkSs/D9pUCaLsaO6X2xml7OxvkvgLS6SZYu94dwyVMenBR
TsT2GmMVwij3FRtelnCU/CYkBmddC4nvupgVh+xV7dK7GDr1hN0iwZACgaEh1dhCT6G+wRCQysbJ
UbdAcHIYiu6+9AbykvAAgdUprzktUllwqH/LWMQrhpkhLsLA6wbPP0rNvT8wUIuBbFmYzXDOyHJq
1FpPoV2wLGinsJOPbA4eoC1ie6qU7dutAkSw4kzqyxWFzgVijzhs61pSgg1TIVTdl5c72jRAwFYt
sOI6UA9nDBtB1TCHqw9ShEzy4tJSUvpPgecg1OE6IbW8h2jj6XuToLld5vXCK07vuhbdN9iqJCgL
SOnV6Oqta2uvCsAUIFuudmigIUD9kG50PqZT1WCb2rzsRF2gZRr2ZwLCAZ4ZcpA05P6xhfh8hgdj
ckxOQT8dGLTCYhjZsWtWeY3bP94NFJGlNdx7th6rjx5QAuBwHFsPaPt9FSYByJPU23Z6IfgeY1L0
PqwCP2WwVacyh3bwqaII6ZGq9DbwqwBSZgA92drxMGAwCeD/LrjrgZ0OGdIQlcGTqDGWBBnJnIj2
DwwAIVtqhnLPVoyZzebRABoYpiVHVPijV+MfXudumI2XA9Y1EgPwEjdslv4NEc4Uxhd5Mjmxt5oA
sIYJfG9hT20bbKJFM3I4tehEBrwVX9tQ959wt7Ev97Y7YucTu1i0HmyUaM6pSDYV6651C4AkwqW6
8Z2sHqWX6Bc1hNF5MKIZ8qjykUDacdexDlMgDETy4A6ZHzR4yMp/kKQkxwjWSF1D82cNjPceUnlJ
916zfidjghsSQ11DpyEBXYcGXb9DN77zjMw97MBT5rS5RBDuI0Jgv0I0nJvhSo+hdwC4M8rrqe2w
SAVHtKkThRW5mhL3vrQdn25di77R3CDt/odS/FIlvSuNKYQIvAwdwkIACeJj2b8CLWXY8eRekh9J
v4H0mqlL4vv7cu0v1Q/FwEgIFQFB2Q+56lKv/tJPDCp11s0wy33Xg1jINFqOHsZJeVAowclfJRcb
/fgjHP7+uH8p/XFccI/o0rsosagU3x8XJXkXNYOVe9t0yevsoSVFTLaz2wWdomoziN7dJQlHLB7N
Jcv9/dHfdwqi9sc/DK0KaCTHqw/+0i3hpgbqCWCYPUZpoQABEhY+oOt1uGrSCdF+riT+60uFsuSS
eaMNCcH9xyn8f8Xu5/zVf6vY4VXxuBv/XrDLXzFWE7jEvyYnX3S+n5/6U7EL8AIEaCiYRn3pXoYI
h1/4p2KHQv5/QdWFKhf7PzrVIA7+l2KH96IF6CWhaMjBJM0f6tafil2Eoa0RfiHeqECRs6K//j9R
7D704vzoNgrw1GINRz7GTMYXSe+XZ2rGQDd5SXvO/RKhg3mBI5cNEcZn5W26mE+JR9yxsaZvN77f
zi/zEJtHREGL1mfWj59/uXp/o+l91GOgGuJasIsADa2NYgN5fzZx72TLuDbncOyDcwWFBWVDOgAs
smbGNCuzxPolNdg3MyUo4hsGZGD1Y9hWGsPFS/s3Ns/+DX4Hh8HedcEjhgrQYOcSUn4PMOvL/oMn
EH6IfT/OOIHiiuFAJPVp+EHyjGsgUhhGM58xza6qigQz+R4NdLxoO6duIOg8tkFT1ClYnDVNYNG6
1o92An4gNkMzzG/cTlOAPViSAvntACpDcGSMqSItOgGHht+2mh3R7M6nAkGKPU18vML8PiQamFCb
XNcKaeTu9/fhQ6DFl4LVgW0aUjLWBnrP39+GFJoLsN1uOkPVZE9DRRF34jbE0pA9krzFKnYvy6B7
/v1hP8jHqK8RsTFwgwEjuvznclq/rEVAd1Usp6o/9xSyKqaT6TMaiTDvreRPvz/Sh4j+40jQzyDl
wvBiUFTfH0n2mG4zgvE9o20kfsV4SmS15UxdmLWSb/wRg7PyyHd0yNEQsIh/WjSXRfHLhonDY6GE
BEN18bpjRIcPh4fhU8PIAjmeQldDJ7omr213OQeMzJs2ABGGzPm49bulGxc0BbRD+h0kE6YdMhef
bAIWKY+WBpRxg06fR9CrYVRw6tx3iWShgDIuMKMOrQBqT6Jk1T+3g5/vsPq7x/SvNwptkAgbsKUw
lhWe3PvL5yea9ISU3nWgS/Faw8CHKue1cx+jrRnNvseF1+1X1KTo+VhHDJKCuVjnwCHSP+Z0XYfc
8SqFFdyY7zXGD70ZInl6/P0txpyKj1c5wtgEdOAC68LsDiQo788yUbT2MUssum5QT5SMFjPj6+4y
W5NtZ6M1hh+N/icjHNEYosFTAHQ99BYld10s0XjdjeJOYo60zdJuqT4vjRgOEAzmTJJRPoLXp0WJ
6Ui5HpqmxpjcCPpj2Uz9eZHeBKAD3n+FvmcIpita9vLQcLEH193dhU11W4HTt1mn0/E8l+PDHAov
QsoYXuRNFyI2xHpdM3+hzanjhL6UPihSntDgtMKGZfnic7jpWHT1waOQOrPF0bUIFuIVa2O/yQk9
ERqjmUCwiDndltOoDxgeEj6MHBO3d2XqBXW28hYlOYapAqXsR++LFujnkcBAD5g9Jg/ByLq32sgE
z30k2ntIujbNDDzsoyqVzh2uA6iCkN2AW7YbeOfjNghsYDYdSQM0DiwYPJmbkJcbMUWQOiW74SUa
VgqM0Jr32GrCJccAPdRZc9o9W+Hzq1AxeU9Axu30/2XvPLbjRrIt+kXoBW+mMOnojUhREyySEuGB
ABAImK9/O6nqLlVVm9Vv3IM2VRKZmUhE4Ma95+wTlJq5w521vfpuNySjvpTbTlV+ttMY7r8i8Z0/
sGIKJ8I4Sc+uzUyV7RZKYhbHPCdrpiZ/N3Tp+SRrNQf69rioXHvouNA4ecJyLEsNfdaMxbRzli20
ZZ1GltTaBuFYlWRnNM3dbBl2XIwDrr2SO0nuLDkH436hn3TJDGCrU4A6vWyaEFU4ovvveZqb5vYy
ztpyFjEFA1t5926uTSmtAU3lNAn9WlYSbyMiuX7bY+OUKX64gtq9NOvuQefUcSxXi4py4jtIEYbr
HE+RaPoQPtOU56Gsq7lPwAtkejTU0khv8p7xX3eoVo+zw7rUgbx0R2lxR81pZ3BmmngW7lwtL9Mb
xdJxs6hnwsINZ0FH2NHGHIKQ4T/Sr2RBJR1paWAE6BJSeGCYXlOaFXkA6GM31x7TgTGlKtg5bdZs
kb/Rx4pas8Jd1OTnilyNazbSU9Aa+BVZ4X9ok/IKPdY7U2IC9Cf/2sGJkJ5ay5OeU0btMvbbehh1
djdE81nugUobFT3iYBhbDru126wH+vONiBwTIVLkLc5a7wdAqVrE12o+a6Lh+M4wvWpi/qNrN7Rp
NboPsm2f6TkHzdEaAlknVS7d+22SFiYfJH3GRT7no8e0ITdzuU8HJdoHHsbWCYWFWe0mwTtIOlln
W+Iby4YwoqSnfdX4+PgSjaUy4BA1phNjDaeOs9TKptjDUy3C4rNGb6Gobz8QuwQuOm6Jxh1kdN4f
Db2wDygKaMBiouytuOiKNN6mtEKdMw8igCkL3yWyAIFtCKLKTbvg7GfvDJHiZPLywBOJAaukO+aF
MWcJDdocigB/LzQCZFTcPhmApIX22Baim9a+DeiGVuiFrCPz2thAnBShr2zNelxrUAjXrgjWLm7R
11w5U8sjKcN6zQ8EiHmtHYBfo31BkU2TuwdMtOzG2dmKC0Nm8tEuTcYgS0qHwze4eYEd4rdNRnej
QYJQ8twEsYCrR0hUkgLA7Us9z1QWZVaqB+Qj85sYcguF9pylzIkcDpGtn/J7nLoDcfw5jUIDb9l3
n5MtQ6J0pq0BRTmSgGGXBJxmWRwGrARYejy0kzefrZxW7883Z1n2I12wkZPwstoMUPR+pnbM55Y3
1uH9Mi54ggVPiHy4uxt2ySH2jWDpjnIMUvO2HHD33Zt+G9jHxS4ZsshFnovPfF1unYoZTdLNDS/d
dRt9ocVs5IZBzTt/+PMgbWZ/4n0hcKPl3vIpph4aIg1CBiFRUCmWjqizqrhr4f9i3pioCn4OSQxT
tvlNb9grmitL5Dpf9zws01XDBGgMC33qsSvoQJ2SVfU0rPhnzDV8IjYQxNrnOlm2DSNiKzhB3Sr8
EIRuxX2BC+Z1btEio6ku13tLLvp4Qf+TEV0nIAE8+DwtGEToxnUfZP0L0A23P2NaC/NEGzyYLqCq
oJ1bB69nSgHsay9MLuvZQrS+V3Xl3C7TiLy0h5BUPc9uk40HbBvNB4jQ8x5S9DT9OAf4VlLgiqU5
B7nmWdPTZtfMIkPGarPNrcOc3xe4ry/QxpdO7JiDCbuwdmweR7lJUxd6T5bUZssy2bTUCo522xn9
j4YNeT35BrdUguOOe6R0kA3skH6rhIfM3F8Yw2S6URrUUvGktZRO6d2X34YAO7O2UqaftkAOxnfs
tetILIThKdx7Jr9qaYyzKXNGNXMUfC1zpCEcA8WtlLxaVg9Rsxr70PfGg90grjps89lsjS9m3Pai
rrruqnUX+1KTCIeTvG8bdZHBks4j3xmb/JFKhB41o0Ic114xqrDKxxm56qz8nqfA2j/UWW8UX42O
tqYKMQVW6xch8XTxyzAiJjkk7+ykpWJ+yzNdU/B7R7c6FqiO7pZRS7f9wHCsSIpt4iYtTFlat0tV
b85144qzYUgo3b2yjRwnNA30eUxm/E2gAXymfTgbPFpy/jjWibFYyxCrGmPgnrEld39lL5kXryli
6CgV2HOekXAaj2U+cK/xpDvPDbNmvG2DFrLWZIoAgmmTY7RaphcQ1bNvhFWlvC/0wZkMzTAWbCyf
ta/u+xT6EQ937uhEFBbfJgeHdbksLFl1l94gcusWd1ztHuHFB3yuZdGyq2rQzt3tEZsBs7Jmkld1
nfL+B5iwuzH3qzyeF10/rr3Nul9dMAqQVHKPFEj6A//rpPyHTopHRNov9ftfpE9Qj9of77J4n+Sv
6qefP/a7+Il2hw6uwMRZcg6m+UcrxbP+5pmcv8F2/FRGcSL5pZVCE80E6AaHkJgQ3sfv4qeApprj
81g+YxP/u1aK/alA/OVYZ3N05diKLIMNxdE5Xv7xwEFVAh+rK9Shg3cUm9Dwknxrg8iR8uvqVm8M
MEoc2JtMOEUHUVW6Y7gsa8UGVYlIl/6jr/zqpMFbv1qm+lL5tJs9zaUbwpwZ9xEVSkntv04YAbCX
bDvbanQmzABw4EgEO8GMilJoCiLO9nciVdRbeYqRy/arxOgxaWQGr0kFrqLSaHlNvWeuVo1fVR08
Tk5BG1505llK8eZqQo9rQk7wEG249pQ3HIUavhq0F6PNURb+WkdL4Pk+0dy+J1LkTQ28vOuIr3VH
2yyTuIOgqUQ0Ge6M3B9Ds+XzEKqBQXjov7pGCal/oOyaP8foPK+jBQNVrDTvOAz+EZqlpATk0ihK
0kw25GKU1YdZaUvoulzKzh/GWO/5pbXiEthV9oWPwGXQ/WNDsHNMJVfiGuE9KGFrSY4tELSX2R1K
exC7Dkx37PYuf1rZd7M/yeT8kyUd+bAImAZvzK7CbOUSCGATiSON7S7r6rtgrTnijLwkFaFz4dg9
KoDZMpOp5w1Zwq1iZEVfIH7iAfQQiARd+7G2PY9Ba8BZmq5VPFcrlXlQZ+9prRlch+CRsE6ZWG0t
olHH0XCWLO+oU3yI4MqMhjIYH7GFVjiXXVzrWr3t8MJsh9nn5rDY2NklvaNvaI+fN0nRr6in7H6M
hcd9QEF21ygf9bIeQJEwFBUn/4UX7U4VvKmsrOwjeoZgZ5R4SJjpLycvkGaieAjEuuTv4pO5Lkaj
IspiNBNP5WXkpi7HEh6G4VRTlzeOc839/LEECPpNyDFhPRdvSAb57jf+qWQmEEIba+NZ+jhjVMfP
NFyl0UDqhb5uuwJ8EUTDOHz9/L6bjBmmqrmtmGFtuyznlvGCga++x2oxuX590o3sg0XOXe3yd/2c
uxPJmhV257WQ9XL9UgP1C10fS5bBG2Hl+aESVXGNSfjo2d7jykkgmXvWCcCt9DRDkrrKPVZH4I1f
PUalkevxDfsTNxOKpevPi4FsAc2Gxl8VVfMGk9pMUoqeU20CGGfyJqK6GtPT2gbGPVYJEZGpgwd7
WBUHTCGgWptmMlSdHjeDzSXVFe8hy8cLf9SWfUZf7tLqUwBfcjOTCuAB8UIWTv+SodHUcZe1/OEy
t9WVb7JQ8YDAbVA5Z5s1qxOddaLXqrhTuXP9ubysctsOOkBzZl41kR+dv5zR312oN3zddh5UJ+ZK
7X7RrSrB/MkyrGh/fX63WsPH19L20kVsxBbCLdBiU+SUzbX5vMuhOm+7TgzBfszsKuFkEOxg/dQx
fiwRfd4A5zucJX5X2BtkhpVtLMCBk9hbsB0+v2YJ+o91wG204PFMVGmkr6JwtIOT81E3Sl1QDoaG
kMVi98JqxGCar8CoPjKOTuBRWD26xmpuLBlEZmukJ32Y2ktOncu1szh7fy7ftKxYQw1I92VamVUC
3bngXKxrh8xhnXabY1yuHKt2nstN1gKDvNRwBEZby/aF4+kVwIPPmLilqrD3QV4Dp9EWfpkxq8ge
LTfypG7FnPjHsEfJeJzdEThCy8htKRr9wGDWgnGdsSlmBpvbzFeneVWwTyfzLrcCf78Z7bqniDMT
YSsVOT0fmyCGAoSdwSryRHdofHawhpnUz73JDBYz+Vy0HNoVgD/tkd+d3zoDt8Tg2HfmWq57N9X8
0KGHzmNn5mbqF0FvBdZB1WESoXfQ0le0l+vJqz4CJEEJlTOvfL7WbuBUMTPZ/BaKQ7CzW1ojKLLG
WPMdtkDboUqHbHhrGhvn7g6dgp/2H73Hv0YOkbDomZsX7Ce2Vhc7YxjefRA1CWBSaFm999R0lL+V
liPTm669TpahNfvZaS2Ws9iwHmsjZmoLtKeaO7ChC1PXmEE92N1zcgF6WdtNAt8Y4elvQ/lmMqqL
DVEGToQh89HJsHuP/izKKzoS06kgxcgPLZ3eQ4jj2p6SsxcDaVYhbwGrumkWukadebsBj2oZrRW4
IHQjw5hsdi4MAMS9dhLp9Iops/s+BurdLvRuCjNrqT783tI22lkajp2I7X8+YLbqdpxalkCAXoCk
K0pG/01pK41Brsk42/DTq2DuNuboVjuP1/TZfe/IKXNsDnLdpPZ1BeIT5VOm6ss0DywZDkgR3ahf
8YZdOyjrVvIw2lS7b6H+n3LPffylFPsn/d4/NVLPdQ2aXKgKrnfGWVvUXb/25esADD5RCdPBK9YV
NFr+UVQ8XKzWf5yGzuK2YtXZKEvjf/+653nun+opG5UkQEEGYZ6l/6meotdtrkzzp4Mxf252rEGr
qL63s1aFi6g+/v2r/amp/fNTnonsJjM3DCp/erVtJnqo2NrpUK/cIOdKIKhSLSGlSf/5uf53CPgP
hwCLTilX/V/PUx9/LK/jr/X/bz/x2wEgsMgoZS5E29FlRMgs/h8HAEN3/8aZAHU+x4LfqvzfDgCW
i8WB4asHR5qpohkwVvrtAGA6fzvX/jZigk8fAdmYf3d4/LYs/l2cpcF44Y93LNpsx+Yc4XEL0afk
tf64UjCRaarvOuSgZy+c0uhPjPX6/umH43zeJ7nGLr40XXXvzf7ViNDzK5Vs/yA6khL0YTxNK6SX
HtrH1adTbk1J+dir8xiQ6BDtFc0DKV9up/cIL1O6+45jZhyjPbIs7my7qMwm1FrCLo7gnujwBTYk
pC/AMEzqWa3aOho0FfXHlS8G3QP1ojDlLmHFs7ixwzStSnu3bZmOfV/Mw9B/IY9OUrQxZqqNUx4s
LuMoMw1k4uW6Pe7y2jbFSdpZAdmlJLRJP5uGVpwBBeWrcfK61Xyy2XhR12+d0ZG6YqeLv4eKvDrH
qYAGlZJPU3jlY7pq9IgRcVYKYl/ndK9lm8I/d0s6CZs50tJKGNnpyo38kYf6AxbEUgCiqO1xT7IA
nlWwcmM0uUF+kZbnQ8tMZ3ncKappBeS/ZM/yu5Jqo0OE3BYSaRnhZocSc3cyY495WTEAhr6V5Ydi
LB6yGiIG/YiSZKWWM4M5P4GQs/alpJIzACwf6L7nG8qlLH+GAUOPaVXFEc3eFZM3esrT9DxmDU3Y
ekQKtORZ2CoeAypz3+WSzrT45hfg3mOEfRzOr4Vzt3pi0E2iY2CUJzBSb1nB5MNKq+lh86cxxJ/e
7CcuqWaRA+d4guacl3s732z3cC3v1VY8wdj56OpCXmxjR75XlV1veQ/9ZpIvXTOeGtW1hwrKdOwV
VrxQh4bjKtwLIWCrksnCQ5AgOYqjJwHZJob4xMO5UT/conWvGndLb+egwzGAzy4MpglosZXGJAxV
e1vZRrhs6sYkzCdWiGijDFIfHTKVX+L6Hq58SZnsEY5BQBGhcO2yOSGCpzyCBeS/FZOpmIxT2flo
mE/LsK6J6B3tPjvjANoy+5FaaXfjaPLBkcVCFBntf2w4xRklXhzaynUJktDd0OpWiJStM+2k79hH
9oV8B4Y22BFjZUdOrgV75c4/OqdqiPyDrZCyd4RVRo5YBKLzrbPsDl0m/aUsQ/ENY4oDUWc14djK
NXI2DVCVrmh7aSMNMHN5NJyW2Ju6etLq9LhtCLabUYBhl9qzw/gE1O5SnvLeIVBG2MWHNTnDt2nz
OIPLsKxmu0LG37tn+Z+Okxg2yoWLshTlPObz2LI37aOTLlwvhT7KCTukIVk8lGpbz/gt7WBW+nS/
GgoZb21X4haNVtNilCbkRyCy2FldAfPBS70xMtBFPjJTk5HUjS3bFxD0Tu2UDVhdLHLPYm6sagvT
Wb5PNdWKnip1C5jXQEPObZEFqjZCn6bFd+Buup5knr2eJlm0B1PO6xzsmWsVJPSu7hnWw7uFUj3O
8oPo0Bl7OiDMnbtMU/6BNzxgrc1YLUJb78V8bdL1fBlx4Crz3GHedoZq9Iu8DRry/3wR5b1m7pGZ
88mqGTtOCbWDCJXXEtQmsvhMS4CP4cIX21kO1VtJGmxoVTN07qa/fV2YET95BX7zutReWVLPJsAO
1PtVhzRQArLq7Ws4flU81LS/Ww2K0OjDRDJF8dRg/CZ7UjjFlckRzmCcsVkxWkbjFkHnlx5AD1mY
gRVcCrvuTkbAlNCz1KWaCnFvW4H2gGbGezVR18ZZFaDLa86n2CnLWcZgPzk8di1BA/WqQ/dZuwSY
DIwB3MTXDCw68n6KdodilerrvGorGM93zaYYyPToQDSa6Ew21G2d23Rz1/EwG3pOn1MSytD7m88M
z20ZZK4vnB2dA9jy4H0wxzuomIyLcN/D6PDlVxcjNdMEXUtMSx3tGrZWNRkWpzJDyI+0Q1JNzqt2
sU5OjixzMtB74rPD5IGsBaEnKY8G+4G/Xhdkv9xsmq6u1oIBeLtOaMvbxQQXw3RWeean2STb5wGd
LOCuuFlKQLE4/vdoTwb2YHmFmNOLNvQEhIySsqdjCDjKCqO0C+qBU+h8P0HcDDmlAiJBq3k+FweH
fln2BCoGR5T/adQZC/18N2jeV9EpjoeIOTlDarEYqz5moM+gJfDN8TEoyiC2/GqNe7sOUOL0x0AL
aHJr4mPpvS9YGbpkC+Zpp4+Cw9ga4KOxz237dsl308TpRqv676rarmqZThfGQv98m+Eq1KbX3uDk
0i8JX+uSVl/L3VxI/bjhfztojkc4JKMWDDYEu/kcVvB58JmnqkQb31Tsd70LJwy7SYtuGQOM/GYS
9HVBYnUK9rolXNCa11CspXHJPYDJp7DzaK6qj8nltLaI7RsKwTNyI2AvK1cnvWIcnJqhKtn64XC9
AVqYIyiywy1n4jTKlTFezzZpMXlNpISrZy+d4XyIoP9hy6Le1Q4Fg1rs5wboXdRUI6YDn1+1DfYQ
immRH6AQwRyMZQV8ANyuN875LelG5V1gduLIdGm7xHbFZfAqJAcp7SXF6mKXUs/+2vHAkNZDUbgA
i7JlwmPps6+7Rf1mtuATGnPtjpPdEE+pPOiOZH7vkEg2l0QozwkHJjtS1vo2gjgIlel64RzwHmZY
Q4ke9P4TJpfttrJGglrbDdl9mHsTnLu5Erx9JavyhWVfyauzfv6x9xx+FiXQwzABO6sXZjx1kN1N
aA9uHfKEXrzSfUA4Comrzq5ttMkHfEqZFS15KRJnTLnQeZHbXzhDzxGBpwNpzT5djxTkbT96cC4m
Na8QkIFfcHwnaTXrzO9Ou7ROvPI9h6YwuhtlbPKgb4t3YOjtf5urUX+Z9OWdPB95s+mWViZK5epQ
0jlA++wq5PfQ+9hZhVTEXa1RYKoAl9A5CUjozX2Py/1+Zjqjg5VSGiWGieTFscf6YxxQH54XasZ3
SssdLZI3uHshDIcl07qSWLEx2Jgy0qaP18x6gB8AOUrql2DGy68j3s63NqMVNufpFpddjtAgs77j
uIAKhzf23chKrYk2TKAVQXLTchQIsAAyVXk5xQz1l3e99utYdNP4AB6nP6Zsnlfo0Ot90Lq3m9te
pB2qAQTeZrccABeW3M6u8r6nmYdIwRw9VOBO8eyAlECjVDjx0Mx14hSkGAuyLkF4QIJkom9194Nl
DwU8QH28pu/kI19Pke15HDuzeBt86EFqGdeb1i+YhRsEEqbeLHcG84SEIKtxLwdX25dOmTawS+vi
md2seuYRN32tGSg9VKVMD3rpFUfdmal409499a3SSmIbgHcRzzTXT5lZlOsFObNNGGz5cOLAzYLI
9bliwlUHJ/r/NAAgbXLutVuBfCUjdFUfhzu5LfJZ9zcSggWwNX/sggvkSPLGzsCzEtU+VKy/riQt
EHl+1Tho+KiutqdgkBhhOD6MM+0idtiIcxKc4y0QlhvatVhVUpSshwuSVtBw+HAdvhDysrlfs0or
tlj5C09W8PcBC3FYJO4Ld8kSu7LdaxeDyQtzfFejWJke6q1F7QiLRruq26V4SRun3Q2pD4uz2Zb6
CNaLKYRfZpCm7Io+1djMzbOeLumd4q8elobtdWiCB6RMMHLafnprm7aLtdwrd67csgvYVhiiW9Vj
HGhU82gg6KDH45l7urnVJfiLfrfSwaKv3df0zjcad84gnN2MH+2OFhbwQ2dLQYOrgvZnaUyXTYtu
zgaldsAEmd2aWO3We98rh+4GIv/ixAGcnd6t6DZjoyu+NyIP1tGHUWaazG0pNwt/AiXDYNx+6GTm
ApqmwOt8D6pUGeRNEM7lqqA6LraGTQHAcr0JmJ3WmLOPLn5Ng3Z0rYPMXefZ9IuGrtcMS+gwVKzF
NxzbKUq/Ms0uC0VSXMgtPJSJ6WdzzJgZzwDh9IgHc5Dcl0pq4jCN9KKXXnIWMHptv8EUjZVctRPs
JHEkBqyMkcQUl4LmKoj6yftohs5+/0n8GlD5lfulEY9jRc7zC7pnpD52MF9J1iNj4G1zYpqd/o/O
F9nBnRpKcNqQWtQXg/e0lbOeFC67c0L8aLUbzXF71SmsL2a8yGENL6bzhL7v+LWnT5KYEIX4mi92
c49IxDltopgjs7FF7GAWxb1EUz8hVE0yHQEspqMr2ZP5bUTDUHbXNkDX2OI9fhmpIhO5MG7bWqNM
Mp51FOf9mizmIJOp9o6aaFUMR1vdy6wIdkOlm6+OvdiHpgK+mlbsTHVH1LlXdPm+yCyQkt3ZclY0
7pkUlM/EB2tqX5s2CNk8gJA23CjeCV4r0GXCNNdDb9Q9pRSsZYKsaLwbuHAS7hsAb8HiJDTyON9w
U5I4WhZ5MsMCS4KaxzhxqtW3kZqecYbXHLQitYiW5EnSzm6LiqOWY6Tp2gplHJ0MkfUNMUCedvOJ
RINid5iY518t1dRGTtaiPvsEpNVrnv+AH2VfpSmh2LHo4Qp3Gmt3ZOOfBF3PGsb0NjDrHyqpeOjM
610u9eBaLVkFw75wD5VbOIlZ43DUx647Fbpx6/v0Y8cRVAFOqOwVRVVJeOgZkSiM3r+utJ7A30Zn
FFmnNnTJwHrJALjT7j07dBuc5y+aGF96i7CHXPl721kM+KdCfdehHxyQc25HcPw112+aCnydwKuW
Nqtp0lp0H7zMjd2txolt5ecsLkim7fIVZsMFaeMxgt/vbVl//QS91eakdwm6MGy1i2Ul9B9NEkaD
9FQWI2LccUGlkOluRM1s6JHW4vxIzlawKbOX/rJzy5a7ZfT2BgKfyBzs4rIGfnhL/0HX48leJp/B
ma6uR0m9XTK/i/tz+2fxR3EM+r5ONvxuhwwW64+55YhWylIdGluSJ6r15l0pPToCYniX+SJP6CwI
AMGfeaKvFYMAFHhLXexmpladTK9Rd59Iuqzo3zivUYqtLfwteyubYzsJRQo9arxnJVOmFWq+stD7
PFFKPRYaseDeIL2L3LXmqF82CscuP6bz1o9hPmkD6MfpW2D0VzPzwzAvzSciWVEdKxt7MQLbCDu6
/5wvmLqsHiYNsEAGi1PqPJKpiJF2q0xAVfklEUUvUiCEWcf8YXCND1A01H/Ai1FtIrbLOxNTvUEa
kGrt7yNRubGeDVYstOZpIWnmQwgAjbuMxEIZ0vWg+AaHBxfJbe79VYLs6rISw7rw02+K6DHkV4pp
dBis8z3pDFsX1n6a0naS87xzRnstKP4bgzMOc6FqsgJa542DstdyOpePx9T2HFgsNVZCk7h6NZxg
HIYzHKaFo04a81UJ7wotkrhRKEoRUVbaGVNQFUYIwb9uE0Xk7JhMei6uz/6LI/+HP6pa/4Ns9nu7
7Ng8/AIfvtCr0+rwcAX9+s7gcOr3FbqdBKsaobsMnWBILiciYYE268bTwCMpqg0JstM89wJFm0Vr
MCFhJRXovCao8grD2ZsOlTADN7YEcNYYwMuOBr7qv2X+dlq44SOsYjrAZO0Kxhq1To1Hruy9kzCU
3P2OGYSiuIR9gI6npdSPqExNeFn95ZCpu6BEoNSg6pzgiSXB0t71tiBstVkZYGAYQLzwdwihtzXa
zWzaz4Vhjxcy1UQ8D4wNMoYe+1wXWVJ0jYHDisPZ4EwjQJVMp3MBVlevnO+/gwpRRBa4+ddvVQZc
0ZSrtfMqXIOIa99SRxkPs8+4yl3WeYg++YXO6KkH9j4T0YADnA51/2noaUYRAh0ZqWZfwajT6LOQ
8pwMOhnKgdteIQVGuQQSEx8JWcdTwsDuzBTX8+rU83w0cCTuqmIVr6MB9dfxkWLEFXOfd+Y36RIZ
a6W9dm4z3Hh6rR1KHnhDaHnecvAJG730Ko5IyFXKnMEgcmoM4YkFxfONOoullQlk9aXh33wyFDeZ
T+9a4X785CgGuTaeetrQd9sCv94pGGdGv7MUTTO3t+th8TtoCr+zFANpiXjbEKj9BCq6FZhHYRYt
BosNemghzJzzQqpdE6ruMHnkYXAoUvW4Zs4XKgTnJ10x61d5YB2s2BRALM6B/zT7Ljt83poPGYkK
ETjpG6Zx6WuznAP4mtSPfjIX67Oh8mI2KWouP8GLvVRA1e1ALrtP+uJQFu50slv2n9CVuij3fwEx
Vg2m05bDDeXd3CH99pCGPw3C7i/gb6OCyzsvIE+WzOT9Kso0WtkXAHIsBMXMhaM/QnA2EOGSLvo8
VbL+F+hGj7unj3Qxyz0ByMXlJgQaXx5YZ8XKlFExrbMM0WXiVB3kuRJil3n5helYTaU8CJIvwl/B
jplWMyb2reXBmYSk+aRXwkW5j+FcmFrwhHgg++7kINniNkuzBefuut6vAA4r7Cj/oDx6IwfvxeQR
TQn6K+qREcHdqlHWb6OLu7lyZeyIad5nRdrfwes2n0sSwZfYsdmwt8Exbse+wwfwCwySvay7rcGg
Pv8EQpI9NRFvH/hXw6rJZwAf+rXezOveJPAn4PA6Wnej43v3/xQVKUdfPZimRTMUhy2rtGvZVsPG
8VuTmjHP478SI5FoZ+U1HX54D38hRg6iAY4uh6yMyfS73bLRLkN3FWZyZo086puXnUqbrbKt8/Xj
kyYJMo9CbXMJ1vtESuYBZFqwd0X/PLlOt5s1nroZsRk87Ocu5rBDwgoRD3uhYTnH8d1cDPgejmpG
YICUsboUJJggi/IM/bLbuvmLLFuJJIkJf5xrsx25g/2J8dXuRNWLa2ed/UOTG+D81Cb286ij6Bb4
GCDpzPLqk09J9xa+Nsnmjzr13eXQ9fNuklT/tDM9ujRafr/mJeDwM6lyYZYRZWJsriYZvGvKMBI2
p/Tg5o6MP7GVgWJpWKWZJ0VvHckJ9G/bxYULsjrq5GreNoduWse25NQxUTFG9JuH04i8/+qTZoml
7a31FyNRKDh3pb++EkObR6aNuzX1S9qKRtrQKxvWJ62wSG4aAOZ+0i413/b3ObCZSP2OvOyqFmtV
gEEltxam+XD+CODoqGX1bXgpanuNOCpsh3VYXOgJxjjd+l5HH9gI6jr+hYS55jxsSuwUFf0sVV1q
Xo/qifENPdbfkJhG5QOoAkTiVBv/Xk/vRmtZb2bZ0gdW1VMwml+tjM2afNCksK3t7Jd5DVrc/vAt
ocvit4dEgigChEW3M43KPsw2bvCsvN98wVHBdgjJmvQtzLLtxgLdHNZl/4zjprx1s4mEDvNAYSX3
arPVt39ANrE16zt9o0KGlfkLabMJyv5unvq7qTNrwp86n0e7cT4I5rV241tQVdGs5se+1c1LVAPf
bc2bruAQE+XA/o8Q5UziJEv4q5wxMqHbulRCLMeh/s2d+b+x9X8YW5sQZPCO/eux9RVJQ6/v+TT+
kPIP4+vffvK38bUb/A3EmItCHP8+m0Pw+/ga/SoGYUbRDDlcYJ/WH6zAuM/JoObH8MT+Qb9q/M20
fKDl56zFwLD/u/H1X/QPvAISPssxGIjz7v6k8gis1dXY3gXnrPoDVX+w10CRhIVPfMIvV+ef6En+
2SuZum7TgGFmb/xFT9Larb0tBq9kshE1uvgm2g60dZpP0X//SrwG2i+itG34hH+cx2cSkTuBIOIg
54qYs0m/GSE1hC4NsP/6hXzLN20dIsq5r8RX+6tERnm1EXTDJjjgVB/4Hj5Srfgo+d//z8tQTIIy
oo365+9IujkxVw4kglQDsRL4PTZsCG4Mj4v/x6U7e2ORxWCdBLtwFuf8YsbN6BLbHVDwg0obohc4
VIG+Mv3LgZTYf/+hzr/pDzIf3/DRZ5yFHZBkEGP88ZU81fiaDABz5TM5REi97tdsORNRnoT6j6yK
v2iZzi+GkglZmIkz9M+IQQ3uMGuzE4eABIfYG2E5lP7/sXdmy5Ej15b9lf4BlMEBOIbXCMTImUxO
+QJjZpKYZzimr+8FVqlvkkyRLT1fmUlWJakSEQjA3c85e69dBwSpxU+6G+aQRZDTiomg3s+/5R8e
+kWCLk0Pw6yNcfbtt8TUq4wsKoBk1DEZKg2SRelpjIwT/urzSy037MMNlY7BqkB/nrf67aVmlaiJ
aqraawiS97mqIPIbenDz+VX++IV+u8o7EzPQCnYjlXEVelgnRjPe9flQHIvmv7t1v13p3a0b0jwq
e3TR+yhTcATH5Gle0mH/P14v/eOXop3tcrzxHG+Bfb576kta06TQVfm+6tHm0cFBajZV3Xg5W/m0
8QK99IXXEELrSbnXoXD4SQY3wayt4rikCtMxKrEGuWOIvbgshp9OFOdrJwnMA2kVgqCZ9GWiVjyE
s+jP6Ihg9Ko4ra8Mj0yWsuL/gqcw3+gpQ23FjkHvrc6vAO0Z96ljlAcZJLQ48n7ysdzKfeDMTNhR
Ge/gxzGudUZsne1EyMYqLUbX7+vQOnQdGHiV0pToGEbedFpiHXVvHn7Cy/d24Br57LbgKolVngxu
i+wxcqhdNpOV6T+SlCZuDORqrRme9ZTjqvHTvkM/74XVRWjMpd9JotgZuwUBwhiVIeiu0eCiOUVl
X9PHp6+AupYcKw3BOd9uzlm48sTpmBoVtBMcFpcojIsNFBW1JkxCbDtg2B3Cf2EeLfLqdxDWyhOh
I9Zw8zreuV6OczfTjfsw6uXJGIqExkaZ3dlDGu/q1qweazs37gO+OxlJg6geqxxLNZ8JIg4zv8rr
1iYZ3HgUbAuchGY12V1L7+DE1dr8StPi7nvArTmJkroiTCV5QWhO/y+xjfvcjV/GdghuOhvn5bAs
jRHcyJMpYzK7bTIdVyBkESBcFLTjdTLG1oEVvUPIm8e7npbHimNAHNH2VsWRlrKLeQH03Xlo4pBO
7LB4sTUPAkKZcBNVJkmuphaBILE89hkS6yMhGO5phCZnkyJyvQ+AJzJQY85HGnL4jbk4Xyl04vQ7
qUFssRAO/EBGiwOTuOV5Xc6Nne3iwtAr5mN95fk2eT6Q5CvMY4bosVQWBA5ThtPNPiUecL53yaD8
BvwqfzGQXRz5jhNsZVZOpHWI0RIBKAIj3zeESTw/stFpkjTg4FLojlFfbtUIMbIZMU0APOEn6ALS
HagKK/CeMI+0NT5w4BY17myUJbO27i22OFJO3B2dC4QdMsMad9eRgdbvgIEnT95gaFv8Y/0Zvmfo
/jHilN0rD3PAvfcwN3O6o/ztMkq8xoi3Cd29eTMnIEhXZJcOipItFT+YeLW/jJl3yyLtQPigNdrb
ngHgY5hY8uSVuZaPSzuzUZp5tPUl3MBagHNwgK0j5Xr6vUZ/exyDsNg0IzaWtEleGCV66MJt88gH
EVsRUi9pU4uZLSJECraJN27I6/FIqeIXUiZbnzL5eSO3cZlxeMENYzWV+iQkRM+EtspF4ETUmx3Z
8ymJaQ9VO/U7My9zkpaQh9BRdosjyQsvbcA0qMZVuG4FE9MmfO5U4/hRi2SqNvZd2f9Q0RQTVkTM
rgrQfrEVOleR4qUUBR9LF1l/1iPYZ8DCe26R4MAY2knvXVHNJzjRt/ns0HzAjNutc4bRVGMEaq3M
LuOhZlUcLwniJDeICJMLk0PlttZ461OVTcjCKuLu22TazLil9/nQ9Tux7LuM37GA5MkTVBP3Aq0+
lLyxda/MvhPnBPViHiSd9jgqnqiUBfW7gjWFbAG3cl/w9WU78xrlbu1ddIUafrZaQz5VCGNtHVmp
eyVsBjmWznhAslA2DeuHHWnOFUEkDNmbhihxB5rDCvyhexWUaXMqBsVK9nrSUl4D1QurhJ9MIANy
0qB9e+DSoDrIJ2/dDrqFGH5GsjhURYZriNgKnmCdjmKcXZhVV26jwXT5EfLqgqYL5+oS5G5GMCkr
eQ3LC2spGESHuxOT++GTsiUAvLDqwtJ47FJXPOsDq1W/PCNSh4+SBl18nsgx3AILBV05cJJYaVon
z5NQbumLzOu+XOxG5syK2JWEZMx2eRuP3KHZAUqJY7hZW9pCBuAXTjCYQfEL2Q2+9QQNrF3iDI7B
rPKrVrH2aCGrB/yRTZGiBPN7r1RbM0H7H2J0P0c/oP/whOqYYkvOo6W6cEko29OH6ndJVHo79JLa
WdfEF2Zs9g9akrQX0xh1Z0Ey38e6OdwjvkGfCdt2Z80Csyx5o5siIpiRlL7gMksfnbrJ/diMsJYF
ISKR+Jb3+a7p9XBvuIyvEC7WyNrMihCIljS5cgKKZ1s/NIk833DY9FC7WActjrK7umDlbQpWHD0H
2c30qsLswk8KenJZZG2rxaPDb7Cl9hrAQ5IfyL6NJIVEBLWHu2w1uyLyVoaIqmGFQxxjzpRlLGag
G6FeEKXt5WtB6tWhGGrdW7kVjtIibXLcpX09N0SdMEIkNKamESiDoc5XBMDetrmRE1hm5kcUDgBq
S1fVRzNrla9ETv4fyBFMdfbJNBhjPrP5gJI8s3OMS9e1McSDr6dJpO0sUiuj40A+NlBaIw9692j1
Cu1cYCuUaWvO4o2yV2iCnJd2SiJmiX2aP1eSVpmIQ+cwug5mB3ROGB/MWuqb+m87hAsNADcWGPLL
wnYQSCWoBtS6dcNk01VRY/mzqZi5sva0390UZtS6HLObITHBp1YQIDkhTIEVrypn6o9FhkiIMcQP
gBD7KknQKE/oLC2pRVvD5v1i4eivpExAzZgFA2pigUb2amPa8Z4auLySFgVN5nZ7o8bFNdbBU4q1
ncQY3D0GzRS/dGrxkHcG1hb2aASqIf6LwjIU0IjMnM95XcOfYeYIhdERD0nmMCtOMk07xKPU3a2D
TTklAoPlG02FWlMtgVAcABST7cEX3qdqgIzh0ln7gsK0+FnfnuM99s6FPOdJQDbCenfCZqQeWrjn
s33NBspQf+jPulDRO3MbzgkdR8vzCRohc86Zc0XqNeUJL7w8AXYSglH0virU3mGhljgKHXE7Njk6
FBS77wu10Ah5B/g8TS7uyIY5aZbh+ODET0WmrgPycraflxgfKkOPphiloWUBaaLPsRRzv9WgrdXL
PByqbN9DjL0oAtTGogCBWhRReUKcbHn4/Hriw/F/uaAjMRDongll7V3lVCx0T4t8SBaUetBWrBIl
6JcCplLS5E+dVpLq2UacB6U7XL5uOxh3oKNGxiC2zC+1dZBm8qmc6343tuzrn38+80+fj/wHE9Qi
VpwPRXk1xiUNVpXuozy3jjTf85fSrHmnho62cr4KEddvsizjRYoQF5/3NmdNQFrVBT1rA2pyzlSm
LI6uAQ17Mqg823iBr2ZIOk8sI/ZOi4bpVGrDGu/6BXjaMczdhwGrsjlSuG4s8Lw3Jj6LJ9O2MPpj
MOh3riacqykQbMBkEWV3OoT276+7YlHgtFkPzIGjL+6FWH6LN1Uuv5XkRAk/zwau/j4AIoREk7B7
pfsOh8BKLkDpbiS5cTCthzp2tL3GsXHFhM3YSuKm12HTfYWY+vAJALYs4QE6PwmP6bvHs0O7ZVeA
TPYe9fZOAqo/qZAvf7EMfOhYMFWiUUFUD9R/AGnvSlIVqx71bgm22uLwTIdZWxeQcde1gbafiTIG
rAmQ9nmEiePh8+fN+HiPOaKYS//HA7xpvS+HyWW0+gYd395qgbLsM6v0TrUg8L7niqMx/gIJfpV0
3TuAanepNwFkreSiwoRqvO5KYNvLetuQiZQpEB/h4nxF4tWgIARRmpRF+6sORNAdtIAhzd8dl//t
V3/Vr5a2Yf72Q3+ALVw+M5/Co/70Dlxp/P0P/tOudqy/6FLRFCb649VRxfbzD7nS1f+SyxPhGTZN
NLrV7Fz/g1vgv0I+wHMjWEMX3uU/biuThJrljYV+J3hxlkbff+C2MuwPD6djWebSSIdBx1L4vm9I
rFs755U+EYZRINxWy1wbrcRgnhsL+WPjGQmx6Izzmnw7dHbNYa1tmgPAeiYx4P8G2hxAFTx0uB2b
eUSzUEMMD7up8X5WyGUuBtueTnIUQL6FTFWsZojtaP+1tiUXYuKog9eGfG6zFdrGYYhOXmYEo3XT
JIDmNGGUd007NccJ1vC5YOfcOAgEbgNDM4GLEK67aTym3JuozOsbAr7GYq/XaJR9VOvOE8woJNAp
YR7Y3WlpDrgavBQq8Bj4Kir2sTPHz5oQ4c9h1uIzkGjOg5xKJLQo163TKM+WbozTQkYDuUg2lZKh
sSm1QV6SIpKd9KaXXKCS6s76odV2goM4k6bA4uDc9bSwhiDdoqli6Ci5KetxpGDWGoz22atln2x3
HWu+NG/dhtsssDFziYUsXbBGbUgFs/aGUYcbw+POW7EljgPh8pedZtpbGif5lT5nJQmvbgMUziW1
o9fT4kgbsIKBPgfrdMDYRNdY79aNm58VEOX0zeTYKDtRQM4Qw6R+D1GyO1Wl9dBCiLkRbVsg8mmg
+dAxIdgMn4ab7shDNe/GLDW2iTLdXV6FyVIMBQEeuzT2J1NP1zm55mdS9u01igI3oRO1wJohW5Ci
B8DZysW101/mC9i5HayacaB+aaFCI1S5NMxzrEDqkZDL8LbJzfGibxNmhFCjgVN1xL6ngKQjkNLm
Apf2Fsy0VyXFldQ76wwlyD2BF6hzFyz1tACqiwVVzZYM4E2T+X6AY62XolunaZJcB6rWL9SCuw5G
wNehXe7SxHQ3uTWQSoOuzQ9eYdnews1OvEBu1cLS9obhJzmO2hYbB7jtaCFv85ATE7PQuFu8LKsZ
gcNGuHLw0dNZvl3Iq5KnDfkGouKF7E11baO6bR84b5IVN8L+jtihV3LhgRM2ySarsFULJeJjtnDD
gUfCRlpY4jLDdDhZ8MUdt0VHvjDHG0EUdvbKIe9rnptXOPm4cMormqArxfbhJ68Yc7J8Jeg1iNLo
LoCqhjE5wzubnmwobpHMjPEWceuALlQKdOWU6X9T04e/GeqTRrwJOoRUDjeSkhSXn6zTSNwJi2dh
o8skPrHxQ151LvC++9Ga0XUALMvMbeExGVgRpT1xfQpdD0jovYfYQGfqK5BlN4EZNUTYl5p8QGVS
JIehXEipWYnmdTUm+myRYltqTX8DecsabgjrU4sjPtSI50jJrUgeCXtu5sJnol048yqStJCw5HmI
rFtMIz6PWRg+5tRlNL0jQZGH2Czn8RxKbPEj5+6QgXw8LmD4YXJCP0sK192AX4dPtsdvYD1S+mHp
clJPpDaBF7OH0zJbEixRWZgIvIog7eBRFnaQHhIoBaBmIh0q4bciVfaEvNYEkmV0jRHwYolx87r9
/O9O/cVOvdR07Gr/frJ8s6S0/Z/1U4Nhs3h644z++x/9117t/oVmh3GqbXMotg3qhn9t1eZfVAvL
cJnT29//y7980fIv5tNCuqRTQEfkkPc/OzX4actllokFiR17MVr/Bzu1fJ1t/X5U9xhdM7yGtsvn
AOC+7OS/1XGK9HLqirjcj70jho0XpchN8TuRu1DUOAILAwlVgRr2ygPo1a9QpcXnvLu0mbII5GVD
S+FbEsTmvd1G02VpG8VN39rBd5LhCMiYTYaHzjDLfdUsLLulcDiJNWpmJ2WwvB7G1M59QqETVK1A
osxTN9Oic7ZWpjuI/82jmuus3tQIg4hinqZBrHnso5E3Mile2hwXH9iZydqmWmtdRCIhDS0KrLVW
jnhniOw0AaJOi9XJlmieNROO5AHbCF7fcrLPDBpY1bozGAIpMIrsg2RweWOsF5sR6dWjnvOhfIyE
3TNXEWRKWGBjGFcXLZMC5oURf3DG+GkiX2YMCrtZI+3C9kbmtdzHS82+MWc9f4n5wfcEmpCtVUjs
yGKOg1+zLWnspmJo76tZc/hz+WT3ViXb+2LQ02sv1YmdIvfrYlBB8a1q3fKia5t+OhnrMZS+pUgO
g3LIus3Wn4lgrYua5W+OKvcKefm0qe2KGwmvBQOFbsYwYqxkXDqrc/VdhK57GWTlgNB6bnThB7Cn
EXZlQ0lrLceGMdNsquiKElXvXcoWt9RpAs53j+G72vZl7Z2y+ta7OYqG00h5xnaMltyUWBbljRC1
e6URPnXOlIrcrsmlpUyrfZ0HjfhGF9c6xBO/DuARoI2QxC/Spu61m9dpnu0k4khhg/I5I4MGKZoh
2/2s5R3fWZhbs4jrHwOzqscGbc49J03LXHszUz7E9KQLCS13Nw0GYoAfNMquRqCluDAs78YgE/Nq
NGf8MN7YcMIEl/WdQ2nbItnXpIFpXRue3Dl1wecITKOV6YRb3L/h0RpR1zPWg/uDL2ai0RUHSjs1
Aq0f1mAH842pj24RYbv2ku5Ar0sOqPorde0Aa01PEVh5lxUFOXV/Y9u3BefUs6jV9CFcm5ml6VTE
CZybtS1IGNqF46QTzUQ7dqgA43AjyKUBouU+ErXRr5a5fE1WlG0G/D7a0CM0MlW9mBdcd4scdTYQ
PJWNhn/WrpR+yGqCSe4xwHjdUfKvBlemoT84QajdoKlEsJsGZ8SY9idx37X3tHfPYcyEp5ki9Phn
IrUE1ZfBVMPSjmGuO4Xv4DG4laZOwu08MV2Yu3kTNFO61W3+tjP17FDP4XAXd8R6a15UnpGHVG/a
qrtOlEBgmFWYu50EzgoAxWi442QX2nteb+1bEZrBrmwaurFKmpCHoEtUfpwQg2WnNNa17lWQWfAZ
9pMeY0bslaH8CT/JiYbX7VAqEn4nr7guZ/e0S9rgkOCeXHtuOR6HOEE1PAKBszp6dHU57gbN0n7J
mZUmC5p1DYBxdEWym2KDJJWqc87babzpZtTYTjggVk/kHbicaZVgJ1vNkyovUCRe48jlsNzM/GxQ
4f3Qqkm2zghNwhSAB7eAPJPI4kQn2/w5mZxzfTaCx7pJh/1IiBAWvN69SPqyxTZhYb7O2v4Sjre5
rWl8r4Y4mnaWPZ/HtTsBwub0HUVttqUVQO9U458S6ZTSSWrKykdq91gGjkQl71zMVYNpMgVNZkT9
OjXLZgdTq9kmtqafNU0wXNhtBlmtLX94rLa7IhbuJg6mYEuiEaf5ABBCKYx6P5dlTMZxrx2TPBZM
Vad+pZzwexkbeKJFFDMmmRiJegpZf1c2kLnrYa/nYXebqKbjwRi0HUE9L2oZcjIbmTZdw/yoF0bw
3Uwls/ExiKyDnVhogTTX0A/KLod0b+Y0NQq6Xlt0p5z6GE0i1CP05egGzARGjXGRwua1i+dl8J8T
9MXkO+epsGfnnNleAawsJeJr49Zxd+21dXDnAXndmDIPNlTJ0TlC2voHo1UEjPMYpw8VJOUtE9gG
0b7hbvOWsXk590yrh0C/Z3an0YfDvVMOxQwWn5HRhBZ7n5MdxmRMFWetPWoXdN/vnLDO9bXwarUN
29k+56gmwLKBqBVHSV/s1Etz12Nas3iSu1g569TAckukFWY+a8B+KrsFe2AIk2kOh/05j8ZmhTuK
mJkS74TDBPCoNTDzmipUDBiVdtdVenvPE1fUfqyG6kQ3m2s7SMqrce70czNJC9/tuNMq4zGwhq0+
Gu16BChKadgsYUKWRtKjkzybrZU/q5wBDzkqAKWpvgcGrpY9HQuHHXudTDX+MhmL2zJS/TW8MvcX
QeXhBl+ye1oHxnfNUy9xXIQP9CyYERCwvm4teVswTMCj1qbMPPCF9IJ1bp7q4DZsLCDeyXcmIj/p
h8rdXFrdag7ghpjx9DD1k+d3WWn4jtM81XmGRdvELxGNKYWLUT2HAZCUFH60jxAn2ffM8su1MU/W
ZrYDcZm1Npnm7ZBeFcI+L8KuOM3nRm0YReDlNsI+7hjtNUO1aUU+n4dTF2yqvP2lCLZn8MFRivNF
PJto7M0+2zsimX2Soox65S2LayoXi45Zwz62Gigl7HJ40YP4CZD0N82wS99k7PQ9Mpx4D/7BeSZE
7lr14iXIQdI2MRmUmvMIKQZ+pCRQbEx15+hNwXxa6YvvxKwfy3BmBuapI5Q5IC1RVW36ok59N+zN
fTJO0LT76iAnrFOJLW5jospPM555cBw2A29Mwjsj6aJ1pSe7ps+qY9mNN9YM5FfMUQGzUa6RLcy/
Os6f685U5Q3eOOKo2pl7HeTm5MMg6zck7WEuLUCUj4o0sEZzfwah8SCokR/1WpoXKK6yNZ2Zq1ow
BjLkT0Zo4hDPqt1UUVyd4O97DUl6dvJhzbngF/7uOvIVH2ktinbYuxWdktaqLNTSNFt61452nFic
azRoITLcIdlC9hkvsAAFl01QYtco/TJrdnGkn0dTC1PEqXhEmWOTVzsafiMSEuOq5HZE338djJHa
VbgPaMQAkrlWEfmLCaMmp7f5dowMLbb0U61ubR9Y9l2XxLvlsFmL4oIhIKPOwTsxqvJFxuG+NnLk
K5p+EQztxZxRmkZ4AJsWa0qVf28yr0D8P34bkFBXoruAZX/GaS1e8wdPvPc4UyZYLZwBFbahhNdc
ulnU+9KMJRBoBj+nReK6p3ZeF+vIblbG5MCy09J8vjSaIj3538Kv6OJu+qLwE0I36Zn++8JvS9xH
/OtNxffPP/NPxUcLlj+C+o3ooNfi7bfurLOgsJiJeER0MMdyqAb/VfOJvxAEehzS+AC6gaz4/9V8
hBFR6dnL6Is8m6Wt+5/UfO+HFh7SNMu0BEpn/pL5yNuKL8T6jlgex5lhqLCDhelxZCde1ju1cNvB
UpRNwZgJ3YrvYfX0f7tXl39Xlr9ng78bk0k6wuikERbrBJN9HMzUdTh7Pc743aCMfuNMNOJEzOx8
cuJ8/19cynOlrtON5tYtN+K30rYxOfAJrIM7S5AnmhnYizFwVxtCX+r/4ltxKz1UnWhYCWh4e6lZ
sJpMltXtsnFkwTbn2mcMn6670VFfDEIXTtlvBfvrDSTEXbd0k4fiw2wNBhVyQckN9BCjkGFkAKVX
9svY235YBMnaKU2mo+DCWNw5NHx+S5cx8seLL/0KnmKKlnffsyN4NUAx0+200rJxRI/RphA4Dj+/
ysdnRBo8l9QpFuMSzNZv72Ybumbb14HaNZ5FQW0ZBMyu5Fg7/YaVlJno55d7NzvnjsolxmuZihg8
Ju9n55JkOAyundrBE+6A/jfPjmm8EFaXr0SWn3Bo+ie07d+m9Hy8jdJYVNWLmp/e0Ov45LcnM4gA
fbpmqXaJjmGloCfOj+WVm8+/13Kb3v5YXAXQnYdOwaNVstzm365iqUAUaZ2qnRn308rUtNOQ8JtJ
GMCcdbJ0P7/an+7i71d796MRHhbWoczUzu0HgR4dkWNPq7ZKXh3yHma8NP3x+SUNFtIP35By1kby
wDyM2KO333CKUtsdBl47EdnWhVVa8Dr0hQZDzUdufJj6qmY2MLm0Eaz2F8ZF91hJcw9Uq9z1yus3
ajSAvQ1O9XMcTe0w2RajqKCrb2ZqO8ZAITVVPX+xMIk//P6L7QFeOva7hX349nO7LRDhEoLULh4U
hDELX5mzGkfZbzTN1KnDRL2u3HLwOaZXOPlH6zv2uRHIq1udOwTDYTELvQuG+v8MZv/tkyn/+NFY
n5c3XPLvdx8t8TKCc2TWEcYUkckcST9uooUXZnebtg7b2zE2YRMONnOcEnrIcSxQJZBA0zP/GiHa
9GRnQtRKVjXH/JVJHIofFJj1ChQqJ6EymnPDnrXDDDHWr8EM+4Mjq3WNpPFOody863o3WHvEqiBR
1ZwtBTU4AbNxN4rCvUs5UAMuVusukN5qzOQJCsJbMgna89TCBz+ZMzJfU2EW07oLyAzzHsHBvEIu
jZyYwM1TPZr0e41W0w4mIqIQOb2kk3ndubAQPCdcNAtRd8GfXGw/f1o/viCulBwMeOuBXjrOu4d1
bEOp5LD86G10rqX4RPHvHJgNfFNzUG0AVYn/+JXkigRt0GNmNsd68/Yx85qxd7057XZNEBxEa20y
JpJeYZ02JrFBBGI8fP4NP67bLkwsUFdQQBkiv0oWfltw0A30Bb9Nt0umrMLRt4zAcElvXAMJ5+eX
+viYunTHbUPHDqAvTfK3Xy1Usk8GMvp2novGvNRqcSgHnPb/xVVI90Q/guSIe/j2Kgji6TgO3ECN
ERTZ2I6n7YntcS8/v4z4uI7xbTDyIFhxhMN29PY6ZAWjVKqW5CrCUn0SoWDnjDmRhS0MOisAZjGa
PPi6Y+JHd+9JWNmV+D2/WpZQIrxbTsnANBkrMK5bCCzvZgF1XVpz3DvtzhozB+y6l23JOOq21tDF
7hrYoXUQxejhxC+fX4swSGE4mCUsuXyezSPmz+CLX2BRR3z8TI6Dlw4/JWfWd9tKaGmaFkRmuytC
VRz0BpaBrsizQd9+HrSVwg6hqseMkJ91VmvThUK1u7YR3vueC4fIKbLnjFnmeeoyMpiH74rkMrg3
XXUzFSh7qy6mLR9Gw7GYsnNN7746XPz5CywSHbSbRI0u9sHfd+FANF4+uQM3NZquw8aptmqwwtuI
VWxd1U7iBy0Yk9yxO3asJj8SGfXkxs63trG9g4Iktx7dpt+QLORdlbNTfnOt+XmWQXE0kbFvSeJB
pUyvg70COT3dg+qL49F7NRfnIx6L377Bu6dz6DI+cDm18P+SENmxVxw7ORYMinW/ixsWeeaQBLDp
B+ie/bqt4Fp8/oKYf3wK4D7rkpcR2cu7192dWEsmqVoU+dGC1yCZ+wfHqkvHaulWePqvMuvHewfF
709SKTvVh2vomRHDcroZfdhuDUg4fmNbgEJI42IaZCiwlVxwN0oCHYiDF89TIQRLpXPjwNmXeoKu
U/PuKzdp9qKX+qkmRbZ0QJ+cXr+xJy4UIvZfV0TOyS/u+cejm2tTDSKuZDCof7BhIlN20oBUiV2d
ZPdFsHP6JPO1mWEP8wHzi3PiH5ZtmzMwlSdOTM6K7+okmE82JHTR7ircLaCxMAEI8hSsEYDk57/j
8ie9PZHytaBfGJ5l4X97f7DH06Qqh2bybmrCb6kww/skmzGc5BPVhJxSwIy6rbnHwBZfaRL/sPti
/0DhZJpsTBy8376G8KNgIyd6u1PO9Eie6OXo1NcIGF4yp/tByWt/sUG9Vwgvbw1qBYDXAnkgY953
b43Xa+0YxzyylOHFtTI590CM9qeCDrzZz8+Yrb6VcTb64VRxuLFIO+jbELgOp5XP7/ofHya8y+ws
6BQ/ZN/Equtl1PP+Dm7Z+XrlAJFDS7HS4jIEufuVFPkPW7PNLHnJ7KH2psh/e6dtL0lDlFD8yDAD
dmHFVHJWbvRFjfjH+yvoZPAkcXs/WFOTVoQQyap2R43crN1+hJhWJB65J652GMi0BK0EIQbgaAa1
i7kj3YCM9ETtZJ7tr9bIj0W5a+P7xWTMO0S0wrsfe0AQRPMUzhmWGB23AyPDtpnPaFSH6zAX2rpq
c1g6TmesylTpX7xW77XRr88apyFuNud2Aq3fXb4L+8AwCx1Cq7CiH5XTaHI1NGF30YIbgpJpl7gf
S8UfQPOd8BWmIjWyOj2pAAHltROl5KVMAxxHE42Q0XVK/D1H/fxB/MNCQ9yLjWhRRyz7QS4baW48
ycKud/YYNFuFPHljtTVy5kDGX9ySP1wKKYEFUAYRIqbRd687gB4oz41T7zrQgS+WOTHzLiL8WJqt
t7/+46/FGRQ0tr201D6sahV5M9CtEJ5JI26uPCnsbTk5wUnSdE+fX+kPixhXoi3CERGr8vu60ZiD
EFQUV4pNMNNBV1Q3eVgbG3Y3AmlHMPH4wqcvlo8/3krqawv6DiEB3rv3OQz1ovMiWe8ILSSVSCKd
j+HT+o1utF9cCn3qxx2Ck4a+eHxx77BivV083BS0Pv5bHhGr0eutPU0dEKTIGpiw5EGB+6dpDfxd
8IHWtdkP2pbKUY0bBG9mfsWkgZcrNukxHgJktndGhUrFpznuKp/YPDvG21hHT4ijtbPUdCHQh1GG
Rr8tBEqOgq9krheRIblQvcQ3AF/WnE6wvDBYnBpn3pRI4pJViEDtm62MGUuiNUrEiyIf7Y3pVZHx
4A0izp/thGZJuKqoYKKTMWogsTdx2kQA/0sxHbKC7tqOZNDc2mh6JY7QNkdt18JHa89lTloImCs1
BVc2RsFiy99rA7GLTZsyOLQ8hnd4vazwzHUK6fhMyMtkiygxu+k1IqiwT2nlXjQgDUGiNQY2xCi+
y6E7LRBBwp0PDLFD0phUiSt2gpUVbvJqwk+a9JSTJIV51YBhsx1QtY492Fe/7KGln6CvDXT6Dnll
+BXEUg5XMVyMJ8zS9EucoBvXs0seyQ04bs3ZEQuZTJcD07ibAvN+t5m02nOu9TJ3w42a+lAdOMSO
29odvZj0mpA4Y2R/87xuW/y1BZPecpMxxOzI8kFTv6rhGd2iIWDim+WlyRQRJDLjlQptiauu6PNu
VS+r+6AysocMHcB1V9hEP+fJuNcmQIEmDju8jsg4W8QqTnEdAHnurYh8VgJXd1B0UPAxjt2Gqj+a
/QTYsmqfkhQCvFQo7FQymluEQr8sBKjM3CYm+lbj7OwWiKZnxfbOgj5Gthbj+6TwwhNmV+MPp8Nb
aqkJ3LbTP821Lfe9SahxPzLajTFl6DZyUru+lF7ebIRexGCQIekpnSG7m2fRGanJANMdnJxtHNyN
sykxNYirOEbOSMhpcAg8K12PSao4VLTOOmOX8NvWma/SbDzUHeNTNBqS/0gXNQ/xVFZzTEcGYrOe
Aj/sQDcm+IyZ36f5yWAizuCXvUT8e02S6bgRgxuRPtHMa1BTyg8MlKBQSvXrIMyq70Qw6acFMiT0
F8hQR71rsEkzptI6/DkuDWvm1KUEfEPoo1ME4wHRiHFoJweVztgfDTFuY1mJbSqnh1xX9UMRB3vS
CG5iNT2QW1tsBt1bUhmCh9xeKOQhE/NDr5xi22s1ubxS+5Z6bnBsAzP2mdu5Gx0HCr/DwrBPkGtG
1A3XcaP1l3XYuNctnmemt+1pNwXOKhuJ2p204hkPMOgTs4sxjubEUudu/2K1sCyneEACirk+7hjW
qbIuZpPS3NAbAnHL2Ou+paVL4ITBw3OfG7o5+k5NHcFmyiKR4Ih5rLj35/XAU5ZMBJq5qTjoCqe2
Bkhva4vZPeEvys3IC7EJ0DtN7ak7DeHQPk5R47RQZI3AGlJ/bo3mERHRVofKC6jK4DPvHM0of44Q
B6q9meJd93O3+b/sncly40iard+l1xdlGBzTohfNeRIpUbM2MCkUAThGh2PG09+PUdm3s/Nad1nt
a1FpZZZSkiIBh/v5z/kOM/CpsnzGl4ZHc1PmB8AQcWy4xgF51mwQaWu505pPatFmZb6agYQ+/bbQ
2XlqP0VFmcn9kDIsdynDPlsDNghI4MMMJwkxLpGN+eWZEfvJkC4gbPZmflQ8ZH/AFos9aqpihqmD
K53TODbeo+iz6FeIuN+BKvQKDt+3FsR5CsZn5kzFL600uNqpaKwP2on1iiOaewlLW71TlzwAKW6m
bcuO5SmYRPoO3YyacyOn2re168PvaKgcSzolhNO8osIxBkkbugowaXAl0OBVvwEbrX/USmSbbDTq
N7+25S4FigHcEjPGRkKafnUr2pMpHR9g9UYuhrNubrg5cttw6YelDy72PHeZsuHa0xKcrXwk5DWn
0lBvMs5Nxa5QFT/fyrh/qaPh1kuNNYIKAhoWJGUIgkKRgtEgYeQkv12DxnCIwzR5NIsEf7+vO5rV
+TiNF3qm+BN9lVGaAsuBt+pl/Utvj91wF0dRfJEBgYTKpJqvoovwJBLgFcpRcitM6T32LZxJkrZ+
ffBUklwoicXzx2ByjXDmXshc1d66rIp5M3djthkqgL5bun3iC+Uqvb9UbuJeuIlqbiq+XUT4+pAV
obj4FPl96T7WD2LGytdIPm+ZZtN2ptF3GyR8qIYW09Hg0nxQrlZf7u2EuSy9GUZXVjND55OVOxdk
McteN95bWtQHRenkae4b9dVOSr/1TOvXs+/XPwAIkGWcu4SPlSbe6BCjRmy7sG2+w6FxL2KujQE7
ZxhfRuniB6XLuJi+CWkIgL7KJnWWgyS0oulk8ViGbhmSRTOo5bwlpJMUIwxlKbTCVab1pKzJvUi3
ip6Vl8Rnz+2qDw9C9KrtEthqtjFHFjYENpFuRxNcTDHHYdJmtIppyDnqgj9ehP74HBgp6yINF2Di
+G1lGvGlC2sYakngsgMvzYCJhVPne53darlx82XpSma0HCZFyw/QLBfgRB/ydpXOipj0zH2OjFU2
r9OEaB34ffPtx8JdRtGU7y1Yh1zlXaLoaqDt+1EWSf8iqhY30VDxJnMXQ2nQavXppIn3aOCWJPVb
Dsll8orSwmRR6re8nsf7wGu6F1ON2VXevm7cQMHJxUJ6rUXPC2XGtAGkg7WETUZyEQ2fGlG+6Z6e
j+mXOWPMMkbaBRaI9tEVbIDY12ZCQyEcBZqi5ww7pDk+hyYTmXnocRPOGkl8bRRgAX38SzS9dAk5
CPQWwJylZ8DQ9IyKNlKC87ABpOFFV5Fw5KLTAF70vuh7mpmSjitpBmTM0kser1+xZiWXPEsrC6r2
XN0bToqIS0r8BtttgqTfe04VlMuwaX9VgcGZqTeLdFkXA1m5KrVeREwvMQkc6ydFUF2HAWusH1gt
5l+VnSq9xOuM306nbveTXmQKcyLKoHeGUnwsFFvoZgsm3tILAGHW02znxjVsTVYz3+t/jiqoH9qo
RPivbXVu+4nioxQWpNUG8SXyAKm0IWQWoprOnnXs1qt8g9PA2Ghfa8xU5gN2m4Y1vgIdv6+ojv/F
jtq/40wcbVQX6Zvl2fbRTfHvMBB2go+ZxMs5ImOz7fO83xGc5qvhsXly6LmE4uHH8v53ul6VonnW
qoeAQ6NcSynTRjVwNldRr5wvNwRiIBTF7Yqc78p26GjARettLT6vBRNNsSI0cQuogk29WoXGkk09
w6IUafRi57FY5kb12Ibirvdv5XGmKTnLgHkfujA91+g/Zpf0OAyV5mUz72IOFLMnoJa33g2YMJrS
uBs9g9gxlRmPXgQfBMs2RPdWFvONk0Go0XLNvSvbQz9N+Upyb96Z8aBPZeyXtGmW0Pxshy1gyPgP
CfUzdJN6n/nleM2q3vnuc3GopWmxpAX8w6HfqvQs6i9bcRzHVLyy3zYXE+zrr3C4zZmqdpOgLO9r
2g+YliVsSPu0ml6DcYivZpkMGx80mFcBGw8HA8ilpHI2GOZP9L/iPSv8GUpwxYdkg5tloeeEs/Qx
LCfLNMuafWaY8CUivEVZIWiHpID+mFidWrFDHe4FYf6tA7bhsaspQHKGML52DS/SuZF/39FTvkCY
niiLiMRnKEPvxSNWt5PSfyEEQ2tVHyfsA9nKLQo5VYtKDsmdDBBuMH3uI2e2vhIzGjZ9YJjbli7J
VSA7ZzX03IyNStrFQIPJOp4m78jmQrzCZtmW7lhtuJ1YgAEBAGQk5LcN8zD8RYeS/ToqYZ3DIpxx
LRTiSSVjuhzZw25c1q5jETX5i+X6JJd7viWiX2O98dkXLjR80XU8jurnzKgJhnsMaaNOuQwksABY
QWOpWNYIKS1wkGJoVKleMkCgvIGCko6I2tIGF/mZTiOtqkO5a7M6p2tBGKdqSseHGWJPK41iw624
IfAAOoIZGxsyvztjQY2e6SRaUjDabzKWQCqjg1ZeA1PPq6xwgmMz3XqqzGSduBjlMke7l0K5VbVM
hpCMYplDSZ8qqBC4qUv2aEbGDQfjScVjeslT5walTWeab7Qmc7HIjZTbiBlafxdGbfpW2MLbEv8s
eeSAXV/Us0LS6KQx3oeRU58mxOxbxy5NCYtOp9khHKR5hYpw0Cl446gH2xQ02V3Ot3xsyoEKPFHl
DEch5tJv2Z7QfacFhQc7azTCNyAMC845RGBKMLqJOy9rRY1p6pdAKXrgL2/jJPS+sv0va/Z+RqBR
P9ix5h95U1QsWo3x7OeuscENG69bH1zJ5LFjySdNWwZs4RlIbkSJamGOeDRBSR0MpxrEqvfNhjqV
jE4/Fg2vuhhDTJ66nAgJIN8QcLBppKgYA+QsQjTgpB9FQWaP5HzxQByMtKOcWEDTZGi/8wb8SYnx
nDizOVP2a/AfrHEBHFzqCB4psgyGN82Oh+9Ncsih6R44TW94zj5XAU+UcFTvPC3RzubcgjMfI0ju
KzzBT+yPOZmCQBOHOBubbyqB2u+maxAR4HwVvzLSD6QB5jb6MCmR+MoSzZO+EtMI3HeMPuxMcwgX
kSSGoOao+TZcqOogI3pSI3Pmlo854He+pGS8RTJi+FAbEQ4oGh2NdXAE7I4NTlXm1WPidVCQwriK
PsgV8TuhGiG1+2mYERMpTS6j0gH3v4JLQKtWSiopWJW4tHwOMSMvmkpRNkc5uy3nRrPsrWQ5YIyM
N2xe+S/PRjBCYRqQH1eJCCeDJqfbFgBaOH/Sb4BUSutgufIIWXbLPKIHcWFARveWQFnAoukeoz01
bjdsT+xCquo6XrWrHbBOg3CIrf/+MF1YuxSFMZ6k2RdsAoA2C0f3gvNEtXVCoutO7WEYRgvioyfE
VT66+MfKbS5T5B6cBZIDZjZmO2WhAl0wD9+IZe7sHifdVo/ugKOCr5B563KIav6+zHfRQzSo9/TY
4GKg5w7LfHIX9m3/q/fQRhed7arkzjOs5CmbensLoKZ8LeBiPGR+WOOqp8jgicLlZtqNyPDRRXQ3
Eo3dm7xHduW8a1lGfHneNJYG8z8al5Z8J9y7aP8J3DxH8Cn2RsvPz6XdfEtOL3LBmw1PU9M3PyWV
TfCiQBMywAjpHNiambTHZU70k/0uX+e8K9H/SDaQJ1lwHbKjcxOh0r3paUQUzWyFRulauiT+QaxY
/K7B84vuQZOqm5LK+gKH9Djnl6R3zGV920Lmfmm3pLDs5Nmifo1oRGUemEnr3VB0dJbHwUjrbSZf
5jkZngebKtzfeue/wof/yINKah5l9H/2oO6/P5Pqz5lDpO7bb/zhQLUszKR4PHF5QnL1uOb+X+gQ
xC1kWgeQrA0K4E/+UxHiPzXByNDoyxbNu0E7yD20yb//m7D+BuUiZHQHBheIjun8U/5T8RcZGzMK
DlfeFiN97G//H8ols6KagvfIO3OFGvs4Ksf6WLLb4RwdcPwCXTRSr+bgLTJDL3+cpXLDL/yCPxOm
n4/Czxx3aVXOk+dZ42vmG/LIXISao9wOeHSq0gtuZU1NSA2RM0/tlY1CXEMxHIb62SzriALKXuZO
ccxC2Wz7HibL2ccACzCnzoMNh5FyX0QTUnDagYuaLJjvRS5WGDjcDZotnYBp2D1kgAo1tQNDdMod
pU5NZ7fbyevrgx3q4Xu28g9RtMG3CBvznVCdvzUpzvnQRWYuBU1gHD+aT0en8PEQfRAHfVsnR5JU
485UldjwRRnnMjUiDjQ+lW8koHS0BDcZ93QlqM4qegozctQpahDSC7Qh+7WfxpuNV63wFcH7xwV/
nTCRXNuuLlfMpl5zV4bPowt2eyxHGmft8HWkxW3dm8Csnb54EKkBM7DT9lkXhd7DBiFVmEpJ+WU1
7CkmknehkX+GbY1pntnH2uV8e6wLmtLzyui/msyP9lPkOpustPKfRS71Dexn/by5L2v6YXW1C235
s+tsvWZ/Mr65VjCAZZOgYmoV0EhW5MGHbXcM4X3KBGhLeC1k8VobvDSZVCYdydAzw6Wo3AFpSDeO
9Jeu8inWpG6hv0Uhe9eijzosHn043N6CHZna367I55ps6oadLc9lak+zHT6AWsKc9LHuVr2/Ko2+
d7Ymp5mJgcGNq+BlVnwVmZXdT1Mz4+1PzGUy43lNHNto6GQcXV7FqdY3uOxWpDlCeAFF4nEgU3Vy
kdVPyeQ5d9izcPUk0XA/6FpvyqYZfxD/BkiHH5zqw4w6wxDZG074IKxt4afDiSCZ3I1uiUxJvRcx
TW+IvxMOkksi++4O02oZLyZm6kdLEa9byNY3z0M5mQtP07C50KVtlsua7rpFHHCoh7aOd4Znro1W
ldUTZy9frmw4nZs+sdG3jIL2s6qwwyM5zjFdtEpwHKc3WW/CYTzJmjflkyk9NPPUENOhe5hYlQ33
rZurdRDkIUXkmXfSrvHtzS7WkCS5kcOI9SEHGHRejTOjWAeVauOnZviKM5XwjvaPKkL0LgI2YDmG
oq+eoveNLS3vR0YW7zCPRZ8svT7xtoPmoK6tdngLK+HcG1nkMzMPIpj8KEA0oQzTsSLN1y6DgDwI
BRiDWhWRkawnBjb3iMq0RdYhkoKHh6UdHXRoNmLXnIPrNsiH7gXdq0JZL5mkpdENDxHG8mgoDlBu
EQbwxCjEXHi0ErAPzcMG786APKX7iVBvTxFXG01rOQTzc09Kd9EPNfwpcGVQTCa+klZEd0lQ6nvP
q1dWFOgnmRnelezmTpfOTNLXpLFw9A/MG+RAFZM97mVUEIVhjHvP4M1AjLeakUhhMD0C8lN3RdPb
T7ZdA3Yi/7uiBogt2aCHfTDJJNrDefIfx7S2lyEZQYeSwbvCJxtdVsMDCUV9mlJ6pVg8zTMHSwJt
bpksy0I6LAp1uIqdgUbM2vq2Btc7K1GXewaB9r5oOm8hraZYcuayqQuM4i3JtmQVSfVk+Gpi9mQ7
7eMcJtNPSOJqScR52lFkKh78qS4k3yLxFgyeydKSbrZFSSXhGbGQm/bcHmXSjc9lbpK2uRXpeEHv
3ZnsnxZVxUIU4tlaRYgX705lJruJeRXFQznmNEFv2iptXO+dh+CMGhcaP620NhbjkDhLHL7drzQy
KCIjS3ttas9CxigWbVWbn/FcxOvaotjArnrYWT2kyqViYvhuz3F70kV+pVCro2wb/IujtToiZ7T3
c3nrqhiD+d60ZHhpEg3GFDrXvBaxp7eFIOSDShKsmizoV52fiJ/xLT41+CNVvrdEJmsmZaFgVZaa
o+EpMUQNcdgdXhWDsaWA7XnF6Uzozam8d8wU3BuOR2cMCSEcpNl4V1IJxYIVo2a4Unxkec/B1a/l
2YrKcjuDKPkcilisxhbITceSbg+TvXN7T5ELNyLkQmnROUMyZA9I5Tqb1v42xl+EGi74OjMnvuAS
3BbN1P3DoLL41RhdPBUdMfHJK8Hp5s1UklKOhxeTs/4hdOgrigOC6KygUbhj3UQsoIiy8Q3nOs/d
PVTdG3yKmQHKbrZ0ufae0gnE4s07zi0htyTtkQ3nONmHgXHNJqiN46CrYOE4N8pkGQc7OXqEKoM2
XzMOAMUSRCc2+Nm2QsPcR2Ya0CSKvDRAGN5zQ9EHW6BPxi2V6zYBf6YtUXGKXc3yPUTDZyJNtTV6
0zsiRPs/LD/PvzSc0rPb6IfGKdxHxpvPpM2xG4dRfRoGx9/r1pi3Qed369r1ezCRSXdA1flM51sK
HE7Pps7kzW8+ZbtuzhmXjEbcHKQddWshY3Ft4rK6J7xOfo8nV4+V7gEpzX5H+BxOHOx7GnWsqH+1
pDR2+dy7p0LJ9GBLd1M5KWU4NrqQJ15GGk4WJvPCtSydaOHHff4ET0htO1TqC1KFtSS4z+Cojn4G
WcwSGCfJNmhCjhAEiXcNhu5TIsRwVG4Wv/UhHdp+A6uBWs56JTx3/sWI+SkpypKweOo/ZhFvobUA
SfL+EA5S565nVSXbZ31EBEgXhMUZPKjqlOMvQbMbT6DoxHNegxOq0efXAvjKFod5uIH1Gn3obhpx
n0r9MRqlB6q1C9eUjfR7f0i7DTWlH7Sd3SgShbWJBzKeIi7WeZd8Gp07rTS4oIVPB8ohDJlGZ5CU
xvboV1iVMUYU/ZkC6Pjm+kOPMf38OQUf9MimKiNZHPCody1mgXLIgvRSVa21xQ6uzuiVm8Jz1DYY
TX3HLIHR++ga24SI8sZM7PjkM+hd0/3VAeNLge/0jMzua5eij4Si5g1RWLiiKdShQQwfjcVay5TH
pW1msOaLGvx0mbnaOgB+LjfAC8fPLoiCfNHUzBuirPHcRZbHdbnwplqs3Goef5QkPj88vJagwpvP
Ig6jFW/kV9EV9SYt4OIsp9LQ+6kxg2WRZsYunnXmLf06I1Vtiay8U6NNbxFARYZBRZ1QmBx/o8Ha
aAXzwCPN45gIXA85NEsv7HuXrTSBNXPA3piR4gk6RNZhZh1Y8hBWK0gg5i5yDJOxROAuWghni67F
4V95LayL20mXrYde4zV8cJlSAjc0p/EYRaB469LmlMpX/YEHEV7sGEVrn3K8ZhHT2HDQCCrLmF6t
VT3kxF9rytLf6sTUIeFs/zbRNh98itHsxUChFEPK1voxkt2+YKhgQejtfEmjuE34nuo365Fq1C4l
ktADUf8hu4KKuEVR5mHx5I8UEYtD5AYyO7ZjEFZPw9TzqSHqkC+n67pkp7xINbNah0Gq5fd0Pabu
iuFo5pMujcuVAay3xXA6jT8VQ7fvIeQdskdw3/id6sNgBriZbKK5ZOtJcFs9rmRGERJeZFDf1Yqf
pli0ene485xs0hteEadKGNYrRsX2VpKVoOpdjeW3jkzrrpJjsPdQZLmDOcyd/c57gsahFrV2vW+q
YoHYz/6sjqQlhrULU/aqi9ohFFzog1EoSF8DTU/MQSYqjpKh24m8DW6rATjomoB1JdjC2EMDvzKW
2c7TuVij6dkgDBpURVOzBUBbXpNUpbvKmwqHYjlej/asiqhIL14b5KPxxrKkoq2xDHtRm3m2NPnk
rlCX3aXM2+l9cKMLjBk+VhNE/eOIgr3qISdGy7abzTvgXbRWt02z0k4+UqzhBl6HjqSgUfMUJhc8
1h2C461NsAGaeRiLNH2K6eB8b9l6cmZq+vNUzvFj4c7NJrh92BR5plsjbDl9uXZBIiPqB42YNvZr
r6N9b0qb+hFsitmuILGl245G6n3W6Fu7ZIgBobbqF51o681ikvNWVvFLVPjmSdioZog4prFzbMUw
roQjt+h68+iHhXpkqtmUqyhSpX+HiCcewCh/+tR5UtMGkwRTZmLOywC3g6T7LQZna6KlXUC55K8p
QLrnIB2ibWCHFhnhzrK3HIXa50x3w3ePJwDAg8BzUsSKds+43KQ65SYcdQk7x2vdacHRg71OjRl2
RbZn+JrZ9bHjNwgS62qc7ms/yJJVGebyqmPmKCY45Jo+8s5eN5BL1raPtWrIhNwn85ye8JXKfUHK
+4zOywF2pLfWM42vPKjm5wTkKZXwlscf51DyvjbdbHrNWCpoj6Kyazmn/nwxpmpe5RjdmSz0+bW8
7ZOcmetKz5hWrBrwSmTTbQWBmdGfDKtdmUYWYxH8n5w/bxtZy9Un12FzzVTspnbOsF1gMfhorzjV
6reqHYLiYmVp42BK8DiM1RZPAUbGTRIQdPcac2AE4M3fNzTBcG+FRkpjF/k/SR309NqWoxqfZije
PF+heIP4ZKrSOD6M9s63fbUIHT0ORz4SDXuFIuPEW0IerGgf+D+F6JtEkFE/z/G4jQy/fsrzYnz5
k/xz/3cP9Z9jtdZfrNVmAMXJdMnfsCtD3fmr61bV4wATzRrOZPxcYCtAXS275xsp9gZ2tij+sAtn
26f2wcncDZUKG8p6YcVEd6qbAWC0a/7UbTinDOjl9n9/c39xEP79vXlEOjF9k9f5a6assHoasiJ7
OCulz75irxjtZH/+518Ewzz2W1NgwvzrB+Cm7cihtx/OkJYWt/95Rr4p/Wrz+2X+JUn+Q0kyuAUD
/hdJMoeDhrfsv6uSv3/pP3Px/t+wPtjEq12qg1Ef+e/9gUILLUq2yHbcYj7EYv0AwfK/qKUMIwBM
k4Xwb2gN1MQ/dEnH+9stSHfrhPGwm4Oj/md0SRKp/918ShiX2H3IfRSKm5M6vOmWf8qvSU8i31hN
chhrCyL8oGibd1Ommqr2kXqm0RK4+NLwke5AzBM32zLaWB+4mPhpE653mqo/6PxV7h3m2RfROqfR
AwS9aY4PHRq/2FqpPxkPWZjq15rRlrtkoB5T6kyFO0Qyu+nZKYNyXOQRp5VFV4AoxKbVeacwpUlj
0Qx63s/W3FJKncJR5TTh6HV/C2IvQQ7if2siBQkqMOqvEMDQj98EiZZqwnU8mw7kQHXrpYbFZbsr
C6HJPoU23etNWHh3g2AaVPTdtcHstPEb8hlw83vT4cFuyUcY8NPDmJjtWcd2cS0oxyiBKFUGM+oA
GtkC6Cc18V6qrrmrqI6IhxpFpJp2MWnRg620PLLsbkdpU/+bVLLauCXALrtJGNi1UOGt1egydhWt
b7/mIdZ06ej80bKx1oaJ+IjxSFzcCvYL5jvnvrNTvQfiJlaJZd9TvdGssJX5a2OSnLCUkd87vpGf
nXK4uiZ7WjfPMRCp0U9+YBlQW0FSfomClR2tosAj4I31tdcs6osukfEd205xHpLS4b11c3cyh3Vt
V9U5Urr4lfZeuOlJnG4al2gcQlhzhdvww40iWojAJmNYSWomqfyDuelrKAxKx1Eolyp3D/1QMdfC
1PaY6sa5ggUbj47yh3vZmDimsuQrJZH+6VbesOKhcUSamlYuA92FhwWQJ7kyHvpqLB5znRUoXnlz
BqCTgLFj2B2F2YPO0/Zs0C2+lNyxz9kIkEo0cPYnbI0rhWN5bbm8U+pN4pXZR/HTHPiM4/KgZsCZ
lhUn7TJN9RrVxjo6CQTQyey+c37+Encif/DpfEpW+E7Dq49x8wEifY8ERgESZKZ5PgsDSTNVPFEg
2FXb2ejKq2lzRfte157sTIhbI89CaUds2Lo3dxXMhHd0QIIARtsmBwFMc4VRL6857PdiVWfZsGXj
Dvir7o4enIqDmXh3fd/UzGW9EmcYaNhlkI7su8qcIpKGaxAnKl6+LjLapTe3LwZPhKSZr8QQzE3k
H0XPNBI01Ns0dOl94uiL0eI7oNEJCJ64svfI12WgfjTK9/dFWr1MtzgZTbAfha9zKobtllYfaR9d
gfpU3r6p6duIwX1BhKWtojNfBT0lFFOE0U4NvXE3UBm4jmhgv8FT31kMm4utinFjoIpD4ojd/VQ3
4kXgecLM6zcIl+TrDKBiXmocfLZsNxjVO76Zet35hd7meBjZ+B7mVp7agoJp4HQQeeS5jDhCCC+E
CywKktlpsR4GJTfZAGBXsBW6BpGTP6jAjfeEy3CXcirbE+sdH4oxn7dlm2Hx5oG9nbPRuxO6x3Pg
DHs9iShbIUAOD4NoXzprguZeT+4Z0TopucGqRgzmI2MLkQNOtDgX30/R4BQnpp7nQgdfVV25a8+b
w6eUXeEGugMdTYGM7icnkBc3aT5LoVBramhIs7Q+PUVz9iLRZvvRUNGxxSepVlrl9jHOS47gtssl
bcJf7QuRs79L8vuJZXeRjKx3sFxwX/jl9DF3IbmXiPW577gG5TROH+FEwzOeF7N+rDUVPKaHIzAo
i0vFTB9feMi+9D52I2vvKM5ETEsEm73c7U2m+mm1V1mPT02WLVl4VYbXNvV/gZ8dlrHN1HlIghxR
IbDo/MGBGyyUVxZVtBSSeBQH585F7FfSM27QpXkT2G2xmRKMASzuyJlj95LkU2OJ3dSXLZVAJhUX
AVHnH5mBtWiRiJSww5hwKL9kOsAhmFZjQOcFAshpFNp7GHlgPzo64hbJBi49lKrefWsokT4kczE1
C0gC7lfL1U9pNrlmdFgj8gX+SeVfa+zzHBIsUx8qYC6HeoqMTUuXSryL6nY/kbK4UPqWP+J0dPyF
7vH7JxmVPHAYh+SdQEyz7m1R7GDjJp8Bu/4QSLEmbAlPS5xiR9Nu7AuFHDZDt9z3ipMuPK2+X2CN
p5+Xpf0XlQ9szUn0DXdt3zT302jXJva+icPzbJUqXmC+A45LVrF7NbHAfNbalO88k+NywZD6rnHm
4hL1bvjLBPWEDTyPnKvBlP/VyPL5DMZwT06JMVXheN9uGbpyIUF3dVin+nwd4+jfu1W/L1htKVKx
7Gk1UUnOeDHiU0SoS4KXrp9cOJhN/m2kZhodis4mGEP7wPAQ1cJ74TkSrhVzDyiSE2eYyqdJCKyE
lcR7LcfxR8apRrAYxSDpsrK/JRNNrsopMe5l6kEqtZ1Cv2Maz85OrmKIglEr/KUdUjITdnX2Ldo6
u6oBu0iT00ok5zLaM7AqVtRLcLOqqq0vc+3gVGiGJoBwRoagWE92aN4BgB7eXSqzf0ZBUn8EAmcT
ZS4ccI04jCEs1JNxgJnV35MzQcVxGm38EOYERwSHEklRPIi7zsewu/ONQX2E8VgGy2mOur2yWmdY
pTKtkU78In2tAynEIqic9kpfVJdj1nLqs9eqfM89h6cBHKWalpPghM87p7rP1+Z7FLaRWJfSzMaV
RYPRtsuFvEahMrcMsvxlycgC2EQggDU6CYKviwkbacv2TwCp64MFBHTlKWHS7dM1q9zmgvNzNS+J
VYt1bcLcwxTcrgmzhGJBbOzB6pp21TAJP+VG32GjjIhNjn6q9o0vKPQt8lK/0yPWIhbGXWMtCTtW
b9lkK1r88MbUGHDr+SfJHecuMpk+Obb3RUFN+OwnZfFZxU21cZK8z1cs8XBZpz6rjCVRG1ZEBrPm
XpKfuwtn4X/0rs53KlHECO3YnXHHO5Pz5Q/MidvIcl5C8JVyEcA1RxjTjD5Lqqt2+DL4v9ncZcEO
T9l0DbKo7pfUkluffdjjmitd9cHpvH1ww5ZRWDra5ns3s4Fcx+bQcS2ZTbcI4Lp/hzVzpXVUeLFx
CKo0eiPrUD5Pc+s1UFiT8dg13cS50jCwEOqGcTmph30aZ/fm3Mm3uvTh59HMnBQ93jNjPQSAL8qp
DR9EG5rnzhfxKg4LxpBuqOwL3itjEVixvwV+CIrb1b34guJhk1mtVHwrs/AZyxUD4rJlOBbt1I00
MRbG8blp7Xk9EJLb22neb2dB5fasnHzTmWZ3spgAep0ufiap3ZEp6zyfkBbSM6jDkqS41+rnGFfC
lyeqCLitSXiDb3NulkqL7i6xx2wfs80iNhG5SDqSonNBDkWk37B7GLdw+CwXykhylhZnuKsYG73m
0Zg/IZAlW1O6BueDqDtpZjqosKBrjlROhcvYZI9YDPEhwNzcbEpdd7tAhjV5NDvO3uh/w0LM3Jgp
QCLdG4pQ2d6aqeh8zAxLHQbsHyf+wvxkCyl/RLNsN4VsW4IIdb+J4Z7v6zx2VnY2v6qJkfYSNpn+
jBnQ3Dt1zXDMlPrvkKp/nZL/0SnZvB0q/+dD8n/kn01G6PPnbxLd/vvf/836/Rv/6dux6aH2CY4D
UQEQ9KcTMknIvwlhkowk+kl+3iOB/McB2bf+RpCBH+d0DOTJuikffxyQXf6Vy2n2Ri/xb3Ux/xQs
/Deq4r/i+7e3w5UBzNyzOIabwV8pZ/hKpwK/mPiJRqnSX3kxR45JK7tt1O2qbVN7ekkx4babZnJy
npfN5Lo/gO6o8mRV5GrsjTJuRresDgwoqyWdrThzgxxw57M2sR5MMH+UN6MpR2Pc0zPp9GQOgCN3
0+wA/8VaeaFWQvnor6YyhueEKate5ykgu2AlplDC4GTb7QZbpyHxT4mlTN1QL/NhNLAIlH3aKLmc
miQqjb971f4ve+e1WzfSrul7mXM2mIsEZuZgJeVoWQ4nhGzZzLGKxXD185Tsnm0t9y+j9/FGoy3I
lhbJYoUvvOE/KicdyWQQSkPacfE64X/09ei/vq4eULd3WiXX4FsnJyLHTZ2KjMrngFFKeQVkPuaS
s5M39fceSN7ygBgDWrZbNxsHnqdxpnR+/8vc+oei4JFHELeE/iowaZ+6YEhp5difCGXluW7lkD47
pJDlVUe3sTxf/bFHHjejw4qxJTsvjC8jIRrhslbMHUpUFJrb8qmd5QJDRoxUds8rW0tgzRCQ13G3
VjOvYq8UYetjNoSJNe/DtezD63UtHX4M2ogM+o2dyhF65dsP9VpewKe6aeYgomYILFL2ORY1Am84
58RuzTeblmL4Lmhyq73HUKVd/6DK85rTby6E5I+PVBP4I1OXOlLDWaq6B54+J8/g7FDe3XdVQjS6
cW1W+OzhWXhDyyXw0BUPg4oME8Cp0Pcl4ud/UlR4XT99uRPEjtAXDCBwUOsyQ/JLXYo6DErgcxE+
Y/46gJrrlkKhpwbKSHjnKfKhQfiHQTZz9ZeVzrOzmfjoGTIJI8r3RzRsFzB92SG6/jw7qcz9b66B
xGZnSTcyF9IWaVcccvFDoT379ts9kjIwz4pvMPkEghkMPXDE189atK1TToDBnyXq/7U4zeOkeV+5
isW8VQJ3ye5mjtfEri/bfGhCex/orFwfCylQaic0Y+fA97ZI6viuoGTm+dtMN251WcJXi5ZTtHd8
fMXfvunfpmTggZlEMwnikjBCAK/v2XJSS7RU4r5WIx65y65fOlIMWGJrsvzJZ+73azHxERYxOioB
J4XpA/wyFyiIyQGFDfkVbOQYQTIWVaTv8S3ixP+3k8DoQFEKRW/AQarueENz0HF2CQybr4RrA4OL
Wn5ZfNdk/MHHtq3D1tsh+9biQPv2cB7J4zEH6CyjDRpGiEACRT7ethILflgHhOwLtF7HXbc0URFS
2YoIT0d0tD0qMNUpy6QUT2T7KYLf/TAMMUQCa3b1AySgiTA9i1C6/pI20AqJVEMXHj86MxjMvn23
vOmjxcINCoROePGxkTY9nrJBOlESHIf2C1UMNPU2RbSo9Rb174H3s+IcgBlwLDsZXltekjM/ZOP7
HAYN6gZsljEghuUr77IuvtOJYmQ4/vySurF2oOp//7EB+0nH7hLMYxp+RGgNOgj1DlHy0jUVXd5O
M6iQY7iBg8obyerEbNGWzDIu6OL8F90BFVfzJ1jghBAbiAUJY+EWBTEg0v152BcH1+8DZmyfAcu8
7UK/QMdgGp0cMKVK5HrLhI4DuNkNKw7T74J7BM4QNyOkq9H5WMoW66T9iLPP+rgqT+gHPYA+vJcF
fzNtsqZgTWyyLGx5Zy6sBi5de1leLtvC6/Dm2CQRn4F3qE1qnVINaXDLoOqN7D/VVCfH0GeTh0LW
0GBQfFF3ahJG633p54ItWA4IOS37Io25tJVPMT+OA4m5moXMTnjtxWXefyIRDfRp4us+v6r8BjF9
6llzc5EhIDaej/M4M5dABpm1DA3eWS5AgmUclja+vnzpo8RlE6Hvq7ADav2mK0sSrZcHoA+V8agN
kpxhsbNRkGNAA7th+kmc59kwK9rEVr3vZRLyJQcoB+lQdiUyUz8/o+96a9jj1hHk2ZYp104zQMrV
eIWM6J9z6bnL2IgXr+WZ0h+j6lMhZeSCqEOr/XSaVFbi4TqMyIw5WWyu6AHKK74vXRIyLB28YB6P
rctMl5akrvjulRB98E9LwqK+b1RApeJQGCx5uOngZbGmdBPHzJrUpWG9ACWkI/0dAVdwMweV4oSM
nQfoneVrX8+aMcSDpeD6Afu9k7yLKhC4xW4VIzDLM4wTNW3ddIWgGO0KZ/b4tyUkWuQhirgL56ve
S3ST4otmjJxAR2t2gT3WGJqHaV3AI8Z+pvf5Lo283tPntPl9PgUypM9SGAtkQ7F8SZVgNx5Q3OSW
Fp6ev6Tga+7FjzPPD7c0mViCS9SXzBRvBVB/qmlWcXvYHEQmboOpXubX0o+Y//no8w0alYvgtgo/
NmPc65oRHEmvGE6q6WbOVYSA/imNSZ/xSW1KuGprQmv90EUNf/YOCAWFAYZibyB0XIkycC9nnS/D
sprNI8ON4KnovcEsaT82HzrYyBlD6JPEjQ0AXcfTD2BuXUYha4XhoOgZtlF9BYfR4QP7gZJNtV2J
xcys9vJ8UDs45cbIeY5QEh6oRT8g8IJH+w4nPGF2pqxC/f1AJ/8QYMwMZEyVS0oJhblN3T/VcM5v
g2UxhuqRjNzQ38f1hCQ8R9/UhrCmMZcnabVV1dsoMhVeftPiDgHxlljdvOEG4K/tAHEHX4adL066
+bKZB7yw4exVMMemixLdQ+4xsSTvpkcfqw2eGulA+0Mxt0Bb4F1c94nfXLeyjedoG9o5Zfg9GzHb
zV7RVlt6dFLHNo43I3H7rDeJG6oMnFKB3166oSril+HXdQosnyqA4y88c1zM2ETgY5fNWZZellga
OOJazSj7M3lyXJuZiWpa8EYqF8SQsT2h/MMcQniiL9OLdsVhFld1V4+Dc41YG1slLQZGaVdDaKMk
PdsWxdZrOYVUVg5F02NoY1SUsfLZtwuVjXAb97bZBUcGn5kLeStRGp37buInSWF6/k0NidmXSlvX
812sChMRZv6Ysj11PuTY6QIjG3YHzSiyFhxXSSaU7gcPa17ePiX7i2hJmelRJVduPJutkUv7DgCb
7sB2yXFEw40mGU2IAKL1HrC6OWQVXAKm44zjA2UrRCUW9oclArN6Q7tloCbLFhX4p12vKFnvIyrw
FGvxZef6Nkq3y1canGQjP/MQdn0zOFPbe1iRlwO7KlzSrEAY4WwsQFRgngIwaIeWQpPsfeR9geX0
Mw8PLKdit4cCK7hj8PIWo0TlXrCwC2BDTB54qmYEf07rOoe/xibjtx4TF3d5EziHrWW2e2lFHFoO
nCjGmMIjDA4E9qvUZn1aac7K9aMkEFg+ZI7ort2cbXcn4xLw50aszhJ+tpqpGt7ZdE8eYsRYYS4M
A0Cb87DpdHkIWz12X7uaM+ZiSGvLNwAk3L7bpsv7zzl77goVrWmrZ3rQ63Bft0C0niZIJNPNCuHC
NrK3ChdbL5g6sL1gDo1sLhQgOR6mKYj09dBnCVS5sAYdeelVHKv7JFLa2fa8Iyw96A70K6zBRg/+
DPWy1CZIXYcJ5Iwv6MfFNOSsRX2KXWf034UAs3x0FHsfsYxNXCFfB+Am5vlRPFmSVJ2pjJOs2oq1
mtYVun212sMhcakjXswsDrgTqrya0DnELAosJX1kArT1IS3crOXgC5U4l1gegOf1YRVvES+L6WuE
qZLxzoJVis6wgBOzRVY6hanhqR0SDdN6kcSNbZ84k4N/cNLNTqM2SlRrvs0SL7Buu7Kt/fcoA8Dv
hHJDcbrfx609zw8zcH91ZUnVWPe+5cv1UTXMaqqMYTi8X4UGiLupVCgGA/cM0nXe2Fp04S6GGFee
JLkq5gNeJFHdbmLcfUGui2GVffTFqYuogZrRtXo2tcSl/xYXgYdowCi6VlDCl4GCPJ00fRDtxtIO
qvAkqa0yvAYrYZXlCVBswtrsG9wAT2Ex1kbwpGkmB2pZUQfylGelOMfwMMXtz+jbRsogdO6ntG4h
A09Is7zgpHBLCt4jl9l1/q5LpiFBI8C2U2KURYuAaIyiNAtmoNTM/AcoWhBBDd6szbESs5GwuPvI
hI9AwjTLIfNDs8PV4DTYSnILDG9yQOMXqq95sG6KLtY+tQhJYdFrjp4gqwtOGdVga7qeLLBrFPwM
GilsAbA3TeaAwdfK3S6+rqv4ZIQOEH6E6NJwK06HYWl8klqKWkM39gHbZCAlkX0ELLxzT3w3IAqe
bGI3nOKXqWMvKyKYj9MF/acExJtXy8AGF4HkiHca+25FSAQXxmNPASRr86DEJRH1piCoB7Mh1pXL
GT1FSIVMZziGKQYIcJk5ObEbn7nTIc0E1x5h6rfrO+0HPf/WJpiINeSbbcJakkE7cP8SdAc7SumL
ih/B6Tbmjpqkk1RdY9Rg+ZE40ew2rhqH8AustAZqqAut+jJtC82xqLrOxFJNJ0zIksXKjBGezaFy
vo+WXMp4N1WOpoXCeUjdYENHCfoBuOghYPjZwxcTIr2Ue0JZm1Pq5wmGGSbjiJ2pqViEcHq4e8dL
LAaySxFKanG8qkk6qtFiYI0hmbmDUVpgY0//Hgn0ViCqjh02B9SHmoxPbGuFmsSudJoF6DIBkZmK
OZQacpZ6ToKP1eBQe/rxGjkwHeeR9G9UD1GfzDyxVzQIRZyOUlPtxpKn1FN2u06FncSfNBTdAl91
LLTq6cwnHNUPq3BNFAvw1RSfhmHUeXbW2VCfHA7KIicEn9zF5MRR2DNZaup1cF7zyR4EHnKlS5SS
uomJ5nXbDUNwanep1NHtqjK3zS/DRNjcz7LSZJXQzBCjAwZZEmQ+VNI3S4T2tCl4NUXPDyQau9qn
Apd5wsOeninqJ8kIyvKkd0VFnJ3+OF0zrVMOzRFGPwvK8zqiwNAbTLypQjMfE7iIRNY2I1B8T1bQ
KQughsX8NFHJsN5OVSQ4Lp2M+3Lx/xImNMStA0mcnYOvDTfzY3mUKuC9VJCNeamDZOOrL73Z0+ln
HU1pPpwGjiihZ9egHJim+UJMUBz8wTdzt2rcuLmqJyfVapdWdD7Hcz6g9ghqpxbBuO1o6ZprNevA
I9idzk0NxjGhNea2pHypiPPhSQ9j7tU4N4+dYnNZYHpf+pOD2tQGiSvmWW27JgksOpgTD7YzmxdC
v5TwksST96yWYF0uvMklfwpxYJz1yex6ffmkMwdm3xZVBBP5yNTWxBqyjQaeNp+xX1/2PzPiaEUQ
RB9mhAzJvpq09/guJWdBUcWyrPkr8gQ91B1oH/bWy9CziHY6G1JpnUZh540P4Vp5OLtbE7Z8t0gB
mqQbHryJwobZMUm+iAcTyKddy/xIZJLy1hQtHcJ18NtrjCebDhpilBj4/iOjbnbc1elJGc96gQiP
NPkD0ymEaM4HDThd8bEde3J4CijcaPE3YmbqnzqRk5GqlBFx1I+l12gM3Fe0IuoYNt7Stxg97RTI
GDMxmsmUxazEo1278dD+nZob25/npmdAVpNxB7GlGMjJgelenpItp91VGJbIc6zLVKQnSdbM412I
tpg8i8YZCeQIATLEj0dh+cQHKGdptk5Avi0fE/soycUnRd+YSNSlg8U+M/3IGucyLVmlPUKsbFIE
/GO4lRTk3Gofp9pkgT8SiypZzU236wyif8sqW1AvUNFKxuvrCOjDjiTJZvaDzmp4pbkzmlsfG9BM
NYCIMVFqDzjNL6+Egbvxg+vCjILDZDYsxWsEszaXEo4fKFFMregMZF5TPnntbDL05cfOEc/SBLq1
U5pZ+XbV6B9qRhGlztijoSMC57hkiJgCJt44bX6ZE2XyTJ1ZFV4Llo9cbbyReOXxSt++5HHlkDJV
RHrqm3KeGxE4va4cLl2DDYMK1ZcgnEz35sfUqBA+4uj6t5fCBocYF6inS/H8WFHazdJu1VQnvuR+
YvYnGDgeRl8zmzV719vXeqkG/lqrdihTC5SAXYHvzu9dKeSnQD1Upfdl9uqRRGbMjEzKNlB+xjJE
cgMzUHzfWjaNEcc5hPSwF+sj1NeVS95NFcJ0NmJSXrP3/NiZf/Y+miE1KUIjAsmZIMJ+4ru3b/+3
twK/EWB0DMmXdNy1zb//Us+dh6RW6SSCJwUBj/vggDJpIYcrKdTbl/ptznnUu/FDCukE4cJ0XDom
jEIogwDqKc4ib1xOkwUywaOzCrNEcN6EsvqHhztuoWAjgli76wJHp1jtukfF6qGXXpTSK3jqkOvi
09XMYrsd6b1zQLiolSx4zhLvE0wsfP8NcIY93LDboWj19rMfDzNd0yAw1XnapIGDJPDrYZ4aNWtI
Jd5nahKkjguwieUrAAeTzr99peNRRljQ5mk9G5AGHaTj4nVJYBh5mMx9xnNQlFegW8wBlRdkaqeQ
rE3U+PYFX6sp0KBBmYGyM01eYNUETUczSBUwwzG5HT4DyDH15MFLzDbHprjwXpOhr2YH5EC6ZPFW
lEHGyfj2DbzIDv+6Agm1PNdIIIPF/gf1a7LErHI60XyGlrWkzZ5e1lruqXpkcXHyI2zRUGU487DC
Mfv3z6K4FShT8qpDhU7O2fRjcGoMUhkjSv8Lq7hFtZ5sYa2ihiNBYhoTyV3kKSua4B6Xit1aTIE5
LDUerFAVs8Rm4W+wYTH1V0SHKB45E+wMwH8lJbp9RDDvqrOc1nK07trSMrEVGism7LIGFw1bZBN6
c5wD4SK2EdIzRzxIyI7bEj8K9JLQnl2zLF0TNBWReon4XMcEy0lRF+wktkS6k/JYWgxUJl09a1Nk
gblXnr89/L9NOOG7RntagJzHteN4ao9kFpgOrsunNusBip2mHQad7Q7BKxMB/CxZv31Js1pevXC2
WnxX6NEge46IyFGrm54TOq8ymj7FaWhqjGMeh+WV8ToqrWtb2twB5rVg07rD7CQmKLSq2tzN27dx
/OQevi82O6fRz2PNHfvNoCTeTLzL7FPZUv48h2Wo6vduObnDpSvVH/glxzsIfIBAeFSKQi+iNxq4
r3eQ0LFTxHal/Kz7rlgfg0KYaVEUnYms3n4u92hJ8+mRQNIetz86b55nHzUUjUVfVTXafY/IEcIB
CeVLlR5SyqhkunkxcTrAClhrvggKNszLGWXyR0LhYABmSlmXEgwpj+nfdxOUOeoIK9C+BztPyVAy
fK2Wr1lbZKasNVumDBCpsGURYrBpysRlTXfkwTDKeDirDDiL0tQynSLAdWa/JiEo5/4M1Fe+QLNp
7dS/ensQjsabMcDRy7NZp77A+/B4DIIgVZASkAAYa3S8cB1taVWgMjBBUn58+1Le0Xw275TNKwRw
EXIsYifw+t1ObUdN1fGTB7SrX641wvG6LnVvQv2RrZ4t6EfvvQKkwyg0iKcwuX9+N2gEVHMSBJvB
DXxh6pnkgh07nVvLhIqCVRajtWKT1WUoVcKFBM2+eGAHvT0a3aTHOb7zpCU/G390i0wTyUKFl7Wz
Rjhro9DR1uaFr0HBVayXTrz4UZrQDhVQtbOCzLzJwiFqmTZCs/G3O4QYTWH5ZwuNFcnchXhtkucE
nzM+cHHqiRLI20MavX59yMQaqo9tTC4DzkI4Na+HtOcJdGR3yddKe+JjMTSopLu0R0/DMup8avyZ
OqT+HF8sUV4lQP2T5rR2y+pRp7mtXwSpaJqm3ia2Ftzt8eTq3yfkr/K2miVaIFmk3dM8Lu5qWm1f
deeDkw0HK1u29HLCGw294SKzc3nFiZStZOsZ8s2WLLwPK31kfZ4MUHc3Hd4x/o6qYflorZYiOagA
VG9lPNz6nErlwa8s70osg96pboHOEnOHUOX986py6RIUnaKc15YTLTyF3g84AITG5hTxrnHtbWfn
dYN4cDmfn7oMobpNMoQZJYxUyhO3aJqHSXjjY+4hk7KJbAtuuUXd7lM5xhK2RTe8Q45TEhYlI66+
Y3GgTbB024Z+0YwUQpxbm9Gv9XmFCo6aIL9tIuRWPoxRCJsoSkZUa9FLeFiLkZKYDwKSap/lb+3Q
vkMlw/7iLkp+dsTqv8/GACulOUQTScgcWYIl/+En+x/xUb9NCMIvg04jUqEf9Bt4bAzQYyr9oX7G
ipt8DiRzOR9qD8bUH3bPF1zCf51OTD3yKRcmlzEt4pw6zq2MdpSrgas8O1PLVPJe7COxVnLy3ZxV
4r5x6+Q+l4nVQa4NYvC5usurE50HSJdXCjQUGLbwZoBOeN5YvXjPMQSZgnKbeqxrznRXNTWobOX4
d7YuGnj3XnTZULW80+7ifogL0reN0zo2SnNleuPVMa/XEnVIUaOkReVMMfWmIV6eixYH1qIfh4OT
BvaTPStvu5JX/asQ4WVEXkafMM3HOOIYyoSAcin6IG2eWStIRbpJU+7DqkUUPBzs8P0flv6r4ODH
xQQgRRNiET97RwdlsvqE1UPcPGM3UoPPmu0HkPqu3NR1eaV9D/zvjLfmHe1ZUf4hFj4C4XFxEwYQ
BjEBcNtyj0MCxxJy9qNlfUa3iFmW5V52glZrdTqv8xOeC9Unz4rn3eimND36wQpPfURkm93bQxCY
3e3VFBQGrGnwIA7AMVivr3c/B0ln2geZeE4R/Cgppw0lOlaY5+0kXRK10349n4pazeMmtzrIdFT0
8QKf4yvdhRolM5FaN6uT+qcImFE4G5L4M5jeJtgOpXWVLw3gdm85abzae6AGWt20FrNzE9IYW7ar
mmm7FK1MtqLDboGwEe3Byc+/LwCerz2BQnhJpfg0R9j3pg4UEtNtIscvS5WN7+3ALe+sJuKACGdn
OniumlBkHPL0YarirNjCBuMBstmBIKNSWgCi6AsaIZyJ7zB0jy7zbPE/OFS1E+DRhvz/9uCasTse
WzyESfdDsllxzCZGr5D2mi2S5z73g2ur94rHLveWBeJyY6P/YDQ3377ikT8fs0qQZoG6BY/kAcE7
No9ybLdCNqErviGU5J9TNoMrl4yLdUGhsjjQiFDs9EE6PHeeXT3m6Qy/KI/tO0vH3uEP9/IPU4tI
FEwvkCxX/FY58lx6beU8ld+ikAx0EyNm/gUcwUJfqmm+EbWL51UaD9TG+rJgkghnINSo/PzhNiDk
Hr+FyIBcWeBRjMzgUUINFkfWchXVN6gBy7iD6bjchmi0V5d5FaqDjYbpQz8042FB82zfxcn8KYsG
3Z1CwHMe/nAz/zAl0L6mesnkBBh3jAld6xFJ+7ksvqXCDt8h6STvEUmzDFEov+CIGa/Hqlfnnd/U
Z9XsOVeqEXQwRKXm21xkEZDXZtKXyER738Fm98Em6vPy3dt3+eLq+3rikiSw+boR7w3ZA3NC/lLq
GaY6wBeBl5TOtIaouCDW2iKwrXd9jTVHb7sltSkYYjBOA6q8O3TaEXkDyLyjwhVjbdWikb4b2lB8
zBX8EYr2ND8aS2ZXZZjL097z5utwhFcEkSH1MROI3WkjFwcxgLSz6xHFrajdRvWK+ozFhD4UpbKu
4tCBW0ARyrp8eY1wBAhECpT00dgh7kJhNy8vaxr05AJerdE+6asGMNBU0H2nXf0YoHiyJ4qU75Q7
N2dZXXmDobsiIBXONPqMIaO89eIc9S4BxBPRWlTSDiqsqnQrQa1cTbhfSoSnO/yeGb8Wxl0EzeXE
DlP3gxra/OPYTOq7n7tIG0uNLtufJvTrHMCs8RAEZ8ASBzNNUnk0oTWCj3Xc++M3qt59+t74uKKD
4/rLZpS2xrRWl/SU5IoAbjQE7fcMReBys8Iknk480crHABLKpS2m8r0LYYQOCafAYSggitprWoit
39Pu/XHX/8OzeFi6b//nfz0917jM55Ik5av6lTVBGOOxMf5nosVNlr/SR/35C38rEdh/ESOSU3JO
gCIPDNPhpxJB5P8VOcIBNU+ISvxos9f8rUSADCqBDVueKWqG/Nr/J1p40V+gpG2qA3C5+HWkDf7v
/34VGsuj71+JebwubJAhErniBQucxFTQqTa83imSyUp11gTBGVAu/JPdAtOErOqSc/Dq0CGWQH6I
PcBKUOrXgzPNyTlAsu5TLPFVCGAsfwIFJz/A95cf0hnh3l9G8vbHjvXr7b1eKS93h2tVbCqqHAC/
uW4DOwZ7NMX+WUHX8wkN1/n2xeAByXfynj6vlhPYecYIlID/D8uUI+bVwUP7glSdHML4YuL87b/k
8r/sognyl11Ia/UsSTEDwtdgO8JfjRFJYmPchTQSL4EbNnRXl1BczH6cI1485J/ntVmfBagQjZzZ
Am6+SuWexml1okBJlvuhb8M7zgIYiPMogrNkqtFD7xCq9O3Oh9w+JptirkFm+FrWN5m7EN4LB3iN
HfVQHGmgYcQ1wqvdQHGz4K2rEPXHInQ/QSkuN6DSAKPKqL0Q0l+BVlTjfQbg4YCCQaORlfGi8pD2
cZxt44Qwy8t941M9WPuoFA/jjEbQFqcTdNBF2DXXQHhSbGesSSPc4+lTGv4J+p0r2k6rGhdUnyYN
mTkJs22XoedYu/PysSmiOthYMnYu0ZZOEOte1AcaUcLomFaTvbGdDJgcLyDEBalcoDADU5mRa0Ug
zJ2wzQCzdg/esbiz6Z4ZY6MeadvWDnctqcWww7so3k8j0eIBgyuopjlL6X5OonTeJHTyqs3qZ+rB
GVsamkpMI8p+bJu7xm3U/ZyjbAi8e0K0KucoPdB5SxDwS1TpwQQMO8dCUHH1Lpp5sCcjSMXpBk8U
4jNaQbxWOOengXZdfJ/8cNhMQfBRFEuEGH/Y3JbNMB9k2rsI5gdUBPxBIe6f2hC1ARsPh0FNwS0g
KOsETaT0uQfVcCjt/EDvWO9YqfEZ4Vh9v7pYEqAWORbnqNoWuyhQ4gljx+50RaxjH1edOl3yocV3
yFUprWFYUSHdXX8GsN038iRShQNMJZrPY0Cxjx5sRKQ9swleuQiyb5Dn9Q2544yyWSPqb4TBZYsk
PKJdfQB5aIPyE4q1iwZauAGoRH0Ic5V3WQoL+3oscypXqJbW4fTOGWo0gNFLa1q07b2kB8uFk5aD
cKgqnxvcvvIIGGFx4trt9FyWGv9xXcLTBBwMZM2+kn085E8oJVfdadxo372RckjO13FFGt/2Cv0x
hD6PQjmd/CeCYjUiPjHOaBM7vaW+NgitVbsBKA3KrQowyh64S2Pt2yRarvQCUmQrbaGc/agRin9H
u3BBHVQbBQorweYHLa4BD+yBeKb7jOw92gKl1eArE5OwAQqbSvsU2FHGUaCaywHMerfrba99IqDw
8MNZKqb6bLdnSynLe4ceHpthxvOD72xuinUU1y5GXvEWZzmuRks7wXwZKUy67w5iH4EErpppX35Q
eQjVc8g1dz+nxlK+ndfTvJ26TzIJ2k/wVWK5iQON4gSWA160l4BCqc3Y8/jFLobRvoJoGtjXMUII
GAaDEnsaZBUHO1oKQE7NVh7z5Bk+xAht0dFhHy1BM16jlbI+VhIx+HZbTnRVsAhP3KTCDdH3neUp
GMfB7s4jndt8KeEF+MwjBKt9RL2cddIfUaWocrmxrKB5GheF6uoCYu2CuDO87hEj1DtN28Q6gFvO
8fy1QL71kVvdGJ/aGXBkTuIu0Ze5G/PUvfHbloWVI094MwRVj0oIuvzBLlq0PptboVzwcnTvLmtr
EAVbIlDAjVuj5oC1coT+IioLBYj8IBl3jRzEZ0s3E3TefCjjbQUU3Nm1UYh8Mb2rCPxwL6ZPrYNW
axYi/rkDzd3CELD9M/QV3H0J/+qLdNR7b57CMx0DuDuhAzPdjWHlYZdc+gkarlnUQ+uO8lpv3DZG
fSEoEpQD7fIq83SCMgOaX5dZNQ0PbjnOcMMphX0NdBOiKuc52aGdyn3htta6rZwAcW1k9C+STGeX
IMEGJBToJJ8Bl+sCOksDYimgNM9IULFgYALhSsc5A5Dbi0EtxAjob5y+FrRbQUJFm7F13WKzKPQp
TprJW9j9dFgMO/ZxnHnTwD/MCRu+rD354eUM/5/A8Q+BI0eXT7D3nwPHD08yy6EctM2v8ebPX/ub
pusgPAXiIAyDKEYS30hS/Qwfidb+ol2B+7HjEtX9HTkabX0XLiEVUFqcL/HmT4quH/wV+IHjEVSy
lZNIO/8mcnwdOML/pYFB8kLUSkPM/S0rN9hz8IFjeFdr2LnbJge6A2NMIYg09fLzLwPzxzjw5WLE
qYS9MIyJAo87Ymkw+7AClX+XWZhXNX7rPixKx49lrgZw1S5WV6ktcBzSUFv+G5emL2aj/SXC3xo2
EECdWbXUX1/cWZoYatoLDnzeizF0HrxoxjpGAqXAiSUxniBvX/51vcE8OWUnehtGrYwXd9wvcj3Q
3zFye3cVKV2+jeDQoMKLTFR3jsEZl5tr/Pjevqb7uuLy86JMFXy8qR6I47pq03Ggpl3s3gXAqh4a
ClVnbh2uGCPBI340jYhLPze2IaMzYj0GNVo9hx1N98oKGYeevfykEylOqNIyrpXruvpPlFPRbEhQ
tHEudJdgxpIbJ8WN7BxKDXPVeN4fSrTHvU0zdqEngIS4piZ9XJ2PwNiOaHC5yGxYzBXUPM7mimbi
IZKz8wAqzIDHgz95NB8hUV7eGCkLcnGUYw1i4nVGFVq2KGZUdu8KIvaHhoDjhMAo+24Xc3+3YDFz
H/idc02FltBwycZ/J4H48vLoHVOzCE3DGjDM6+tzODUl7CLnDpvX+R4IdfdpIVa6TXXv/KFRfVSt
/Hkt6nyUCLlgYGT2fq0zJYuAeGGPzp2P2869RfhfHmCxGYVxz5PPc+n7T0hcm9VpDHY6MbFYrELM
t0WJSPfb0/b3HQkUjI3LB3BSCLLHs9b1rRY2S2LfjapnkfgInbeXKB3RmIFGGP83Fgk1UbMu+Y9k
/Shzho2IOZyn3btBgidsoIeuWx8c5sUobFriA2aEnpbtRd/nzPK4Wp3rGhUwxFQLBxNJp1jbCyvU
833aByRYJcW8S1XqeO+Qzd1mmcbIt1kKVlkQgTc8jzOENw5vD9kxos1MVnqnwnQQaNv/1q5BQyEZ
oyV27pKkwAR7FcNw+jJvZlV3nwaI3/j7EnziPhhf1ujC79N8rfKtXOL+FDohIUNe+n11sk4rJlBO
gltlNCDm/PZ9/sMuKDyf6gRiEGgMHLd44dqOOkx85w6/KQbkZZgdYDKfHDtxHnoQ33+Y2eYE/aXo
DGTNRswAEKOhwkMZPL4iSDm3sMtF3sF0bC8CVQdPAPDNHx7mIaPtzbeDF0oMP/IEeC/NOfTaJuD8
73JSI5qOMJmfPSgatwWM1xMbMNyn3PPZOM2ceBkiyakRbnADjy/BorcXCyUaDHRzfGWFIXSBMvpD
Y/RH++C/CsM8Fk/CewYsB5KHDtbRpF2jMkaqf0nvWn5rG3fLCidPWMVN7wG0OW10pidc13Shdm5g
VeE2p1qZHeIMz5RNxWfb22XuYqgGrt7btRIHvYK7PUXYdnS2jZMuBgIcJOvO9tYYjeVsst53FkCO
HdAG2FkT4LBgS0c/kztqZqyMQk7jniOAPnJZELX6UdfcjY3KLiJZF5duHbXXVGFFv4PfZSNjRr39
o7OIktx1qb7apcQanTgAx9RlxXUN4Hb2vCDeGJ4rWL27XHF+nwMeQDCaDk5nKkiIIs4Z7uUo/Uib
lJvIfaOFsLrHsamKaeclQrxDCjuzNz0CQygEu7rXm5rGC9SHMF5w5FRu9AWI3RBhYCEVeGY44EhO
j6M/nLn9kltnCcWlSzfFKHWDweU5ha743TJpB6ddJLiGO2uiu4ismGm29TiDUDohAe1uRVpXw3aO
/SzZgZuMH9Ns5NgtmSNiAXdKrrTEe3AGU7onNACX5qiVu2uD4Elizp1vm4jdhhCQjZgu33wv84Vf
WwSsHyAIMDAisCIYtDtFJS4p+pSYDyVO5kQ4ZzSjLbpzL7WL5Qq17v4S0lqEBv4C3w3Gn5EB98En
XesyVuAaodhsUjezkR0inYi92lCH0Pwd0MBDf6/7BCtr/egY5XFXo0EOKsb9smA/vQ1yLMboGyQH
1yiW10a7vPWwXPl/7J3ZctxG1q1f5bwAHJiH20KhJhaLZJGiRN0gKFHCPGRixtOfL0t2tO34ux19
332hsN0iCwUkMvdeew3i5meunM2TQZmcryl+5zokcAQqcV/vZdI628rAFJ2FVel4h5LrhF86HHsQ
MTzUbaG78JSypH3Rbh7rI6pIDNfrX+7rOOnpAQugXBpvW3kqG3GDAA0MkKxAJ0C6iY7PnIhiQ1mT
kcWGzBADELrCwgjaL1o6uhaXW+Q1bvtEOPs7DYxqX67OfG2KgjtNtk9zh0UpxRA7uP0ufNgXWNKj
H8KsJS4/zVrHE1vinkNhgZ4Tjh5JwZugYa/IUA0CB/iGIoXUgt+BbgvIVXY8WRzheahZjrRD1yVi
RlRyBO4lHY++GNmyMzt5Gjx/7cN1ce332JnArzLdQ6dakjGIn5XzPsdr8IrQofvo1tQ+uoPLxmOz
D3l2FUSVTAWBj7yhWPpXyBRg+jtcHB0HokCMMV4h1frbYqmau6IuzBeczdRfasrg3Pcj+zPbWRyD
jAWAKoahIobRt/GdxozCx9R1/sPqoTfe+ehh3yVMSOZQpcXfkKmRXwail4IwgOl7TkQVnAMkzlfs
DjjUM40d9bZHUsP559jhEGUoLA8xbM0PEahbGUjbeOm6QeEf6mqrYSDBEPX2/NhQdmK66mTLIw0/
/1iUri0f6qqAzJiMxmVYeSIjWbN3izkZL6NB2iiN83IdMtoNS2WVk8fN8dzPBPYuqnpcTO69US18
KV5JPqlIiUtGQjxfc/VPo1xUwEBO9akXo/MOYy6ImHV2H23JaSuCRLzlRHpaIZTl5XorFHC4qZfT
nJfuuzlT3+dk77xJwcXM5FF+2BZmnGFGOXRshKZfgOU0RnYxqTqo5Zszy4hnd0tWrxvBwdM18gB+
NF/1XKcIb8CiIsco2je88TjNFzTdMorhx7273QpCha4GnpboJFc+8jPI+pqJvC/MAgjvuxU4gypV
ijUnhvLW/Fiq9FnyIK+2pbPYIMga+dvIxdzBvp+cxT9DtbbBL/EV2XPscIGtOefrxkfNmkdtZcTf
Sg0ziU19e4WM2EEBOSLUpgzi5Om3cnry7Qm2UtDxjFqiouELEMydKH0NdHv2tka1KgCLKPsWg8JA
d62jy5O+1FioH/k6zZ1F3uYVQciyYIBfcrXjgEJpmjhxe7U8nbo0LnqCaI/ID2X5lI+UqzbKqOG+
nRItPVRpTA9ouDWrlqRun0gC/nc2wecAaeyCe9YbfvA6j5n3khe+KKNe6NkeYjNrpExL5x0TNu7p
3FZ8/9smUJTWfF2ymrtSFllwdhfHOoqAN6x11cdXU++HuXrrIQC0b7nRNHeQ2uWBcl8cGE3wVMHP
SDzlIOc+TJSgQZ3Fr9DU5scZ9fW79NH0FnpZVZGZrRppuA5vvJSMHCGnsRJt5qfd3ZSxBTiYR8+R
IUs2HzsRSfcYAAaS8oS5HrMJYbM1mdjOHSppBK9Zv84BQPWqdagfYIxtyKimBjIRyTwveu6QA54b
L6bm0wMEOW2IPfvGy2SheYQztRgkeMQ5PlZLFrRvLqxiEQpjgj6kviEnETVy57IDIe8mk1k1vDjk
t28wunlFE1rUjK0b2TIt7csg+I+Mo3ksvarSVoYOiI7V6rwdm8uqs6JayHbMfVO+OxPq4FybvrYB
Ea0AgQc6GXXXZDvOwTafDDBQqS4ndfkWBcTJ93boeV/rFEi6LEhyhhNtxVvPWq3d0JUGzpBdwnaU
FbxcDN3YHdNOgqKnLHlyGop4vmJR4FrRNHoCEN8pq8gJhtK5znJS+fUTrixwxHXn3Z7VzsLfDl7h
N9G2kkxyLESjNRHOVVN5qkaXnyaZxhTPBho3lkhccKNXdbhgZKb2vtnMtX2TGMp9oB0T1ZLbhIuH
acWauN2AX3uRatwx7mdfUBurTDxOnNvajdFwkx3YY745e9nyTXIMPd3Wp20O8T4HCNiPNfrteyw3
WCIILllQTjGe4P9CFP61IKqp8n+2WGSMYSVHeSCZGJOSpXXeE4Z/L7dV4UKuWDeFGRsXl1DbvSFq
44K+mZtQdAqcduvawI3CqdmJcBLGF4BBS7dHjpqtm0x9IW2qWH3A4GUo7Yn/b6EQIvMbBdGFzHJ5
YMkZLw7eMNPWIFXLDzE55oRB923tcEOYHwccz18tKzMeHM9cn+jUWdQ6DkFDCM0R8ahq8eyix/i0
iT1uNuG06vjuc+6S5U28NuoAghCTWMsUtmPPptAkcox3QvMJWK8HdbX50POaWWLhcxMME6+4Bknl
gALDOpgXCj/nxu9c4LciMiXaYZvbEo2FpBZCGQzWPB/6YazTB6PLmT/UbKMXqcP/p2ns+YQka1jt
uhGv8qV3BoqQRCuCVx1/5n3dzur7esH0aA+m90zCb/VALuf3VIu1EOP47gDwTswRAdB3U5HkPxOr
azaeKTBjdWmpw7HBstyaOR4Jj+ZEWrJpDQkK7AMqlMV9LfKF+5xBBN40zrTOew0m3k7HBmck1aTB
RmIkNCJr2/wecwHDwEPcqY509vOhNlqmNmXb1vdxYzU/g7mkXnDNmc2QIlMNUczej+a56/WTUJv/
CctugEgIkNRUg42RqlnW5RF1PygMSNEQipJx9zOeADweWbX8KQKDm2Q56/wIAgin1ZrYcKTa/MVI
jQN9Zb4K7J2uRdJT4c0CRa2A8X5rlIuSVTBh9KM+VXHQdMnlIaUFbDIb6gObyS4K99thEqfs2ytG
FsWPhhqT0yVogyhXZ7ihkVYf+zEr6NYYJnpSt9B+cwwuJPyclwZNZHwHnob1bdoE5yxI7CM8FuOS
zE6AlUTffZjr4m9dcpaO9GA8V2yoOD8lA4/DUCXsVqubmS8jnxze9k2cvdgc0dVZ0SLI2TVLVW+2
ceCfsc7Oqi3u/uzRsw1HmHTKDeZblGqCV6gvWTxZrBUnrXF2bqJ25nVtOIHo7dKD6aTZD3t09e4O
Lw/euF4jhcUpRHBm/KUqDAFGonEyVwWWCEfPg95ypGGb+0NHf8NMe5B7/A1J4YJ76dOr9M67XsDl
wjUSyM7BWSkE5+GWeLnGsRHHJp1E5XKwuOPivqQg1ttVMJprnZn3YU3UdnArmR29+gnPZ96AklX6
Likqz4/cpTd3fHL6kkpUADMG/2STLdmndkiKLTO+gN2ZbmfdcSAOHlNxtMT4CbTaI7TOZg4pp2s/
sqQ1H/DO1b4rSd0Hua3rD8xix58NPHLK7akk+MhdzDuj7fQzrLZmXwKufEGY4crtEMclnuoClXfE
0E+cHGvOLng2oVXN3exz1fbJM44G4xwOVQkFsXP0PekKyyWw2vhTipHB90Ys/CaHvOeOSrkOEvIC
NTrWUk8mI/R6HV9/vGPdtxs6878Jzz9MeNBQKgncv5/w7H80Msne/zze+f1n/sUOAtMy0J2gXwDe
UhSTP9hBzm8AuFjxwBZDTal4Pn/MeCzAqt9nOpaO7Sr0VKQPeF9h3fjfjHTwQf8L6uUAuwBe8MsY
6tho912Fiv2J8RKYTU2SqV8eEFO+TZilbvqODHfon1+Qcz7jvH6o9UF88SuDJIPJ2OHHvevmEaSF
92jVSAiwpmo5MnFelc+og2t4Ue4lBJatp4k6ZGgjfy7xCIsj9ZAz+LwJWlK2X5GT6FcNTvseccSw
tfB5CVs/y3YYRszRkHjXfMz8x2nNtoXfV3fIsSZ+G74UFqr+qNNMc4vmX570XiqF+wOKREQXvd2T
azofZeetT0xJnW3jTV5oYET/YmZBwZY1x8cUuRUDaeNpYmC87/rks2tXGfXrVO69qkzvez0z7nKL
a9J1wmMNt5ORo7niEQpvZGfl6zBD3sNMnlYZImXlje/NALsfV9lpK+12/pbxNt4Vk81pExAd1pYC
X7lu0iNpS28/1UtHZl85R6VlfWD9Yu04kuMtAbeEsnjDu4n1UMiY/pQHRYXnMod6vlIdrZy2EU8V
ryCvvlai2/U3fq72EC85DlWamA+tFUyb2WuMK7bX5ReM+dvPzpjvKubXq9FX1wJgHy6tL6G3+F5R
hHSF97K1kiky/VHF5oniC6m72VNhARdYHVou4pA5FFryoZ+FpcXPJo4BVEQLw2itcuime1eQ2N5m
F+hH0xeI1HRqjktXVFlYMjTNMG3dxqMrHNldO3K+jmLAOdCbEGDVpUUFU5qjc4Di0L55WY59BLBk
+VoXtXPHaR/sYUrTSJC5SSqHoYqDRG8lkcGmv4WkbXDzAnNAjjogourMtj7JDpB7szY6gZDaOoiN
QJUrNllZTDh8N1V20YGlUAlZuIWRlfjVM+kVt3OMztQx6aVys2yeCalG+V9lzbNRNMbFcimO7CkP
zsk8519bdOcZxBkvS3YZR9ZOZdf8akQWZ8wuQ08Y5mZAjhR1GZjROiGjtHrVojj4lG2l8EGLdKt8
XUgO+Sap2I6aZQ1EGUBdPCTKJ1BSNeHLg0/EOC+UL5APaYOI0j3NPb+SSgeWNLYey6OZsDSdISYN
1OlGvrxYkuXqlQqAqbApukJKa+6wlnVJaIT2ELV+yS80+jkVUSmzOlrGatneZgEp798+Qz3nbeZ5
QCkIWqEoDMSYtAYpICRGgnqIlTSewWp/YPZGKTTA+r9dWR7nrb8bMXjkNIJw/5SszH8yR5LKY8Wp
/0TtDzau9dXPkkCME+Sb4aXLbfKJXWLUcLXgi/dWtVyXwek/eXPFXyzj3Dw64y+dbrNEOqZ8e4LT
8q+3lQawyqetSTBiGrmYyBnRMUU+zk8P1E7oZABrhtBZRfkK58f8PNW0F1Ff2d6TdCiwGtWmGTMC
Vyl7pDjJ4GE1NvJQwXjrk4YnNaZE8YQ4DwLfR++lZKHojfvgG+5yJ2LDvKpY2OsklGEeKxIOb+DE
XwOTnLvJqbDTr+OZXzT6fKK3UH6VpE8+M1nHUh4CyrOApLdvyh5MTj0t2qfmGXU1IEFXxDUOf/3o
h03OnVuYmpwNAl3ijXsLYiJvlfGscrXwsFCmPuOPzPfffGkvoSmICe7y9YId/WUUyyOT/JdRkHI3
Os3XGrJWAtU+DPx7sx8e9Cl5TDElxK4K8COXP50puEMrDWanBWFtete5s3ZEx+57d31NZOduHX32
z66rYvNiJ6Jv25jtAh3cVPnwnGPkyFvNsMfu073aRA1C+1G1G3t4YfjJ1vVaKzS82g6zarmgVdlO
MxZoZGxbtRc/UlHODwY97c5vEsLsJ99N925T5Bs/GO1oaQuSFFpAwXEsMZHzC5FuNWl8QFCCGGf+
EDXorEiz9g5qFsYyZgUH3HS+S4MJiO88cUyWYTEO1oMpkvhNS8wveLZ9Zx5TEbfYVTsI8T2pGeQq
a5UFeb5DebMxmRGEres2zwOjLGw28vWDjN3QXJkMOWva7fBEJa1maE+BV+wt3DvxhFp5wDAQd6RK
AqxMS3EuXOMTxCQCjAJxLOalOurgyIeJTXir+0MbzeAHGyx5T+QfYZ/XNG9CJ610Rhp7XgrdO0kW
/p7+i8nGGL/pRiUAyuH7G8tPa2mvbeZ7PzLTyw72JPSvnquh2S2Kl54e8n1ZNFy48hGapiX8UB9q
Ugi6oD/ZQUxS9Liu7AfWWB6SfLUMukzdDlccVoP4WVTdR7qQGqAavMucyqmNrGTMelSEpr4QjyyH
aB3N+twY7qVkz39iWTE7c2PjEfGRHU0mTgZhBenzALDcbu1OG6GEme2PDqlQhLPfEdCZiMe2fR9K
MkOFj38bc/YvOjY2od5w2gemcPaaO3xnlPgmUmuvLyL+NBkg77ijjxvHmgq0/o52L23nU0wKI4hC
PMMMq5MvoHxdCFa47ZmsnwmQSCKKBP8Dp4fxijWw8akAC6eGQI0WYlS2nCYU8OTwmrGPz92Yf8o9
khjtzq5+dLGX/+ilLE+BJJAUiD7eNqMG1dO1p13R8bNJRfO19vrFi/PmCfPveZukgspKTUGw+vUv
7dhOX2t9Kb9OpmFd3N5mbkKFtZFuRpYlbxE7eZ8NXgiJmxlOUfnBBiFEch7nvjBOHTjKDPgEBc8M
xLDzAdR1XonklSGz9uAajK8K+m3BQ2x0LBwSLRpREJ89R9qsmDqmZyFgmFTjdeIYnIfm0sBqP+GY
HUexcKoo7gRpMiLrrxN0xzzCpA7FBlkf2qVPfOdIpVDsDb0RUTaXcVhOTmNHqZx/1pWJxz6jwU+T
zCayRzzxGdc3bPHYC7cJYe7h5E0dTjUY6eveinUaVVg1jtpJb9jAWsMUhyZGO9FCsA1zgm53TWb4
XFYp9kDQ35h3+RvIlhOZ1Zp+L+Na7hgzyL0wiUIfpoJMvVbezw1uVJq2T0wCXEt/fculbNptjt0R
0lchaZgLg7CertxVtt6HjSzsPQSo+xn92V4qEgsgmLVzym58XAtqvIK8T06u0X9YJlE+C2aciuWs
vVl9cEGi2P2YPKKaBJ3nLsBsbDeURHmheqfhl1m2HSQxasj1zQ3Iz5UTtHnAlInZZwDfmghR59Vq
5/08zcmW2KHnBRaMInAam973Caepjb070QOWhoygXCY/0OrtLQJcNiTtltEIKhjNuBSestHowiHv
4uMk4nOWiCs5qs7Wi/38iBcgscm5jyfcNseUzcAZcL0GBburcefRwGdjlLfKjmNfVNg3PWG+ILa8
wt1EVlI32ah3Ak1LOBKgbuvgHdhTE0Y3lct8nKl/17NDqVKEeVIVTrR0OSFqfgtL0YGjk0OZGAfE
xJWbEc/XoVLAR6Dwp9HeuFbcmAdOw89zZT9pRKLsSKIewsQepufYW9fIWNbukuROs8tHx77vnfWL
WK0sWlv3Sq6rFsJc769pUJtbuLFMv73W+dbNDebQZr1+M6B63k+Vp+0yY/whiUOOJscc7/1xxE7Q
9+yTPdP9bJwUYHwqzfOEYc81oVSJ0E9b20XzvkKZUc5tQ/4+9clCOy5tvGhjQps0QgOTHAewQnR1
OI4ZAELrA8zGbbmfexu2gB+84JU1g5rYdyuc0w1g0IdnwsBH2iMvroHQs7G/p9iTbzGKDk5LQjJd
lBuq6Adw7b/p9tR/4MGSExxfd9TxHQJPN3OOklBJfRwCJtvUMtq2GPviuK4xyndYWgvELkkiFpS+
z6XUy/surb7TgOJ21ZhiIPu5X527pSbRL6vT76KqOPU1UX14o6v2LPywdshhx53Eme6N8sVlfMZo
o48D0GbLuFpZ7jzAQk46RqylddKhqm69ZeVNQ3b16qKwuMMqoD6v5cg0Wix9+VDUwnNCBi3pt1p0
BFaRfY6g20g5CvRAeujDMgKDNohG/Q8/0dk4xsQxrtmQ+Ci6mJ2uVlV/W9OGMJ0xtmyGZQiH63DQ
p/qlpuhn4LH6d4QvNTsYjHPkG+sxW2JCdtB4ckCvxYX8pemNObuxZaBEYI9Tpzg15rmiHfPhD7hS
zg9540PqqgkuesGLSVHfyOokQrLZUD33K3oPEFLcAayuRyEnuvFn2lXVwbP67MCgqz2QRf+DDEVG
qAsB8aPVnQtJLlSbSP8K6jQ+JmnfXq08WLfFJKhuc9KJnKTxI4yrs20e+PGJC/tE48c8IkibnZZX
/rF0tUT+Yib+D/X5B9QHIZLiwf171OfSyD79f+E7jW1W/wX8+f1Hfwd/POc3dOMqaRZHHdNEZvQv
8Mf+jaAPLGfgZeFgcMOFfif4kkRLOw4ViNLKMvkxfuoPMMj6jb/KaNFU0bJKbPbfoEGe/lcOFGgQ
JCELthD8SRhQMOr+igZ5xcxmU3b5Ye7VCAtHitTbrghbpq05yoC+dmz1hlmPl7rH2FzomVDXBPhj
IwuuQ3NyQaCtda6KiBMsEQetbDBIYgIF9go1iBF4lcElXWJQBaLjjEvjMCXv7YHJ/GLm4g39lXX8
RSgkc1qNZBUUXa2A1EEaN2/MS9u3Vl8Z044YHbI91YZ/xqzXfq8l4/wqqLQa42PGS4oB77d7Ex6x
jLpCUz9CK1+FRQ4bwBR98DrgeWRSd6n2GA9rpo4KXafomK+SmNSjGqsx+iDXVT4kZEk2p8aRjX8i
HAcmBSrqF1IiAS5Ip9RCo04Y/rU2g8QFIfAQ4rRBv9gGasJjmok8YP9svOjgJu+eGms0COsPdFHW
p3WCqFFTpxw6S2em7FYMvBPl57W5ERpyxKxZCK+QoRK0EQw+WsLDPpCecQdu5OhM8QXQ4TDenC01
xLdnkPMbQWhB00NKfMIFOAZTHXZNPg0SjWI2KGLUYLnsYW4w863tgs/00US9lbnOdw9KB9rKMOmU
omRL3tX4+1yoa/KzP8aMpQhzuM/jbDxisF0c68zjZzxN3U/SbRgTVHMFosK65r/8eqBA04XcJmq8
aQ7qCWOuRSCEvnbdFzgIcA6mG1d4Lkxm9XrHdPxJq0y+QnPjRrbYGRJL15VMMx0yIrNwyjWuMZ21
Mt5Mi605oad5CSRcOHzjgeol1T9Lt7OtHYecRss7rT9TDEwguJA58LqU07VfO2eHLMW1maUC/Kxm
lz95o01q320EBGMZWrTNAsTCRa3aioVezNAFdkuLD4fS6vKnB1GA0a1aRLdRdOpO/LvXj6wGRpY8
2cDqGcmhMrKOiAkgSpQYGAv8cTsWn2YqttZo8up5U8tpDkqRRHoPSSEF85zY32cecNOiA6fzZUQO
gY6p2akGJMwY4BH+HlE7st4MXstz0wa4v3p5DKSUj0y/6DO47mwdgEkqBXZYDJ7gX0wVKyY2Bgi8
s81H1vhhEgWp1skSzO0b+NIM8tkzwXGG9s03On7ZbUyMkhM2mhrbItMJotZm5iVbplu3JZxpTMaQ
SDV3jXrZb6SW2IUBi1SJWzLhlPE4A6M9VqsJqJbmimXg2kxib8yJntGsRaqxz4K5DWDL2uV+/mIk
qZmUmy3cvBulWuhsHBlxqG+3SR0dDBxzeE4MmYkefCU+c9Q2LTpJTmaRVGEpFQfpRhBAk8ekL3Uo
tm5cCA+zf2ID1Pxb6KRns99hOUCxzkvOOIb7EyvC0Uhw0H7RV3YQQH3reBvU4SAVnFfh8gj7GwWv
aeH9bsg7pe8avC61HnMxJh7wRLewn9L0bPWy9Q6uI/WdXgIrOmLWttaUanIzYyGXMW+VybRbO+ZV
UcBLEYM8VFzQihThWpnNlF6Xbm7vAbcwLF0ExJOFd5lwBZvwywLqSoV5sErsrSASFEw58x49Bfkh
BiNiTLDDpbLna8usEwg8LcRbocP0CIwOh1Ysi188izXvFuUU7/AAkutzF+AFepgHtkhr5QvPRcGK
0gKTB4XK0XiJdYiZhDl5DtPuGkD9RGYMEIVixg42XqnhqKbqJCrZ711msjUb8cKaihmewJJzVx4r
KjamgFPAGz4j8XoRA7Pl3FkmRmGyYtRe6Q3rxehAy5qaVYpJEW/EbSqYNYHxUqHxhOxatVRlY6BW
jgdsvJzsXPLrzSTuPpIC/kOWOqzugI/AjCd4lRlkmDu7hc8wGB4c6duatxnG33QYXCXDR/4cEP1f
biwxB3463/NGcxsnQ/RPIyEE846pHPvbjS1eppZaj4GC8loBV0gjPBYZ4m1Ly4nNJWf4xk9zYlD5
Y+53QmMiDZkhQppq4BjF21WWzOjpYrm9+K7tbm9cNfr2q7KgNMJZODLd3XbWpkkNdz/Bcn01Mquu
X6ckWYrPzqT8YEtb7VLGOGV7BLPOe6D4afkgqicjHZSrIF4+aG2PskVCiFuFrg7nWI1Ub1S1aVW0
p5L6QUUG+62xIc2iNtIHc0kJCCG2rIJlkQyUEJukqRsDotoa3FX4zcHY9Ujf45ZkQfm05uUPKPWl
BwWq18jfVKQ8omEqHlGtK04IlsCXhndSblO2mAaDNtNBvSyk+9HU1Sv8FnnC/YOqnpCISeV0WEjt
bP/YBOog6sjufoH73N5xxviPBjJiIAw5WjspLMh7MBUvDqrOu27AK4Jc3/RThpcRtKQ6/ip6M9JM
2LAdTOJQ9h6IRM47gIuGUWnToe+ZeqVDy0gauCd+1FOQmiDoPxO6sWsxfdtprhc84sJNpKhHihYs
98+LW7Ya5wQJV/HRYATBrprzhtsu82tLH4jF1ttqa7rmWuMH2TtQf4Wdh21jEnZsoEjdZHbro5gu
rF1Rm2Ow8ZDpowidTk6OU3GoeRNcC7Nu0wV7FKLVDuTzZEhauwG3HNNLg7vestcHf1YJCbD3nrxs
Fods1loQzsn4ZBtjc6/pbv1AE+SfPICubWnYyibNbwjDAQHY6O1sbvLCG+7kjJjXg7GFgabmzO8l
qVKfFq/6ZOeeKM8lAPWTKNKa5PVu8hGZy2DnMyT72S0yINSqRw40BeZmZZFFwiGq1SdPYrdoeXDQ
R/T0C7OIqPLbGQGrnRfM3Lr83pcpXGXul/uR9369W4cp5hzPdMQK0yfEmgSoZJ7ce/H0dYxniMe5
9y0BE7mmDkiTURIXaRWoSM3ekU80mPgRBbUL2lXN3yGFvaBYiTfG1HX3fpauTxXBVmHjDdWuWTR7
Hwejd26DzI4S0b0IpVkHnqMyirpKNPc90WzbooCa4kDVjRLqhtMAb+5kkpZzcIKmOxbBYJ8ba9VD
bloNACec59ltms0shB9pwVpscnYsNaQqHm2Rbz2qTo0AxAcOAYBVe6x3ia+5x1Jay1PSWKFVW/XB
JOt976sTAtgXcCUJhoNT8MCgg2voiWexzVsZ3K+5g+a2MklRqPVrIXP/DLO+/4TyVTsvFbPKjeZ7
/BzzVfdbP+LNtI3RnZ56zL33edY3X3LKd8q7oRoz1rdZvJgy9g8eQOZFdwnm4eT1GNzaDIydZZc3
RXWcmHy/a0X1ZdZEUW4Mr6zCUcpup3ksG8jqmAQAjg57PYYZ74Dih2z+yXYlomMf0wcfx9r5aNPE
jszemEKj1UlQIITtuOCD+k6afSu2cdPNX5ALRlTXkkow02tYu3oBI9N2X1S4y4WdXxKOhfPMRgMV
P+jdbO0ryOHbzlyIbSD+YDqng0YgS8sgDg+AzvUl9653gOamojQiUkMkGeeeYMpyzUBcGTjlRMQf
cDIfkw82/2RHFrDAX9FotzFSZOzaUjhZcMKsmLFJqrExycw9kMQxvWpFZ8JmdyGib7LBwIen7elA
mMl5rmzus473ImNo+Noy6zmu7pJuArkUu3Xt12hIdf419zLIUqX+CWd4nyVuVY2tnTJHFX5spFUW
fEdumCh+9SUd++4zZvMDoiX/3i3qLuTwip9JF9e/BFPnYmNA79KfCoGs4XPntoMOd8dlKKAJY1Wm
AgASO3SnUKPAoJRRRELjFj/EfTBRzSL73swwn/w3kFk29RjUBDhem8iajDcOJunW3oPcujIsKW1N
3ySdxtCJMBZ9sN78tOLUNQcGGqGfkc+z86bYqe6ETlLCjnwJIBndqWDxjdKEWucM1KCpTKnXcLun
EHFHm7MpE225nHSlv7tRu6lFSxIJFK0z0KjP/tTx/6Ng9dY6g4r5SDctHJjsv9tRD2lcZi0yd3jp
AdRDTNes+fNqM276YqNSETuI9lQjTe2UqEuw6vsnFaChZH7/UvrcroBBterhsZfhKv6m9JlSMmJX
fCEODvINpZBQ5k5DYMTmxcDGKaHYjNt9ZmVpcte38VpHrdvFRLz18KyQ9F2ImaCq/K9vi2KUOTpl
u2t7fzeGr60hbtLcTg6/ZJEzp380k+2EpFYR03o8l6rtUK0UR9qYtL94Sn8xv/mzm8zf1G63e8LH
46rjIwnm5vzNKbRGNDTUCJYOzgLv/5AbxGdy4gi/YgBQpYujUUWjGn0pvFg7Gqr8ru3Szu9GW7RY
ErjLWJAsVfRJesCPTh5aQTbTzxuzfsIh75/8Jf+Ph4jRteF4VgDVyDP+fr/GgDgoi7ioQx2PlcSO
YiacMnULRQx0AgY+ED7ryCU94L2CfHEVPViFSOnls2Ym2akW/6CxNBTm89dl5VID2ejObc8yOIb/
iglpZNGsA3XDAZIkZaOrNKY3tjssAupAX1Pt701agrgYAp5iUdZTA+ffwCaDqXPXqh6MO/ufV5b1
f12YizrHRZaOeO/27P9EXfIIipMVuVQHxilUqElD7zXgWTdJb6Yqsrr6mWGFbx/RqbBjzKhNihNO
I+N1sEc8NRC+Ba+6vtAt27e62MAqfK+R6hUlNjZ4uyzpqLljNe2RCuupA503Gy8c0JICjuxwvwAM
fvxqSrNqmq/DqlCAemlhe8cZPOwxh2iq6rj3myC1RqVRgCR7LR3Qf74df/N1Vkvd9VD5u/hEASHi
4ffX55QaGjK/0dP2VuqwB5rNWqcnH7dQ1szM1bPxY6cCvUd7rs0V8GSuUi5ryYb1eQ5c7lZiIdqC
HoHlM9oV/pGbxZ8zjtxJdIOHLLNVD1vmoDTg9kl2aBIQMIQpcMwj9MbysC4Vn87wFvDGLRbGyvjZ
Vx+3L/s/JPofkGgLz2ow23+PRL/8wOIP194ff2Yg/v5TfzAQjd9AnzmiQI49ftnv7MMAXqGBiFoh
v56lsmb/xT50f+MVwwQdGANq6s2S4A8A2v4NXQUyRuQVBEgHyEv/5kX2n7zJ2FD+ttn42Am4sCNB
QuFCBn+Xl2OGbGnp5NRH7Lg75ozIypJ8jEjemswNwm7f2KjXYDr3qlKrOkEwkareUH15B1HZGdE/
cYfexfGMS6cqvlnVflgEMl9O3M4JJ0koQOLOX6qZWnu7WI71Hqga0lTV5BA4U8h2akde7H0MdUvN
Sdr7HnckSCqqIoXUk4bUXQOAFzNOaAGUrjhFdDvyyYCVap/SNl+aLzZtPph0Vx0H0nDAAtzd0GHj
pfcQ7MY8Sx4MVTHXS1a+mKlFGT12NiW1ZbrNl9QYxB4y2nrqbsV3wlTgW3wryedbeV7JJLlvsNj6
VNABnZFV6ddhkibKKe8J1lVwrxO+u/WrJPlaph0FIlSIw+oN45aU2piBmi73QGD1YcrssFBdREOW
3FGC5+9crcDkaxgNZtDBKamLLVzt4pGUeywWATohV01+hMdZsxlU5yJxg4smYeuhvtr2mZjL7jh0
q0a+5mqcbIT/p7Kr26gwBTNBLV+3SrtwD0pGyyQIiWGSBz3TyFoqew7HcxJXzh7PhGpnCsvht3br
Uzua3b2XaQQP0aC5/5+989iS21iX7qv8LwAtuISZFsp1tbdscoJFSSR8Akh4PP3dWU3dS3fIX/Mz
0ZJrogsFk/lFxA69U1uKwdtBHwc37hfd/VpgeJvYYu8xuc1bo2G/5+qd38AWkDHpB7PKugPYtfw4
jImt41nxy0j35z6nIvHvION5dT0gQ1wnosL8dN50znr/GVTluM3SIDiyNlb71rOz7aJ3rAEYu02i
d7HsWsM/AyWnzwmZ8P1qSsYRbczLmvvGvXeXqSuvlryBhm3lz3T0LB8NjxkKJhlhXht1MV4G2jZf
Vyb7rixk49gkGk6u99+p3onHek9OA3N9XbJNZ9zNht1w3PYYDHVxP5MLPFHvN95SHxxeum0GIa5h
KaOizDIoOx+MIVv2REpZ47H7ZFSw6qkBrhJ6QvUgYZ2Vs0/1dME+DxpaPXNgbpJHEhdbsrHdwZQR
fviK6SSuni1zVH/bWRVIEnutCGmKIyuUAgOmbK+VZ3+sy9aPr8inzellY5XvvEz54IjFAUSZZVx0
lN3G9qHsHUYJmzGcZPgXgnSb7ZJ4WW/Xce7uusEOqr9CSe/IlUsXtAz64VmQY7lTkPCwF5UA7Ny4
y3ehGtiXlTI8TbVvwzKLO3Z0MPEbJpsGtRkRr8fk2Lh+oZ7tkrzVjGutIHa+lZ5f+yfZiaAztpXI
bfOWByXnvRqbdU9jsfSwVSSx+X5N26nHQkJdYsuUw39n4tBukZfEYt3LORziv/O47Rg4rLhyzHCT
Wq7h7swBGx8p+YKpfTVMbN5cBP15ZMuwMXsgu74RL1SCyZFIj8A+a2xqQhHFdhwUL9yY3ikilUmF
NqWzUwUUF64UExbXhZX2TEyl3tYAvXP/XlynLw52PIPD9Rc4JNvRwNG06a04pqFMaFTBWiYseiq9
KnCSFQWo6EoWK6bOCPHs44h9QThhA3mMdXkFCcBBcA9lfesHi1170TLgs+ovmYYJc1vjcdok/uwj
VdCpfTuP3rwXWkYwzXJkMiI4x8SY4+WpnAL7UnlMKTZFrZgSrFiSDzmLz2sZupjfspD7fhbxVhSl
20f24PgHtMH0IP0xONSpKu6kXV5h8bR8gLOivppTkV7GTeMD09LlLKUb+NxUBI/b7UBx+KaHkngK
GAYJQ0JfB5HH8yvxsp1ibGLsTSYEj37Z5DvP7lYrcib2BJ4h5Q2wrvohGH3vBmfz+B60l73gYqRV
gA0PmFplbVGAkkOvUI+wUgz0qIItpk94af/kHYVrg7nefmJnAVQhM8nEma35mKwUXM7YRJ+Fm3T3
rmvEvBzILZWJ393WfWDsS5piT6M0479WROQ7KjG3ne8lFzw64yMDF/O18AHOd1UYvB+tll7WHlTs
MUc5uKRCcr1GhcbR2c7FtpmW/EMK1Pwk2nq8IRW57w2Jd7A3V2oFHDJKOBUcd5cvMb14YZ7vUvox
u1I2z5RR9hcAnrFtKrkexFgJ2vSsaYpWbHrRVNbpLRKVyLeKkPIlc+YGfcKBPKeYzk8cn4WlKzY2
xAuIAXF61yzJFI00T++og0wOHh9g3yCpMAya3JRH4+q+Oox3eReKsPk4BnZ/TYWA9Wkc7HpPow+V
FlZsHUkUOe9oYWt2dlgn2walYk8grdkp2Zc3hTm1LwP34TWrX3XHdD68IkshI3yZ+RUZB6RBJx1v
iloworNL71iu4wd82NnV4qbpu7gezJs4ttCH885jJVCt5H4D3HJ15ZC4nglR6v7J4I6ilvlA1Yj6
GPgSooOH0QMoBIAYJokbtwq8CyAH4X2BwHpp5UX954SYvmnmytwVS21epGbyLlYARS0EchYPPmZ6
Y3F2GUpKADHTeJ1lbO5cAAjXIstMEHBA3je8/dvtbDgYJq0UHN9s9c+GzcR9OxBDRfxFjghpMyGX
P3th1ArTj5DQF/zHid1HbQVFmnhj4Vn4xbnvA6QkbmpFIWMdZ+Itgj6jx8GYNHOeBEoVYcVdxeTJ
fyQuFyS88pIqS9Knzlua7P6/63vZZ/3ym/W9Td8c7o7/vL6/zv6iTevjN/y4Lz/0z/Le/oMKPtbj
QNNCH4sJ+/X/W+K7rJCR5nDDm4JN4v8u8d3gDysIoZszKvFMeEr/5zFx2S9gLnF89pWEhQAf/Zsl
vvUtoovnjmM5TBPOFUSua54LNr7ataNtzn1bdtalRBlhbzpyFc1HJcgaxKkpvWpTp1h+r/KCseJz
RtPixdwsaaM2lKRjnACUaVssvnIHhKTIvXVRjMP1yObNLxHSP4FuCwGyO3x1pn8y4eMUfD0IsZEe
XQZ8MOmCNzrxtxvsoBumMlarujzn08+WD0C37KlH37yZKC4ufzM7Y9f1wyHZCVk4+UET4yn5nupu
ZCUtnkOdXHoean4PticqR7oYeWUS0sdh2Rrt0WLu/Z6xa9gSFHRHIguhN5A7piPCqi9ilszAN0af
syK9eFgPNn63uwCrhoNsiq6f0t7yVNo43Q4U5dSXqJHosUkmWSgCyWWl0KpWixn49cjcTJJzfcZY
lWsbbG1rpV9QNoyCcpbyRGHSmFkAWwsGAJMgE7GZeOEjzfGNtFFFynPYx52xXC86nqosh4uAGinx
UTlQHLBvMNFdteVBBTViJUYOpg9Tpp0Qlv7N0dmYwpxHXpZlMGvI/I7P1incQ+cUf3I2Xcx2FqDJ
CqLtNjN7MPHYGdNbnt38Rmf/xbICJH5WLcBetECD0LCdp/AQ7Nr17Zu1gFm/9/zFa15tZ2CW0vNU
/+gnHaMTg97N8WFls/RkOKU9v2sCazY+OHbPmXtzDgC8mWskVE1AGFXBD8UecfJNSWF7smmGgt/O
zkeGJ/OqXTsGoOD0Lsae621qmBvp9m0olRN/+phPmsGyEKZ6WxCGEwDeLUv8+9Qb+KNBfHCS3jAy
Hg3C3Ws6SRaA7gqEbcd5ZBwuzvw+yGT4SGbRt5iIWfohxNvCti7xISDSnxPDvjanYO8m6j5pFFbY
Ghrdh0TLS2Qcp+s0mdZ7IzAJC+YzN6+TuFawxZ1k9btOLYzLytDiQyqP5B0OeDpY3dhPoIS0JOTs
aV6eYCn1N4YIZz+q8hhxcRVD/THJe3G9gK54MUb279PYlHdY+JOP9uQyajJY28G8kP5H3eH8rnEA
7O2tlUs2naieGacRSSDNJ854BRFhOdmzh/9AEOd9IbrX9fdvGAwxopluRqVZB4jLnro1ezrO9h3Z
e4lEoIES5PqgOKzONueKtP+aKg19zOhUnj4vgEHwWjVulX9ucGQ/ZBUL6TeLVn3G8sBQpPBIWxCo
heXrKQuj9aBkoaxsCrBpVIb6cJI4M9xcfi65KYumxl3RmUbTvZ6nywGPeLUzVtTZY2Y3tnc4h88F
4ZKGDUFHNGxEVduf4TSuI9ojZBLGco7Uxia/HjjKG1nB4m4DIzPnnBfGFcysB0xsOLkKWz0V62oY
Lwa82ZaZijLU3TKH/Cbl4vD4XeldCJ8z16yKh1iTNnFzKUIHIxn2dXS1B+U87lN9z7mcTTDJ5KzP
NjiTmFtcBtgUXJ4q6alpgS1E5wu5mA2+ODQA7mOPHjgmO8rlG5knh2fom51tMCwnCqwg9V7nMhjs
2zwOeVAECRm8v85+lJROa+LzpSY/GLAK6LyJE5V/UJaiZhhLeQKOLQ764p3iCWFRDBSvQt3WlZRe
QETfYDvklwkYHLuw+JNMLqdT1/p850DbMSux2pzfBUPcFp+EL2273bA3xUqCKZcYQ8X7Z22JAeQJ
VkhoIhU7stozWdPRUKkQuXxEXCNLzA/ZzP4gy5Lghj718FWMQxzVq/Xoj8mMilnVwzO+N2NX9F2K
0Nugxg1JeuGUYbx14phSiiqjfgvz4CK2qV+Jo9FN3nRVuzmOnXdJ6g7d3m0AkQNmbrSJmXq4iwaX
2EtHkCNyKvODwY5o00tSS8UiqQxNcUscrcJO/iyJrXyaUSWJ7yp525ceo13VLruiVPM9ic3kg3BG
uat4SSFfdc4Dteryg+WmTGekmVAEtAJ+N3tfgW/B3c9wG6C4vRblddYk5bOddz6Rxa7fE/SdN/Cc
5kiX3+7GaiIsWK7VlXDHYTdMfnmPktF8QHJNH0e3vJt8c84PChPBnk3VvDHzWtKlVWePeN/K56ly
WfgrROyrkBfYtiza9VQaIZgph1EgPEWyTBjssk02OvUTL53mVYqqSYnSAscPMrN+l3qePrXoo5vA
E5hYPX+Yb0CoOaA0xmrLYLH7zNwCY9Pgukd7zZM9AQD7RiSd725TU8hlMy8sB7YdebDLtqvqQ1C2
ix6iOzWusNne402/z+O6OZjs5LeKz/iaF6ohpGuP3oVkgzfulsofbtrejR9DhhYHcGHFXhihFxnY
G4P9Qijyxkj79pIH9nI0pVwuJsMKL9a+mMhSKBX1TGgiXFL5Efa/9zRm4/o3W/D8Ep7leqmkCsvt
r5dEPyzmUPRwCQOop1WC6e93mkPLfijIdXfE3ANZoW2wjMwJnYVoNaQyLHfgrLnLj78+qhYyv1Kk
WIhRw0b8HUlRc42/b+Rx45W54STCE8hrUFduxoOh6bVU8evjfOeGPh+HYTKeL7oo3pL/X2fjx7T2
hi5MYiaYeoVBBwHPbG00E2dr678/mI/7m9OJ1fsH+cbiHjYSFoGnMy0M/5aLu8gro7Me9etD/biQ
hQNA6pW1uPmThtU2Cf0GeL13crzFupEDS28CnmXUaV5Uh9PkN1fJT46HZmAzlApNBLvgOxGWWiBu
27ISp3VO45e3V5BMTd4YQnasRjCncHp//Rn1lfftNcKHC0wqvBytyH+/zViqxO1D1bsn5UlWV2+W
ZB6ovIElJX5wID1+ipQktEs4Pzmvj1//Aj9epJRhC84zphbqfL7HidbSbc0Zqf80vNHGoE/NdAb+
hu/506OgFyOCWoIC6+9uwBJEl4yJZZ+SPlVgpRAwGdFNvzmZPzsKG0qG2Sg93HjfHcXrHbsVBp8l
bAGOeRlhWXsGU/LrM/aTy4TqMcck6EARyw9k2qKt8KnDAzphB8WUefZzAEFglHEGpvXNPK6/2dL9
+Pzimc7ThI/FjJHDfrulI7YULxPGALg2sfdqDUFyWs2RpQhZU4algQ7lvvHxfv1Rf3yyENkICRfw
aUP7hzsitKfMXBthnwp8NruYxN5lT3Zwu+YQEH99qJ98RC4OiCKswTU2RG8xv9pv+5QPcKjKPs0q
BZ9VkQpYO/p8SpcLptA7uFlfNb8+6M8+H3JhgOFCALL/Hsw8Ms90UoS+U+khCcvK1aUeQXpgo/Pb
O/17jwePadD3vnBd14dn/OOdlmKtNnmenEAMhgEDykpMSOxm+UDcTd1Q0EgcG3cxVLyJdR19tEtH
Bn6cYzKgncvmohYfywRchZV2+M2DVZbpXVB4hPN+fVp+vMJpfHV02x8iHgMafZ999V3ITEz48GKu
cOCPTpTFGWC/2eB9OeYul1oesqz/9SGtH+9dAA3cVbyeUWphhH97zKRkXoKtjEscnU3tZjJ1WNNR
taA2a7k/bWJ9veeZdQOOo30/jgKzhKPp3ric4Ty31Ey2e1ZJ2aFfLAIKv/4Ff3ZOeFJyrYDxNgEA
f/v7mW2XrmPAXV9hlbvJTZF/sBLDOXWlI4mMtObvxjg/XJueE+q7gVEOlyiS9rcHbEnKsOhfVqwg
2nxu5igfZx4Wb3Z247/+dD87GHMjx2RAw6Pm+7dAsNL7SCYSsqdOORBvCK/MLmCXI8wGb8yvD/bD
V80nCwLGdCY5YR5n393qVWFYTReby8mLdQSEolmuLG5Edom/PtB3dQEM8Twel3rxQOMFr3TNRPr6
Qi6dNJs9/OqsIBSJ2DdOngG2q3iODVCkl00+MglxExfcy5RWMzsS31GbVkMYUSo1DFEHjYyJzVLU
0TL6lto4Q7NDpl4w4yDCsD1vCzbH55xIL+sQHMOvP8mP34/AMScYmIY0SZN7+/aDZHIJGr/qutMZ
pjZJ4CjVlGaHxIS3/OtD/XChe+gMnDifcgftsPjuuusT0+5HGAknpZMqAXxGkHMay2rYGigj59/O
D/Xb66s1ELRvnod02fFXSwA/+O5bkisNyK0S7slrZ/eT59njSbnErs4DEc/vmOq0ayme63m2f/Ok
s7+/RPAg0sTgeXhKTCQf3gHfnlm3JKXsTll+sih4rKCD5xA7ATN66+DYEbVywZ+EmguXiqDO6m7O
4E/pANc62j32ewJz+fJgDhVTxLXQ85pWUYS4cQdq6WAJcx2pyuty1EEru/P7xUDoJCqABI0hLWdw
GTj1vQDU8QK5ktedwcvgsPTKak5vfF7b6+Y7MemgXhcXzP0KBkeUg53TOUEy2cW1MA0sm6ZVVPcT
04Yb5fXGYXYz765eLGM91D7da0yxJRZBv7WBcUDOlVHniwHl11UNeH/Xh8NWNuu0rZd2ZQO9Zqcp
yHTTWymAWeH2bUMAQW0membf5jjVH501l/RYlsC612hAObf+nlQA5jc3SCVGJLL0MHRJivRuXGb+
HtLWWl94NSPKQ6ioeDvSKMmuSLYr/3Vt8eWdF58jDol5H5Z6XdM2XvM+laB7PzMth61VWAmxCCqc
ZpJ8mMt1Ighf5h1OYmoViqQd+/sO9z3xhMbn7q6tqike6lXbcdXQW+0eDxGxI9OG4gwVpXjwG4tE
WWfyKQieifWT40mEbNVaehQ1lXzNM5ytFmUP2r4AeLI+NriDwAzbuXv1hUPcDMzmMtCb895rFg7P
HITJVb+mDMKDChTCl1znQBus9ec6OfKinfPBeJzrjEO3xcpbKzSlywgnLZ3OvqWQVfQPVmbApC+4
XNI79qu1ioDMT010pk2Po+r8Yjv0oxGtdJYBr9KZTbEmXEFSjmwkbH/KfPD+FBZevKUPSeGAfML7
yEwraLDAHOaSPezGzkKmjMlgzoq+aoE3MsiwyF3LFN/qDfEM3g3ndQAzezwVa0LRzxFaKXMz7E7O
chkzCIFYvy71/BksYXwX4I64exvBEYLkl3HSGZtlbmPpi1NacbuhI13+dlvhIUHl0/cMUPIcV5LI
GL1NeBaerNlKsyPTXmbzdg/aNVKe4CpqA4+dGeRivim70zNzJ+9ocaaYbNzPeEvu3qQZ3IgQxx29
kDgbB4KaUp7KwpMUpYrx/KbRPMrZguYYnV9/vjcwZEyZXflXwkeP2BRmNuf7OijgR1Zhwm1aNQZK
Q7m4nFh6tghu5iFkq/tOtvwilsnsZN9AQniQK+r3BypfHLAxVNwVxUNQhxgzxVxaT16eAxQaVJwt
nyC+c8nmQWu7VLI0ZFLThbWxw/03AXzbCGQAooEp4wquFRc1Bx+L2zv+Oxbm2H83Quk04qbMxga7
UhyvVRbxCBf5qVTaJbGUDnQ8LZQHjCRyIh+Vac6M2piQ97oZET8VHpTzO+W/Psjf6KQ4uS3edv9Z
J32sBxL5249F3X+Tx//yg1+00tD7A0XP8r40bXl6Y/tFK7VM9w9WNswJ2ZMyA9Irgy95fFq12C3a
rKa13/HsofzihnTRXgNBwJ+FGJZkbZT8F25I3tTfvsDNkD+CuROCnoUdnInxt+9QZqayj+PWuHRd
a7xn24xw4CpxUZVrsfN5vmzJpdoPTunRRVdT/GmNS3ihp+Zbgo3T01J41SXPuyoikxgci8wcBc6/
XEak8vLI92TK0Dl5SBrnCNt43MSuLgJ1iQsOxZ3GDyNXJKTNCkqeLbL9Udy54SasJB56t4DL0bql
/djLFpZJYyMPOUl1405jR4VUSOrI790ttoLyb9MYSOg5z3mdf3aavsVGONwv4dI/5LUnDu0kXMkT
ZqgeMghdJxLO7eXik1MhEFUVh9GBApmXcr5aJs+/qJK52uUQXU4u5fV7JEWUhaJeIZxzOnlNs6Ta
TO4Sb5k1U0/uz/g9Nospl+NKhmRnNm4cNdzyV6YKjmVpPzQmfiKnD63rqkCajudqm+Pm0nYhugBT
7JDksiiVJpwXccHUu4Bh+aZNqG3OCLwkhaMivqzqcgUHv/eF4Z+qPPciarirzeD6zX62k1keZ8mC
KRKdrv8p18dWSAA6S/oS0lLAOFt4F9R3j++lVdswnFqywYtTxzeNWmxzh98mU7g5jNQyL0cZwwGS
yimKYZdNdWD8BSoB0WGDC95Y9wOLI2I8su6QBwEwoTASYO3BaLOuom07YMlFMnA3Ba0z414c2+lQ
EVA7Im3OBx+VRFKw6vq3c0V9qgFKtofWTkd4vwnWzhk3fZKJK7x0ZpRbc1bsjGLVrRrAHfG/4i+8
MRb0MgO//Iz/9VA3SOfqmt04b12wDnWA02DDH9T5IYGhWa7yhB2199T7GrD+g1qbCeUj7OrMwLHF
01fl0z11rdVBtnXgJ1j0tBq5Z7Vjskdw10b1D2G32Iv3PJlDZz4aoIEDimxpU6sosEmqgVE8tp1g
xvRCi4kw5+uJLUDT7tsulkNklab1jkTrfD/N7VptllwSFLQzK6ch00jmbcYkLo6MoSMYgJvQeEkL
kRVbe/UBdPVeNV8XFr1yGxm2f7NS0Ou91o4fmCfQZMKTpMVsRRzvJRayqG6MfLGtqGoWE6/j5I34
vgg6RXjrarkhjCBPFEelR2anxi5bCVlG8MkWKkRTH5uwoeZ3RVZi7RMt7SRt6oI2Sqrktk2X9tZr
s0DTOprISy05HfgFzOvV7ATm59aEKFdSMrrI5g5ZXr6Ec0uCzW8tSFbuQkwf9IelLmx8sRcsUeIL
dkk0WImup5Y8QSzdkknuWfUSqeUrX8HvAWzvF0LFqb1L0XoehtGXd1RXJge/dbFBjuI2zMfkKS6b
+bIpG1itLaio/4KJP/1/GYeYJfJ2+M8vxJtP0/87fVLdp+XrZAC+P/1j/+BpnD+wABFKdl16sMPz
m+3L6xByjeDfME43fXJUNvvof96G1h/gcXy2eyK0UYNcdpn/hAOCP/C+IWrwX87BgX/1OnQc/br7
ej8bmvjUBAamIED2sb7fQeOzlZWDdn0MsbRSxqCcfrcksNkusZyIy9lU7fiYiC4+1WaWDmBkZH+f
NsZYHYrcQplUiubKDf5GbCVQuzbxAB7bbmhooyDBze7hB5gHv5BIf2GbR+tsTDdJYaXO1lri+Gm2
pXj15PixtBbQf2X1NLaxeOx589x3KnyqmwR/jmwoJq+9Mu60BkzBDeyr62FyKRcO8sB66Lyajuem
J2mJ7owtgAzqg5RTcerw3+3qKqDzp+EHedPRSS38+aaiSkffcdZDvNrGrkLP/9zZqjY3DSnDaTNW
q7rADkBgzJ2L5qMz4sRYpy6MVrfLN+cTdR71Kj/9k++fxm2j46cna1QXolBrcAgYkdRRXg0Xa5G7
ke8M/GAnps7ekiUHuYlXswrfkWei6lmWgfnqV/167TVjiIUyXI+VSW0x7SzqYjQGjm4F1BDJ3IAW
nfUhPovaGTYpmozYuBn2xs0Ex45MWYCd3G4S4/0wOOIRd25VbTy4PFcq6ELzMAkLMm4BI2A7JoP1
quhuohdiNvnT4MbOt0FTGp/XdKLeyWnjE+7O9G+j7JBwedAfzr9fp38rrmxFGzB/vbBLuiQ2EoQG
SyBfTntTDfIwDMsY8fBf91nNSe6CpYeDMg4p/JbMvkoCi/3lBpxvMV2xoYJ7H5dWseJF7bVvXuAm
OVAHQoY7j1eDQqi6OK1ufTEql5awPh+HfU/N8WtjmIG3h04ZmAculfU4kGt5DYOmOOW8WLYcPYvC
rhPZDgileMSjU74obEaPmOCW17ZJuyt8/uFTztx0nzp4SLZIJw4E3SG5jFs3fZcveqeCyenSIKUe
UW1M5LToRUZ/Ax8yX4WxEyBu5AEBy90Uou2nDelemlzzZn2/0pt8CNwuhFZvO58nz2FTTGS6omAY
uBOLSzvPin2Ym316U5Sw1FaaTJq9V3t0aEWuM/IN46+p/ZzMadE9xFW4XGcrGE4HS9d27c34uvLw
/eH+m4KDxboL0H7qvJRDUByqgK0w7+cUuXrusyo48FLtHmn5fhV9OVxVwnwng3nJI71oSVlsrAZm
AuwGFG3RgtVZnrfPgpU6Zt9uogGP/ykBLIJ/ZwjU7bqW9V3nrdV9ZzjYs5eluhOZa52GRIZwc9pk
V+HEIyvj9diL3fWUujquXtiTg+dZOM8za/8NlIqA3nnlcaPO0wABtODGsJGUmGzExV4y7NvZde+y
845zxjhTZxzaxumuByfMb5nDF5fSoBYexoO9o4UPQ63pd9Td0QVHjiUwQveqZGM+gMI1/ddxNbLr
2LKSvxYYdLw0MJcRXdyuTVgQYHBwMdARlDLLzpmyRCY/83HFExhsjVyx8kzqqn1sQxOj+zRaKanx
EQSGUcj1eRaLuVvzNr0ZnUahgDU1fimxHOzWN+2dsxgUd+BAZrUoMc1B1CtZ19uYDHYY44TFrSwm
C81sMrejBwl5ipv6PsX18i7k8zvs4YnJXzRV7Xdbb03UifKfNKJgTe/+p6AAPKFHEhuzHQZM2oDL
I182KlKlnT55fmISVixVEdmqIpmLgX/BUoen3MxtD3iGh2OGkoP5gJtaRtNSfWQo1e5UttgXVBb5
N/UyUJZdQEfaDHZKHzpwYYdDlD3td8GqyJIUxcmXKHCESNd7G897te28ISbwwZOlLfr4cwjV7FTW
3KFYHi1WvfouIvQOuAEa+Yui6WbrGSaP1dGu6bmnXsKhv8iTB5a/6qKRpe1yO0z2gyX0gXqIqFsJ
Z8rB01ms15OJ321De2Iob3htLzedKkBg1/WKq26Q67ViyvsmH/93fvC7+YGA5POr5dJLxqRZflvk
QBJQ/9A/iyXxh+0y1vZsZGMdl0Rt+bJYCpw/PN9n0A9ITwR62fS/qyUnhAAoUGhMnM9YInQfwz+r
JTB/iCr4BegRts+Yv38xPPB/yG0ji+LM0X3h/BZsOr6b/gcjOJF6SaxjECwSbA3U9EhplM0ql/Yq
mxw2AfGHBfy1DjeAvjGHJonQsupLCAHDjVNzb4UalsOYzopx9BJ4SDVMB0tF+VRLPaVHZbto4/4p
hrKiEwTtR9NpCpVtFSf4GdyJfDnbjZtKA+9H21B/C+0xrnWRlrtQryrNlhntbOOtdRqP/0n7cV56
rzbAYvrzc+HU1fxJ+4/8/JR17nST1v5OVR1ewDm/ZBbY8JofY/k0OW7Sk/AxBhfqPiIMj6jaeDJc
QVCO6Me4a7Rj0G9VsekoVHC3mEfmG0vN5VYVafChLEriSR2IdU5LbdtHUPDJVd5Q3zkUHjMOlI56
F7OwEXurNelp6Io/3WqVl4k2PopgdbdAlItXlXfE/qzY3Ro49CHKOdPLWc8g+0Zky+2ogK6bqrmD
kWr6h1nTEM15NN73XQmyoZvnZ/ZQKUlNctgbCPut/0LZ9tizXpnxcq5Km0DnPAaHEZ/tlj7tXvZt
mzlItYYAenauFRgaV4P9KKF8f5bi0KStpzeX5Zvn8exRDQskHOiLExnxs2RYNrrdsXdKjDNKc9s6
9EYqTPsOSpzDgwxLsRj1iBuebhXhCGVae9bO3vrjzn/7Jl7EjYcS2Q7n6q6z9Vo4SwE8R9uoWDYy
XWb2T9GCG2g70ID9oR9dVnhlSk5qe8YxvtmXmYTRezQYjGJVoPki59JH29I9lZW2ME14Xpm39yFM
Mk21ambgQwe3D0gTqblbacdjyLI5OyBsbKTMo5kZaJ4iJ4W9Ba72XisFCOW6f21isoywQotjFlVj
jIJ0loeSeMQXLcgp59uAZLy7DXyWPTfxqOloXR+byUXfaAtJUtOUeC7woxaCf/5S61a3TP/LPEed
qTFldiNhM41LdAOJ+jR7+sPT5UnyBpYAd4aaZv7NWcJxNb9tnlO+lrOFw0tohHANWFPsZGzzLshG
7+p8RDyMqCWjrlwCZsO12Y425zfXNvJJFQznmXsiNLiTzbhdKcv9aC4LQ/y31jxtdKP3CXsvRdUY
jSH4uvdnulzhMJy4gCGiul3MMp1CLVszKBOn5GMtuqgvjUvvndvni/Fy/i2Dch2SI8P8TEYMv/hl
ReOh5BlsTm9CVSKhlUVHYKzzJrS4ohpRgfpJl4WiO/GVMtLT5yRfzO6mX0IM6R5AwYXtD7LhoikL
byhEhOfsUNTnWjasRIc3gencFeri0F72GgjzecUE7G1yz+BYEiAxXbaCmsJDPaC8XfpWNWPdbooZ
7EHRT9s+tNcjMPXpgZQUHnOW1u8drjQH9vxA7R/eksraIFmh9QVDVLPrWKAfGC0Ye5sp0VDJBO4i
WtKNp/ur8pCSN/Q4L92yAbYoDF2YoyAhNO+hoHbx3s/t+XHkKqbXIqj2K5vxyARuDK+p7/7KDdyD
JJMBTJZhOT8GnoGSZisubFtNig/DCbjyTNfg01UFO82VmpAu6idVOlsR4rejsw2N5TiHwj9OGDv/
apucKIgla4rB6C9Dlrapzr1IkpzmF6nP76J9e4oZwJU3kCLkgNV0O1nC3YH8tpmw9c60oSTOCkmm
uc0FPVYOLRZBmkaKN8a9rnZ7KKkYhdtclDmNckVqP9NZ6u+NSS2fXL9yTrECiZyPgfV3Kfz1JUiQ
dfaYBPOrFvT9J6edp6dBiIV1pKx2YK8xUWfGM1QS9QL+tdtSl6BR8iEwR9RZNvYAQa+sWcLSDme5
N5EKd5K15CcCJQV3wFR2l4Gg9gX3jb+4QGZj5/1S5N0l7Sx02zHusC6GVRXXlbDFVgAW0VHc3qac
hMq3K5G0jJpV9YnJSeru1oDpAk7gFhxnPwc3hHgfrIpJ9I7JPuPhIhg7i/JInub3q+ukF6MZHvqR
rOwKD23btUVzPTGv3RTGEN/JUfE0WXzQ0kYzPFhSvtLOYyVRH3ZrcqDC1LlqCmnazzEZjZcpLdUj
mea7VIwtuCNcVlPSMS9g/vMofcB75YAMddsCKT/i32t2MM/M18Se5ks3Dp7WxPbeDQxPD/UswOWj
xdY0fVgM6o4jgvCucKYjNeDAYhv7ruvo+fDwUYtdaabmFWvmMlritjfvuxS29oxTcVfmytqwulW0
EYw9cXa2B9LcpnE6fYhJQJYRnleR703aesmZt9RcRoblAqt3WopDZrN/griLmIaFBpU2c8zbIXcH
qI9GczF6Dlc1ovKHmdf75VQOw01vmx+QydvrhhBuT6J0bjwW+XF/xW4v344YYh+X0HAvF2pP7wvL
6z+P7qw+LIik7UcCseV4n3kqTi57taKA0/MJqlG9UjIe39MxGG8Ljx4OloLz1dgTTyiZkxIPZjvT
OcYtlTHerrOdZIFkVn0q/4e9M1uO20i77RPBkZiBy1OokTOLg0jdIChKwjwmgETi6f8Fyj4tq8Pu
9n3f2OGwyFJVAYlv2HvtQZGeu8YjxK627mGmTa8QBuJtQvD5XdiG7u08qsTfFHVKVIdw/fYGF3hx
DXrTqrfpKIx7B4fq1odxv+PjwiHvePNFK6v6czYOTuQ27VM8tuKiEP3zwCORFA+uU5mLV9NKTrnK
5ZWhXedFqcRmCVKQYY4XxISmkaaXMnEYoQfNeD36PQgBxa7HtwhoFCa5JLgQZudKpYPDOwzMyEpJ
IN4mrTUOPPwMWMBcKgzZrioVNGuS4Kc4d/xNUuLf6zFQkWc6FFtvLsut2U5cBxZohxQvKk+KkKz4
xMEQg6veMferJBQwodXa90HieHeEZQ4PTe+MPOiJbeH9pENULDOUuGECeVEQ8jUmT57oWNT0Rgbq
bAauVmt3Hw5V9UDs31TTC+cl9gRc0jOpyHLXitlgeOPhYNYyTe+qFXZQ2EI/CqaCl1ra4pPR84MT
GTbXnEATSEQCm7ZDFd7bg5gObT2iFkBj317a1dJBEgQKEelaqt3Y1HSjqWoYIjj5eJ9lJLH0sXdi
nAVZr0j0Exzj2GNoMD6nY/qSx1VMFIwZxJtknpKnqQ1ZicmZFVwn7QuvrebjLBLAsmEaQLPw+B4G
9h+Y9isBVz/wRw9IYpG63AnVUETt7EIYA13UXJKUxV6OnfahVU7w3Ia88amd+wcSR/y9nLs4x8Ji
Ek8BP3vbrQuEgOxupAkm0CIPxwTgOWe76EReNo4mw0Ckeryce6fZg3kiqIyfma/9ak6JUeW8+Zp3
o/edDCK1I73MXY7kR5TvrU/O7apF2ZVradVWst+Uk0bD4OB4icoq93aZ0bU7QjcYUY3BeK1a09rG
cAjXwQ6cEoTVl2CEppsF6Lf9xPOtuMbCgnU7qujG7/KBKbAs3OY8VnPincsQqGqEZ6LfMCSgLCBU
90thWiLZh2TIcgMJakFMzwUw7/mBCe58VRdS7vRYhHOUI8y7l5QB1xYppJy82k6Yck51A5ozp8Zy
wldGkM15iVXebqok3aNO01eudN2brk47cF1dZ2zHxh0vCEsaLmezY5BWZ/Od6Q7yMVXVRae6yzZY
5m0XWt1tJRv57nFaHrDC9hcsSWKy7oNnCjW192W/nfzeuc8nXaJQmEjJ3udzlZQXaCYRG2Qh2Tzs
OeEtR01Zk4dQWd5yHm3RfpmLivBJjrySrGcAvBt8YXwgK0ajGHujetcrXcMI4WwY6dKD3Ggzd/wS
DO1jO+oaHkf/g85RGRxup3j2DiAf/HMDxqP9AHrUH3APuxZvgwrb65mV1iYLuBZOsO1ivudcF7sA
bY1/Dj/YpxkU1LBXmx6fyB0uJ2Q/zHxIhI7cVn1aVnyqY/dB4t8lVtvd8fQ7DT9Qqz918nc/FgY/
Q+F+EeKtauEVVYRdCv+I43irbO4nFW4SKhgvCXWt3/eEqtp0om6WWo+LBuoe9uZ/FEP/IjLkBR0b
qaSFVkBAXvhVl1mm7CFdIRuE0H14NaRD+4oVCYwH4Wfp1mpGYj2E49wkUzAia+sBKWqmmESjX+cu
WYb7Dw+I19UE15OibN6AVIeu3FsQCiZG6sw+GwpAZ6ljyjZUcV9FIuyQht4ZlgfLW8n3sCD6YzZi
XBxa4rkbd1LDg8QrLvfLYEI6jWrEfM7nhX6COMBgprFLEPZQ65P7tClWi2Pl20CWSy2/csnU35Eg
1Q92mFDRD+SaVBEIvvZVgJKemZbPvrGenYIGyzTie5LCMamFiIHkIWBnc9T8wf7WaVpEXD1KLuLx
MIq8fvTCHwjnv//S12nHn3dHiDsRewSoJHBk/Kr0L6iQY0+KBhDgak8ECMv0YmThm5z+/oXWq+ff
XgisOmUA6hEkxn++uoKeDq4jJvj4EfvOcAIDLgIJvh/uvRV2vQYrJLD6PFSM2Jf+6auTERHA0EKX
i+L7Vz1ri1PXF3puWKy0QJKUCrYZWDjqR1xYzWzwqt7g0wQYH4nZf//iJoiwX957IBxL4G0wfXwN
v753lbsGgoe+OYLuoimElI7azy860Pm5pG12zJWLPjkau0OykuREX480fnXiEy/mIGD7+Av9b7z5
n8abjmdx6v31NvhpeEt/3gPDoVl/4PfRJlPJ31i1cq+I1VX0sdL9fbRpmqssCk6Ei0AKb5PDjvaP
RbD128oqWA1l/5pp+r8x6UT+zqbTpU60/hE74mNk+dO9xQwztHHMIDnH1IWIfz3Zfzq5G0IM00YH
+jokoGApokC1Wu8rD45jtXpMinlmrEPafXspXcIpTa2zw4dY8UPg36853lbbILZcbTcfMR+p1u5d
hU5V2Ahn5iwOCJtDPkKHXFUe7TDSFw30OBrDCdfeUxrPYdUSsE1qlZeoaZ0KlrFxG1bOVF2gUenZ
ujJ7bAJ0Tj5wxaPi7J+nU+IThRmDY8D8TBxgwKqawlg4D0YNrmrHpI71QJKrHlAMZhf7NiCfIRK8
LOycViDnryzQMZApEU31lUMnpsrshjwTbDVE1rObAu/wWFesTJahsY+8qWbL7MX4ggA/ewxyB+c2
oQg5qDD3Zpj77kQ4OZjiJh7fQlMwJZNA+jcZ49vIg68RhQ2Fh4/cePGt+iIn2M9FeAIYYSYdS0Hn
vrSw/tYmws5gvknx5BunWTUrnx+1jH7gMBoXsSXvA89sjEHZ8g9WhgP2MMWiGSBX4B42qQGqYuqK
+eyVIuuv21mSSYzn2bWsavpxOv/vRPgPJwKiae7Kvz4Q/h+q+ebP0UU/fuTnIwEzl70uFSiaVjn/
T0cCzzqPDtW0YMiswJnfjwR7vf35qWC1863/56eTAdmIxQHDr2NthbfwHyklLdYmPz95sFmCzP0Q
hnAGIV/55WSoOl+S14EnnmEngS3eJlBDVaK4cL1GXDYtJKkqyjt/WMZDYVVlJT4NAbqWXQFPVz5a
FZVSvzHxlFr0KznWbOSRU921wUPm1a30BkLz6oxNQKtmp947tqLgqetQH3PYlEYa1T8u1x7uggR6
ugxjPbTXdYmGbEviGyQ/Vvz1lYsA/6LBdipOeebpa+0gLIHUiKbc8F5QZUwH1Ux+wgI33ILWaq/y
SmYH4mZG0ufcwnpMIfbVEfoWIHFhteb5MHgKd8ruEGyX/bKOZkp0+EsxEZ/RWgiZ60FO15lIqQOt
dGBZ3TM/IkYYkE15qOeJELqpLwPmg0128hCI+TcEGUx5JLWAlWWQOLrxWj2AOiuI1jVKavYU/PCx
jXu1z5ce1aFv1Pxi2DCcWszLwRCy6HkdlDbPymP5cmiGfNimEjw65xluvEgmetlQFhDR4XbTCwwI
/RwvDbnP0K1aEgObYC7YsLu8UScWo/USl3l3tSpCDtKCyAdDb9p5SdsxXzB7plANrHX2coqAUZtC
IyuII/di6T+HK7DWok+Rhyx3umGfSqLuNhOX+pZBsBb3nVcAlTfq6mAPTBYRB84gQvLB32Qyz40I
+NnkQwhw+mZLXc0MwpuqY9fEKZT9aQz2llJqpwaUglViTcleWwO7fLbmrRuZslTf/TgTbwv7n33h
cjfuizgjCbV2NHL5MLT2hEi4B7iV7YNZ9+ll4Q3lSyMQCMViAnbfGslwLKc0EVur92+rSpOJYyH0
79mHcbATy8hFg5x/2iVJ2REOksy71O/DW0YD7aGLe7ZYnZNcpARm+JvGrooHr7Rd9lbpiEA3N5rT
sMYrD5UPuZed32fuhh60YG6GX+Jqgpav2Y0Vh2SgoIN2Pp4UMad7OkwfvGgdy4fAmd6Fco3tpINl
S5CJhhlW6uzU+K2N+ZRZRxglsGavKq900Oq4xBPjwz5MWN3hwsPfM7fuZEHzsSrD3sq4e3Sh/dx0
gVi+lCyKtmOX6Ocxa6tjvMTr8okwyHzTGpDhEObLWwwS9U3nwpvfDE1OtIY1ZYxaZBFsTfLDnrwE
Dey6Yz/VYZZ8AkWFOS0Y4vJcOKAygC4AnR2qw9AEXId+zMDRRel8D9x1jPQw2+Eea7elOFlYil4C
2cjBqQztLREg4V56ovxWm4U+dQhXI0K1GS7POiQGcngn6sTZ2hp8nhtksMjLMCSW1nqblf7klmQV
AK4K5204WX5fbOGe8j0SuN6l7ejdoR6Jmdai1fFGiFf/q5P/G9UkHdqK3Prrx+Kp/pq9/fJY/PEz
vz8XA+c3P2Sa4GPPtenvecD9/lgMgt9ohOjEWOP88ez7o1I2f/Nhs8F393EfeoCYfy6Yff7H+mNA
OaAU/6PnIg7oPz8XMTcweeC34W6kHbP+LZXAkmm24E06IRaftzZD9jc4lkT8jpmwUJtgHyBuSeol
kqMx4QFLLPPKS/vqevFiZ45Msy52scimr5Sv1e1CevnnUIA3RiFZJIRWjka1nZt4II91qT9XLlFj
NBXWbZ8pb4As2dvXqGOChdC9ikhRGZYemfLBA5d4eQahPt2K6a1q+h65e1owxhbov4tsNV1NJdDJ
QrTzm+TWnzmIDR4YBrl18XaGCDtv7MFPCjQ4XfElNQobUXRfresqokh2jcW5Q57hzOCuDMfrRM8E
9o7ERq9LekzlyOkD34561FjmJg9y+9CF6ZISZhSnV3YObxTlk58BZKxLz0b/DXiolS0IENCZN+xK
yDixWSEloVTvAWPCV2fI3HKNEdKXmSq6e93moKtSC+FZbjWbilwgdEUoslnWkgsaqJvFnZs7NuJN
SKT5zABRV8o/0IYUN4FdzfeIp5Y9D96tlpBkfIjrG0aO0VSP/YYRPMbYzL8zO0mATm5X77MszY09
V8EdXtT2FPPEfeDAQVMomXI6StucmtgJESeiiXMHNsC5XsbLYGZid1qk2V1MbMDJWE1chsiZ2/lX
gaisOuoNXT7bVTs+oOzvkdyZCtN4MZkvmV/EL4PB87pVbrejJDKu1EJ3BEwfktmindXsuYBsNcdP
ZYHYHgNFxdM67rvLNAim7wyJF2QbejCKrQRLcDs5dblrcUXmBAmEHVp405+uS4MJ9Sb0xuKt+wi9
ZZTtHpKswhRs5Up+zvOyLCMVd6jsIRAld3UQ1uaRBjM7s9G1P+EAQOO7uLwaXuD+wSR6eI/a3rk0
IbEJuMVNejTsIZEbTRo0dt3uSP0ynZOUbZVHDfZq1KjXbFGF31Sv/H7vCUAjqCJxdO5I6AvPIURC
FckhaYyXPLG9u5S9d0Goc2zUmBmW4t1BsxtuxpR4c5aRFUXeYELkNOtHvsfiSZkyvfPnXF5LU6cX
PkyhcGc2qmOxXlOteDrBmxLkzWNgd+I2wRhBYDZj5SuzSZxrIsPGZpc2VXuT136ToU6suMvBiJo5
oNAygYTBxwOvVZBKD0qWfzW1mQw4bcJJ595ZYqAT5VX9w71mSWOgFVZAi+NpEfFZq8nWF0B382On
vDszyIHMOv4S2XaWAE3rw4e55O7ZyXksX2EOYwooUUds/dEJZVS0VsNmWroP4+iOLZYSc4gGwFrE
mWfixmHzcTW4Xnog9Ah7SCPLqChg24XoLnYBcsOo5345xxJ9I1SnqXyaY2VXLKYHkd/5mSSObuu0
yygenEUq0kw32JzcG5DWxlGN/bPDnuLeKAJUk6yA1Mnup4spqb3rpm37A7sUXBRzuRzasdL3GE2s
05gTh9QEbnIKtCzvVW/351JhhnIIEt3HdljixeKLBJO/qWJJshpKyoqh6VixdxVDdjXlF5hZ+E22
0R1GP+52YWa9enHqQrA0LvLc2rBXF/QfpuTXGCqaQV49s3NzTrHsm8jkY9mD4Je3mXBeQ4RaW7XY
xN6pybjOAQof0a/P6K9QxpoDfDiSXgB9fe3ldAmcuIziQVzmGc7qiExXcgZl+jTbYDFYxj8HvsZS
FbTvAB7L3ZxZZ6H7kJTp8jmx+1tP5fnd0NUvBIWzp9OXfqbFnuy9hyljrVjN/hApQaUnVDEhFkfM
uBmhwxz9FMa1Riu2GSfZ+UiwvGsYgfKit1mx5zE1chhMBwu58NaUuoCvxiZk6xM6e9EnvpPx9lAj
p7OU1+GsnL2HyNTiMrr0+LavRNJbkHvG+izmrjkYbm0cSNrhatLNcqP7OCcArjGnDVbb9r7TOjzD
ZStQL2dDeV8Ys7r1wv6r30AOKbLEvIRF3e0gqwUV3rCZVo/+z6gIQ9XJo0+089aFN73tZtfaLZmE
DOYl+qacyW3Xk9k/LUXCApux040VZvdub3TcEmQF9NMkb6q+qKKevvNhKuP43rViZ4OVneRzKN6E
Q0+XYSzUtrDs9K2c47dUiu4em7W6s+ZwvmRqbp89CNwPowLXPdjehcSiRYI2l05uiE+uTLuNa/CP
NJ/jKPT4m1qF/67mSZ6REmPNG2e9t/US7lfO2neSf+qbRaEsXcYrNbDd3fSjdG44Y4wrFms+BnH2
0meXMfYWinhxierFjlw40wfCDtJ3p0TxsyHLTEZk7Jy5CMubsBHlXe7G7sarPX+XeQu2BVPc+Y50
2Jzm/alabPuuZDuzNUbd3iIb/uxOvbfrTKN4ICDJ2riDb31C693tJRZ8kysjRXxNXQAj2fHrvc6g
FG5QUh7Mts8ujQlkliuVPtZBNp+8gUckQ0DvZJS4Krf/q5P/mzoZFd0qb/3rOpkEMlSsffbzTPn3
H/qjUGakHP5hpV3nQL+XyaH7m+/DQvrgCv8xN3LEbyRuo6K31iSr1W/0rwLZW0dKuJD4A4LrhNr5
H6hk3V89RcyffGulFH3MqADQ/LKu6XG1dvSUoE+Z0nabsky8adgwxYD13nrO9CqSyodUypI5a/V6
y4Tkcgasw6I6HPOdueLjc4SDetdbc3FLoiFuRfjx+SaEOT+HmX0xrBh6sO0Q6d0A4f+miUNI9TGE
2b1e8fVoBxvOs5Vp30C3b1fMPXdbcGDZnx5iokgOzgcPP6mMeCsRox6WLO1PhQM4n0o03i6LTI2I
ScbQE+KIitWfG/W5qDzNYw4uZmSn43TIDWs4ss+Oz03nOFhXDTWfRvGlKJbmzUf9er0UdoxqfQ6G
HX8A7u6qT2IQ7d0qBL5AJ7ywFBGNtDhhiXKORW8Z76rpu+9+m4W3NpNgJPdV/y2ZrZhnOkPou4wG
9jDYPDU5BtQFWQ/M2tFZ6Sqyc4sEUMDq7DkX0ipam+BB+K83iaiTS9kuxnvtUeJszLaBk7B09Uln
3cuEX/Gcq5WJmgbTU9oOwwMDK5DrpbH0X1bY7EtvFEUYja6jN56HdnGz1CGP5KCGRAVPZGMxaz6l
blj4EXCTnpoSF0dkOeoTqxKLD7kuv5TZMBzDJRv2Jo6W90WM5VUm+ltjSdyLoh/YwcbLctnGCEFq
15d7fw4wTCFX0zz49WgR92clxUuYhewJ+JRGfhsL9b0l7fKSVV0c9SSB8kZnhhhgl0fml64ByF+k
B4Qaq8oaO08xZGnBeL+1ka/O6Ksqz83NLSApQQtn2QV0Ua69ExpW1DwOyeDR2Ai72FC7xvsU4wh1
H+rJSMk6ZSVgm+AMeKJ+py0Ze7QjK2mpLqFVtHla32VAczcO8RZXSd8sW3fRI+LCoLpuB2K/LRSI
GpWmcsiocLSP2hHf23PsL5ZHrkjifEGot5aY8EgPfslZ3bSiOi7tQrcBnDrZNninb0CGhvfEfKR4
WrFRpNUUpXraer17g6d1eq99uziJnk2lInYs3U5y1AeHWNpLsnc8CRBiqFEQ5vGLUXmJcYFoqiMD
pPbNr50SEquZUON5Wsh+3k26MF+HsIxrZELdeG+ST/K518KKwlaZbwUF3RRNetBnyaMxODp2oVDB
BGEDeZeUx7CyZ8TeQ5pmmzE27Wd7EullB4j6y0jUJf0JvIgk8vulPLZJHXzOfeFfF+6sxQmWSvi4
sKA3Ik2mKKEAaUkxTN53Q5ZyXb1B/Aif+sz5QgBiu/WITrjGaKa/uZi9Oq4Js6mRnMc13cQoTWKr
15lkXdb96+A7fY3WLG9PQdwM28qgu8Tf7YZXqTUP23bo7yF8YfDCCzzsekF6nA56ZxeAo4kqy2cD
PcEQmJ022zppOGIZHLoLtAT+BXKF1c2f5gGfg5Ojjh050Xoa4sgIW+QqpZOdySdyD00mCFIxwiFG
Der34tUqUhTqDofphB5AR0jEs/zgD215SrTd3RRODPYmbGzWWMzB+GD9KsfJnHeY7E2UpBxm8XiK
scsHUWCo9vPk67Y/OvCljp2Axwk8S8tbB3fBe+P6mB6lmU93CC8ppYslDTdogNEAYXOd9kaQdp89
pdW3jsL/VTu1eW3LLGYpr7D4bWyk3NRLsd3dpjqMi21gkb/rpQrjs2XgZjNF+4CHrd0GRaiwPrAc
q+DMbr3av3DW1nyq6/I+TGWJQZEuOoeYABrH6Q6zqB4TTHkH2Su4QiDJ0ATji2CiAIM3YsBO3YNr
8utiT/AMJtPrtpgkq51oUjI7AeZhExNmOY2XTtl59RA5PQktnxaDlJujJnS9EC8BjAeqprS3zWF4
wcMo89t4JqfJohO9NXNE6VRm/dmrSnHGx5vccSzi7w+K5YT57hnuQn3ucNyeR1PGFNQZ2e0Kh8cL
BvOAgT7+yAs0vMVzUHt09VJxWwVZW9+ROVzdMeWiUEsqlyTHwgEpgC+jmRZrl7t9wrHN0y6aK53d
jFY47rvAJ8rWllV1k4eCv65XGHuG4ykfDIAmbnWUQhuzl94VpHDvdkFse+26dbxs+mWIHxzUFaxN
CvWI8j2g1p3i9Ju9GPq2NpKRoa3RNTCYdEwl2rYPC9c4ephSvLdZt5yU7l38AUxh5rhbPhdOPjfR
QrrhMTFLImqRNG4I0hh33RCPcDFczqMxM5dLa1j8U8rqOapUfteVDF/czrJv46aUDodsEZ/VEp8a
L7eu+7lJaHAXx+deG5u7BID3Yf08H/tmNonGWvojx4V/yLveuCWMfbJ3lqXc+zJc0q/xAOc8w3Zs
bPpubnkdMegLvfj6nkAQdUA8Hp4mc5TPfUx29IST7Mj95JEIPDY93gyflA6p2NRuFq3FdsjrVDGm
Crt7xdSCeV1uhxFocXNHSKA45l3p3I5FFV8vfjifJA9GiD2WuqnD4F00ZMaa0mZ0hcSte8nGMv0s
8DaeZGO0B8ByRkALzlHD5ZfykGZa5UY2Y899NuUF5hZKEGSAtDWD6b1aTRbcWhrt9pCuhybEWSs7
LJhpll3fW1bzUOvwBbz7mtaeopK57GQ3mpGoAyuNYEWHr0QoFQ+uGcruziNCXB5tHzj9ZvG8woUj
jyfnyvKGjOdYaOIr2ughzXD41SGffGMtoBO6hNGhHdAJpZ6/b0PPZ+7A3jzKE3W/mFaDCaQvZYUp
10hf3NZ2szfcgHUdoakW7q5XS5/gpfXgQ3jXpjnP03BoEsgq4wWXrNVjI5xq8g7eunjB4OLBaCiM
+j2fZus5HEb/kWit9gJW/mNX+3pX2V118jvZRiSzoeRv1i04Dtx4/O5k6Vs+eK/+qMYvMJWpIGC/
sBpxx1c/NPIjNrLyrjPLnXIq44ovB0NO3xanGvLXd3txEbMObUfcpOrsAAT2mJXHvtHDve0qHJTj
6NAutn2YJI+BN/a7arGW+3Sh3mF1otzK+N+W4b9jMwgnYC7/N93TG0Gob/XXP3VPP37o9+4J/AJS
G194ODeQ07BK//8NlI+jEDACWi/gCB8Kmz+6KLyGPhP/gCc8PsW1j/pXF+X/Bl7FNnGfsQ9dkQ7/
pItal+s/yXJ4ebIhBbTlkMUF9jzWGT/Lcmox5n2VYoX3E9NdmBM69VUyI3quzHkCreC6P7BXfxnr
u/7CX14Qa2MgVuKxHfybgnMgjnwwFk8fCTXo74UxTdEHn/SnL+Hux+/7WSf6i6ZgfVuchKv8CeWg
aVm/AhtdicTFTeejHnATKWvu7gktmwg7dbBPGApICk/2LYNKYy0c56e/f3lEEP/2NtcWGM4UqFL+
Nr+ie3mY4+jS/sAI20MFOiusy6WfiuMEZPtqtmBJzvmMoFJTQpFVHtswJ/qWvJcIORPkgIBtM80m
gikJ1BLZIfYKzGWqYDtd8GfLRmPAs2maiOtuc+w5hGeSdD8EGijgoIsztLhiu8wBom7HnaLY97oL
uo/uJc6QNhNRTG/RJibTv6ZDgLBBy7wcRYeSj7Vue9Orwny0ZlB1A0HQF8qT7RuCyExECB30d1Y+
y35iYojxv9YHmc/1VWwiLgDZhulANVbN1Fs0n9MM25WZCH5QzVl4JTskSNj843M4waGgO2gJzuOj
WlWrzA1MFKyoRA5WMvE2hS+tnb+QNgP6N9jSGqe3brfUBCjgP6M3sspN62f9fVNOLJEmn4g/quwA
R1q6XJMCkR1jUSmyGLIeYrPV3ctqiC+WkfAvjwP41A1UPKY9TM+5qKbnLl+8B74d5oQSPUltsRUa
eWK8a+a1UeKbXEOq1k/pEDevo1hWf15biyM6Nu4h1ccX9lCHVx74vGMHzee7Glv9hFZSP2laok8e
7KQrgrSdU5cM5iMBMPJTPqj6it4wvKqqgE8kzDvG/U6lmGBisxcb3O/tTtKq0khO1g4uUXFuYSwg
gk28iP1U/+7E/Ce8E6wtSW4Rmm3QziLpGDs2S9zOgTHog0cZcGIs3t5oHygiE0iAedj3+hrVhSxP
rQyCzbC4BUoMYz4Y5KWeMS4Ve49K/AZtLn5YIH/fCqEFwpSh2FOgCQ4NsyEoo5ueKRuW67Cb+FV2
qg9tFQdrHRlchcpob2IqpsgzOvfWSMQUOWzLdx5hcpshBG+NRJ5LcUJu8s0sMn1gWOjcJg7fRDyB
hnYgmdAm2U61LVG5f0c80775JZ7oWYFF2w5YLettk8bx2cOG8+6GYrmuVaqfLOSyBxxyBQqbrtiz
PhuQTOCzJX0ATGJSLntUziD0E77HHBjG7uMShVg2fdM9734p0Jxj5eWbcLyGVtbk+kdNg6808WPi
UYtXhUT6AsJXdZsE3xH+iYkBTQVzRMaVdUql+1lYunux4nh8TiyuzY1lwByxBMB+xyk/M/aYvg2w
xm5QeHNRki2BAoEvCo7MsI87p71tK9u5DQfl3o5kTjzWGbbDEYnUZwP0I6E0xbLvrbj5bFeuvsxt
A7ZBACF3Y+QBZSOp3m9J4EvURzAhMOCyQ/l4c0HKTcCuxjjPuq0HiOIgbxTbkk+tNIqzxkMcbKaE
z8ckhvKC/RBicSWy49BY4FEJhSeBYM7697b0oGc5VTFSPqdB9wI7NrzKhcag6Fk0j4NnJYH1iV7M
LLzXqcFm9J71o/OaEaBXJEdAcbVzzIbFqHdUooqI7k4B3FaJPTpnu9D0mBhxn0zoLhHxDqxATCyu
hBct3p7r0BWbwbLgsTbzwNE01jdjw3J14Aq7cIzibhDSuGfKfTbc8cap2oom3nfvFzIuQY7P9g0V
2gMRxEj0O3srfG6ihMSeU2UVT0hSzd1Y0luMjv6SBdWIfXL8ihWyOrFXfNcUZKd08RKCWMb2qqkm
tSvdCaFUTJSNmcmOUC55SQdDPA8k84t5KULIRL0fgb5McGcl2Y2zOPqaFn3SUb/EF14eXBgFg8es
7KDUtmHcnZiullvLmJ2oY89LtkwxsZwuy+9JuwwBHXFN5qZ06Nyd+qxrP9shxgkv8zRpr6WXq72X
csN2eWVeZjqed2MYJCfME7jETGRtojamY+U3OmoHO2CHY1hRawfclqwgD6nw28gyKnGp3Cw8jon5
QCJRuIebLK/MOrRLoCnz8C5bpbzI7UJjwZjJd4i3bJiOVpv5e89Unxli9lejtEqYK2I8JSo0ie0J
PWhoMX20juW73ajxkLgJzzwe4MF+Yg/KuGwesBx53dnGJg9lrZB79FtEWaUFntEwmD8HLqGlBMLP
lzXSLhKGiuI1RNjuR97s6UNIlqfCiE/+AcqQFJmgY6POtLt7qrNgj6fR9k8t56sgpS6masfYaUm6
qri5dkqJWXGJF+QJwjoRosC+L025qySqLTZgdcMVqAfTvWi9fn5acDhGPRaoKJAkNZdbezKaC7P3
lre2FO7J0tXy2OZtk0SmDI/z4oanaoz1XVbYy3aKR8Y5VevgzCgrLvcCSKpCMSFZLN77EBwpDtDo
bhLgJRvRBvsOVha8vHLZKLasW+TY+QvBo7ivhVZ7J9bTBkGyse9SfNNjUt2XpsGzPBPqlGX2bAND
nraJkeBOJqnpUILV2Xl2k54CaPs7cqWcayDeRPMUyjhXq0vW7BYa3A/rrPNho+1WRy3hdjfp6rEN
P+y2zof1tlxduJWTFqvB0zwxM0T3lqVef1muzt0xX028/oeh11q9vevUIgBOmItvbVVV5Zb1kTdv
QTRPp4VdPWJooz/gAXExtYwZXKLVbEwEt3yv7NwT16Z0piXZmKzH3deQtO+jSgv2u4IUpHxD/Cik
R/xvXxrAO9FQqrUuaLt72Prl1uuYs++CqWJFhQsSHSODOp/Lr0pPvT31V0RpYJMETICJlACCDDRk
EMsoJwDjVltxdoRY0X6x2sAAbtPqYv1uBP07JVKe2zyHSnNhUCyJPgKXyOHcQvTPYkhNibLwzovi
/9g7jyXJkWvb/sqzNwcNwgEHBm8SWqRWlZkTWJaCBhxw6K+/C1Fk367qvt2Xb8wJaWx2VURAuB8/
Z++1NRuOYhX+XuZoOxXBAw8qg5nIk06ZIENTYUZ1OwqiOCkIPVfu7ZwkxoNB74SfmzjxrssShHOR
6XO8psgjk84b8ZapblY0ELhJ1szuPHVUhT+KrzohRi+1sAhhKk9JB3RpjK2sIsxhG0wTbMBEeY9j
VlOWLQVjubV7kW3S2M6PDoP6KwSs80GYetgU1cBi3Cx4/kJhLt/ErmZzD4rKeCijoHtJ8Nre0noC
f+R66iaaL98iqOlceZSl6ECWRXkupu+4MOlUBJLyBIeedccyWH51oBD0G4N5D7t2z1KJSTZc/Ots
alpN+9gyMGsmJvcO7YAPUqlopj32quls9im/v+sHMuXZyyuKrTdFFwy97FL+Bl71JtsxP9qan7Ck
4z35xTh99wlK3TMvrrZlStyUlQwar7AbQt8ALZwfM5s+zV8fIv7EksOY05P2goLxkVozSfv92ayx
g6yKIqM9RIZdn5g7XShTS1gtDah7JFCU9w6QqJ4b864nUptKMNzoLFv37w40C6H3l2Pbj2+CTI6Y
I7JEf/4uXQXKRaV1e6C1oUmEnjv3FsiWvY0w3J8mQUEYB1xZUPnjnQRYtU216xxwM7xHYcmDWTr1
CWLodC4HVdPsFOK2Z/LxPFBx7/7mwnE4/sOXRT1nOx4wBfJhfvmyPh1S2RuOPoAaBOmkS+9xUrxo
ppXGt0bHU8dWxANm9TzxWUsujsk+dcrKsfpIFXWzFBRBf/2lLkfOnw++jittfGV8Kfkn1sWu5hlJ
Io03xakxaAQO40C/q6/mwejheHQxwZj5vJ0cOB1AQaigUrWgMOLlNRV9xtRM1CeAwWDnQrf6qpJc
3vtoqLcBiZCH0GiqelW3SHj/+pu7f/IgSgT/ixfIJ2JW/jpodTvSivNpgAVes6chrANEVsOF21XT
yOqUlMMmiB35vbcnrNe+E+0My/7wU/VpgKCxTbBObw13iDYdHLHrvrHFW69UCVYOkJppFs67LYD/
XatIlf25iWP/GOL03ZgkC+4SImTR0EfpIQoS99a0wBE0ZBk+jJBhrygg5105glkXMdU8Yzpg/csK
Y4vOeOijxns0XDl9L/zIJM26FIy+HM0a6wmPuneo8mPXsYAtY1EO0vgi4ahk/Et0gXlCmsW586NW
h3Jb32OcXdaUYCnbMwr6oHDJNTAT75HBE4nWY6huMmSdV2lXU4NatBwi+HAvEY1/hNaunb83DjPg
U5vPsr+qQ+IOPw0J6itj1C15l+QCoE1UhCkaBweoMvAJF207Ggx+UGm/VKFAMV8DajpKjyx4Ytf7
ZBPOyz8IKejDjamhZq/DxLP8fuVScZ8DEz+VzBervRio6RszxtgQwt7tV3DzYD6wCEOZGCnlJbh3
xrgU+RynzQOnb5ZYeIKfyFrx1pjy3bV2DXD7RaDm60sukR8L9XlKu2zXJG2y73qqK5OoTPSKLQeK
uPS6lzbJ3yUUKriclnrzh9wBMzUlhJov1y4AJJec5pmLz6ZjPDSp7RxR+NG0caADhVnMoucDEDy2
rl99jEDtPgR5NtT7pPkRCsb9dIAFLRGs/tVUYw/oBg79Xl7qT2XBWWYcLcStI6tRu7QfSviEDLhb
VLNizkdktPnQEUcaFcdGEwuM/M7BIpbI+8JpuhfT6uwtwaDVh8sQaI9ReDori9PzBmQ8O0BbWfqT
ndJQqutc3bQoT3mDBatJG5b+xvFbTkahEK1cE1vOOwIqsLQYWPB/Ikitv1yS6fwlqlxzOlyBNJwP
ZcyeWKuarhyRU8FqhI8MABVx2s6dQIzmhV2/DhNgF2ugzaJVHFxF6GpOySTLK485wr5hA93DGXFh
Y5b9CxY9jvcDvjp/6QAFPsfNIqM/JBOOyf5Qzt9hqhDuCIBRvcEfv+tHqT63Xctx23SjW6sk7ZWM
lUXOw19aGkvhvHzrUQQ0sfyk4sGo8uUeQGg5WsurOi7ruwl4c6Nolry79cgMBxYgHB9zsLfQn+iM
LIfXhDgJ2BmjqO/NsuHOVCmlyGUvVmWE45dez3TOHJ9HlaKXvo4Dv5HGKr8ul9OZ4IXpeuzprl0e
Q3ukBcPjXZuHsSOxWER0PBw91feXjg8sb7xrjIzXnkXnBA1nfsxBThwYjhbr3Adm1YXwvy7tASMy
uAyi5mRLw5FLvzTy5oRRRKZoCA1x/L3x5+l65nVD2IXKM1wNEGzWfkT3ylRj9lArsaTKw6/lnEJJ
1lVyvKsXq2JcttziaDDz4zjzi0xywGjizLyCVQDXC+8zfpiICcZadUa1DVIewZLG3bC9YFDhqbu3
NvCGRwoek4Gq1+tPbcrYijUsq19nBzA80qyh/hKldFw0Y6nn0uA1D+0mPxpLc8XBqQH/G3j36dKp
AaNlrnwty4ZxGCYq4AQ0e2oMFlvH4uMv/ZvLJjkCDKC5AgQNEtY305yXclkucvS8oFiqtZntfjya
yKp3iuCUI/z68IHZaHmFMASzBIy+K7/V9Wtl0UOzdERPrVtq5aFwFkExJ611ZMJzagxyvqo8qN7H
iGKnMevgapCss9UQcwljt26+mKXDDYGrbm2xJ9HK8SjPAUoEV8vzzNyOZViHlT4DgKEjGSSSmjdr
+ONsomi/mfQ+xUvXm7pk2QU4oL1bPo+EmDv9tavD6gOaTHQrO2CzVrM8PxlzP446NCM9fk64dL8u
5a2PJH0XZWX2UAw9XSTBNunhw3u67A0WDMnTwu67Bai09J1oojKTF7cyMly2iiHwr2pGjtf1hHEM
0lK/XnyquJuohEHDobnwUutJeQ4KEjD9x4AG8XHKzfJqRmp75doUsYTiICimPHzTemjUrpkrivPB
YjUTUf8yDZTJKqM/Z1Y5cdgFYXIh69hrBbTjjQTL8ET/wltfWoJ9S9PStwkMjRhMgtin/NSsJopB
vyZbHMPXrq4ACRO7Yv7AuiEcogsKTIoRHHmi77lt0KAe6Bk7UJgOoqVwdjysbzbN5S2bPQ/PZZkd
JVeDztF0bioRfeJUPyE3theDQKFHulCNM941NG2emVHOBwOpCFhR3XMxTZa3uOc9ygKHXcvrFWc8
h2fNQAA9DvTL7HwskmMp3Po0IFv6kMtSSWCWvW0yJ7udfQDHuZe4dL0MKKl1wP6AGYju9NzQnS5b
OV1fwHNOLbtvQIrGPXNLhPkUeATDBRxCFOGmn3WBbAMmzJwfU2ayKwIS41tblu9973LV5iXTxfZj
XpU+4xq0aJs2ZT/Ur1QlqUCHO4VsymYVULd0bkJMvckiO9SUE1UVUkFO/bTpO274hCLgOrNpqV/+
5+XFnIqULcawuuaLO7CnKjaVYzm3491oA3bGSwzHcKh4oROqykgu2EAQJtGtUHIm8cRN5mvlzZzI
BjntRp1978RcedtYc4C9NIqlVu/C5mQ6NEs6IULefqNsTJo0EvjFw1Hm6XDofPHG3DXezMskpqWh
su1cyYdlVeef2hDs16Vc/Y9N+G9swjBJFzPS/zyq/JRoCgmdlL+fVf7zT/1L6en9A26AjRiaYMuL
9em3WWVgM3a0PMLWBGM7ho8cqv7licIqjNZzMSxBYgZbytf4Jxh1SVUBRo98FKoGp4d/T/K5nNv+
+wglMEO50nVMYCz8bdYfGAK2ZcZZ58be+RKN1DCivHMxXB7QS8AOIEDLJVDmtwt098cx4p99oLQ9
QNpEofmetQwzfwctIIfMVmiK3LPj2pgQe/Y6cNnjnZf79SGatHXz15+HlvYPP1AKTliYzxz8bb+M
LRcDCn4gKc4o270PIiWtGydlldcuS9Rff9TPB/rLteRWc69d12OI/OvgtyHaL+oyS5yRA5I7JdPm
4LbLOIsuvXXTznPwIiHv3zQ4Bx7++qP/5FfyJBHcg4fcQq/yy/GcXMB+Mo1GnDVJYcfSBx21wgLg
bwrMHH+X4vjL4fXyQ3kCLQx5nHiICfrlHo4IfQo5JuI8VJjbVlI1HHuG1IQk07cSAmnppCo+kXQC
Q3Nq4l6/CqtiMDaSdrI2baZ5/+7PJ0neRw7gM8OXwGZ+fqiIBUFEh+fj7A+CnxsUrIuE1fEf/3+f
ZcGccCACLHnbvzxQUeqYOZgMcXb0YN10wlgq6mJ8wHvwd/ia5Tr+/HJ6JqZM4brSJBXX/aVblbSq
MbwKhwfCLhIOFn4ms4e/UQ/88dHhQzwbUzX/zSr1y82keSckpZY4zxkc0dTv2Uh8Txlra84o9//6
Rlk/Zzgtj45nOkyxbJglXMJfs5P90LH62bCcc2qTg0gDn8+0QoPEtgv0068z90MsOdyXyNUpbh2S
HHBR/s3X+FlL8ONrANKzUbqjIUEW8vMDE9rwj0LKzDPSbvvkZKWFjD2kPsQ0zRNaB2CKsowsgRWG
QIIhLy+vC3R4/78Ipf2zO8D4HSrqcqfxu/78ZTLmNMDUFS8v2OgHADLD6sIMFqiRtn/9w//sowBX
oXRAHOP8gb2FD6mpGlk75wTF80NwgSUb+chS7y8U2b/+sJ+XepZvAXXJXPJTACD98fFVcVvlda1Q
IxMEiVXVaNRb6eSEm+LuvOvLidXhrz/x154qH0lbFxWM5/GcCWZWP19Klc3CRtYZnMyQMxUQYfCt
utHjgzcQ4JgwOi62jjuPd7Gf2k+0DuHe0MI4g2vgLAuQsj6gqidSZVlByK5SeB9nGzhEGBsAmBOr
+ruLhBXnp7fcZeMn413yIEJic1DT/3L7gcWkHGQdQcavWezMmSNOlXjGLrJ01q0qs5hIZMnhh1Yg
XlM1eVuLv+y+ARV3Ab/yHeEnsvaGLoPR2SnaryPySOTn8cx7ZdcGK6/ZpOhtXWsBZFhRID7q2B8f
LnnUtKHar40JHFmig2kgTNIqGmya+G0vq7MfCefUpFzAi0vhLkpygpPRswQvZE4a6RqCQm1xyHT5
q7WMadkUQexlaLMTzBMRaFZvn5c1n+FzpT0dT3c1BAMm/xxEiRBJFEjtuFocD4JO1lSBJdkb4Rx4
HCacCgJ5BBSDRhzxj1ket18zHIhvUpW2OhXWQvMCQXqHl4PQwxmMVvJuTQG3TM6Ot8j9/CF8qTk9
vJVt5n1kic3TfkmGnJBOftUXNpfHAeKj4Fj4Rc2hfehrWT8Qb1pAfmWqJpOIwDDWX/LihsBlh7Em
KNn0akiqXbQYIsywm4yCKxom4cskbE59jqNxHLYkTlT0xNHEcH2Y+ckHraP5xe5dpkKB4D5diE0W
yqWvGbAMItZJXkMrg7R+7U9N8ILchX/LCCfnyKSGv6VIJ+tpbrluojPxBFx2uZKdegeaJcdNUsQN
vV3B5A1B/KJLETH+aGIl0M6e4qUwMVKaJREd5ytSI0gprSaQc7lpkATpljnh1wkC8Q1EUPdDehlX
c0pT1RKYAj1/3Zson05qWS+NHrnmnskg0dg22HpcfkS/FNuGButXr4p5/yozwrFazORZx0ZB0ubk
FiC3w8rniMaQkv2mzUJQ91bp8Cz3qRG8aEbFkPFaxnGjwcFUWT57UUve1ribLhmiLYQZh0l6hCRJ
5jMT34TQ1L6q3Q8v7hAp6LIhMcWdrOYxcmb7MM/gZTc2WaLvZd+XT/6cTNc5rYVNrccKzzsWOX9n
YWg5JXkFoSqfqG00LVwkQnPV0QUOvac8n5OBhpKPi1mSHXfjIwQ8M4atQGBmICwSV6Pxdg0BC3We
njLEigBRY6VOGedoKiMvi1czUYb3LUc+yKxhV3yr3Kb97nMYPLo4Om/wK+LshcsLPKYDyTOs55yF
azCx+K1aY1KvXp41eqfdyfsCjsqia1Ci39LYMndIBOWA9QQXA0Ft5b6vuuqGrDGgKSW2qPcIHQtA
W2g8kxeDsSyn8GxNraz3vh68N5UU7W4q1fwOz6s6IQ6C4IuFZX6nUZ9tXdcGjmD13EY/dHvcyEP5
njLdbDloL/GxZiP3SzHKxAfXLu6fpjC2NTXgqqd42RU+UF0WppDZPt2DLtMGCt1aHVOSs3eT203f
wqgatrGRGPfQzYtX9BhinU9Eh6qSBLy0ZuRMzt6HbAXvRzIbm5Ap8rrrG2tXqIq/yDduBFh4ln8n
BNWTNU5s0SbKnQpybg2CyV01qIUj3Kua7OArKl3/YDvW5G7Iqxmg64R8kMiDcAN2l2k9dM513pJA
MFeTgfyj6p4VCQgKS6zeMfua1mVsfsmlrl6DPIFvEFjjDkKJs0GGbO6DsC3u2ZXmjBs/x1eeqAGZ
RCZ3VEZ2elXJAP9A26m7XLc81Abqj/ZjCokaMOyUV0JrTgzbSuEZPXtjSIFtO+heSFZmNYwakwWp
mgPraSJ7GM9C2wfgyTt4/X43uuY2S+IR8XNVm/2qkCEUfZt5w1toifEOOpSxlhM4xFYH7Md+54b4
o2xBKMUlt9e0RqX3WdKyBLEaU5gtxDhGKyzaOqWE8/rZeuqV4NXv6BcexIiT4OBamXpTisd2Xcm+
oneUlzmi9zqingPWBCSgsive+Vir4t1NY199n1QvVrqXLZBc2WrGwmL4VvgDEVtuZrifAi8Mjk0c
6ANKTZqO6FESYq+YQH7WfcuY0XW2rkiiaB1C39av+WyQepzMEAYOiOb9m75JYbnlpDPGw1CDqvLm
3YRU4HnGqSFxKIrhuXeb4oEJ4Hc7n19HW1i3WYtNkHWVxqQdNKiUOmV/jdo4+oo+YHiMOhqXd7zx
DPB6kDUrEUloEEyQl5jMXMsT/VJdbcYhJy1Tgx/FL9bpaDi0kAXOoq6m61q3GJrnMcHogNrLWnnc
hXRNsRO8kIowllucGDmzoUYgSpjz2xpY+EOR+DWOOUt/Eb2Rb6t2dj5XgYfH3VMz1uHQBjmhfSdZ
ZzgSVkOHWxPsRs5yEYTuJi18cYJf8DlUxvA4EE2FFawzr5skct+zwSPAiRSqgL2SJv6qBv97E4gp
wdPhOieDbqqH4yTSH3YyqDMw1GBbJm53RsRrhCvR0qvbWyx5O4Nitt+MSIqx/aDKG3dxXjpPXqaA
qZekdtLEC6/wB873bWxWqwAjzluX40zZmlqL5ERk8IikozINQGbh4Gc33mgOGK/jjnk0RverVM7V
Mw5GOyCclYwBxovSzMASAhUZ2OG/W31N0pRS/Z5ICQbmqUYAo4IY3QWtc+dI8He9xzpiJWtFZWEw
YpT9fWT3RCKXaQgWSrPkvWVjix10yt2rMaHxCjdjCtp1rXr60HbRdCF5d5V9TTuTft8U1JaPu0wK
FkRr+FbZJCjtArLJd2jTxFGImjSpZfasO5k86MKqnzu0Ii8+6RDbHjnbek5HxEHEbzEQBbm+GudU
bhw1yAR0OQYZs2jZh1qTTnZo9AmaHi7VXT9zTiHRUjLorMLkFvvwiF52MK7dpEXRmzAs3/mGg/Wq
VKW7q7V0mQ3ZCTywjmf3e5jH4yflO+2XwQ3lV9A1XrIzldfpNUgV5Lsp46FmFZIp/31u55rBY4wt
8oCr7TsK8ehOp8wZVmAB2pMzjARJVxXJrvHIjGyFKw76P7vzrQE2YmubXog+N6Jmj+ZpHMFrV4z6
3I6oknPWmRNBrbJ/jb2pInOFGc4tuRGSSQvBK7dlkOftqiTa4D42HO4aNF5LHAo15GP3Msb1CFjg
csT4Ty/0b3qh8tIb/K3Tt/loP/7PD7/HzUfx7f/9XyaCVfPxtfp9J/THn/lnI9QyIaLS6KTjCEkQ
8QNn8n+63n8QVpEHwH/6J+bpt0aoBUbVJn6TzGeM6TTXfmuEOt4/gsDCEOBxeKIdRXjUv+F9v/Rt
/rvZQi9S4gGhSSh9Po6j+C8tAbOIlRkas3EGf1anwY6GiT91r02P7rM5oWSXSc0ExPdj7JuaN8K9
gnVSDNuo4FwvW4y/k1DRSQRAU53rkkAXEyeawUZhwkf3OQ7xemVpO4b7DAhHkhCZMSzE1Jl/GnYH
XHh81rPpMrBAZ4eDrxvjK6tHfEzlMPjSWMUYQNcwHvyyOAHhWvJhmAon7DNh2OM1LZtw0fG2KOQe
0xp8nLP1RTSgaYnHLg5uk6TdDm0gKLYpxMhKoc4kagYLH65BItowlK0jt6p99Z+35n9ndiKZna7d
//zaXCdl+U3/EssOgmH5U/+aIGBp8sGmuTyVC6T9d26nQP7D5o3iuEFXjRHD72CjIvgHowMOW4Jz
0A902m8TBIcJQsA7ZaE+Io8NTNu/8eJYbNQ/dzBMSAz+AqeQNl/QZGbwc9fFYQRftKI0z6VpVAsZ
EMybwY5fhmjPqR+3kBkYSk1Or5od5zkeSw819LdxpGZGz5yUZFhM+prxnAgqlJDp/GmccyFerCBn
NsYW/hnVTfRMGpFcJ5HnfuqRflwj2G7vKGqMkJDSFDMg5015zUslxBpSQ6D2Rhpnhwbf51mmzFGL
EWdp0zqfjQH17pmz84i+3rNbmES85s9OFnbySs/1jGIo9wYM5KJwuq/pDGSwtDWJ7wBUV6jydvOE
KJOWKbiaxnTWsXS6N4jfA9JprIvGdeYkTMBrkJBql3FvH9H7F97ascsKRhttgmeLYOpVFHO4XDdJ
2ntH1kd6yUjOHj3R2UdNTg1n6vRrXgfTNsGLio+pTkAo9ra9p39KoL2T3Xn46IFPBZNzjaY2LLBt
MCJuSwf2RUMPdttaxseYCbiOZloMqHEkNDmk5VsyF8h56JmXbkiZrF1s6oZ+sMzcve4DDhyYfyWR
P0FAm6Odg/BlLnz5qKQbPjXtZPtHVhvH2KRauTnD/+UEIOEMvfZML7cGXeB1RjAg10CR49GN5ckL
qvzcKkqHsisGoBNgd7DiTNNwRhET+WsjUvFWAsp5qMtIJOY+pPVzIJuGIqeZCFVqh8OUDnO5kf7U
x2vBSr3zCSM+iKqwX9XsoOeZtTE/BZTrhISw9iVY5U0/J+LQ78rnyJd0YLcd0MqRtHc08lrv7S7l
wHpEpFBCcEpzN7E+Is2IlTsHQs51c9qEWqxtJCdA6kICaMyw3Hrw1I5JPz/4BIVsCT1a4FwVqNwE
t/dKVHWBoCAgK7RDD7niNELCqHZtbAxz2KN1ZpUtDfmUkR8O3fkYdc21OwHQnDk+yKS6EfXMmcrN
9rQHwxNBzLvSy/Qz/If7ETPjquFjdhGucGgq05tlDvNOyiTchf30aJLyAgEjjrfogMmMKgzzqEB3
7tjc7FNgcJzOtKW32iAjlYyC5CS6nEQTv0KhnU/z0ax5NW0vt5+DyX4vWx9/hBXJFfEzpKyR3wv4
U7btCatletTJ8JnGcn6C3BCda092UAsKc8s+tK+MYK2F6nbEy3F9DMwXhQF6ojZAxygOb+sojr+5
jMURymE5COmkeLWJekQ0CNYxhiKF7KboqnQ5xWqsb3v0T49tYuiVVSXWqgetuxb0N+/49uk5JZCH
2nRs1dFynO4beoRp48eQAyUv24FinSgVRVkfzVgJ6/pYDu5j7UA89ZMr2GF7zngQWOz5KfEwM5s6
OMloeNABAgcs9Bu0/4DJufqRF6/9XjzrmtbJNF6nmEjQI3bjrlF5u+3DWa+YSb14DhZi+MjAn4r8
Wy4QFNnl4G1winWPiVFe+7VlwT9AYIHUlEUw8a8Bv4EVZIC2YgIM5su3xb2JPYdudVOuZdAPPFtK
W/SP6OHYGs6AAbLi4Df5l1nSZ8JvEZw8lstT1ziIzUMnvSGIJkU84MQb3grrPorr+54sIMPnR4HD
vhlBW3zky2qWdaGkZEm1AdLVFg+JXXsn+g/xmhvW7BTRV2+yjl9Ng8C+3B6/x0STHCKpO9wPdb5i
bDiRPBMGp25KnK1mWb8HZYHmavaCY5bKh9Br7oe+NXcsE/65ghotya7x2k+sK93G7mVIUIvTpjcw
Wfp13Wbt3uRG7cyq7m7cyI0fnHEMOIuaD3NjtBuRFm8I/ex1GnS301jsSqyCqzFVgNZK/aA96Bnk
PCECNtMdhgHYXUYlPsARIi6N2R3qcD1mVgAQuX0ihM/b2QSgPQ7ZcK2Mullz/k6fpZE+u0hm4er0
H3oOXr0I10rn0hnBooRzL8c3Yw87hEEL/mAf2EDXyIAR8Paiej/4zZfSndyt28z6YLb2kwplxgOc
oX0tAKGc3Xowb2LLeegI0Mt1/ALMAq0iEmYTuMyKlXbrGcG7CAgoYb4GPpC1VBn+na+dvU7S8WHk
1hUr1Ud4QbzZf8/CyHrNXd/bNI7kVTMEkV3gI+XUb6HMn6iG253b1/a5wRy1qnvYEGs8h/E6m3If
9mY3H+OqPbQqPYEOzvZoapJ1FBjwpHG+sJnl6zkMYEEPCBZB4HTiC4kf7SJ9M/ybaTbFPWxsZF+y
qa/xlQB+Gfpqiycv/qw4jK8Hu+M0DeyzHPJnS/SHEmdQ0M9srGkQbG3ir/pJ05CWxRc6IQeq8tcU
OtMWzjIWJIIR15TfybmnPW4hYNgJ1N02Zaw734yI8Jh6hLXadHNsnd3EBbNnOBOk1sh5C6tOPSBT
ysqV0bSlIp+HlakvnPIuMnqNH6hBmImObq1wqB6myk0BuFlqV3aqu7JRUK4TkroOQUdcQOgYz7Ex
LNszsuwK+qHhuzeDKW1aOHl5a0aqHzeC7jUGomlOuwfi4P1joLP5NPbOsxjJKSJzy4gOYVEi/XXl
gBDNya2BHHtBUvmBfZZs7Db4AtvmzorpArRiaB+0W94NpWEQzGzcF1Pc3WZj8knD8dl1o1edMPN9
8rXInwCpnmzDarcWP29hE9bvLK/iMACv+gBZ12w57zfkFRoQSwht3kNOx+xEFvu6oDmyTnT/Bh+B
zpzpG9dRP2TkabU0m3vtf/c6THedq2g8xU7+AU12epQDLZus89+czFVrnLjyBXFZAqvJM9e2jNMn
ZKgm7WVT7wNJHrXjjHTKCH8YdtwwwKSjgwTOR1aYBny9qNHFtki/qib7jN5BMsEs+0/wArdm0MU3
yL3czdSzZctUWQXd4UbE61k1YqXMJj/rea6QBXaCGqGMrom7PDB5yMAUSiRUpIU9+CiA6a76cXeP
Y9FfUs/rT8YcHKp2Gp96UuI4FyaEyAe4o67w636tM/8Lq3O+q7FNbLom7J6T1Dp7RNLD3WgmghKN
ZEvwKxtEEngbGrzoDF3bLNdGldo3JYI+ei9ufZVamujLVk9XhRiCA/FpI16k+kseFda6QzqBU0f1
1iMLpB63DrRdn/Qaog4BQUV6JyDQs3lpo3yrGTie0e66u5xa8MUcGmdCr5z7I82UyXksYsf6XOau
9xkaK468uaVtGYK/MKycgqHjmtsBi+UMJo4CuD/JbjaQRJqb0rFvQw4qDu9tSb8LfHq+Kag81jHm
/CheF6GFmvncdMDcyC6NHgkhaxvrmkJrXSCYBm579OzhaxV6zB7QxW2KVmGaRBN5JAnZXs2jG6zY
JPfctZObCqYFSa82eUWe1yi6974V7dqeFSweHP4bN6/CVUO3l8ZfhSu/RNQYEnCsfCs/OC38HEZh
/ak0h23YODdpnDrPifCafa48n2TnAslDi9Yuk8HjNMe7vK+bB6YVYm9an+neUzClCD7TIny2ogai
Wk0mmyEcmEhKbbTbrPw+DU+NN5VbWeeHueS5K/CxrZZYoDWZtmqdiH7j02hnOUECKXwPvk+Nk3LO
4vchaK88CnzyOLnEOACexwqnHHImSPRJcR6Ap21Syy82HFUA1rYGlqVIKvbEvDpWlXgIhkLscWt9
ycvuuVITVnCPTmrBOcUG2gMnocRYpwBgCTBsjnKba6MZe4Srhv2CcZa4Krr0zyMNW9BvKVvdZIhV
aoEqcypafbFrICFNq+oqK+bnolbjDmszgy5ai1+zBiTlKOf7GczCdszRS5gCi/3oh8/Syq/qmPTp
RtAk7eryO8Uvg4BYb610rtYwqiEMif52xP60m/OueG5Emmxyhi67WpTBVkD0ouj26aUaaX6NPR3i
25AVO4Zq9Y3nh59NDYg0yEZvHw/ZeA+lzdgF2rPWUy6peiwV3JoqvSnHqbuxTYhFVc0wTRN5HQtz
urHxMRuWb65nr3Kwrvb9SgZyuEJj8LXivIGf8832549IAW+zdHfFMXfiYpDvnM9H+jz9djaMfR5/
h7/UrSxPm1eWTtWhzpo74qexzMYsj3HtM59KzJ1SHG97u3GIVQD1Svz1CjHaGakGG2hqnszMf0bJ
6aycZP4YZfcl7KLPVQVI1q+c+669llX4DFCqRcpaRu+GgZWkQ6OMWHZeR468mgP/1VfVpgmCap+x
Oa4wiIMJQIIMuNu0roRQ9+lAdWYQjLluO1rFq8yPzJssrAbKM+MO92Lvk3A2zmwJacjPZSeoQcuq
mGGJr48NT/A7qq5vcOF4RsJhWsWOrRui9/Akoxkv3vIqLaptkljFDVuWmFdj5RCdo9GekELelPfD
MlPpjZHZdepl+zQxIsh7NjaadZW16s0e6MSPA/P2xlX189D5+bHH9XOkqs6OgYzLvQhKsVPTHJ3J
J/J2RGc9TcR9rOoquA38Lr0jKtb6zuilO89xwrja8RuiOafs1GHz3bmDaJ5EOVUbv7E/OMOn11kJ
NDiMzNt5jiDg6Sq6ckaY6B1BTteW6YltPY/j3qlwaKU9p6UepsOupaNIvjtZuE7JtLV0BDndeKeL
Gmk1HfBoQ2/DYPALnVp0/tpTKYyrOA9vPav1DjKfPuN9ZzBjS3TTOVeMova67ICaNel0dJse3NfQ
3xATSVmhY8leHECdN0mr9KXDGIfZqqHckjKomTdDxl+vAzBXvDsR00Ie1wKzso0/qR3tdTWOKSFH
WCOoG49Qc1O0JUW/W/qyW1bziVvvltsc8Vwag6SdDB9pm8EMQ+Z0XJwxfeuZcy9mHDO7ZqtmF0LU
AP9CB+dSl/5KZSnWqlC6ENFJpOg5fpDHV5/lpE0cQHlyIE/ZWjfkNK5wCprkjNftSVfO93oGUBDk
DaH08as9JzcWq/t2xEN0lzbcxirD4hJkwEXy/L/YO4/luLF1S79Lz1GxYTZMRPeNuOkNk04kRWqC
ICUR3mwAG+7p+4PqVHeJda6qa9CzOzlxVBKZmUiY36z1Leagg8GirEq6TaZ84zw46W1iFRYq6OIS
ud5T5bPPoL5W6xGy+YoY+V1pin00MO/IO0kvI+Np8fTyq3zN1jbpvs9VfedW3WWqJ/h+C0kUsx1T
Bvosyy7XBXr+1dCRUhjiGMAnsBbxyF1ZivAQV3mzxc7BVmicTsSvh2u9+HyF7rhHSrOBSNC/9V76
lnjy6DvqFuHReEzaCbymUmdu0U912BOmo8ctrRZnsglfsOtb5GDIEq5nU1t72PSMUWYeukj9j01t
3k+pcfRTaIU9mhvsvCU7MPIIPyvHYGwyDANhLLn5wL3z3pqiiU/Ud9vMHei8/GEdsRzfdIZYzTMW
ESYCGzNMQNxhnSXpo3wruyq4SyNGxVSze7jqMTG29vzom86tNwfALWpSSu1W7LpWeiC5UAqtKZQN
nGIezNjQSx8KsHS+qa7b2TpnvvsK4HZX56+dWex15783ixNB+Alx1OZMyE4RbFRark1UBZtZ9e81
MTvr3Mi+xMqIt8qxaDKRJ2YWu/189hehTxpEm5I8olVsElnAXetLWqW3TcwNmiSHxh3XNUCpm0L3
1smgpq9XY5Rbq6GnKe8VQcCt5klek2W/CkQNtr8dy2YTg5YclEtYq3nGd7B2SRulEMtyvWOKE514
ZMlVNpue4gk9KX1F5Hqzd6AwBFDWneaY5Cq89bmrdauqNRtZUBqju1ottLTuwSDAvkUQ0eIdAM86
NGvbjBm1saDkKiyUpZNd6gSmwo7HMZIwzBtAf5O40p7vvLXZEskOIChomVj8/5nX779Xy/an/Z/L
+uwrxQX3ubj7j5//2P7+5+h7tSyNfvrD9gdu+U5/b6b77y073T/m0Mu//H/9y3+tof5mf2Xitf3V
IP4/89e31wIx++9z/eO3//U/fv+RP6bwzm+L1p7JtYme7KcpPNkmDopWVlD+Ii78IWr9I/JLwmf2
pEc2IKGCCP0gn/1Lx2+L3yxk96zDXJfMOxJY/8kU/mepMJsB6QLG4l0QvGIh8fmwvUpNxjSt7RiH
wDAgHSUEWRx04LQPfzom/0a9/7N+9PeXWdSKAKrZHfxFNzuD+Jr6uTcO7YyrizstXboW/g12LMhK
v36tj7pIPlLAhopsQzvgcpGLJf1PTgG+ixTFnR0eJpNHunCb/sIC0T45M3742i3ImP71C9rmXz8e
MgUXYwJ7SGousciG//SSY9ZKZTLDPiRgUHmiq6q7qhpNhhgZZRUaBFQPTwjRbWsndNQv7UeeAoGq
BqvcKxnptex7SNJUZwn04AQhKSmjtPtBI95KkD74z9qA9Kko2INOJMjMnaw1dqfyhL4Rfgha4D3y
yu6R0qAkkAKDmREW5BpOHTCbKJXlxsYrtseQWxyRr07QOdvizjKc+TtpsvNTnDnNk1dHF8HkDX1R
XmJ9zrFWwkW+INR1/TUtkL6zWl28z/Zc3cz2kD6Cf05XpQjznVQx994Exgox3sNBVCEyqVnx5OnR
ZjRqGrZmPNZ0InZ79syuum5qn3SpPLNfRR4ZB9YmasNMjlErRThz8DEIXQxtVvW1BXZ25c4kuQC1
ivVKqMGPFqLuTrRW85JkqEoAdMcNkaxsI0l9bl8weMupvYL+ke68EqUUkSac5zx4K3DPwi7KN914
9UuqI//zUhzcBxGY8DUjheBb6rcUGWbQeIvfcqoy0E0J89neF6StMgl9y6hf5DopnfyGwHufNBon
qq4WyOR50uXw5E8zU31IZxvLyjn30jnCnZ6k8iaxCQgfmUyEYzrdx7T/29YUzQusH2bjo+h2fu+i
ERkrt/jWLLmUcRl/nZq03kQItAnK8XW9MmcZkwPEwYnLML+QvzV/dmzLuANCPV8JeCLIv0YzO7pl
L4wNSBY2JkZlfHJYQB+pwZxDP5R46qYkQ8oZ6W8R6XzEfC+ZMDPj1nJrdElw4hC0G9YUX1UH8oyR
0nWZIwcbPbLO7HFYLVr40OjGVZZFjwwRyLkL63xv1D7PU6OAukQfyZzCweCJER7PR3dOMZzYq7GL
pjXOjPQVC0PIP/a+2KG2N3HlTtuR+cl9OOQWKUrtrRwHMitYwzuc2lw9ZEf0FzuDtYU4+ftY0LwR
FNHhuyvnt27EgMg3KxkTZtkNaQ/WJpu77l5JNhAsJO6B1iRbLedngxn3NVwpPJjT3F4b3jxvkScN
n0qg9BDwgn43Fc5dORSfPSSB1gGMC0tC1kN9PIFUT2hEw17rakOczpgimvWXinFuU3YFUZFJaFt6
Ir0D7vB8hdV+Go95gKyVIXykUDKHhoGkN2sHhzi/0dIwZzkQldroqW/TB5YTfoQW18Th2Q8PHiDW
bWC2HhkaE3D7NWt3BgNSEWsadD5dxNDPrvc8Gk7k77wpsySBJEMrwFYZk79rU4bsDgmonYsZdpij
+z7DJr2za0Yw165qNHT1oimH28g1It+G3K/amEgNo6/YQIWDfLHqeInbEGVISTU0Y2A9pXow0AKN
GMa+ebStFFNkcxsnMorYTH3KCvLl1J5qI3sxZJ19CnoYcGgPuQ1XhScPvejyJy9k+bIObYu+cdCu
fZJjzyBimHvSEAnkCPYSB+tpgIZ/BS1WHiwWU95qzCbGHMWiYbTiir6pVct/9kI3/DRNevjqWiXI
jtIs652T2faxykdeV9O/bTKdO8e6FeUpGYdg2xWaPMgCQQQXu0/CrXKcZTHZe+aO/pwM2CYpt5K5
5bpsxTIRmxj/GCTzfPmBXlCkHn6a0R8TRlIaut4wzi3Ytzn1d8fFVs0bISU2WwSS9RQU80bT0sRb
tpPV0Rd5cMP20H3N8Q8wbMl7c0fgYnFnDJmXrTOc/Yz9XARvHIyueLfY1zzZokOHmWFUYw1TVJ+i
Ancxms8KHSAYBldz3eabH4+6/1Yx/V0VGFj+L8vAq0on7V9C7n7/qT8qQf+3n12byCH+iO8gDhpR
JtmvOBsXiRN/9UclaP8mWNNBO/KhfrJZ/7+VoMUvRG9E+AYsPcrUf1YJLtbQP7nGQM2YS8mEvdJD
TuX9xdBF6TJo9qLNEVI4owniOs17Eav54pO5satU6qNVqj3x1hpe+ODFQXOcijKkMUowpzeMlLzc
gxAt3BJJ5AIQ6U1G8z7LkQefeFiG0jift5XogrVJvg4MC0N/Txui8kbYDk+OpbptXfisiWJQ2pVw
4nFTsnTaNAr2CtxS0N1dAWicDbn7SZd6/BvP54fKkSPgINpw5I/KETXXBxdQugDUKnA4x7HBGULk
abCPJk0Qddctn4v3/evC8UPZ+OP1ApsK30GJgxDtQ/HNSkWMUZbVx8FoeCBG+Vs0gzYlPTv5m1fi
JPnw3TqevbipTIQ7tBwfPtmsXRMNv5sfyXVrN1aaTqtgksYepXvyqcfFt5/iNLz/xx/PI+hYYDC1
OE3F8vH/VBWnAnBXUcJI0G48cVddnhwteiC5QV7eTH9Thf+bg+mBfnSp72EZI8r7+dUoi4akRIRx
RNAgs0vZFPNudBtzuNF58DftzAc74nKt8MG4WhmULY7kj6K/MePeXWQiOap4zG1iYUKCC5Qqlqmg
Cf9iiscb3Wjzamiz/jAjS6+3Scum/p8eYYl/1cNMSocIgvrD15pTC0yFRkihGJlhk22nduNGRCEH
bs3j89cv9tdziP4Go6fls76h5P+g1moUmirU/OmxNuf5rvKblgEQV3BNKmB8nNqELadXBpn/N6/7
1y8Wcgzdc2C6Lg2dWO5bfzqNMtLckW7VKYIL1syrnm9zsPUwrMpEp//stZZ2WKBxo4Pn6yU2/sNr
OUT5mH2MZCMBMM/qBBzOsgKcztE02I+/Pp4f7rc/XkvCsnTgmgtHfvRep5RhRmNwDs3TPJibCvr0
KU/s/l9xW/8l5vsvAG4+E9JZP4BKsJyu1s/HT7t527jVmBxDJKIpfgK24CtnKpfaFbx1nODcWY1N
R403M1sNt4Qxxn+DXPtw7iyfFTMMNzrTXUz8H8+dnnSHhPqb98AudFMjq7eWpUF0CVFenarIl5vW
tae/uZ//OIR/0uYuL4vTmg9uA+0DevDh6+yhElZz6CXHGAPxZ0aMxQl/8QTZl164seuSJZZB1PFq
wCvprcOBuvs4uOX4zWS5Bki3D4pTFqJHjIRRnPDo8T9zatz9+kz4d+9T8sUgIobpgCzzw6WVSbYh
QEiMg4De+Ebl6jRrnHG40ULaYvdQGosghYmt522NasguoremfGWXYXjUWeWcgy4Ij2Sh2teB4baw
XXuMkSCYA6/f//q9/vWsZSS1DHFQjeKc//hWRcBklxzu5FgEgtYmW2AzVMRtt/3163y46vnqfAzW
y80N3B0XyIfbeWJYHBSjJfR6qOY7fJmMQ8qskotgUH769Wt9vJ3/eDHAjhZPR0lgsP/h+E9+K1tn
TLmdV2RGR37YbwRo63XOpbIjqy9a1+MwnU09ei+M8qP9WMnubw6s+bsv/+fTFb0uBAiU7nzR/kd3
ed7ULOaUFR6YIzQT0BaLmyluH7tG5FfPd4btijcZh8k6STRCr6mO04j/nzVs9Ashzz8InIHW023X
B5amHUrrho1vp5O1xRr2ksctu/dEWfdzbofvPVGVjCpyvJB5QzcfKCB9nhqRexSMGvpGcMNti8G6
l5DyPrG7FoeOMSdjFWfC2Qgk/8HA+XE3RaGNpaqM+xtQO91rjnX7jf4/vLQGu7ZVMJbhe+HTAJ7o
Bot5VfZ1eJgxXZBB5cU0nrbXLDVClTnwzJWFxCoIza/oPe3HwbZrhRQNeSzjhNB5z1nm4xZGsBpv
Wz+NL5HNlQ0OLNqA+UvedMzNu2oj+U5+LJqesqBsZFwm/GgNvy3SO4GvdT84gmKo9Mb2m++BlStT
5b1gLm38+8pMOd+4+qNsB+aVlyfW1LjzrZZ7J7lY3stMjudmzILo4i0/28qKtzFJm2UfQNIBIWZu
PBDPNF14zuRPigHYzY/DG7pDB8EuFnc1dMnsVGFDjY8h+Hj7ZOEmYF0dAGlUyFjqLYAX7la4e85N
R/LXGseyAbQ544ysxGgKdnDwa7FCc+wm8tCB3AoRP6DLdD7rRuTG2opEeWtnwI42qcPvGUjgubgd
0aet8pK3RgRDuQqbZor2wbwgixmoyk9k7tqPgOoacCAWx7awreQNQYm1M8FAvaYSczia1JadW5gU
8x1ilZHI0KwZb0l7GG8SKJkx6Hoz+ZK7Hbcm0pOeTHb8+dZezsOCQLETy9YhWgDlHdDg0aSAYVcJ
QrLPOZfII5iRZE9swkJar2nVtf18V0hDsHWHI7jROACndcoHQAqOtjdkA0QGmmjj+jUeACaybuXs
lSiYb5swHquDjukYiPQ0Htw444CJCMh3ZOTpKfPzbTATnDw2znhTGblCvuGhTBzmBZwGrxTOYXOH
eS85Cr8pz4wYnXVS5MnGtVoQx3Y5nzRzmAOi+fAh6rwtijYSlt0yW+yy2ToMJXukGY8rvsK1WkhV
jE7tF5/FHP71Yi+IlCHRigGYMEaclvR8a9Mtm10wViDPmjLP1hxV4m+S/iaJyumUmsEujrFkDTqu
TgEXySpm8MAeFrueKvhYeeY36zjLcsRNHelzLSK+TjovzPTsCynON80IqZyJ2rjpJ4S6PHBsBrnJ
oxu6IALa2jrnuLaEJheo7sphj15frNlcxUSeC3cT1KzokyC+b+PpLait11qD6UqNwt5MroObjlx0
YHT+s1pyUle9Xee4k32ealghvyzogtn2FyFuch27IEMzx33o+/CMQjh67gBYbWNnGk9xXnADdpYa
iWHstZvY9qWbW3VnJnl7MnogsvPsXmWeWiD7TpF6JEAvN5Go/a5EVi+LAJILy7APCTOK7PRkVg7O
7dCIvCstc95QlTsLnnay5kc5OzbilwUw3/VWcO5MU91QKDnIX5mHIQIW+SMC5ehRW2L4xM6S+qFq
aybSNerDC2xoexsW5CI5Wed/S4ukOSJwGY+MeoGGhVTRlyYS974chntvmKatPWu9XZ4/y9C3Rp6e
1Kq4bTvSoD2uNDbGhkMpYGWshtktH+BxjzwLS7dlfuol3IpKJBhOyBPBiwLvUKe0Pprzj2XvVO4C
tJR7zdyyXje1VdxAHXzC+a425rBQP9XspxjgKp/gBqa56U6mVnE2akByZZrJW6HHdocyO4JkGA1n
W4+bDkD2KR00+0l2wcEXOx1b4uQwOgDy4T55LIMmPtmKuh1gpt8e5r7gxEypHWgRcuMunxpvW0zN
M1kQaHOhf74wk/PfO4eJ3sotTevBKqT3eRzmYN4Luag/9TCuEF5Sj5WjOtRQka5HQ8GzyNtpbVdV
vTY65R3ooIMDSVXYxRHXNt9ron229ZBOJ9XZF69wxCUImyEn8wJVi2QvkEULqZ/8irs8VHDeyH+x
af7T2GFM0YBrSBhNYqMNiGxB7TVKTZojozUMhEbv4KMX7Z3XGUwNVNkiuEHpxaZnG7rpD1FZJPeD
Z+Q71+/6LXBV5zEjhv426lqbnGszPYapsi4cwWRjsz1RfWjueyk5sYPy4jI+WIdFYMFcyOVBKs++
WpSUq6aeJQkJytww4a32uZjrHQEm/qvu+EjcaBRClCHB6d6hHltlofRh8ZWgEcvBRF8OTPCpFCQt
sIWrbtgXUPYHdoUiuTXScjtlqJzZBvb5Ps9K70VmLkMcXNjn0YD7CrF2IRwawfS9ox2/QqOt7zqC
SuBX1qg6EdWVPNPRG0OtrHp5Tcde77PC82gAzOqUAw7g6oIlMKRFzlJOdjc+QouDzcAZiRi+enRE
zXEAxLLqzRClN5bMC2RGfw8tsXjLSuW526wO1Gcnkmrnumn2HsgiCRcfbnUkz5pZUpqz0wKNB6hw
3DaqwmgRyJmwgzac+1dROylx7AYkgQipTcbDVWDKjUuJKnzGkBxOyVpU6ZZvPNlmhfV1MIJ6k+ia
ETH2KOSsUTTBH9TVm2eW/WkeU2PjBzwDFbaB/STRgTh+1t2aom/f0ibjnq1ynhrcBJosgorheHCL
HjsQtF771YVP5ayEg/brPTaIcu8SMv24sLuSNqkz3pUbl5cRpex1Mkj9aERh/+Y0if8S6YAIS5YW
Rr4ZxexLHntTkXsFC6qiPMAFmE5I9AJoGm7/mVyE5FpkhdoY/qJ5TVVarUCCmmuqqOh6siYPAiJc
bBtc/FEyMrd5V914cMpUXJwBu3CeDTwzKmtik5Fr7YIjzioWc2aqxoMZDh3hCkWtN51joQhPEFt9
8gmpndZsbvQRhBCPEZPpEOdlHnD3aWfjgbxSsQOzzvfGQ2Fvi7o7wanVX2t6IzoMArRLo+AoEHf5
JbSWU5mJkrjEXm2VK89qxgNmNyAq0rJfDas23vFND1ehP0UPskQgYlb8WlgrwaMJrmEBOTZfwtpJ
KCdFsAYP8UhhHG47NMaw/dW9az9F0Uw06MztFUUOJ1XxJCS6Y1TM914/ApXwMGEJj7iKGcFyUxIM
72SiWI0UJxvPQwoLEy9a+fTYCLmcah2MyVuWW6xKDfrklY67ikdldMBUZO20O3zHix/s6eVxzeBK
32WmjxuqcE9WSzikmfQkIEu986MAtgFOzI0XcjqLdDTPk0QWM5uvc80vjiE67om5yVZFMSH07ZLx
k3IJALTgnF7Ssn83amGj4EWX5PaoWxIGu4TtxOMpwad+CATjARKnSPasG70HyUS8cWcGK3p8njoU
Qvh+KgfBWKJ2xdC1Vywj0qvMHPeZC2LBpuBa01SjWx7GmwGCGMLJ0T3IRsUkACAUbNHW55otoUUp
eDuaaLy6HH+c37Xfuwa4bo0qZm+6CaEqKvjSTEaxa6baxQfG7GCOxDEd2jttG6+J6+yqMJ6oU4Jr
7DInQmNehmImkTE8dZX7WDfhhVsuAyOSiM9uM7+nKnrCp3vvsX6vqabXZZq/BiIZ9nPGkNLrgjeW
/e0aK5feBIYpH6s8aTBTWG9jYFJYGRE3+dg65m6DCd0Su1TX5zH2WOFH7teiR4VrFUy1WdfQEUSD
1p9Zmn8d++ToptraKS9HPjYFU/RZEHmAUq/xs5PT4HibCNdJqsTem/O2V8kzsV8tINf4SqpH4ff6
Qfkq2MZt8smzo5igqyBbN6rXz4bV+Fu0jwgk6WGutG6MQzOmy2U+CfxWiffstk65Twrl+ps2xmyS
KJfx6JAu7YQXxCMYUpMSOmkypO4mO8uul0azi8HUScsNvgkXr+/JqHMGOniaW1/srd4a7HPnF1A9
VgBRWUlZzfL7LJWlrxND54HBhRl2RIh2nNHekNXNiqmmk3YrkeZs19oIp39GPXTADOkZ13j6vGTT
InNHWR4wNHUh5l1hFk3WjbbCFz/KwnegOlyAvCorBhnikqYUoZHaWH5FWxRx2utNxe2FOdOy04AC
EL6w6je24QJSQDEuz+gexmvFM+7JV+F0MRxJl5x4xrablCuuU0Mm/bYLJtoO7XFbGoj9XJfm0p2Y
CYlU6WwNN6k7mVdYQUAQR8RWxtkQvpAvzpA7QnZzD96q27qIMRcPUy8Q5Q6uvHQxWTkrO+hYVcey
bj+rsqd0yA0X/bppN0dqe3614ZbGNq5o0Fn4RhjRTOBLAqzCFzfHUZY0lH8rOEi3CDjXmdmXR2DU
6Zqkh+ZoZS0P0tYmBS2WsKRbmnxfe8wIlk3Nj9fra8fYTpXbgPi32dlkeb8XnlM8//gnAZ6Ge+HS
9ldeGuw9KWdgN1n9SmobPdjYWEwJfHu4wVbZbgyaTXY9M/kOQcbBTJpYgmTo1O7HoLjOR9YoI34l
DYBokxdJLRBOstc1CF84FaiwTy6M+r0Lxf8z2kw+QJLyG7mPzHctg5dbmeTmc6EF3zqJvbznYWyO
jSzH22yk3p2NBQSeaUj49TR16xHhz9EpmIXXWOuuFXjCai2nVO0p1ejttQZFsemzcMhWCdAsiEVc
G7TadCeiCTaV00t1zEJRFJz/YjaugoqYM4Z/0CGzlImiP5+DpmmtlZkHHSMZRbT14g6sdl02DM5V
rjpxDTlNYlMjQ6qdJcMrZMinH+cdEWmkEqR8A/bMAjxvclJDO/xmq340lvcX1+G7AeSNoQht1l2u
l2OSY2rzTP7IdzVeQ8jhsDGkXDsmEQBEApT7ahnFtbqcsWqFw82cD/6mqghvcB3OgM4R/O6gX35h
nrqfIiswcKD2REfkFfN8j8CAsfTEcyH4EYTNzdErl7+tOo6W6S7aCgRQ06XnF22nuQnkRkFDfo5N
6aSbrMtwwrWc97FBeW16zFk3PwZPpmGF77PpMFSCAL63Z35pOhIewCixtPEUWf1jZy3RviYhJj0Z
EK+EIoy3gJe5dIyYSxhsAbvJgcjAsDar1wyYwjFQ2MJXE5AVRClNHpr3NAd8wtJCebEKCYOiAg6H
ch+UiXVF39J87lC6JauCQBoE3Rwm9NrW/ZB1KZUWb9xqs/hbMRf1K/YhXnrUbX/Kuyk8doxci5UG
sf06k1MeCSZyneLngibJztx837Rs8eiYCa1HV3/F7BRANQ/9fdsTRig6vp2uC7nYR67AUE/4W4sy
2HcNwtoI1cvFZgR+qYs+fGkG/H64C2bzDGvfvAH/FZ5kbvPOF6QkwCluh3uBVx9KfcNXLJezYMC9
ciVr5DJocAGUZ35HTzgEmrPEm8XbApR4ZRVpVGt2sVzTVSPDTUV3utOC+2PgcKQiNzIeyA4P3z2U
PAhbu+UcbBZWjCdBjieRBVPftxEKGt4Se+R7tH1EAfTfcagQXUyDMT63VTJ+GXufLVRLQd4wSq2j
bUxZwZOR9BrsDn15HQ+dfiD2yv8Gwil8T6oxOPUyRsYaDTyZCAVUu0l6U7TCMt0c+0CFL6lLlPVq
camFG69iwE0IYVJNv4+f/1vo8LdCB4l48b/mTvxnk72W7Wv7k941WH7mD5VD8BuaS1eQ9cMufWFM
/FnlQIgS2xgLeYFkEc1u4Q+Vg/ub5EeWZQ1CVGdBS/wfvSsCCKSzy1we/SgkZv+f6F0pgll3/WnI
bpr8NmEjtWCXKZdM2p/XYQAKLae2tHNk8IO9Rhr9NYV7v5951JzySMkDCqwU39swTN9k1XpXjBAx
9/mmOdxXlRbI3WvjFU6AuGQoX6/nMoRKlaYMO9zaLTdR63jXuHJbJPZ98lC0Mt9n2HiOReSaX6o6
9LfsFdITomAqjVa9IfVKD6Ph06cnKU81TKb1/FXUsCET/G0WSsHM+kRSd3YKcISeQ8/O93rxeI60
hpW0sBXmABwMLB0nk7b/WCYkteE6cLmzMuQ6FQoxJz0Ms83az/d17gdXE8sCSl13tO5Gg8rZSzIG
mVMiLhOxlGD3KlvtLMxYe7OyomcT++K1SXajObr6Agj3YRaYYEw3ZLKmHDz5QtX2uz1NEMOKCeUm
9Yi1boqmuw0mkzz6lPRJ25FY3Jo80XuZi/rbMPAidmNnK5U0+Z749exROanLuD93UlJLx/QQtF23
GZyhIAhyMtedaenPFRltN52OhzvWlvPXYBqmZ3yF9h2zselgT2lz7TKVumM/SA9vWclOhTDGxOiq
N8AczDvLiODynorHMzM+RjSOKycrc8hig0XWoKO/UZmskkYyXArqM3nqRyc0cBwmOegJsus2rQwv
4HdJnfSNY45OaxOpChVm36i9Uj3Lh4DGuk275Ny5zrB3BTs6kIPFrTl7swXRK6VenNpwKQFSfcZn
lz5FU7JY5Bm/polb86RDjVgD9nkIQie5MHQVFwR9xCAgXUw+E3Tfkm8k8k9O5dT7ggTkAOtBJQ4S
RAo2mdy278iUTC5R5MCs87ycrrn2vfsSemq/KjsyyygS+yt3SMRt0HCuVFG3BLnPTv5VjyMeMNfN
D9Oo7TNbg3xf1G7yon0veVZ1bF6XUS3vCj+fD2M8jdeESNtna5DVodFVdNM5VfuQ0tKuxwIdSGHo
Y12GpFAGpfSvwWJYLyVr/4uKnIyVe14f0jTHB1hkbb4bnFje5PVwtuLB4XRU0EdFt9Vx1L3GGpzC
ahozc0sMhveq7OG7VGNxjIABroqpkMdKhc7O8yloCOGxnmwn+8oOn87EiBzrxfPLh4qY06eWLcJ+
FqW4g/NO9TXGoXGSRisI/rB9XPU9Hpw1fmT12oZNSqBaBqjAse3gK4/2eF/2/FA0J/kjbuMlqgnI
rcAQciakCVCjbdPxgYTZ+E5e0LG13Zvto88GXQrbtSqPkTWASBjUvgTEyhMfZ9UqydPszjbN/F6G
+cGdmKe44VwenQyBSVvrjCoksF+w2CRHTxbhDliC2lAPMSEtx/QeVaPzfSYFYm1ncDLmRX0D5TB7
9tgtPHplbdwxCK7WfKGeWDVxZm2Ua9a3+DsxKLrqrFA6p+Si7WSXFvuwHcSFfPR8r/K7HmLUsxEO
1SZzbfMuFZF9KLFCQrocRH9dir75amN6Xnxem0GM3r4yh3HLoEnTy3i2/wzlTtWoKuYcvIU3EeNH
OXUzkwS2Z4kE82Likb9u+tElLNcYKmAYE+CVuW1X4FSpOIKgf4T5hl0hzxjI5U2kuM21Sb4KIMqf
o1rVl4lt39Y0jecUNLG/YpBD+FkOb4A7AFLkpnSxBiWf0fOKYy5agSyNbhOHZvWWE1d9Dtmd38nC
d49tK4kLmgn/u0s6VkQeAViyrNtXADrjPhXSvxWtW3TkYNrieql4qDiXJCbLz91tYVfBU8BT43p2
4vgzmvXkqpj7L8GMh48n4rye0ra/xiAOeq8f0qs2dct1x2j1qkAFcIuLWF2IZ1JPRpjk1+0SpAO5
MdoRfBZtZotYJ9kq+3M2FNbBZXq0bUK/2uEus77PXqQvgwzqV8dWy8NFz85zzNKKStvsoW2QCrwD
lhAxN4qzLWxMHG1mGN+aJkLTAToZuStq/CQ0h74k12dDY0WOz2j5Z5+dOlqSnAxw20sHTjQ4sQEt
NJtSoRl+Rrbel8nYHbNgrh9zHe4Tk6y6bArn26xnKFL3PUL8idCtdK2N0iEgbdy5JJdcm31knQIz
yr4MihifwXJZUpk8bhMu8XPLPv6AmWZkZqCagHAsN9kU5SCe8xAHBncmtqmdtZksV97OWBC/1o4n
TnXnG7sC1MiNmZT5UTrAn9Dst+wiBv8xGvxwZwolPsX4bXk5L2TlMBnuzo695rqZ1FvZztNXMWtu
/5plLNFTo4MQwGYtxRbLZrtmnBkOWj17gYYI7pWuBlkYTAAXykORJeIOWUXDsz9NowfNmk2tUq1y
ILAMAu4UA/5DFXNJr8bagz89tw2bWS/01XvQECnX57G1csbBuMKtuAU/SiZYX2aHTuoXSV4y4CDm
dytfD5pRnfsik/hVhPqdVc+LX433mOTQK88km5L/SLha6U3MxJMHwAX1qY49DxhrZj1l6VB+xewy
fm5CfrAvXfodzOSY6U51xKfQp1phQ+/27LTwo10otcrIXYGphlicWFXnbDFXxlejJb0NSxvt36pO
Te5z64bvOpmgI+SQnoIXBNQWNpUepSiJf3s9UfXsoelVF/ZfcGZrbqDUXkGPUzyE5pBNUXHyjYU0
PqTWhiIvO5vRVEKqSdhQTBIqhRdG6W04xvmZSFmzedDxHIf7fM7+N3tnshy3sW7dV7lx53AAyEQ3
uJMqVMNisdiIoihNEBRlou8SQKJ5+n+Bls8vyz52nPnxwFZYosiqAhJfs/faBQLqqWOdy+6jd7Jv
gO0646PTRpODL0WznayNNK+v2IkL5szmfFBBXe1JL/qE3n7cKNSZIVnr9F+x/MS0djy6zEy3c9nD
XSY0bh8UHuVkkTBAlWdA0uwDoZph9IMi/WR4eJ+oRT5WS1LsElRLJ54gxgdwxfEZM4W1jStrvmhs
AWRfK+e0gMdg2zy+yDyYTypwjU0njeFgYUmHgrWWW8CpB7hBQl2nKYMKmFMuIUR11B/9As4C5tb0
QOaWuYWOdl8uTKSz1iBiWsb91RBFwAdKOz31Znx28cUyxraaM06PPpxjr/0yCJfQtMmZD2mrMRT2
IO/JGot2Csr1jgjiZgKblvMgi6AcO3zMx8HEZ98XNvRzMzLf5BBRRjd5kwIjRRxmfYM/6Pqfut/W
HcNvyw8C1ak4mJ68L0beW5P/NnH/1MRhKEDC9O+7uGvMisNrPv+hi/vti35v46xfEKNhUEdxSZFM
O/Zdqu4Hv9A6SRbOSE59BxXY/2/igl8saa/iSZMgBXsFa/6riXNBB1KT0ClKQL7rV/1u2fzuHsTt
+W8VjdbPIjS0fBbNJUu21XZn/ywnZE6SKH+J4hO7QeBSAqrZ/WgxIRVj1XPBAoVl1gocarpq8HGM
mwxT9wPa7v6ovFIfRGu1B7NPmWP+8DZ+/0n/B9HRXZ1Wffd//+vYP6stEZE53FRwDWlzLfNnDdfU
cRDlNnWDp52mvg2C3Lz1FzZRm8yIHAJLh/pDarHR36UKNUYs4P00bEzLKRiib5h4LMadjt+qXTN7
pfdpaQx2ckk79luZdNbnMkl6l6eIJvQO67bhhwULe/OWNhNHcCjd3vCPYx4tIT77Csu5VYwyZ1kn
gZ9/TGYdI4wxEMywCi3aB8KyCxLKEYSUqE+q4OSjWiZWfWbtqQJ2DUMCujoYfXHHQmD4GNQ0kqNq
S70JCruIN2wPaKnm0nyQkYC1olliQLJLaupzP3cma68jqAWnHihIvk/1TAeSDQJX1aqlQEezBz76
NEWxcVDpok7QD6zDQHf7mpqJug1KZwrdrOOkr09N7XaPHlXFnRVMMzTVob8mO1WfJkMbYeot0KDY
J7qXVor5XMXJ3kizHFnMYNUPaCg+myLrNgZU7RoEYwErIIrQVZqDM94YSMXuIapCNvRoynZoI6Zz
7C1UP3Fxq+aB5/ISVN4G2L0V7zE1yK+qK5n+NUm3mRg1LNtBEKH6YPp586CZagK18cs7Ry9eordC
WfmNqIpOfMxiqNprJibAiHYn54h9UFCMYNhNdB2JqK4mt3EO4BWqfeP1qIeIqse8Lkx3t1TIkiYR
IQ1beAiIxWyBCrLxljwxtoiW3Xve9fbad3OFsq4wT7ElsPGhmz8lCNHiMKrM4rnpre6x9ursrR3J
LALcZjQf2i5dLgIq8llo0/sWe4lLWH3f7hgfpBvWBj08fa12dlr3LpN5LfdLO1LpcMYnLzmX/Uaw
ht2StqAoX+LxwfT0eAlsCaFs7IYdgZ7BQRKtvOsNFqtkqQpeEAhzMHAwp0zg47FKEy5p8JfRnqhG
pB1LK91nh79kSwK8ATw6GHZOMFovdkxvQ6TF/CslTHTTlokM/WlSR0m25bgladL93GHsw1fmJdaV
rd1MhfUoZjqifk011DVL8Y3ndFAW7bb07K0TQMfhyRrMYREXrOXQLRmPjCzWPYtRMG/GGXIdNE7t
7CbexyvtLYBwSCxNznHuVqwAR949nnxEheiM4G0NGmi2HUyyfiRfS8YYLu3dqB4pxMicL4Bkbpql
zW8cJ4v2NAvR1vZx0QJ/8VevXiEjfdCEcxSh3QfjvVeZqQOdonav8l59DJJx+erpZdpFYyevAndd
5bv4y9BYG/WFk3D8jFfRB1LguwSJliy0LdygKg8IuK9AsNSd8r5g+AmG0GlZF25qhnH6IspGXk0W
aY7AhXxGCZYGd3ReQ1ZsrCPECtaxW6Pa5hAptxkLuFunZpW00cyHb7tCjveu0ihNFjSh02bGBnKL
FqI5jECyss1Y69rYq86Cqtioxb24HAfXJRwRNh8AT5+ivmof0gH8K3QgW9xEICTO8OFYUniiNW9T
P6sfvdpG8WANqQxNWuizyzUa7JQ1Jye9wCsa7SSB7THmH0ExkNzh9NRZ81CGgL6JpIDvH2ycLs9f
SbIxaLuhWrFtEcq969K5MJ7XlJBxO+EXfbAF0p2dhzSeD6VRrtpLswx+VaS+n+bSGj/HflJsWYvq
B6vX7REhV4gmwFDwmOvkaNoZSZx9m8jrJNA4kketPjiiXrJNZLnJ/Wq7+FTjjHzw5gkkYqe6+E5K
2eB3mHtYeUDPui/1TGTDRuJmdA5qNepG+E5f0JW1wEatSd+whtX0y+ycEqi5fl4ASe3JWZ/WxtXR
Hd+uiHv9xvkePARGMrKIdrsvsAH5FnFgLmfJ2bzPZiwlKrenXTs67Y6zYbpCCR09a4D0/IuLjnOe
mxxLJbpThmGkPJPpsw3M0q62aNa8sxU7QbzxZjtZBbNWewqmMY2udN8ObItd9/1jOxp+cl2aysCT
KXiR2vJ2bIxfM2GO4eijWMvbSTylFlBOFPDeXUAkB9+1fLVb0vmofnNxOxnNmS6ZI8cpzvHsR69T
V8P6AcLrOsaEj7dElmOC6WtQ/Fxmp/YOsjbYQi/LZN9W3OhyM6b+eHFQ9MGyGmyoirNNm8e/Ut80
vmRj3t4rW0zXNLioiIjRrT4jHtOvWhQdSci0OqqsYfxQl3yFOVK/cpU6YiuZvXF0ZJ72d3MSJeeu
Bke04XGqroXfMgt1aDDFFoSbJ3fwfmYZjqUKxH5WRgrSbhnMJzfr+2rXum3+VfbMn3ZzUImJdVVs
R1B0DfTVfUGUHDoTb2R6zzTu0BBGbgCPwliedkn+xByejyt5AfKgbw1T5g+z6X7Ip8g5ZFkZk24l
FXpDZDbiBiqr2wOlsmC2sQKkm07qLzONxb4fjDKse5PPKzKzueZmyaovwmlL/s5Uf7OtKt8B5oeH
5CWqhFDaWeeO44y7qJtBTSEI1RvqLrZABbx0LhDPzl9IJvzcGRYRQjMexe2YBc0p8yPD23DXARUT
8xSR1FKwyMP+0JYPY2L2lxoX2z3YjfTDhIIHslpnEVKgSLbdM7B4iIORhzVriJsEbXaIYt+2aZ2h
OITB1HXddpQpDHOnlPEuKGD70K14r2M2tV/9ANrrRi1GcPJkN64FpmMrAIJ1sJutpZeAldRy5Weu
R+xEPbjnng2x3DRpAQ9oMlDfQRLM9LnFpt9sRs6RbKsqSYg15Yn6ZGfIKO4ZgkBgG3jo33PXLqQD
cQ1EO1jH7klniieBTNOqPeYMMidsO1ES8WiV1F91IfwP5KjLsG49cLYym91rX+UctEkgmoNfu0V2
oxj7TajevfKSsUd+Qk/UPlhkyH5pIz871G6sgPkCT3iVJOmd/NprgVF0CliNEZeog4Di8Mhokeej
GWmsOxuICx14kwa38eA1b0FlynRbmGhxGj8rzFXqR5sqBtcMpwENHGIbf7Zr97ci+79t3T+0dbbn
rtuqf9/WPST1t1//56orXqpvP7Z237/we2vnWb+suBeLYIbgpw0dv4W0TK5gdvzG6xLu+36O8Fi+
Ap+j+xvDZm0Iv/NoJH+ddEyLSQPt4n/S1glz9dn8sJuTPv8Iwh74GdgcCu8nq1qL3EqVIOjYLHeg
s+akRk1i9+ku9oOS4ZLzPJZa3xRGk9JENM9F7BhX5uhd7HpAH8+QYw1EluU9kIHqruDsdCITbGpT
wPuuJXvyZTDAX1lk8sjZ8HjSsSv3O++CpAla4WTdZdOoXgJR3rhjcSOM8RD1TRT2ygm2w1g6m0IP
jAdV+sbGPL2UvI/bluSXzVDVLQMfsFJoHMdNai7XdWDeuRYy30CNL/WEftnJ1W6WTONVn751TPnD
UsTzzqv9iyemw5h6zbaJq7cgr24wIj4wnUJFm8LAtvObYV7uuNOvTTCOW5UZrCrSl7lBQVi3y6vT
5yewAa+15z63c7evi6hg+5aIT0xYjkDM3c2KNtnVaF8RLvsXqxfPuS5ePMKf9uZarKv8Zn0HICH4
ocyLt2wNtOniPtuLglWfKJHKDHQFGz3qx1iMD341seez3fhKFcHrGCFJsBJ5RBVLAotdXy0F6YLG
CJSFkQGYufRkJ4MNL3nCgTE/jA3jaJGf4ql4UW32Ui/OBYihcjeu7HaSF8QR/QZB9U4WfFaz6OmT
sOIYMj8t1NggRJISqQfcB5CIKAkTOuqISLQNirxkx3QbfCTsCiSDQMLes9xlUr7gpuGsXbMx+jWr
fP1ejeQPoAu7Y7d219vjgbnhteXHnITavG682iAYPHkTRGbsHCu9yfPp2ubDOfrkJm2ylFcIZ/lp
ifoIwI1bhGkA4J7uZaQeRlifBHI5Kyc71fPypGQbbRJnesSxFU5zRb5agoowqsELaEgUcLFf/Xq5
1nacgtFUkKZb7zmdzK9+K26DMbW27mjtZ7s/Ls6gju2kHxfW1mkKrLNX4kgmVbLBdgGABo01Sqfl
2q1neB3AfrcBKQqnAIcEfLy+37R2CeejM5+q2HoNxAgTHlI4c4niZHn6sVUDZqLireRpvzXdug+H
cnoUEQ4Qor2QnNs8EhfXSLbsDFhDr++7VbkXxAHPdVtljNidS+NIb0998kh11G8S2C6bUbjPKY6v
I6BBEj6t6dLYRvMli4wAz0Myh8qI9L0gvCcspjjazi3UajKT9LGFQH1qa0dfdaXrX03aMG7zZC4w
TDXlbYXbDHNXoZGUwXalPRCvtLpfaFvds0X/EXPV1FBQQpUncOLI6xShly/jS4QYxqC0twv3kMm2
esqr6KmcDDAai0TmCgcIsmQSXWSVf1ECNUw+FbspcelQRRo2/ax2LfFxVqhwTULSmlTMMxV5kOu1
l8JI7ipMJ7vRkE+1YcVbyHHOTg/Oy1TN4L0rZrm4PJMd67eN70ERbAiy3JdpCdWc2uvO6p1+E1dc
/ktmv9YWtPuuLZltaBOatW3thVfzucGfohTnMmwji6cwvvxbaXrDYULLTQ6n9+wZ7mWw2xEhvnoz
RnUt3fz0w0PnL4Zgq+v8j6f4Ohz0mSfaROx41k+u9DRzJc4usLpSg4AVQ9tvI3+6sL25Weh2/kPL
NotHZo42Widp4jX42ZCKZmmoXFa8R9jUdVhZqBILQqRcwYH+969rtZz+9Loo9PwVlmbC4Xh/ev1g
RB89bxJZ1NRHu89fglU4uB7HmTUiEYC2VF/xK3P/99/zT+NEhqZYlz0czBio+S8/0w/fMxYVgwDM
U8e5dxJWffoRW1uxRVV8BLtTIEfl2C+Wa9VxAP79txbir14vmZGm57Hj9n6GHBCJOi4wMapjVyp4
oXXpI8dzk/W4uIaTmB/NYHodO5jA+aj1KdOEmihaEzbK82viRlyuyzW4M566wjkGAR7MbGB85I/X
I5FmG9+1afDwpLV1dlPRUpeOfpjKGJF9Qj7gJC/gW43tVNfgfxyCWGPHcbfS53j4+1dK8fKnD3ad
1eLBX125P4+T7SINShBV1TGx4WHX5p0ZLHflotp/eEff0XM/X0HSwovvOT4ZOz8zKpha+RO/ybUa
AB/ClXI3W6ncIZ0lV8INsrDz85uehvUehfWd15vlPWSUdCuX+K3VnMtrqZKt3kXLnq5jA9dVMA6P
iKQvQulD4nPcOyRxbuN4jeic7Ok5duz5QDxss5vSOb0eTNU9VPn0NCke+4OdylOf+ggV3J5M2ip9
i1JiCSqEI6y8/PoAkfYtqpcnH9Ps0nc8vBtxTGbnmCQVoBayDnAITNc5DqetPSx37PZZhdr83YFv
fFEOGZeeRY319x/YX5wwQAt9Auuxhts4xf94V2CVr8GUiuq4jNZ7OTFxsmGMIe12FMe//15/2jVw
B6JNk3xanhf8CYuj7DklEmaujk6uH2SXnsr6nw7M9zvpp+sCwoUtIXgQTIbN54+vJ03anHwEszrW
gW72XQpvV0bL63rSp4uYkYhGp9yWQBrtyxgFZN1UxcmYok8ox76iumSWWqIp8YtMHHXGQzwBiLdp
5vLGsuK3xR3FziOb9FgId9lkjsCmYC7duUjdHey6j37P/3Y7H4nTnM7bwqFugRaEGYpGeG8r0pZF
AMpvmCCkm3b65lRcgm2a32CCOcEQm9F/ZhSo1kj1a7FhrhKcgGb/UFd2spNi+YeEcPkXdyyfRfAO
PzKldOw/vmGoSFfMG94mq6BR0EmJ/rpHF2MbOa8ZWemq3MrCYvYvpeM226hToGqt8rbPuJaZauzQ
1g/7MaLt7l2rxk1sPuODEAyKvGWTa/cSDZ4Lidch/sTOQkdxEjWwCEIvm59Me3yF9bUhXOnDJKgO
g5YXrAzcL4n5NFOIQbBNmoMoxkPQjA+x4w4bSEfuRjYcfJ1LWixiiSwkfzs42M7yhHJF/wNz4y9u
Ep4Z6z9M+OnefnqPxhiTST/q6oiLDgIe7Yc38uNIE2F0E//DJwIB58+HKGs5tJvQcVjN/XxPrisX
YcsB+rTdVTtrRab5UXYCungMLD6fBW7FZplpkJgB9Rum889pXNy4rKqQSkTupq4CmPelbncBrEem
5B1Kitn/2uUWcdH+bRGQVpMEVPtTVYtQNN1rmS0PUzFfl7hK0GQt17HIX7CfUaWORLos5k074Huf
antLubrTfeYTZORA+uOqWeQkwtThD+LGO7lGz1c0o9430dADCO6Tq4m4+fcmCFVVHY59Xp+qYXxM
expJP4faubS0es4yPqo+NjezDNCM6Uc7t+4QobPhp1qzyDRirDyH6y+Mkv8T6fWCbAa9t6Tqdutt
1E0OYv7xEWMVDQShtdxPoIqLlmoJotzN1OYIrRv+tDKc5zYjFKMikOkcONOrWtWRA29wVqQ3qaBn
wWTGI6OQz1miH0b4sthj4eyR/Wfo7LSUbQsQmBu474sTTfGhjHiypLHmwuTucMf+hrDOL0k3Vqfc
ci660yF7nXm7Nka4MtPD2KoaBZBzKXr5bCsQfH9/5Lp/cXtT6zgOPH6XK+pn+EfB/BmVrlMeOw/O
YqcfWMBcqC9489iTsAnJX95b7boPLEDqVHrv93yVEEG9whfajC9rsaHnfZXtgjwIfa2EB76bfBvb
9qtdMA3zsbA67KUpVkiGqemurYr4FbBBcNOogNDmmOciUfXBueIs3y6euNgGZ0zWz0/o3BOE9wLu
p5kO2ykmuKbwqaxjGkOeh4mo+UBiymwvGx57zQmq7P5B+bSkwVDc6GF4kNhKDwz7JjbBucBGsbAA
GR+JYiPVxzKWNRjy1e0w9oL4fvDoDo556l40DxGazOFRuNPdWs333u/P1/9O2P5pwoYe/G/l77fq
17iu/jBb++1Lvs/WLAuhA9J3i0hDDxnCuv7/Lpzg8f4LVzMTLkThsG1cSv3fp2vuL6gFyHmhqfDM
9zHaD9M1DnDpeYJ+ypNohP+jCZv900PBJGLFoSmzHRO+HSKFnyqnvBuWfByC9C7LA6R/W2GZLHAV
y8vbADOsZKDeqo7L0gQ9AdySsR+489SFZavrER8VGa0NOeo4S7s+zdfdLTV6MX1yfJo9WtGcsBNy
jXOM+ISn3GEkNr+VZjOaIFG6KvW3ykp8IkZYyeMTrRMQN/pQBwzh6dizU0lo9NuKKmaw3rX+V8PO
abtdPz55qPA3dR0v26n3UMb6Y3TAbLWEpKmat3me1hplmzsMzDQIw94sRaOczSKk8RHZ61cK74S4
PAIWkNt5F+wq6RXpF9mZiENUtNoZvow4M3fSbBjpoA9NHpTn50nY1dN8pwfCqsLGZjezE0joDXR2
S+/vurZowoCM5esWiVrM8nNLdqD7NcWG+bHTbpJdHLy9YYdW7DZVJlKUOWVuty1c/D09DmE2KcEU
kOyCHGX+4DmsekI+ifk5munnDTPQAzrnKP7gSREFdJkzwUMgRfRV6kbJNY/16Zk9geUcXJKgruJK
aJ6f5CRvTSsj1crrXWyoqNqaT7OaFJ1Bm3Vb39M8DboKNLPh+JCOymjxb/189Aboo5JLIlvSdTlO
xsoSZqzI1TuY/3M/4I2845Wsm7Jcl1PI7mQKkQWSHmEyuisZYrx5qpC7JKbi7FJJmQWfh+1yOoTs
Qr37lidvjNAhjxlt9PV97pbqNNc0gmbZWvcG2/1dpTE9R5I9CdZYx/02NoEVstcbLp5tETmQzHXJ
ZjGeA9/at4x9zhJ303xjorb0mpOdM+xtkLiwDfOJjSlZJZYaGPSdzNuEySTQf7z2Ip3jinTclMX1
UHbyzAxzDS1PUDT7FNAWgUXgZXn37kle57NaLO19KJsKWIlnEBSKb0+z7MEmYoZzQtA8RqkEXouY
JrjJLgSS+pTVkQrObhPjK2N61fCg9nKPx8VcGmftQONexyP1pTMIEtRIdq7dqBpfcAq4wFy6cdjN
TVXOV1M8Jw5ZKHalNkbhmgmRlszf8GpLXPw9SAV06qtO+Wgin9hXcZrepRP7qm2C+5HFvopK7uzI
J+FGNDP5Fyqrh3HbREhxzwtW+1VGLcW2Tvg0w0aX2tqalaFoGYwqiO9ctAcAhsqh9G6mpRwvReeY
B5VT2CQxc2yuOGnobeahuWdgm16Mui40+h9ywdlPY8gMy8Ifn20EOAewVm18kmb3QBBlttwHg/FK
YFbFPWW49bT1nWx2Ln0tumXP3rzs9/Ew188TUlG5IWA5waPm2/VBRo3C9WjKDJMY8ZT9kZNo/iBb
uDlXtuP2BNoVhe0eCjOx18cxqe2ibtQbk7iPzuD6Z5E63fJB57ZuEE4lVn2lonkK/cawrkUH3WeJ
Mvsexgr3I4GEGdaMmNPMGcyK9XqbHZZJ+Ccy2eY89Edjms6TBT/YE121hHyn/OCjstoVVoymOOWz
qslxX6hiAM3cM6809V4M0A3o/+3r2iW/SPiZEeyMtAGJBATVemwWmYamKGw+5xyc+1fVetlLZvbG
R6EK/Xl1hKgdZCbJvSYnjRUIJXhpUdReKawfWzzLJDbC0o7VNX9A4mDGBVtscHVDstm4AIRx9HeG
Y5fbWeLzM9m+FORPTbA7t3bnwj13XBUzptCNPpJsKOpd1JdjTESFg1L9pq4aFiM+MPJHC/H3kx6x
wnAJ04l1U74a+EwE6v7o3bvEpIYUunPY20l75SGqMvEA9PauMJwI5zibkocq6uQFk/OAmwPJnnUz
qrq+ITSeeES/rcVz2zPbmCYd0L+lC0kpaVT4WzTlfbcZdDYNNyWij8syW90Di9tMbbFeT/E9MokI
qlUmCSudj6Xwes/JtqjB4+jUdpwaF2Qq1v69oP1vPfWP9RTJzj/U/n9Kf7/NixfOw5c/VlTvX/S9
ogrkLxKrCyWLsBiFvpsGf6+oTKyBprvOmNd9plzHJr/7Cb31d5gRfRevft9VCvEL+328h64t32fT
/5mXcLU5/jg4ROGKJRFsI8xk2xLvAR4/TmeVztcVGOIW2RtTKEjzw9nf70XZ+/cO2P4a1kmMsqjv
ksXZ5aj4yHpc5eeF59pI0SdDNSt1vMQmfDBYTaJYn9viGr5Hmt314L++sGpE3L6Q6pBYMSnIq/Q9
WEXwrQm482Sv0nh3Fcn3OqvO2btyvlpF9Po3Pf1sHRjjaqQXq9oeJQbKe/2uwvdNCgP1Ls3X7zJ9
dGoellq0+9m7jF8wWKq2Qdz46YvujeR5gLVUHmtV5/G+6YYc3YODxz/eG0Vpyu1g5mkybUhoBgtw
KRLJqHPvt8XSXHCl83LR3Ctvi/Quk9ERr7tQ066s2xWtWWHV9AtKtyiwHdjsXhldfHuJ0M1GBe9n
u0nnchjJGKVpHMNBa88Cz8SS43UcC4T9uzyhl8eaV3XOQigoT10WwgMiDoBS72n1FbyUkuLxPcY+
8dEVWqGT4a0nblqzWdkqtj+Jl5OoNiDM+rZE89w5+bYv4fqFOq5TufHQMsYHG92MukCoW5fPlboz
EatskGMKSmVJ/m6XVFeJYehDzEzyQ84OKd0QdcTkw6rGewS5zt4NmvnFa7J8NxYDVLR8TsIUA8de
+2V+RvsjcPLLkqS+fjjklW5Z1VU1jZ8uhitfo68ZyBgsy4q9LAXeLUJlEkiTArGsjPNQ9o7YZG5c
E7gSRPeqJMIgqoyegoJjcrMYurnF//+RJJb4XsRtd0e6lXdfNLn+nJT+FMaBhUGgSaZ7rod6P5MA
8FQAX4TuUc+f2J0Z9haqCdYNDxHSaKUeO788ekqaSWAFdA1EZ2Qp49M2gr32lDjD5CcXAnzCwigE
FtJT0xLQ5wE4/Yj5rPrQrW4+iFhJPG2drBUTsyDlTVtWpstVxexsDTkgxnMA7XQ1Moc4jEUePwlU
fNcBElsyMRpnfJSBBSzQh/mSrayJ4s0apQsq1VscJFN1Ve0IgFo2M1qGOwTH3hVW+8es9cIuG0il
kCS3nS2iC2LWukuxohEHfTvEsX1N7gArLRkMmz4jC3YzwNW9Twq3elLEPh00YWZfURx+slqltz3m
4hOfNE6dBkkTLD3/ZpmL6T5yu+REYJx6jC2xPA9iATARjJP9mtWY19DFIrZsW+GdRpgZe5k1v662
96PloPRNppzhJNlYyCL84dl0s+LTnC/pJxa3qbN1Wj//1FKrkebGHcbTXwH0sOxd4I39Pm3c67Em
ZgvEenHI2GHeVvgwT+NE7BuTtjwDtABD6tbKUtonZ8mo2hhv3FVRNiGxbugeaoAKXMXM4BLHn4oN
jrguJLd33tXj0BCxMqLkWwd3OE3X1GBz2zjdeKrBxoZiduwn6RnitjfUR7TeH7LG8L5NTo1wmD7H
hKo14gzf2lRHj57KJNLAOYIsJEn2zjrs/ml8RTaRdzOjQOfWGLoPS+EDR1Fm/eoO+LYaHD539EnL
13as2d9YtKaboByb6ziL5cc4YY3stkQL4lFuyTRb4HdK2xo+9ySPMeaJt1EOm2rJLcrmbFIn0Jrx
SyeS9NdiXAPEdHu2B4LcHXecQigu4tmGx3oU4JzI58IyfrYnyl9JUBps4Z6l9iaXiXmxAFXsVW2h
nAsgrt3nWbfGA/cW+/5hshiypRWjvyg1SUIsUaEd7aSfHupRdj6EulF80H3kf8XmR9U2pIMN16JA
LID8fX6gevHPta6cl8FhMkcbQiNGOxDxR0lpuYutihAwYEskswM9BVlmWY+zZXQXeIEDsIVBjKEl
HCA6He45Fn0azcwM2M2wbBqTFBZggKl325vTK6PI6sEa3fkqNiI6SWrKbZxF3ZUDju3QswM/M0pF
C4D19lVCmHirDfkNS5cND0R3Pbv8cl5l+rsWEQs3uZHfjFPi3wQiz8+JSQA2zedrYtrtpjWRY8tp
+lib6gNuM6yVlkrQtEGgSKlM9ykmf0CaS3DfAiZlqG8niC67sWMbTK5vruO9HNIoVJWyPqWtIw9Z
7EBrar3XbKn8hxYIGe1RUT/G2J+YIqrmNGZ5uVMqcoobp2ZT73SVprw14yN+kjnduCX57tKy6nuu
3DKsIKjepXOtviHnJBDPbqyCskf6TzFCyBM/4RzaiL23NWQOZI+5U96VEZEpBXv9K6ti7Iz/dArn
zkzPBg5s+IcV/dEwDaEcpv6zrVQSFj7dh/byL31nfc1akpXpfpYzGSPxwOpmTO6k3yKGwUUbTmVi
b2cxdW8WS/AdepfhQ2a6yA3kqHbAtvO99EHxCEQWH0CKdRc4Qv1hDDARg3FXtzrOhLXLFvzgGwkJ
eEv2nXFFtJFKyUV2qvErk4ziSzuNwx7nZP6tZGkODQbLB8feFyZCv6o87a7wQnv4yvI8bB1+BQI1
gFLruEed9uYV8CcZ6pRQPxRe1hmjS/YaZKQq9UViHHpSVDayi4r7rCdAye6ydN/0WXs1UJDs8E0G
R4Hjce9NVF64hJ1Dbif6Oi0RPmHNbNqwtwwDy94CC6ip9U4wfnrtnREegCwe0yEmHHlO3OOoBS2i
c7PIsTlWkskREyB7X1vOa2s298Pgg9ZLibuU2XLgiDZQVhvPrG2JL4Vauk/zhQqjwJsBFeDCkP7e
W1Opu/awjCVZVWU+hmZSPfgGgqasXmIMLw2J6axscOCCWcMXDByoiPcwFW9EaRgPAaFJ2CuH4AgS
AJevIAgmr+5I0UvQ0eBBXMgH3rrFjM5tWOX8eXHoeuJb+6WpQoKofAIDBwtDsUBza3ji1iDCc8PZ
7j2C5EuPJB3ConOsX9vINXZQkVi30NZv7BRluY4QeDMlG+5H28LlXs7tjoXrCjnFwzjp6t5lHcPD
mMhExmbMCIJmuJpQLR+zKkZDky7+qezn+yJ1vsjI+/jfXuo9zvCfeimBxOXveqnLr/rl2x87qd++
5F+zaVJmhERdSdJcYMkfyCwoWv7VOq1ST9MTHh2IZJXnWT+4+NZUQrDvJnQ2tiTIJf6TYTSxI39s
n0zX8tZvQ7uHjY99zzqs/kHckvSMKrgZxI0Xdd7TPErnahYWnglnKdZ5GpuqkHv35FpBa2FMaclr
J0cNsQIQk8Hu2jPyzsF+dpIlZ39WKMawE7JqKoh2ImVEyflJaKmf+7xUIXljJHP8P/bObDluI22i
rzIvAAWAAlCF29672WRzl6gbhCRK2JfCDjz9f0BZM5L+8Hh87xs7wjJFsrtRS36ZJ6vJHtd+ryjc
YjmhhxSoZg8ed7LuCZ2VL0Uf9JcZ9zUSlFEMHUWdGOOxU9XDLqYq/cDBhDZPzNYwqqup3Xs+P+IK
Ejsc/DAsGeoarL23zjRJjxy+GsIDDSJzByw8IZPI6YhVckrTV6zbGpKz2+e0rebjJQhAlq+IMvG7
o10woEvGOJXHcqphd8ww0Ko9pa/8qWi4V5wgOU6QRl297MQFYzGYdyM+bn5ArBwB9PUVXvlc3Nmq
Ku98BLL7OUn7i84gThMNY2zIUZ8TD5mEfTLU8pD7WaHXicMidSC6P97WqkuLjeHAia4oXLOf2qoC
S1xthsAsW30ILBeSSx7YoZB75RbcC2WN9RXnWUKRGKxojOc3nL3zAnDL1BtHp7FKZmhVqCNvjVGM
wGO6jb+PEJoqcxpBKRkpnPptzqDcOIBzlure8YMt5ILaX1Ulfeq7itMF4UOGhx47tEF5zSWwJgOx
ETrCwJ7dCpsXs+tle26gkkTAWUzs+gcTlmAArYsi5Y12mn754Mj5ALvVnXfGiG8NgDbe3/7Utl1X
cXKb8qQV9apuGjStfJUO9tBYH8IgwubyMsbZVNSv7aDbHBBhOs9ZcPfPgve/LHhU7Ch6RP7c7k71
wy/L3R9f8EM4Mt8hy8hFFuLS8O8xnO/BpyLlwXpDrAQGBIvOjzGcWCBUEFUdECx89Jb2lx8md/Od
AO7MxMyj+2ZRlf7OyseS+9vKtyhZfDRBXbHNSyGWlfGnlQ9qQNsXMlYnU+fjlZE0PFKpnd6PwuU0
VfQzRU2tg1aSudxEgWakN0Lk9QuuiaZaBbIxbq1QIsqynvW3jmiD53S2A+dKx+P4JWrjJASAI3Sw
DgoYqWtNGfauswIuDICBnie3He46Vl5YTICCqYRIVPba95N77nWnnqMRwZQJWq3yVasse+JuRCyk
FcMRK3N87N0+2yaRoLsevdqFt5cL75XoQPa1MOUxxJF4k/hj/77FanufBgbI7I7Gh28t190LRs1r
ypAj0LpFnLzMgdCfnCDs348hWUIbZug3A+8EmnHoLl6FUd5WHl0MmKVFc5vACbmeZY3XyGeB/yY5
Md2VRTL0K4Za4U0PafDoORVT8rBRDHOGUjhnO0rSBFDuDMOWY2v0acZnf8jo+Nq6fRC9WJNAdxAq
h9YnXSG5NHrZw2RF0aVzQRaX4IwO8ZCFzBx9dcImBiuzxAy34f7uPeQRCKA9WceMmha4FrARwFSx
3TBOomLaKf3XiUlrtSaKKc01BuXuyvPrdm0HqT51QbpkRQGuYmQnLpPp0b+qZ2wNDEHAC3HAQpae
YIPsgl52973M9YFpUHlIDbP5HHH9w1YAWLrEKegR5M0WArNUxrpk+HhX+hmwcqMqsoslA2muVDgn
F2KiJSWXruw/EJRYRDKnVVdWVGIej+YJHlYQkqMXxLnaTciVdIvVqr4UFECuITpo0MAep2yHuxuR
2bhpT7CCFuNtNIa3qq2+oXlO3cFsZx2DoBXltyHkWkSkCyYlWcu5/VKwyhuHgPDoc9CNybEXhd7O
/pQIMFFe/6nCEnvrDXXPGKVwAWaJWq4SQeWBVfpkvcaYdi9ciWHyDOc/GPu7mRlamW2t2WjbvbT6
+H6YZHSb2yDIslfeXe6/6yivY17b0SkiA3DxXE8lQGxvkRzDRvuYL0qgng5Q+sEdvKNCK3oKFd8j
aGjszuYHpxnD7VDQE7xuLTBnh6CwIJmUARcwntA13SvyNLVOumtySFBGQn0dF0SiHSlTcEiGkNHx
gjdmla811/RdQh/FypCMQGIwAIzjRQ5j27oi8mtdl6YFtqh07k3HPwBZcrkqOVjizdok+l0sHnrN
677AuvJVT5x8U6iaT6BTaPPGwETibZqmA+ddB/4uTub2ZOc1aRribkcx+sMZDSreDDpP99rt8D6V
+ayvvEZ3Jzvp8vvJKuhyiEuPEXNStPeG39zNEQ9mSnx8VuLJMlgGMq6BignUJvGwCJdx0jwanZ3d
ZMMo100BmSbGGvhQw8eGpZeTGPUb/FJIWCOaC/4YukCY39hOu+q79FY4xbPv1KRSacSjFkYckja8
B9AVoRhbyTrQSNMJagmdCU2mDmSI0XaZJPNql8OjKainN/vJP8rSmbeY+vu9shP73qs68LMAYcjh
1C70LCffei4+KhxATXftgmvY6jEZz1Puzu8ZhTsfZM7ZCtJJBpiHq5qETvwoJTS5avAWdSlsWFNk
ydqxit3AgBFE+JcnP5wvJpnwVVzApAHVkH1NkdIP5ew4h87wkzOsZX/chg3co8Ceu3VbABAbGhc9
JU71Da3z8V7WubpKa/sTrKiJ9E3c70boUiuS6u02bxbRTPCi3A0ZBKdgBjAAnTvj1bYFXmuOsD43
OKbcvOaihzi0HOvWIM6Kc+xGzSVp1PDam66xxbIBfae1za2puEQmjuzIZ6v8gy6VukXkp2wl5O3/
wA19Z7udceOmY3Gx+i7eTFloPuJrzb41k9O+SCt0lhah4k7rKCQxqc1dVjnddY9l4piYToNZKjVI
YCs7Y9GN4u4hdkR5QksSnxibQvATeoAgpItrZVUNcETXujSLGD+SH+apGqYHXNJwoXIDmD1lR+0Z
ul5/Jo4eHMyIiV6fNOmmdBRLZhZeqJ9NDnFgxLdUrEiFwVNJouAi3IiktUH+ttF8ovIp2uVpkt/E
dhY8RcWMmpkjYH6cYnuRRI0+PttACQ4NPbRE263xM/gfpBhRzY+iFzaz9ETCoIAzjudCN086HOwz
CKLhTJKeKwdj+4TPm47ucYRaD3bY27u5pNp54gBJFom09vtKV82tmHF3RU1JRJaFSR/Y0cdPUOkz
QjTQOladZ40EekS6Nm0mGAmfyhPJpzv8GU1yCWthte0HU3vE51YTcaHU/DAZYYbDeOSE/h5HbVBQ
2FN6HTtRSgvzZS6jHo1AdEjslocSJPox31bmOL/SXOFtg3Qq1nUdswRHwgEeWNeA/MJo6vaDmT/i
Q9H7GKDHlg9pcOStzDZdUWR3WA3ajVvIUxca1UZ79R/dlv8MV/9CEFgC2Awk//x8fPX/Sa3fv+TH
Cdl55+Khl66JJQ2gz3LT//doFRXAdWyOu46C9rMkGX6ckpEKfoxTvXc+YgJ0P5tMg+U51t85FVvO
7+Y0+EDClJCgPJfMi/d7lAeANg72cPSucrtS1poJrjVsPFI1zP06isSYAsrvM8EUrl5wUxYTW3Dt
mgbA7rnlU/mQfR8nNt+Hi8Y81gxCVMAnet2J3m14Kpd5ZPp9OJnXfe4MN+33weVkS04HuCA8Rpot
YHnv3Du6+YL8ftc6sQzWlm1IMDx0+2S0SE67hp4xaoqmB3KfMxImxC7KnXyrMGEJYhuf97ZVN+a5
GK3MXScYpIyVBOTaHDLIOvoWJFD6UOvAfwHPLqJ1zaZr8ZD1SXXF8DcKgPL5H6h9c0q+xeTN2xHq
TrwHhYD5REwFuf0yVpdUF96LlnLYGH45fIx7hx3HbeWu7LCZxfWSu0t6m3lcKSKDTjnwB/t0zrMj
ekT00Wtc/cFuhF2urDL2v5S++pKN040y64QWtBTzEf8IcK164hK7sUmYB8G3TRawpzBz/h/yAXcd
tO9hbU6TuWkHvHCY3aWPCNGVLIlO4FHtbbn9oTDm/LazuuZ5pOf3iLOY2oVZImZCazmxMYJyYMEd
Yb2wYB+iLIlf+Ty4d4gXvdhCbTEuUU4TzIgj5YA9j5ZVcCGPET6t/ay68pYtVq77kVoB0kKtfe24
vf3eKGkOXHnaFpfSWWodIJ6vaaSRRzTo+Spr3amn3MXptpZddFtjWQ0HIxh3YhDzARrtWEJS0/NH
Y8qpqYgzYw/Cbz46kQ2sN7flMQJn8oAIHtx0hi7PpRF2+Z5mkOkydrPXW9Zu7J3W9jh6/vHvllBH
H11ju6nw4MEPlWzRuvedoj4l9ELgwM6hb2akDrB7Jz5ZDAMh2YJaSQj3bextvs3A/1Ec/hfFgVXM
5s7/5yvqTVm30b82n2ih+UV5+OMLf6yrwKxRCEz0UcAfjA9/XlfRYPE9cOsnSMi/flIffMRVTnH8
MeZJQndYh3+oD+47Yrnk4fkyJQhZ/K111pG/qg9E61E4SBTamFbIoVE4/qv6gO5SNd4oOZmwB4Tz
Pm7CqQUEbwMImppro3X8bZWjEK56bHjkUYlWvBgcolmTY+A0fWWcUQ0xJmpaWcIJ0Kws5+a65Eod
1aI7KT3IjZP53lXZFcaDLppqXTIbuCJrZi11d94DuaPxKcEPT3S+TIy9VWlQQ02i116DQsrfZ+1s
reOCtoJA7BMND4OfG8KFG+KDp8MQPeRk+8yGIx3cDbO+YA8FDmSZVMBV1kE3lSBiqFJEFO9kOcEm
gO6FU1G/di77SscDhie0hswhiuk6wCe3HVqUy978EhlevNJZQ1tIkhC1Nud579J+Rb2DvUdrLd6D
QEq2DZSVzYzVNRvrC5YGB0Ji2n7C6S92tC8pht9VfRC5x/fPl9YtYsybtlD+YWo6UD8sUFw2KXAE
vAm9H2vvaqiw1xG5hzjmm5QSpTP0rdhaddjHV3iTxTYyXbEJYwNfdt6NcJHpwEtjeR1ZfrCyRH4P
hGegxUju/bw7VA6CJi0oaC0+N1BHhObGDsw9YDRr7UbTs9v207pvl1+iSsmPdyIgNtWFbKuGt81U
9zlv/A1+1vxUYY29qoh70Aw1bstZglfLqp076wKrBYTKGD1upZnv+YF/aqeFhJtCeonnwHieBE0+
AtTatoFBTip4HHe2E0K/69leqIli5J9U87GBPrVhJ9O7ZrS4aYC32TSj6WzQmbyVq0Cudp6zwofu
bKni+ViNFaqXoY4QfxGPXGaYHeRUXMzhPhIdQo5GpcgyY5sm+rFsvGc1zhicBrkKe5qDjCIGFGzO
0V5W+afZTT4mumVMjGkXEA3AGdNPjJO2/a+s5FTk9ZQv8Jl4xAyz8oaFC1+Hd36ZlLsuJOxoI98z
r6fbS+EgcBposSS3j9pOrI+TM1tr6k/oUEs/z5MzEh9XFaDvZDrAUM3XMyNprL18Fpg3AnQOK+cQ
QTrYOrC112bGf0ut+oPRtDk1hGOw8cjG4Aie9N5SvIMlYI2dh/K+C0TyhGUmvC7MKN8J9Tn0G/M0
hlKv3cozHjPHIkzFBN3Z0EQU3+c42YD/eNg+CdPvQbzUj2YxKqw6fno/S+WgIczXTVtnO5Wkw9YO
gMNRt5JvXNuUWw444Qq3g3mLlXpmSsMI3WoU0B6ocJuoFdiPZeIdLbsO1nGo+oNth8eWffmKmTnB
KEDGTx1ArF1HU/PGhpjEPdYfNi4+jZXpkqZp3MR8AmUKRgtUEE8uNT5tBILVp/UKWE9a4LQS0y3J
KvNktc3grqgiwGo/GGm09So1bMY25xiYMXEQE5YGftTuLA0Cy+BVCfngiilT7wa8xOcY6/4aag6E
Ny2ZMxBu2MiZ17OaG/cgOZOsYmF+A0tEXwrD5xPVj5hKvfbBVPGxAwp+UhxHVmgM91QJ6u1gYpiN
8Dyv5gEauONwFrO1/6Vrs/t4Gm8Dq4NXUiyVSLG1n2Lja+7M0y6riXa38hwPi5dKFnt8F/BfnaLY
yZBawrxGOZ4o1V4taG1Eq/iTLsHVhmp+aBD/DjTEcOsknrsaVNeuydNOW/h9No4IzUcq9Oprjr27
Lrc/+ZoGUUUp6boHJvkAtTHkfOQvVCoUSCuhO01/7el+XsmZM45bJ2JvZpZ1Qr9Ld1jRe+jOVYPx
JEXN9nN1iIR5KTP7o+dBqQ+d5AhK+1kNjSSP4C0wQeEdgSMXjxC930NvHjZVJb960TCs+yBu10OY
PWLOuZJOW99UipayknQJnLnsGgPlqjDr2ywKik0gIoUipL/VdWfC3iBJ4M4d3nC8H5uA8fYWfGZ2
nuDu7XFeMR3HInTIEmpERPTRn5T/ODnTocwK6wqDcbejXZsGWJXhf1Z8x2KeHxlBxbcNlsfEYhMa
ORgyCfJ5nnFl7mpgDkz63YcqxbKN5zy+mnRzDGsNvw0kPMxhwFBZxPbCUNN7ydLxwxB03UFO8rXs
YGIR8452nd2SsCtwCoUFnbOQSv1Lm/W3EF+iFRzT5QcfrsEvA4LiyEho455qIaAS2BBGaodXLGjZ
0YqM951f4SIzxlcRw+QVdPRhGpxr1hpqzKYg8A6sv/EpwhGyDw1WOThbLlNNNCwFbm9P6tjdhXIQ
OzurxHp0KmykMnlPFMg9IrI+Tm1z1cDfXoEn/SaMSp6yIgt2BrRpjv2etYOyRvDCyU2AUTgdSth6
kCvKYFd7NVlKNaFVfc68pmifnJhWHLIcytB+cYBwHZPWQOhR5fDc0voseRS11yTYQ/n05eoSuLU/
kEIiPLQ8ZGVCaZQ4aLvEzLKWlWcHT6JDn+WkPU2IWCHghJLVm8zyXA0oOYUduPfCyaVXv5T9WMzF
qRZ9I/01oFjC+8i4WWxElGUCJ6zr78HcfwSLvxAsOG2aHDX//Hh9HTfcfclCVfEvhvDvX/fH6Vqp
dxagDwc7AU3UFnDif6sWvsVsD61i4VD9kCsWz8QPuYKJINBiMtE2age28b/l/qbt/tchnuMTUMUp
p4SHf8EBHPHrMZrwt8bz1qRH8gXUbYV0wBl2g0uQ9igamVoKyVrtsjHaVotj0tITtXpcX4szJJjp
CXMzInoZNgyq2XfQl31rmRKkgc3kPXaoGpiM6mWu0pq9Bf8THJ8gllO35Thtb1H45mtfUnTNT4nn
aYooz4UgXvRfZaJEt9YxFV51JKiISphF3mtjolYhoXlaDcN4O4O92VWC3V7SvXSixphyKa8YizM/
Jg1LwPaqT8KnpUyZfropFnDW1E2JxYTHMYrqkE1V2NUPVgBT66Qgn1qrCeqQfO0JA3m7wZeG/Wz2
QRhvc3Kx9CqmkeG+RKbPvAVuhU/SqWxFqrBN57oabrWNqZkKYywTN7ipI7Ur08kK7ynz9nb0deUA
UWPIdIpTYc9SSuObcI9kjvg/Qyvy5YexTis65Jj0r0Ijjd2VN0U15dsWDPeNNShA/Wsrhd9LV0Tu
BSabiC7Cz/lSQNEvVRTlWysFqWMWbivU6sOMA8/YFhYVFgOds/vOmzGWkaUvTYouuBz1N1IltF8w
1hDME6nEIDjHArfUZNTZHVBsOlPqnGoduIx75e8I+tOt0cP5ucKWvdOOrnBxcEpy24rZXNvF5dqY
MG333jQ+pUtth7kUeMisAETodrgw49T9aixFH6qh8oOkk+Z0jM+a2Fp8bOFZvJDYS1dDxP0CylJx
jGlePjl0icB4y+45vaR3Pd1B1AvQDkRhl94bODpPDX0koz+BWK6hSTA6aD7jgAzu8zSSm3GpMklh
8m/Noc2vaMFuuAA5+Tpayk/KpQZFG1a0D8fS/+KFS0tKvRSm9Et1StgvLSojYacbtluMY21iGaci
YqADP5TyFc4xE7lyPT8LO3tMjMp+8byQthab3paYef6zh+ODaaNwEPQD5ximQHI9TeVLTfdLEFB9
PC91MH5VMswEpM89bKaMfI7rA+FwZ5XSJNO/Vcos5TKix1W38sKAppqlfKaEkHwdlNJ6Ge0OOJos
ELftAeJvkmbHwqGsrcNu+NgstTZiKbiBQiquBg7mN1iQ50O+FOFUSyUOg+7kgy6i5IV3NNuPS3UO
gYLsgByO8rgU61RvHTtcOSVtAWK+1dzCzoQcCH7HFdJ6UCl5PyUtVcGGIVhWxBhfq6kWd5R5448d
eCQOXDoDY0U4Iz4VXiguneqaMzH3+D28YhqCxDSY1xj6Y+omU/3Ypd3wEC+lQoLG660xUjQEtCx5
rnuvvWrdkibAsaOXCgwl7UTWUlTkLpVF1YwbsZ3NcGMmvtrVmmojdyk5wicxvadohOIjn87vlCqk
lk6kbClHCrrIpELEHcGBhUebBqXJNad1QKdStZQrdUvNklgKl8yQUXMBjHdj0Qm3r+NC7myq/zbz
UtZUvdU20SSO4kods1c4w11SuvomShUntroTd8FS/tQtNVBuYPV3vCDBhQkcjatLXRQnnHzDc9JS
Hk+Z1PBWK+UsDVP5UjZVLbVTvO08LQZ3Tl+m1atAAEZIzKGzjoEptqM3cuFciqyYKNNpxYUV75IN
x1U1rv2NEpaljmEpwpqWSiyE9sdqTPvrKMhvq771oRNSoEUPebafXV/vxrd+LXOp2qKChT7yNvXJ
Sub23TT2HRtFM/nnsqR5y6exK3vr7rKWGq+uCx1oZH6er4FcjMeYwydQ9ITOMeUt5aiiuO5IihBN
Z6lZqsIMD+icrRHGPQaaOI1bI1g32oPPlAwj3YBvrWPdUkDWTFSRpZ5kpkwvFXsJXhFd2h+TpbqM
pCftP+SMH606ae5DUnM39tLyY3Saqhvas/VTQy3FzejKmUpFCtKqpSqN7XO4z+JFOuHpkecCh/zr
9NavloYw64rCHU7QRntKhqz+pgdfB77LLtBXtX4eXLe5pYIi2ExOP+8Fyek7drbqxVs6t1VbyG8T
GXSabPAArHw/fB3SMdk6+MGZ6FW7oVTd1TQ27gaQULs2UMNTSmoa46gsek7gEmeYDHJlQW62BwDE
HofEE8EljR+haLclzYVH9dYq7i4F44VjIUv4vX6vwsLztjRX5J9FGKo9l6ngGn+NuuoVvuWMeApO
GXWgepGe6slmf0MCb7ObFvjmJaEt9zpdOtA7RUBYl0Z7HbSGx9Q1dW+GTDLx7ovuPYgNDz/5UqhO
+Qfl6o0YursKW8t5XrrXTdFlVIB0Mdu1v5Sz4/swHqPI9V40Noj9+Nbijm2XRncW7YqWlqXovSWA
cJFpIW5iE7IYt9Vpk6qMSt8kcNVeUh8LhfutPZ56UL3OMYVA4ZLqU7rUzJux+OR0TQkyv3Af1NJG
j7VFnAeSVSyDk307LU79MIBhyRt40pmw9nPbQccu4g3yvn3dqTah+apcUGEFen1oiyfJlHE7wpHa
afB+ewOvQcXFXGxB2du4IWJKZktRHbGZN3fSDZ0vbVQjUVpthblo6P0Hy6U/Go64DQGwth7dIIkc
SvAq5zYNdMBIvB/9uyws5H6I2GS5kp8Vl07e9pxQhDYt6lG98eS3NjeX2NBfoy62Mc5Mg38Agy8P
0kiqdYOBkwTC1NxWIAZuufLqQ4IXECq/W6xnNzbWwzD78z6wavmes4D9OAo/YXiPreibogPtJS+Z
oQdp9cHVmdwaiX8HX6XBOFqaJLQ4pzQHCH30CSZtEp2GqjaOXmHTsgkgAr4fvtH5S1zVKCNNHAwn
mz478GjD1ZSqkI+m0+zyJHVRQhA5aCPNrzovdZLdgPco2Qg9c/6AetDdiJDId6PrZ27S+aUnvAaY
ZjadPfsd3TdOl0JMMSZkPkse7DJTF7k0EKNdxy8c0LxmbSSKA8gUHLoqCdYhpaT2SlpUHdCuiMGe
T3Z2O5RVz2jLwWG5kiaqcdE305b5/3DvEW1YDTO2Ms+cikubaq51QKpqPhy+fOXgCz3KSe19CpXp
GhQYh2lAziOJStscHnr6DJ7MtMyeHJszIG1Os7N2EQIuSJn+1Uw1VL4N3eBoygp3O4AAQUCQXFC/
Un1wjLu+njdjKJJT0i4gfq6PcccREwBtrsnufxV5AikTR2hLGKZaCa3OQe+SsGhVTR1rpLHCN+La
cerpxte1tfHTNwKEHk9RQSYx5OD/YfbUVeJ4j6EHNaCz45sidi1+S+eUp9L6GEvHxoVHAw9mfJ8j
We59sOBkH+HTEvkYItAwnQGjVMyfAOt9pqD6TpFapCGg9zbZDIqz0bG5Ltti2JvCoPkHLuDIFeGK
xuScvqnwibdF7LpJOWu/AfQPlipAZ4wvaBriunGdF6tBMxn7tluF1EBv0lThVsozXph88FdZPqEM
CeShUjrFKYxwYBWd2kVhMZ1oyb1Ek2M/i7qAwQvJIIcUCj3Ekra9no1xxt8DT2AuJ8aPTr6XCl7N
jM70Mhk2DWrxjJLhq71PPuSCHTtd06KZXhd8/D4ZjdxiHA8ec+Kih8oIJqx3RPKXFrNNHzKunVXN
NtdE0DwqqXZT087rqkE9mRyyo1XZhjeFkbGzp8l0cU1+OayO23huc+4JFQ48r8JO8dOt9RbYDznB
n1tgfgdFokQjNIs35yl+UbFcHH9yd0aBM9FwiRCY5A3XOmOUZCln/NFAA1LvwTEL/aXiLIWfgszs
X8CTuN/+nEnmVurZTJCYEikXk7T/2zef46L2prmKj9ZY1iDk6uIMlzwC7oGS+99/T2Zjv38rQs/c
aZbbL7LIb98q1qA+meHyrSqsOhh9aConSBiWX//793lDlX1/mY+vlOwsvxNZbkxxBBXwGXjLC/7T
C5qWE26tVIbHrgqmXaRq5+h1I8CAIm5vdZ2m/rn3IzPmTc8/VTLkRg0Jg+IDTNpcroOIn+6//0j/
/y2G8IOhAIOx4k77O6m6M1sVtdwyjtic5mszr6e9SFCuVky9JmtjhlH9Zex63mcLdt/b9/5HP/or
/Qg0MRrLn+tHN1+Hf11/HeMv5S/y0fcv+0M+YozKnBXU/uI18bxfUjAmI1ieGdQl233rvfqPirTw
BAQDWGUvmRVSNP9Rlax3wuZ2iG0FfNOCIfg7Jhj3t2fKxFDjMJUl7s742Hed3wBNGjDFPIRFcq7t
Lp4+OaWDaaVwJLV6JveMwsdAWw9MjGJRNrlxLJmcuDVhLqiiJSWue3ak6bVmawdebVbuekymfr4a
C09+1XUmN7GH6jnrQ9GGYII8OmKHyXlgBcU6EeK9tO2qgU9QsHCZU8hTvyXUkET+xYyNVt71Zddb
Ylt5bV1ND4LyJpbQATnmJRMDfOzV7BhIYDUFUADnYmVQ/aAYP9h97i7M7XDGNxidQQvoSj1EtoQL
iDFbCdPeWrnTkt3n4Jdz02ZdtbYK6SoziW7KdqZQsuoVhJLGzAvzKrbitNvOpmZc29Q7qavp1rWz
Qq7naUj4Um8y5o8VhvT4HwH36//kj7AJjv33B/Bz/alJf/VGfP+iH94I953AT+a8rem4C5a/79+e
M7wRrsQDocB8vGU2fljOlkdW2CDQILAupXNsND+sEebfedpstWi0P+0sBNlcfBoENKQpPFxwy+P4
084CF8fAsBP1Z5HPPlacGa/t4tARDgzB4txLcp7oGjEZAa4DhsL1jMnx0VU1zbBwth+yXC1AfX78
69pKvAsHee88JkjQq5aegrXd0C2CG7c2dgWIpQ9Ok+c3tZI62fS23+38VsU39qgEx7Yams4ySNxW
VkSn4uSKmzbMXRgLpt6ZPWViaWoWt+0wdPd+4cHnwtmbPmOgGk6OQVhrNdZege1zCJ47MzIoslal
f59FKr/HlICEljJgV9aINV7Cc9LufG9aWX3PGZjyKZrTLiDsxy0Q3fZEmhvU2uIw7RevqfNmO8WX
nD12ixdVLq5UQE4YVMkcjLd6ca2ytETvMZJ3sKAWV6sI8bf6kbQe5JvndfSSbW86GGENpsvnenHH
KmyynOYwzMIVxTzrLD5ac3HU0mGIvRWTbTqONW3ni/OWKFd8xhXCLIcWpOZj/GbS1byHT9ni3FUD
jVvG4uatc5Z5OGF4fLPF7ZsUqVLccPEA24sb2MAWPKQJXUwk9zbz4hluIPQdzKHEehwV3blYvMXR
m80Y0tH0MC3e43T0QYJwJb2oemwO0+JRltoczs7iW+bwIj6xZEH98q32wXszOOeL17kAWUusLbLV
MV+80LOFK1pbEuxAkBV3RmuKh3ZxT4vFRz1xyH20F2+1t7ismccaNyKWO8Lr7QdeK8zYHDz8W704
tAVxhh33k2JDmNxEp8bJTUzA2JKXGF/10DQXLsnlOVm83/6bDTx5s4SjGftfxJtRnMsLpnHjzUA+
Ll5yZ3GVYy/AYO4tXvNpcZ3nZtnvFFvFSvnOJziu6qpAHtoDHaxunJqwfLd42I3FzQ4XYNzRcofF
vV/c7jCsnEO2OODNxQtPVDi5JWmNP35xyqfc3SvQxPjn1ZuVPniz1es3iz2bUHdVsHFxgMCBHy9e
fJED+EiMzP0QW7n5nuay8Yzb2dxGi4+fIg0s/WWl+7vaCOcXnVW2y5UHNGcFce3RR2i5KOYJtarC
PTCZ4jY2m/YeUc/epq5oua73mBj4TFL5h/VnyfK0ZEq9hna7FWhUgwyL8oKjSBI8jL5VH5kzN9lK
aYu7WTDqkVAExLVnlpHqdiqQiAsiiNu+y6nJNSooDBE0mD1qcbWWOlZbLnf6QhVTeKkjx9542hMf
MzqrIdsa9fi+CSKcCKPqpgfPS0W4Js9jbOfEig6uF+SnbobWgx9eDsG6N7Tb7wrk9gu8M8taG2Qz
8xsDfeBZWuy8K+mVQbV2tA5YSWIUlDkvXzOqPRXW8ny8FrOE0sCgIU43HCCM57Bv6IxILBcfVmaE
0I5iKynXc1Joe4f3m2Qkmczxjnyq9b6GWE+2qLLrSu8yeuLM8ZpDjyItuYJQy9F9V/dVmC8ldBNw
RzTHrjEfAuKtk/cUyhzgaSuirj+QYOVpP80VRqB53aokH6uN09vp8FAnYwhhIkyDqFhHMjMH9ymH
fq3lVlWuke4MwizJ6ySryoLBxltUs3FxuvznIP4XB3FskguS988P4u+/Nu2/nuM6jIv4l8PAH1/5
x2FAynckMD0PcyMFd2R1+Uv/OAwo+53n2r5yuMEuUfWfJrqO+c4TpmVKRbnOciZgT/8x4ZXviIR5
5NcXHyWWuL9FS/XU73dpjpjc75wlRkq4FF/6r6eDcHKGrEjCiK4R2V2VqnAB4HE+vhJT7mwQdIFa
oW1Y940FFiIPOTITjdvwCAyHNKqNBD5LJ3d169cPgCqNlS8y/zlWbbbnLB+uRNz55VU5unrHU/d/
7J3JduNI2mSfCHngABxDL0mCMyVRYyg2OFKEAvM8+9P/F6qsrMjhr+zq3tYu61RIFEnA4f6Z2bWO
eEsayQMNPQ51mMnSIik1awR85MpMrliz7M3ggRmUVT7tqQU7Fm7ak8SYQ3oGyXI/iaLFBThIXFZ0
QX7xxvFZtBlwbYt760l1A560MZvpYdUwaVP2dw3HUhy7sqDxfSraxTioZQNjm6C+l3Mdn/kRUW0a
3Rl2FQ2pcVAl7YZ6+XHfmDVEvnEuSGCZ+gs+ieHEgG1+DKp56a9ro+VBi9DiqeWdY7tqfSOnrJ2F
I9sizw+gN8c5fwgjidHPJB2ZtPzfbHbo2BTxU5lSnx0yFr641rx1h4wRfq2Xm3BYojSQRbuHlCD7
HZFvVCAw0qz4dmOJbTn3vOPM1dSGUl2PPpXB8o1qQLqGrrbhb07J0Hd4/Uv86Xj6HRZs86VP02ov
wJ851mzsRB/dYqMaOiClEEM2Do+GtSVREsFEK+vcac1CzC4gHLq26lZB3u29cbGztHNCfQtQQl8b
DDyXyYzU2LSF5PuQ/Rlwy75L9Nc4gXTW8178NOieg2LWj97YPIECY0yHKPp1OeYdBRY3XLlutKFL
YRkoyg0TvfC+tQqz2AwOXigWRRpmCpxFfMp55KyqvLSpaGvtu9TUAnRyZ3gNmgB9iaYNX4Y28TZV
fXQG0E7mNYpwTx2Hd2pM2iMBg1WT2MQF2SeeM/Dsq0zYAVkeLbgKs/sC0rRYky1IDxHPt/CEZzYb
rpMXlvUbHtr2qz7W/Y84GcTVJjx1goJtPqT2wkWQbKpAydb2uhtyPrKxypsLnYtfR4iUN2i+mm+M
+odV5F9B1ZfYc2VRH4YEXGWG3e52zhzRbpi1uK9uGPWPSkMNT4Yg8+06yBbfRd/ne93qZbINbFop
1xmC01eyuaW+gYITV36r1Rg306QRHFRnw5dORxRy2edwslVYN/VIP1c1Ctp6EjMifGXcjVK8qpb2
4IZoJuWwPhHevNp7FMB7a8uJ6mbHRNvY6aFhv8jAfQyD6kMHEzWvwCxUfkONwV5mAwz7KMOvXHju
UuxkG9SAsHbwGwiLmW10wxyX4l5vpHi1yFsuZuCf6z5sR+PSeq0Kd25AqxA2reo1ZwvR3zfd7PAn
tdtE64O7gQ6yVVOn1WUezGEDfnja9rq3my0zOqSpGuqroQw33/eB4NHLTiI5pSZqnx+3bCZWk15K
psFm4DtmGR0IZwi/riiitx1IOqKy3ReryWe56tSJU7WGT7mNdihH4SqwaV2UwUxvrT5T6WyRGwmn
LP0ySXPe5Ek9nly2r1bRsU0IZtEjnVrM1ZtEXuFDpswTUuR8gBRrd0gt/F55fUxSE4AqEIbdQO/G
ehB5eBkHOfIJJIsjL9PlQTKJv0zIms9juIn6jIITsMJ5BkuCQX7p+pNm5tslTjNP1D1P9qZsWuMw
qUD5kn91yqReXkRm1vFKorE1lNHUhr6Ri1pzAAzoslI19dX0GpMCWRytNlbSTSTxFKznSs27QMM2
sPayNH1VCeFda3LGk7REsmKB+JqlLqy0oY+mFfSjhuSkLSiSHm4yFc4/qBnD+jc4zhZXu5Vhi6yo
agrab6Rl6o3tRGz+IpvGXqz5/SHI5wyKadCc6Zn8uvRTbLE1EqihhXlhh5Uw47tqHDHH5nH3zSh4
2vgOacGzlRP9HULxEDq2C6wsZ3qCJkInpZvsMgdSSKSI0lSAuQUPWL9wKEYThYZNF4rHQZ+BLQZe
Gh3sEdey7bj6ye7IoHB+d7ct/r5zj+2KIZMT+5OR3Qe2ovelDVHaKo925WDpy4vnvlzNWInJVLL2
jmLINp5p1AcCU5wtEiwjG3TEu0ZggCknY15LbtFLVIUxQuUEBi2jE4EZkofnOBYErOtgO/b1acrz
Gsvx1H6XJfXTYV6NfpJl1bkzCYmr3ooOjfLeyRrkh1DC6fLC3u/T8T3P8VbrYhZ+3/O4AS12cCne
3fdjZlLN4d5QL3/ftQilJr22IL8HeaWSLt82oNPCObnv9Va7jlFyR6eZe6QQDiVHz27YwKrtBJWT
RyOAF31lD62NTx6ItpV6EKflgBcXRWx+slL8vGPP53pPyXZoH1XSzf1lbvWw9A2enA1QpgnlhfPh
HFIGSEpA9+3CVZx0Aq9SD3mse9qXsTWmGbOP46pNLOnp0cGowK3BEpPhDHc6IeY9R58H6TR2slH0
I5urljz+zYClnMtKCnp7koT+aF00+cdciglLa0+sAgVTizZV0qgXs+qnl7zUp6ODgefU10W7q2eN
bnpcmnQBijkdjrqdjiz9Gc6xaYi6Pd3witEeKyal6fbbnFCIx34uOQ6615sraTj5vat6inX0vN0A
zvCZAo3b2XDD77XRa7u2G+VdO7s1CmZN0VnT4dzNkWBXaW3yAdGHNG0jPQyfCb9XFLTk3aqpUrod
vJz2kbhRgIx1uvJAQfRgI3i6UftSWpV5atAFI7/jnEI8w5h7z13x5NK3sl2EVneOkEpbB3znUhd/
nFvMLBvltkN/wJPVnzgoawetrgFM6pCIQIcB/LgVJCc69DjAB9tU1nQuup5qNqQR7A2uB/0VKzs9
cVOiJ1c3aur7xEvGFq0bg0sJcH+HqjttG1gke9Q9nDx1SiiFaWzjkF9s5u6F2nBvE7SeOOd4CSil
5Mv/Qg0d7v9W7qCB9IiZSO6AMIvR5OdjXB+lSbIk1kbMBQR+fHPScqASNtxsdkB1ts4pCz1YsaW/
ABVMOL3plO6CBgQXV81WAaI+7XTChASLWbyVb/Ih0XEp3i0Ib9zYUs/xifdBjd9cxxpCq0rkj12P
9I0/2lh3tAxx5LQjavqYW9BimEa938noArezAjCYd+exd+TBJhWBxI6+dW2zpk/9VhbZzqIhzCfu
Yx7xOdXDJkOk/j4FLgZu9txPHBydU2BFhb2O58EB+sPWbBOEIvQuOVN/uCLOly432xdgKoSqQ2lt
M01hMJukfmg+e+KxwdivZmVRV9xCEGXE7rAOkMe4ZJ8180Ci13i7xRvraXyMRw3oXW3ZXwYmUzPJ
jqW0XqtjMgHdZ5d9RxJjLjrznrID0wcZCUNtdlKfxgFv5005RfbTMJyUM4w3M2m/+9ZJl/H3ONGh
TXC7TKvoba5HUgNwQSy0/LKzV5WoqBqkQ2dN4zRgWawJvmYTxzAG3fluFMZ0rtpY3biYnR+qUUDU
ZD1PfpQUIT6C4c6+hALhfMO8wqOQEu41BVf6Ua+CeutwvZ70OrSvpupGLBIYYAxG7L6mpLaiI67y
58IR7P3h3UkZ9GsK4VFs0ywvtqMNPS7JNEyEOnvxysvGx7LJzK2mN35X1TBHQvR++qaHmwRJ7cQi
MVDVE3GzOIPBhoWVz0wJiEdaXflpnthQGkRertNhrsFStNzrjZWcqpg9CshhIChel32LUluqPcDR
0Y/r3v4xdOX4nSEGoYAq86bLYBiTuR0bq9z+9/z/f6MDCEblHIX/9/P//m18i3/n4f71R/4pwknr
F1dn5O78ycMtbP0XwyJKTpcjB+8l6/hPK7dh/GKYuAY8DCaWtVQX/3bwF+4vnr7gmQwC5IL/5z9K
SGIE/1kVIP/I2vKrkA7uyfqcC/ykCpDSzBScIeOhbQnmUsWZE0kE3ow7W2W5d66sEPRvnDXfKic1
cFyl2j3t2jPGGY2ChyyGYklADHOrHmSEsglOdp5WLbd79drqOr/H1haVmspKqliaqUrh80jzUEL4
3fbA95AAEu9MoAoKhFeMm5jWv11pzISxEuLIXsijIAK88lEoDcksskYL4nIc3U4FM8NVxDPzDVAm
jGkc3vEmjPjY1lE4oFA32Gq23PH1UeIvf+9BI71RWjKDxkC5Ntxkfp1JPaw9cDXO2gSg+TE0ocCI
RmdhaOjiSrngVXRaTPQia42n3pzU37kYPjOo/xJmPr8CdH4Sr56uMxpxuQx+FmZypsUJfFn7QTWm
d5AmwcHKQN7A6EZ8bsW+sXNWsZF7d7j0DIyFBm+NI0pJ3j3Vh52KEoqVHVkePNUPdDjI6MbAwvsd
1VB7KWrZ3kezNvkyTmiukx02GhT97DnLAneHel9t+9Ysb123eYI/KveyGs8OesWjERk7NubfiaTU
7z/dJH/hG/HAm/2kRvGmLd1ZLmAXxOKikS3X5U/XXUVcNQz0qniwyjx4Fcu3H2IE/SIMa7rTHL05
9LCEyBuMHYJMkRvMezu1bc1EXaZ+0t+rVPAxeHKcbsOCmmTYVyS5Zv6rNg3jw6hKQW2kMd5GAETO
gL9xc7nBc2hNxs6L44zW23HgwZzp+7gYi12kNdouHahvIZnQIbbmXNNmpw8nXZnfC7s/j40h9h09
eXvQVoCfLeJ78TSn/iRHw2fAH21l/JpVXnK0rHL8Bk3cpL7KHL+B6DYPzpw1+6ZbPM9RNKyrod92
hN3uuSnTG2dAQMvaNMZs/R3MAEyyBW3cbtJEyZNrEZmMqU6hYC2mGoyAobeD5mQQUqbB2imK6X4q
+JZWHZixC1XY9Xkm3fQyd0X14WY4elfFiFy3krhy95NyxLaI2nYP0DGGB9DpF+DK051biOEi05o3
Z2C4zP06Usl+biLqk5QVGvda3E23LTvss2nE4Rb8qdqPcrk3tVRdQe63L1aEudYL0/CMV8wjdzdN
N//+2vnDmiWZzDPvxN2A24FTE+aU3187oGQCGGqOdk/KTF07ry8w9bfZMw3n7qZxekYV3nLtNKX6
NhquWrcdnnvGgXP0PalKGpjJTR3rTq9fnNqqNlmU6bvarb5MiCVY0Oz8Ka/5LenQyAyahFnsMr77
c8lucaV3oWKbFk7+TJPq/USXOLD8mbc699p8sWBkr1muZkyFkqbjStGh2Ujw177sNKhXOkBfcJew
Hpu0VNfPy7Yi872OwZRdGlI0Z1GVwQ88iPoXV8vbFy8R7QsoifomBlmccKaMiN6ZZhG/FzokK9qc
wXRC06K7su/tncXB0fFTN6LmSK/L+W/8QJ/FWf9ar5aPn9iR64BWZVaNGWq5tX+6dceaLrlQNcE9
ZwlbIyPiEIdpau0BjDLvQCQUJtl1qz0mc4xzXE6VV12o2o6I40BPg6bGPdivjKwOjm46VG/pYDcz
6eWREESFiegV2B1vRjcycaBKSfvHXubb9H/CDxy0f/Ks/dUbsJbHK2REnsv4137/BgqVtlRzhc59
xjTTnxI6uWsw+Nsabj9c8IJ1JmArisXCZokpIvRF2yUixMFHnkiPBD+490wW5rl8A6IvzhDS02Nk
UHi5rTM3eMycGmx3VIQUEPz7a/+Pc/rlw8cexpDeoHja+KTV/O7DB+jGIW+U9yVBzGKF4hn84GoO
4IJhwHsWKlaXZGox0ztDsetyl3dgFAVstyoejvDOSQl7RnPI5NgcSqfWHjs7Z4s+Wh22+rovbjn0
xWfH4P2PUFKNFfni9sfAY4KvKLbe22DkSEgjEbXgtZruemL3BcEqBxslYNHVZACj7/o+eDEigfbs
au6xjWvDp43J3matSaEGPVqvyPdq14yLOZXkkk8ZQOHSu2hMHyJsWa+MfGlYwtspfKBT3tYs03eR
M7qJQOeRp6iqA609wWvhcKuzJ4BDu9x6AWLDd9Ii0eDjBObPK9LgCBvHuM+Mdu4Z0JkD5e119F2v
6FtKgIq8cuUNH1aWLyvI8tEkmBh75PaLpSs+PotO4XvSE9ReGnn6qIPBwQlQ2zG8tOSbWebloQ6j
6QAulc6oxhjWmpUZ52ga2410sukmEZSa/M2FwCaRq/R3tyGmPPYMwmXNXraDf9g2sFbnfZsONSEn
0TlA8rjBVp9rMyC6egfAJVo78M/o+FJRuGUrVr3ZRqeuSrAm+WHe0txBGwQZqexY00FKYRvEbUwQ
WhJjIQ6LbVdz2ltxJ+nvJGyyJ5b/7h2u4PDR4+XVNjRq59RJRG4Z74jTUfZYdNLPHVDkC3PQzPD+
ZkG2zQRdVogjeb93QyDmjOSdw2TlTwTKhclf2TLu06D9eLWtXU1urHHT9nr/ndQhS2RaRJumrMv9
JFS7s7hrOQLFy5Zz+V6JuXYv7ZTuEUKx909GrHzPnF9EhU3ALMnc8fdEObFCbggvtLhYE6O11thZ
nW+mY+WbhlPtEdSevldeRgScoQlI89qIygulM5a3rvo0euY5ED8TMMiyFdFaIuhlnCcvrWt5ijFA
bYf7iH3LtM5NVoNVG1XRd42I5r02jMsGp5nKo+7SnqG1ub1ZkJeIYlHf+R2+Up23m7LkZWXLB9WO
Df8ddD23wRyBgVq7dmuhwilRPIaMog+BbvHUUSIx3yMzAFMRCrtKT6Agl+2PN1/DLi6RzBnBvMPK
ZF3taro2Z1Z2fa0VAJxCOabHmQvBXaGLlSfNArK5ZjRmfhGlorxwZiJ2TQqPrI/AN3LfsLfcd7jy
0KNapX5gHXIPbq80Wh3y1EYZCrCs640afWsYmLkjcDFCbgJnNTYaV2Fcs8tcTSF4ao/e15WsAhLs
psp+wMC478qa9m/JthUySOoU62xExnecHGmNzts1DwOPT8ab1fVzRf2vsv03yjbHx2VT/r+fbBeL
6f4trzCUN7iY/2GbW0zKv/7kP5VtNGqSwSDR/iFd/6pqO8YvUmJ7xzLsmn/A/2CMAz5MVhdEzWeI
+bfDLUR2nKD8cwyouCR4PP8nnrc/GEytpcXcBNeG6MRfgdnu9895S7PB7Logr9NCEihVdBYCCnn+
6UP5i93En4Tz5UVQ4olI8z5tD4n+5wdyV7Jz9zz2weSf6hVdiGqDCOmsyf51f7Pz4tD/84r/+X4W
x6yDV9ZhkPeHl+KgNNVJyJl4GmLK5rI4PRmGCQqnBIeahXG3zwWHmElJCx2djO+/f6d/+jhdzMIL
UkngYYD4ylzk53dqZPj6R9sgA1SMj9yULy5BpX//Esuv+OmZZrnLS0iPrQ0eRbh4f7AEN40293og
6r0U4yOC2jOD33Ld41Re6armKv3tcv6Lb850f38I5b0A/MPfgTfTQozx9D88QjkUkoLyOAcRtq2P
5GwpdCccmh9Tic0oG6wnKxjpGrFCDgsQKcAvwEpiwr3KGYE2zPaDGE5fKLwVWOn00I9Q4Nbo3F69
nrIsLFkqPSb4Ri2qcZVHHnqzZxwM6MHvRgKPYmg7onbLHq3pdON5br1qSUTDmkmBtdxEnEI2ZkRl
cs+Y+XlOFkHMDkeeHPgHo41Ve/mjTf7oJZ4damTzBndAWMpb2RXpvb1UwA7omMBUyYb0QyGwTnjQ
rwDyrTCLUsHV0ziFVerSJxrdjHn+w3Kye+q/vtnKvXYNAZfRcuEh6dPXkHwpL8GkUpP8zpyT+Cat
eFKmtWTriHQn22T8aCKPpsMkuq1mDgcxKCafYpXex2to30wTJkviVMERjv6zo9G8lUTgT+rWAZ40
DB9Qkr1H3BmQVkWSkI2vQzaoVrbuoVvRnBTS2haS3xmDYU8YO/ATfYouFKGt+4hS1cCdUSQJ0VM2
1mhgRsNxDj2C4kk/bePS8R5rZ0DTdIloG8i050pPEv1UVCLgRDw1jf1kFY72EnH0uy1Kwe9xp8l4
LEU6nLImBvKMFrCKmwZ116hldAryurnQISx9o6ipKYMGQ4C2Tu7qEmERqpLwmfUa2yHO9GeLx+1m
HsDRaFFs9K99jAEkXOuzOGvKCR/jqFZ+EZcClRnXTQQKhLRuLDxAJE1w5vjZXGnRa+6A4ZwDbzZf
Sbh1j1Zvpvtai8RFTKa9z5mBg/+AlNJ3xbQDWP4K01eiIVEFs00cc9ojMntX3Q6TnWZWzYUq1fKu
z2jvafv5Qqy9qpmJZfoWX0b9Cg4ZqG5MresKpSzeNZ7Vn0jjQdtSEQ25Tkt9MttgdiycBD0REqRF
QOXHXqaB4tM8WLotxms1p08cZZdRIBQ0C/b7iahTuoojoD5DD3pSC0axM0yoi0KvMuS0zjrIqq1P
ALZoeNJDWd6iyrsGV7QBEheVQr+aQT2/tQQK15B28TGHCfC10DZ2EJ8h1NC0CeM3L9It0UhnU+s1
r0a3V8n9QuJ8XbLF2wZVNNP75QavbtoVlNSG3i4MgvE0oRNCfKM71gbTsMM8EXDv55j8LeDOFixv
nBspSQU7G4/Eo8V58kx3GyS291yWZbLO07hY5O03MzBfPKEwtjBuuWdupO+Nwfzq8L1q+Aoe0pK2
V7zKi1VKHTsLYjn1NKDpLa3bBOPAYMIVbKhUctHaurom+EA2Ra2+x6GL7hzpcLVdxiKHABijz0Dt
Os1MmCZg7lgmgFJ5FfDJlF8borg/NUJz2BO3o7ap6Ljf9kRU39ohSymqrmy/nbYcic1HKTF+FCKF
rFA4Q3vXa5X5xrrtHuJ8BIokIgJ4i5M0inq+IWlV6ibI0o7EO94ohGY3O7MgKSJaNK/hTH1tSgRA
7HALpolqnqwKkEP06By6zOB4AKzyQR86jh+coLNcFDdt7h6ywXiCN0TlVCCKdUgk0WpcjVIzPD9B
qrmXMEg/gslL1qpufac3rLdetyo6SMzhtsKI7q0k/oQNS4J9G88YaBkwZQc7N4DWuRg/y1GNX6hj
NVfshnhlUGjzTHU1NxBNcVPyAzRa9iLGWn8MHGWhGSU24UKoSCLLEwwsMjN36DIdgjXXlyBI/52S
Em3hlWZ8zAWamZM8y0gW+9kjsbwmodKvhTXhACFyBn6upuhFOdY5M+ORA26lBszQrrYnlWWv69r5
5ggT1/zg8b3XgUwObuI6C5yN9iMZ0+NlWDgRhjneUwlNwsT2oj2EjcV01zPU7aS8tWORckoJw68u
x7QwnncZ5wvUqGh6Eqxc0MjAHvAhwV52CbVKXWAuoc3JeOC869tjnr90MFO+TkDDbuzGVi9tYW7K
NB7jVVI1zU0vqm6LnMWVNzvJ3koZqGQ2FxkPzx/Y4uBPE2LbQqNoDzwfRyxPJmtGTebaPnUin41s
Y2Rt/499xX83+X+zycfBssSqftsV/amV9vIWF2yb/rW5//Unft3c22CPl7AIBE35mVVhT/jPDb74
RUfYQjtampPYk/4mXlnOLxabVEaE/4R4/mt/T7wFiymqli4+bavOf7K/5yV+v1tctt6oJouEwv1q
LxvWnwaRMwMS7Oua2peBP3uUe+EPvP3p0/iLPeKfX4KTDUNOSEr8yVL84SWYdeEAx5yyh8xJPxKP
HEygrs1H+ttn/v/wKstf8dMboa1gmmTEqzjF11b7Wk4fnVz//73EHzbvTlxaBftSjinq6uhXhLJa
vf/7l2AC/xf7d7RMBG2DK4MZ5R8+rpYYUBIOdcMspmi+cU/rCNU66ogz8tIySLN7U88D+PN9cDRb
vd9iqMVmlbCIQQQZd2T9m2cjUqZYxwpOAETAqyHzQdJAOY1nr2FXgy2MYqhuIgmCEPAQ4z+EpZT3
ySNUgGnlJE5yam2OYG5Zfc3dihi0Syl5KYZ9Tzk2CggPEo2cI5tsJ7pkFZPNtMaxZcdUStpNnxwi
PXNOuqvsVy2nxQIS6xxd9FqzT1mYzWulk1KH8MQGJsTiv0qnDq8tE5xz7+XqiSlZtmH+YwCrr7/Z
HJWOQZyDd9Awc7RURO0sA6daanRPUzFbV/h4gk5kJwNr2SQHSHK0BvTC2rYpKSxnqsTF1cFMJgzO
ma9Owz1d3vyS1O3OjkL8KzHaotpi2rmwE+N+SDyaFco+ugbJMH7DDTZfoQD17doO6KhwhoTXi9XH
WNjBl6jqm2TDqFc92SNh0s2oxEfTTFq2lq3V/dBqa4rIVmbds2fEboTdq7Ou1I/zi5YPGAPgpaTw
tFvlXV6t7Rnrdl4FHY7awOSYinblB7LAg8ffx+4fQy1kykS7gZP40bUaBaVz139P1PRkKePDg376
OhlUQ1i9FtNnRluKPtd8JE1U86gbrQ8FtoMT11irfVJjv0gyzForGaiOLBi/L5/4O5LJSY+5J9vn
eKGBZVPtnHK3x4KTjwGOnkbsAH9E1EkYADoKXKReUzVb9CId9dkgvynBMq29YA44A8w6W4vMDRGS
LQOvks0LGGp5LifUSeZuuk9kMrCJU/1DRzXCml61xX3rxhIOx4zVLAvSI2K8RcQFMMTgedat6/Fx
rjB2BTh9K2NjsHbedKOXJIfEsGn+ysBur8AdigAnbIB/tg/C6xzG+kNS9Cm+kzGWt6gkyS4KQ30n
rCZ4D+j0ofjH0IIbY/TKYJ1GjoNXUxQ9kbDAumXabmzmELAPTUnWca6a+lxrDCqxJg4H26vsu0Az
8aJVkXnn4EQ9j5Z85pyD1MaklpCrHPR9z+HEONQNSJq+n+i2AFQcvHdTD9utGstuZVLyvSuxlf2w
ktT9oYWkZ1utHU8N/sn3iMO4D5PD4uHP6MbX2g6QDTR2Po+ALpGNUNP3DPwjprRhyvwIj9ZetDj7
ctczzlkYWo86FcF+MLsoqqYmxc4lybvDtT5+cY1g+ApXMrrqea3TwQnQeWP1U7yGZDeYK/Jy7jeR
UuRT0wV5g6o/vjUIapeiD71bpszmY+ax0WHj5oKKqoU8jQYVdOTy1DasGvcuiZvibY7keG1mhNMp
ibqbCbv3WUzOfKFaR57SCt1QkE5aUwthP5AUwCylZrWvQREN7K2wOKxqsSxemRF010bpUDCUHqTO
CuSO3NAtXtLyNuo/LBiiGFezMnqoIeZ/l8pu92JgEUoRCHdcGpJ2P0/iXqvaHZ6gMN+0FdMZniqW
z064hpfDyWEVlXX0qIycKGNIyADCKHDbTeIB/DecQh35a0M4pKU64s2vTzLBmprJIKYqzy70ZCXz
xDu47Bi2JQayjQPV+CBbr9x29lTSoBFquyZKUQ8K2+SacJkRbNkldD6Ovuag4RjlbdTuvA0QJnwn
6IPGN/TM46jT8TlMpZpQq9zprsia+p2ikI5lbEivGfUmuyjR53XHKvA1jj3ll5iJ952RDB80BKit
EbryZBQCcCx4W3flQrAhwFuK984pUDEyiud/gARB5Gmn8dYTenr8/OdGYUtarazmME8hPgMlnfF2
VAlCtwu3aHBhMvhcwyAE5w4umwgZy3++ZAywEM5+aw3rfiYAAn2009/TtGtfnKlrN4Okfwkwrqn5
n+JuUYUJKVnUJKuYgtfEisrnIc7z3aeELaUKoHUIwMTa0o5T66jnU58e7bJ/Y2LaHRDQXGLlfSI3
bpDqexr8GA/MzXDjdTof36dS2QgvvhClHC5C64BOz6Kc9iUMJWPlVsLE/2cSKdHdIT8mrUCpcEq7
o38Xn/ketwB/sD4hsHgx+A4BXu1L1w7qGsN3xs++yIey4qTmjIs0qqqelyUlHBwnZMOVaKhJ/xQV
q9geR3AgfPWuidxQLipdn5nRd0/wr1Ma2R/yxpanQJQctQGhb4w6RC2uA83dsRttDmalpc+jh3+w
wNrwsEhDvlwsBW7XFbsw9Rg6LQ87RoTtSkug9Yy2o/mmQHwovZaTXEBY12xm603kdeYXFRc4PcXp
UXFFrx2d+Sw0pOIj4Rl+IIXaPgK9Vc9cSOGdzSnptkt676HAw7e2rdbbxQ3ERbcx7S8dG9KObmoj
OGdjEc7rNi+8nRFo0x0KDAqbpg8fQxFoT7lTBWvVYSHeuJr96/eUdlPwYyZW4E+WOW45qIobScsC
aYqURcZM5yOM4Z452xS/Fn3rQt0eJryFvXwx+9l6GRrNeklkNd/wpKJ6s460zRzH2karrGjvUK+5
jHSa+5LyCB9fe+5rqUm55PKpdxLzQNm67q2R6ludAmYefG1yok5bkAhABCp6Na6B0utbCsv1k1NH
hV94SXfI5w4cQp2DN2x0ckqB483H3piz28AV4QGOHtCxz2tZgQS/epoF5Y8Tykm58XRDKfFSbOmE
nHq7gQEkQc1bvU7yA4EF+4sHRnLXIWxJyMw8DHVl8fWrWl1SiLYXUbdLhNIzQe7MacQSKMR9pMXv
wOixUkRUgxpVUNw6jcIWXkoADzTRz8/6VEogtwR+fEVh0Bb+nXcGXJKs+tRJbk1AndveNMDAkVY9
JSOKtnBGaPhNNd3WTsuj24kKGtYAPJnEGXIn3Rh4FOIV0xjP59k0HCiPxmUdWG11IaVA/ydadvnY
l1Ox7Vlw2AMVTntiFN3d1qEaQOHYAwSpTNHuLqojMKRxaxp4RrAvF9rjP1xzbj6wY7boLcwYaeGj
WUTxTgI7Vm1MTZc71Nidq0XkF0X2rPdcTnml2FZ7sXjXQ/IEVl5TWT+OqLfQPojMxxiSNJqmj1HL
jRmTVEQaH9UV4IxzxJg/+243N9TAGQMIqHmoQAd69jCtuqFkpStaUzE1nLjnNTNjvBnwPx4trWYs
4S1kgb7T6Cvjn95xqqfatFR1sG9FYu1i3VSHxA1syJfxbnlHt040AU3yMKthWkA57+P8wZhSartd
IG6q+mzGLrtmZcrZ+DoXM/ESZqwP5mDC3klj7RQGw11fkQsqLbTuMdE+XKxyW2EVX3AvAZ5K5uDM
24DtpZesnDIEnoHNbfTLjHaDIIgHag6CjgpZ2fR0EYJ3Z4cYHSslqYCM5jujgp4GOiT/5hTat1bJ
28loIUVPI1NeU9QHN3LAgKn4cSwjtWYmFQL6q3d8EMMati+4wgBntJe6X5jnN2t6ZJg7YuEKNqBf
qbv8H/bOZMlxJbu2v/JMc1yDw9EONCFBEmT0XUZmTGCRHfq+x9drIW9VKYPBYljWm8pM0kBmNz0A
Ao7j5+y9Ngp/V7VbmJJGSS6BVXK9uP0xyHQa7H+c7ldj6V+VOYRyIt7zjRmlIGURuHckycThS4BT
w0tGAYx66kawcvZcPJRIShlKB2rVrDItvAhjs7wlfrb8TGpDvuKrnn0hZKj7VvaW+WAJ/BluapcM
MPppPmiRkzBlDztPCRNjdAvGJLe6Xc+3cWDWD5hUkk2fdda0BlaQueYMH5CoLQI46zDcMR6Jt32V
cCRX0+gQxLjRINehCavn7EKQbOjhMDCc2h2KQKKGt7sxSS6a/CvlPUxSDB9XwunQ39eaUdz1VUxP
UKMDe+vPU7Fvp9DZxUrYbFsbaJuWZWq5SujNBqu65ld0R9/4CsGhAqxOKuONLtr4LjdaOpzRVH8x
a+qr1ShC7RoWevsFr4N1QKSeP/uTRW+3IkP0k7p8IU2RlSs1tENvzPPuIoxsHRZX0z6jcjc8mN3D
gcTS/mJQpuQb/lKkYaHgxy26Fn+aVWbfs4b8S4gS+mvTxIXGKwI7XJCDc0n0CsBehQP2aupBLa6j
BnvORBrJk8ytDJekAaaTeUh4XSjTj6S37M9aYS0JDbNN9HI6Y9tIYwyBONep8WY+hWjCulWnjMRI
TTU7WZzGXlz2KUpRVAluytf2MHGqcItQzqtB2G7QYIZvouwRPtrnMW+rVcAuv6JxYwPZxayTiPK5
lrF0E7rb0UrVrapzDSrjXeGY2WORZMVlO6favsZxyaAjyCY/kGs9Ke1O8SS95czjuGQqP6Y27Up0
ADCMO9P+1CoVhtiys3ecYgZMGRFMC6m0l3wU01tKxfh1FLJ4iquk+lx25WjtSsWA2hjh3kx2fWH4
xipJKGlojud3uhRDjusjGl+S2gQx3zG3OPRa9yMY7AEaob205e38QlLZfstL+qkTwbKuqSTXc9Gn
jOmkku7ahMyIgZ/qElEaeXgOjsBrHW/OdUwxBFk6jZuNbRvVVR2YuExqQhZ5/78TZkgmJd80Z9VZ
GoJdv50PTtF0t4lKk0GHd/9prBvJh4soKfyO/l1TyuKrVMoXPW6GF30aH+YOTcoWqEjvksUtSIGZ
2dlLBhS8aukDU1msRyEGzHsDHDFUVLPZmmGnbueeeG6DJ95T7ELfhaFpXWqJObG51B1JTZnD2TTW
gq9AVsArsRMyyFSCrR2M1iNHHb4ngZO9+Kh23DJwnulIDxdqKbQd/4rmVmPVPmCV+W6ldn3TF+30
NZj9ftsngx1x36b4ynHmYdfXgPsdkPK7KojxFioON0X61jNmYv0x6ot6G3c02rXagYOYU1NNoels
DcXYgT/QbjmDfGJDTm7GcjYP+IyaVTu05qZMc/+1cJJ5ndaD7SmVjK/N0Z9xljH9WWk11S3Y02od
9EN+n89NQIWr3GVZ1jL2m7I7P1LMW6uC6WvGpnYtwl7+FAGRmkU8YFjFiXbwSXq9yQ1YTamRGA86
wLo8wH5HmO+XGMapHybNLmO73fSlLN25HdU73O4mEaVkWRVtUuywoaYPLTvuqhvzckPKg7qjwf8Y
dDPTSks1DzIopl071C+I3C0Ppz1fLArBAxup4mXS6S8p5azDgNrsugmqhPq3yH+Cdehx2bflV1nF
COrttqs4AkDR/lr8Gl0KRIcX9gAhhG7JwMPWaI+dpozTWnFAf12j3A80EomqalzJuiiNbZWPM0ez
sHau86lOH/MM8x7EKmcXYpZyS1pYj6bW/BhHGIkqaV7IAmUNK3n4hpE9OxgpXCqKKg5JVQ8EC77s
PoscscT6eoqmxfB0bANtnPkpC6iNdZ8RFFUhFsjI/tagWHbhVvskFPN9hedDPoP5anEEGeP50qjV
O2oooMMWbSKls8U33UmHC70w5MasEBCpCdG8gS+83lH8nyG5VLek4ml3zej8rEYdfAev3hPqSebj
ZCFgdnVq8mNwYVlMcoxipzpjt9EiknwIvwOPmdMBON8Ifd8F1RzVMkwHsYSwNeuo12qOYH17cMMe
s/NqBRImWEfk0uPd3HEez3bnV3vXokYNrVqOkAhyaUkdc52s0RhBWlu1NxUBPsaG/xNhUdwAoEnd
P1+KMALYcAYyDba+t31qtTFL2o+CCwvt4HGMdT4ZuN+v1LZPPtA3vpdmQJLRLFAZxAuy4tE9FImh
TtB0ay+vsdInaZt4Zh1TcvLwrqpgzHaQEaY/bZJzKzWBrJw+nKE5x4sakS80pSCzcEq4i2Q28ZWu
adlxJtU/uL53Wp5lKWbUIPYQTunH2iRoBeVclkrtZRMKPizNClrZyo73iUZHM6X9cVtOgg5iOodX
XTqOH6y/dOLfKm1YXyJvdBZsp6YedeqnQC8ZGQeNB6aXBnzOBZrV8HT+eXlrLlr0NYjzkYvZi2hc
ZSzw9nkZBZ+LFrWx17a0bq0hpIoILOlfp5o6e/NEdHPfQU0i66benl/61PMjNdPQFkvNwlV5uzS4
QXKaNFkvTZJpU0oD6la8NIItRU0Zr0LiQFvZ+pvzy5569aWuUpvzy8LqP5KWy8YxCytiWahnKVFo
/RNhxrMXmDy1jsXze365U+++ZI/BQoPKTRwrwoK6UgVpmSzXtMZjpVU7Dv/jpgKj9sEuI5YbdvzA
SMdA18Bwz+QHPbqh8/yP39Kcu+Fb8+vZnPzuO6QtRuRNKq5oKcNkxK79GvpLM2mgFX/+ck89tIvW
zjJ1qelYhN7+DYklW4iRKjN7K9DvjK6gmx+wxZ5f5dRN5Sdcxlcqg89jpq2O5LfTUdL9vQv0MVZY
3cHlK3SY2OeXOnVBumrTA8EdyIhx+VN+G/wl40IkJ6vJGwZoLdpQvGDrevn/W+NoJ42MVjP5UJMN
obVXs0kulJ39raH9t46Kkw8Hzx9+HB5FrIzHD4cT27ij2torqV2vgk7VDhqRteu5H6LPocIOU+W9
uoQ1925JMN+e6LOPdrT3r55UYfNKDBKo4nlQ395L3Sg7qRTYmwJc/uS+tibghaS6TJW42ifg19w/
va+sh1SVjB0DAeLxu1dxrLKnUlborUYKFHO6A3NmfVBKvH8WoYGiRjNo7UKF/IUL/u0BcaDgzHWS
wh9sgw43BOlwMMYvEWT/I1v63/6GJ1biImwDsDrqTgIt3t4+pyFDZ5rswmNrA8atLOQn67Gs40/n
b9uJnwnztAbVikTmZVj8dh2zzBIII1aBfE/d1Okr4qd1nOTrCDfQ+ZW0999YrAm/LXW0XdCjghZn
slTXOzTucz1YZYPVtqvR6btN1efz02RQj0HI9Wu30unuq3Xlf4E6rWzaWWs3MdPfndbQRkNaSQOc
pLrkYNhxeWiBCuyDIZyv/JRzoF6RrdeR67XhXNVuUq2N24PVY/4Yio4ONpimdE2bjUATE3nX+Qs9
toLwneULzlxP5QUQ8h1JN01nhfiijnvahO2zAzL2WvT2/WSa0Ws2d8RppAi76hRn1ZgEWN+BnCej
uV+g8ZHBZFZUZbLWuqfM52DUEgiYFxnGChszKY2lrEiqTZMseIVIApAiDk9bXAPguHrNOijoy9Yj
+F6P2fbgtq2trVkndmnhWZfIoMmDTmDpjezXrhMMa6SOo6vz9XG4WxA3cIY06lfLx4V5/saceNaI
RRUoOPhmUfIfPWs+yYlUHxP3JVaay144cs+vPnpBXEP/GH05eOcXfF/wYE7BsY2lGu26c1zwVAXW
hwEmlefYSBfpt2KhDOr20pRlu0NV2F6GtF4fgSIEF+dXPvH6Us2BedbQ4rw/c9TB1Cs4Xcm4iKbp
c28O4gVHI9EQwox/nF/qxEUi8GA3otfB/x6XjsxFOW9OXe4RKctUBHIM9q2yI7Qizus9klXcIw0D
dmgvGk3784ufuE7qqgWuB8KWCvroS2MlQUfbKc+9xsd0VA0YYsj6XGPlrv+4DNCXTQpz03K8Mo7l
7vSAmgBTEElStv08TTjTNQy4vEVS/vFjSrmBYAphFKcP9Vj1XjZF0QV9l6Ir6AZ3Nmm8yvhmGAxz
S+Pp+5/eQF1dmILguwVT5OPPFnlgZa6nFZdlZNJTygmSFmg6QdqHTD6KB3j/ArIYpQ2lgcFA+/jz
VaENCc0u48oU/TGUyjN65e/xKB+DwfygBlne5bf1KUtxLDW5NPb844i6TIbRlCsIMWSZbiS9UgdN
JlFi/bya8/5Am/KjavT0ig6lKJYIXrrjz4teWnaxrFiJ/pA45WsxiUdZJ9WqC8HkhJ12+ec/HYU3
tnmqDlZc7vZvxYDRcO4g7TjxwH0eJnBYBIbcRKb6wTLvi1IEpxhjgVRi0deOGwq9rY5RxD/t9Yqm
PCpWru/LkS/i+Yt5v4uwilh8QNh8TOrGtxczEoiRky6cLHBFkBCdvU7j7qeVmyibWwbq2LblVHyw
S/4yRR4/JcvGYRnYTNgtj1aF7Ns6HPsSzwHRvhpShzZcXiYwBRym9IQSNysiqXC9KoWe4J+cHSB2
jWrt2rEK9ilz5O1AWTRPRnVP4hF5YGVJcbCUBSRIGRfI4swnRxvMhRhnfPDXn/xhbGc5/Aiow8c/
DJKEcElsSj260/kmngANKCN9zvM/zPsdlh8GXSUtJYw470rOTK/4jARFCjbfSldF0XtqIh5tq/2o
ajnxwho4RFFVAkblDPv2AcAZK/MSdbSnjWR9JwRY7EdTHbfnr+bUDgRihTYcdiKaHcs9/e2dmWNV
G4NOSRAPNbhhLD5To4HrsmnSr32s/3kVzZnREHiJrMV1dnxCtdvI7BFcJZwd/e/Lvasj8y6r/efz
V3Xq5cHyawKVoX/zzic1NkmOiZeXJ40Mm2AmKIPCN74zbCm2dWDY34a0jPd0C5sPPlWn9rzF60dd
Tafs3aGH1qkaSr1PvCDQbtpceZ1j/NzxpzKeH9iuP1jt1APPsQfIjc7J8l2TLOUaLZNoJ68MymSX
mYZ1N2ix4p6/mb/YtsebAjcREoAOvAf50ttnxOk0FPK03D27G9RPUagWWwXF8crHK54ym7MGfCs2
PrSi7W+qKU+ujdSSO1jzcjNPZI0ZAQR4UfndJh1s9BhdF390uhUn7zwS/+XNlAb1z9s/svYb1UB/
z9dm1BkTtNWraJ1ijaqs2UeW/dyNdCcsoOGXaY5RORl6bMJO8UIy5no2y/ZQDpm+p4vkgIZVyBsL
uY7zN/LEu8ZMmxKU2BCai8cfxNTib8DYUnhDPn8vZ9Fu1RIxpU82aDG9nl/rxO2Ai8yLbSyNWqru
t7dDExNcGbultPfFd5WGg5sZ6is+8tyznDze0CpvP6gwTrx0QjCxo6Lhi/Wurd/X6QSTtODyYuNz
GAXKWkO1wxyjnleSGO2nqh4qcBh57/35teK5JEGQykbI451Shykf1cTneZzVritzgA1Tp3d044NV
mASfJtsIPqh9T/2Si8lTt0gydtjKju6uybSx0XHcK2pQrSfRo0rIZXs3YDj0MpOD9PkrPPHN4QKp
oQhZol97TJ/O/Fonp45bi2GMyYVOPjrkksqVKGL/k6XgJoDTpmC0jz+ipUUGd5ZzRBNOkd8aaTWv
aqs1L6JOiA+2r1PPKNFYPJ4628q79nePJC6f6Qx4TdY9dmHxwzAqDDv8flFQ3dld3v7x4YgNDNOF
ZoAHoUI8+tnEyKxNa+bcmxdEhWoN93VXuxgxzQ8WOrEx01LHgizpPOtgyt4+H+VMoqbqcwRMA+MZ
ws/OnqvHDx4Jyb9xtCu/WeN4VybEPNZ11kDQL1YEcpaHxmiMe63Dxw1rDBtmoA4rOCal28B2fCqG
2kIsxKy2s4lCHkSnbOo8YtKrjyjgILNvCGNPYR229QHoVninOcG4zicoIn6p5rusQZzF6RYcax/4
+9DA1T2rIyAYUaPVjRnf388OmBA1F+QNLpS+ndpXYLcHpKM3capSHRawwvIkqm/C0Qp3om4mWCtI
NHsZZlc9oFzYoM5jVCTNmjuMY5ReEVQzhIIe4sRshROt3JApayAWTgbysyXElghD1fnbe+rZ5Ctu
CZ4TyZziaP+Ez1PhhePZRCb8Wo3tqx2WN7pUMAEXG18Ziv/gtaPmptijfc9A6Gg9I5zyCgZ37rVV
uPScrgct2Q9t/kHx+r7lh0GeqSGNP3oE79z4ZLmGJIE4uYeI/I7w9RrNoP2tSp4YQl8hSFmD53wJ
CIo7fzfl6XXp0nJHOVwfnyucMqtg8Rr0RIpp/hyOKi6hWlfuMLqoKfhlhzNOZWQkkkJsAeiJSFDp
cjbySuv3Bip/g0i1vVSBHYlWx4GKMJQHrtwx72SC7cRfDdFzUB+RAibWHLhOK0x6L9bsBsJ/wPHX
rO3ZILOnjaFNt3MZbGL+HrdNS4yRlrglC3DeleOS/GsI/v/ZbBBc0sYbS7G0TxWJnh/8FKf2dLLs
BJgi2gxSLLfst8qbkBED122fe2r7OjEpXIGQ2SWi7T94sk7tRb+tc1wY9WUP4QQcvUdygLomaLtb
Z2G4Of8Dn/ogmtLitKoxbwMp8fZi1AqeXKXXucfQCTYK5CUO489FEqKpb6YPTGcnF6NfyZllyUg7
PkSYNZtRnvKuKKGZcRKdd8SVblGAoqVuow9u36mNwKTtz9cCy9674jedJmnGqKi8Oq7vtMYCbexP
z0Va/wAhc5eF5gd3Upx6LpaZNwdYJATW8ZxmbsqU+0udFpO+g8tLEwd7roe9Ri/eLaQSenpZtWuo
YfKe1N7QmwJMDUER5Vd2AKHXKfTpCaQPb1TjByTQnP+lT/55bIi0kejfMr5++0sPMMmVJKTMGary
h3SCT6HWP/yCpv8H6/xNnUC08a44aHplCkv0eB4n0ZJuTvuag5cGAl9/8CE9VbbSnEK0QXqjw/+8
vSA5ODg40F56LZ6RkJRRe8jv6sI4xLa4SYvqMUudDxoVpx7g35Y8LljjWU/R6KmZpwzjLuiKH46e
Im43D3XRf3DmkKeeX06kDMkoHzkLH52L2sHGcz5ahCG02vTShuXPIXLMdZ8KG8R0HKyVUonWGTsy
yNzFa6CIRZlZI/ojbfpZp6ny7FfkEHcajgVcbfiMwrZ+CGancEkWhxbtN/YW1L39yTbYNVdm3izp
Qw257cnS2iy0nypMzo1V2HAO1Je46K6R4pSblpIvsnvIH5OMNh3m5ocS0TUfexKazj9Np+6Cszh1
aXHw3B4PYEHA4zHHn+DN5byf21lAUdefDUIp6Jk+t9E0fLDgqZ94cWb9Itca7/rwZSwCsq95TaLK
UdDFkdSwnTn9EoTmp4SFLJr085f4SztxVBCimAH9qPG6cMw8+qUDZUqZkqaZZxJgtw5ByT/ooejX
uZyMi7BI00+lBuQq1lFO/rIL/KKcZh2MvxZJ304ZBpTr5/+oE/edYmOxQDsYA98deR1zsjPCRVIP
2L2+CevJvMpDysYpLppnojdmD13k1/NrCsEbe3wjluqGww9npndn32A05tLveaOb2UfKKgN9iyBV
bhu/bnakfYImNGHIpka6cYI6XE/MZHBe6MI9/4fIE3vl4gtHjkEWKIM27e3WoiKNIMsnyvAtx5LR
yOJriGQ636Gtzo0L7oy1b2PUyFisgG6kNJGFkjFHjeqwvx3koG6nyVc/hzqFN2g69TNlMRiIgUcK
x1SyRdRn7JDk/5gQY7Nl9xvdjMMNWmHdrZW89UKTDKwx7CzXDi60IiF/RebjDa8tJjR4vvNzaHfO
IVWtL2o3JR8czE9dPxMwPOjQqrivy0vyW4lDuy1Om1Zy/WkyPoTI0jzAD9FzJJRwe/5en1oK4TVa
gwW5+e7YytCpqgAIZZ5TSCIKKntx8wFTPjgh+J/za/363Y4fsKX7uwQ78xk8Pv7nipl2QxZxOOgJ
eVmRgDNh9pp1sfPLondzKxUXAiTLbTtqw7WmKcGd1ipgV2Va7oghrf8uJf8P3/ABvoEO60L+/hdK
4D2+ocipC2id/S/A4R//zT/x4ypJo0iYeHD4KJCowCn7HwAHuix/gU5gnmRyYkEnwdsL1rsN//u/
dNKBYVGrdJihS1KAUlP8I3dM1/+Spk5PiB4YM1He/D8hOKDEf7uXqYbJCGg5gErmQHQfjwrrBY8L
vXQKb6yyhKaSKhnQqiHUjLVRmcnkWbzT2KiSICRnJ5LlVaClCtjxIPze+HhdVhaezXJtq2E17sO5
yggeoIj9Nteas8lyXBsrPSuny6IiSvE5oh1zWTSz+j2WweisBP4DRM4MgYnuUfpe7lCLF09oRCxt
j4u37w+jjOrhqiaofcPcaMyBgKZYIyYzuSpJC1+Lzm9X4MUv2V9KOF6ljcEtzmek81P90ncaDlct
TPd6P2JfnSi6fqCu61AfLvu2Y5PbvUH5AKBON8PoisJpwCjZWZ5C72bfF1lcruooH3HCKDst7jS3
0JznIR9pQCtYeNdZgNFsNU1z/DwaTbmWHRr1bhovQ5LF0D8SrCKEOyTCb92uSIHDEsFUGxg9crDs
GpV+s4SgJdQM/PLcZXXuxG2kRcYBU2hz25RDbF4s4QrfuCPTRQLSzK8f6SnP+7bWMfBfWHUwJpsl
aarUB3Msd2RNhulGY3e4KvBNRHrKFjnRXc23gMWyXoAVC8NWevSL8SSP6yaBh21dzKjna8JYRUMv
dNwMYdLFZMryFRs5J4ssEQ4cLhzyEVlkI4gboGuIbiyrdGEL6V8IVBX3TYMjO6UsGb8jtS8Xdo9o
fvKd0QZ5rcEKywhpJfFpa7aRRaxdafnW53JIOx1yFzr8IUgw3eZduUSQELm4nlKQEJHu5BLBUnIn
BEwzNcKOhzFguKHn3BOGF8U8lmNSuFOZUHQiLzzYcVJsMObP2znCtpIU4Y2IyvG+NTs9ckmf0+Cj
1UQ6plUbHGy7tchpk9zttYZVzlNzQEh86yZjT/lab2dkMq8FbPpvGnJaiausMY1VXc3hqrV9O10F
fGtJ7cMQe2gkYVa6DNJDDExceHrevYSxTpLGTMz27dJRNpZcmIBmiK5eBLGebbPRUHa9xLRmsdxV
imhlJ2Yx3uXkafBRJt8JOxU8z6yyh26FUBn+oAiqYdF59K6dmPm+H1TjOmr9WFvBxNAvTTueD7k/
qysmcZML4/SVvzHe2momtl0aXJsh5FO3081L9MMNnZPEfwnr0KG7NpPDB/Jik+CKPHTCKp/iZr6G
JGHcLU/2jS8alQg9iSmuEldzbE3Am8oW1zkuh8VDivdalurPglnBTWEkweeAqLqLutJpq/VJ6jWp
Wa4mgHq7OO6TnR81NBYrMsG1gSZiadbOQ6ArFPzSJrw3sT7NmnqTy7hCROybl8SMGZdlVCn4a5rh
2agKTEMxhqbLMZLaFywVKGM7GKsBg2ZV3lPXAubCRPlTsWziv1ruxjYhBWnfEe3BmdhZ1xFnDVfp
pspZJb2pP5RyAL6hWX3xTben4NGIdTwmRVIbX9tsoe5CL+TfKJV9Cu99LTFNr6quT/eDahaHZKxI
GQNhtvH7eNzKPLC9kQjV1VDm/RJ/Osbb1gjwT1tdG10Ih6S5NqR3mnJ/HpuxuuOxLu6Bi1w6Q6is
jcR3PJgpJfZ6WVkHu1YiZ8Xhzv6Oby+8dVI7gpRT5N+tSHVwXU7YocqMOelmKnT4yarY+2Z832a1
vZ9kP7oJT/eDUBaApRgmzSMmyV8P7fxkq1imp9EIrJVFZux1nPbs7J0qX/BuLizFTnHHAUmuOzKQ
/WLYA6REUc73xYgxXLfq4TkJOacZMobim5KRxPB3/KaMeb/pNdn+DBK6gWTAABJIw2Y3Qgz/rOVz
djOLyLnp8VESZWsUW5EG7a1W1+UFXVF1MUvOyboBYlVti4JwISwm6qvN+cfVEbjdx+A92vU0hHId
xp2ywn8Y/AS0oXp5n1tfJFUu3DIeLSRTQ7oO26mHnRuEg5sX7PzIaJWVZffmlVaR2MMbKbd6ILSn
oHJKfD5GeCjglNxW+JjctiJfGPJROP3A29g+0LWu4nWl+SFEtQmVeygWp9hYmSshem0/w6ro1rpW
/SA1TW7EWACuM7TiitFhvFZkVV/OeTHcEZO2oVh2rqqeCRdwe9Aee8iMyVWoisoVWhW/pE2vPZIC
XF5ZpT09qIMAd0I2j3OvO2Pr9XY77ovRj/RV4euLFzNSb+q+TJ4zp6iegb3Vt3mX+p/KxI8uuhF3
UjjY8xNW1GnDADbegTWYoHvgSlQ5cIeuztUW67HV1HZPxDAG5cDqnnR66IT36k3uKpGRrzkhF5uK
ZMPbqrECubFgzB1ylOhECCXDBNFiyhKSnYS2wS0nuY/t8FkfLYOgstCEQZT1IZF8/nwQkTC/IY5R
lXXh59Ft0BKDZ8aq8zzNBunc+syH3s5VgCdN0ERbE6nWJal2JYA4QkRWQDJhGwa+Hel4fcfLrsIC
15QMNP6exfxfcfxBccy5i2Ly39fG7o+UbJ636OK//5t/kouNpf7VsafoRAFgMaLU/ifczPiLzF0T
o8NiHSHm4F+lsXT+okeqGZDHFqE7SQj/Ko2l/Ze+DKSRFRnaosj9I3gx4tO3pTGlOWI2FNLqMhNF
rHTU70jiPoQcj6B9MqfwM4LivHRNPggY+YmwXo9WnbXbsppu00KD2JCG/RrBOrhGclW22AZzrJ2w
Nz77EcFTzG8T8sIcdfgxtoBZbf7xNSp8SFPsb7mtKBzf0xfyt2nhEB+6zQOn2U1SDTbMU0zYkroV
eX5mGA9xO+SXuAPn6zQ2KDPsDjOPBatHX/txVh9Q6PFFL3z2A4iIKz4o+G0cs74YK9IrzAwsvDIa
8W7gj4MTWZvlHge9vy+Uur2HL64f6iZ6AZ2lfI7SDCpGlZNxSwj8rnO0YIMWRK5Kuylv5pGPZTY2
dz35edDfuUifK8XcfacD19k65Di6E25XEhdBOKhB8rOsoStCd2wLN1dpDBlUBFsCdsptNbN62Gt3
phzVVWS1VyDJ0XRr2l0k7Ee/766Ej1MyHPMHyFM4igdYDGlCWpxmkzRH2uhlMWWXul1+JiAXtIHA
3ZlMwYtDdrpZoZbmEH9Hgt8LlJ0Y7ErxMMbKjAU9x3krw9BN+IwQYzrRRGFqySP4OJL+5VuxuUp8
c/kTqpWJnWMNLxHa5Gyp8CsUZYv7rngIGif9RByw/kmMgIdknpbrKqArhPRqXOUtG2moZj+bubzF
jzZ7vq4cWn2qXgtd1I+lw1wmjHyNNFz0k4OtlbfpYHgcsfjWG211MxEB8Rnk2KPZRMWuGOtoJ5op
uDThFW1mxGQehBai3VP7KaUeqai9hqdA9xcALCeytQXAgoGr331T1KrO11hy5V2rpfI6iyoyAgct
HGHqLwTcNMwfpCLGjaxzXJyQSe+btHW2je1D9JehufZ5c1ZxhDU2TCEt9NlYOTtsqiAMglKAOY7g
dsRID6mMe7O41sTYXQSB0nZbPrDGk6UP0YWemeqLzoW7zUT4BXWyFrkG95KPvl37gCfAfl0MU2W0
+yJW+UQYcTv9xEQ6K3BgiCf9OWHLvkq1WoarJYQIgAPerxUlw7rMYvHwa/v6v43+g41eohxml/33
O/2nHzWS7/b3Lsg//pt/7vTiL92S7DEInxkKAy//351e/qUjcyFGHTk0hEfzty4I3wfmfYzhLNqb
ulzcWf/sgmjEudMho/sNPAAp+h9xLJcex2/tNuQTxsKX5C9kESqKox6ILcBwR4VteHAKoeiFoc2G
xd7z2z25/fvf+3+YlW+ZhLXNf//XuzkQTRau8RcsE1/bEmv/e7PS7/pKk8CzgSAyfmbSQQKoPfrF
S9724y0+GblPZ7okbjG35Zfzay+/1++XiFcPXwpYYNXhtlnc7LeLo4dOQX/bjhfoTpFsrboZ3H4U
rGuoyX0stOIVCkHpkL4TSbeZp+jHyFCSo11tSjelkQ7eJI52bY9dSFZKdeiW43QDKkZZx6lvrAHX
kHkdBPNV11j+fQaywv0PLoI+GeYyPs08SEd3UK31Umbt7HjVPGobHC/zNlMQ1UXWMD1VUu3XvsCj
uFEytnChjuWXwSGeyyiCib8vcsZbk8jK26Kx7ZXaz8SdOOG8BTCW7nEkJVtGReIxi7p2O+VzS6oy
/avd+Wt410bmd6CwWbRBfLDfqQgbnYSoyRocRDDl4NbqTBZ2X0+7JTXz/EpL7/u3h/rXL858CDcS
kzmDUdHbX9zoOXuUQIW9Hr+fRx3Pj2fa1aFuZXWnGgSanV/v6CX6tR6qWxueCNLUd3NbTTR5nikp
6wVRfceO0qxmaH4fCD1O3D/qMdyaSNVQpr6zFddsFyn8Pq/Whmhnc9dKeEte0tiP5y/nl5f+6P7h
BqFg48XDBH+8KcQc+pyBZ9DTZkjVs9XA2HZ4ZqaJH27KJB5HvBWQp+FP3E+9YV8yV0/guBHkHHb5
fEGpVkEnXDhtZs/4pRSR2q96ATItgLp9KNJ82kU8m099YOHVlLOqK/j5B+IN9IBFxnLBSNta5DWa
2TwDEIy88xf5t3TxzVUiksY2imRnyc5wjGW+9tsExdcIsw/nekRTKcWKVuawtxY2tMIBe8swSKP5
Uvwc0xqC9MKS5uGNPYjb3bYXC2l6YU6Xv/DTLSDqCkjhs9CS6NpwJv3FWnjVtJE3tRi0B+Gg3l/V
QyrWNUFfj7SvnC3oHLQwC/86DHLNzRcmNg45EffBC9sZ0IGFmx10mgFFEpY2X5fQg26qbWRgRh5x
OBMsDOjbocZ0hIAb+7Fe2NyxEmduLqqwBVbgfwv58KyzJgn2DKshkqeQxFf9QvvOFu537y/zul4j
lEiHKGJ2JoDwVgSFl9RF8qkFH54uHPF8IYobTjl9n6apWdkLbzxIWrkzfEAypD2DnJ2T0nQVa8Yf
HUr1EV9W9mwFIaWvCAt4Aipkn/XSdaQLVKhyVRAb9dmy88S1Fho6qS3pPl4I6XPlmDfmQk1v7Sin
U5BFww2JAtXXPE6NVxXQurIQ10PQ68rCYFfyVAFAEgUbxaoPGfmJANRFtUk0Zz/2Sn5d+CUJLGM+
gHdfSO9YS3ZqGV8u99OlM03veuHCNwshXpBaYIQmTcwxVPdEc1BZL0R55RdcXhC0fY2+D+Q8dSnh
i3xf1vFCpNdgiO67WZevtW82t1Dcm3wPHdFZV1YjHxOd4EP49vVCuu8qKV+LhX6fhJriynK00d9p
ef2UTw1gF1p5/DRjvGoWiv4ATj8M5Z3mk2bB3tbvWxhoK5I1Wxs2rfYddi9ZUqYo78CqXEXgR9dE
UCduH6Sd2y0s/zBru3Wt/g9759qktpGF4b/iyncoXZFUtUnVcjGei2dix7Edf6Ewg4UkkEAXQPz6
fVoSYySYcex2bVRb28mHTICWdNTd5/ae9yjXa41e1HC0GX3f2btwDLqvSaV+WoiuAAvRH2AiOgX4
cY8OjsFUW4XhcAdJ36Dj95z3KTk5WoPH6q21z3bXoeg/EG3hdFkpNIHP/E0Hvja4rCzRscAWvQvU
VegPDD/a33REZ4Mg2YeDXHQ76Kzpe7AWHRAWQMgGdBqBwSpWNlsW13ZnDVFDwUvPtXu0UNh53jAT
fRXiJOncmIcI8ifRdSHem/nU3yXKmwyovN0PczI9fUXzcdDIEXJMJSodHHLVuFqE++UrVfR3sPA6
xr1OHsHr62xg24WSBQ+gv7AWm/4hXVAtqvjhLN4a7kd/omYPPaj4PurbeHe9su3tVbB1oMJ313Bp
KZ31eJMGk4E5UbZXmcr+gpJr3aefRe7qfcW3EvUq9BzrQOhqQ8XrSnFX/X1H8A1vSUhQArW4ggpj
PTKgGR34eTbpO7jAYxV45K23J0MQKvRZNyP+FLy766HX22+unTVuLtyc+bjTo2xokwDmhG45/7JN
4110p+TucgisdEsRfK7040gLyFGAT/BcNId6IK+qKdl6pGyhx+aJ42url2q0LckhSVoo+c0hVZIP
Bxrz3cMLoNzl9ArJhsGE6ty+QhZ2rvqgpJ0lvnfu+/FsYe3dl73Is97TUCW8DcEOvOso2Be0/1rc
B9QDDCaUQaMvdgo9wR2fu4MUmWI1kFAjgqjB26VrbD76vh4MA9h+hl4Hu7BjrukSEEAcujPobwJD
VPY+SpMljRnN5OHQWSivlr7B2RPzkLSMOLzuLSM67jm4mEDL1nf6Ak5CK8FdzHc6nXkh7AmGfiRI
kqgeHh3gDb53lNVuaGa6NtpQdj0CN+beH2DOTPqBceA3mrNMPriEXaBB1rmTIHOU8XZLmdiEhsNu
P9WBRBJP982R7izMe5WDYXAIE2+8TrXDK8Wn+NqxoBzHVjEH60nP6WNHxtfbHutVpW3wF2zg7Xtv
G3OuR9rm2iensyQ2amhjFQrh8STsmDe0w+m8zbnAYthZonkPE2vDbcMC/GkHgaBL05ZF+lax6JNC
3/XsbaxomyHwD/UjeNibJICm2dpuonECc/Suj72o35h7ZZxuOBRgTtWBCG+Ml+sFicxVoAkIk794
GemTxSgKs3fqpKMRGQf/ZwY7c0SA/fd4EjrbfkCv43G83uaLMeK3glkM69DiNk5Wmy2rmURfug+z
vE/QXRnGukbDEYc4zpqTlU7s/dDWjMXdfqftV4f/p+3LPPu3HFZwxxgyTzusH/II9IRbc1jL35ym
7U1KycmOQ5VAJ/BHh5U6CdFDAYZZURJVOKXHrL3wV0n2U9gAPEpUOHz1V5UuPBUW5iRgFYxkopa/
/atGDZE0/j71JBumNl4cjT+oyMIHAv3vFLCgU6Mt26meSYfUu2z14CZQ3S8/n0jjgqsqrL4Tq/Ds
Ag1cTbyHa2G95wI2oS/KrPqZM/W2dx6or9XD85cqgOe1a+EKERDQMLIhBTrjtcnRTgCl4LD3zSUs
72uQfTAaEfCEMjXYmJ8Sf+/as0U0sVMFa0VLOodBtDRzL7xWdGXjrh7oTGlbLkaisQAoNJ7EULHn
0IqB/VNsb3WblUlyRSTMl2Xy3CYZetMjVTR5l2/SlwSezGuw2KC0NxEZeBp9bSgO0USC3i5y9dq2
18Eq2m11J4WCcQUB3B9wG7hb2qsb4daKhtwESsrr5Tg+YaZdx+ra+zPfL7Ob5WSTWUILLXcvV/Sh
0lc3VgqDrAnP850N09buE3qcGGPHXUFrm2rxALIJQ783Otb6cOOnzqLzx07peEY4ghmTDqtrcdZC
YkzHm9irSgz/H+b6xqkhGNxO1u4Z1mfoJWnszdIX0ZcXrLBs9dmrAX/K3x8jXjRuUchogKiBwoj9
jiN7zG1YXQ4UCCOpYyvTG1+TGzbHBHxrsImzK4gPsPGqiBfJDYI3lLpDvyT6OvJR48R47gQ5Q5iB
LTIV0EDQ9Jh6jzKiut+Xww6s0nFcgbo2AsHyZel27vf55Mq34R4Fy7/ylOtEmYyIF39UaRbq68nw
RHgXzhhHBCBONr5APnFp4iEQL4mgTiNAEQFuWts2sYkI0+VuYnzMnfVtsg1G4eqlG2iQv6YYXM7a
DfvGEgpeyNvHoNnD0U77y9jiaC2G4brjvqZHcJ/o3cvUIddtqXebBQl2w9z21bU/7GxdYa7NqEDi
S9CEhnAnB598vHnxnzkegOHlfyaHaOytqD3vjHLTeWVEVMnQpKx3u1G2IRyLShpl/U6c6PpQCTIg
nyFVfzC6sCZAHNo046MZmabfuHQg7Hv+4Y2RJmv8Q7vv2Z3XxK1tWtnrCSQut0Yne0OAPRvtQ9A/
HSd903P+Uil+T1xresC0HxG57hNKBY9kDVYAERSqKQAOEa9bDeIseLvvTN75m108CpLVaJuuP5GW
UcbeMvvdTawbXw0/H+AqSv1gQK3ictyjb0YfwwV7Kgxnq71BFYhv4zgpuxmUPEO3lyW3YbIz+0tl
PVj3Ei52gPhCv3dXwLeLt/4/c7hUDyI2/yhMvTR/k83j/O08gSb8cYOJT4so77vox7503LmXJ6rA
hN84rtg6AqxXM3KKmyru+Lk5llMeLHuYgzM0uj12H9tQwTwR45cXy4ggS/lxx3a64AwJj1P0XAxS
pFzwREhPieH5Jyzl+fx3ak8wi7IwFe/B9aLw1GzDAPp7MmjM8FUGJJRNoqSwbQDQFINnPJWBAxZT
JeWsi4NZjPKC/30ZTB+wWY9K6FQGvB7em9RC0K0u8Lwe6ohTWQwSNKdCUFWHLsMECSGtKaXwDy2E
J4WgoULK1Vma1Y9b6zu2g2524a8zDMGuWIyGFByLpVIY8FYphFLsLVoKSOHMiPnuQ0HpUsNJRgzi
pWKgmE/Xgk3uDUvEElm7YvxTh8KTa4Ekmyh5kt0RJsVxGFuYXGI0pWB2oYwiZ4jVWAwMvH/kaHxS
CrquGuVNSewIEregKwW1ZPmUzR3hdHXqX8idfpVSu6TAjYsSQqm1oNldU+SIe9XZd6YmtS50szp8
zP+wmnxyLWg6Ny8pBXrD02hdMwT7RjEaitIyu8RKBGaqUpQ4L+1aC2wIwZwqtRZ0HccOW0A77oiG
FGylSyWWwoapFkvrpEDFmCarKQ3xlJgLZA/L0TgXLAuUno2Pe6JD2rUW2A+CnExuLQA4xEsXx99F
KTh2l4wrzFqwRBWjDEq2yF4AVyNwKFJSYC0QhxQmcrXvz50ILkNaARRCOdp2LggqRlkdYfS6BDBF
VLbaE40d4Rhd4ErkFCooVZsWAaf23/SiGgrmxIvSuhhdFJA5lw0FG5iXIdBVxJaL0TqjkVjcWdLg
u01nVCRdC+BmBfYuBqvq1HSmzK+LHWGIMHc7twK7VLAbyx0I9J8uMCVwHRSDY68mBU1BCsJGRx2L
UV6wRTuCgk1R9C0lBeFMQhYnWKEvSsFyuiqJDxvuxUIISvsMBUyY8qZ+3IEgwmRbhuWQ8iqlcO5G
wXHqsFBaay6BLpU2l7QuwRMCTOQEitGQgqV2IRMgH2C3zkLAcxBUiFJbQVgI0KIJ3G+51BvHokUY
0oKSivrocrQuxCaQxrKeg2FiIVCwbZ5Yg6fHYs/palilBqXgLZUCRNICOCy1Fog0krYmwUXBTzGa
W8HuCrcChG/1eesMBXgZbNkDQQcPAG6dSqXjkq+rSEfFvwLaCadJS9cCpfXSwSWjK3DCZEerBd+0
E0BaiP0CR3GpIltnJ6gUrskuBUHoQHUZmcvLGlJVOR1JwFhsimLvtchOIm8sEttyB4LZBTMOzxpg
9WI0lIMtHCs6SaFAy89btwqgaBWGvpwUREEL/GCPPvK5E80uoE0YTE/FaJ21iI9vS0vB6Qo7UFQs
lE/J5jpVkawFTgsUwzEE2bodwVqQDiUA9UA7IoLKPWp6kQ7hZhIPFgGsUjm0TwpQP8sajUiBbmdQ
bTd2gtUj/UTtxWM+tnUGwgUg0fcGEsTD086XjnLYW6c7gMAqDNhwsKEzitE6U7mk4ZI7DAUMCiQw
p93jkX8qBAr+upT8iaR86zQiZ7RsQJWX3zOocAc1Vr7jhl1EigHUFBTvoE2L0TopcF/lPf144EBH
IWL80eeo+fQ97AVcZQ1itHK0bQ3gMkunHHWjK6jmwVtU0SHkWd8Cva4KFgGzqX32kEEOUNIeMkiz
ERsjbUBVWjEaz1/EEKvSX2F6tckqNuCGlHx+UEl0vqRQV6uwKA2rWKDQiZmwPQRGtF3PbwGOl3x8
Q+2aFmTlsNJd1AAWpwP1nyWutl1PDwBHAPLlFCBvnwA5oaLL8UJBHdgzCR5D8lvIp3VnAJSComGb
lBQKzBk+EQSJjc1vov9p8yfyVi19fKr8ZQ1g8BaEAgF7U3xcjIYKcHTQaISQaPlSft66gwC6S1k9
gB7E0CWDTs1/MRrhQuELQQgvSFlLIbTOFxKgE+njEGuAlBSER1VQtGETYW91OXdIvlbx2RZpQ+J7
gthJ6iQQ6gDsqdCH5VtuaEMwupgCVEUc1UX7tgKbVFIIPRAE5NAthZbqxWi4htRydDVUL/2DS3m3
aRGIHJ/k82MSwobLwx1fcuM8JInG/sA3JstWjDIa1SYpCI9GVgrYfTDiODRvLkfjQBRSoHYICqnq
wCwdsTZJ4QKp8vfGRwzCINiGYJQv60ZVAa9uEIqjMUkh8BY9/wXevO99fLwDKklZ68dUYjNGZgLb
pQxVdPMqRuu0IggL0XhETiuAMwGdjAdMDUsxGmYiWtHoiQzT1yQbF2zRUqhYsuSkAME4fYv5p3ke
AskSLZhoqFhK5zsWwd+Q0WM11GDhLR+KOihvnlwql3rqC8f6n/PPq9qfq4dffxEFPrUvirKo8trz
okBL/P1bDZdWvOGTD49vvLhO9fPqAc8vXbvW8amO//OVN4+nUDnkxQd5dZt30xW1VP9eTj9PV9PT
wpwyDPb1Tn79pXafJ8v/GxMnQWNeYUxIzxt7h6jOXV8mdeUnDqZhMk2OtyheY+kKyM48mC69LxE9
42riKOufpOeOllE8fYhO77qMZcvPHIbzWerNsrQ2eREmkZ38GZbVx+3xY+vuWGr2jXpnyatAfxJ7
D7X3WZVsyEpmPI9it75SVBExOL6Di/WVj0fxczvyFby2nnecp1jeZbhD9pavHqaL2gKsAAbS89Ju
JYy8+o4sod/SU4cPXqMDRpUJlp452tWXRRlTkZ325vxsKksBpCdmgmwW5LV1UVaiyU59G0HddCbm
EockO/frqRfOa/dcYt3k543z5TR8OJ0a/IIIi8lPnSTT2SJL5mlaW9O0RBFYTen5vRntg6f1QuMS
DCs/NbogidLayq7qD+TnThKPf2mreZRBYUGV8JSfMTvN75pTC7SD9NRPd9GR1C5388/xtGE9VQEp
2Zu+m2+ndb1VRf7lJ969eDVdrZOFVydPZ34RRPkZ81/P42ReO6kqnO/PmPz1fO/Namqsyoj+jMn/
iuLgKINidZeVjdJTi8ZLLwbTOEJT1jdnWQvwcy4wnAbNvV86wrLT39OeuyaWshBcetpgiUVS92qq
SnvpqeO52+RyKPLGshP/Pg9D0fNn2nATqrpH2enfLqKH+Yur5Ey3lcE92en/iLInFmJVvfpzLnC+
EKs8hez075D+PEnmNZOiwonKz72ve5VVibvsvH+m08Xp5gGmLxL4stM+Q4suqdbee3g2jeVdgfNl
b/rDFL0Tuml9a1ZlYdKTz5P0xcWbL2FT0vN7ySyCVrJmuVVEOdJzP80Z+OzbvBRpegxCnsefjtQ4
l35WD66Jb8yW82n8238AAAD//w==</cx:binary>
              </cx:geoCache>
            </cx:geography>
          </cx:layoutPr>
        </cx:series>
      </cx:plotAreaRegion>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_xlchart.v5.14</cx:f>
      </cx:numDim>
    </cx:data>
  </cx:chartData>
  <cx:chart>
    <cx:title pos="t" align="ctr" overlay="0"/>
    <cx:plotArea>
      <cx:plotAreaRegion>
        <cx:series layoutId="regionMap" uniqueId="{C8864C5F-2650-4019-BE90-EC5C80D140C0}">
          <cx:dataId val="0"/>
          <cx:layoutPr>
            <cx:geography cultureLanguage="en-US" cultureRegion="US" attribution="Powered by Bing">
              <cx:geoCache provider="{E9337A44-BEBE-4D9F-B70C-5C5E7DAFC167}">
                <cx:binary>1H1rb9vGtvZfCfL50OVcydnYPUApWbbj2EnsJG3yhVBsl3cO77df/z5jyYnFqrGL+j2AvDcqROSQ
a9Yz675m9N+b4T836d26ejVkaV7/52b49XXYNMV/fvmlvgnvsnV9lEU3la71n83Rjc5+0X/+Gd3c
/XJbrfsoD36hNuG/3ITrqrkbXv/vf/G04E6/1TfrJtL5h/auGq/u6jZt6p9c23vp1fo2i/JlVDdV
dNOQX18v1mn0p67yaP361V3eRM34cSzufn29c9/rV7/Mn/aXN79KQVzT3mIsc46o4FIqouz7P/L6
VarzYHvZIkQdSeJQh3Ci7v8e3n25zjD+eTTdU7S+va3u6hrTuv/cHbszB1z67fWrG93mjeFeAEb+
+vpTHjV3t6+um3VzV79+FdV6sblhoc1EPl3fz/yXXf7/739nX4AXs28eQTRn3FOX/oLQWZpGuY5A
3kvhw+0jQjlxmeQb9qtdfFx1RLgrmXDF9+ubd2/weQ5F+9H5MXKGzdnbg8Tm492wfkFgGDnikrnc
JWSv4Ch1xBijynHoBhj3YVFsgHmSnP2obIfNIPn4x0FCskp1Fd2+oDaj7pFQQhC51VVqLi30iLsO
49RlG9DYLijPIGg/LN8HzoBZHaasXN71r77oKnngzr+3M5weKaYoh0h85/xjO+OII4krQpKtnpMP
796Iy3Mo2g/Nj5EzbC6/HKTQvAsj/cCbF8DFPuIEEqMc+7uaeoyLS49whUFmnO+4PbYvT1GzH5PN
qBke704PEo+LKM/vat28oBrj8ohxRThT7n7bwo+IggpjlD6shI2UPIuW/ZA8GjrD5eLyIHF5f5fn
9Zh26xf1l+GPuQru8hYY2575y45z5DLXhdn/IU+P5eW5VO0HaXf0DKf3h+kzf2rW4cMq/vf6jMHt
osxxJBUb0YGEPNZnhJAj6biUUjmzME/RsR+RzagZEp8+HqTEnNzpKnjR4JIeSe5SF7psrx5z2RHn
nDnc3orTzB17BkH7Ufk+cAbMyWGKyKWumvDVYl1phJcvaGeYOBIMxl2wrbJydoXFQXDpCuZKKTf4
zUTm+XTth2k+fobW5eIgxegiugmjYJ2/nFLj/Mh1uKMcdxvXIJZ8rNRcceQAQkchi3P/N8PpORTt
R+jHyBk2F2cHic3pul9H0cshc58ds13HZmD5Y0jgUx8J6nDENPxeduAnPPYDniZkPyAP42ZwnB4m
HCY2e3NX1XfjA3f+vQdgMmZM2UqwrdGZeQAONw6AQNp2IyuKP7z7R6T5NE370Xk8nxlCl28OUmCW
dylEprp74NG/xwcemg2JkZT9yFg+lhxkArh0JWfE3QAkHt69wec5FO1H58fIGTbL44PE5rd0/W2d
vaQ/gGBfSg7neOYIuPLI5bbJ3WyTmWoXk2dQsh+S7wNniPx2mHmzzxEc6BeNN1GfEYS6iklYd/M3
M/2Oe2SCUaHs7fWZC/0civZD82PkDJvPh+lEX6zren0TtvVd09QPy/ffqzMkNlEeYwj3fwT8O+oM
8aYtIDsuZOqxB/BsevbDMxs+w+jiMDH6fV2HqKk2+iWdZwcZTsKE424lZKbbCLWPhECcavONwzDz
1J5H036QHo+dIfT7YSL0WxVN+kVjUH5EFRKZ7kPifw6PSdhILpQUmyB0Bs8zCNqPzfeBM2B++3qQ
zsBHpDtRXb97SU9NwOrD4NvuNj0z86ThFTDOqGkP+J7eeazhnkXSfnAeDZ3B8/Ews9GXd9+qdZ2s
H2zACxgeYgJMYnKdG+7P0EEB2iW2Q+Fn70/ePIOi/eD8mMsMm8vD9KPP8tto/aI6TR2ZTAx3xY+8
5mOfAIIDfQdz9FAMnYU4zyBoPzLfB86AOTtMobnWLfKey3XystU1fsQZ6szC+RuHwLaPKLORtJaz
1MBz6dkPzu7oGULXy4O0Or/f1c2rH5HCRvv/e93GENVwCpeNbOPNmVPg2mhKQ1Fa2dsczyzqeTZZ
+5GaDZ9B9fvng4TqIqpr3VYvmPwESghLoeO2jrM9t0DotnEc5hC6TbXN1NxzKNoP0I+RM2wu3h0m
NutqTNf57ct5B8BGwT1Ajm03L+1I9HNAqpja9tnMJOfiGZT8DSbfR84xOVDVFtU3Oq+jlwxFkXpm
Cplpuc0VzMBBM6eDlkEh1P72tN+fQ9J+dB4NncHz+9lBisxCo3lwffuCrVBGZJQrhG2KNuYPkeZj
r43YKOlwB624M5l5Din7UfkxcgbK4jD12FWIXuxXZ/XL6jKODAB1IRfbgsBfcqCIhAhiVJMluP+b
4fNcqvZjtDt6htPVYQrPxhX9/9BQwI6UDdNCH5qigcRjEYLf5ip0e6ALZ4PUrFD9fLr2YzUfP0Pr
enGQqu6tbqP6hSNU+0ghO2DL753Su0ApAqAI2qTcraWaRULPImk/Ro+GzuB5e5gp0XNEPe1NMr6g
84aiD3WoK8WPvQM7YiSQP3DgWpOtnzBzrJ9D0X5wfoycYXP+5SBF52Id5XcvBwwXyHiabPRD7XoW
l0p1RLH5gNvO1rueic2T5OxHZTtsBsnF8UFC8q66C160vgObgxY17IGSG5uidlXZpr4DZQff7WEl
bDoJnqZkPxwP42Z4vLs6TDySdB3qF20jgJ/sMs7lNvE8d6QV1JttduA8JOCA2OO6wbtnUPQ3yHwf
Ocfm/CCxWWgUdW6a6KZtHlj075NrcKeFI4hgD4WBWZzjoAuEoWuX0JlZeSY1+6HZGTxDZ/HxING5
vOvWL7l7zfSuoxAN67K/lYAQeSQF+nGdbUEOwD2Wm6fp2Q/Nw7gZKpeHmec80/36gS8vICz0CMZc
Codv2jjtWUSjGHQZ/GiybfO0ZxHNU9TsR2QzaobH2WG6x79VyTqvX3TrLdqhkamxGdnG+7OeKIW8
M1PowH0ov8302HMo2o/Lj5EzbH47TNt//tLIuNhfy7HjGduf7v9mpkWhYuDaBNBtkZt5ZE/Tsx+X
h3EzVM6vD9KufL6rMp2/pMXnUGKC4n8z7QVTLyWVSrpIS5u/maQ8g5L9gHwfOEPk82FaelNvMv8v
iujlTAuDn0XRCf395IZZ4IJqAHqeKNLR23z0zLQ8k6j9AO0MnoF0cZhicwGZedE2Du4coW/T7I3e
b/uJDYQ42nMl4w/LYrsP92lS/gaWh4FzSA5Tbsx+iIu7Ibp5yTIN2jcoiv+Eb/ueZjqN2PKIILxE
29pf/OPnULMfmMczmWFzeXGQVubsFmH/w7J9AUeZw7SjCx2H1WxMycwpIwTFTxQ2HTSrP7x1IyxP
ErIfke2wGRhny4MEwyyv03VWoP35JffacHYkXZypoR5C/ZmsOCYVgK046F3f+Gvo4NiNKJ9J1n6I
ZrOaQXV5ephQ3W/GffGmNHSp4zwh6KytJzZzBlCrwbYo0yi9Fa9ZzmyzlfZpqv4GqJ05zXE6TJHC
1qIX7beVOHQDu9Udm/4oiT0uyhBBj6ijXA5x25WipynZj8rDuBkevx1mLvP3UeM4u+CBNS9gcXCk
kFISDc5b92zWfobmZ2zsAGZI0GxM0sO7N3bnGQTtx+X7wBkwv385SIX2cMLgK/3nKzSktNm3Fz0D
Al01NrpmiPGRH8sLTkqxCUwPDlHboIPrj23PPyVrP1b7nzIDbrk4COBufnog4oZ3G7HaufOfngip
kNHEdimcy7HxCWY+A/YVIIODJqiHDsIZbrNzGv+erP2AzYbvzOT/6BDIvz8g8vtJmst1sz6+P4Lz
0RmRP796P10cDTobul3ze3Hb8O7s9tfXlIPL3w/2NI/YkZUZ02bj7tZ18+trS8oj5TCGXDbQw+lS
JlXdo3/719fYwGN2mSJigqOI00Bd+O65cQl+fQ0PkaFwCri3BaHa9ORjCMSaUcTGimATisIBod/P
Pn2v0xEV3u/c2P77Vd5m73WUNzVOHcWaKja3mdmZN6JMq9DTTR04OSg+4frN+gr2AneT/0lJXOWk
T8SdS/ymVce04IWVLuyii6bPQrRFsuZWJepVXo71yJcNHUQ4LCzt29+CvOK5tdB0SJw3KhRju0yU
lZenvcrS+iIVWWGNnk4GUXwTSRMPeglepTFbBI7DyZ0z6LG9SsPBSdeuKwr/hmWslJeBjMqCeRmJ
apDCC1Fl70JiN32+DFJRJYWne5Flb4kzliA5yDIyntOM5fGfVt1pjHkE6R4mITe6wyM46ZQrFIjM
+VNgF1bEYx45JIvaUIbund/rPC5Pm4yn/DTlXV05p1MdNFG/mKICZ8imth9Rf/Xz1xOY0933m15u
hiP8EFuj3qHM9UcYTTFza2nL6DYmCUuiRaOZYKGnFLXKeFUNfVA1yypsAh56FremIn/fczbWdEH4
JHv2ppFhXiee1iWryCXa/Upc+zmRFCH+YyJdLlyXYmFKwV2GLrTZQipZnk06zukntwlZWayaIijq
6KSxWNv4HhuxvfEz0m2jTVZ+OFh+s8D+trEsvaooUciwQgIQySDMV7pM4GGmKnb4adSnA74qx17L
S78ccFcUshqPGYNM1qvEciq2KtyqY/Vi7PNCj8snpjbDH1NTMKIU3fQIoTlOfd3lfzMkxElbPX5i
QZf0iddUpeyupnSK9E1juwnNvbHR5fTZobnVJV5maZJVp4PM0mA8njJJmmClmNX2nyAXFdjROzEj
+RvWTVizeWSpoTvhfVrgUt1GErOmRQ+MGpWFeGHU+Db+BQkjYEUWcLCiaZzQahYibeOp90JFY/xr
w58gGrTZEPddre2RAaQKduGVOIQABQbhQunYUBa7PCD9xOUoS+tjlznaKVd6ipz0kobu0CUL6JUw
yJ9aUeaRj1QT/HlschTw+qEC0WI6Fzs71j6XxeB8rFuCFdKM2F4enZRTA/7wuOBaHPu9pYfakykb
wfC08/NknaGgCC711ZA27x1Zu3688hvudlcNUvLdVQVfKVkPmSXwzZDX8nILW1D2OVg5pG4O7TPV
toEjSAYDhBVHBB9qjFV3ZetMgxKRJFjTiWyMlvo5t7lif5m8I1GORtSJ85+Nmt/lNxNWbQX2MH4M
w1Gmvte0CSsWfm/78aWkE6/G4zKsZOF6ilIVh15VlVH5xk5bNgivyMLSOq+CzOIXfhY6bFH2eghu
7Ci1T3u/5XKZOLlOb3mcTtVVpmWGQ7cnkvbveEfsYVq6ca5EsSg543W76nvhdpdVGfqD9mRmZ+Qt
syuilnleKbKIh6atfE8PbjnFXph3FR8WwZB0EIZuqvox9QZLxDxeKUpafi3TZuTBwh5I27cnhepD
4h/r0Q+asyZ0bLDTmdJ+mqDUsBSLsyEZ/dYr6yKWq045AVuKzBqmj73UNPrc8jTwl4w3lCxGbHbW
oyeDplZLFdE+WQQiDU5xkECzLLXdT+e+ym37hPQkpKvAqt3QPi4SnfFPo+iCxPqktD0MH4dmYM2F
VTe5dWVz32lvRSVl9WlyuiDXXqE1CesPapjS5MSPYNtWk+Zupj2VaEbDhVNNdel+I1ns5rchLXQ3
LLFUxvJOtU3f24sk7WsSnzZ+Xgp32Sa2SOWJn1mJvFTEsZLkpJMFrdPwLnRz1oDLA2FuxS8mpjss
6YlUdRF+wI6HRtrHec6LwjlrlR+F6dtcDEkZHMdd0PTd2174QRStfJ71rbjyc8rKMxnzMHBXWCuS
JV7RTbaqFmntRr3yAovLslmGfjXF41kf1FYYnfRRNki9SFTPoWC7ImrFH9pqpajPsDh6y1/0LKth
XdpiiPGQZmTuIN+l1HHw0Wy+tKIoxTUce8rxuknXvPw2taWi3ZtYVkVAT8lgWY6zGGORtM7JkMck
Sz3BO2vsPVtYEaYTMAGjsh78EZs9FrEIlQjejX3RF8772LfiPl05CbNocZa0o3K7dzJmIlJeqVQA
xeVUjQiTz07g+9Z0znlag1PWWEJlX0Brl6E4t5hfOelbEpURSd/HcR+7/nEfQxEExzpCHqlaQGUZ
ksbOSm16bAfhGJVLu0jiyl3mjW2J/A8a0Bzvy+JUqU9t4JblopKOA85St41gQRZEhuYhoJ9VqVeW
arDpkoc1Zr8oQpIzuYrD3nCMpU2CD12HjXWdZ45R+bxrAtdZqL7RWABTjoMXTxpVZbiv2Ew1bMQE
9pUxOlod2JLax9vSkHR4BokMPKTgIRW/k3QwfM65iuFJWK1VAQorT9yQ35UljuUsV1UUoTF20btk
dMpF5IaitYAgb8v2cxPnbZSDX1Y46ZOwnTgZLtzYMSRHQLqYriVWFt7AcKn85luDWWCysgzyYrTw
Xaoyw5quI7gVJtYte9DQYZsQ5ridT1UxVn6DuxXiOzEUWl4ngvuKLXivRjy+cEICXmxXjz/VCo90
YstMzm/Ge2a0WDXVgtZOAnCUmIT5F6tFcsHsqLKut6y2Nrc/MHlzn4xHmlw4tMhAAMmtsPuWRLKI
qpMoZyMmXdIJv3XgBZQFkX3NbBlo5YkNUHrqGiy1uhnbKjjLiRp94ZEk7Eb5TmWtBpc6mqW4hRbY
5FwtEDP4nfISewwAd5ChZxky6gR2+U1tOKgLSBD02mZOIY3asVwUOpc9OR1bN8QwewPtZnlIP0nB
H8kjjDgWTmomP8gxBCsCUpnXhDyU+HLUpe2EnyYr4m3zBjNlhr2bhTS1YwsqMUnzFBJVNcYhrmVY
XXUTGtI3DLWmfsI/dMo0d44tW+RJfDZh9+lQnAS2oBjdR62GTKs4wKIs6h74Rp1Dy29EBjmWTy3c
zEy+6nws1xqRjHkg7cwH7wIXH2luG3HIJmHoz1sZhP2nNg3SIFrlgYvnhiUjATtN6tEhzTnbrJUo
rlXjnGxZruKuAjlDxBI8BBZA4+VxESWw8x0pJ2l/gucWu92yKK0mjxZ2Hfh4uYhD/G7EskkLvzlL
+7JktgeYwvbM0YER5xb2Fd8lYytjd5XAWRzGN0zV6aBPG67tLFukiqdZ5/l1YDVnRJEW94dNWeMD
TqNIL7OyxX/HrHfkV2H3RFheiUguveySxkcg0Fcx3k7CQHefZe4PVnbsj5NZ+72CKo9XAyspNIxb
hWnrHqcZTGx2PFi5r+ozoWCqhi+2HGLomyDVOklOt8FE3KRhFa/aMM11cTPyGqeMnxZxCHacsHuZ
KbWbgmG13yf+9JmFru6bTyXrw16eNpupDyqowSJWDFOCGSVBX4tjOdkEWq6puGEfGQqzamypzBJH
GApGuHXSgwOkpWa+TRRRfFRY4Li/jLCbzPKidJLyKzbFJLnyqjAaZXbBClLhDjkSI9+daGusKxun
0pXeRERa+as2LyufngV+OeEZ09DD1/J8JF4y67QUPFHjiU8SIb9m2ZjofNGkaTqK8yyRRp4a3kcI
wYLEbaAqmfRH2Lx6hKaJV4j+DfPaiBHwl7ZugkgsTvMAw7ENFbP80sM98603vV9XVXSpWGxiNt3C
3F04ic9k84GPZTb6x4MfW2O4kn0h0nqZawt75j2H+K78ygNGMB0YQwXwJ4tPmJXMM2M2MuGb5VbR
imDxbTgZNxquOovsiHVv+klkvvMhmdreuq7gTNf8eCpKJb9C32J9WX0xgQMxt80c/CK3oPynrDIM
TCP4q/CsVab74qtUY1iSb3xIZXopZVmM/opTXTfWn31E4sE/hkVjqfDqlCWltXBT4lSfkcbvk+aj
HZRxECx8MbJwuOod+DblreqirqRfat+tK/ukStouUwuLTnXyeeIt5dprYR2GzmsI0fApHUeolrRY
5Vms6KLDl5bTeU6PvMSw3M5kg2VZxBPYgx7P0UzrXt2kaWf0nxoDo03g/RvhjerM3JHfhzd+TM13
gtgW7hiD0dzos1bgjq7NG3N/6hcQ5QDeon85NSMpjmMIqpFKlZkr2yULnxKaSKEoiEs1/AD51ahT
K1hUw1gxxyO0st33begEvfZ6O+cAepx8Rc/6MjdSHlgTB/drZAnwweGWNWflZGN9c9sCwDZwA11J
hDzT1+2LRKVg0kosFet6E7HlUTw5iRfnRcs/JBuFlaSteXKJVn6sBistLUNjJSvOl1mQldr3wlK2
1nUbiQJzbnrkcLo3EQ2MGxfyAe9wutSQ1d4LnKUT2BHPF60R8oKaJNMy7wezJh1/oknkibDOs+w4
jFNI42rDECodo/QS7DjAc3lNrPg8pCx13OOfh1ezgB4nuEM/YAVTKDdJpJwF9GGD1PiQFPQ61FqC
aicIBkhDr6FmS4sbCUq7xEhXF5WG9p+/3uSLHgW25vXYyoIm/c0vZpjDLh7nc6p20FZfO/J6qxpj
qCfDf+FCkn7+KhTAdl+FHTE4CBVJGYH9M0jO7L6qd5PS9eFKPqwROxm0XpSFz/k7HHtrVreSoQG1
jWIgrHnFAdlWOf6clt0UAmpBWD8uut9diWQo1vkspPU7RscGoneNth+osUgQ44/XNX435HjScJ2f
4vNfX4hdXEgcSFdRHEuuZjmLJKxskma2f1UOOQxFkMDinzljAtnbSvbPJ0jsHW6bGZpfaxA4d8Gl
6Es2R9M+BnZIYx7kTSqvthqjDycXi2iUbBRiNfDa7VZx4U/Vh7ZnY7zM2tzoc1ZBNVj1xGGInqBo
d6WDIoRSZj8hc5RAPc41FD9KHY7KtnpnZOVVuhGqHn4dZHxoEx96PXK7CBCEvB0hmYrBOMC1sEJD
SFywsp0WXYnIfiUypoXtDVAt4wKqvsTtkA+fXEYjToUvF33VGKkpNmr255OY5YFwxC/DJJCdNj9R
8tdUyBBGFg0rZt1Kq+rw4mByzMJJXW4UcF4hrfM1ETZcoJ+/d5d3ABKvVUh54UB7Cpmdp2CKdtSO
tph7GyC2qKXX2UVa/xFyn+aB18dRG73LffygWeOFoUb09QR2M9HF6yEGSDZSBdxwMOhsMQWiiyx7
CNktlDsEdSF6W4r1xqRvdHlkEU0uYFzH9jqpbXuC1g6jFEz5OSN25cisaIpT+tDUbboi0co6E9xG
RnY8Jrl/46spF9WJLovMH48tP6vhKoxuZRzdn7/yr5NHe6bRkdgGa/Y1z9Zt6IR+Go92dctljwLC
aiRyIslKVH2L5Ru5yAx+rVpwHQbx3phqe+wqddxF2i76JxYCmSXjwABUUpH+RA0ANVM0Uu9KUaDg
O6iisb6hiciBmzg0ofHbskGH+LG0to/5xBdRVo+08AaFLHnpicgO2+usQMi4yC1S5ddI5WZQcaXQ
Fb3Kuiivv/2cZ8ZqPTIrDs5atJHbRF+kg/IQfrdsl8q2993KLqfh27ARRhtJJTDL3ni4Q8VMiEUT
o/PzptfmIyqC9p8yC5tlsG8DsS1cOcZRNdklwy0pQtxa6m95KiyUh2IURuA4d6PdwA9mvkBJqQ5a
ZHSzWOTI9VVFVhFx6lqxSZ6XIQo5pqg0Gnc7j6a0O+cw1jp7IsdqmkNm/DKHu8KpcCkQ/osXMDAU
C1Q+sW+1TyU8p7ipi7R9D584KvJFX44liLOcrMM1Da8ceS83mUbrui8K/6xWVRoHi2ya7PEc6dYc
yeJc2RKFjVYghXklMxVMGUJhNSBzTK14RMYfTlqKpyaRD9frCTElsxIMpoKTm9FTbhPsZsLPcc00
BlZmXnZ5V3x1hBbG8drEPb7fKvhTZHKMX+ePG+258fna+1irQFyBS0PfMFgF2KanBZrPtTh6dVHn
RCWFUHgAf1kWyZDUmR/q4muBSK0qj1mduPyCkpCN56xGXFd6yu/S6XMWDuPoeG1Y9WW4gMLv5VVQ
Tr51WmU8nj5XVoucvYsqCZbJwLssVSdJKww8umYKS2jsHOT2iypOps9TKk3JxkYMBxQicB8A6VyZ
ssqmKOVmwwDsmIjhnXj1ZAeNuyxEzeqVdFqDXTKYisqyvH+9cgOTtHM10pwoqaEuCcojCxFaumgK
kaG0UMscBTDVVaS75kxPzduqSvzKS9OsotnCCvxsOA046nZfcjf3+efO7ky05bgBykFdiWCbPbE2
5ioc3Hew6xOOADd1BTJbGswf84CoIv06EWRpA2+gtlPUXq9jnZ6xtuyhKP6ZNsIR/NxGxcwUvGG7
529EBFeHfcb6L2xqzWLsW27U3zbxJrsSEbYfswm6sqdtUwcXDhQL1unPyTBbJ3eknOFgberAcOHg
eYrS5GzmE+va0lIy+5zxPGuY12iEb3e6DEtoozCpc3Jc+Y6O3ne1axJIRSg0kltuQzvtIeXZp4g3
aVCep4i9rwdkat3Rq3uCCmDjWna0KMU06HMsIjv0YpQKosLjviRG2EMb61B3IbyLMz9OGiP5HTz1
d+Yg8GL0WFIxVP5+PuO5XnNx4jHicDNrzJah3WBXASfSD/O+rJ1PCFFt1MdFVdHxnHaTWbdoouP8
NCS9KaoO8OHwETT3RXNLFmZJszbuqX+NfJtZ0rSMEP2fRgVlRkWWKIuRVZl2prY7CSRIxqXfZ6Zc
T0ak6j5XDikhRj+f0i6GAloDXjyzsfkffCM4wn4+o7Bs6GB1l2GdGB023afCilrk7YfRcluOQ82f
X+zcvE+gd+q+Dcf8Bsvu+5wB+Sgc0NFebhMfQxCWsWdrxNbaq2r8Bsk/ex/k0hyjg9AIe7P5/emH
j7101vtYLl0UX24SE0iTGn/cSVJERnldmpTBz184MxVI96OXAcdkUnOMBQ74nUtnbjehHw+FurFj
lPS3IQiViUmrVSwzqffe7fJsYWe8oo7nVCky5l462aReNCwfnE9xbyNgfIKuTTPFDy8Gh0DhgA2E
bSj5Gv8Xxwvs8t62of6cKKxPqonaYX1MxWCc/ha7dVr9Zz3l8BsXug5QH1de5k/I+HuNCBqSnSPj
giaaYKGTAtW7t5SjfmS/z3wRBPp0RH5H6Et/iBIyjAufQrN/qcsyQyq7iinPy+MsbSfaLGxtyzpb
upVAufQtG4hm8r3amM1EIqHM3vl5RsrhIgnCTqHppe1kRFDXitFscYpksRNly9SKC+i7bZLJsTAs
9JJNaghZVhd6T96Hopt0cXLPzT7MKHQl0vsmldN31IK3qamLXG9OW7AbaTLZOpesTk1Cztrkpwr4
IMDNLlwyRV5SNxmZvLyuVB4tZeGkces9lK1KpD5Cb5uMus+CwYD14O9UuiYR45QdqoPIDyeSHheu
xiuzBJnh7o0NpRAFi3TIsF3rBD0ZaZx+YkhdKnYpx0bx4iyWtmUKOnVXwWqOm1y66sealcswaTOU
zlFFc9Ap4sVh42p/YbU66O3MK/HLboK+V6UqnP44KLH5p/woRtVN+iN6RozhQB7PpvJSNzUaQT5G
BToGgiXWObz2VViVhMSLjCBx+OeI8kHtvhFy6OlXIoaxcS9R+vSLD7lScUKP47y2bFQzsLl4aBZo
xoLLepzrEdgu+4FO1ejZFqpL3QLpNSLcxchHv3+bqLqpJw9eXx+hIqLcCu5HFNr1CbfTpv8m7SwZ
w6XPkTTNvczJs+qPHNUzq/XcjWXbapMSbmcg37oZYu94lYeppC0yofe5MjQvmFzfmDfGIdssjfQ+
o5c7aYK0e6UQeBZeV9kyI9BFgXZABk0S6vWJ1amP8P21e13kykpXWSQC4YVB0F+LMRLxcox6/yTi
HTuNbDadZdXQnaIapa+cStLFoER46URNaqPu31UffSzqUx4IXXuQvvBbXBXpH4Ed6eWgiI96Qsqa
ExQsUBakuTh3C/urTiCOeV/It7KPiqXDwxDo2la1ip2BH8c6at9NcdrYx8isNsfuaLMUK1ZmN2HR
XlPCi/OKW8F51tXNsajRRoB4LzjtdKuWoerdD04RlnCfi+g2qkt/mYZF4I08z5fCV+Ubd6LZavRz
OFt5ITge7Y75gse5s+rxyDMXOfVv1aDbE4QX/m2pkvQkGUg6eaOKxSqMbX1dcPRXeCnKbLVnMR18
6ofJXadWLlCOabOPvUujY5s29htuqzDytGWxtxyl1lXV1DgpPHb8DygAR0gLNEzdErTrICdNCnLV
0TiMVsWYW8ekzpqruuMoGkEVLOtxaN+wuhoTT2S9u/Ad5YfuH1FH1XgGR7+9qSmPybFuiwap6igL
R6/DT1PfuY1wsqXlW9WbTMHrX3LSxB+GjiXIdWf6XNQNKRe+G+q1HdfF2wE77s5rScwK9YVxVYKu
fzMgJXlhO0l3hg4G602UsJAuXWi/W9L3LPemySUhSh+F9aUvyv6utKxhQSMyres61hSOe4EGwGmq
sXLDtEg9JCaqdllMfTK8kW1QBp5NiuhyJA4UMdLii+7/sXduvXHjWpv+K4O510AnSiQwmAtJdXS5
7PgUOzeCE6dFHShRlEiR+vXzVtLft2N37zT2XE+j0UA6LkslUYtrve+zlpaoi454NUAnj8qOahtK
HV6RTtgMbv0TWdw3X5flOQ7w+JhJzwXsYb/OKitMWhA3RJs4nfuz5LF6cdJCV/ORRVZTpluUGm2e
1hWRmaej+BUJ4JBFYdfvBpTCWeiL+ZMN+vbTxN3c5u08V48jd+OzslKE2Wi1zctAySZrcH5IbCh8
Uzx4lq95bOlyy8KJd3m/mua1EXLNAOqIJ7ydfIT+ZYJPDCDIQYaK5lr55TGu+/h1ook9NWugDNCR
WOOg5ZyV2hvhKujqlFBvqLMuaNmr8pCWFBQaW5ORZhpvkyVptwj0SZKzek33czDwW5TDKKEWrh7D
oZc7o22wa6RJXlVUPi7wOh7XUax0N8rYZc0oqu8OF2TH51TrDaQ8dz8rRspMxSOou7aaM58bc0hY
K3cjtMQgq9KJPbJ+Zl8jK6OHRpXDV7Oa9bvGAi9MOoTXMfL3nY+dohjtON9DI/QysvTm5Kmp/bL6
Q7+LuqCEAAIk4MydH2Mvs4hIflNTeHqkTfYpMuZcTn2za4lWj5BQIpy/CY+B30fbJommF3ir4y3r
udoHrmP3Qqj1qpqacWNThFxYGaI+97E/H5WOl9t+KtWDojT+FrUGwSEcnTnHTuDhgS95E0SzvrIq
XQ71YqMB3hvtd2Ui4gIWBxhJWFfssHqqPJUlV5/WkPJHCvvrZVzp/IANv9rjYUuv18CbIRUk9bZj
JTmBUgyifBasK+jq+gjrXfXbtfKG2xYYxW1lBznmKMD8rVqa8UXOOq5gkKzrSbFYX0EPaOHwiOGh
ilYmELOF3URpS/cBuK3cyDW+oaaKQFco780rQ0g9J0fitWa5ExbZapFqYAn01JLIpPPGx0umuznr
mCxPiyerWzhl3dmLXf/UzeoVn6lg1tfB0ySQwTQ6bc6WNVA5iQzqIxtk+EV7pV7yji/+NSpq/ViH
xow7HnZRnDMepFdxOSi6Zb7o2VFwKguwePGaGTCLBWWrSLNmnZnJRFT258FD5XDlvDHFtU78ZVan
kRnAOoFVwXLo41HcRDb2PqU9q2WeWMWHDWdS3TVVbcQG2J7jV6Juh7rwVE8gPJZl4O1SM03rnaO9
0nx3ST38go0WM0xbXLVhqdpjC2FTdXmQInPJidCluYbj1Ux5pIPqYUnXweWD3yUnqGJlUCwBUsSr
GRLG/ERqKPgKcUTJmSRInKoe1fvezEl6JKH1++ZhjVwZmszZ0Wf6GCLY+Qcag+rYjZ3rVcHNRPQ9
86q2QaFbdUxlyiurrs29mNn7OkJxmoU87j4NLvDW3QKzoMn9dAz908Ia2+ehAotxnXYIpwV0qLUY
4E4em3Cuc7whoj3OnrNTc9M5L2FrhMvf+1YU8NpEexFDZEjEzTzHDZ0LlzRJFwKSmAY8DxSIWq4D
F4pNHOiOn1oOwi4TPaz6fJ3t2GeRcOs9ZJCm3fd1TIZNBdjruq1ReRaNre0+quKAFgn1eQoltlHB
oa2UBFKmSeqycLHuIZnD+ewRZtNcNGU8ZWncRrBT4bs+BdJTb4YhNYmUdOFuGMog2lSGhzrMkcJx
b8jBV0LxWbKUJ3fOi4cUiZmmru5yRNIZPzD4Xo1WaAShkSYbLjuZkWoMLNu0Ig1SvpGhHQi5DjyT
6EcAeaLcNyONXytjvqwrrx4rLr9UTJImQ5kg7pclbTYlLdXOx+bhI0gkCghTul51LuzOKqr11nDF
cjnKVWYp1FCZCUHEveq7pFAqcZmmdYz4ambxba7KdZsOHVCsypbXoMSonwd2WsZixWYT37KJR/cp
6nRV1AZ+HdYDFkwG2Wl5CwbZfpJjP9HNlKbVaRr64V6P01xttK1MeYDzX6WZJyw7iKEZi7Afu207
luS+b/1gw2Y+XLUl8a7D1sZXoQR4NlQTAESGsqgIwxIvctap3q02DLsM4yw6UfjMjNNGBslwhky3
zAepljJj0+LbfGyrJo+TyciMBaKEVAvdUR+mBF9u4wAq3K+lqt9KsIvjrgEjVSg8lEu2uladsctj
86+TtivqBvkFTqG8w65Tb3XKklz3kj81dRV8gXtqtwCv2W7wmdimMm1uvcZXuREJf/Z78dg1EFwq
FG7bNCybl2EJ5yEj0TC8RH6pjjqMSpuVyjY0ryF2HksZ4ktXPiiF2pocL2CJbhqUJUezBPW3lkfp
l7asguc2iJaTAX1XEDkOhwi2/xMAirC9xDQrs6jxx+ukLCPkrQiOl0UYf4tbAT3d9eKya9tw+joY
6tWbLqkBswEIGJJDT/p6yCdV2xm80DrA8E2XJsijDnEkS7y6IdednMKvnPO5zcIO55A1Xcpp3uL3
5rAwsSa4k+QgEh2mBUp40ynkWm11FHKYP0tUbTxvZRT5X7DxLipjHl3M3pvbpJhl4+3rkYSPF/Zz
G6ym1VntPHlDiG2+akMltgdUnttBlyDah5JEJ+BX6ko6gMGZqpDSnOyk5dc2nG2dT7CKTVabzn6b
Z4dnBQ8l6jQt4US/GZBHJgNVZTZ9Y6Ij1O4K2HttVyTzUGe/Y46QKbci5fNV7FC/ZR7SkbnoytEj
G28UkNb91ZCneeq6l1Qam7dQZIvO90b/rJc0uAchRRnIbuRwWTIvvNstSKqOiH79srEj5w1SOYbU
EySuN5wjvgRersuL4OWET+RGSQMjD1QxFlEec8GbuDXbyiTAYUSbNy2SNLW5lLEmL91Yh8ipo75c
n/tJ9+1NOATLVKCqKFuENJYMq8xVoKvO7Tw/bPr4JtFRSbM2GOvotYM66/W58ahtyi2gp9b61y0f
koHlqLZtLDO9cjHpPMWGS1zBwSDRLtMwTWJX9MaVor1ytISkk08aBZi87QyajqLMwk1hequ0HOvn
qmrjoSoWPCpAYdBPE/UqM3YcknlbIVfrD5prT/wxjZM1ZMPBsIt+Q0bwUvelH4Kf2UnA7nNfKBd7
fnPbaNniPsQekHfdZFqD4zCZVfj634XHUh/XcWp6VzDJLXkmioT8/qfh7skLNDJ37GJvh0Fp5RUa
Ei/4JZjPC3GC53BN36q49G2yg32x4nkbg4nVL1ou3ONZTxe3eqhsy2ZJsEUgHM9PmkNQoKcZCaU9
+w3zXZzratJju1tBKOFuYctrhuZrRHVvREG6Wbv+KtL4emtWDyBlpxzgciTK+2gmsk42CfTgOjr6
Wo9uAEtez8hxUDtU41ZK2iAee/NQtCDJr0MA+UjdJUPEdKxGEkXjXT2nwjkJJ93ADa9zYPG6W+JN
1du47jZyATXNoB30Az2tSP3opvS6pISybEomdRbEI4s3qVujeAd2SzxJqrtHD4T0nIUD2seyWOPZ
2YAYFm9+3yLLgsnEVbsZkonxwiiwxjZbwxEA2Zpo98PMOrK6MreQO80eXn59Gvwyytsw0ddN4JzY
yEgAuDcMMJ/0uvuG2SU9jEjh0izqpYsz2y9tv1Ozj04US+XSwwM37Ztc/bJFaI1FmSXYR3UxR6u7
m2pvsUgQvG6DDBQVYtlIQnYqiWdRlILar95aWiezoFrG4I62dUuKpe77bwqvWFbZ1BiUBv3qGVQj
qgn4BumEmvaak9a8VZ69KC7IqMM+X1tebdFpZUpvKzRcsUcdjqzPSz8ehk3s/GkfTEP60pkuhmCZ
lmE15BAUa4IKNXXTWdDE10XoEz0/A18F+popiU6JHFzuaJAgBSHYcIhb5wqVt8jiEXn4tQU0ZbMl
atNN2ibd0aumAY6RJvAw0R8hBfDb0OmpoD1hwIq8me9gD+LGpLbysgj9EftRdmOTawhmX1dAp1gb
JfukPX/A91zlNgmkvXW42UXMSso2DfjY7x4AdIiHjaxOHsLw9AXF5cI/pY1Ql6wrCus9MpjkqOKU
1F8RIiO3i0zc3A1LVF6j1aV6q1SAK0+X1aLloNRQRta1tpms/eWRWqJvF9VxfAU0osGQScWAaJoK
eIItYXcB5MO0YM2wHAKIFnWxgG/+vEQxOgFJO8X7Pm4atJgocj+W1bCdw95/TtQUZCxFLwlX3Qoj
bFpdBszAndEVGdZFqCcDdqLr4UOx2jBzqBKFDoOpX9HSU5WLxemy7oK3ohrOZZ+6cAvKB6wcBtTV
U1GZyCD0erAV62yWKVpEomoakRT0brqOtNSnKgwMLXxSyXQLmFU+LDad0Tk29/iWIDrTL7HitMoE
EvCb0btkvBONaZ8hp3Z1lrQlgwfdjjUvsKE3oOchl9yuAgpAtiZSJpvWoEmiiHxRb9bR4jMVQUsE
0F8hCxPJP5aJ95uwnGy+zMS9pIgW5srOvZJFNxp6NxE1axyOkBEFQQ0VSITDddSV4RXlXZsC9S6d
yFRQsivP4+FX19Xt0XpyukW/RZOD4w9fYT7rHk5Bylxek6lRebrEtSv04pop6xSdy43mNe0Qf1XU
XTVB6Mh2Thby5JVc2jOUqzaCGDAIl3VSBC81A7WaCcC05wGUsL9JF+JQFLAQ5uFY+kRsRNDwh5ZY
teTYN5HVIT8veKRGerluyc0SLZCho3Aoz7QT0fMIUrbKjO5eokkMz2oehgzvpIT2iK6YnLLKYMl3
6qXyFr9CbmW93EPmca00XPQJusuXvtLeQTV4qAtVt+nNrOfhOJMRlqpK2xN0gXTvlT59gmJcp1gG
VfJVhmu0sbE/3RnlwkM7DXOYN4Yul2zNF8Cfe0g86TTR/RTxPilW5iFxEjWzu56EprtDv2tdKIhb
hcJSj/MxInqD9CW46t3A0d+xBM+8dPaZlXOQyUn7IJRIuxG0K/9Aa5hfxCSeHynS/V0Ql8HXAV2E
zz4+QjLP4sLBWXuGtU2vLUDNnTQznjqqX9FkNt9K7bsyo/PgB3gO1ltWeS0ymiAWO+wHqkeZMUUF
TQEY49OnZQzV5wZiR0EtCpURXcFrZnkwPHm0i+8bHsUij6HqH6TsA5hZ6JZpo+ib01D/1aaV0IPU
V2xQrTAFXEvAAs+oaAch71Q8DTG5mRs+IspPlF74cjWigxlMgXWNGOE1ABobbmIHHNrtlhCWaFhE
gw9c5uBrLpr1gGY8Nz+WtV3IN9LHQ7tvBirmOC9j5c9eQQ2JF4Xg1YJIToUA49qwoE78As0TwYq0
kfquzlWbKN8etLNQMbMktGQbx/1CvyR9fwGyRtl2tkMcI9wnBfI8sKaF55KqApQcg5NHSxnSeJDx
Dt3MeGjQihgTgANcDt/90XPpVMCSRLPFZpKLazk8x7pqQXzLqrw0AmINjrBBqqZa/fGTieiMEqaO
bKLU00CX0jQFYDqKug/OfG2bc9MMkx6KacE87WDjy0hP41fdriZwGX6LrF2+DDFSsmyVHJFhX4JG
algOxfryTeKk8lm345U16fhZe9UakqwuaYu/Qz9jmtgrb55QMF81biq7JLc+o6nZ/t6ee0/EwTUE
LYuhrBc+EyQBYKP33hykMjr76PT8LgZ5serNTx44Ir0CPzClPNbA941vPTSr1g0sun84gfdG8OUE
AFWCRcObfOASwhR6fwI1cbD6qzp9a3+egPhJ6YqWdVhx3gBf7B+c0stX+sWOxKFA01xepoXO/Rjd
vx+OiPTT1gqP8z7tPdWSHGsyjb4kCnDpP+Gqfz0UTG58rQSl5+VSf7i6ogyF01VS7X8yfoagkxDM
ZTheSssfN/LP+Qm3P7/AzzkA3waJ3uqKzx/++H8eBoF///flM//9Mz9GJfzrT9f1NzVMwx/zb39q
9324zHWZPv7Qu9+Mo/95dpcZCu/+8JdxDv9mYMPd90l387/5y3fTHN5NGfmv4SY/pjmAQwE19d8s
wF/mOVwGZ71AGv2bD/05zAFzGSiBnprSGC+ShOiDNfpzmIOX4i1SiR/CH0ox/AssLIizP6c54P0F
F6sQQG6CN4eCgA7/5/+AF30Z6BBjvhT87kuPOXgspC/kPxno8P4JwfoEoogs7zJinDBg5h/QhcAk
o/H9ajhAf0CfSttX5CZSizyjoZYWv1yaPxfRr8MjLtjFu2fjBw4JqDvFu2XAZXx4Nszko2KjQX9I
sdWfV+OCc6Mj9uRwBU7juLLN7493+X0fjge8EWgMYlD4VwxTeRhiIamP4wloHmiSAIaaNXYNzrON
owMIvCTaIMkO0Bhchw+/P/j72PfjwhIfDyUDk5BeuNz3oWf0/MkOaGQ6rGqe30QnoJV3yC5PLljt
nS1X9lSG/j995b+5xARXC+w+Rj+ANsKy+ZUMmae5UQtNxUGJwN62HZ/fQGXUKzJmZW8r3/3HB0wC
LFIcDqsXw2g+MoTNxfkOgQ7suVcOVymVtHB8ZshmIu8L+hGTl99f1uAv1zXF0JuEInEH5MNC+iHq
uSnw16q8+NCDHdtMJ+UU3qzr6Buk/0C2chRDATLIPr6g+8HdaEj/1EtwAjlP2rW/GFXp3ezCUENt
JRoGm+TTCeqvfXYh/YdVgH6cj4sQcG2AWYtYgkCTf4yH+fWO9AIAYCNmvScptO8HT4SkvJqqzkcL
5TDSAjxJsBzh0bnu4rCQ4AHPoLvzkNruAbQkybGegIMJ6HivFSzfJOPJhS4HhAqKDEbrGVCB4EdA
Lx36kJQJziKE3gndlaxBocOpauBH1PD7XbjSrSQ2OCP/9dRGp/5whZEr9i6YE3tb1gwm/arMQL5S
1CIOHberNRv0hITNlYqIvU0QJZICbQAt2ze+8T43HWfol7hoEAdVNpjqgdzYedWQhSBtgu9Ypbau
sqCuG3s9x8zEn2zvllPv8w52BEGJZFgch9mPQKCcwHNqzWRvvWW2t6wd4YracpQvugnly6r86JCg
i3HMrTHyhYrI3Pp4m6bI2bgifFnIO5smUOQVfpe9G1QXhJkwpXyJ+GzvvNELHsisaVGvNXkFEhv2
h94x+5Igzdd5EgdgF6aS2DsdK3xT2cboFO0mHBBwTPkUQuRThaYLee00riNdDa6bioMHzXDTVjqy
pwV9gq+Jl9i7uprYBiYiibZuqGeaM+txmU3oTb37uVZ5U0U651G96Ou6tdNb1wxencUEXzZ0gOZ2
0wLGFfUKcsojS8taHNAbN4oZSSyjejODs/jMoZ4+UYl4Wsxog7cb4WKsE9Mn8eswUfnCK4gE1SjY
iTnFnmQHuTSL+xorA6S0l8ewG68UKgd0XMvB3mrt5FKYBI1X0MYm+WJtg8bTamhX9EgCxa4yGHoR
pMEGSADoDXzXBcVYRqtB7X9c/9jOBIYZjSEZptACqMenfATwfP7xM9AU+lw4v0HcWPnew3f9xNPZ
FEvF2BZ2BRYwvzweCRrZ5R7YQFleQUvwZW6mBQjVaCm7i/w0UEA0kXuiJu6o35xnuLKSZFSgcfZe
Jr2P+rMcbGm20P9dVkYePtB3deAflmBOjUWjtNfz4wRz09s5HzBjMYLYLe9Q8ZAu4zCCZNZzDKU5
heiYe0HP6fJm4EuafGmmtb5dnBcunydcfr6b+t7sphA8Zbb67ZB5oL9gN6F/DdNDCK7z9CCjkqNv
2KEK6pnDmJcuB1tqD2hljrfQDqMzAUaVG7PsS+bs1VwN9iFBv3fOZQmJAXMEzjGc8Bzpc/A8+eFY
SIz8yGZngxsv4fPdwsepyubSkC8z2lNjrK9pwQwlVtsrA7BsH9OhEhnkzQH+zbCeqdLVG8qT4Jyg
Dj72NU/O0u9ZCYk5dqegXwRuuPUgXq0wV3e9XOc3VqOwK2C1VXWBxc2OcYnpKAVkfHB2QZqWT1GP
aRhF4MWPaH/wckDcr30A37jpkDfvR3TrGvxghEUHnRZLyrVkeuMB/pAhLts7bHNYy2HZ83qfeCV2
6VXVOzfN8oUEM3sSjkNgTisqSEaMsXer5eWThW5/lnEgX9x0qXYwgefVDrR6akiCgDmE7UMDnfpz
ozCQJ2eOALX1UZrVSOkPVDKYRIyVkLMXOjwk0C3WuukL9BbG1TaIBCVHAqqRfV4nGXwRyvPWw4o6
hh4i6AnRkgdystsIQmR7TMIo+rpWhiQb6PfHf3nramr4Ac3oDynn4/+Lv44RKOk9CoM2hQG4HEik
PVNEUEnfGe192N9YGGh6i05QcPLvHffYhSN8wC4mfzruferFX4El4Ocldiz1iFEZYfmV0aVWmDYh
y2G70qHusrBqdQzhrfVOoqs1Lp0oZbaCqnx2KR32ddzTm5RHftHgqdqBZVJt7iBqvWDiC3IRORN6
ipbay9vA4LZi0oba1B3Ekg187UqdFZ3cwUUNPQNsZE8Ywt+gHO+S6c3vGnYiJUF4a5MVi2bUWClT
5dMCLZmXpaSrnhcVH4Iz+gsQS8ckRExvGH6PgQW+S2bOTtOCW5N3mBgFLU83OKeUAnauZYz/wdse
S9BGFTslnQSaWYUt4j1cyb3jBnHQkGqadsCs6AmEBjpWgCZ2WYPNROQYq2xvoWrgWSLL2O1Sh30c
E9zqXVSu8evqGgT8HyEw5Rp2ETp6L0t/8Tt+i4FlkBJhZcSnRWt/h3kLq8nU7E1vfQSvPQsihZ0/
XEfymnbYHyfU00shSN2pAhNJOl504LuQMTjUNbufpxWgA6vbjbxBJlF6HravFEDb1dgptTdO29vZ
IPcVkE43wdr17hguYdKDi3IittcYqxBGua/Y8LKEo+Q3ITE461pIfNfFrDhkr2qX3sXQqSfsFgmG
FAgMDanGFnoK9Q2GgFQ2To66BYKTw1B096U3kJeEBwisTnnNaZHKgkP9W8YiXjHMDHERBl43eP5R
au79gYFaDGTLwmyGc0aWU6PWegrtgmVBO4WdfGRz8ABtEdtTpWzfbhUgghVnUl+uKHQuEHvEYVvX
khJsmAqh6r683NGmAQK2aoEV14F6OGPYCKqGOVx9kCJkkheXlpLSfwo8B6EO1wmp5T1EG0/fmwTN
7TKvF15xete16L7BViVBWUBKr0ZXb11be1UApgDZcrVDAw0B6od0o/MxnaoG29TmZSfqAi3TsD8T
EA7wzJCDpCH3jy3E5zM8GJNjcgr66cCgFRbDyI5ds8pr3P7xbqCILK3h3rP1WH30gBIAh+PYekDb
76swCUCepN620wvB9xiTovdhFfgpg606lTm0g08VRUiPVKW3gV8FkDID6MnWjocBg0kA/3fBXQ/s
dMiQhqgMnkSNsSTISOZEtH9gAAjZUjOUe7ZizGw2jwbQwDAtOaLCH70a//A6d8NsvBywrpEYgJe4
YbP0b4hwpjC+yJPJib3VBIA1TOB7C3tq22ATLZqRw6lFJzLgrfjahrr/hLuNfbm33RE7n9jFovVg
o0RzTkWyqVh3rVsAJBEu1Y3vZPUovUS/qCGMzoMRzZBHlY8E0o67jnWYAmEgkgd3yPygwUNW/oMk
JTlGsEbqGpo/a2C895DKS7r3mvU7GRPckBjqGjoNCeg6NOj6HbrxnWdk7mEHnjKnzSWCcB8RAvsV
ouHcDFd6DL0DwJ1RXk9th0UqOKJNnSisyNWUuPel7fh061r0jeYGafc/lOKXKuldaUwhROCl4xAW
AkgQH8v+FWgpw44n95L8SPoNpNdMXRLf35drf6l+KAZGQqgICMp+yFWXevWXfmJQqbNuhlnuux7E
QqbRcvQwTsqDQglO/iq52OjHH+Hw98f9S+mP44J7RJfeRYlFpfj+uCjJu6gZrNzbpkteZw8tKWKy
nd0u6BRVm0H07i5JOGLxaC5Z7u+P/r5TELU//mFoVUAjOV598JduCTc1UE8Aw+wxSgsFCJCw8AFd
r8NVk06I9nMl8V9fKpQll8wbbUgI7j9O4f8rdj/nr/5bxQ6vZMfd+PeCXf6KsZrAJf41Ofmi8/38
1J+KXYAXIEBDwTTqS/cyRDj8wj8VOxTy/wuqLlS52P/RqQZx8L8UO7x/LEAvCUVDDiZp/lC3/lTs
8P4YCGx43RL1KXJW9Nf/J4rdh16cH91GAZ5arOHIx5jJ+CLp/fJMzRjoJi9pz7lfInQwL3DksiHC
+Ky8TRfzKfGIOzbW9O3G99v5ZR5i84goaNH6zPrx8y9X7280vY96DFRDXAt2EaChtVFsIO/PJu6d
bBnX5hyOfXCuoLCgbEgHgEXWzJhmZZZYv6QG+2amBEV8w4AMrH4M20pjuHhp/8bm2b/B7+Aw2Lsu
eMRQARrsXELK7wFmfdl/8ATCD7HvxxknUFwxHIikPg0/SJ5xDUQKw2jmM6bZVVWRYCbfo4GOF23n
1A0Encc2aIo6BYuzpgksWtf60U7AD8RmaIb5jdtpCrAHS1Igvx1AZQiOjDFVpEUn4NDw21azI5rd
+VQgSLGniY9XmN+HRAMTapPrWiGN3P3+PnwItPhSsDqwTUNKxtpA7/n725BCcwG2201nqJrsaago
4k7chlgaskeSt1jF7mUZdM+/P+wH+Rj1NSI2Bm4wYESX/1xO65e1COiuiuVU9eeeQlbFdDJ9RiMR
5r2V/On3R/oQ0X8cCfoZpFwYXgyK6vsjyR7TbUYwvme0jcSvGE+JrLacqQuzVvKNP2JwVh75jg45
GgIW8U+L5rIoftkwcXgslJBgqC5eK4zo8OHwMHxqGFkgx1PoauhE1+S17S7ngJF50wYgwpA5H7d+
t3TjgqaAdki/g2TCtEPm4pNNwCLl0dKAMm7Q6fMIejWMCk6d+y6RLBRQxgVm1KEVQO1JlKz653YA
LwaDqv/uMf3rjUIbJMIGbCmMZYUn9/7y+YkmPSGldx3oUrzWMPChynnt3Mdoa0az73HhdfsVNSl6
PtYRg6RgLtY5cIj0jzld1yF3vEphBTfme43xQ2+GSJ4ef3+LMafi41WOMDYBHbjAujC7AwnK+7NM
FK19zBKLrhvUEyWjxcz4urvM1mTb2WiN4Uej/8kIRzSGaPAUAF0PvUXJXRdLNF53o7iTmCNts7Rb
qs9LI4YDBIM5k2SUj+D1aVFiOlKuh6apMSY3gv5YNlN/XqQ3AeiA91+h7xmC6YqWvTw0XOzBdXd3
YVPdVuD0bdbpdDzP5fgwh8KLkDKGF3nThYgNsV7XzF9oc+o4oS+lD4qUJzQ4rbBhWb74HG46Fl19
8CikzmxxdC2ChXjF2thvckJPhMZoJhAsYk635TTqA4aHhA8jx8TtXZl6QZ2tvEVJjmGqQCn70fui
Bfp5JDDQA2aPyUMwsu6tNjLBcx+J9h6Srk0zAw/7qEqlc4frAKogZDfglu0G3vm4DQIbmE1H0gCN
AwsGT+Ym5OVGTBGkTslueImGlQIjtOY9tppwyTFAD3XWnHbPVvj8KlRM3hOQcTvNGi/cojtrfaXJ
oDaTb5t1a1pa/V/2zqs7UiTror+IWXjzmkA6eVNSqV5YkqqEhwCCwPz6b6Pqma7uHrPme56HMd1V
UmaSRHDj3nP22WsM91+R+E4fWDGFE2KcpGfXpKZK9zMlMYtjmuIlVaO/79tkO8la9ZG+PS4q1+5b
LjROnl0xFIWGPmvCYto687qzZZWEltSaGuFYGacbmuZusgw7yoce117BnST3lpyC4TDTT7pkBrBW
CUCdTtb1DlU4ovvvWZKZ5voyTNq8iZiCnq28fTeXupBWj6ZyHIV+LUuJtxGRXLcesHHKBD9cTu1e
mFX7oHPqOBWLRUU58h0kCMN1jqdINH0In0nC81BW5dTF4AVSPewraSQ3Wcf4rz2Wi8fZYZmrQF66
g7S4o6akNTgzjTwL966WFcmNYum4adgxYeGGs6Aj7Glj9sGO4T/Sr3hGJR1qSWAE6BISeGCYXhOa
FVkA6GM/VR7TgSGhKtg7TVqvob/Sxwobs8RdVGdbRa6GJR3oKWg1/Io09z+0UXm5HumtKTEB+qN/
7eBESM6N5UnPKcJmHrp1OQ46uxui+TTzQKUNih5x0A8Nh93KrZcj/flahI6JECn0ZmepDj2gVC3k
azWfNVFzfGeYXtYR/9G1G9q0Gt0H2TTP9JyD+mT1gaziMpPu/TpKC5MPkj7jIpuywWPakJmZPCS9
Es0DD2PrjMLCLPej4B3ErazSNfaNeUUYUdDTvqp9fHyxxlLpcYga45mxhlNFaWKlY+ThqRa7/LNG
b6Corz8QuwQuOm6Jxh1kdNadDD23jygKaMBiouysKG/zJFrHpESdM/UigCkL3yW0AIGtCKKKVbvg
7GfvDZHgZPKywBOxAaukPWW5MaUxDdoMigB/b2cEyKi4fVIASTPtsXWHblr71qMbWqAXso7Ma2MF
cZLvfGVr1uNSgUK4dkWwtFGDvubKGRseSSnWa34gQMxr7QH8Gs0Limya3B1gonk/TM6aXxgylY92
YTIGmRM6HL7BzQvsEL9tPLgrDRKEklsTxAKuHiJRiXMAty/VNFFZFGmhHpCPTG+izywU2lOaMCdy
OEQ2fsLvcaoWxPHnNAoNvGXffU62DInSmbYGFOVQAoadY3CaRX7ssRJg6fHQTt58tnIavdtuzqLo
BrpgAyfhebEZoOjdRO2YTQ1vrMX7ZVzwBAueEPlwd9fskn3kG8HcnuQQJOZt0ePuuzf9JrBPs10w
ZJGz3IrPbJlvnZIZTdxONS/dtit9odms5YpBzds+/DZIm9ifeF8I3Gi5N3yKsYOGSIOQQUgYlIql
I6q0zO8a+L+YN0aqgp9DEsOUTXbTGfaC5soSmc7XPfXzeFUzARp2uT522BV0oE7xojoaVvwz5ho+
ERsIYu2tTpZNzYjYCs5Qt3J/B0K35L7ABfM6NWiR0VQXy70lZ324oP/JiK4VkAAefJ4WDCJ047oL
0u4F6IbbbZjW3DzTBg/GC6gqaOeW3uuYUgD7OgiTy7pZiJb3siqd23kckJd2EJLK58mt0+GIbaP+
ABG67SF5R9OPc4BvxTmuWJpzkGueNT2p9/UkUmSsNtvc0k/ZfY77+gJtfOFEjtmbsAsrx+ZxlJk0
daH3pHFlNiyTVUus4GQ3rdH9qNmQl7NvcEvFOO64RwoH2cAe6beKechM3YXRj6YbJkElFU9aS+mU
3l3xrQ+wM2sLZfp5DWRvfMdeuwzEQhiewr1n8qvm2thMmROqmZPga5lCDeEYKG6l5NW8eIia1dDt
fG842jXiquM6bWZrfDHDehBV2bZXjTvbl5pEOBxnXVOrixSWdBb6zlBnj1Qi9KgZFeK49vJB7cps
mJCrTsrveAos3UOVdkb+1Whpa6odpsBy+SIkni5+GUbEOIPknZ61RExvWaprCn7v4JanHNXR3Txo
yXroGY7lcb6O3KS5KQvrdi6r1bmuXbEZhoTS3SvbyHBC00CfhnjC3wQawGfah7PBoyXnD0MVG7M1
95GqMAYeGFty95f2nHrRkiCGDhOBPecZCafxWGQ99xpPum1umNbDbRM0kLVGUwQQTOsMo9U8voCo
nnxjV5bK+0IfnMnQBGPBxvJZ+eq+S6Af8XDnjo5FbvFtcnBY5svckmV76fUis25xx1XuCV58wOea
Zy29Kntt624P2AyYldWjvKqqhPffw4TdD5lfZtE06/pp6WzW/eKCUYCkknmkQNIf+F8n5T90Ujwi
0n6p3/8ifYJ61Px4l/n7KH9VP/38sd/FT7Q7dHAFJs6SLZjmH60Uz/qbZ3L+BtvxUxnFieSXVgpN
NBOgGxxCYkJ4H7+LnwKaao7PY3nDJv53rRT7U4H4y7HO5ujKsRVZBhuKo3O8/OOBg6oEPlabq2ML
7ygyoeHF2doEoSPl18Ut3xhgFDiwVxlzig7CsnCH3TwvJRtUKUJd+o++8suzBm/9ah6rS+XTbvY0
l24Ic2bcR1QoBbX/MmIEwF6y7m2r1pkwA8CBIxHsBTMqSqExCDnb34lEUW9lCUYu2y9jo8OkkRq8
JhW4Cguj4TX1jrlaOXxVVfA4OjlteNGam5TizdWEHlWEnOAhWnHtKa8/CdV/NWgvhqujLPy1jhbD
832iuX1PpMib6nl51xFfq5a2WSpxB0FTCWky3BmZP+zMhs9DqAYG4b776hoFpP6esmv6HKPzvA5n
DFSR0rxT3/snaJaSEpBLoyhJU1mTi1GUH2apzTvX5VK2fj9EescvrRSXwC7TL3wELoPun2qCnSMq
uQLXCO9BCVuLM2yBoL3M9ljYvdi3YLojt3P509K+m/xRxttPFnTkd3nANHhldrVLFy6BADYRO9JY
79K2uguWiiPOwEtSEToXjt2hApgsMx473pAl3DJCVvQF4iceQA+BSNA2H0vT8Ri0epylyVJGU7lQ
mQdV+p5UmsF1CB4J65Sx1VQiHHQcDZtkeU+d4kMEV2bYF8HwiC20xLns4lrXqnWPF2Y9Tj43h8XG
zi7pnXxDe/y8SfJuQT1ld0MkPO4DCrK7Wvmol/UAioShqDj5L7xodyrnTaVFaZ/QMwR7o8BDwkx/
PnuBNGPFQyDSJX8Xn8x1PhglURaDGXsqK0I3cTmW8DDcjRV1ee0419zPH3OAoN+EHLOrpvwNySDf
/co/FcwEdtDGmmiSPs4Y1fIzNVdpMJB6oa9brwBfBGE/9F8/v+86ZYapKm4rZljrPs24Zbyg56vv
sFqMrl+ddSP9YJFzV7v8XT/j7kSyZu3abS2knVy+VED9dq6PJcvgjbDy/J0SZX6NSfjk2d7jwkkg
njrWCcCt5DxBkrrKPFZH4A1fPUaloevxDfsjNxOKpevPi4FsAc2Gxl8VZf0Gk9qME4qec2UCGGfy
JsKqHJLz0gTGPVYJEZKpgwe7XxQHTCGgWptm3JetHtW9zSXVFe8hzYYLf9DmQ0pf7tLqEgBfcjXj
EuAB8UIWTv+CodHYcpc1/OE8NeWVb7JQ8YDAbVAZZ5slrWKddaJXKr9TmXP9ubysYl2POkBzZl4V
kR+tP2/o73an13zddhaUZ+ZKzWHWrTLG/MkyLGl/fX63Ws3H15Lm0kVsxBbCLdBgU+SUzbX5vMuh
Oq/7VvTBYUjtMuZkEOxh/VQRfiwRft4A2x3OEr/L7RUyw8I2FuDAie01WI+fX7ME/cc64Daa8XjG
qjCSV5E72tHJ+KgrpS4oB0NDyGKxe2E1YjDNV2CUHylHJ/AorB5dYzXXlgxCszGSs96PzSWnzvna
mZ2DPxVvWpovOw1I92VSmmUM3TnnXKxrx9RhnbarY1wuHKv2nstN1gCDvNRwBIZrw/aF4+kVwIPP
mLihqrAPQVYBp9FmfpkxqdAeLDf0pG5FnPiHXYeS8TS5A3CEhpHbnNf6kcGsBeM6ZVNMDTa3ia9O
88rgkIzmXWYF/mE1muVAEWfGwlYqdDo+NkEMOQg7g1XkifZY++xgNTOpn3uTGcxm/LloObQrAH/a
I787u3V6bonese/MpVgObqL5O4ceOo+diZupmwW9FVgHZYtJhN5BQ1/Rnq9Hr/wIkATFVM688nat
3cApI2ay2S0Uh2BvN7RGUGQNkeY7bIG2Q5UO2fDWNFbO3S06BT/pPjqPf40cImbRMzfP2U9srcr3
Rt+/+yBqYsCk0LI676luKX9LLUOmN157rSx21uSn5yWfN7FhNVRGxNQWaE85tWBDZ6auEYN6sLtb
cgF6WduNA98Y4OmvffFmMqqLDFEETogh89FJsXsP/iSKKzoS4zknxcjfWTq9hx2Oa3uMNy8G0qxc
3gJWdZN05xpV6u17PKpFuJTggtCN9EO82pkwABB32lkk4yumzPb7EKh3O9fbcZdac/nhd5a20s7S
cOyEbP/TEbNVu+fUMgcC9AIkXVEw+q8LW2kMck3G2YafXAVTuzJHt5ppuKbP7nsnTplDfZTLKrWv
CxCfMBtTVV0mWWDJXY8U0Q27BW/YtYOybiEPo0m0+wbq/znz3MdfSrF/0u/9UyN1q2vQ5EJVcL0N
Z21Rd/3al68CMPhEJYxHL18W0GjZR17ycLEa/3HsW4vbilVnoyyN/v3rbvPcP9VTNipJgIIMwjxL
/1M9Ra/bXJjmj0dj+tzsWINWXn5vJq3czaL8+Pev9qem9s9PuRHZTWZuGFT+9GrrRPRQvjbjsVq4
QbZKICgTLSalSf/5uf53CPgPhwCLTilX/V/PUx9/zK/Dr/X/bz/x2wEgsMgoZS5E29FlRMgs/h8H
AEN3/8aZAHU+x4LfqvzfDgCWi8WB4asHR5qpohkwVvrtAGA6f9tqfxsxwaePgGzMvzs8flsW/y7O
0mC88Mc7Fm22Y3OO8LiF6FPyWn9cKZjINNW1LXLQzQunNPoTQ7W8f/rhOJ93caaxi891W957k381
IPT8SiXbPYiWpAS9H87jAumlg/Zx9emUWxJSPg5qGwMSHaK9onkg5ctt9Q7hZUJ333HMlGO0R5bF
nW3npVnvtIawixO4Jzp8gQ0J6QswDJN6VivXlgZNSf1x5Yte90C9KEy5867kWVzbuyQpC3u/rqmO
fV9Mfd99IY9OUrQxZqqMcxbMLuMoMwlk7GW6PeyzyjbFWdppDtmlILRJ30xDC86AnPLVOHvtYj7Z
bLyo69fWaEldsZPZP0BFXpzTmEODSsinyb3iMVk0esSIOEsFsa912teiSeCfuwWdhNUcaGnFjOx0
5Yb+wEP9AQtiIQBRVPZwIFkAzypYuSEc3SC7SIrt0DLRWR72impaAfkv2LP8tqDaaBEhN7lEWka4
2bHA3B1P2GNeFgyAO99Ks2M+5A9pBRGDfkRBslLDmcGcnkDIWYdCUskZAJaPdN+zFeVSmj3DgKHH
tKj8hGbviskbPeVxfB7SmiZsNSAFmrN01ygeAyp13+WcTLT4phfg3kOIfRzOr4Vzt3xi0E2iY2AU
ZzBSb2nO5MNKyvFh9cdhhz+9PoxcUs0iB87xBM05L/P2vtkc4FreqzV/grHz0Va5vFiHlnyvMr1e
sw76zShf2no416ptjiWU6cjLrWimDt0Ni3AvhICtSiYLD0GC5CiOngRkmwjiEw/nWv1w88a9qt01
uZ2CFscAPrtdMI5Ai60kImGoPNjKNnbzqm5MwnwihYg2TCH10SFT2SWu7/7Kl5TJHuEYBBQRCtfM
q7ND8JSFsID8t3w0FZNxKjsfDfN57pclFp2j3acbDqAp0h+JlbQ3jiYfHJnPRJHR/seGk28o8fzY
lK5LkITu7qx2gUjZOONe+o59Yl/I9mBogz0xVnboZFpwUO70o3XKmsg/2AoJe8euTMkRC0F0vrWW
3aLLpL+Upii+YUxxIGqtejc0cgmdVQNUpSvaXtpAA8ycHw2nIfamKp+0KjmtK4LtehBg2KX27DA+
AbU7F+escwiUEXb+YY1O/21cPc7gcleUk10i4+/cTf6n4ySGjXLhoixFOY/5PLLsVftopQvXS6GP
cnYt0pA06gu1Lht+SzuapT7eL4ZCxlvZpbhFo1U3GKUJ+RGILPZWm8N88BJvCA10kY/M1GQodWNN
DzkEvXMzpj1WF4vcs4gbq1x3ySTfx4pqRU+UugXMa6Ah57ZIA1UZO5+mxXfgbroep569nEeZN0dT
TssUHJhr5ST0Lu4G6+HdQqkeJvlBdOiEPR0Q5t6dxzH7wBsesNYmrBY7W+/EdG3S9XwZcOAqc+sw
r3tD1fpF1gQ1+X++CLNOMw/IzPlk5YQdp4DaQYTKawFqE1l8qsXAx3Dhi3WTQ3VWnAQrWtUUnbvp
r19nZsRPXo7fvCq0V5bUswmwA/V+2SINlICsOvsajl8Z9RXt70aDIjT4MJFMkT/VGL/JnhROfmVy
hDMYZ6xWhJbRuEXQ+aUD0EMWZmAFl8Ku2rMRMCX0LHWpxlzc21agPaCZ8V5N1LVRWgbo8urtFDum
GcsY7CeHx7YhaKBadOg+SxsDk4ExgJv4moFFS95P3uxRrFJ9bau2hPF8V6+KgUyHDkSjic5kQ91W
mU03dxmOk6Fn9DkloQydv/rM8NyGQebywtnROYItD957c7iDism4CPc9jA5ffnUxUjNN0LXYtNTJ
rmBrlaNhcSozhPxIWiTV5LxqF8voZMgyRwO9Jz47TB7IWhB6kvJosB/4y3VO9svNqunqaskZgDfL
iLa8mU1wMUxnlWd+mk3SQxbQyQLuipulABSL4/+A9qRnD5ZXiDm9cEVPQMgoKXs6hoCTLDFKu6Ae
OIVO9yPEzR2nVEAkaDW3c3Fw7Ob5QKBicEL5n4StMdPPd4P6fRGt4niImJMzpBaJoewiBvoMWgLf
HB6DvAgiyy+XqLOrACVOdwq0gCa3Jj7mzvuClaGN12Aa9/ogOIwtAT4ae2vbN3O2H0dON1rZfVfl
elXJZLwwZvrn6wRXoTK95gYnl35J+FobN/pS7Kdc6qcV/9tRczzCIRm1YLAh2M3nsILPg888lgXa
+Lpkv+tcOGHYTRp0yxhg5DeToK8LEqsTsNcN4YLWtOzEUhiX3AOYfHI7C6ey/BhdTmuzWL+hENyQ
GwF7WbE4yRXj4MTcqYKtHw7XG6CFKYQi299yJk7CTBnD9WSTFpNVREq4evrSGs6HCLoftsyrfeVQ
MKjZfq6B3oV1OWA68PlVa2/3OzHO8gMUIpiDoSiBD4Db9YYpuyXdqLgLzFacmC6tl9iuuAxeieQg
ob2kWF3sUurZX1oeGNJ6yHMXYFE6j3gsffZ1N6/ezAZ8Qm0u7Wm0a+IplQfdkczvPRLJ+pII5Snm
wGSHylreBhAHO2W63m4KeA8TrKFYDzr/CZPLeltaA0GtzYrsfpd5I5y7qRS8fSXL4oVlX8qrTT//
2HkOP4sS6KEfgZ1VMzOeKkjvRrQHtw55Qi9e4T4gHIXEVaXXNtrkIz6l1ArnrBCxMyRc6CzP7C+c
oaeQwNOetGafrkcC8rYbPDgXo5oWCMjALzi+k7SatuZ3p5kbJ1r4nnemMNobZazyqK+zd2To7X+b
ykF/GfX5nTwfebPqllbESmXqWNA5QPvsKuT30PvYWYVUxF0tYWCqAJfQlgQk9Pq+w+V+PzGd0cFK
KY0Sw0Ty4thD9TH0qA+3hZryndJyR4vk9e5BCMNhyTSuJFZsCFamjLTpoyW1HuAHQI6S+iWY8eLr
gLfzrUlphU1ZskZFmyE0SK3vOC6gwuGNfTfSQqvDFRNoSZDcOJ8EAiyATGVWjBFD/fldr/wqEu04
PIDH6U4Jm+cVOvTqEDTu7eo2F0mLagCBt9nOR8CFBbezq7zvSeohUjAHDxW4kz87ICXQKOVO1NdT
FTs5KcaCrEsQHpAgmehb7X1v2X0OD1Afruk7+cjXE2R7HsfONFp7H3qQmoflpvFzZuEGgYSJN8m9
wTwhJshqOMje1Q6FUyQ17NIqf2Y3K595xI1fKwZKD2Uhk6NeePlJdyYq3qRzz12jtILYBuBdxDNN
1VNq5sVyQc5svQvWrD9z4GZBZPpUMuGqgjP9fxoAkDY599qNQL6SErqqD/2dXGf5rPsrCcEC2Jo/
tMEFciR5Y6fgWYlq70vWX1uQFog8v6wdNHxUV+tT0EuMMBwfhol2ETtsyDkJzvEaCMvd2ZVYVJwX
rIcLklbQcPhwHb4Q8rK6X9NSy9dI+TNPVvD3AQuxnyXuC3dOY7u03WsXg8kLc3xXo1gZH6q1Qe0I
i0a7qpo5f0lqp9n3iQ+Ls17n6gTWiymEX6SQpuySPtVQT/WznszJneKvHuea7bWvgwekTDBymm58
a+qmjbTMK/auXNML2FYYohvVYRyoVf1oIOigx+OZB7q55SX4i26/0MGir91V9M5XGndOL5z9hB/t
jhYW8ENnTUCDq5z2Z2GMl3WDbs4GpXbEBJnemljtlnvfK/r2BiL/7EQBnJ3OLek2Y6PLv9ciC5bB
h1FmmsxtKTdzfwQlw2Dcfmhl6gKapsBrfQ+qVBFkdbCbikVBdZxtDZsCgOVqFTA7rSFjH539igbt
4FpHmbnOs+nnNV2vCZbQsS9Zi284thOUfkWSXuaKpLgdt3BfxKafThFjZjwDhNMjHsxAcl8qqYnj
ONCLnjvJWcDotMMKUzRSctHOsJPEiRiwIkISk18Kmqsg6kfvo+5b+/0n8atH5Vcc5lo8DiU5zy/o
npH62MF0JVmPjIHX1Ylodvo/Wl+kR3esKcFpQ2phl/fe01pMepy77M4x8aPlfjCH9VWnsL6Y8CLv
KngxrSf0Q8uvPX+SxITIxddstut7RCLOeRX5FJq1LSIHsyjuJZr6MaFqkukIYDEdXcmBzG8j7Pui
vbYBukYW7/HLQBUZy5lx29oYRZzyrKM475Z4NnsZj5V30kSjIjja6l6mebDvS918dezZPtYl8NWk
ZGeqWqLOvbzNDnlqgZRsN8tZXrsbKSibiA/W1KEybRCyWQAhrb9RvBO8VqDLhGkux86oOkopWMsE
WdF4N3DhxNw3AN6C2Ylp5HG+4aYkcbTIs3iCBRYHFY9x4lTLbwM1PeMMrz5qeWIRLcmTpJncBhVH
JYdQ07UFyjg6GSLra2KAPO3mE4kGxe44Ms+/msuxCZ20QX32CUirliz7AT/KvkoSQrEj0cEVbjXW
7sDGPwq6nhWM6bVn1t+XUvHQmZa7TOrBtZrTEoZ97h5LN3dis8LhqA9te85149b36ccOA6gCnFDp
K4qqgvDQDZEojM6/LrWOwN9aZxRZJTZ0ycB6SQG40+7dHLo1zvMXTQwvnUXYQ6b8g+3MBvxTob7r
0A+OyDnXEzj+ius3jjm+TuBVc5NWNGktug9e6kbuWuHEtrItiwuSaTN/hdlwQdp4hOD3e1NUXz9B
b5U56m2MLgxb7WxZMf1Hk4TRIDkX+YAYd5hRKaS6G1IzG3qoNTg/4s0KNqb23F22btFwtwzewUDg
E5q9nV9WwA9v6T/oejTa8+gzONPV9SCptwvmd1G3tX9mfxCnoOuqeMXvdkxhsf6YGo5ohSzUsbYl
eaJaZ94V0qMjIPp3mc3yjM6CABD8mWf6WhEIQIG31MVuZmrl2fRqdfeJpEvz7o3zGqXY0sDfstei
PjWjUKTQo8Z7VjJhWqGmKwu9zxOl1GOuEQvu9dK7yFxrCrt5pXBss1Myrd2wy0atB/04fguM7mpi
frjLCvOJSFZUx8rGXozANsSO7j9nM6Yuq4NJAyyQweKYOI9kKmKkXUsTUFV2SUTRixQIYZYhe+hd
4wMUDfUf8GJUm4jtstbEVG+QBqQa+/tAVG6kp70VCa1+mkma+RACQOM+JbFQ7uh6UHyDw4OL5Nb3
/iJBdrVpgWFd+Mk3RfQY8ivFNHoXLNM96Qxru6v8JKHtJKdp7wz2klP81wZnHOZC5WgFtM5rB2Wv
5bQuH4+p7RZYLDVWQh27etmfYRzuJjhMM0edJOKrEt4VWiRxo1CUIqIstQ1TUObGDoJ/1cSKyNkh
HvVMXG/+ixP/hz8qG/+DbPZ7u2jZPPwcH77Qy/Pi8HAF/frO4HDsDiW6nRirGqG7DJ1gSM5nImGB
NuvGU88jKawMCbLT3HqBoknDJRiRsJIKtK0JqrzccA6mQyXMwI0tAZw1BvCipYGvum+pv55nbvgQ
q5gOMFm7grFGrVPhkSs67ywMJfe/YwahKM67LkDH01Dqh1SmJrys7rJP1V1QIFCqUXWO8MTiYG7u
OlsQtlovDDAwDCBe+DuE0Ftr7WYy7efcsIcLmWgimnrGBilDj0OmizTO29rAYcXhrHfGAaBKqtO5
AKurl87330GFKCJz3PzLtzIFrmjKxdp7Ja5BxLVviaOMh8lnXOXOy9SHn/xCZ/DUA3ufiWjAAU6H
uv/cdzSjCIEOjUSzr2DUafRZSHmOe50M5cBtrpACo1wCiYmPhKzjMWZgtzHF9aw8dzwfDRyJ+zJf
xOtgQP11fKQYUcnc5535TTKHxlJqr61b9zeeXmnHggdev7M8bz76hI1eeiVHJOQqRcZgEDk1hvDY
guL5Rp3F0koFsvrC8G8+GYqrzMZ3LXc/fnIUg0wbzh1t6Lt1hl/v5Iwzw99ZiqaZ2et1P/stNIXf
WYqBtES0rgjUfgIV3RLMozDzBoPFCj00F2bGeSHRrglVd5g88jA45ol6XFLnCxWC85OumHaLPLIO
FmwKIBanwH+afJcdPmvMh5REhRCc9A3TuOS1nrcAvjrxw5/MxWozVF5MJkXN5Sd4sZMKqLodyHn/
SV/si9wdz3bD/rNzpS6Kw19AjGWN6bThcEN5N7VIvz2k4U+9sLsL+Nuo4LLWC8iTJTP5sIgiCRf2
BYAcM0ExU+7ojxCcDUS4pIs+j6Ws/gW60ePu6UJdTPJAAHJ+uQqBxpcH1qZYGVMqpmWSO3SZOFV7
uVVC7DIvvzAdy7GQR0Hyxe5XsGOqVYyJfWt+cEYhaT7ppXBR7mM4F6YWPCEeSL87GUi2qEmTdMa5
uyz3C4DDEjvKPyiP3sDBezZ5RFOC/op6ZERwt2iU9evg4m4uXRk5YpwOaZ50d/C6zeeCRPA5cmw2
7LV3jNuha/EB/AKDZC9rbyswqM8/gZBkT43E2wf+Vb9o8hnAh36t19NyMAn8CTi8Dtbd4Pje/T9F
RcrBVw+madEMxWHLKm0bttVd7fiNSc2YZdFfiZFItNPimg4/vIe/ECN7UQNHl31aRGT63a7pYBc7
dxFmvLFGHvXVS8+FzVbZVNny8UmTBJlHoba6BOt9IiWzADIt2Lu8ex5dp91PGk/dlNgMHvZTG3HY
IWGFiIeD0LCc4/iuL3p8Dyc1ITBAylheChJMkEV5hn7Zru30RRaNRJLEhD/KtMkO3d7+xPhqd6Ls
xLWzTP6xzgxwfmoVh2nQUXQLfAyQdCZ59cmnpHsLX5tk80ed+u6yb7tpP0qqf9qZHl0aLbtfsgJw
+EaqnJllhKkY6qtRBu+aMoyYzSk5upkjo09sZaBYGlZhZnHeWSdyAv3bZnbhgiyOOruat047N6ki
W3LqGKkYQ/rN/XlA3n/1SbPE0vbW+LMRKxSc+8JfXomhzULTxt2a+AVtRSOp6ZX1y5OWWyQ39QBz
P2mXmm/7hwzYTKh+R162ZYO1KsCgklkz03w4fwRwtNSy+tq/5JW9hBwV1uPSzy70BGMYb32vpQ9s
BFUV/ULCXDIeNgV2ipJ+liovNa9D9cT4hh7rb0hMo/QBVAEiccqVf68nd4M1LzeTbOgDq/IpGMyv
VspmTT5onNvWuvllXoMGtz98S+iy+O0hkSCKAGHR7k2jtI+TjRs8Le5XX3BUsB1CskZ93aXpemOB
bt5VRfeM46a4ddORhA7zSGElD2q11bd/QDaxNet7faVChpX5C2mzDorubhq7u7E1K8KfWp9Hu7Ed
BLNKu/EtqKpoVrNT1+jmJaqB77bmjVdwiIlyYP9HiLKROMkS/ionjEzoti6VEPOpr35zZ/5vbP0f
xtYmBBm8Y/96bH1F0tDrezYOP6T8w/j6t5/8bXztBn8DMeaiEMe/z+YQ/D6+Rr+KQZhRNEMOF9in
9QcrMO5zMqj5MTyxf9CvGn8zLR9o+Za1GBj2fze+/ov+gVdAwmc5BgNx3t2fVB6Btbga27vgnFV9
oOoPDhookl3uE5/wy9X5J3qSf/ZKpq7bNGCY2Rt/0ZM0dmOvs8ErmWxEtS6+iaYFbZ1kY/jfvxKv
gfaLKG0bPuEf5/GpROROIIg4yqkk5mzUbwZIDTuXBth//UK+5Zu2DhFl6yvx1f4qkVFeZQRtvwoO
OOUHvoePRMs/Cv73//MyFJOgjGij/vk7km5GzJUDiSDRQKwEfocNG4Ibw+P8/3HpNm8sshisk2AX
NnHOL2bclC6x3QIFP6qkJnqBQxXoK9O/7EmJ/fcfavtNf5D5+IaPPmMTdkCSQYzxx1fyVO1rMgDM
lU3kECH1ul/SeSOiPAn1H1kVf9EybS+GkglZmIkz9M+IQQ3uMGuzFceABIfIG2A5FH6XEKSWv+p+
WkMWQU5rLAT1/vtP+U9u+k2C7lgBhlkX4+z/sXdmy5Ej15b9lf4BlMEBOIbXCMTImUxO+QJjZpKY
Zzimr+8FVqlvkkyRLT1fmUlWJakSEQjA3c85e6/99lti6lVGFhVAMuqYDJUGyaL0NEbGCX/1+aWW
G/bhhkrHYFWgP89b/fZSs0rURDVV7TUEyftcVRD5DT24+fwqf/xCv13lnYkZaAW7kcq4Cj2sE6MZ
7/p8KI5F89/dut+u9O7WDWkelT266H2UKTiCY/I0L+mw/x+vl/7xS9HOdjneeI63wD7fPfUlrWlS
6Kp8X/Vo8+jgIDWbqm68nK182niBXvrCawih9aTc61A4/CSDm2DWVnFcUoXpGJVYg9wxxF5cFsNP
J4rztZME5oG0CkHQTPoyUSsewln0Z3REMHpVnNZXhkcmS1nxf8FTmG/0lKG2Yseg91bnV4D2jPvU
McqDDBJaHHk/+Vhu5T5wZibsqIx38OMY1zojts52ImRjlRaj6/d1aB26Dgy8SmlKdAwjbzotsY66
Nw8/4eV7O3CNfHZbcJXEKk8Gt0X2GDnULpvJyvQfSUoTNwZytdYMz3rKcdX4ad+hn/fC6iI05tLv
JFHsjN2CAGGMyhB012hw0Zyisq/p49NXQF1LjpWG4JxvN+csXHnidEyNCtoJDotLFMbFBoqKWhMm
IbYdMOwO4b8wjxZ59TsIa+WJ0BFruHkd71wvx7mb6cZ9GPXyZAxFQmOjzO7sIY13dWtWj7WdG/cB
352MpEFUj1WOpZrPBBGHmV/ldWuTDG48CrYFTkKzmuyupXdw4mptfqVpcfc94NacREldEaaSvCA0
p/+X2MZ97sYvYzsEN52N83JYlsYIbuTJlDGZ3TaZjisQsggQLgra8ToZY+vAit4h5M3jXU/LY8Ux
II5oe6viSEvZxbwA+u48NHFIJ3ZYvNiaBwGhTLiJKpMkV1OLQJBYHvsMifWREAz3NEKTs0kRud4H
wBMZqDHnIw05/MZcnK8UOnH6ndQgtlgIB34go8WBSdzyvC7nxs52cWHoFfOxvvJ8mzwfSPIV5jFD
9FgqCwKHKcPpZp8SDzjfu2RQfgN+lb8YyC6OfMcJtjIrJ9I6xGiJABSBke8bwiSeH9noNEkacHAp
dMeoL7dqhBjZjJgmAJ7wE3QB6Q5UhRV4T5hH2hofOHCLGnc2ypJZW/cWWxwpJ+6OzgXCDplhjbvr
yEDrd8DAkydvMLQt/rH+DN8zdP8YccrulYc54N57mJs53VH+dhklXmPE24Tu3ryZExCkK7JLB0XJ
loofTLzaX8bMu2WRdiB80Brtbc8A8DFMLHnyylzLx6Wd2SjNPNr6Em5gLcA5OMDWkXI9/V6jvz2O
QVhsmhEbS9okL4wSPXThtnnkg4itCKmXtKnFzBYRIgXbxBs35PV4pFTxCymTrU+Z/LyR27jMOLzg
hrGaSn0SEqJnQlvlInAi6s2O7PmUxLSHqp36nZmXOUlLyEPoKLvFkeSFlzZgGlTjKly3golpEz53
qnH8qEUyVRv7rux/qGiKCSsiZlcFaL/YCp2rSPFSioKPpYusP+sR7DNg4T23SHBgDO2k966o5hOc
6Nt8dmg+YMbt1jnDaKoxArVWZpfxULMqjpcEcZIbRITJhcmhcltrvPWpyiZkYRVx920ybWbc0vt8
6PqdWPZdxu9YQPLkCaqJe4FWH0re2LpXZt+Jc4J6MQ+STnscFU9UyoL6XcGaQraAW7kv+PqynXmN
crf2LrpCDT9brSGfKoSxto6s1L0SNoMcS2c8IFkom4b1w44054ogEobsTUOUuAPNYQX+0L0KyrQ5
FYNiJXs9aSmvgeqFVcJPJpABOWnQvj1waVAd5JO3bgfdQgw/I1kcqiLDNURsBU+wTkcxzi7Mqiu3
0WC6/Ah5dUHThXN1CXI3I5iUlbyG5YW1FAyiw92Jyf3wSdkSAF5YdWFpPHapK571gdWqX54RqcNH
SYMuPk/kGG6BhYKuHDhJrDStk+dJKLf0ReZ1Xy52I3NmRexKQjJmu7yNR+7Q7AClxDHcrC1tIQPw
CycYzKD4hewG33qCBtYucQbHYFb5VatYe7SQ1QP+yKZIUYL5vVeqrZmg/Q8xup+jH9B/eEJ1TLEl
59FSXbgklO3pQ/W7JCq9HXpJ7axr4gszNvsHLUnai2mMurMgme9j3RzuEd+gz4Rtu7NmgVmWvNFN
ERHMSEpfcJmlj07d5H5sRljLghCRSHzL+3zX9Hq4N1zGVwgXa2RtZkUIREuaXDkBxbOtH5pEnm84
bHqoXayDFkfZXV2w8jYFK46eg+xmelVhduEnBT25LLK21eLR4TfYUnsN4CHJD2TfRpJCIoLaw122
ml0ReStDRNWwwiGOMWfKMhYz0I1QL4jS9vK1IPXqUAy17q3cCkdpkTY57tK+nhuiThghEhpT0wiU
wVDnKwJgb9vcyAksM/MjCgcAtaWr6qOZtcpXIif/D+QIpjr7ZBqMMZ/ZfEBJntk5xqXr2hjiwdfT
JNJ2FqmV0XEgHxsorZEHvXu0eoV2LrAVyrQ1Z/FG2Ss0Qc5LOyURs8Q+zZ8rSatMxKFzGF0HswM6
J4wPZi31Tf23HcKFBoAbCwz5ZWE7CKQSVANq3bphsumqqLH82VTMXFl72u9uCjNqXY7ZzZCY4FMr
CJCcEKbAileVM/XHIkMkxBjiB0CIfZUkaJQndJaW1KKtYfN+sXD0V1ImoGbMggE1sUAje7Ux7XhP
DVxeSYuCJnO7vVHj4hrr4CnF2k5iDO4eg2aKXzq1eMg7A2sLezQC1RD/RWEZCmhEZs7nvK7hzzBz
hMLoiIckc5gVJ5mmHeJR6u7WwaacEoHB8o2mQq2plkAoDgCKyfbgC+9TNUDGcOmsfUFhWvysb8/x
HnvnQp7zJCAbYb07YTNSDy3c89m+ZgNlqD/0Z12o6J25DeeEjqPl+QSNkDnnzLki9ZryhBdengA7
CcEoel8Vau+wUEschY64HZscHQqK3feFWmiEvAN8niYXd2TDnDTLcHxw4qciU9cBeTnbz0uMD5Wh
R1OM0tCygDTR51iKud9q0NbqZR4OVbbvIcZeFAFqY1GAQC2KqDwhTrY8fH498eH4v1zQkRgIdM+E
svaucioWuqdFPiQLSj1oK1aJEvRLAVMpafKnTitJ9WwjzoPSHS5ftx2MO9BRI2MQW+aX2jpIM/lU
znW/G1v29c8/n/mnz0f+gwlqESvOh6K8GuOSBqtK91GeW0ea7/lLada8U0NHWzlfhYjrN1mW8SJF
iIvPe5uzJiCt6oKetQE1OWcqUxZH14CGPRlUnm28wFczJJ0nlhF7p0XDdCq1YY13/QI87Rjm7sOA
VdkcKVw3FnjeGxOfxZNpWxj9MRj0O1cTztUUCDZgsoiyOx1C+/fXXbEocNqsB+bA0Rf3Qiy/xZsq
l99KcqKEn2cDV38fABFCoknYvdJ9h0NgJRegdDeS3DiY1kMdO9pe49i4YsJmbCVx0+uw6b5CTH34
BABblvAAnZ+Ex/Td49mh3bIrQCZ7j3p7JwHVn1TIl79YBj50LJgq0aggqgfqP4C0dyWpilWPercE
W21xeKbDrK0LyLjr2kDbz0QZA9YESPs8wsTx8PnzZny8xxxRzKX/4wHetN6Xw+QyWn2Djm9vtUBZ
9plVeqdaEHjfc8XRGH+BBL9Kuu4dQLW71JsAslZyUWFCNV53JbDtZb1tyETKFIiPcHG+IvFqUBCC
KE3Kov1VByLoDlrAkObvjsv/9qu/6ldL2zB/+6E/wBYun5lP4VF/egeuNP7+B/9pVzvWX3SpaAoT
/fHqqGL7+Ydc6ep/yeWJ8AybJhrdanau/8Et8F8hH+C5EayhC+/yH7eVSULN8sZCvxO8OEuj7z9w
Wxn2h4fTsSxzaaTDoGMpfN83JNatnfNKnwjDKBBuq2WujVZiMM+Nhfyx8YyEWHTGeU2+HTq75rDW
Ns0BYD2TGPB/A20OoAoeOtyOzTyiWaghhofd1Hg/K+QyF4NtTyc5CiDfQqYqVjPEdrT/WtuSCzFx
1MFrQz632Qpt4zBEJy8zgtG6aRJAc5owyrumnZrjBGv4XLBzbhwEAreBoZnARQjX3TQeU+5NVOb1
DQFfY7HXazTKPqp15wlmFBLolDAP7O60NAdcDV4KFXgMfBUV+9iZ42dNiPDnMGvxGUg050FOJRJa
lOvWaZRnSzfGaSGjgVwkm0rJ0NiU2iAvSRHJTnrTSy5QSXVn/dBqO8FBnElTYHFw7npaWEOQbtFU
MXSU3JT1OFIwaw1G++zVsk+2u441X5q3bsNtFtiYucRCli5Yozakgll7w6jDjeFx563YEseBcPnL
TjPtLY2T/Eqfs5KEV7cBCueS2tHraXGkDVjBQJ+DdTpgbKJrrHfrxs3PCohy+mZybJSdKCBniGFS
v4co2Z2q0npoIcTciLYtEPk00HzomBBshk/DTXfkoZp3Y5Ya20SZ7i6vwmQphoIAj10a+5Opp+uc
XPMzKfv2GkWBm9CJWmDNkC1I0QPgbOXi2ukv8wXs3A5WzThQv7RQoRGqXBrmOVYg9UjIZXjb5OZ4
0bcJM0Ko0cCpOmLfU0DSEUhpc4FLewtm2quS4krqnXWGEuSewAvUuQuWeloA1cWCqmZLBvCmyXw/
wLHWS9Gt0zRJrgNV6xdqwV0HI+Dr0C53aWK6m9waSKVB1+YHr7Bsb+FmJ14gt2phaXvD8JMcR22L
jQPcdrSQt3nIiYlZaNwtXpbVjMBhI1w5+OjpLN8u5FXJ04Z8A1HxQvamurZR3bYPnDfJihthf0fs
0Cu58MAJm2STVdiqhRLxMVu44cAjYSMtLHGZYTqcLPjijtuiI1+Y440gCjt75ZD3Nc/NK5x8XDjl
FU3QlWL78JNXjDlZvhL0GkRpdBdAVcOYnOGdTU82FLdIZsZ4i7h1QBcqBbpyyvS/qenD3wz1SSPe
BB1CKocbSUmKy0/WaSTuhMWzsNFlEp/Y+CGvOhd43/1ozeg6AJZl5rbwmAysiNKeuD6Frgck9N5D
bKAz9RXIspvAjBoi7EtNPqAyKZLDUC6k1KxE87oaE322SLEttaa/gbxlDTeE9anFER9qxHOk5FYk
j4Q9N3PhM9EunHkVSVpIWPI8RNYtphGfxywMH3PqMprekaDIQ2yW83gOJbb4kXN3yEA+Hhcw/DA5
oZ8lhetuwK/DJ9vjN7AeKf2wdDmpJ1KbwIvZw2mZLQmWqCxMBF5FkHbwKAs7SA8JlAJQM5EOlfBb
kSp7Ql5rAskyusYIeLHEuHndfv53p/5ip15qOna1fz9ZvllS2v7P+qnBsFk8vXFG//2P/muvdv9C
s8M41bY5FNsGdcO/tmrzL6qFZbjM6e3v/+Vfvmj5F/NpIV3SKaAjcsj7n50a/LTlMsvEgsSOvRit
/4OdWr7Otn4/qnuMrhleQ9vlcwBwX3by3+o4RXo5dUVc7sfeEcPGi1LkpvidyF0oahyBhYGEqkAN
e+UB9OpXqNLic95d2kxZBPKyoaXwLQli895uo+mytI3ipm/t4DvJcARkzCbDQ2eY5b5qFpbdUjic
xBo1s5MyWF4PY2rnPqHQCapWIFHmqZtp0TlbK9MdxP/mUc11Vm9qhEFEMU/TINY89tHIG5kUL22O
iw/szGRtU621LiKRkIYWBdZaK0e8M0R2mgBRp8XqZEs0z5oJR/KAbQSvbznZZwYNrGrdGQyBFBhF
9kEyuLwx1ovNiPTqUc/5UD5Gwu6ZqwgyJSywMYyri5ZJAfPCiD84Y/w0kS8zBoXdrJF2YXsj81ru
46Vm35iznr/E/OB7Ak3I1iokdmQxx8Gv2ZY0dlMxtPfVrDn8uXyye6uS7X0x6Om1l+rETpH7dTGo
oPhWtW550bVNP52M9RhK31Ikh0E5ZN1m689EsNZFzfI3R5V7hbx82tR2xY2E14KBQjdjGDFWMi6d
1bn6LkLXvQyyckBoPTe68APY0wi7sqGktZZjw5hpNlV0RYmq9y5li1vqNAHnu8fwXW37svZOWX3r
3RxFw2mkPGM7RktuSiyL8kaI2r3SCJ86Z0pFbtfk0lKm1b7Og0Z8o4trHeKJXwfwCNBGSOIXaVP3
2s3rNM92EnGksEH5nJFBgxTNkO1+1vKO7yzMrVnE9Y+BWdVjgzbnnpOmZa69mSkfYnrShYSWu5sG
AzHADxplVyPQUlwYlndjkIl5NZozfhhvbDhhgsv6zqG0bZHsa9LAtK4NT+6cuuBzBKbRynTCLe7f
8GiNqOsZ68H9wRcz0eiKA6WdGoHWD2uwg/nG1Ee3iLBde0l3oNclB1T9lbp2gLWmpwisvMuKgpy6
v7Ht24Jz6lnUavoQrs3M0nQq4gTOzdoWJAztwnHSiWaiHTtUgHG4EeTSANFyH4na6FfLXL4mK8o2
A34fbegRGpmqXswLrrtFjjobCJ7KRsM/a1dKP2Q1wST3GGC87ij5V4Mr09AfnCDUbtBUIthNgzNi
TPuTuO/ae9q75zBmwtNMEXr8M5FagurLYKphaccw153Cd/AY3EpTJ+F2npguzN28CZop3eo2f9uZ
enao53C4iztivTUvKs/IQ6o3bdVdJ0ogMMwqzN1OAmcFgGI03HGyC+09r7f2rQjNYFc2Dd1YJU3I
Q9AlKj9OiMGyUxrrWvcqyCz4DPtJjzEj9spQ/oSf5ETD63YoFQm/k1dcl7N72iVtcEhwT649txyP
Q5ygGh6BwFkdPbq6HHeDZmm/5MxKkwXNugbAOLoi2U2xQZJK1Tnn7TTedDNqbCccEKsn8g5czrRK
sJOt5kmVFygSr3HkclhuZn42qPB+aNUkW2eEJmEKwINbQJ5JZHGik23+nEzOuT4bwWPdpMN+JEQI
C17vXiR92WKbsDBfZ21/Ccfb3NY0vldDHE07y57P49qdAGFz+o6iNtvSCqB3qvFPiXRK6SQ1ZeUj
tXssA0eikncu5qrBNJmCJjOifp2aZbODqdVsE1vTz5omGC7sNoOs1pY/PFbbXRELdxMHU7Al0YjT
fAAIoRRGvZ/LMibjuNeOSR4LpqpTv1JO+L2MDTzRIooZk0yMRD2FrL8rG8jc9bDX87C7TVTT8WAM
2o6gnhe1DDmZjUybrmF+1Asj+G6mktn4GETWwU4stECaa+gHZZdDujdzmhoFXa8tulNOfYwmEeoR
+nJ0A2YCo8a4SGHz2sXzMvjPCfpi8p3zVNizc85srwBWlhLxtXHruLv22jq484C8bkyZBxuq5Ogc
IW39g9EqAsZ5jNOHCpLylglsg2jfcLd5y9i8nHum1UOg3zO70+jD4d4ph2IGi8/IaEKLvc/JDmMy
poqz1h61C7rvd05Y5/paeLXahu1sn3NUE2DZQNSKo6QvduqluesxrVk8yV2snHVqYLkl0goznzVg
P5Xdgj0whMk0h8P+nEdjs8IdRcxMiXfCYQJ41BqYeU0VKgaMSrvrKr2954kraj9WQ3Wim821HSTl
1Th3+rmZpIXvdtxplfEYWMNWH412PQIUpTRsljAhSyPp0UmezdbKn1XOgIccFYDSVN8DA1fLno6F
w469TqYaf5mMxW0Zqf4aXpn7i6DycIMv2T2tA+O75qmXOC7CB3oWzAgIWF+3lrwtGCbgUWtTZh74
QnrBOjdPdXAbNhYQ7+Q7E5Gf9EPlbi6tbjUHcEPMeHqY+snzu6w0fMdpnuo8w6Jt4peIxpTCxaie
wwBISgo/2keIk+x7Zvnl2pgnazPbgbjMWptM83ZIrwphnxdhV5zmc6M2jCLwchthH3eM9pqh2rQi
n8/DqQs2Vd7+UgTbM/jgKMX5Ip5NNPZmn+0dkcw+SVFGvfKWxTWVi0XHrGEfWw2UEnY5vOhB/ARI
+ptm2KVvMnb6HhlOvAf/4DwTInetevES5CBpm5gMSs15hBQDP1ISKDamunP0pmA+rfTFd2LWj2U4
MwPz1BHKHJCWqKo2fVGnvhv25j4ZJ2jafXWQE9apxBa3MVHlpxnPPDgOm4E3JuGdkXTRutKTXdNn
1bHsxhtrBvIr5qiA2SjXyBbmXx3nz3VnqvIGbxxxVO3MvQ5yc/JhkPUbkvYwlxYgykdFGlijuT+D
0HgQ1MiPei3NCxRX2ZrOzFUtGAMZ8icjNHGIZ9VuqiiuTvD3vYYkPTv5sOZc8At/dx35io+0FkU7
7N2KTklrVRZqaZotvWtHO04szjUatBAZ7pBsIfuMF1iAgssmKLFrlH6ZNbs40s+jqYUp4lQ8osyx
yasdDb8RCYlxVXI7ou+/DsZI7SrcBzRiAMlcq4j8xYRRk9PbfDtGhhZb+qlWt7YPLPuuS+Ldctis
RXHBEJBR5+CdGFX5IuNwXxs58hVNvwiG9mLOKE0jPIBNizWlyr83mVcg/h+/DUioK9FdwLI/47QW
r/mDJ957nCkTrBbOgArbUMJrLt0s6n1pxhIINIOf0yJx3VM7r4t1ZDcrY3Jg2WlpPl8aTZGe/G/h
V3RxN31R+Amhm/RM/33htyXuI/71puL755/5p+KjBcsfQf1GdNBr8fZbd9ZZUFjMRDwiOphjOVSD
/6r5xF8IAj0OaXwA3UBW/P9qPsKIqPTsZfRFns3S1v1Par73QwsPaZplWgKlM3/JfORtxRdifUcs
j+PMMFTYwcL0OLITL+udWrjtYCnKpmDMhG7F97B6+r/dq8u/K8vfs8HfjckkHWF00giLdYLJPg5m
6jqcvR5n/G5QRr9xJhpxImZ2Pjlxvv8vLuW5UtfpRnPrlhvxW2nbmBz4BNbBnSXIE80M7MUYuKsN
oS/1f/GtuJUeqk40rAQ0vL3ULFhNJsvqdtk4smCbc+0zhk/X3eioLwahC6fst4L99QYS4q5buslD
8WG2BoMKuaDkBnqIUcgwMoDSK/tl7G0/LIJk7ZQm01FwYSzuHBo+v6XLGPnjxZd+BU8xRcu779kR
vBqgmOl2WmnZOKLHaFMIHIefX+XjMyINnkvqFItxCWbrt3ezDV2z7etA7RrPoqC2DAJmV3KsnX7D
SspM9PPLvZudc0flEuO1TEUMHpP3s3NJMhwG107t4Al3QP+bZ8c0Xgiry1ciy084NP0T2vZvU3o+
3kZpLKrqRc1Pb+h1fPLbkxlEgD5ds1S7RMewUtAT58fyys3n32u5TW9/LK4C6M5Dp+DRKllu829X
sVQgirRO1c6M+2llatppSPjNJAxgzjpZup9f7U938fervfvRCA8L61Bmauf2g0CPjsixp1VbJa8O
eQ8zXpr++PySBgvph29IOWsjeWAeRuzR2284RantDgOvnYhs68IqLXgd+kKDoeYjNz5MfVUzG5hc
2ghW+wvjonuspLkHqlXueuX1GzUawN4Gp/o5jqZ2mGyLUVTQ1TcztR1joJCaqp6/WJjEH37/xfYA
Lx373cI+fPu53RaIcAlBahcPCsKYha/MWY2j7DeaZurUYaJeV245+BzTK5z8o/Ud+9wI5NWtzh2C
4bCYhd4FQ/1/BrP/9smUf/xorM/LGy7597uPlngZwTky6whjishkjqQfN9HCC7O7TVuH7e0Ym7AJ
B5s5Tgk95DgWqBJIoOmZf40QbXqyMyFqJauaY/7KJA7FDwrMegUKlZNQGc25Yc/aYYYY69dghv3B
kdW6RtJ4p1Bu3nW9G6w9YlWQqGrOloIanIDZuBtF4d6lHKgBF6t1F0hvNWbyBAXhLZkE7Xlq4YOf
zBmZr6kwi2ndBWSGeY/gYF4hl0ZOTODmqR5N+r1Gq2kHExFRiJxe0sm87lxYCJ4TLpqFqLvgTy62
nz+tH18QV0oOBrz1QC8d593DOrahVHJYfvQ2OtdSfKL4dw7MBr6pOag2gKrEf/xKckWCNugxM5tj
vXn7mHnN2LvenHa7JggOorU2GRNJr7BOG5PYIAIxHj7/hh/XbRcmFqgrKKAMkV8lC78tOOgG+oLf
ptslU1bh6FtGYLikN66BhPPzS318TF2647ahYwfQlyb5268WKtknAxl9O89FY15qtTiUA077/+Iq
pHuiH0FyxD18exUE8XQcB26gxgiKbGzH0/bE9riXn19GfFzH+DYYeRCsOMJhO3p7HbKCUSpVS3IV
Yak+iVCwc8acyMIWBp0VALMYTR583THxo7v3JKzsSvyeXy1LKBHeLadkYJqMFRjXLQSWd7OAui6t
Oe6ddmeNmQN23cu2ZBx1W2voYncN7NA6iGL0cOKXz69FGKQwHMwSllw+z+YR82fwxS+wqCM+fibH
wUuHn5Iz67ttJbQ0TQsis90VoSoOegPLQFfk2aBvPw/aSmGHUNVjRsjPOqu16UKh2l3bCO99z4VD
5BTZc8Ys8zx1GRnMw3dFchncm666mQqUvVUX05YPo+FYTNm5pndfHS7+/AUWiQ7aTaJGF/vg77tw
IBovn9yBmxpN12HjVFs1WOFtxCq2rmon8YMWjEnu2B07VpMfiYx6cmPnW9vY3kFBkluPbtNvSBby
rsrZKb+51vw8y6A4msjYtyTxoFKm18FegZye7kH1xfHovZqL8xGPxW/f4N3TOXQZH7icWvh/SYjs
2CuOnRwLBsW638UNizxzSALY9AN0z37dVnAtPn9BzD8+BXCfdcnLiOzl3evuTqwlk1QtivxowWuQ
zP2DY9WlY7V0Kzz9V5n1472D4vcnqZSd6sM19MyIYTndjD5stwYkHL+xLUAhpHExDTIU2EouuBsl
gQ7EwYvnqRCCpdK5ceDsSz1B16l595WbNHvRS/1UkyJbOqBPTq/f2BMXChH7rysi5+QX9/zj0c21
qQYRVzIY1D/YMJEpO2lAqsSuTrL7Itg5fZL52sywh/mA+cU58Q/Lts0ZmMoTJyZnxXd1EswnGxK6
aHcV7hbQWJgABHkK1ghA8vPfcfmT3p5I+VrQLwzPsvC/vT/Y42lSlUMzeTc14bdUmOF9ks0YTvKJ
akJOKWBG3dbcY2CLrzSJf9h9sX+gcDJNNiYO3m9fQ/hRsJETvd0pZ3okT/RydOprBAwvmdP9oOS1
v9ig3iuEl7cGtQLAa4E8kDHvu7fG67V2jGMeWcrw4lqZnHsgRvtTQQfe7OdnzFbfyjgb/XCqONxY
pB30bQhch9PK53f9jw8T3mV2FnSKH7JvYtX1Mup5fwe37Hy9coDIoaVYaXEZgtz9Sor8h63ZZpa8
ZPZQe1Pkv73TtpekIUoofmSYAbuwYio5Kzf6okb84/0VdDJ4kri9H6ypSStCiGRVu6NGbtZuP0JM
KxKP3BNXOwxkWoJWghADcDSD2sXckW5ARnqidjLP9ldr5Mei3LXx/WIy5h0iWuHdjz0gCKJ5CucM
S4yO24GRYdvMZzSqw3WYC21dtTksHaczVmWq9C9eq/fa6NdnjdMQN5tzO4HW7y7fhX1gmIUOoVVY
0Y/KaTS5Gpqwu2jBDUHJtEvcj6XiD6D5TvgKU5EaWZ2eVICA8tqJUvJSpgGOo4lGyOg6Jf6eo37+
IP5hoSHuxUa0qCOW/SCXjTQ3nmRh1zt7DJqtQp68sdoaOXMg4y9uyR8uhZTAAiiDCBHT6LvXHUAP
lOfGqXcd6MAXy5yYeRcRfizN1ttf//HX4gwKGtteWmofVrWKvBnoVgjPpBE3V54U9racnOAkabqn
z6/0h0WMK9EW4YiIVfl93WjMQQgqiivFJpjpoCuqmzysjQ27G4G0I5h4fOHTF8vHH28l9bUFfYeQ
AO/d+xyGetF5kax3hBaSSiSRzsfwaf1GN9ovLoU+9eMOwUlDXzy+uHdYsd4uHm4KWh//LY+I1ej1
1p6mDghSZA1MWPKgwP3TtAb+LvhA69rsB21L5ajGDYI3M79i0sDLFZv0GA8BMts7o0Kl4tMcd5VP
bJ4d422soyfE0dpZaroQ6MMoQ6PfFgIlR8FXMteLyJBcqF7iG4Ava04nWF4YLE6NM29KJHHJKkSg
9s1Wxowl0Rol4kWRj/bG9KrIePAGEefPdkKzJFxVVDDRyRg1kNibOG0igP+lmA5ZQXdtRzJobm00
vRJHaJujtmvho7XnMictBMyVmoIrG6NgseXvtYHYxaZNGRxaHsM7vF5WeOY6hXR8JuRlskWUmN30
GhFU2Ke0ci8akIYg0RoDG2IU3+XQnRaIIOHOB4bYIWlMqsQVO8HKCjd5NeEnTXrKSZLCvGrAsNkO
qFrHHuyrX/bQ0k/Q1wY6fYe8MvwKYimHqxguxhNmafolTtCN69klj+QGHLfm7IiFTKbLgWncTYF5
v9tMWu0513qZu+FGTX2oDhxix23tjl5Mek1InDGyv3lety3+2oJJb7nJGGJ2ZPmgqV/V8Ixu0RAw
8c3y0mSKCBKZ8UqFtsRVV/R5t6qX1X1QGdlDhg7guitsop/zZNxrE6BAE4cdXkdknC1iFae4DoA8
91ZEPiuBqzsoOij4GMduQ9UfzX4CbFm1T0kKAV4qFHYqGc0tQqFfFgJUZm4TE32rcXZ2C0TTs2J7
Z0EfI1uL8X1SeOEJs6vxh9PhLbXUBG7b6Z/m2pb73iTUuB8Z7caYMnQbOaldX0ovbzZCL2IwyJD0
lM6Q3c2z6IzUZIDpDk7ONg7uxtmUmBrEVRwjZyTkNDgEnpWuxyRVHCpaZ52xS/ht68xXaTYe6o7x
KRoNyX+ki5qHeCqrOaYjA7FZT4EfdqAbE3zGzO/T/GQwEWfwy14i/r0myXTciMGNSJ9o5jWoKeUH
BkpQKKX6dRBm1XcimPTTAhkS+gtkqKPeNdikGVNpHf4cl4Y1c+pSAr4h9NEpgvGAaMQ4tJODSmfs
j4YYt7GsxDaV00Ouq/qhiIM9aQQ3sZoeyK0tNoPuLakMwUNuLxTykIn5oVdOse21mlxeqX1LPTc4
toEZ+8zt3I2OA4XfYWHYJ8g1I+qG67jR+ss6bNzrFs8z09v2tJsCZ5WNRO1OWvGMBxj0idnFGEdz
Yqlzt3+xWliWUzwgAcVcH3cM61RZF7NJaW7oDYG4Zex139LSJXDC4OG5zw3dHH2npo5gM2WRSHDE
PFbc+/N64ClLJgLN3FQcdIVTWwOkt7XF7J7wF+Vm5IXYBOidpvbUnYZwaB+nqHFaKLJGYA2pP7dG
84iIaKtD5QVUZfCZd45mlD9HiAPV3kzxrvu52zADn0rhML7UbJKbUscFhohiQ2pH2rN6S5O2jv8v
e2eyHDlyZut36fWFDINjWvSiY54YQQZnbmBkMhMz4HAMDuDp7xcp9e1SXVPLtNeiymQmsiIYATjc
z3/Od3ZK8UkturwqVjOQ0KffFjq7yOynqKzydK8zhuUuZdhnS2ODgASuZzhJiHFJ2ppfnhmxnwzp
AsJmbxZHyUP2B2yx2KOmKmaYqt3UOY1j6z2KIY9+hYj7PahCr+TwfWtBnKdgfGbOVP5SUoGrncrW
+qCdWK04ormXsLLlO3XJGkhxO207dixPwSSyd+hm1JwbBdW+nd0cfkdD07GiU0I47SsqHGOQrKWr
AJMGVwINXs0bsNHmRyNFvslHo3nzGzvdZUAxgFtixtikkKZf3Zr2ZErHNazeyMVw1s8tN0dhGy79
sPTBxZ7nLjM2XHtagvOVj4S85lQaqk3OuanclbLm57s0Hl6aSN96qbFGUEFAw0JKGYKgUKRkNEgY
OSlu16ChD3GYJY9mmeDv91VPszofp/FCzxR/oi9zSlNgOfBWvXx4Geyx13dxFMWXNCCQUJtU89V0
EZ5EArxCOjLdCjP1HocOziRJW785eDJJLpTE4vljMLlGOHMvZK4ab13V5byZ+zHf6Bqg75Zun/hC
ucrgL6WbuBduooabim8XEb455GUoLj5Ffl9qiNWDmLHytSmfd5rl03am0XcbJHyohhLT0eDSfJCu
kl/u7YS5rLwZRlfeMEPnk013Lshilr1+vLeUaA6S0snTPLTyq5ukehuY1q9n329+ABAgyzj3CR8r
TbzRIUaN2PZh136HunUvYm4MjZ0zjC9j6uIHpcu4nL4JaQiAvtImdVaAJLSi6WTxWIZuGZJFM6jl
vCWkkwwjDGUptMLVpvUkrcm9pG4dPUsvic+e29cfHoToVdcnsNVsY44sbAhsIt2eJriYYo7DpMxo
FdOQc1Qlf7wI/fE5MDLWRRouwMTx29I04ksfNjDUksBlB16ZARMLpyn2Kr/VcuPmy7NVmtNymJQd
P0CzXIATXRfdKpslMemZ+xwZq2pfpwnROvCH9tuPhbuMoqnYW7AOucr7RNLVQNv3Y1omw4uoO9xE
uuZNFi6G0qBT8tPJEu/RwC1J6rfSyWXyysrCZFGpt6KZx/vAa/sXU475Nb193biBgpOLhfTaiIEX
yo1pA0gHawmbjOQiWj41onzTPT0f0y9zxphljLQLLBDtoyvYALFvzISGQjgKNEXPOXZIc3wOTSYy
sx5wE84KSXxtlGABffxLNL30CTkI9BbAnJVnwND0jJo2UoLzsAFSw4uuIuHIRacBvOh9OQw0MyU9
V9IMyJillzzesGLNSi5FntUWVO25vjecDBGXlPgNttsGybD3nDqolmHb/aoDgzPTYJbZsik1Wbk6
s15ETC8xCRzrJ0VQfY8Ba2weWC3mX7WdSbXE64zfTmVu/5NeZApzIsqgd4aUfCwUW6h2CybeUgsA
YdbTbBfGNexMVjPfG36OMmgeuqhC+G9see6GieKjDBak1QXxJfIAqXQhZBaims6edezWq3yD08DY
6F4bzFTmA3abljW+Bh2/r6mO/8WO2r/jTBxtZB+pm+XZ9tFN8e8wEHaCj5nEyzkiY7MdimLYEZzm
q+GxeXLouYTi4cfp/e90vaxE+6zkAAGHRrmOUqaNbOFsrqJBOl9uCMRASIrbJTnfle3Q0YCL1tta
fF4LJppiRWjiFlAFm3q1SoUlm3qGRSWy6MUuYrEsjPqxC8Xd4N/K40wz5SwD5l33YXZu0H/MPhlw
GErFy+bexdQUsyeglrfeDZgwmqlxN3oGsWMqMx69CD4Ilm2I7l1azjdOBqFGyzX3btodhmkqVin3
5p0Za3WqYr+iTbOC5mc7bAFDxn9IqJ+hmzT73K/Ga14PzvdQiEOTmhZLWsC/HPqtKs+i/rITx3HM
xCv7bXMxwb7+CvVtzlR3mwRled/QfsC0LGFDOmT19BqMOr6aVaI3PmgwrwY2HmoDyGVK5Wyg50/0
v/I9L/0ZSnDNh2SDm2Wh54Sz9DEsJ8ssz9t9bpjwJSK8RXkpaIekgP6YWL1csUPV94Iw/9YB2/DY
NxQgOTqMr33Li/Ru5N/39JQvEKYnyiIi8RmmoffiEavbpan/QgiG1qohTtgHspVblOlUL+pUJ3dp
gHCD6XMfObP1lZiR3gyBYW47uiRXQdo7Kz1wM7Yy6RaaBpN1PE3ekc2FeIXNsq3csd5wO7EAAwIA
yEjIbxsWYfiLDiX7dZTCOodlOONaKMWTTMZsObKH3bisXccyaosXy/VJLg98S0S/xmbjsy9cKPii
63gc5c+ZURMM9xjSRpNxGaTAAmAFjZVkWSOktMBBiqFRZmrJAIHyBgpKeiJqSxtc5Gc2jbSq6mrX
5U1B14IwTvWUjQ8zxJ4uNcoNt+KGwAPoCGZsbMj8/owFNXqmk2hJweiwyVkCqYwOuvQamGpe5aUT
HNvp1lNlJuvExSiXO8q9lNKt62WiQzKKVQElfaqhQuCmrtijGTk3HIwnGY/ZpcicG5Q2m2m+UYrM
xaIwMm4jZmjDXRh12VtpC29L/LPikQN2fdHMEkmjT43xPoyc5jQhZt86dmlKWPQqyw+hTs0rVISD
ysAbRwPYpqDN7wq+5WNbaSrwRF0wHIWYS79ld0L3nRYUHuys0QjfgDAsOOcQganA6CbuvGwkNaaZ
XwGlGIC/vI2TUPva9r+s2fsZgUb9YMdafBRtWbNotcazX7jGBjdsvO58cCWTx46lmBRtGbCFZyC5
ESWqpTni0QQldTCcWovV4JstdSo5nX4sGl59MXRMnrqaCAkg3xBwsGmkqBkDFCxCNOBkH2VJZo/k
fPlAHIy0YzqxgGaJ7r6LFvxJhfGcOLM5U/Zr8B9scAEcXOoIHimyDPSbYsfD95ZyyKHpHjjNYHjO
vpABT5RwlO88LdHO5sKCMx8jSO5rPMFP7I85mYJAE4c4H9tvKoG677ZvERHgfJW/ctIPpAHmLvow
KZH4yhPFk74W0wjcd4w+7FxxCBdRSgxBzlH7bbhQ1UFGDKRG5tytHgvA73xJyXiLZMTwoTYi1Cga
PY11cATsng1OXRX1Y+L1UJDCuI4+yBXxO6EcIbX7WZgTE6lMLqPKAfe/gktAq1ZGKilYVbi0fA4x
Iy+apaJqj+nsdpwbzWqwkqXGGBlv2LzyX56NYITCpJEfV4kIJ4Mmp9sWAFo4f9JvgFRG62C18ghZ
9ssiogdxYUBG95ZAWcCiqQGjPTVuN2xP7EKq6ntetW8csE5aOMTWf3+YLqxdisIYT9LsCzYBQJuF
o3vBeaLeOiHRdafxMAyjBfHRE+KqHl38Y9W2SDPkHpwFKQfMfMx30kIFumAevhHL3Nk9TqqrH12N
o4KvkHnrUkcNf1/uu+ghCtR7dmxxMdBzh2U+uQuHbvg1eGiji952ZXLnGVbylE+DvQVQU72WcDEe
cj9scNVTZPBE4XI77UZk+Ogi+huJxh5M3iO7ct51WkV8ed40VgbzPxqXlnwn3Lto/wncPEfwKQ5G
x8/Pld1+p5xe0gVvNjxN7dD+TKlsghcFmpABRkjnwNbMU3tcFkQ/2e/ydc67Cv2PZAN5kgXXITs6
NxEy25ueQkRRzFZolG5Sl8Q/iBWL3zV4ftE9aFJ1U1FZX+KQHufikgyOuWxuW8jCr+yOFJadPFvU
rxGNqM0DM2m102VPZ3kcjLTe5unLPCf6WdtU4f7WO/8dPvxnHlRS8yij/9iDuv/+TOo/Zg6Rum+/
8TcHqmVhJsXjicsTkqvHNff/QocgbiHTOoBkbVAAf/CfihD/qQlGhkZftmjeDdpB7qFL/vM/hPUX
KBchozswuEB0TOdf8p+KP8nYmFFwuPK2GOljf/v/UC65FTUUvEfemSvU2MdRNTbHit0O5+iA4xfo
opF6NQdvkRl6xeOcSjf8wi/4M2H6+Sj83HGXVu08eZ41vua+kR6Zi1BzVNgBj05ZecGtrKkNqSFy
5qm7slGIGyiGWjfPZtVEFFAOaeGUxzxM2+0wwGQ5+xhgAeY0RbDhMFLty2hCCs56cFGTBfO9LMQK
A4e7QbOlEzAL+4ccUKGidkBHp8KR8tT2dredvKE52KHS37NVfIiyC75F2JrvhOr8rUlxzocqc3Mp
aALj+NF+OiqDj4fogzjo2yo5kqQad6asxYYvyjhXmRFxoPGpfCMBpaIluMl4oCtB9lY5UJhRoE5R
g5BdoA3Zr8M03my8coWvCN4/LvjrhInk2vVNtWI29Vq4afg8umC3x2qkcdYOX0da3NaDCczaGcoH
kRkwA3tln1VZqj1sEFKFWZpSflnrPcVE6V1oFJ9h12CaZ/axdjnfHpuSpvSiNoavNvej/RS5ziav
rOJnWaTqBvazft7clw39sKrehXb6s+9ttWZ/Mr65VqDBsqWgYhoZ0EhWFsGHbfcM4X3KBGhLeC3T
8rUxeGkyqUw6Ej0ww6Wo3AFpSDdO6i9d6VOsSd3CcItCDq5FH3VYPvpwuL0FOzK5v12Rzw3Z1A07
W57L1J7mO3wATQpz0se6Ww/+qjKGwdmanGYmBgY3roKXW/FV5FZ+P03tjLc/MZfJjOc1cWyjpZNx
dHkVp17f4LJbkRUI4SUUiUdNpurkIqufkslz7rBn4epJIn2vVaM2VduOP4h/A6TDD071YU6dYYjs
DSdcC2tb+pk+ESRLd6NbIVNS70VM09Pxd8JBcklk391hWq3ixcRM/WhJ4nWLtPPNs64mc+EpGjYX
qrLNatnQXbeIAw710NbxzvDMtdGq8mbi7OWnKxtO52ZIbPQto6T9rC7t8EiOc8wWnRQcx+lNVptQ
j6e04U35ZEoP7Ty1xHToHiZWZcN96+d6HQRFSBF57p2Ua3x7s4s1JElu5DBifcgBBp1X48wo1kGl
2viZGb7iTCW8o/yjjBC9y4ANWIGh6Gug6H1jp5b3IyeLd5jHckiW3pB4W604qCur029hLZx7I498
ZuZBBJMfBYgmFD0da9J83TIIyINQgKHlqoyMZD0xsLlHVKYtsgmRFDw8LN3ooEOzEbsWHFy3QaH7
F3SvGmW9YpKWRTc8RBinR0NygHLLMIAnRiHmwqOVgH1oEbZ4dzTylBomQr0DRVxdNK1THczPAynd
xaAb+FPgyqCYTHwlnYjukqBS957XrKwoUE9pbnhXsps7VTkzSV+TxsLRPzBvSDVVTPa4T6OSKAxj
3HsGbwZivNWORAqD6RGQn7wr28F+su0GsBP53xU1QGzJtNL7YEqTaA/nyX8cs8ZehmQEHUoG70qf
bHRV6wcSiuo0ZfRKsXiaZw6WBNrcKllWZeqwKDThKnY0jZiN9W1p1ztL0VR7BoH2vmx7b5Fabbnk
zGVTFxjFW5JtySpK5ZPhy4nZk+10j3OYTD8hicslEedpR5GpePCnpkz5Fom3YPBMllbq5luUVBKe
EQu5ac/dMU368bkqTNI2tyIdLxi8O5P906KuWYhCPFurCPHi3anNZDcxr6J4qMCcJuhNW2Wt673z
EJxR40Ljp5U1xmLUibPE4dv/yiKDIjKytNe28SxkjHLR1Y35Gc9lvG4sig3seoCdNUCqXEomhu/2
HHcnVRZXCrV6yrbBvzhKySNyRnc/V7euijGY700rDS9tosCYQuea1yL21LYUhHxQSYJVmwfDqvcT
8TO+xae0P1Lle0tksmZSFgpWZak4Gp4SQzQQh139KhmMLQVszytOZ0JvTu29Y6bg3nA8OmNICOEg
zce7ikooFqwYNcNNxUdeDBxc/SY9W1FVbWcQJZ+6jMVq7IDc9Czptp7snTt4kly4ESEXphadMyRD
9oBUrrNp7W9j/EWo4IKvc3PiC67AbdFMPTxomcevxujiqeiJiU9eBU63aKeKlHKsX0zO+ofQoa8o
Dgiis4JG4Y51E7GAIsrWN5zrPPf3UHVv8ClmBii7+dLl2nvKJhCLN+84t0S6JWmPbDjHyT4MjGs+
QW0ctaqDhePcKJNVHOzS0SNUGXTFmnEAKJYgOrHBz7c1GuY+MrOAJlHkJQ1heM8NRR9siT4Zd1Su
2wT8mbZE5Sl2Fcu3jvRnkppyawymd0SI9n9YflF8KTilZ7dVD61Tuo+MN59Jm2M3DqPmpLXj71Vn
zNug9/t14/oDmMikP6DqfGbzLQUOp2fT5OnNbz7lu34uGJeMRtweUjvq1yKNxbWNq/qe8Dr5PZ5c
A1a6B6Q0+x3hU5842A806ljR8GqlqbEr5sE9lTLNDnbqbmonowzHRhfyxMtIw8nCZF64TisnWvjx
UDzBE5LbHpX6glRhLQnuMzhqop9BHrMExkmyDdqQIwRB4l2LofuUCKGP0s3jtyGkQ9tvYTVQy9ms
hOfOvxgxPyVlVREWz/zHPOItdBYgSd4fwkHm3A2sqmT7rI+IAOmCsDiDB1mfCvwlaHbjCRSdeC4a
cEIN+vxaAF/Z4jAPN7Beow/VTyPu01R9jEblgWrtwzVlI8Pe11m/oab0g7azG0WitDaxJuMp4nJd
9Mmn0bvTSoELWvh0oBzCkGl0Dklp7I5+jVUZY0Q5nCmAjm+uP/QY0y+eM/BBj2yqcpLFAY9612IW
mOo8yC513Vlb7ODyjF65KT1HboPRVHfMEhi9j66xTYgob8zEjk8+g9413V89ML4M+M7AyOy+cSn6
SChq3hCFhSuaQR3SQn+0FmstUx6XthltzRep/WyZu8o6AH6uNsALx88+iIJi0TbMG6K89dxFXsRN
tfCmRqzceh5/VCQ+Pzy8lqDC288yDqMVb+RX2ZfNJivh4iynylD7qTWDZZnlxi6eVe4t/SYnVW2J
vLqTo01vEUBFhkFlk1CYHH+jwdpoBbPmkeZxTASuhxyaZxf2vcsuNYE1c8DemJHkCaoj6zCzDix5
CMsVJBBzFzmGyVgicBcdhLNF3+Hwr70O1sXtpMvWQ63xGj64TCmBG5rTeIwiULxNZXNK5av+wIMI
L3aMorVPOV67iGlsOCgElWVMr9aq0QXx14ay9LcmMVVIONu/TbTNB59iNHuhKZRiSNlZP0ay2xcM
FSwIg10saRS3Cd9T/WY9Uo3aZ0QSBiDqP9K+pCJuUVZFWD75I0XE4hC5QZofuzEI6yc9DXxqiDrk
y+m6rtgpLzLFrNZhkGr5A12PmbtiOJr7pEvjamUA6+0wnE7jT8nQ7VuHvEP2CO4bv1N/GMwAN5NN
NJdsPQlua8CVzCgihRcZNHeN5KcpFq3fHe48J5/UhlfEqRKGzYpRsb1NyUpQ9S7H6ltFpnVXp2Ow
91BkuYM5zJ393nuCxiEXjXK9b6pigdjP/iyPpCX02oUpe1Vl4xAKLtXBKCWkL03TE3OQiYqjRPc7
UXTBbTUAB90QsK4FWxhbt/Ar4zTfeaoQazQ9G4RBi6poKrYAaMtrkqp0V3lT6VAsx+vRnlUTFRnE
a4t8NN5YllS0tZZhLxqzyJcmn9wV6rK7TItuetdudIExw8dqgqh/HFGwVwPkxGjZ9bN5B7yL1uqu
bVfKKUaKNdzA69GRJDRqnsLkgsemR3C8tQm2QDMPY5llTzEdnO8dW0/OTO1wnqo5fizdud0Etw+b
Is9sa4Qdpy/XLklkRINWiGnjsPZ62vemrG0ewaaY3QoSW7btaaTe5626tUuGGBAaq3lRibLeLCY5
b1Udv0Slb56EjWqGiGMaO8eWDOMqOHKLfjCPfljKR6aabbWKIln5d4h44gGM8qdPnSc1bTBJMGUm
5rwMcDukdL/F4GxNtLQLKJfiNQNI9xxkOtoGdmiREe4te8tRqHvOVa+/BzwBAB4EnpMylrR7xtUm
Uxk34agq2Dle504Ljh7sdRrMsCuyPfprZtfHjt8gSKzqcbpv/CBPVlVYpFcVM0cxwSE39JH39rqF
XLK2faxVOhfpPpnn7ISvNN2XpLzP6LwcYEd6az3T+CqCen5OQJ5SCW95/HEOJe9r082n15ylgvYo
KruWc+bPF2Oq51WB0Z3JwlBcq9s+yZm5rtSMacVqAK9ENt1WEJgZ/aVhvauyyGIsgv+T8+dtI2u5
6uQ6bK6Zit3Uzhm2CywGH+0Vp1rzVnc6KC9WnrUOpgSPw1hj8RRgZNwmAUF3rzU1IwBv/r6hCfS9
FRoZjV3k/1LqoKfXrhrl+DRD8eb5CsUbxCdTldbxYbT3vu3LReioUR/5SBTsFYqME28JebCmfeD/
lGJoE0FG/TzH4zYy/OapKMrx5Q/yz/1fPdR/jNVaf7JWmwEUJ9Mlf8OuDHXnz65b2YwaJpqlz2T8
XGArQF0te+AbKfcGdrYo/rBLZztk9sHJ3Q2VChvKemHFRHeynwFgdGv+1G04Zwzo0+3//ub+5CD8
63vziHRi+iav8+dMWWkNNGRFtj5Lqc6+ZK8Y7dLh/K+/CIZ57LemwIT55w/AzbqRQ++gz5CWFrd/
PKPYVH69+f0y/5Yk/6kkGdyCAf+LJFnAQcNb9veq5O9f+u9cvP8XrA828WqX6mDUR/57f0OhhRYl
W2Q7bjEfYrF+gGD5P9RShhEApslC+De0Bmri33RJx/vLLUh364TxsJuDo/5XdEkSqX9vPiWMS+w+
5D4Kxc1JHd50yz/k11IvRb6x2uQwNhZEeC1pm3czppqy8ZF6ptESuPiy8JHuQMwTN9sy2tgQuJj4
aRNudoqqP+j8deEd5tkX0bqg0QMEvWmODz0av9hamT8ZD3mYqdeG0Za7ZKAeU+pMhTtEMrsd2CmD
clwUEaeVRV+CKMSm1XunMKNJY9FqNe9na+4opc7gqHKacNR6uAWxlyAH8b+1kYQEFRjNVwhg6Mdv
gkRHNeE6nk0HcqC89VLD4rLdlYXQZJ9Cm+71Niy9Oy2YBpVDf20xO238lnwG3PzBdHiwW+kjDPjp
YUzM7qxiu7yWlGNUQJRqgxl1AI1sAfSTmngvk9fClVRHxLpBEamnXUxa9GBLlR5ZdrdjalP/m9Rp
vXErgF12mzCw66DCW6vRZewqOt9+LUKs6amjikfLxlobJuIjxiNxcWvYL5jvnPveztQeiJtYJZZ9
T/VGu8JW5q+NKeWEJY3i3vGN4uxU+uqa7GndosBAJEc/+YFlQG4FSfklClZ+tMoSj4A3NtdBsagv
+iSN79h2irNOKof31s/9ydTrxq7rcyRV+SsbvHAzkDjdtC7ROISw9gq34YcbRbQQgU3GsJI0TFL5
F3PT11AYlI6jUC5l4R4GXTPXwtT2mKnWuYIFG4+O9PV92po4pvLkKyOR/unWnl7x0DgiTU0rl4Hu
wsMCyJNcGg9DPZaPhcpLFK+iPQPQScDYMeyOwvxBFVl3NugWX6bcsc/5CJBKtHD2J2yNK4ljeW25
vFPqTeKVOUTx0xz4jOOKoGHAmVU1J+0qy9Qa1cY6OgkE0Mnsvwt+/hL3onjw6XxKVvhOw6uPcfMB
Iv2ABEYBEmSmeT4LA0kzkzxRINjV29noq6tpc0X7Xt+d7FyIWyPPQipHbNi6t3c1zIR3dECCAEbX
JQcBTHOFUa9oOOwPYtXkud6ycQf81fRHD07FwUy8u2FoG+ayXoUzDDTsMshG9l1VQRFJyzWIExUv
Xx8Z3dKbuxeDJ0LSzldiCOYm8o9iYBoJGupt0n12nzjqYnT4Dmh0AoInruw9inUVyB+t9P19mdUv
0y1ORhPsR+mrgophu6PVJ7WPrkB9qm7f1PRtxOC+IMLSVtGbr4KeEoopwmgn9WDcaSoD1xEN7Dd4
6juLYXuxZTluDFRxSByxu5+aVrwIPE+Yef0W4ZJ8nQFUzMuMg8+W7Qajesc306x7v1TbAg8jG9/D
3KWnrqRgGjgdRJ70XEUcIYQXwgUWJcnsrFxrLdNNrgHsCrZC1yByigcZuPGecBnuUk5le2K940M5
FvO26nIs3jywt3M+endCDXgOHL1Xk4jyFQKkftCie+mtCZp7M7lnROuk4garW6HNR8YWogCcaHEu
vp8i7ZQnpp7nUgVfdVO7a8+bw6eMXeEGugMdTUEa3U9OkF7cpP2shEStaaAhzan16UmasxeJMruP
loqOLT5JuVKysI9xUXEEt10uaRP+6lCKgv1dUtxPLLuLZGS9g+WC+8Kvpo+5D8m9RKzPQ881mE7j
9BFONDzjeTGbx0ZRwWN6OAKDqrzUzPTxhYfsS+9jN7L2juRMxLREsNkr3MFkqp/Ve5kP+NTSqiML
L6vw2mX+L/CzehnbTJ11EhSICoFF5w8O3GAhvaqso6VIiUdxcO5dxH6ZesYNujRvArsrN1OCMYDF
HTlz7F+SYmotsZuGqqMSyKTiIiDq/CM3sBYtEpERdhgTDuWXXAU4BLN6DOi8QAA5jUJ5DyMP7EdH
RdwiuebSQ6ka3LeWEulDMpdTu4Ak4H51XP2UZpNrRoc1Il/gn5T+tcE+zyHBMtWhBuZyaKbI2HR0
qcS7qOn2EymLC6VvxSNOR8dfqAG/f5JTyQOHUSfvBGLa9WCLcgcbN/kM2PWHQIoVYUt4WuIUO4p2
Y19I5LAZuuV+kJx04WkNwwJrPP28LO2/qHxga06iT991Q9veT6PdmNj7Jg7Ps1XJeIH5DjguWcX+
1cQC89koM33nmRxXC4bUd60zl5docMNfJqgnbOBF5FwNpvyvRl7MZzCGe3JKjKlKx/t2q9BNFyno
rh7r1FCsYxz9e7ce9iWrLUUqlj2tJirJGS9GfIoIdUnw0g+TCwezLb6NzMyiQ9nbBGNoH9APUSO8
F54j4Voy94AiOXGGqX2ahMBKWEm8V+k4/sg51QgWoxgkXV4Nt2SiyVU5JcZ9mnmQSm2nVO+YxvOz
U8gYomDUCX9ph5TMhH2Tf4uuya9SYxdpC1qJ0rmK9gysyhX1Etyssu6ay9w4OBVa3QYQzsgQlOvJ
Ds07AND63aUy+2cUJM1HIHA2UebCAdeIwxjCQjMZB5hZwz05E1Qcp1XGD2FOcERwKJEUxYO4630M
uzvf0PIjjMcqWE5z1O+l1Tl6laVZg3Til9lrE6RCLILa6a70RfUFZi2nOXudLPbcc3gawFHKaTkJ
Tvi8c6r7fGW+R2EXiXWVmvm4smgw2vaFSK9RKM0tgyx/WTGyADYRCGCNToLg62LCRtqy/RNA6uZg
AQFdeVKYdPv07aqwueD8Qs5LYtVi3Zgw9zAFd2vCLKFYEBt7sPq2W7VMwk+FMfTYKCNik6OfyX3r
Cwp9y6JS7/SIdYiFcd9aS8KO9Vs+2ZIWP7wxDQbcZv5Jcse5i0ymT47tfVFQEz77SVV+1nFbb5yk
GIoVSzxc1mnIa2NJ1IYVkcGsuU/Jz92Fs/A/BlcVO5lIYoR27M64453J+fI1c+IuspyXEHxlugjg
miOMKUafFdVVO3wZ/M987vNgh6dsugZ51AxLasmtzyEccM1VrvzgdN49uGHHKCwbbfO9n9lArmNT
91xLZtsvArju32HDXGkdlV5sHII6i97IOlTP09x5LRTWZDz2bT9xrjQMLISqZVxO6mGfxfm9Offp
W1P58PNoZk7KAe+ZsdYB4Itq6sIH0YXmufdFvIrDkjGkG0r7gvfKWARW7G+BH4LidtUgvqB42GRW
axnfyix8xnKlRly2DMeinbpNTYyFcXxuO3tea0Jyezsrhu0sqNyepVNsetPsTxYTQK9X5c8ks3sy
Zb3nE9JCegZ1WJEU9zr1HONK+PJEHQG3NQlv8G3O7VIq0d8l9pjvY7ZZxCYiF0knpehckEMR2Tfs
HsYtHD6rhTSSgqXF0Xc1Y6PXIhqLJwSyZGumrsH5IOpPipkOKizomiOVU+EyNtkjljo+BJib202l
mn4XpGFDHs2O8zf637AQMzdmCpCk7g1FKG1vzVR0PuaGJQ8a+8eJv7A42SJNf0Rz2m3KtOsIIjTD
JoZ7vm+K2FnZ+fwqJ0baS9hk6jNmQHPvNA3DMTNVf4VU/fuU/M9OyebtUPmPD8n/VXy2OaHPn79J
dPvv//wP6/dv/Ldvx6aH2ic4DkQFQNAfTsgkIf8ihEkykugn+XmPBPLfDsi+9ReCDPw4p2MgT9ZN
+fjbAdnl/3I5zd7oJf6tLuZfgoX/RlX8T3z/9na4MoCZexbHcDP4M+UMX+lU4hcTP9EoZfarKOfI
MWllt42mW3VdZk8vGSbcbtNOTsHzsp1c9wfQHVmdrJpcjb2Rxs3oljeBAWW1orMVZ25QAO58VibW
gwnmj/RmNOVojAd6Jp2BzAFw5H6aHeC/WCsv1EpIH/3VlIZ+TpiyqnWRAbILVmIKUxicbLvdYOu0
JP4psUwzN1TLQo8GFoFqyFqZLqc2iSrjr161f0hO+hMmg600oR2brhP+ga/H/PXv1QN0e6vu2tn9
KVvNznHxf9k7r928kXVN38ucs8FcJDAzB39SjpblcELIls0cq1gMVz9Pye7Z1u9eMnofbyxgGW7b
IlksfvWFN9SpyOh8DhillFdA5mMuOTt5U3/vgeQtD4gxoGW7dbNx4HkaZ0rn97/srX9oCh55BHFL
6K8Ck/bpC4a0Vo79iVBWnutWDumzQwlZXnVMG8vz1R975HEzJqwYWxJ5YXwZCdEIl7Vi7lCiotHc
lk/tLBcYMmKks3te2VoCa4aAvI67tZp5FXulSFsfsyFMrHkfrmUfXq9r6fDXoI3IoN/YqRyhV779
UK/lBXy6m2YPImqGwCJtn2NRI/CGc07u1nyzGSmG74Imt9p7DFXa9Q+qPK85/eZCSP74SDWBPzJ9
qSM1nKWqe+Dpc/IMzg7l3X1XJWSjG9fmC589PAtvGLkEHrriYVBRYQI4Ffq+RPz8T4oKr/unL3eC
2BH6ggEEDnpdZkl+6UvRh0EJfC7CZ8xfB1Bz3VIo9NRAGQnvPEU+NAj/sMhmr/7ypfPsBBMfPUM2
YUT7/oiG7QKmLztE159nJ5W5/801kNjsLOlG9kLaIu2KQy5+KIxn3367R1IG5lnxDaaeQDCDpQeO
+PpZi7Z1ygkw+LNE/b8Wp3mcNO8rV/Exb5XAXbK7meM1sevLNh+a0N4HOivXx0IKlNpJzYgc+N4W
SR3fFbTMPH+b6catLkv4atFyivaOj6/42zf925YMPDCTaCZBXBJGCOD1PVtOaomWTtzXasQjd9n1
S0eJAUtsTZY/+cz9fi02PsIiRkcl4KQwc4Bf9gINMTmgsCG/go0cI0jGoor0Pb5FnPj/dhMYHSha
oegNOEjVHQc0Bx1nl8Sw+Uq6NrC4qOWXxXdNxR98bNs6bL0dsm8tDrRvL+eRPB57gMky2qBhhAgk
UOTjsJVY8MM6IGRfoPU67rpliIqQylZEeDqio+3RgalO+UxK8US1nyL43Q/DEEMksGZXP0ACmkjT
swil6y9pA62QTDV04fGjM4PB7Nt3y5s++li4QYHQCS8+NtKmx1s2SCdaguPQfqGLgabepogWtd6i
/j3wflacAzADjmUnw2vLS3L2h2x8n8OgQd2AYBkDYli+8i7r4juTKFaG488v6RtrB6r+9x8B2E86
okswj2n4EaE16CD0O0TJS9d0dHk7zaBCjuEGDipvJKsTE6ItmWVc0MX5L7oDKq7mT7DASSE2EAsS
1sItCnJApPvzsC8Ort8H7Ng+A5Z524V+gY7BNDo5YEqVyPWWDR0HcLMbvjhMvwvuEThD3IyQrkbn
YylbrJP2I84+6+OqPKEf9AD68F4W/JdpkzUF38Qmy8KWd+bCauDStZfl5bItvA5vjk0S8TPwDrUp
rVO6IQ1uGXS9kf2nm+rkGPps8lDIGhoMii/qTk3CaL0v/VwQguWAkNOyL9KYS1v5FPPXcSAxV7OQ
2QmvvbjM+08UooE+TXzd51eV3yCmTz9rbi4yBMTG83EeZ/YSyCDzLUODd5YLkGAZh6WNry+/9FHi
EkSY+yrsgFq/6cqSQuvlAZhDZTxqgyRnWOxsFORY0MBu2H4S53kCZsWY2Kr3vUxCfskBykE6lF2J
zNTPn9F3vTXscesI8mzLlmunGSDlarxCRvTPufTcZQTixWt5pvTHqvp0SFm5IOrQaj+dJpWVeLgO
IzJjThabK3qA8orvS5eELEsHL5jHI3SZ7dJS1BXfvRKiD/5pSVjU940K6FQcCoMlDzcdvCy+Kd3E
MbsmdRlYL0AJmUh/R8AV3MxBpTghY+cBemf52tezZg3xYCm4fkC8d5J3UQUCt9itYgRmeYZxomas
m64QFKNd4cwef7aEZIs8RBF34XzVe4luUnzRjJET6GhNFNhjjaF5mNYFPGLsZ3qf36WR13v6nDG/
z0+BDOnzKYwFsqFYvqRKEI0HFDe5pYWn5z/S8DX34seZ54dbhkx8gkvUl+wUbwVQf6oZVnF72BxE
Jm+DqV7m19KP2P/56PMbNCoXwW0VfmzWuNc1KzhSXrGcdNPNnqtIAf1TBpM+65PatHDV1qTW+qGL
Gv6/d0AoKAwwFLGB1HEly8C9nO98GZbVBI8MN4KnovcG80n7sfmhg42cMYQ+Sd7YANB1PP0A5tZl
FbJWGA6KnmEb1VdwGB1+YD/Qsqm2K7mY2dVeng9qB6fcGDnPEUrCA73oBwRe8Gjf4YQnTGTKKtTf
D0zyDwHGzEDGVLmktFDY2/T9Uw3n/DZYFmOoHsnIDf19XE9IwnP0TW0IaxpzeYpWW1W9jSJT4eU3
Le4QEG/J1c0bbgD+2g4Qd/Bl2PnipJsvm3nACxvOXgVzbLoo0T3kHhNL8m569LHa4KmRDrQ/FHML
tAXexXWf+M11K9t4jrahndOG3xOICTd7xVht6dFJHds43ozk7bPeJG6oMnBKBX576YauiF+GX9cp
sHy6AI6/8MxxMWMTgY9dNmdZelliaeCIazWj7M/myXFtZieqacEbqVwQQ8b2hPYPewjhib5ML9oV
h1lc1V09Ds41Ym2ESkYMrNKuhtBGS3q2LZqt13IK6awciqbH0MaoKGPls28XOhvhNu5tEwVHFp+d
C3krURqd+27ib1LC9PyZGhITl0pb1/NdrAqTEWb+mBKeOh9y7HSBkQ3RQbOKfAuOqyQbSveDhzUv
b5+W/UW0pOz0qJIrN57N1silfQeATXcgXHIcMXBjSMYQIoBovQesbg5ZBZeA7Tjj+EDbClGJhfiw
RGBWbxi3DPRkCVGBf9r1ipb1PqIDT7MWX3aub6N0u3xlwEk18rMOIeqbxZna3sOKvByIqnBJswJh
hLOxAFGBeQrAoB1aCk2y95H3BZbTzzw8sJyKaA8FVnDH4OUtVonOveDDLoANsXngqZoV/Lmt6xz+
GkHGbz02Lu7yJnEOW8uEe2lFHFoOnCjWmMYjDA4E9qvU5vu00pwv14+SQGD5kDmiu3Zzwu5OxiXg
z41YnSX8bDVTNbyzmZ48xIixwlwYBoA252HT6fIQtnrsvnY1Z8zFkNaWbwBIuH23TZf3n3Ni7goV
rWmrZ2bQ63Bft0C0niZIJNPNCuHCNrK3ChdbL5g6sL1gDo1sLhQgOR6mKYj09dBnCVS5sAYdeelV
HKv7JFLa2fa8Iyw9mA70K6zBRg/+DPWy1CZJXYcJ5IwvmMfFDOSsRX2KXWf034UAs3x0FHsfsYxN
XCFfB+Am5vlRPFmSVJ2pjJOs2oq1mtYVun212sMhcekjXsx8HHAnVHk1oXOIWRRYSubIJGjrQ1q4
WcvBFypxLrE8AM/rwyreIl4WM9cIUyXjnQWrFJ1hASdmi6x0ClPDUzskGqb1Iokb2z5xJgf/4KSb
nUZtlKjWfJslXmDddmVb++9RBoDfCeWG5nS/j1t7nh9m4P7qypKqse59y5fro2rY1XQZw3B4vwoN
EHdTqVAMBu4ZpOu8sbXowl0MMa48SXJVzAe8SKK63cS4+4JcF8Mq++iLUxdRAzWja/VseolL/y0u
Ag/RgFF0raCFLwMFeTpp+iDajaUdVOFJUltleA1WwirLE6DYpLXZN7gBnsJirI3gSTNMDtSyog7k
Kc9KcY7hYYrbn9m3jZRB6NxPad1CBp6QZnnBSeGWFLxHLrPr/F2XTEOCRoBtp+QoixYB2RhNaT6Y
gVYz+x+gaEEGNXizNsdKTCDh4+4jkz4CCdN8DpkfmghXg9MglOQWGN7kgMYvVF/zYN0UXax9apGS
wqLXHD1BVhecMqrB1nQ9WWDXKPgZDFIIAbA3TeWAwdfK3S6+rqv4ZIQOEH6E6NJwK06HYWl8klqK
XkM39gFhMpCSzD4CFt65J74bkAVPNrkbTvHL1BHLigjm43TB/CkB8ebVMrDBRSA54p3GvluREsGF
8YgpgGRtHpS8JKLfFAT1YAJiXbmc0VOEVMh0hmOYYoEAl5mTE7vxmTsd0kxw7RGmfru+037Q82dt
golYQ73ZJnxLMmgH7l+C7iCilL6o+Cs43cbcUZN0kq5rjBosfyVONNHGVeMQfoGV1kANdaFVX6Zt
oTkWVdeZXKrphElZsliZNcKzOVTO99GSSxnvpsrRjFA4D+kbbJgoQT8AFz0ELD8xfDEp0ku7J5S1
OaV+nmCYYbKO2JmajkUIp4e7d7zEYiG7FKGkFsermqKjGi0W1hiSmTsYpQU29vTvlUBvBaLq2GFz
QH+oyfiJba1Qk9iVTrMAXSYhMlsxh1JDzVLPSfCxGhx6Tz9eIwem4zxS/o3qIeqTmSf2igahiNNR
arrdWPKUespu16mwk/iThqJb4KuOhVY9nfmko/phFa7JYgG+mubTMIw6z846G+qTw0FZ5KTgk7uY
mjgKezZLTb8Ozms+2YPAQ650yVJSNzHZvG67YQhO7S6VOrpdVea2+WWYCJv7WVaGrBKaGWJ0wCBL
ksyHSvrmE2E8bRpeTdHzFxKNXe1Tgcs86WHPzBT1k2QEZXnSu6Iiz05/nK6Z1imH5gijnw/K8zqy
wNAbTL6pQrMfE7iIZNY2K1B8T1bQKQughsX8bbKSYb2dqkhwXDoZ9+Xi/yVMaohbB5I4OwdfG27m
x+dRqoD3UkE25qUOksBXX3qzp9PPOprSfDgNHFFCz65BObBN84WcoDj4g2/2btW4cXNVT06q1S6t
mHyO5/yA2iOpnVoE47ajpWuu1awDj2B3Ojc9GMek1pjbUvKlIs6HJz2MuVfj3Dx2iuCywPS+9CcH
takNElfss9p2TRFYdDAnHmxnNi+EeSnpJYUn71ktwbpceJNL/RTiwDjrk9n1+vJJZw7Mvi2qCCbz
kamtyTVkGw08bT5jv77sf1bE0YogiD7MCBlSfTVp7/G7lJoFRRXLsuavyBP0UHegfdhbL0PPItrp
bEildRqFnTc+hGvl4exuTdjy3SIFaIpuePAmCxtmxxT5Ih5MIp92LfsjkUnKW1OMdEjXwW+vMZ5s
OmjIUWLg+4+suom4q9NTMp71AhEeaeoHtlMI0ZwfNOB0xY/tiMnhKaBwo8XfiJmtf+pETkapUkbk
UT8+vUZj4L6iFVHHsPGWvsXoaadAxpiN0UymLWYlHuPajYf279Tc2P48Nz0LspqKO4gtxUJODkz3
8pRqOe2uwrBEnmNdpiI9SbJmHu9CtMXkWTTOSCBHCJAhfjwKyyc/QDlLEzoB+bb8mNhHSS4+KfrG
ZKIuEyzizPSjapzLtOQr7RFiJUiR8I/hVtKQc6t9nGpTBf4oLKpkNTfdrjOI/i1f2YJ6gYpWKl5f
R0AfdhRJNrsfdFbDK82d0dz62IBmqgFEjIlSe8BpfnklDNyNv7gu7Cg4TCZgKV4jmLW5lHD8QIli
asVkIPOa8slrZ1OhLz8iRzxLk+jWTml25dtdo3/oGUW0OmOPgY4InOOWIWIKmHjjtPllTpSpM3Vm
VXgtWD5ytfFG4pXHK337ksedQ9pUEeWpb9p5bkTi9LpzuHQNNgwqVF+CcDLTmx9bo0L4iKPr314K
GxxyXKCeLs3zY0VpN0u7VdOd+JL7iYlPMHA8jL5mgjWx6+1rvXQDf+1VO7SpBUrArsB35/epFPJT
oB6q0vsye/VIITNmRiZlGyg/4zNEcgMzUHzfWoLGiOMcQnrYi/UR6uvKpe6mC2EmGzElr4k9PyLz
z9lHM6SmRGhEIDkTRNhP/O7t2//trcBvBBgdQ/KlHHdt8+e/9HPnIalVOongSUHA4z44oExZyOFK
CfX2pX7bcx79bvyQQiZBuDAdt45JoxDKIIF6irPIG5fTZIFM8OiswnwiOG9CWf3Dwx2PULARQazd
dYGj06x23aNm9dBLL0qZFTx1yHXx09XMx3Y7MnvngHBRK1nwnCXfJ5lY+P03wBn2cEO0Q9Hq7Wc/
XmampkFguvOMSQMHSeDXyzw1ataQSrzP9CQoHRdgE8tXAA6mnH/7SserjLCgzdN6NiANJkjHzeuS
xDDyMJn7jOegKK9At5gDKi+o1E4hWZus8e0LvlZTYECDMgNtZ4a8wKpJmo52kCpghmNyO3wGkGP6
yYOXmDBHUFx4r8nQV7MDciBdsngryiDjZHz7Bl5kh3/9Akm1PNdIIIPF/gf1a6rErHI60XyGlrWk
zZ5Z1lru6XpkcXHyI23RUGU487DCMfH7Z1PcCpRpedWhQifnbPqxODUGqawRrf+Fr7hFtZ5qYa2i
hiNBYhoTyV3kKSua4B6XimgtpsAclhoPVqiKWWLz4W+wYTH9V0SHaB45E+wMwH8lLbp9RDLvqrOc
0XK07trSMrkVGism7bIGFw1bZBN6c5wD4SK3EdIzRzxIyI7bEj8a9JLUnqhZlq5JmopIvWR8rmOS
5aSoCyKJLZHupD2WFgOdSVfP2jRZYO6V528v/28bTviu0Z4WIOdx7Tje2iOVBaaD6/KpzXqAYqdp
h0Fnu0PwymQAP1vWb1/SfC2vXjihFt8VZjTIniMicjTqZuaEzquMpk9xGpoe45jHYXllvI5K69qW
NneAeS3YtO4wO4lJCq2qNnfz9m0cP7mH74tN5DT6eXxzx34zKIk3E+8y+1S2tD/PYRmq+r1bTu5w
6Ur1B37JcQSBDxAIj05R6EXMRgP3dQQJHTtFbFfKz7rvivUxKITZFkXRmczq7edyjz5pfnokkLTH
7Y/Jm+fZRwNFY9FXVY123yNyhHBAQvtSpYeUNiqVbl5MnA6wAtaaXwQNG/bljDL5I6lwMAAzpa1L
C4aSx8zvuwnKHH2EFWjfg52nVCgZvlbL16wtMtPWmi3TBohU2PIRYrBp2sRlzXTkwTDKeDirDDiL
0tQykyLAdSZeUxCUc38G6itfoNm0dupfvb0IR+vNGuDo5dl8p77A+/B4DYIgVZASkAAYa3S8cB1t
GVWgMjBBUn58+1Le0X4275TgFQK4CDkWsRN4/W6ntqOn6vjJA9rVL9ca4Xhdl7o3qf5IqCcE/Zi9
V4B0WIUG8RQ298/fDRoB1ZwCwWZxA1+Yfia1YEekc2uZ0FGwymK0VmyyugylSriQoNkXD+ygt0ej
m/I4x3eesuTn4I9pkRkiWajw8u2sEc7aKHS0tXnha1BwFetlEi9+tCa0QwdU7awgM2+ycMhapo3Q
BP52hxCjaSz/HKHxRbJ3IV6b4jnB54wfuDj1RAvk7SWNXr8+ZGIN1cc2JpcBZyGcmtdL2vMEOrK7
5GulPfGxGBpU0l3Go6dhGXU+Pf5MHVJ/ji+WKK8SoP5Jc1q7ZfWo09zWL4JUDE1TbxNbC+72eHL1
7xPqV3lbzRItkCzS7mkeF3c1o7avuvPByYaDlS1bZjnhjYbecJHZubziRMpWqvUM+WZLFt6HlTmy
Pk8GqLubDu8Yf0fXsHy0VktRHFQAqrcyHm59TqXy4FeWdyWWQe9Ut0BniblDqPL+eVW5TAmKTtHO
a8uJEZ5C7wccAEJjc4p417j2trPzukE8uJzPT12GUN0mGcKMFkYq5YlbNM3DJLzxMfeQSdlEtgW3
3KJv96kcYwnbohveIccpSYuSEVffsTgwJli6bcO8aEYKIc6tzejX+rxCBUdNkN82EXIrH8YohE0U
JSOqteglPKzFSEvMBwFJt8/yt3Zo36GSYX9xFyU/O2L132djgJXSHKKJJGSOLMGS//CT/Y/4qN82
BOmXQaeRqTAP+g08NgboMZX+UD9jxU09B5K5nA+1B2PqD9HzBZfwX6cTW496yoXJZUyLOKeOayuj
HeVq4CrPztSylbwX+0islZx8N2eVuG/cOrnPZWJ1kGuDGHyu7vLqROcB0uWVAg0Fhi28GaATnjdW
L95zDEGmoN2mHuuaM91VTQ0qWzn+na2LBt69F102dC3vtLu4H+KC8m3jtI6N0lyZ3nh1zOu1RB3S
1CgZUTlTTL9piJfnosWBtejH4eCkgf1kz8rbrtRV/ypFeFmRl9UnTfMxjjiGMiGgXIo+SJtnvhWk
It2kKfdh1SIKHg52+P4Pn/6r5ODHxQQgRZNikT97Rwdlsvqk1UPcPGM3UoPPmu0HkPqu3NR1eaV9
D/zvjLfmHeNZUf4hFz4C4XFxkwaQBrEBcNtyj1MCxxJy9qNlfUa3iF2W5V52glZrdTqv8xOeC9Un
z4rn3eimDD36wQpPfURkm93bSxCY6PZqCwoD1jR4EAfgGKzX19HPQdKZ8UEmnlMEP0raaUOJjhXm
eTvJlETttF/Pp6JW87jJrQ4yHR19vMDn+Ep3oUbJTKTWzeqk/ikCZjTOhiT+DKa3CbZDaV3lSwO4
3VtOGq/2HuiBVjetxe7chAzGlu2qZsYuRSuTreiwWyBtRHtw8vPvC4Dna0+gEF7SKT7NEfa9qQOF
xHSbyPHLUmXjeztwyzuriTggwtmZDp6rJhQZhzx9mKo4K7awwXiAbHYgyKiUEYAo+oJBCGfiOwzd
o8s8W/wPDl3tBHi0If+/vbhm7Y7XFg9hyv2QalYcs4nRK2S8Zovkuc/94NrqveKxy71lgbjc2Og/
GM3Nt6945M/HrhKUWaBuwSN5QPCOzaMc262QTeiKbwgl+ee0zeDKJeNiXdCoLA4MIhSRPkiH586z
q8c8neEX5bF9Z+nYO/zhXv5ha5GJgukFkuWK3zpHnsusrZyn8lsUUoFuYsTMv4AjWJhLNc03snbx
vErjgdpYXxZMEuEMhBqVnz/cBoTc47cQGZArH3gUIzN4VFCDxZG1XEX1DWrAMu5gOi63IRrt1WVe
hepgo2H60A/NeFjQPNt3cTJ/yqJBd6cQ8JyHP9zMP2wJtK/pXrI5AcYdY0LXekTSfi6Lb6mww3dI
Osl7RNIsQxTKLzhixuux6tV55zf1WTV7zpVqBBMMUan5NhdZBOS1mfQlMtHed7DZfbCJ+rx89/Zd
vrj6vt64FAkEXzfivSF7YE7IX1o9w1QH+CLwktKZ0RAdF8RaWwS29a6vsebobbekNwVDDMZpQJd3
h047Im8AmXd0uGKsrVo00ndDG4qPuYI/QtOe4UdjyeyqDHN52nvefB2O8IogMqQ+ZgKxO23k4iAG
kHZ2PaK4FbXbqF5Rn7HY0IeiVNZVHDpwC2hCWZcvrxGOAIlIgZI+GjvkXSjs5uVlzYCeWsCrNdon
fdUABpoKpu+Mqx8DFE/2ZJHynXLn5iyrK28wdFcEpMKZQZ8xZJS3Xpyj3iWAeCJai0raQYVVlW4l
qJWrCfdLifB0h98z69fCuIuguZzYYep+UEObfxybSX33cxdpY6nRZfvThn5dA5hvPATBGfCJg5mm
qDza0BrBxzru/fEbXe8+fW98XNHBcf1lM0pbY1qrS2ZKckUANxqC9nuGInC5WWESTyeeaOVjAAnl
0hZT+d6FMMKEhFPgMBQQRe01LcTW7xn3/rjr/+FZPCzdt//zv56ea1zmc0mR8lX9ypogjfEIjP+Z
aHGT5a/0UX/+g7+VCOy/yBGpKTknQJEHhunwU4kg8v+KHOGAmidFJX+0iTV/KxEgg0piQ8gzTc2Q
f/b/iRZe9BcoaZvuAFwu/jnSBv/3f79KjeXR71+JebxubFAhkrniBQucxHTQ6Ta8jhTJZKU6a4Lg
DCgX/slugWlCVnXJOXh16BBLID/EHmAlKPXrwZnm5BwgWfcplvgqBDCWP4GCkx/g+8sP6Yxw7y8r
efsjYv16e6+/lJe7w7UqNh1VDoDfXLeBHYM9mmL/rGDq+YSG63z7YvCA5Dt1T59XywnsPGMESsL/
h8+UI+bVwcP4glKdGsL4YuL87b/U8r9E0QT5yy5ktHqWpJgB4WuwHeGvxogkERh3IYPES+CGDdPV
JRQXsx/niBcP+ed5bdZnASpEI2e2gJuvUrlncFqdKFCS5X7o2/COswAG4jyK4CyZavTQO4Qqfbvz
IbePyaaYa5AZvpb1TeYupPfCAV5jRz0URwZoGHGN8Go3UNwseOsqRP2xCN1PUIrLDag0wKgyai+E
9FegFdV4nwF4OKBg0GhkZbyoPKR9HGfbOCHN8nLf+FQP1j4qxcM4oxG0xekEHXQRds01EJ4U2xlr
0gj3ePqUgX+CfueKttOqxgXVp0lDZk7CbNtl6DnW7rx8bIqoDjaWjJ1LtKUTxLoX9YFBlDA6ptVk
b2wnAybHCwhxQSoXKMzAVGbkWhEIcydsM8Cs3YN3LO5spmfG2KhH2ra1w11LaTHs8C6K99NItnjA
4Aqqac6ndD8nUTpvEiZ51Wb1M/XgjC0DTSWmEWU/wuaucRt1P+coGwLvnhCtyjlKD0zeEgT8ElV6
MAHDzrEQVFy9i2Ye7MkIUnG6wROF+IxWEK8VzvlpoF0X3yc/HDZTEHwUxRIhxh82t2UzzAeZ9i6C
+QEdAX9QiPunNkRtwMbDYVBTcAsIyjpBEyl97kE1HEo7PzA71ju+1PiMdKy+X10sCVCLHItzVG2L
XRQo8YSxY3e6Itaxj6tOnS750OI75KqU0TCsqJDprj8D2O4beRKpwgGmEs3nMaDYRw82ItKe2QSv
XATZN8jz+obacUbZrBH1N9LgskUSHtGuPoA8tEH5CcXaRQMt3ABUoj+Eucq7LIWFfT2WOZ0rVEvr
cHrnDDUawOilNS3a9l7Sg+XCSctBOFSVzw1uX3kEjLA4ce12ei5Ljf+4LuFpAg4GsmZfyT4e8ieU
kqvuNG60795IOSTn67gijW97hf4YQp9HoZxJ/hNJsRoRnxhntImd3lJfG4TWqt0AlAblVgUYZQ/c
pbH2bRItV3oBKbKVtlDOftQIxb9jXLigDqqNAoWVYPODFteAB/ZAPtN9RvYebYHSavCViSnYAIVN
pX0K7CjjKFDN5QBmvdv1ttc+kVB4+OEsFVt9ttuzpZTlvcMMj2CY8fzgO5ubYh3FtYuRV7zFWY6r
MdJOMF9GCpPpu4PYRyCBq2balx9UHkL1HHLN3c+psZRv5/U0b6fuk0yC9hN8lVhu4kCjOIHlgBft
JaBQejP2PH6xi2G0ryCaBvZ1jBAChsGgxJ4GWcXBjpECkFMTymOePMOHGKEtJjrE0RI04zVaKetj
JRGDb7flxFQFi/DETSrcEH3fWZ6CcRzs7jzSuc0vJbwAn32EYLWPqJezTvojqhRVLjeWFTRP46JQ
XV1ArF2Qd4bXPWKEeqcZm1gHcMs5nr8WyLc+cqsb41M7A47MKdwl+jJ3Y566N37b8mHlyBPeDEHV
oxKCLn+wixatz+ZWKBe8HNO7y9oaREFIBAq4cWvUHLBWjtBfRGWhAJEfJOOukYP4bOlmgs6bD2W8
rYCCO7s2CpEvZnYVgR/uxfSpddBqzULEP3eguVsYArZ/hr6Cuy/hX32RjnrvzVN4pmMAdydMYKa7
Maw87JJLP0HDNYt6aN1RXuuN28aoLwRFgnKgXV5lnk5QZkDz6zKrpuHBLccZbjitsK+BbkJU5Twn
O7RTuS/c1lq3lRMgro2M/kWS6ewSJNiAhAKT5DPgcl3AZGlALAWU5hkFKhYMbCBc6ThnAHJ7MaiF
GAH9jdPXgnErSKhoM7auW2wWhT7FSTN5C9FPh8WwI47jzJsG/mFOCPiy9uSHlzP8fxLHPySOHF0+
yd5/Thw/PMksh3LQNr/mmz//2d80XQfhKRAHYRhEMZL4RpLqZ/pItvYX4wrcjx2XrO7vzNFo67tw
CemAMuJ8yTd/UnT94K/ADxyPpJJQTiHt/JvM8XXiCP+XAQbFC1krAzH3t6rcYM/BB47hXa1h526b
HOgOjDGFINLUy8+/LMwf88CXi5GnkvbCMCYLPJ6IpcHswwpU/l1mYV7V+K37sCgdP5a5GsBVu1hd
pbbAcUhDbflvXJq5mI32lwh/G9hAAHVm1dJ/fXFnaWKoaS848HkvxtB58KIZ6xgJlAInlsR4grx9
+df9BvPktJ2YbRi1Ml7c8bzI9UB/x8jt3VWUdPk2gkODCi8yUd05Bmdcbq7x43v7mu7rjsvPi7JV
8PGmeyCO+6pNx4GadrF7FwCremhoVJ25dbhijASP+NEMIi793NiGjM6I9RjUaPUcdgzdKytkHXpi
+UknUpxQpWVcK9d19Z9op6LZkKBo41zoLsGMJTdOihvZObQa5qrxvD+0aI9nm2btQk8ACXFNT/q4
Ox+BsR3R4HKR2bDYK6h5nM0Vw8RDJGfnAVSYAY8Hf/JoPkKivLwxShbk4mjHGsTE64oqtGxRzKjs
3hVk7A8NCccJiVH23S7m/m7BYuY+8Dvnmg4tqeGSjf9OAvHl5TE7pmcRmoE1YJjX1+dwakrYRc4d
Nq/zPRDq7tNCrnSb6t75w6D6qFv581r0+WgRcsHAyOz92mdKFgHxwh6dOx+3nXuL9L88wGIzCuOe
J5/n0vefkLg2X6cx2OnExMdiFWK+LUpEut/etr9HJFAwNi4fwEkhyB7vWte3WtgsiX03qp6PxEfo
vL1E6YjBDDTC+L/xkdATNd8l/6NYP6qcYSNiDudp926Q4Akb6KHr1geHeTEKm5H4gBmhp2V70fc5
uzyuVue6RgUMMdXCwUTSKdb2wgr1fJ/2AQVWSTPvUpU63jtUc7dZpjHybZaCryyIwBuexxnCG4e3
l+wY0WY2K7NTYSYIjO1/G9egoZCM0RI7d0lSYIK9imE4fdk3s6q7TwPEb/x9ST5xH4wva3Th92m+
VvlWLnF/Cp2QlCEv/b46WacVEygnwa0yGhBzfvs+/yEKCs+nO4EYBBoDxyNeuLajDhPfucNvigV5
WWYHmMwnx06chx7E9x92tjlBf2k6A1mzETMAxGio8FAGj68IUs4t7HKRdzAd24tA1cETAHzzfx7m
IaPtzbeDF0oMP/IEeC/DOfTaJuD873JKI4aOMJmfPSgatwWM1xMbMNyn3PMJnGZPvCyR5NQIN7iB
x5dg0duLhRYNBro5vrLCELpAGf1hMPpjfPBfjWEeiyfhPQOWA8nDBOto065RGSPVv6R3Lf9qG3fL
CidPWMVN7wG0OW10pidc13Shdm5gVeE2p1uZHeIMz5RNxc+2t8vcxVANXL23ayUOegV3e4qw7ehs
GyddDAQ4SNad7a0xGsvZZL3vLIAcO6ANsLMmwGHBlol+Jnf0zPgyCjmNe44A5shlQdbqR11zNzYq
u4hkXVy6ddRe04UV/Q5+l42MGf32j84iSmrXpfpqlxJrdPIAHFOXFdc1gNvZ84J4Y3iuYPXucsX5
fQ54AMFoJjid6SAhijhnuJej9CNtSm4y940Wwuoex6Yqpp2XCPEOKezM3vQIDKEQ7Opeb2oGL1Af
wnjBkVO50RcgdkOEgYVU4JnhgCM5PY7+cOb2S26dJTSXLt0Uo9QNBpfnNLrid8ukHZx2keAa7qyJ
6SKyYmbY1uMMQuuEArS7FWldDds59rNkB24yfkyzkWO3ZI+IBdwptdIS78EZTOme1ABcmqNW7q4N
gieJOXe+bSKiDSkggZgp33wv84V/tghYP0AQYGBEYEUwaHeKSlzS9CkxH0qczIlwzmhGW3TnXmoX
yxVq3f0lpLUIDfwFvhuMPyMD7oNPutZlrMA1QrHZpG5mIztEORF7taEOofk7oIGH/l73CVbW+tEx
yuOuRoMcVIz7ZcF+ehvkWIwxN0gOrlEsr412eethudK/6JkbZfN0NCLna4beuQ0IHIJKopqTIe2C
Xe38P/bObDluI+vWr3JeAA7Mw22hUBOLRbJIUaJuEJQoYR4yMePpz5clO9p2/N2Ovu++UNhukYUC
Epl7r70GTNFZWJWOdyi5Tvilw7EHEcND3Ra6C08pS9oX7eaxPqKKxHC9/uW+jpOeHrAAyqXxtpWn
shE3CNDAAMkKdAKkm+j4zIkoNpQ1GVlsyAwxAKErLIyg/aKlo2txuUVe47ZPhLO/08Co9uXqzNem
KLjTZPs0d1iUUgyxg9vvwod9gSU9+iHMWuLy06x1PLEl7jkUFug54eiRFLwJGvaKDNUgcIBvKFJI
Lfgd6LaAXGXHk8URnoea5Ug7dF0iZkQlR+Be0vHoi5EtO7OTp8Hz1z5cF9d+j50J/CrTPXSqJRmD
+Fk573O8Bq8IHbqPbk3tozu4bDw2+5BnV0FUyVQQ+MgbiqV/hUwBpr/DxdFxIArEGOMVUq2/LZaq
uSvqwnzB2Uz9paYMzn0/sj+zncUxyFgAqGIYKmIYfRvfacwofExd5z+sHnrjnY8e9l3ChGQOVVr8
DZka+WUgeikIA5i+50RUwTlA4nzF7oBDPdPYUW97JDWcf44dDlGGwvIQw9b8EIG6lYG0jZeuGxT+
oa62GgYSDFFvz48NZSemq062PNLw849F6dryoa4KyIzJaFyGlScykjV7t5iT8TIapI3SOC/XIaPd
sFRWOXncHM/9TGDvoqrHxeTeG9XCl+KV5JOKlLhkJMTzNVf/NMpFBQzkVJ96MTrvMOaCiFln99GW
nLYiSMRbTqSnFUJZXq63QgGHm3o5zXnpvpsz9X1O9s6bFFzMTB7lh21hxhlmlEPHRmj6BVhOY2QX
k6qDWr45s4x4drdk9boRHDxdIw/gR/NVz3WK8AYsKnKMon3DG4/TfEHTLaMYfty7260gVOhq4GmJ
TnLlIz+DrK+ZyPvCLIDwvluBM6hSpVhzYihvzY+lSp8lD/JqWzqLDYKskb+NXMwd7PvJWfwzVGsb
/BJfkT3HDhfYmnO+bnzUrHnUVkb8rdQwk9jUt1fIiB0UkCNCbcogTp5+K6cn355gKwUdz6glKhq+
AMHcidLXQLdnb2tUqwKwiLJvMSgMdNc6ujzpS42F+pGv09xZ5G1eEYQsCwb4JVc7DiiUpokTt1fL
06lL46IniPaI/FCWT/lIuWqjjBru2ynR0kOVxvSAhluzaknq9okk4H9nE3wOkMYuuGe94Qev85h5
L3nhizLqhZ7tITazRsq0dN4xYeOezm3F979tAkVpzdclq7krZZEFZ3dxrKMIeMNaV318NfV+mKu3
HgJA+5YbTXMHqV0eKPfFgdEETxX8jMRTDnLuw0QJGtRZ/ApNbX6cUV+/Sx9Nb6GXVRWZ2aqRhuvw
xkvJyBFyGivRZn7a3U0ZW4CDefQcGbJk87ETkXSPAWAgKU+Y6zGbEDZbk4nt3KGSRvCa9escAFSv
Wof6AcbYhoxqaiATkczzoucOOeC58WJqPj1AkNOG2LNvvEwWmkc4U4tBgkec42O1ZEH75sIqFqEw
JuhD6htyElEjdy47EPJuMplVw4tDfvsGo5tXNKFFzdi6kS3T0r4Mgv/IOJrH0qsqbWXogOhYrc7b
sbmsOiuqhWzH3DfluzOhDs616WsbENEKEHigk1F3TbbjHGzzyQADlepyUpdvUUCcfG+Hnve1ToGk
y4IkZzjRVrz1rNXaDV1p4AzZJWxHWcHLxdCN3THtJCh6ypInp6GI5ysWBa4VTaMnAPGdsoqcYCid
6ywnlV8/4coCR1x33u1Z7Sz87eAVfhNtK8kkx0I0WhPhXDWVp2p0+WmSaUzxbKBxY4nEBTd6VYcL
RmZq75vNXNs3iaHcB9oxUS25Tbh4mFasidsN+LUXqcYd4372BbWxysTjxLmt3RgNN9mBPeabs5ct
3yTH0NNtfdrmEO9zgID9WKPfvsdygyWC4JIF5RTjCf4vROFfC6KaKv9ni0XGGFZylAeSiTEpWVrn
PWH493JbFS7kinVTmLFxcQm13RuiNi7om7kJRafAabeuDdwonJqdCCdhfAEYtHR75KjZusnUF9Km
itUHDF6G0p74/xYKITK/URBdyCyXB5ac8eLgDTNtDVK1/BCTY04YdN/WDjeE+XHA8fzVsjLjwfHM
9YlOnUWt4xA0hNAcEY+qFs8ueoxPm9jjZhNOq47vPucuWd7Ea6MOIAgxibVMYTv2bApNIsd4JzSf
gPV6UFebDz2vmSUWPjfBMPGKa5BUDigwrIN5ofBzbvzOBX4rIlOiHba5LdFYSGohlMFgzfOhH8Y6
fTC6nPlDzTZ6kTr8f5rGnk9IsobVrhvxKl96Z6AISbQieNXxZ97X7ay+rxdMj/Zges8k/FYP5HJ+
T7VYCzGO7w4A78QcEQB9NxVJ/jOxumbjmQIzVpeWOhwbLMutmeOR8GhOpCWb1pCgwD6gQlnc1yJf
uM8ZROBN40zrvNdg4u10bHBGUk0abCRGQiOyts3vMRcwDDzEnepIZz8faqNlalO2bX0fN1bzM5hL
6gXXnNkMKTLVEMXs/Wieu14/CbX5n7DsBoiEAElNNdgYqZplXR5R94PCgBQNoSgZdz/jCcDjkVXL
nyIwuEmWs86PIIBwWq2JDUeqzV+M1DjQV+arwN7pWiQ9Fd4sUNQKGO+3RrkoWQUTRj/qUxUHTZdc
HlJawCazoT6wmeyicL8dJnHKvr1iZFH8aKgxOV2CNohydYYbGmn1sR+zgm6NYaIndQvtN8fgQsLP
eWnQRMZ34GlY36ZNcM6CxD7CYzEuyewEWEn03Ye5Lv7WJWfpSA/Gc8WGivNTMvA4DFXCbrW6mfky
8snhbd/E2YvNEV2dFS2CnF2zVPVmGwf+GevsrNri7s8ePdtwhEmn3GC+RakmeIX6ksWTxVpx0hpn
5yZqZ17XhhOI3i49mE6a/bBHV+/u8PLgjes1UlicQgRnxl+qwhBgJBonc1VgiXD0POgtRxq2uT90
9DfMtAe5x9+QFC64lz69Su+86wVcLlwjgewcnJVCcB5uiZdrHBtxbNJJVC4Hizsu7ksKYr1dBaO5
1pl5H9ZEbQe3ktnRq5/wfOYNKFml75Ki8vzIXXpzxyenL6lEBTBj8E822ZJ9aoek2DLjC9id6XbW
HQfi4DEVR0uMn0CrPULrbOaQcrr2I0ta8wHvXO27ktR9kNu6/sAsdvzZwCOn3J5Kgo/cxbwz2k4/
w2pr9iXgyheEGa7cDnFc4qkuUHlHDP3EybHm7IJnE1rV3M0+V22fPONoMM7hUJVQEDtH35OusFwC
q40/pRgZfG/Ewm9yyHvuqJTrICEvUKNjLfVkMkKv1/H1xzvWfbuhM/+b8PzDhAcNpZLA/fsJz/5H
I5Ps/c/jnd9/5l/sIDAtA90J+gXgLUUx+YMd5PwGgIsVD2wx1JSK5/PHjMcCrPp9pmPp2K5CT0X6
gPcV1o3/zUgHH/S/oF4OsAvgBb+MoY6Ndt9VqNifGC+B2dQkmfrlATHl24RZ6qbvyHCH/vkFOecz
zuuHWh/EF78ySDKYjB1+3LtuHkFaeI9WjYQAa6qWIxPnVfmMOriGF+VeQmDZepqoQ4Y28ucSj7A4
Ug85g8+boCVl+xU5iX7V4LTvEUcMWwufl7D1s2yHYcQcDYl3zcfMf5zWbFv4fXWHHGvit+FLYaHq
jzrNNLdo/uVJ76VSuD+gSER00ds9uabzUXbe+sSU1Nk23uSFBkb0L2YWFGxZc3xMkVsxkDaeJgbG
+65PPrt2lVG/TuXeq8r0vtcz4y63uCZdJzzWcDsZOZorHqHwRnZWvg4z5D3M5GmVIVJW3vjeDLD7
cZWdttJu528Zb+NdMdmcNgHRYW0p8JXrJj2StvT2U710ZPaVc1Ra1gfWL9aOIzneEnBLKIs3vJtY
D4WM6U95UFR4LnOo5yvV0cppG/FU8Qry6mslul1/4+dqD/GS41ClifnQWsG0mb3GuGJ7XX7BmL/9
7Iz5rmJ+vRp9dS0A9uHS+hJ6i+8VRUhXeC9bK5ki0x9VbJ4ovpC6mz0VFnCB1aHlIg6ZQ6ElH/pZ
WFr8bOIYQEW0MIzWKoduuncFie1tdoF+NH2BSE2n5rh0RZWFJUPTDNPWbTy6wpHdtSPn6ygGnAO9
CQFWXVpUMKU5OgcoDu2bl+XYRwBLlq91UTt3nPbBHqY0jQSZm6RyGKo4SPRWEhls+ltI2gY3LzAH
5KgDIqrObOuT7AC5N2ujEwiprYPYCFS5YpOVxYTDd1NlFx1YCpWQhVsYWYlfPZNecTvH6Ewdk14q
N8vmmZBqlP9V1jwbRWNcLJfiyJ7y4JzMc/61RXeeQZzxsmSXcWTtVHbNr0ZkccbsMvSEYW4G5EhR
l4EZrRMySqtXLYqDT9lWCh+0SLfK14XkkG+Siu2oWdZAlAHUxUOifAIlVRO+PPhEjPNC+QL5kDaI
KN3T3PMrqXRgSWPrsTyaCUvTGWLSQJ1u5MuLJVmuXqkAmAqboiuktOYOa1mXhEZoD1Hrl/xCo59T
EZUyq6NlrJbtbRaQ8v7tM9Rz3maeB5SCoBWKwkCMSWuQAkJiJKiHWEnjGaz2B2ZvlEIDrP/bleVx
3vq7EYNHTiMI90/JyvwncySpPFac+k/U/mDjWl/9LAnEOEG+GV663Caf2CVGDVcLvnhvVct1GZz+
kzdX/MUyzs2jM/7S6TZLpGPKtyc4Lf96W2kAq3zamgQjppGLiZwRHVPk4/z0QO2ETgawZgidVZSv
cH7Mz1NNexH1le09SYcCq1FtmjEjcJWyR4qTDB5WYyMPFYy3Pml4UmNKFE+I8yDwffReShaK3rgP
vuEudyI2zKuKhb1OQhnmsSLh8AZO/DUwybmbnAo7/Tqe+UWjzyd6C+VXSfrkM5N1LOUhoDwLSHr7
puzB5NTTon1qnlFXAxJ0RVzj8NePftjk3LmFqcnZINAl3ri3ICbyVhnPKlcLDwtl6jP+yHz/zZf2
EpqCmOAuXy/Y0V9GsTwyyX8ZBSl3o9N8rSFrJVDtw8C/N/vhQZ+SxxRTQuyqAD9y+dOZgju00mB2
WhDWpnedO2tHdOy+d9fXRHbu1tFn/+y6KjYvdiL6to3ZLtDBTZUPzzlGjrzVDHvsPt2rTdQgtB9V
u7GHF4afbF2vtULDq+0wq5YLWpXtNGOBRsa2VXvxIxXl/GDQ0+78JiHMfvLddO82Rb7xg9GOlrYg
SaEFFBzHEhM5vxDpVpPGBwQliHHmD1GDzoo0a++gZmEsY1ZwwE3nuzSYgPjOE8dkGRbjYD2YIonf
tMT8gmfbd+YxFXGLXbWDEN+TmkGuslZZkOc7lDcbkxlB2Lpu8zwwysJmI18/yNgNzZXJkLOm3Q5P
VNJqhvYUeMXewr0TT6iVBwwDcUeqJMDKtBTnwjU+QUwiwCgQx2JeqqMOjnyY2IS3uj+00Qx+sMGS
90T+EfZ5TfMmdNJKZ6Sx56XQvZNk4e/pv5hsjPGbblQCoBy+v7H8tJb22ma+9yMzvexgT0L/6rka
mt2ieOnpId+XRcOFKx+haVrCD/WhJoWgC/qTHcQkRY/ryn5gjeUhyVfLoMvU7XDFYTWIn0XVfaQL
qQGqwbvMqZzayErGrEdFaOoL8chyiNbRrM+N4V5K9vwnlhWzMzc2HhEf2dFk4mQQVpA+DwDL7dbu
tBFKmNn+6JAKRTj7HQGdiXhs2/ehJDNU+Pi3MWf/omNjE+oNp31gCmevucN3RolvIrX2+iLiT5MB
8o47+rhxrKlA6+9o99J2PsWkMIIoxDPMsDr5AsrXhWCF257J+pkAiSSiSPA/cHoYr1gDG58KsHBq
CNRoIUZly2lCAU8Orxn7+NyN+afcI4nR7uzqRxd7+Y9eyvIUSAJJgejjbTNqUD1de9oVHT+bVDRf
a69fvDhvnjD/nrdJKqis1BQEq1//0o7t9LXWl/LrZBrWxe1t5iZUWBvpZmRZ8haxk/fZ4IWQuJnh
FJUfbBBCJOdx7gvj1IGjzIBPUPDMQAw7H0Bd55VIXhkyaw+uwfiqoN8WPMRGx8Ih0aIRBfHZc6TN
iqljehYChkk1XieOwXloLg2s9hOO2XEUC6eK4k6QJiOy/jpBd8wjTOpQbJD1oV36xHeOVArF3tAb
EWVzGYfl5DR2lMr5Z12ZeOwzGvw0yWwie8QTn3F9wxaPvXCbEOYeTt7U4VSDkb7urVinUYVV46id
9IYNrDVMcWhitBMtBNswJ+h212SGz2WVYg8E/Y15l7+BbDmRWa3p9zKu5Y4xg9wLkyj0YSrI1Gvl
/dzgRqVp+8QkwLX017dcyqbd5tgdIX0Vkoa5MAjr6cpdZet92MjC3kOAup/Rn+2lIrEAglk7p+zG
x7WgxivI++TkGv2HZRLls2DGqVjO2pvVBxckit2PySOqSdB57gLMxnZDSZQXqncafpll20ESo4Zc
39yA/Fw5QZsHTJmYfQbwrYkQdV6tdt7P05xsiR16XmDBKAKnsel9n3Ca2ti7Ez1gacgIymXyA63e
3iLAZUPSbhmNoILRjEvhKRuNLhzyLj5OIj5nibiSo+psvdjPj3gBEpuc+3jCbXNM2QycAddrULC7
GnceDXw2Rnmr7Dj2RYV90xPmC2LLK9xNZCV1k416J9C0hCMB6rYO3oE9NWF0U7nMx5n6dz07lCpF
mCdV4URLlxOi5rewFB04OjmUiXFATFy5GfF8HSoFfAQKfxrtjWvFjXngNPw8V/aTRiTKjiTqIUzs
YXqOvXWNjGXtLknuNLt8dOz73lm/iNXKorV1r+S6aiHM9f6aBrW5hRvL9NtrnW/d3GAObdbrNwOq
5/1UedouM8YfkjjkaHLM8d4fR+wEfc8+2TPdz8ZJAcan0jxPGPZcE0qVCP20tV007yuUGeXcNuTv
U58stOPSxos2JrRJIzQwyXEAK0RXh+OYASC0PsBs3Jb7ubdhC/jBC15ZM6iJfbfCOd0ABn14Jgx8
pD3y4hoIPRv7e4o9+Raj6OC0JCTTRbmhin4A1/6bbk/9Bx4sOcHxdUcd3yHwdDPnKAmV1MchYLJN
LaNti7Evjusao3yHpbVA7JIkYkHp+1xKvbzv0uo7DShuV40pBrKf+9W5W2oS/bI6/S6qilNfE9WH
N7pqz8IPa4ccdtxJnOneKF9cxmeMNvo4AG22jKuV5c4DLOSkY8RaWicdqurWW1beNGRXry4Kizus
AurzWo5Mo8XSlw9FLTwnZNCSfqtFR2AV2ecIuo2Uo0APpIc+LCMwaINo1P/wE52NY0wc45oNiY+i
i9npalX1tzVtCNMZY8tmWIZwuA4Hfapfaop+Bh6rf0f4UrODwThHvrEesyUmZAeNJwf0WlzIX5re
mLMbWwZKBPY4dYpTY54r2jEf/oAr5fyQNz6krprgohe8mBT1jaxOIiSbDdVzv6L3ACHFHcDqehRy
oht/pl1VHTyrzw4MutoDWfQ/yFBkhLoQED9a3bmQ5EK1ifSvoE7jY5L27dXKg3VbTILqNiedyEka
P8K4OtvmgR+fuLBPNH7MI4K02Wl55R9LV0vkL2bi/1Cff0B9ECIpHty/R30ujezT/xe+09hm9V/A
n99/9Hfwx3N+QzeukmZx1DFNZEb/An/s3wj6wHIGXhYOBjdc6HeCL0m0tONQgSitLJMf46f+AIOs
3/irjBZNFS2rxGb/DRrk6X/lQIEGQRKyYAvBn4QBBaPur2iQV8xsNmWXH+ZejbBwpEi97YqwZdqa
owzoa8dWb5j1eKl7jM2Fngl1TYA/NrLgOjQnFwTaWueqiDjBEnHQygaDJCZQYK9QgxiBVxlc0iUG
VSA6zrg0DlPy3h6YzC9mLt7QX1nHX4RCMqfVSFZB0dUKSB2kcfPGvLR9a/WVMe2I0SHbU234Z8x6
7fdaMs6vgkqrMT5mvKQY8H67N+ERy6grNPUjtPJVWOSwAUzRB68DnkcmdZdqj/GwZuqo0HWKjvkq
iUk9qrEaow9yXeVDQpZkc2oc2fgnwnFgUqCifiElEuCCdEotNOqE4V9rM0hcEAIPIU4b9IttoCY8
ppnIA/bPxosObvLuqbFGg7D+QBdlfVoniBo1dcqhs3Rmym7FwDtRfl6bG6EhR8yahfAKGSpBG8Hg
oyU87APpGXfgRo7OFF8AHQ7jzdlSQ3x7Bjm/EYQWND2kxCdcgGMw1WHX5NMg0ShmgyJGDZbLHuYG
M9/aLvhMH03UW5nrfPegdKCtDJNOKUq25F2Nv8+FuiY/+2PMWIowh/s8zsYjBtvFsc48fsbT1P0k
3YYxQTVXICqsa/7LrwcKNF3IbaLGm+agnjDmWgRC6GvXfYGDAOdgunGF58JkVq93TMeftMrkKzQ3
bmSLnSGxdF3JNNMhIzILp1zjGtNZK+PNtNiaE3qal0DChcM3HqheUv2zdDvb2nHIabS80/ozxcAE
gguZA69LOV37tXN2yFJcm1kqwM9qdvmTN9qk9t1GQDCWoUXbLEAsXNSqrVjoxQxdYLe0+HAorS5/
ehAFGN2qRXQbRafuxL97/chqYGTJkw2snpEcKiPriJgAokSJgbHAH7dj8WmmYmuNJq+eN7Wc5qAU
SaT3kBRSMM+J/X3mATctOnA6X0bkEOiYmp1qQMKMAR7h7xG1I+vN4LU8N22A+6uXx0BK+cj0iz6D
687WAZikUmCHxeAJ/sVUsWJiY4DAO9t8ZI0fJlGQap0swdy+gS/NIJ89ExxnaN98o+OX3cbEKDlh
o6mxLTKdIGptZl6yZbp1W8KZxmQMiVRz16iX/UZqiV0YsEiVuCUTThmPMzDaY7WagGpprlgGrs0k
9sac6BnNWqQa+yyY2wC2rF3u5y9GkppJudnCzbtRqoXOxpERh/p2m9TRwcAxh+fEkJnowVfiM0dt
06KT5GQWSRWWUnGQbgQBNHlM+lKHYuvGhfAw+yc2QM2/hU56NvsdlgMU67zkjGO4P7EiHI0EB+0X
fWUHAdS3jrdBHQ5SwXkVLo+wv1Hwmhbe74a8U/quwetS6zEXY+IBT3QL+ylNz1YvW+/gOlLf6SWw
oiNmbWtNqSY3MxZyGfNWmUy7tWNeFQW8FDHIQ8UFrUgRrpXZTOl16eb2HnALw9JFQDxZeJcJV7AJ
vyygrlSYB6vE3goiQcGUM+/RU5AfYjAixgQ7XCp7vrbMOoHA00K8FTpMj8DocGjFsvjFs1jzblFO
8Q4PILk+dwFeoId5YIu0Vr7wXBSsKC0weVCoHI2XWIeYSZiT5zDtrgHUT2TGAFEoZuxg45Uajmqq
TqKS/d5lJluzES+sqZjhCSw5d+WxomJjCjgFvOEzEq8XMTBbzp1lYhQmK0btld6wXowOtKypWaWY
FPFG3KaCWRMYLxUaT8iuVUtVNgZq5XjAxsvJziW/3kzi7iMp4D9kqcPqDvgIzHiCV5lBhrmzW/gM
g+HBkb6teZth/E2HwVUyfOTPAdH/5cYSc+Cn8z1vNLdxMkT/NBJCMO+YyrG/3djiZWqp9RgoKK8V
cIU0wmORId62tJzYXHKGb/w0JwaVP+Z+JzQm0pAZIqSpBo5RvF1lyYyeLpbbi+/a7vbGVaNvvyoL
SiOchSPT3W1nbZrUcPcTLNdXI7Pq+nVKkqX47EzKD7a01S5ljFO2RzDrvAeKn5YPonoy0kG5CuLl
g9b2KFskhLhV6OpwjtVI9UZVm1ZFeyqpH1RksN8aG9IsaiN9MJeUgBBiyypYFslACbFJmroxIKqt
wV2F3xyMXY/0PW5JFpRPa17+gFJfelCgeo38TUXKIxqm4hHVuuKEYAl8aXgn5TZli2kwaDMd1MtC
uh9NXb3Cb5En3D+o6gmJmFROh4XUzvaPTaAOoo7s7he4z+0dZ4z/aCAjBsKQo7WTwoK8B1Px4qDq
vOsGvCLI9U0/ZXgZQUuq46+iNyPNhA3bwSQOZe+BSOS8A7hoGJU2HfqeqVc6tIykgXviRz0FqQmC
/jOhG7sW07ed5nrBIy7cRIp6pGjBcv+8uGWrcU6QcBUfDUYQ7Ko5b7jtMr+29IFYbL2ttqZrrjV+
kL0D9VfYedg2JmHHBorUTWa3PorpwtoVtTkGGw+ZPorQ6eTkOBWHmjfBtTDrNl2wRyFa7UA+T4ak
tRtwyzG9NLjrLXt98GeVkAB778nLZnHIZq0F4ZyMT7YxNvea7tYPNEH+yQPo2paGrWzS/IYwHBCA
jd7O5iYvvOFOzoh5PRhbGGhqzvxekir1afGqT3buifJcAlA/iSKtSV7vJh+RuQx2PkOyn90iA0Kt
euRAU2BuVhZZJByiWn3yJHaLlgcHfURPvzCLiCq/nRGw2nnBzK3L732ZwlXmfrkfee/Xu3WYYs7x
TEesMH1CrEmASubJvRdPX8d4hnice98SMJFr6oA0GSVxkVaBitTsHflEg4kfUVC7oF3V/B1S2AuK
lXhjTF1372fp+lQRbBU23lDtmkWz93Eweuc2yOwoEd2LUJp14Dkqo6irRHPfE822LQqoKQ5U3Sih
bjgN8OZOJmk5BydoumMRDPa5sVY95KbVAHDCeZ7dptnMQviRFqzFJmfHUkOq4tEW+daj6tQIQHzg
EABYtcd6l/iaeyyltTwljRVatVUfTLLe9746IYB9AVeSYDg4BQ8MOriGnngW27yVwf2aO2huK5MU
hVq/FjL3zzDr+08oX7XzUjGr3Gi+x88xX3W/9SPeTNsY3empx9x7n2d98yWnfKe8G6oxY32bxYsp
Y//gAWRedJdgHk5ej8GtzcDYWXZ5U1THicn3u1ZUX2ZNFOXG8MoqHKXsdprHsoGsjkkA4Oiw12OY
8Q4ofsjmn2xXIjr2MX3wcaydjzZN7MjsjSk0Wp0EBULYjgs+qO+k2bdiGzfd/AW5YER1LakEM72G
tasXMDJt90WFu1zY+SXhWDjPbDRQ8YPezda+ghy+7cyF2AbiD6ZzOmgEsrQM4vAA6Fxfcu96B2hu
KkojIjVEknHuCaYs1wzElYFTTkT8ASfzMflg8092ZAEL/BWNdhsjRcauLYWTBSfMihmbpBobk8zc
A0kc06tWdCZsdhci+iYbDHx42p4OhJmc58rmPut4LzKGhq8ts57j6i7pJpBLsVvXfo2GVOdfcy+D
LFXqn3CG91niVtXY2ilzVOHHRlplwXfkhoniV1/Sse8+YzY/IFry792i7kIOr/iZdHH9SzB1LjYG
9C79qRDIGj53bjvocHdchgKaMFZlKgAgsUN3CjUKDEoZRSQ0bvFD3AcT1Syy780M88l/A5llU49B
TYDjtYmsyXjjYJJu7T3IrSvDktLW9E3SaQydCGPRB+vNTytOXXNgoBH6Gfk8O2+KnepO6CQl7MiX
AJLRnQoW3yhNqHXOQA2aypR6Dbd7ChF3tDmbMtGWy0lX+rsbtZtatCSRQNE6A4367E8d/z8KVm+t
M6iYj3TTwoHJ/rsd9ZDGZdYic4eXHkA9xHTNmj+vNuOmLzYqFbGDaE810tROiboEq75/UgEaSub3
L6XP7QoYVKseHnsZruJvSp8pJSN2xRfi4CDfUAoJZe40BEZsXgxsnBKKzbjdZ1aWJnd9G6911Lpd
TMRbD88KSd+FmAmqyv/6tihGmaNTtru293dj+Noa4ibN7eTwSxY5c/pHM9lOSGoVMa3Hc6naDtVK
caSNSfuLp/QX85s/u8n8Te12uyd8PK46PpJgbs7fnEJrRENDjWDp4Czw/g+5QXwmJ47wKwYAVbo4
GlU0qtGXwou1o6HK79ou7fxutEWLJYG7jAXJUkWfpAf86OShFWQz/bwx6ycc8v7JX/L/eIgYXRuO
ZwVQjTzj7/drDIiDsoiLOtTxWEnsKGbCKVO3UMRAJ2DgA+GzjlzSA94ryBdX0YNViJRePmtmkp1q
8Q8aS0NhPn9dVi41kI3u3PYsg2P4r5iQRhbNOlA3HCBJUja6SmN6Y7vDIqAO9DXV/t6kJYiLIeAp
FmU9NXD+DWwymDp3rerBuLP/eWVZ/9eFuahzXGTpiPduz/5P1CWPoDhZkUt1YJxChZo09F4DnnWT
9GaqIqurnxlW+PYRnQo7xozapDjhNDJeB3vEUwPhW/Cq6wvdsn2riw2swvcaqV5RYmODt8uSjpo7
VtMeqbCeOtB5s/HCAS0p4MgO9wvA4MevpjSrpvk6rAoFqJcWtnecwcMec4imqo57vwlSa1QaBUiy
19IB/efb8TdfZ7XUXQ+Vv4tPFBAiHn5/fU6poSHzGz1tb6UOe6DZrHV68nELZc3MXD0bP3Yq0Hu0
59pcAU/mKuWylmxYn+fA5W4lFqIt6BFYPqNd4R+5Wfw548idRDd4yDJb9bBlDkoDbp9khyYBAUOY
Asc8Qm8sD+tS8ekMbwFv3GJhrIyfffVx+7L/Q6L/AYm28KwGs/33SPTLDyz+cO398WcG4u8/9QcD
0fgN9JkjCuTY45f9zj4M4BUaiKgV8utZKmv2X+xD9zdeMUzQgTGgpt4sCf4AoO3f0FUgY0ReQYB0
gLz0b15k/8mbjA3lb5uNj52ACzsSJBQuZPB3eTlmyJaWTk59xI67Y86IrCzJx4jkrcncIOz2jY16
DaZzryq1qhMEE6nqDdWXdxCVnRH9E3foXRzPuHSq4ptV7YdFIPPlxO2ccJKEAiTu/KWaqbW3i+VY
74GqIU1VTQ6BM4Vsp3bkxd7HULfUnKS973FHgqSiKlJIPWlI3TUAeDHjhBZA6YpTRLcjnwxYqfYp
bfOl+WLT5oNJd9VxIA0HLMDdDR02XnoPwW7Ms+TBUBVzvWTli5lalNFjZ1NSW6bbfEmNQewho62n
7lZ8J0wFvsW3kny+leeVTJL7BoutTwUd0BlZlX4dJmminPKeYF0F9zrhu1u/SpKvZdpRIEKFOKze
MG5JqY0ZqOlyDwRWH6bMDgvVRTRkyR0leP7O1QpMvobRYAYdnJK62MLVLh5JucdiEaATctXkR3ic
NZtBdS4SN7hoErYe6qttn4m57I5Dt2rka67GyUb4fyq7uo0KUzAT1PJ1q7QL96BktEyCkBgmedAz
jaylsudwPCdx5ezxTKh2prAcfmu3PrWj2d17mUbwEA2aqzq1pRjcCPdx7Ma9ontaCwhvEy32DpLb
vNXa/8/eeWzJbaxL91X+F4AWXMJMC+W62ls2OcGiJBI+ASQ8nv7urKbupTvkr/mZaMk10YWCyfwi
Ygf7PVfv/Aa2gIxJP5hV1h3AruXHYUxsHc+KX0a6P/c5FYl/BxnPq+sBGeI6ERXmp/Omc9b7z6Aq
x22WBsGRtbHat56dbRe9Yw3A2G0SvYtl1xr+GSg5fU7IhO9XUzKOaGNe1tw37r27TF15teQNNGwr
f6ajZ/loeMxQMMkI89qoi/Ey0Lb5ujLZd2UhG8cm0XByvf9O9U481ntyGpjr65JtOuNuNuyG47bH
YKiL+5lc4Il6v/GW+uDw0m0zCHENSxkVZZZB2flgDNmyJ1LKGo/dJ6OCVU8NcJXQE6oHCeusnH2q
pwv2edDQ6pkDc5M8krjYko3tDqaM8MNXTCdx9WyZo/rbzqpAkthrRUhTHFmhFBgwZXutPPtjXbZ+
fEU+bU4vG6t852XKB0csDiDKLOOio+w2tg9l7zBK2IzhJMO/EKTbbJfEy3q7jnN31w12UP0VSnpH
rly6oGXQD8+CHMudgoSHvagEYOfGXb4L1cC+rJThaap9G5ZZ3LGjg4nfMNk0qM2IeD0mx8b1C/Vs
l+StZlxrBbHzrfT82j/JTgSdsa1Ebpu3PCg579XYrHsai6WHrSKJzfdr2k49FhLqElumHP47E4d2
i7wkFutezuEQ/53HbcfAYcWVY4ab1HINd2cO2PhIyRdM7athYvPmIujPI1uGjdkD2fWNeKESTI5E
egT2WWNTE4ootuOgeOHG9E4RqUwqtCmdnSqguHClmLC4Lqy0Z2Iq9bYG6J379+I6fXGw4xkcrr/A
IdmOBo6mTW/FMQ1lQqMK1jJh0VPpVYGTrChARVeyWDF1RohnH0fsC8IJG8hjrMsrSAAOgnso61s/
WOzai5YBn1V/yTRMmNsaj9Mm8WcfqYJO7dt59Oa90DKCaZYjkxHBOSbGHC9P5RTYl8pjSrEpasWU
YMWSfMhZfF7L0MX8loXc97OIt6Io3T6yB8c/oA2mB+mPwaFOVXEn7fIKi6flA5wV9dWcivQybhof
mJYuZyndwOemInjcbgeKwzc9lMRTwDBIGBL6Oog8nl+Jl+0UYxNjbzIhePTLJt95drdakTOxJ/AM
KW+AddUPweh7Nzibx/egvewFFyOtAmx4wNQqa4sClBx6hXqElWKgRxVsMX3CS/sn7yhcG8z19hM7
C6AKmUkmzmzNx2Sl4HLGJvos3KS7d10j5uVAbqlM/O627gNjX9IUexqlGf+1IiLfUYm57XwvueDR
GR8ZuJivhQ9wvqvC4P1otfSy9qBijznKwSUVkus1KjSOznYuts205B9SoOYn0dbjDanIfW9IvIO9
uVIr4JBRwqnguLt8ienFC/N8l9KP2ZWyeaaMsr8A8IxtU8n1IMZK0KZnTVO0YtOLprJOb5GoRL5V
hJQvmTM36BMO5DnFdH7i+CwsXbGxIV5ADIjTu2ZJpmikeXpHHWRy8PgA+wZJhWHQ5KY8Glf31WG8
y7tQhM3HMbD7ayoErE/jYNd7Gn2otLBi60iiyHlHC1uzs8M62TYoFXsCac1Oyb68KcypfRm4D69Z
/ao7pvPhFVkKGeHLzK/IOCANOul4U9SCEZ1desdyHT/gw86uFjdN38X1YN7EsYU+nHceK4FqJfcb
4JarK4fE9UyIUvdPBncUtcwHqkbUx8CXEB08jB5AIQDEMEncuFXgXQA5CO8LBNZLKy/qPyfE9E0z
V+auWGrzIjWTd7ECKGohkLN48DHTG4uzy1BSAoiZxussY3PnAkC4FllmgoAD8r7h7d9uZ8PBMGml
4Phmq382bCbu24EYKuIvckRImwm5/NkLo1aYfoSEvuA/Tuw+aiso0sQbC8/CL859HyAlcVMrChnr
OBNvEfQZPQ7GpJnzJFCqCCvuKiZP/iNxuSDhlZdUWZI+dd7SZPf/Xd/LPuuX36zvbfrmcHf85/X9
dfYXbVofv+HHffmhf5b39h9U8LEeB5oW+lhM2K//3xLfZYWMNIcb3hRsEv93ie8Gf1hBCN2cUYln
wlP6P4+Jy34Bc4njs68kLAT46N8s8a1vEV08dxzLYZpwriByXfNcsPHVrh1tc+7bsrMuJcoIe9OR
q2g+KkHWIE5N6VWbOsXye5UXjBWfM5oWL+ZmSRu1oSQd4wSgTNti8ZU7ICRF7q2LYhyuRzZvfomQ
/gl0WwiQ3eGrM/2TCR+n4OtBiI306DLgg0kXvNGJv91gB90wlbFa1eU5n362fAC6ZU89+ubNRHFx
+ZvZGbuuHw7JTsjCyQ+aGE/J91R3Iytp8Rzq5NLzUPN7sD1ROdLFyCuTkD4Oy9ZojxZz7/eMXcOW
oKA7ElkIvYHcMR0RVn0Rs2QGvjH6nBXpxcN6sPG73QVYNRxkU3T9lPaWp9LG6XagKKe+RI1Ej00y
yUIRSC4rhVa1WszAr0fmZpKc6zPGqlzbYGtbK/2CsmEUlLOUJwqTxswC2FowAJgEmYjNxAsfaY5v
pI0qUp7DPu6M5XrR8VRlOVwE1EiJj8qB4oB9g4nuqi0PKqgRKzFyMH2YMu2EsPRvjs7GFOY88rIs
g1lD5nd8tk7hHjqn+JOz6WK2swBNVhBtt5nZg4nHzpje8uzmNzr7L5YVIPGzagH2ogUahIbtPIWH
YNeub9+sBcz6vecvXvNqOwOzlJ6n+kc/6RidGPRujg8rm6Unwynt+V0TWLPxwbF7ztybcwDgzVwj
oWoCwqgKfij2iJNvSgrbk00zFPx2dj4yPJlX7doxAAWndzH2XG9Tw9xIt29DqZz408d80gyWhTDV
24IwnADwblni36fewB8N4oOT9IaR8WgQ7l7TSbIAdFcgbDvOI+Nwceb3QSbDRzKLvsVEzNIPId4W
tnWJDwGR/pwY9rU5BXs3UfdJo7DC1tDoPiRaXiLjOF2nybTeG4FJWDCfuXmdxLWCLe4kq991amFc
VoYWH1J5JO9wwNPB6sZ+AiWkJSFnT/PyBEupvzFEOPtRlceIi6sY6o9J3ovrBXTFizGyf5/GprzD
wp98tCeXUZPB2g7mhfQ/6g7nd40DYG9vrVyy6UT1zDiNSAJpPnHGK4gIy8mePfwHgjjvC9G9rr9/
w2CIEc10MyrNOkBc9tSt2dNxtu/I3kskAg2UINcHxWF1tjlXpP3XVGnoY0an8vR5AQyC16pxq/xz
gyP7IatYSL9ZtOozlgeGIoVH2oJALSxfT1kYrQclC2VlU4BNozLUh5PEmeHm8nPJTVk0Ne6KzjSa
7vU8XQ54xKudsaLOHjO7sb3DOXwuCJc0bAg6omEjqtr+DKdxHdEeIZMwlnOkNjb59cBR3sgKFncb
GJk557wwrmBmPWBiw8lV2OqpWFfDeDHgzbbMVJSh7pY55DcpF4fH70rvQvicuWZVPMSatImbSxE6
GMmwr6OrPSjncZ/qe87lbIJJJmd9tsGZxNziMsCm4PJUSU9NC2whOl/IxWzwxaEBcB979MAx2VEu
38g8OTxD3+xsg2E5UWAFqfc6l8Fg3+ZxyIMiSMjg/XX2o6R0WhOfLzX5wYBVQOdNnKj8g7IUNcNY
yhNwbHHQF+8UTwiLYqB4Feq2rqT0AiL6Btshv0zA4NiFxZ9kcjmdutbnOwfajlmJ1eb8Lhjitvgk
fGnb7Ya9KVYSTLnEGCreP2tLDCBPsEJCE6nYkdWeyZqOhkqFyOUj4hpZYn7IZvYHWZYEN/Sph69i
HOKoXq1Hf0xmVMyqHp7xvRm7ou9ShN4GNW5I0gunDOOtE8eUUlQZ9VuYBxexTf1KHI1u8qar2s1x
7LxLUnfo9m4DiBwwc6NNzNTDXTS4xF46ghyRU5kfDHZEm16SWioWSWVoilviaBV28mdJbOXTjCpJ
fFfJ2770GO2qdtkVpZrvSWwmH4Qzyl3FSwr5qnMeqFWXHyw3ZTojzYQioBXwu9n7CnwL7n6G2wDF
7bUor7MmKZ/tvPOJLHb9nqDvvIHnNEe6/HY3VhNhwXKtroQ7Drth8st7lIzmA5Jr+ji65d3km3N+
UJgI9myq5o2Z15IurTp7xPtWPk+Vy8JfIWJfhbzAtmXRrqfSCMFMOYwC4SmSZcJgl22y0amfeOk0
r1JUTUqUFjh+kJn1u9Tz9KlFH90EnsDE6vnDfANCzQGlMVZbBovdZ+YWGJsG1z3aa57sCQDYNyLp
fHebmkIum3lhObDtyINdtl1VH4KyXfQQ3alxhc32Hm/6fR7XzcFkJ79VfMbXvFANIV179C4kG7xx
t1T+cNP2bvwYMrQ4gAsr9sIIvcjA3hjsF0KRN0bat5c8sJejKeVyMRlWeLH2xUSWQqmoZ0IT4ZLK
j7D/vacxG9e/2YLnl/As10slVVhuf70k+mExh6KHSxhAPa0STH+/0xxa9kNBrrsj5h7ICm2DZWRO
6CxEqyGVYbkDZ81dfvz1UbWQ+ZUixUKMGjbi70iKmmv8fSOPG6/MDScRnkBeg7pyMx4MTa+lil8f
5zs39Pk4DJPxfNFF8Zb8/zobP6a1N3RhEjPB1CsMOgh4ZmujmThbW//9wXzc35xOrN4/yDcW97CR
sAg8nWlh+Ldc3EVeGZ31qF8f6seFLBwAUq+sxc2fNKy2Seg3wOu9k+Mt1o0cWHoT8CyjTvOiOpwm
v7lKfnI8NAOboVRoItgF34mw1AJx25aVOK1zGr+8vYJkavLGELJjNYI5hdP768+or7xvrxE+XGBS
4eVoRf77bcZSJW4fqt49KU+yunqzJPNA5Q0sKfGDA+nxU6QkoV3C+cl5ffz6F/jxIqUMW3CeMbVQ
5/M9TrSWbmvOSP2n4Y02Bn1qpjPwN3zPnx4FvRgR1BIUWH93A5YgumRMLPuU9KkCK4WAyYhu+s3J
/NlR2FAyzEbp4cb77ihe79itMPgsYQtwzMsIy9ozmJJfn7GfXCZUjzkmQQeKWH4g0xZthU8dHtAJ
OyimzLOfAwgCo4wzMK1v5nH9zZbux+cXz3SeJnwsZowc9tstHbGleJkwBsC1ib1XawiS02qOLEXI
mjIsDXQo942P9+uP+uOThchGSLiATxvaP9wRoT1l5toI+1Tgs9nFJPYue7KD2zWHgPjrQ/3kI3Jx
QBRhDa6xIXqL+dV+26d8gENV9mlWKfisilTA2tHnU7pcMIXewc36qvn1QX/2+ZALAwwXApD992Dm
kXmmkyL0nUoPSVhWri71CNIDG53f3unfezx4TIO+94Xruj484x/vtBRrtcnz5ARiMAwYUFZiQmI3
ywfibuqGgkbi2LiLoeJNrOvoo106MvDjHJMB7Vw2F7X4WCbgKqy0w28erLJM74LCI5z369Py4xVO
46uj2/4Q8RjQ6Pvsq+9CZmLChxdzhQN/dKIszgD7zQbvyzF3udTykGX9rw9p/XjvAmjgruL1jFIL
I/zbYyYl8xJsZVzi6GxqN5Opw5qOqgW1Wcv9aRPr6z3PrBtwHO37cRSYJRxN98blDOe5pWay3bNK
yg79YhFQ+PUv+LNzwpOSawWMtwkA+Nvfz2y7dB0D7voKq9xNbor8g5UYzqkrHUlkpDV/N8b54dr0
nFDfDYxyuESRtL89YEtShkX/smIF0eZzM0f5OPOweLOzG//1p/vZwZgbOSYDGh41378FgpXeRzKR
kD11yoF4Q3hldgG7HGE2eGN+fbAfvmo+WRAwpjPJCfM4++5WrwrDarrYXE5erCMgFM1yZXEjskv8
9YG+qwtgiOfxuNSLBxoveKVrJtLXF3LppNns4VdnBaFIxL5x8gywXcVzbIAivWzykUmIm7jgXqa0
mtmR+I7atBrCiFKpYYg6aGRMbJaijpbRt9TGGZodMvWCGQcRhu15W7A5PudEelmH4Bh+/Ul+/H4E
jjnBwDSkSZrc27cfJJNL0PhV153OMLVJAkeppjQ7JCa85V8f6ocL3UNn4MT5lDtoh8V3112fmHY/
wkg4KZ1UCeAzgpzTWFbD1kAZOf92fqjfXl+tgaB98zyky46/WgL4wXffklxpQG6VcE9eO7ufPM8e
T8oldnUeiHh+x1SnXUvxXM+z/Zsnnf39JYIHkSYGz8NTYiL58A749sy6JSlld8ryk0XBYwUdPIfY
CZjRWwfHjqiVC/4k1Fy4VAR1VndzBn9KB7jW0e6x3xOYy5cHc6iYIq6Fnte0iiLEjTtQSwdLmOtI
VV6Xow5a2Z3fLwZCJ1EBJGgMaTmDy8Cp7wWgjhfIlbzuDF4Gh6VXVnN64/PaXjffiUkH9bq4YO5X
MDiiHOyczgmSyS6uhWlg2TStorqfmDbcKK83DrObeXf1YhnrofbpXmOKLbEI+q0NjANyrow6Xwwo
v65qwPu7Phy2slmnbb20KxvoNTtNQaab3koBzAq3bxsCCGoz0TP7Nsep/uisuaTHsgTWvUYDyrn1
96QCML+5QSoxIpGlh6FLUqR34zLz95C21vrCqxlRHkJFxduRRkl2RbJd+a9riy/vvPgccUjM+7DU
65q28Zr3qQTd+5lpOWytwkqIRVDhNJPkw1yuE0H4Mu9wElOrUCTt2N93uO+JJzQ+d3dtVU3xUK/a
jquG3mr3eIiIHZk2FGeoKMWD31gkyjqTT0HwTKyfHE8iZKvW0qOoqeRrnuFstSh70PYFwJP1scEd
BGbYzt2rLxziZmA2l4HenPdes3B45iBMrvo1ZRAeVKAQvuQ6B9pgrT/XyZEX7ZwPxuNcZxy6LVbe
WqEpXUY4ael09i2FrKJ/sDIDJn3B5ZLesV+tVQRkfmqiM216HFXnF9uhH41opbMMeJXObIo14QqS
cmQjYftT5oP3p7Dw4i19SAoH5BPeR2ZaQYMF5jCX7GE3dhYyZUwGc1b0VQu8kUGGRe5apvhWb4hn
8G44rwOY2eOpWBOKfo7QSpmbYXdylsuYQQjE+nWp589gCeO7AHfE3dsIjhAkv4yTztgscxtLX5zS
itsNHenyt9sKDwkqn75ngJLnuJJExuhtwrPwZM1Wmh2Z9jKbt3vQrpHyBFdRG3jszCAX803ZnZ6Z
O3lHizPFZON+xlty9ybN4EaEOO7ohcTZOBDUlPJUFp6kKFWM5zeN5lHOFjTH6Pz6872BIWPK7Mq/
Ej56xKYwsznf10EBP7IKE27TqjFQGsrF5cTSs0VwMw8hW913suUXsUxmJ/sGEsKDXFG/P1D54oCN
oeKuKB6COsSYKebSevLyHKDQoOJs+QTxnUs2D1rbpZKlIZOaLqyNHe6/CeDbRiADEA1MGVdwrbio
OfhY3N7x37Ewx/67EUqnETdlNjbYleJ4rbKIR7jIT6XSLomldKDjaaE8YCSRE/moTHNm1MaEvNfN
iPip8KCc3yn/9UH+RifFyW3xtvvPOuljPZDI334s6v6bPP6XH/yilYbeHyh6lvelacvTG9svWqll
un+wsmFOyJ6UGZBeGXzJ49OqxW7RZjWt/Y5nD+UXN6SL9hoIAv4sxLAka6Pkv3BD8qb+9gVuhvwR
zJ0Q9Czs4EyMv32HMjOVfRy3xqXrWuM922aEA1eJi6pci53P82VLLtV+cEqPLrqa4k9rXMILPTXf
EmycnpbCqy553lURmcTgWGTmKHD+5TIilZdHvidThs7JQ9I4R9jG4yZ2dRGoS1xwKO40fhi5IiFt
VlDybJHtj+LODTdhJfHQuwVcjtYt7cdetrBMGht5yEmqG3caOyqkQlJHfu9usRWUf5vGQELPec7r
/LPT9C02wuF+CZf+Ia89cWgn4UqeMEP1kEHoOpFwbi8Xn5wKgaiqOIwOFMi8lPPVMnn+RZXM1S6H
6HJyKa/fIymiLBT1CuGc08lrmiXVZnKXeMusmXpyf8bvsVlMuRxXMiQ7s3HjqOGWvzJVcCxL+6Ex
8RM5fWhdVwXSdDxX2xw3l7YL0QWYYockl0WpNOG8iAum3gUMyzdtQm1zRuAlKRwV8WVVlys4+L0v
DP9U5bkXUcNdbQbXb/aznczyOEsWTJHodP1PuT62QgLQWdKXkJYCxtnCu6C+e3wvrdqG4dSSDV6c
Or5p1GKbO/w2mcLNYaSWeTnKGA6QVE5RDLtsqgPjL1AJiA4bXPDGuh9YHBHjkXWHPAiACYWRAGsP
Rpt1FW3bAUsukoG7KWidGffi2E6HioDaEWlzPvioJJKCVde/nSvqUw1Qsj20djrC+02wds646ZNM
XOGlM6PcmrNiZxSrbtUA7oj/FX/hjbGglxn45Wf8r4e6QTpX1+zGeeuCdagDnAYb/qDODwkMzXKV
J+yovafe14D1H9TaTCgfYVdnBo4tnr4qn+6pa60Osq0DP8Gip9XIPasdkz2Cuzaqfwi7xV6858kc
OvPRAA0cUGRLm1pFgU1SDYzise0EM6YXWkyEOV9PbAGadt92sRwiqzStdyRa5/tpbtdqs+SSoKCd
WTkNmUYybzMmcXFkDB3BANyExktaiKzY2qsPoKv3qvm6sOiV28iw/ZuVgl7vtXb8wDyBJhOeJC1m
K+J4L7GQRXVj5IttRVWzmHgdJ2/E90XQKcJbV8sNYQR5ojgqPTI7NXbZSsgygk+2UCGa+tiEDTW/
K7ISa59oaSdpUxe0UVIlt226tLdemwWa1tFEXmrJ6cAvYF6vZicwP7cmRLmSktFFNnfI8vIlnFsS
bH5rQbJyF2L6oD8sdWHji71giRJfsEuiwUp0PbXkCWLplkxyz6qXSC1f+Qp+D2B7vxAqTu1ditbz
MIy+vKO6Mjn4rYsNchS3YT4mT3HZzJdN2cBqbUFF/RdM/On/yzjELJG3w39+Id58mv7f6ZPqPi1f
JwPw/ekf+wdP4/yBBYhQsuvSgx2e32xfXoeQawT/hnG66ZOjstlH//M2tP4Aj+Oz3ROhjRrkssv8
JxwQ/IH3DVGD/3IODvyr16Hj6Nfd1/vZ0MSnJjAwBQGyj/X9DhqfrawctOtjiKWVMgbl9Lslgc12
ieVEXM6masfHRHTxqTazdAAjI/v7tDHG6lDkFsqkUjRXbvA3YiuB2rWJB/DYdkNDGwUJbnYPP8A8
+IVE+gvbPFpnY7pJCit1ttYSx0+zLcWrJ8ePpbWA/iurp7GNxWPPm+e+U+FT3ST4c2RDMXntlXGn
NWAKbmBfXQ+TS7lwkAfWQ+fVdDw3PUlLdGdsAWRQH6ScilOH/25XVwGdPw0/yJuOTmrhzzcVVTr6
jrMe4tU2dhV6/ufOVrW5aUgZTpuxWtUFdgACY+5cNB+dESfGOnVhtLpdvjmfqPOoV/npn3z/NG4b
HT89WaO6EIVag0PAiKSO8mq4WIvcjXxn4Ac7MXX2liw5yE28mlX4jjwTVc+yDMxXv+rXa68ZQyyU
4XqsTGqLaWdRF6MxcHQroIZI5ga06KwP8VnUzrBJ0WTExs2wN24mOHZkygLs5HaTGO+HwRGPuHOr
auPB5blSQReah0lYkHELGAHbMRmsV0V3E70Qs8mfBjd2vg2a0vi8phP1Tk4bn3B3pn8bZYeEy4P+
cP79Ov1bcWUr2oD564Vd0iWxkSA0WAL5ctqbapCHYVjGiIf/us9qTnIXLD0clHFI4bdk9lUSWOwv
N+B8i+mKDRXc+7i0ihUvaq998wI3yYE6EDLcebwaFELVxWl164tRubSE9fk47Htqjl8bwwy8PXTK
wDxwqazHgVzLaxg0xSnnxbLl6FkUdp3IdkAoxSMenfJFYTN6xAS3vLZN2l3h8w+fcuam+9TBQ7JF
OnEg6A7JZdy66bt80TsVTE6XBin1iGpjIqdFLzL6G/iQ+SqMnQBxIw8IWO6mEG0/bUj30uSaN+v7
ld7kQ+B2IbR62/k8eQ6bYiLTFQXDwJ1YXNp5VuzD3OzTm6KEpbbSZNLsvdqjQytynZFvGH9N7edk
TovuIa7C5TpbwXA6WLq2a2/G15WH7w/33xQcLNZdgPZT56UcguJQBWyFeT+nyNVzn1XBgZdq90jL
96voy+GqEuY7GcxLHulFS8piYzUwE2A3oGiLFqzO8rx9FqzUMft2Ew14/E8JYBH8O0Ogbte1rO86
b63uO8PBnr0s1Z3IXOs0JDKEm9MmuwonHlkZr8de7K6n1NVx9cKeHDzPwnmeWftvoFQE9M4rjxt1
ngYIoAU3ho2kxGQjLvaSYd/OrnuXnXecM8aZOuPQNk53PThhfsscvriUBrXwMB7sHS18GGpNv6Pu
ji44ciyBEbpXJRvzARSu6b+Oq5Fdx5aV/LXAoOOlgbmM6OJ2bcKCAIODi4GOoJRZds6UJTL5mY8r
nsBga+SKlWdSV+1jG5oY3afRSkmNjyAwjEKuz7NYzN2at+nN6DQKBayp8UuJ5WC3vmnvnMWguAMH
MqtFiWkOol7Jut7GZLDDGCcsbmUxWWhmk7kdPUjIU9zU9ymul3chn99hD09M/qKpar/bemuiTpT/
pBEFa3r3PwUF4Ak9ktiY7TBg0gZcHvmyUZEq7fTJ8xOTsGKpishWFclcDPwLljo85WZue8AzPBwz
lBzMB9zUMpqW6iNDqXanssW+oLLIv6mXgbLsAjrSZrBT+tCBCzscouxpvwtWRZakKE6+RIEjRLre
23jeq23nDTGBD54sbdHHn0OoZqey5g7F8mix6tV3EaF3wA3QyF8UTTdbzzB5rI52Tc899RIO/UWe
PLD8VReNLG2X22GyHyyhD9RDRN1KOFMOns5ivZ5M/G4b2hNDecNre7npVAECu65XXHWDXK8VU943
+fi/84PfzQ8EJJ9fLZdeMibN8tsiB5KA+of+WSyJP2yXsbZnIxvruCRqy5fFUuD84fk+g35AeiLQ
y6b/XS05IQRAgUJj4nzGEqH7GP5ZLYH5Q1TBL0CPsH3G/P2L4YH/Q24bWRRnju4L57dg0/Hd9D8Y
wYnUS2Idg2CRYGugpkdKo2xWubRX2eSwCYg/LOCvdbgB9I05NEmEllVfQggYbpyaeyvUsBzGdFaM
o5fAQ6phOlgqyqda6ik9KttFG/dPMZQVnSBoP5pOU6hsqzjBz+BO5MvZbtxUGng/2ob6W2iPca2L
tNyFelVptsxoZxtvrdN4/E/aj/PSe7UBFtOfnwunruZP2n/k56esc6ebtPZ3qurwAs75JbPAhtf8
GMunyXGTnoSPMbhQ9xFheETVxpPhCoJyRD/GXaMdg36rik1HoYK7xTwy31hqLreqSIMPZVEST+pA
rHNaats+goJPrvKG+s6h8JhxoHTUu5iFjdhbrUlPQ1f86VarvEy08VEEq7sFoly8qrwj9mfF7tbA
oQ9RzpleznoG2TciW25HBXTdVM0djFTTP8yahmjOo/G+70qQDd08P7OHSklqksPeQNhv/RfKtsee
9cqMl3NV2gQ65zE4jPhst/Rp97Jv28xBqjUE0LNzrcDQuBrsRwnl+7MUhyZtPb25LN88j2ePalgg
4UBfnMiInyXDstHtjr1TYpxRmtvWoTdSYdp3UOIcHmRYisWoR9zwdKsIRyjT2rN29tYfd/7bN/Ei
bjyUyHY4V3edrdfCWQrgOdpGxbKR6TKzf4oW3EDbgQbsD/3ossIrU3JS2zOO8c2+zCSM3qPBYBSr
As0XOZc+2pbuqay0hWnC88q8vQ9hkmmqVTMDHzq4fUCaSM3dSjseQ5bN2QFhYyNlHs3MQPMUOSns
LXC191opQCjX/WsTk2WEFVocs6gaYxSkszyUxCO+aEFOOd8GJOPdbeCz7LmJR01H6/rYTC76RltI
kpqmxHOBH7UQ/POXWre6Zfpf5jnqTI0psxsJm2lcohtI1KfZ0x+eLk+SN7AEuDPUNPNvzhKOq/lt
85zytZwtHF5CI4RrwJpiJ2Obd0E2elfnI+JhRC0ZdeUSMBuuzXa0Ob+5tpFPqmA4z9wTocGdbMbt
SlnuR3NZGOK/teZpoxu9T9h7KarGaAzB170/0+UKh+HEBQwR1e1ilukUatmaQZk4JR9r0UV9aVx6
79w+X4yX828ZlOuQHBnmZzJi+MUvKxoPJc9gc3oTqhIJrSw6AmOdN6HFFdWICtRPuiwU3YmvlJGe
Pif5YnY3/RJiSPcACi5sf5ANF01ZeEMhIjxnh6I+17JhJTq8CUznrlAXh/ay10CYzysmYG+TewbH
kgCJ6bIV1BQe6gHl7dK3qhnrdlPMYA+Kftr2ob0egalPD6Sk8JiztH7vcKU5sOcHav/wllTWBskK
rS8YoppdxwL9wGjB2NtMiYZKJnAX0ZJuPN1flYeUvKHHeemWDbBFYejCHAUJoXkPBbWL935uz48j
VzG9FkG1X9mMRyZwY3hNffdXbuAeJJkMYLIMy/kx8AyUNFtxYdtqUnwYTsCVZ7oGn64q2Gmu1IR0
UT+p0tmKEL8dnW1oLMc5FP5xwtj5V9vkREEsWVMMRn8ZsrRNde5FkuQ0v0h9fhft21PMAK68gRQh
B6ym28kS7g7kt82ErXemDSVxVkgyzW0u6LFyaLEI0jRSvDHudbXbQ0nFKNzmosxplCtS+5nOUn9v
TGr55PqVc4oVSOR8DKy/S+GvL0GCrLPHJJhftaDvPzntPD0NQiysI2W1A3uNiToznqGSqBfwr92W
ugSNkg+BOaLOsrEHCHplzRKWdjjLvYlUuJOsJT8RKCm4A6ayuwwEtS+4b/zFBTIbO++XIu8uaWeh
245xh3UxrKq4roQttgKwiI7i9jblJFS+XYmkZdSsqk9MTlJ3twZMF3ACt+A4+zm4IcT7YFVMondM
9hkPF8HYWZRH8jS/X10nvRjN8NCPZGVXeGjbri2a64l57aYwhvhOjoqnyeKDljaa4cGS8pV2HiuJ
+rBbkwMVps5VU0jTfo7JaLxMaakeyTTfpWJswR3hspqSjnkB859H6QPeKwdkqNsWSPkR/16zg3lm
vib2NF+6cfC0Jrb3bmB4eqhnAS4fLbam6cNiUHccEYR3hTMdqQEHFtvYd11Hz4eHj1rsSjM1r1gz
l9ESt71536WwtWecirsyV9aG1a2ijWDsibOzPZDmNo3T6UNMArKM8LyKfG/S1kvOvKXmMjIsF1i9
01IcMpv9E8RdxDQsNKi0mWPeDrk7QH00movRc7iqEZU/zLzeL6dyGG562/yATN5eN4RwexKlc+Ox
yI/7K3Z7+XbEEPu4hIZ7uVB7el9YXv95dGf1YUEkbT8SiC3H+8xTcXLZqxUFnJ5PUI3qlZLx+J6O
wXhbePRwsBScr8aeeELJnJR4MNuZzjFuqYzxdp3tJAsks+pT2U+05+p6hFgs9j3MtPE9hIF4m1B8
fhc2obj9H/bObDluI+22TwRHYgYuT6FGziwOInWDoCgJ85gAEomn/xco+7SsDrvb931jh8MiS1UF
JL5h77XnUSX+pqhTojqE67c3uMCLa9CbVr1NR2HcOzhUtz6M+x0fFw55x5svWlnVn7NxcCK3aZ/i
sRUXheifBx6JpHhwncpcvJpWcspVLq8M7TovSiU2S5CCDHO8ICY0jTS9lInDCD1oxuvR70EIKHY9
vkVAozDJJcGFMDtXKh0c3mFgRlZKAvE2aa1x4OFnwALmUmHIdlWpoFmTBD/FueNvkhL/Xo+BijzT
odh6c1luzXbiOrBAO6R4UXlShGTFJw6GGFz1jrlfJaGACa3Wvg8Sx7sjLHN4aHpn5EFPbAvvJx2i
YpmhxA0TyIuCkK8xefJEx6KmNzJQZzNwtVq7+3Coqgdi/6aaXjgvsSfgkp5JRZa7VswGwxsPB7OW
aXpXrbCDwhb6UTAVvNTSFp+Mnh+cyLC55gSaQCIS2LQdqvDeHsR0aOsRtQAa+/bSrpYOkiBQiEjX
Uu3GpqYbTVXDEMHJx/ssI4mlj70T4yzIekWin+AYxx5Dg/E5HdOXPK5iomDMIN4k85Q8TW3ISkzO
rOA6aV94bTUfZ5EAlg3TAJqFx/cwsP/AtF8JuPqBP3pAEovU5U6ohiJqZxfCGOii5pKkLPZy7LQP
rXKC5zbkjU/t3D+QOOLv5dzFORYWk3gK+Nnbbl0gBGR3I00wgRZ5OCYAzznbRSfysnE0GQYi1ePl
3DvNHswTQWX8zHztV3NKjCrnzde8G73vZBCpHell7nIkP6J8b31yblctyq5cS6u2kv2mnDQaBgfH
S1RWubfLjK7dEbrBiGoMxmvVmtY2hkO4DnbglCCsvgQjNN0sQL/tJ55vxTUWFqzbUUU3fpcPTIFl
4TbnsZoT71yGQFUjPBP9hiEBZQGhul8K0xLJPiRDlhtIUAtiei6Aec8PTHDnq7qQcqfHIpyjHGHe
vaQMuLZIIeXk1XbClHOqG9CcOTWWE74ygmzOS6zydlMl6R51mr5ypevedHXagevqOmM7Nu54QVjS
cDmbHYO0OpvvTHeQj6mqLjrVXbbBMm+70OpuK9nId4/T8oAVtr9gSRKTdR88U6ipvS/77eT3zn0+
6RKFwkRK9j6fq6S8QDOJ2CALyeZhzwlvOWrKmjyEyvKW82iL9stcVIRPcuSVZD0D4N3gC+MDWTEa
xdgb1bte6RpGCGfDSJce5EabueOXYGgf21HX8Dj6H3SOyuBwO8WzdwD54J8bMB7tB9Cj/oB72LV4
G1TYXs+stDZZwLVwgm0X8z3nutgFaGv8c/jBPs2goIa92vT4RO5wOSH7YeZDInTkturTsuJTHbsP
Ev8usdrujqffafiBWv2pk7/7sTD4GQr3ixBvVQuvqCLsUvhHHMdbZXM/qXCTUMF4Sahr/b4nVNWm
E3Wz1HpcNFD3sDf/oxj6F5EhL+jYSCUttAIC8sKvuswyZQ/pCtkghO7DqyEd2lesSGA8CD9Lt1Yz
EushHOcmmYIRWVsPSFEzxSQa/Tp3yTLcf3hAvK4muJ4UZfMGpDp05d6CUDAxUmf22VAAOksdU7ah
ivsqEmGHNPTOsDxY3kq+hwXRH7MR4+LQEs/duJMaHiRecblfBhPSaVQj5nM+L/QTxAEGM41dgrCH
Wp/cp02xWhwr3wayXGr5lUum/o4EqX6ww4SKfiDXpIpA8LWvApT0zLR89o317BQ0WKYR35MUjkkt
RAwkDwE7m6PmD/a3TtMi4upRchGPh1Hk9aMX/kA4//2Xvk47/rw7QtyJ2CNAJYEj41elf0GFHHtS
NIAAV3siQFimFyML3+T09y+0Xj3/9kJg1SkDUI8gMf7z1RX0dHAdMcHHj9h3hhMYcBFI8P1w762w
6zVYIYHV56FixL70T1+djIgAhha6XBTfv+pZW5y6vtBzw2KlBZKkVLDNwMJRP+LCamaDV/UGnybA
+EjM/vsXN0GE/fLeA+FYAm+D6eNr+PW9q9w1EDz0zRF0F00hpHTUfn7Rgc7PJW2zY65c9MnR2B2S
lSQn+nqk8asTn3gxBwHbx1/of+PN/zTedDyLU++vt8FPw1v68x4YDs36A7+PNplK/saqlXtFrK6i
j5Xu76NN01xlUXAiXARSeJscdrR/LIKt31ZWwWoo+9dM0/+NSSfydzadLnWi9Y/YER8jy5/uLWaY
oY1jBsk5pi5E/OvJ/tPJ3RBimDY60NchAQVLEQWq1XpfeXAcq9VjUswzYx3S7ttL6RJOaWqdHT7E
ih8C/37N8bbaBrHlarv5iPlItXbvKnSqwkY4M2dxQNgc8hE65KryaIeRvmigx9EYTrj2ntJ4DquW
gG1Sq7xETetUsIyN27BypuoCjUrP1pXZYxOgc/KBKx4VZ/88nRKfKMwYHAPmZ+IAA1bVFMbCeTBq
cFU7JnWsB5Jc9YBiMLvYtwH5DJHgZWHntAI5f2WBjoFMiWiqrxw6MVVmN+SZYKshsp7dFHiHx7pi
ZbIMjX3kTTVbZi/GFwT42WOQOzi3CUXIQYW5N8PcdyfCycEUN/H4FpqCKZkE0r/JGN9GHnyNKGwo
PHzkxotv1Rc5wX4uwhPACDPpWAo696WF9bc2EXYG802KJ984zapZ+fyoZfQDh9G4iC15H3hmYwzK
ln+wMhywhykWzQC5AvewSQ1QFVNXzGevFFl/3c6STGI8z65lVdOP0/l/J8J/OBEQTXNX/vWB8P9Q
zTd/ji768SM/HwmYuex1qUDRtMr5fzoSeNZ5dKimBUNmBc78fiTY6+3PTwWrnW/9Pz+dDMhGLA4Y
fh1rK7yF/0gpabE2+fnJg80SZO6HMIQzCPnKLydD1fmSvA488Qw7CWzxNoEaqhLFhes14rJpIUlV
Ud75wzIeCqsqK/FpCNC17Ap4uvLRqqiU+o2Jp9SiX8mxZiOPnOquDR4yr26lNxCaV2dsAlo1O/Xe
sRUFT12H+pjDpjTSqP5xufZwFyTQ02UY66G9rks0ZFsS3yD5seKvr1wE+BcNtlNxyjNPX2sHYQmk
RjTlhveCKmM6qGbyExa44Ra0VnuVVzI7EDczkj7nFtZjCrGvjtC3AIkLqzXPh8FTuFN2h2C77Jd1
NFOiw1+KifiM1kLIXA9yus5ESh1opQPL6p75ETHCgGzKQz1PhNBNfRkwH2yyk4dAzL8hyGDKI6kF
rCyDxNGN1+oB1FlBtK5RUrOn4IePbdyrfb70qA59o+YXw4bh1GJeDoaQRc/roLR5Vh7Ll0Mz5MM2
leDROc9w40Uy0cuGsoCIDrebXmBA6Od4ach9hm7VkhjYBHPBht3ljTqxGK2XuMy7q1URcpAWRD4Y
etPOS9qO+YLZM4VqYK2zl1MEjNoUGllBHLkXS/85XIG1Fn2KPGS50w37VBJ1t5m41LcMgrW477wC
qLxRVwd7YLKIOHAGEZIP/iaTeW5EwM8mH0KA0zdb6mpmEN5UHbsmTqHsT2Owt5RSOzWgFKwSa0r2
2hrY5bM1b93IlKX67seZeFvY/+wLl7txX8QZSai1o5HLh6G1J0TCPcCtbB/Muk8vC28oXxqBQCgW
E7D71kiGYzmlidhavX9bVZpMHAuhf88+jIOdWEYuGuT80y5Jyo5wkGTepX4f3jIaaA9d3LPF6pzk
IiUww980dlU8eKXtsrdKRwS6udGchjVeeah8yL3s/D5zN/SgBXMz/BJXE7R8zW6sOCQDBR208/Gk
iDnd02H64EXrWD4EzvQulGtsJx0sW4JMNMywUmenxm9tzKfMOsIogTV7VXmlg1bHJZ4YH/ZhwuoO
Fx7+nrl1Jwuaj1UZ9lbG3aML7eemC8TypWRRtB27RD+PWVsd4yVel0+EQeab1oAMhzBf3mKQqG86
F978ZmhyojWsKWPUIotga5If9uQlaGDXHfupDrPkEygqzGnBEJfnwgGVAXQB6OxQHYYm4Dr0YwaO
Lkrne+CuY6SH2Q73WLstxcnCUvQSyEYOTmVob4kACffSE+W32iz0qUO4GhGqzXB51iExkMM7USfO
1tbg89wgg0VehiGxtNbbrPQntySrAHBVOG/DyfL7Ygv3lO+RwPUubUfvDvVIzLQWrY43Qrz6X538
36gm6dBW5NZfPxZP9dfs7ZfH4o+f+f25GDi/+SHTBB97rk1/zwPu98diEPxGI0Qnxhrnj2ffH5Wy
+ZsPmw2+u4/70APE/HPB7PM/1h8DygGl+B89F3FA//m5iLmByQO/DXcj7Zj1b6kElkyzBW/SCbH4
vLUZsr/BsSTid8yEhdoE+wBxS1IvkRyNCQ9YYplXXtpX14sXO3NkmnWxi0U2faV8rW4X0ss/hwK8
MQrJIiG0cjSq7dzEA3msS/25cokao6mwbvtMeQNkyd6+Rh0TLITuVUSKyrD0yJQPHrjEyzMI9elW
TG9V0/fI3dOCMbZA/11kq+lqKoFOFqKd3yS3/sxBbPDAMMiti7czRNh5Yw9+UqDB6YovqVHYiKL7
al1XEUWyayzOHfIMZwZ3ZTheJ3omsHckNnpd0mMqR04f+HbUo8YyN3mQ24cuTJeUMKM4vbJzeKMo
n/wMIGNdejb6b8BDrWxBgIDOvGFXQsaJzQopCaV6DxgTvjpD5pZrjJC+zFTR3es2B12VWgjPcqvZ
VOQCoStCkc2yllzQQN0s7tzcsRFvQiLNZwaIulL+gTakuAnsar5HPLXsefButYQk40Nc3zByjKZ6
7DeM4DHGZv6d2UkCdHK7ep9laW7suQru8KK2p5gn7gMHDppCyZTTUdrm1MROiDgRTZw7sAHO9TJe
BjMTu9Mize5iYgNOxmriMkTO3M6/CkRl1VFv6PLZrtrxAWV/j+TOVJjGi8l8yfwifhkMntetcrsd
JZFxpRa6I2D6kMwW7axmzwVkqzl+KgvE9hgoKp7Wcd9dpkEwfWdIvCDb0INRbCVYgtvJqctdiysy
J0gg7NDCm/50XRpMqDehNxZv3UfoLaNs95BkFaZgK1fyc56XZRmpuENlD4EouauDsDaPNJjZmY2u
/QkHABrfxeXV8AL3DybRw3vU9s6lCYlNwC1u0qNhD4ncaNKgset2R+qX6ZykbKs8arBXo0a9Zosq
/KZ65fd7TwAaQRWJo3NHQl94DiESqkgOSWO85Int3aXsvQtCnWOjxsywFO8Omt1wM6bEm7OMrCjy
BhMip1k/8j0WT8qU6Z0/5/Jamjq98GEKhTuzUR2L9ZpqxdMJ3pQgbx4DuxO3CcYIArMZK1+ZTeJc
Exk2Nru0qdqbvPabDHVixV0ORtTMAYWWCSQMPh54rYJUelCy/KupzWTAaRNOOvfOEgOdKK/qH+41
SxoDrbACWhxPi4jPWk22vgC6mx875d2ZQQ5k1vGXyLazBGhaHz7MJXfPTs5j+QpzGFNAiTpi649O
KKOitRo209J9GEd3bLGUmEM0ANYizjwTNw6bj6vB9dIDoUfYQxpZRkUB2y5Ed7ELkBtGPffLOZbo
G6E6TeXTHCu7YjE9iPzOzyRxdFunXUbx4CxSkWa6webk3oC0No5q7J8d9hT3RhGgmmQFpE52P11M
Se1dN23bH9il4KKYy+XQjpW+x2hincacOKQmcJNToGV5r3q7P5cKM5RDkOg+tsMSLxZfJJj8TRVL
ktVQUlYMTceKvasYsqspv8DMwm+yje4w+nG3CzPr1YtTF4KlcZHn1oa9uqD/MCW/xlDRDPLqmZ2b
c4pl30QmH8seBL+8zYTzGiLU2qrFJvZOTcZ1DlD4iH59Rn+FMtYc4MOR9ALo62svp0vgxGUUD+Iy
z3BWR2S6kjMo06fZBovBMv458DWWqqB9B/BY7ubMOgvdh6RMl8+J3d96Ks/vhq5+ISicPZ2+9DMt
9mTvPUwZa8Vq9odICSo9oYoJsThixs0IHebopzCuNVqxzTjJzkeC5V3DCJQXvc2KPY+pkcNgOljI
hbem1AV8NTYhW5/Q2Ys+8Z2Mt4caOZ2lvA5n5ew9RKYWl9Glx7d9JZLegtwz1mcxd83BcGvjQNIO
V5NulhvdxzkBcI05bbDatved1uEZLluBejkbyvvCmNWtF/Zf/QZySJEl5iUs6m4HWS2o8IbNtHr0
f0ZFGKpOHn2inbcuvOltN7vWbskkZDAv0TflTG67nsz+aSkSFtiMnW6sMLt3e6PjliAroJ8meVP1
RRX19J0PUxnH964VOxus7CSfQ/EmHHq6DGOhtoVlp2/lHL+lUnT32KzVnTWH8yVTc/vsQeB+GBW4
7sH2LiQWLRK0uXRyQ3xyZdptXIN/pPkcR6HH39Qq/Hc1T/KMlBhr3jjrva2XcL9y1r6T/FPfLApl
6TJeqYHt7qYfpXPDGWNcsVjzMYizlz67jLG3UMSLS1QvduTCmT4QdpC+OyWKnw1ZZjIiY+fMRVje
hI0o73I3djde7fm7zFuwLZjiznekw+Y070/VYtt3JduZrTHq9hbZ8Gd36r1dZxrFAwFJ1sYdfOsT
Wu9uL7Hgm1wZKeJr6gIYyY5f73UGpXCDkvJgtn12aUwgs1yp9LEOsvnkDTwiGQJ6J6PEVbn9X538
39TJqOhWeetf18kkkKFi7bOfZ8q//9AfhTIj5fAPK+06B/q9TA7d33wfFtIHV/iPuZEjfiNxGxW9
tSZZrX6jfxXI3jpSwoXEHxBcJ9TO/0Al6/7qKWL+5FsrpehjRgWA5pd1TY+rtaOnBH3KlLbblGXi
TcOGKQas99ZzpleRVD6kUpbMWavXWyYklzNgHRbV4ZjvzBUfnyMc1LvemotbEg1xK8KPzzchzPk5
zOyLYcXQg22HSO8GCP83TRxCqo8hzO71iq9HO9hwnq1M+wa6fbti7rnbggPL/vQQE0VycD54+Ell
xFuJGPWwZGl/KhzA+VSi8XZZZGpETDKGnhBHVKz+3KjPReVpHnNwMSM7HadDbljDkX12fG46x8G6
aqj5NIovRbE0bz7q1+ulsGNU63Mw7PgDcHdXfRKDaO9WIfAFOuGFpYhopMUJS5RzLHrLeFdN3333
2yy8tZkEI7mv+m/JbMU80xlC32U0sIfB5qnJMaAuyHpg1o7OSleRnVskgAJWZ8+5kFbR2gQPwn+9
SUSdXMp2Md5rjxJnY7YNnISlq086614m/IrnXK1M1DSYntJ2GB4YWIFcL42l/7LCZl96oyjCaHQd
vfE8tIubpQ55JAc1JCp4IhuLWfMpdcPCj4Cb9NSUuDgiy1GfWJVYfMh1+aXMhuEYLtmwN3G0vC9i
LK8y0d8aS+JeFP3ADjZelss2RghSu77c+3OAYQq5mubBr0eLuD8rKV7CLGRPwKc08ttYqO8taZeX
rOriqCcJlDc6M8QAuzwyv3QNQP4iPSDUWFXW2HmKIUsLxvutjXx1Rl9VeW5ubgFJCVo4yy6gi3Lt
ndCwouZxSAaPxkbYxYbaNd6nGEeo+1BPRkrWKSsB2wRnwBP1O23J2KMdWUlLdQmtos3T+i4Dmrtx
iLe4Svpm2bqLHhEXBtV1OxD7baFA1Kg0lUNGhaN91I743p5jf7E8ckUS5wtCvbXEhEd68EvO6qYV
1XFpF7oN4NTJtsE7fQMyNLwn5iPF04qNIq2mKNXT1uvdGzyt03vt28VJ9GwqFbFj6XaSoz44xNJe
kr3jSYAQQ42CMI9fjMpLjAtEUx0ZILVvfu2UkFjNhBrP00L2827Shfk6hGVcIxPqxnuTfJLPvRZW
FLbKfCso6KZo0oM+Sx6NwdGxC4UKJggbyLukPIaVPSP2HtI024yxaT/bk0gvO0DUX0aiLulP4EUk
kd8v5bFN6uBz7gv/unBnLU6wVMLHhQW9EWkyRQkFSEuKYfK+G7KU6+oN4kf41GfOFwIQ261HdMI1
RjP9zcXs1XFNmE2N5Dyu6SZGaRJbvc4k67LuXwff6Wu0Znl7CuJm2FYG3SX+bje8Sq152LZDfw/h
C4MXXuBh1wvS43TQO7sAHE1UWT4b6AmGwOy02dZJwxHL4NBdoCXwL5ArrG7+NA/4HJwcdezIidbT
EEdG2CJXKZ3sTD6Re2gyQZCKEQ4xalC/F69WkaJQdzhMJ/QAOkIinuUHf2jLU6Lt7qZwYrA3YWOz
xmIOxgfrVzlO5rzDZG+iJOUwi8dTjF0+iAJDtZ8nX7f90YEvdewEPE7gWVreOrgL3hvXx/QozXy6
Q3hJKV0sabhBA4wGCJvrtDeCtPvsKa2+dRT+r9qpzWtbZjFLeYXFb2Mj5aZeiu3uNtVhXGwDi/xd
L1UYny0DN5sp2gc8bO02KEKF9YHlWAVnduvV/oWztuZTXZf3YSpLDIp00TnEBNA4TneYRfWYYMo7
yF7BFQJJhiYYXwQTBRi8EQN26h5ck18Xe4JnMJlet8UkWe1Ek5LZCTAPm5gwy2m8dMrOq4fI6Ulo
+bQYpNwcNaHrhXgJYDxQNaW9bQ7DCx5Gmd/GMzlNFp3orZkjSqcy689eVYozPt7kjmMRf39QLCfM
d89wF+pzh+P2PJoypqDOyG5XODxeMJgHDPTxR16g4S2eg9qjq5eK2yrI2vqOzOHqjikXhVpSuSQ5
Fg5IAXwZzbRYu9ztE45tnnbRXOnsZrTCcd8FPlG2tqyqmzwU/HW9wtgzHE/5YAA0caujFNqYvfSu
IIV7twti22vXreNl0y9D/OCgrmBtUqhHlO8Bte4Up9/sxdC3tZGMDG2NroHBpGMq0bZ9WLjG0cOU
4r3NuuWkdO/iD2AKM8fd8rlw8rmJFtINj4lZElGLpHFDkMa464Z4hIvhch6NmblcWsPin1JWz1Gl
8ruuZPjidpZ9GzeldDhki/islvjUeLl13c9NQoO7OD732tjcJQC8D+vn+dg3s0k01tIfOS78Q971
xi1h7JO9syzl3pfhkn6NBzjnGbZjY9N3c8vriEFf6MXX9wSCqAPi8fA0maN87mOyoyecZEfuJ49E
4LHp8Wb4pHRIxaZ2s2gttkNep4oxVdjdK6YWzOtyO4xAi5s7QgLFMe9K53Ysqvh68cP5JHkwQuyx
1E0dBu+iITPWlDajKyRu3Us2lulngbfxJBujPQCWMwJacI4aLr+UhzTTKjeyGXvusykvMLdQgiAD
pK0ZTO/VarLg1tJot4d0PTQhzlrZYcFMs+z63rKah1qHL+Dd17T2FJXMZSe70YxEHVhpBCs6fCVC
qXhwzVB2dx4R4vJo+8DpN4vnFS4ceTw5V5Y3ZDzHQhNf0UYPaYbDrw755BtrAZ3QJYwO7YBOKPX8
fRt6PnMH9uZRnqj7xbQaTCB9KStMuUb64ra2m73hBqzrCE21cHe9WvoEL60HH8K7Ns15noZDk0BW
GS+4ZK0eG+FUk3fw1sULBhcPRkNh1O/5NFvP4TD6j0RrtRew8h+72te7yu6qk9/JNiKZDSV/s27B
ceDG43cnS9/ywXv1RzV+galMBQH7hdWIO776oZEfsZGVd51Z7pRTGVd8ORhy+rY41ZC/vtuLi5h1
aDviJlVnByCwx6w89o0e7m1X4aAcR4d2se3DJHkMvLHfVYu13KcL9Q6rE+VWxv+2DP8dm0E4AXP5
v+me3ghCfau//ql7+vFDv3dP4BeQ2vjCw7mBnIZV+v9voHwchYAR0HoBR/hQ2PzRReE19Jn4Bzzh
8SmufdS/uij/N/Aqton7jH3oinT4J13Uulz/SZbDy5MNKaAthywusOexzvhZllOLMe+rFCu8n5ju
wpzQqa+SGdFzZc4TaAXX/YG9+stY3/UX/vKCWBsDsRKP7eDfFJwDceSDsXj6SKhBfy+MaYo++KQ/
fQl3P37fzzrRXzQF69viJFzlTygHTcv6FdjoSiQubjof9YCbSFlzd09o2UTYqYN9wlBAUniybxlU
GmvhOD/9/csjgvi3t7m2wHCmQJXyt/kV3cvDHEeX9gdG2B4q0FlhXS79VBwnINtXswVLcs5nBJWa
Eoqs8tiGOdG35L1EyJkgBwRsm2k2EUxJoJbIDrFXYC5TBdvpgj9bNhoDnk3TRFx3m2PPITyTpPsh
0EABB12cocUV22UOEHU77hTFvtdd0H10L3GGtJmIYnqLNjGZ/jUdAoQNWublKDqUfKx125teFeaj
NYOqGwiCvlCebN8QRGYiQuigv7PyWfYTE0OM/7U+yHyur2ITcQHINkwHqrFqpt6i+Zxm2K7MRPCD
as7CK9khQcLmH5/DCQ4F3UFLcB4f1apaZW5gomBFJXKwkom3KXxp7fyFtBnQv8GW1ji9dbulJkAB
/xm9kVVuWj/r75tyYok0+UT8UWUHONLS5ZoUiOwYi0qRxZD1EJut7l5WQ3yxjIR/eRzAp26g4jHt
YXrORTU9d/niPfDtMCeU6Elqi63QyBPjXTOvjRLf5BpStX5Kh7h5HcWy+vPaWhzRsXEPqT6+sIc6
vPLA5x07aD7f1djqJ7SS+knTEn3yYCddEaTtnLpkMB8JgJGf8kHVV/SG4VVVBXwiYd4x7ncqxQQT
m73Y4H5vd5JWlUZysnZwiYpzC2MBEWziReyn+ncn5j/hnWBtSXKL0GyDdhZJx9ixWeJ2DoxBHzzK
gBNj8fZG+0ARmUACzMO+19eoLmR5amUQbIbFLVBiGPPBIC/1jHGp2HtU4jdoc/HDAvn7VggtEKYM
xZ4CTXBomA1BGd30TNmwXIfdxK+yU31oqzhY68jgKlRGexNTMUWe0bm3RiKmyGFbvvMIk9sMIXhr
JPJcihNyk29mkekDw0LnNnH4JuIJNLQDyYQ2yXaqbYnK/TvimfbNL/FEzwos2nbAallvmzSOzx42
nHc3FMt1rVL9ZCGXPeCQK1DYdMWe9dmAZAKfLekDYBKTctmjcgahn/A95sAwdh+XKMSy6ZvuefdL
geYcKy/fhOM1tLIm1z9qGnyliR8Tj1q8KiTSFxC+qtsk+I7wT0wMaCqYIzKurFMq3c/C0t2LFcfj
c2JxbW4sA+aIJQD2O075mbHH9G2ANXaDwpuLkmwJFAh8UXBkhn3cOe1tW9nObTgo93Ykc+KxzrAd
jkikPhugHwmlKZZ9b8XNZ7ty9WVuG7ANAgi5GyMPKBtJ9X5LAl+iPoIJgQGXHcrHmwtSbgJ2NcZ5
1m09QBQHeaPYlnxqpVGcNR7iYDMlfD4mMZQX7IcQiyuRHYfGAo9KKDwJBHPWv7elBz3LqYqR8jkN
uhfYseFVLjQGRc+ieRw8KwmsT/RiZuG9Tg02o/esH53XjAC9IjkCiqudYzYsRr2jElVEdHcK4LZK
7NE524Wmx8SI+2RCd4mId2AFYmJxJbxo8fZch67YDJYFj7WZB46msb4ZG5arA1fYhWMUd4OQxj1T
7rPhjjdO1VY08b57v5BxCXJ8tm+o0B6IIEai39lb4XMTJST2nCqreEKSau7Gkt5idPSXLKhG7JPj
V6yQ1Ym94rumIDuli5cQxDK2V001qV3pTgilYqJszEx2hHLJSzoY4nkgmV/MSxFCJur9CPRlgjsr
yW6cxdHXtOiTjvolvvDy4MIoGDxmZQeltg3j7sR0tdxaxuxEHXtesmWKieV0WX5P2mUI6IhrMjel
Q+fu1Gdd+9kOMU54madJey29XO29lBu2yyvzMtPxvBvDIDlhnsAlZiJrE7UxHSu/0VE72AE7HMOK
WjvgtmQFeUiF30aWUYlL5WbhcUzMBxKJwj3cZHll1qFdAk2Zh3fZKuVFbhcaC8ZMvkO8ZcN0tNrM
33um+swQs78apVXCXBHjKVGhSWxP6EFDi+mjdSzf7UaNh8RNeObxAA/2E3tQxmXzgOXI6842Nnko
a4Xco98iyiot8IyGwfw5cAktJRB+vqyRdpEwVBSvIcJ2P/JmTx9CsjwVRnzyD1CGpMgEHRt1pt3d
U50FezyNtn9qOV8FKXUxVTvGTkvSVcXNtVNKzIpLvCBPENaJEAX2fWnKXSVRbbEBqxuuQD2Y7kXr
9fPTgsMx6rFARYEkqbnc2pPRXJi9t7y1pXBPlq6WxzZvmyQyZXicFzc8VWOs77LCXrZTPDLOqVoH
Z0ZZcbkXQFIVignJYvHeh+BIcYBGd5MAL9mINth3sLLg5ZXLRrFl3SLHzl8IHsV9LbTaO7GeNgiS
jX2X4psek+q+NA2e5ZlQpyyzZxsY8rRNjAR3MklNhxKszs6zm/QUQNvfkSvlXAPxJpqnUMa5Wl2y
ZrfQ4H5YZ50PG223OmoJt7tJV49t+GG3dT6st+Xqwq2ctFgNnuaJmSG6tyz1+styde6O+Wri9T8M
vdbq7V2nFgFwwlx8a6uqKresj7x5C6J5Oi3s6hFDG/0BD4iLqWXM4BKtZmMiuOV7ZeeeuDalMy3J
xmQ97r6GpH0fVVqw3xWkIOUb4kchPeJ/+9IA3omGUq11Qdvdw9Yvt17HnH0XTBUrKlyQ6BgZ1Plc
flV66u2pvyJKA5skYAJMpAQQZKAhg1hGOQEYt9qKsyPEivaL1QYGcJtWF+t3I+jfKZHy3OY5VJoL
g2JJ9BG4RA7nFqJ/FkNqSpSFd14UkgdOyyn8vS7RdrYED5zbAmYiVzplgh+LFjOqO/4fe+exJDly
bdtfefbmoEE44MDgTUKL1KoycwLLUtCAAw799XchiuzbVd23+/KNOSGNza6KCAj34+fsvTYFUZwU
hJ4r93ZOEuPBoHfCz02ceNdlCcK5yPQ5XlPkkUnnjXjLVDcrGgjcJGtmd546qsIfxVedEKOXWliE
MJWnpAO6NMZWVhHmsA2mCTZgorzHMaspy5aCsdzavcg2aWznR4dB/RUC1vkgTD1simpgMW4WPH+h
MJdvYlezuQdFZTyUUdC9JHhtb2k9gT9yPXUTzZdvEdR0rjzKUnQgy6I8F9N3XJh0KgJJeYJDz7pj
GSy/OlAI+o3BvIddu2epxCQbLv51NjWtpn1sGZg1E5N7h3bAB6lUNNMee9V0NvuU39/1A5ny7OUV
xdaboguGXnYpfwOvepPtmB9tzU9Y0vGe/GKcvvsEpe6ZF1fbMiVuykoGjVfYDaFvgBbOj5lNn+av
DxF/YslhzOlJe0HB+EitmaT9/mzW2EFWRZHRHiLDrk/MnS6UqSWslgbUPRIoynsHSFTPjXnXE6lN
JRhudJat+3cHmoXQ+8ux7cc3QSZHzBFZoj9/l64C5aLSuj3Q2tAkQs+dewtky95GGO5Pk6AgjAOu
LKj88U4CrNqm2nUOuBneo7DkwSyd+gQxdDqXg6ppdgpx2zP5eB6ouHd/c+E4HP/hy6Kesx0PmAL5
ML98WZ8OqewNRx9ADYJ00qX3OCleNNNK41uj46ljK+IBs3qe+KwlF8dknzpl5Vh9pIq6WQqKoL/+
Upcj588HX8eVNr4yvpT8E+tiV/OMJJHGm+LUGDQCh3Gg39VX82D0cDy6mGDMfN5ODpwOoCBUUKla
UBjx8pqKPmNqJuoTwGCwc6FbfVVJLu99NNTbgETIQ2g0Vb2qWyS8f/3N3T95ECWC/8UL5BMxK38d
tLodacX5NMACr9nTENYBIqvhwu2qaWR1SsphE8SO/N7bE9Zr34l2hmV/+Kn6NEDQ2CZYp7eGO0Sb
Do7Ydd/Y4q1XqgQrB0jNNAvn3RbA/65VpMr+3MSxfwxx+m5MkgV3CRGyaOij9BAFiXtrWuAIGrIM
H0bIsFcUkPOuHMGsi5hqnjEdsP5lhbFFZzz0UeM9Gq6cvhd+ZJJmXQpGX45mjfWER907VPmx61jA
lrEoB2l8kXBUMv4lusA8Ic3i3PlRq0O5re8xzi5rSrCU7RkFfVC45BqYiffI4IlE6zFUNxmyzqu0
q6lBLVoOEXy4l4jGP0Jr187fG4cZ8KnNZ9lf1SFxh5+GBPWVMeqWvEtyAdAmKsIUjYMDVBn4hIu2
HQ0GP6i0X6pQoJivATUdpUcWPLHrfbIJ5+UfhBT04cbUULPXYeJZfr9yqbjPgYmfSuaL1V4M1PSN
GWNsCGHv9iu4eTAfWIShTIyU8hLcO2NcinyO0+aB0zdLLDzBT2SteGtM+e5auwa4/SJQ8/Ull8iP
hfo8pV22a5I22Xc91ZVJVCZ6xZYDRVx63Uub5O8SChVcTku9+UPugJmaEkLNl2sXAJJLTvPMxWfT
MR6a1HaOKPxo2jjQgcIsZtHzAQgeW9evPkagdh+CPBvqfdL8CAXjfjrAgpYIVv9qqrEHdAOHfi8v
9aey4Cwzjhbi1pHVqF3aDyV8QgbcLapZMecjMtp86IgjjYpjo4kFRn7nYBFL5H3hNN2LaXX2lmDQ
6sNlCLTHKDydlcXpeQMynh2grSz9yU5pKNV1rm5alKe8wYLVpA1Lf+P4LSejUIhWrokt5x0BFVha
DCz4PxGk1l8uyXT+ElWuOR2uQBrOhzJmT6xVTVeOyKlgNcJHBoCKOG3nTiBG88KuX4cJsIs10GbR
Kg6uInQ1p2SS5ZXHHGHfsIHu4Yy4sDHL/gWLHsf7AV+dv3SAAp/jZpHRH5IJx2R/KOfvMFUIdwTA
qN7gj9/1o1Sf267luG260a1VkvZKxsoi5+EvLY2lcF6+9SgCmlh+UvFgVPlyDyC0HK3lVR2X9d0E
vLlRNEve3XpkhgMLEI6POdhb6E90RpbDa0KcBOyMUdT3ZtlwZ6qUUuSyF6sywvFLr2c6Z47Po0rR
S1/Hgd9IY5Vfl8vpTPDCdD32dNcuj6E90oLh8a7Nw9iRWCwiOh6Onur7S8cHljfeNUbGa8+ic4KG
Mz/mICcODEeLde4Ds+pC+F+X9oARGVwGUXOypeHIpV8aeXPCKCJTNISGOP7e+PN0PfO6IexC5Rmu
Bgg2az+ie2WqMXuolVhS5eHXck6hJOsqOd7Vi1UxLltucTSY+XGc+UUmOWA0cWZewSqA64X3GT9M
xARjrTqj2gYpj2BJ427YXjCo8NTdWxt4wyMFj8lA1ev1pzZlbMUaltWvswMYHmnWUH+JUjoumrHU
c2nwmod2kx+Npbni4NSA/w28+3Tp1IDRMle+lmXDOAwTFXACmj01BoutY/Hxl/7NZZMcAQbQXAGC
Bgnrm2nOS7ksFzl6XlAs1drMdj8eTWTVO0VwyhF+ffjAbLS8QhiCWQJG35Xf6vq1suihWTqip9Yt
tfJQOIugmJPWOjLhOTUGOV9VHlTvY0Sx05h1cDVI1tlqiLmEsVs3X8zS4YbAVbe22JNo5XiU5wAl
gqvleWZuxzKsw0qfAcDQkQwSSc2bNfxxNlG030x6n+Kl601dsuwCHNDeLZ9HQsyd/trVYfUBTSa6
lR2wWatZnp+MuR9HHZqRHj8nXLpfl/LWR5K+i7IyeyiGni6SYJv08OE9XfYGC4bkaWH33QJUWvpO
NFGZyYtbGRkuW8UQ+Fc1I8fresI4BmmpXy8+VdxNVMKg4dBceKn1pDwHBQmY/mNAg/g45WZ5NSO1
vXJtilhCcRAUUx6+aT00atfMFcX5YLGaiah/mQbKZJXRnzOrnDjsgjC5kHXstQLa8UaCZXiif+Gt
Ly3BvqVp6dsEhkYMJkHsU35qVhPFoF+TLY7ha1dXgISJXTF/YN0QDtEFBSbFCI480ffcNmhQD/SM
HShMB9FSODse1jeb5vKWzZ6H57LMjpKrQedoOjeViD5xqp+QG9uLQaDQI12oxhnvGpo2z8wo54OB
VASsqO65mCbLW9zzHmWBw67l9YoznsOzZiCAHgf6ZXY+FsmxFG59GpAtfchlqSQwy942mZPdzj6A
49xLXLpeBpTUOmB/wAxEd3pu6E6XrZyuL+A5p5bdNyBF4565JcJ8CjyC4QIOIYpw08+6QLYBE2bO
jykz2RUBifGtLcv3vne5avOS6WL7Ma9Kn3ENWrRNm7If6leqklSgw51CNmWzCqhbOjchpt5kkR1q
yomqCqkgp37a9B03fEIRcJ3ZtNQv//PyYk5FyhZjWF3zxR3YUxWbyrGc2/FutAE74yWGYzhUvNAJ
VWUkF2wgCJPoVig5k3jiJvO18mZOZIOcdqPOvndirrxtrDnAXhrFUqt3YXMyHZolnRAhb79RNiZN
Ggn84uEo83Q4dL54Y+4ab+ZlEtPSUNl2ruTDsqrzT20I9utSrv7HJvw3NmGYpIsZ6X8eVX5KNIWE
Tsrfzyr/+af+pfT0/gE3wEYMTbDlxfr026wysBk7Wh5ha4KxHcNHDlX/8kRhFUbruRiWIDGDLeVr
/BOMuqSqAKNHPgpVg9PDvyf5XM5t/32EEpihXOk6JjAW/jbrDwwB2zLjrHNj73yJRmoYUd65GC4P
6CVgBxCg5RIo89sFuvvjGPHPPlDaHiBtotB8z1qGmb+DFpBDZis0Re7ZcW1MiD17Hbjs8c7L/foQ
Tdq6+evPQ0v7hx8oBScszGcO/rZfxpaLAQU/kBRnlO3eB5GS1o2TssprlyXqrz/q5wP95Vpyq7nX
rusxRP518NsQ7Rd1mSXOyAHJnZJpc3DbZZxFl966aec5eJGQ928anAMPf/3Rf/IreZII7sFDbqFX
+eV4Ti5gP5lGI86apLBj6YOOWmEB8DcFZo6/S3H85fB6+aE8gRaGPE48xAT9cg9HhD6FHBNxHirM
bSupGo49Q2pCkulbCYG0dFIVn0g6gaE5NXGvX4VVMRgbSTtZmzbTvH/355Mk7yMH8JnhS2AzPz9U
xIIgosPzcfYHwc8NCtZFwur4j/+/z7JgTjgQAZa87V8eqCh1zBxMhjg7erBuOmEsFXUxPuA9+Dt8
zXIdf345PRNTpnBdaZKK6/7SrUpa1RhehcMDYRcJBws/k9nD36gH/vjo8CGejama/2aV+uVm0rwT
klJLnOcMjmjq92wkvqeMtTVnlPt/faOsnzOclkfHMx2mWDbMEi7hr9nJfuhY/WxYzjm1yUGkgc9n
WqFBYtsF+unXmfshlhzuS+TqFLcOSQ64KP/ma/ysJfjxNQDp2Sjd0ZAgC/n5gQlt+EchZeYZabd9
crLSQsYeUh9imuYJrQMwRVlGlsAKQyDBkJeX1wU6vP9fhNL+2R1g/A4VdbnT+F1//jIZcxpg6oqX
F2z0AwCZYXVhBgvUSNu//uF/9lGAq1A6II5x/sDewofUVI2snXOC4vkhuMCSjXxkqfcXiuxff9jP
Sz3Lt4C6ZC75KQCQ/vj4qrit8rpWqJEJgsSqajTqrXRywk1xd9715cTq8Nef+GtPlY+krYsKxvN4
zgQzq58vpcpmYSPrDE5myJkKiDD4Vt3o8cEbCHBMGB0XW8edx7vYT+0nWodwb2hhnME1cJYFSFkf
UNUTqbKsIGRXKbyPsw0cIowNAMyJVf3dRcKK89Nb7rLxk/EueRAhsTmo6X+5/cBiUg6yjiDj1yx2
5swRp0o8YxdZOutWlVlMJLLk8EMrEK+pmrytxV9234CKu4Bf+Y7wE1l7Q5fB6OwU7dcReSTy83jm
vbJrg5XXbFL0tq61ADKsKBAfdeyPD5c8atpQ7dfGBI4s0cE0ECZpFQ02Tfy2l9XZj4RzalIu4MWl
cBclOcHJ6FmCFzInjXQNQaG2OGS6/NVaxrRsiiD2MrTZCeaJCDSrt8/Lms/wudKejqe7GoIBk38O
okSIJAqkdlwtjgdBJ2uqwJLsjXAOPA4TTgWBPAKKQSOO+Mcsj9uvGQ7EN6lKW50Ka6F5gSC9w8tB
6OEMRit5t6aAWyZnx1vkfv4QvtScHt7KNvM+ssTmab8kQ05IJ7/qC5vL4wDxUXAs/KLm0D70tawf
iDctIL8yVZNJRGAY6y95cUPgssNYE5RsejUk1S5aDBFm2E1GwRUNk/BlEjanPsfROA5bEicqeuJo
Yrg+zPzkg9bR/GL3LlOhQHCfLsQmC+XS1wxYBhHrJK+hlUFav/anJnhB7sK/ZYSTc2RSw99SpJP1
NLdcN9GZeAIuu1zJTr0DzZLjJiniht6uYPKGIH7RpYgYfzSxEmhnT/FSmBgpzZKIjvMVqRGklFYT
yLncNEiCdMuc8OsEgfgGIqj7Ib2MqzmlqWoJTIGev+5NlE8ntayXRo9cc89kkGhsG2w9Lj+iX4pt
Q4P1q1fFvH+VGeFYLWbyrGOjIGlzcguQ22Hlc0RjSMl+02YhqHurdHiW+9QIXjSjYsh4LeO40eBg
qiyfvaglb2vcTZcM0RbCjMMkPUKSJPOZiW9CaGpf1e6HF3eIFHTZkJjiTlbzGDmzfZhn8LIbmyzR
97Lvyyd/TqbrnNbCptZjhecdi5y/szC0nJK8glCVT9Q2mhYuEqG56ugCh95Tns/JQEPJx8UsyY67
8RECnhnDViAwMxAWiavReLuGgIU6T08ZYkWAqLFSp4xzNJWRl8WrmSjD+5YjH2TWsCu+VW7Tfvc5
DB5dHJ03+BVx9sLlBR7TgeQZ1nPOwjWYWPxWrTGpVy/PGr3T7uR9AUdl0TUo0W9pbJk7JIJywHqC
i4GgtnLfV111Q9YY0JQSW9R7hI4FoC00nsmLwViWU3i2plbWe18P3ptKinY3lWp+h+dVnRAHQfDF
wjK/06jPtq5rA0ewem6jH7o9buShfE+ZbrYctJf4WLOR+6UYZeKDaxf3T1MY25oacNVTvOwKH6gu
C1PIbJ/uQZdpA4VurY4pydm7ye2mb2FUDdvYSIx76ObFK3oMsc4nokNVSQJeWjNyJmfvQ7aC9yOZ
jU3IFHnd9Y21K1TFX+QbNwIsPMu/E4LqyRontmgT5U4FObcGweSuGtTCEe5VTXbwFZWuf7Ada3I3
5NUM0HVCPkjkQbgBu8u0HjrnOm9JIJiryUD+UXXPigQEhSVW75h9TesyNr/kUlevQZ7ANwiscQeh
xNkgQzb3QdgW9+xKc8aNn+MrT9SATCKTOyojO72qZIB/oO3UXa5bHmoD9Uf7MYVEDRh2yiuhNSeG
baXwjJ69MaTAth10LyQrsxpGjcmCVM2B9TSRPYxnoe0D8OQdvH6/G11zmyXxiPi5qs1+VcgQir7N
vOEttMR4Bx3KWMsJHGKrA/Zjv3ND/FG2IJTikttrWqPS+yxpWYJYjSnMFmIcoxUWbZ1Swnn9bD31
SvDqd/QLD2LESXBwrUy9KcVju65kX9E7yssc0XsdUc8BawISUNkV73ysVfHuprGvvk+qFyvdyxZI
rmw1Y2ExfCv8gYgtNzPcT4EXBscmDvQBpSZNR/QoCbFXTCA/675lzOg6W1ckUbQOoW/r13w2SD1O
ZggDB0Tz/k3fpLDcctIZ42GoQVV5825CKvA849SQOBTF8Ny7TfHABPC7nc+voy2s26zFJsi6SmPS
DhpUSp2yv0ZtHH1FHzA8Rh2NyzveeAZ4PcialYgkNAgmyEtMZq7liX6prjbjkJOWqcGP4hfrdDQc
WsgCZ1FX03WtWwzN85hgdEDtZa087kK6ptgJXkhFGMstToyc2VAjECXM+W0NLPyhSPwax5ylv4je
yLdVOzufq8DD4+6pGetwaIOc0L6TrDMcCauhw60JdiNnuQhCd5MWvjjBL/gcKmN4HIimwgrWmddN
Ernv2eAR4EQKVcBeSRN/VYP/vQnElODpcJ2TQTfVw3ES6Q87GdQZGGqwLRO3OyPiNcKVaOnV7S2W
vJ1BMdtvRiTF2H5Q5Y27OC+dJy9TwNRLUjtp4oVX+APn+zY2q1WAEeety3GmbE2tRXIiMnhE0lGZ
BiCzcPCzG280B4zXccc8GqP7VSrn6hkHox0QzkrGAONFaWZgCYGKDOzw362+JmlKqX5PpAQD81Qj
gFFBjO6C1rlzJPi73mMdsZK1orIwGDHK/j6yeyKRyzQEC6VZ8t6yscUOOuXu1ZjQeIWbMQXtulY9
fWi7aLqQvLvKvqadSb9vCmrLx10mBQuiNXyrbBKUdgHZ5Du0aeIoRE2a1DJ71p1MHnRh1c8dWpEX
n3SIbY+cbT2nI+Ig4rcYiIJcX41zKjeOGmQCuhyDjFm07EOtSSc7NPoETQ+X6q6fOaeQaCkZdFZh
cot9eEQvOxjXbtKi6E0Ylu98w8F6VarS3dVausyG7AQeWMez+z3M4/GT8p32y+CG8ivoGi/Zmcrr
9BqkCvLdlPFQswrJlP8+t3PN4DHGFnnA1fYdhXh0p1PmDCuwAO3JGUaCpKuKZNd4ZEa2whUH/Z/d
+dYAG7G1TS9EnxtRs0fzNI7gtStGfW5HVMk568yJoFbZv8beVJG5wgznltwIyaSF4JXbMsjzdlUS
bXAfGw53DRqvJQ6FGvKxexnjegQscDli/KcX+je9UHnpDf7W6dt8tB//54ff4+aj+Pb//i8Twar5
+Fr9vhP648/8sxFqmRBRaXTScYQkiPiBM/k/Xe8/CKvIA+A//RPz9Fsj1AKjahO/SeYzxnSaa781
Qh3vH0FgYQjwODzRjiI86t/wvl/6Nv/dbKEXKfGA0CSUPh/HUfyXloBZxMoMjdk4gz+r02BHw8Sf
utemR/fZnFCyy6RmAuL7MfZNzRvhXsE6KYZtVHCuly3G30mo6CQCoKnOdUmgi4kTzWCjMOGj+xyH
eL2ytB3DfQaEI0mIzBgWYurMPw27Ay48PuvZdBlYoLPDwdeN8ZXVIz6mchh8aaxiDKBrGA9+WZyA
cC35MEyFE/aZMOzxmpZNuOh4WxRyj2kNPs7Z+iIa0LTEYxcHt0nSboc2EBTbFGJkpVBnEjWDhQ/X
IBFtGMrWkVvVvvrPW/O/MzuRzE7X7n9+ba6Tsvymf4llB8Gw/Kl/TRCwNPlg01yeygXS/ju3UyD/
YfNGcdygq8aI4XewURH8g9EBhy3BOegHOu23CYLDBCHgnbJQH5HHBqbt33hxLDbqnzsYJiQGf4FT
SJsvaDIz+Lnr4jCCL1pRmufSNKqFDAjmzWDHL0O059SPW8gMDKUmp1fNjvMcj6WHGvrbOFIzo2dO
SjIsJn3NeE4EFUrIdP40zrkQL1aQMxtjC/+M6iZ6Jo1IrpPIcz/1SD+uEWy3dxQ1RkhIaYoZkPOm
vOalEmINqSFQeyONs0OD7/MsU+aoxYiztGmdz8aAevfM2XlEX+/ZLUwiXvNnJws7eaXnekYxlHsD
BnJRON3XdAYyWNqaxHcAqitUebt5QpRJyxRcTWM661g63RvE7wHpNNZF4zpzEibgNUhItcu4t4/o
/Qtv7dhlBaONNsGzRTD1Koo5XK6bJO29I+sjvWQkZ4+e6OyjJqeGM3X6Na+DaZvgRcXHVCcgFHvb
3tM/JdDeye48fPTAp4LJuUZTGxbYNhgRt6UD+6KhB7ttLeNjzARcRzMtBtQ4Epoc0vItmQvkPPTM
SzekTNYuNnVDP1hm7l73AQcOzL+SyJ8goM3RzkH4Mhe+fFTSDZ+adrL9I6uNY2xSrdyc4f9yApBw
hl57ppdbgy7wOiMYkGugyPHoxvLkBVV+bhWlQ9kVA9AJsDtYcaZpOKOIify1Eal4KwHlPNRlJBJz
H9L6OZBNQ5HTTIQqtcNhSoe53Eh/6uO1YKXe+YQRH0RV2K9qdtDzzNqYnwLKdUJCWPsSrPKmnxNx
6Hflc+RLOrDbDmjlSNo7Gnmt93aXcmA9IlIoITiluZtYH5FmxMqdAyHnujltQi3WNpITIHUhATRm
WG49eGrHpJ8ffIJCtoQeLXCuClRugtt7Jaq6QFAQkBXaoYdccRohYVS7NjaGOezROrPKloZ8ysgP
h+58jLrm2p0AaM4cH2RS3Yh65kzlZnvag+GJIOZd6WX6Gf7D/YiZcdXwMbsIVzg0lenNMod5J2US
7sJ+ejRJeYGAEcdbdMBkRhWGeVSgO3dsbvYpMDhOZ9rSW22QkUpGQXISXU6iiV+h0M6n+WjWvJq2
l9vPwWS/l62PP8KK5Ir4GVLWyO8F/Cnb9oTVMj3qZPhMYzk/QW6IzrUnO6gFhbllH9pXRrDWQnU7
4uW4Pgbmi8IAPVEboGMUh7d1FMffXMbiCOWwHIR0UrzaRD0iGgTrGEORQnZTdFW6nGI11rc9+qfH
NjH0yqoSa9WD1l0L+pt3fPv0nBLIQ206tupoOU73DT3CtPFjyIGSl+1AsU6UiqKsj2ashHV9LAf3
sXYgnvrJFeywPWc8CCz2/JR4mJlNHZxkNDzoAIEDFvoN2n/A5Fz9yIvXfi+edU3rZBqvU0wk6BG7
cdeovN324axXzKRePAcLMXxk4E9F/i0XCIrscvA2OMW6x8Qor/3asuAfILBAasoimPjXgN/ACjJA
WzEBBvPl2+LexJ5Dt7op1zLoB54tpS36R/RwbA1nwABZcfCb/Mss6TPhtwhOHsvlqWscxOahk94Q
RJMiHnDiDW+FdR/F9X1PFpDh86PAYd+MoC0+8mU1y7pQUrKk2gDpaouHxK69E/2HeM0Na3aK6Ks3
WcevpkFgX26P32OiSQ6R1B3uhzpfMTacSJ4Jg1M3Jc5Ws6zfg7JAczV7wTFL5UPoNfdD35o7lgn/
XEGNlmTXeO0n1pVuY/cyJKjFadMbmCz9um6zdm9yo3ZmVXc3buTGD844BpxFzYe5MdqNSIs3hH72
Og2622ksdiVWwdWYKkBrpX7QHvQMcp4QAZvpDsMA7C6jEh/gCBGXxuwOdbgeMysAiNw+EcLn7WwC
0B6HbLhWRt2sOX+nz9JIn10ks3B1+g89B69ehGulc+mMYFHCuZfjm7GHHcKgBX+wD2yga2TACHh7
Ub0f/OZL6U7u1m1mfTBb+0mFMuMBztC+FoBQzm49mDex5Tx0BOjlOn4BZoFWEQmzCVxmxUq79Yzg
XQQElDBfAx/IWqoM/87Xzl4n6fgwcuuKleojvCDe7L9nYWS95q7vbRpH8qoZgsgu8JFy6rdQ5k9U
w+3O7Wv73GCOWtU9bIg1nsN4nU25D3uzm49x1R5alZ5AB2d7NDXJOgoMeNI4X9jM8vUcBrCgBwSL
IHA68YXEj3aRvhn+zTSb4h42NrIv2dTX+EoAvwx9tcWTF39WHMbXg91xmgb2WQ75syX6Q4kzKOhn
NtY0CLY28Vf9pGlIy+ILnZADVflrCp1pC2cZCxLBiGvK7+Tc0x63EDDsBOpumzLWnW9GRHhMPcJa
bbo5ts5u4oLZM5wJUmvkvIVVpx6QKWXlymjaUpHPw8rUF055Fxm9xg/UIMxER7dWOFQPU+WmANws
tSs71V3ZKCjXCUldh6AjLiB0jOfYGJbtGVl2Bf3Q8N2bwZQ2LZy8vDUj1Y8bQfcaA9E0p90DcfD+
MdDZfBp751mM5BSRuWVEh7Aokf66ckCI5uTWQI69IKn8wD5LNnYbfIFtc2fFdAFaMbQP2i3vhtIw
CGY27osp7m6zMfmk4fjsutGrTpj5Pvla5E+AVE+2YbVbi5+3sAnrd5ZXcRiAV32ArGu2nPcb8goN
iCWENu8hp2N2Iot9XdAcWSe6f4OPQGfO9I3rqB8y8rRams299r97Haa7zlU0nmIn/4AmOz3KgZZN
1vlvTuaqNU5c+YK4LIHV5JlrW8bpEzJUk/ayqfeBJI/acUY6ZYQ/DDtuGGDS0UEC5yMrTAO+XtTo
YlukX1WTfUbvIJlglv0neIFbM+jiG+Re7mbq2bJlqqyC7nAj4vWsGrFSZpOf9TxXyAI7QY1QRtfE
XR6YPGRgCiUSKtLCHnwUwHRX/bi7x7HoL6nn9SdjDg5VO41PPSlxnAsTQuQD3FFX+HW/1pn/hdU5
39XYJjZdE3bPSWqdPSLp4W40E0GJRrIl+JUNIgm8DQ1edIaubZZro0rtmxJBH70Xt75KLU30Zaun
q0IMwYH4tBEvUv0ljwpr3SGdwKmjeuuRBVKPWwfark96DVGHgKAivRMQ6Nm8tFG+1Qwcz2h33V1O
LfhiDo0zoVfO/ZFmyuQ8FrFjfS5z1/sMjRVH3tzStgzBXxhWTsHQcc3tgMVyBhNHAdyfZDcbSCLN
TenYtyEHFYf3tqTfBT493xRUHusYc34Ur4vQQs18bjpgbmSXRo+EkLWNdU2htS4QTAO3PXr28LUK
PWYP6OI2RaswTaKJPJKEbK/m0Q1WbJJ77trJTQXTgqRXm7wiz2sU3XvfinZtzwoWDw7/jZtX4aqh
20vjr8KVXyJqDAk4Vr6VH5wWfg6jsP5UmsM2bJybNE6d50R4zT5Xnk+yc4HkoUVrl8ngcZrjXd7X
zQPTCrE3rc907ymYUgSfaRE+W1EDUa0mk80QDkwkpTbabVZ+n4anxpvKrazzw1zy3BX42FZLLNCa
TFu1TkS/8Wm0s5wggRS+B9+nxkk5Z/H7ELRXHgU+eZxcYhwAz2OFUw45EyT6pDgPwNM2qeUXG44q
AGtbA8tSJBV7Yl4dq0o8BEMh9ri1vuRl91ypCSu4Rye14JxiA+2Bk1BirFMAsAQYNke5zbXRjD3C
VcN+wThLXBVd+ueRhi3ot5StbjLEKrVAlTkVrb7YNZCQplV1lRXzc1GrcYe1mUEXrcWvWQOScpTz
/QxmYTvm6CVMgcV+9MNnaeVXdUz6dCNoknZ1+Z3il0FArLdWOldrGNUQhkR/O2J/2s15Vzw3Ik02
OUOXXS3KYCsgelF0+/RSjTS/xp4O8W3Iih1DtfrG88PPpgZEGmSjt4+HbLyH0mbsAu1Z6ymXVD2W
Cm5Nld6U49Td2CbEoqpmmKaJvI6FOd3Y+JgNyzfXs1c5WFf7fiUDOVyhMfhacd7Az/lm+/NHpIC3
Wbq74pg7cTHId87nI32efjsbxj6Pv8Nf6laWp80rS6fqUGfNHfHTWGZjlse49plPJeZOKY63vd04
xCqAeiX+eoUY7YxUgw00NU9m5j+j5HRWTjJ/jLL7EnbR56oCJOtXzn3XXssqfAYo1SJlLaN3w8BK
0qFRRiw7ryNHXs2B/+qratMEQbXP2BxXGMTBBCBBBtxtWldCqPt0oDozCMZctx2t4lXmR+ZNFlYD
5Zlxh3ux90k4G2e2hDTk57IT1KBlVcywxNfHhif4HVXXN7hwPCPhMK1ix9YN0Xt4ktGMF295lRbV
Nkms4oYtS8yrsXKIztFoT0ghb8r7YZmp9MbI7Dr1sn2aGBHkPRsbzbrKWvVmD3Tix4F5e+Oq+nno
/PzY4/o5UlVnx0DG5V4EpdipaY7O5BN5O6KznibiPlZ1FdwGfpfeERVrfWf00p3nOGFc7fgN0ZxT
duqw+e7cQTRPopyqjd/YH5zh0+usBBocRubtPEcQ8HQVXTkjTPSOIKdry/TEtp7Hce9UOLTSntNS
D9Nh19JRJN+dLFynZNpaOoKcbrzTRY20mg54tKG3YTD4hU4tOn/tqRTGVZyHt57VegeZT5/xvjOY
sSW66ZwrRlF7XXZAzZp0OrpND+5r6G+IiaSs0LFkLw6gzpukVfrSYYzDbNVQbkkZ1MybIeOv1wGY
K96diGkhj2uBWdnGn9SO9roax5SQI6wR1I1HqLkp2pKi3y192S2r+cStd8ttjngujUHSToaPtM1g
hiFzOi7OmL71zLkXM46ZXbNVswshaoB/oYNzqUt/pbIUa1UoXYjoJFL0HD/I46vPctImDqA8OZCn
bK0bchpXOAVNcsbr9qQr53s9AygI8oZQ+vjVnpMbi9V9O+IhuksbbmOVYXEJMuAieU4fdDAYlFVJ
u8lq3zgPIr1L7MJGBV38F3vnsRw3tm7pd+k5KjbMhonovhE3fSaZ9KRITRAkJcKbDWDDPX1/UJ3q
LrHOVXUNenYnJ45KIjMTCfObtb51jlzvqfLZZ1Bfq/UI2XxFjPyuNMU+Gph35J2kl5HxtHh6+VW+
ZmubdN/nqr51q+481RN8v4UkitmOKQN9lmWX6wI9/2roSCkMcQzgE1iLeOSuLEV4iKu82WLnYCs0
Tifi18O1Xny+QnfcI6XZQCTo33ovfUs8efQddYPwaDwm7QReU6kLbtFPddgTpqPHLa0WZ7IJX7Dr
W+RgyBKuZlNbe9j0jFFmHrpI/Y9Nbd5NqXH0U2iFPZob7LwlOzDyCL8ox2BsMgwDYSy5+cC9886a
oolP1HfbzB3ovPxhHbEc33SGWM0zFhEmAhszTEDcYZ0l6aN8K7squE0jRsVUs3u46jExtvb86JvO
jTcHwC1qUkrtVuy6VnoguVAKrSmUDZxiHszY0EsfCrB0vqmu2tm6yHz3FcDtrs5fO7PY687/aBYn
gvAT4qjNmZCdItiotFybqAo2s+o/amJ21rmRfY2VEW+VY9FkIk/MLHb7+ewvQp80iDYleUSr2CSy
gLvW17RKb5qYGzRJDo07rmuAUteF7q2TQU1fr8Yot1ZDT1PeK4KAW82TvCbLfhWIGmx/O5bNJgYt
OSiXsFbzAt/B2iVtlEIsy/WOKU504pElV9lseoon9KT0JZHrzd6BwhBAWXeaY5Kr8MbnrtatqtZs
ZEFpjO5qtdDSugeDAPsWQUSLdwA869CsbTNm1MaCkquwUJZOdqkTmAo7HsdIwjBvAP1N4lJ7vvPW
ZkskO4CgoGVi8f9nXr//Xi3bn/Z/Luuzd4oL7nNx9x8//7H9/c/R92pZGv30h+0P3PKt/t5Md99b
drp/zKGXf/n/+pf/WkP9zf7KxGv7q0H8f+avb68FYvbf5/rHb//rf/z+I39M4Z3fFq09k2sTPdlP
U3iyTRwUrayg/EVc+EPU+kfkl4TP7EmPbEBCBRH6QT77l47fFr9ZyO5Zh7kumXcksP6TKfzPUmE2
A9IFjMW7IHjFQuLzaXuVmoxpWtsxDoFhQDpKCLI46MBpH/50TP6Nev9n/ejvL7OoFQFUszv4i252
BvE19XNvHNoZVxd3Wrp0Lfxr7FiQlX79Wp91kXykgA0V2YZ2wOUiF0v6n5wCfBcpijs7PEwmj3Th
Nv2ZBaJ9cmb88LVbkDH96xe0zb9+PGQKLsYE9pDUXGKRDf/pJceslcpkhn1IwKDyRFdVd1k1mgwx
MsoqNAioHp4QotvWTuioX9qPPAUCVQ1WuVcy0mvZ95Ckqc4S6MEJQlJSRmn3g0a8lSB98J+1AelT
UbAHnUiQmTtZa+xO5Ql9I/wQtMB75JXdI6VBSSAFBjMjLMg1nDpgNlEqy42NV2yPIbc4Il+doHO2
xa1lOPN30mTnpzhzmievjs6CyRv6orzE+pxjrYSLfEao6/prWiB9a7W6+Jjtubqe7SF9BP+crkoR
5jupYu69CYwVYryHg6hCZFKz4snTo81o1DRszXis6UTs9sIzu+qqqX3SpfLMfhV5ZBxYm6gNMzlG
rRThzMHHIHQxtFnVewvs7NKdSXIBahXrlVCDHy1E3Z1oreYlyVCVAOiOGyJZ2UaS+ty+YPCWU3sJ
/SPdeSVKKSJNOM958FbgnoVdlG+68eqXVEf+l6U4uAsiMOFrRgrBt9RvKTLMoPEWv+VUZaCbEuaz
vS9IW2US+pZRv8h1Ujr5NYH3Pmk0TlRdLpDJi0mXw5M/zUz1IZ1tLCvn3EvnCHd6ksrrxCYgfGQy
EY7pdBfT/m9bUzQvsH6YjY+i2/m9i0ZkrNziW7PkUsZl/D41ab2JEGgTlOPremXOMiYHiIMTl2F+
Jn9r/uLYlnELhHq+FPBEkH+NZnZ0y14YG5AsbEyMyrh3WEAfqcGcQz+UeOqmJEPKGelvEel8xHwv
mTAz49Zya3RJcOIQtBvWFO+qA3nGSOmqzJGDjR5ZZ/Y4rBYtfGh04yrLokeGCOTchXW+N2qf56lR
QF2ij2RO4WDwxAiP56O7SDGc2Kuxi6Y1zoz0FQtDyD/2vtqhtjdx5U7bkfnJXTjkFilK7Y0cBzIr
WMM7nNpcPWRH9Gc7g7WFOPn7WNC8ERTR4bsr57duxIDINysZE2bZNWkP1iabu+5OSTYQLCTugNYk
Wy3nZ4MZ9xVcKTyY09xeGd48b5EnDfclUHoIeEG/mwrnthyKLx6SQOsAxoUlIeuhPp5Aqic0omGv
dbUhTmdMEc36S8U4tym7gqjIJLQtPZHeAXd4vsRqP43HPEDWyhA+UiiZQ8NA0pu1g0Oc32hpmLMc
iEpt9NS36QPLCT9Ci2vi8OyHBw8Q6zYwW48MjQm4/Zq1O4MBqYg1DTqfLmLoZ9d7Hg0n8nfelFmS
QJKhFWCrjMnftSlDdocE1M7FDDvM0V2fYZPe2TUjmCtXNRq6etGUw03kGpFvQ+5XbUykhtFXbKDC
Qb5YdbzEbYgypKQamjGwnlI9GGiBRgxj3zzaVoopsrmNExlFbKbus4J8ObWn2sheDFln90EPAw7t
IbfhqvDkoRdd/uSFLF/WoW3RNw7atU9y7BlEDHNPGiKBHMFe4mA9DdDwL6HFyoPFYspbjdnEmKNY
NIxWXNE3tWr5z17ohvfTpId31ypBdpRmWe+czLaPVT7yupr+bZPp3DnWrShPyTgE267Q5EEWCCK4
2H0SbpXjLIvJ3jN39OdkwDZJuZXMLddlK5aJ2MT4xyCZ5+sP9IIi9fB+Rn9MGElp6HrDOLdg3+bU
3x0XWzVvhJTYbBFI1lNQzBtNSxNv2U5WR1/kwTXbQ/c1xz/AsCXvzR2Bi8WtMWRets5w9jP2cxG8
cTC64sNiX/Nkiw4dZoZRjTVMUd1HBe5iNJ8VOkAwDK7mus03Px51/61i+rsqMLD8X5aBl5VO2r+E
3P3+U39Ugv5vP7s2kUP8Ed9BHDSiTLJfcTYuEif+6o9K0P5NsKaDduRD/WSz/n8rQYtfiN6I8A1Y
epSp/6wSXKyhf3KNgZoxl5IJe6WHnMr7i6GL0mXQ7EWbI6RwRhPEdZp3Ilbz2SdzY1ep1EerVHvi
rTW88MGLg+Y4FWVIY5RgTm8YKXm5ByFauCWSyAUg0puM5n2WIw8+8bAMpXE+byvRBWuTfB0YFob+
njZE5Y2wHZ4cS3XbuvBZE8WgtCvhxOOmZOm0aRTsFbiloLu7AtA4G3L3Xpd6/BvP56fKkSPgINpw
5I/KETXXJxdQugDUKnA4x7HBGULkabCPJk0Qddctn4v3/evC8VPZ+OP1ApsK30GJgxDtU/HNSkWM
UZbVx8FoeCBG+Vs0gzYlPTv5m1fiJPn03TqevbipTIQ7tByfPtmsXRMNv5sfyXVrN1aaTqtgksYe
pXty3+Pi209xGt7944/nEXQsMJhanKZi+fh/qopTAbirKGEkaDeeuKsuT44WPZDcIC9vpr+pwv/N
wfRAP7rU97CMEeX9/GqURUNSIsI4ImiQ2blsink3uo05XOs8+Jt25pMdcblW+GBcrQzKFkfyZ9Hf
mHHvLjKRHFU85jaxMCHBBUoVy1TQhH8xxeO1brR5ObRZf5iRpdfbpGVT/0+PsMS/6mEmpUMEQf3p
a82pBaZCI6RQjMywybZTu3EjopADt+bx+esX++s5RH+D0dPyWd9Q8n9SazUKTRVq/vRYm/N8W/lN
ywCIK7gmFTA+Tm3CltMrg8z/m9f96xcLOYbuOTBdl4ZOLPetP51GGWnuSLfqFMEFa+ZVz7c52HoY
VmWi03/2Wks7LNC40cHz9RIb/+m1HKJ8zD5GspEAmGd1Ag5nWQFOF9E02I+/Pp6f7rc/XkvCsnTg
mgtHfvZep5RhRmNwDs3TPJibCvr0KU/s/l9xW/8l5vsvAG4+E9JZP4BKsJyu1s/HT7t527jVmBxD
JKIpfgK24CtnKpfaFbx1nODcWY1NR403M1sNt4Qxxn+DXPt07iyfFTMMNzrTXUz8n8+dnnSHhPqb
98AudFMjq7eWpUF0DlFenarIl5vWtae/uZ//OIR/0uYuL4vTmg9uA+0DevDp6+yhElZz6CXHGAPx
F0aMxQl/8QTZl164seuSJZZB1PFqwCvprcOBuvs4uOX4zWS5Bki3D4pTFqJHjIRRnPDo8T9zatz+
+kz4d+9T8sUgIobpgCzz06WVSbYhQEiMg4De+Ebl6jRrnHG40ULaYvdQGosghYmt522NasjOorem
fGWXYXjUWeVcBF0QHslCta8Cw21hu/YYI0EwB16///V7/etZy0hqGeKgGsU5//mtioDJLjncybEI
BK1NtsBmqIjbbvvr1/l01fPV+Risl5sbuDsukE+388SwOChGS+j1UM23+DIZh5RZJRfBoLz/9Wt9
vp3/eDHAjhZPR0lgsP/p+E9+K1tnTLmdV2RGR37YbwRo63XOpbIjqy9a1+MwXZh69F4Y5Uf7sZLd
3xxY83df/s+nK3pdCBAo3fmi/c/u8rypWcwpKzwwR2gmoC0WN1PcPnaNyK+ebw3bFW8yDpN1kmiE
XlMdpxH/P2vY6BdCXvwgcAZaTzddH1iadiitGza+nU7WFmvYcx637N4TZd3NuR1+9ERVMqrI8ULm
Dd18oID0eWpE7lEwaugbwQ23LQbrTkLKu2d3LQ4dY07GKs6EsxFI/oOB8+N2ikIbS1UZ99egdrrX
HOv2G/1/eG4Ndm2rYCzDj8KnATzRDRbzquzr8DBjuiCDyotpPG2vWWqEKnPgmSsLiVUQmu/oPe3H
wbZrhRQNeSzjhND5yFnm4xZGsBpvWz+Nz5HNlQ0OLNqA+UvedMzNu2oj+UF+LJqesqBsZFwm/GgN
vy3SO4GvdT84gmKo9Mb2m++BlStT5b1gLm38u8pMOd+4+qNsB+aVlyfW1Lj1rZZ7J7lY3stMjudm
zILo7C0/28qKtzFJm2UfQNIBIWZuPBDPNJ15zuRPigHY9Y/DG7pDB8EuFrc1dMnsVGFDjY8h+Hj7
ZOEmYF0dAGlUyFjqLYAX7la4ey6ajuSvNY5lA2hzxhlZidEU7ODg12KF5thN5KEDuRUifkCX6XzR
jciNtRWJ8sbOgB1tUoffM5DAc3Y7ok9b5SVvjQiGchU2zRTtg3lBFjNQlfdk7tqPgOoacCAWx7aw
reQNQYm1M8FAvaYSczia1JadW5gU8y1ilZHI0KwZb0h7GK8TKJkx6Hoz+Zq7Hbcm0pOeTHb8+dZe
zsOCQLETy9YhWgDlHdDg0aSAYVcJQrLPOZfII5iRZE9swkJar2nVtf18W0hDsHWHI7jROACndcoH
QAqOtjdkA0QGmmjj+jUeACaybuXslSiYb5owHquDjukYiPQ0Htw444CJCMh3ZOTpKfPzbTATnDw2
znhdGblCvuGhTBzmBZwGrxTOYXOLeS85Cr8pLxgxOuukyJONa7Ugju1yPmnmMAdE8+FD1HlbFG0k
LLtltthls3UYSvZIMx5XfIVrtZCqGJ3aLz6LOfzrxV4QKUOiFQMwYYw4Len51qZbNrtgrECeNWWe
rTmqxN8k/XUSldMpNYNdHGPJGnRcnQIuklXM4IE9LHY9VfCx8sxv1nGW5YibOtLnWkR8nXRemOnZ
Z1Kcr5sRUjkTtXHTTwh1eeDYDHKTRzd0QQS0tXWR49oSmlyguiuHPXp9sWZzFRN5LtxNULOiT4L4
ro2nt6C2XmsNpis1CnszuQ5uOnLRgdH5z2rJSV31dp3jTvZ5qmGF/LqgC2bbX4S4yVXsggzNHPeh
78MLFMLRcwfAahs703iK84IbsLPUSAxjr9zEts/d3KpbM8nbk9EDkZ1n9zLz1ALZd4rUIwF6uYlE
7XclsnpZBJBcWIZ9SJhRZKcns3JwbodG5F1qmfOGqtxZ8LSTNT/K2bERvyyA+a63govONNU1hZKD
/JV5GCJgkT8iUI4etSWGe3aW1A9VWzORrlEfnmFD29uwIBfJyTr/W1okzRGBy3hk1As0LKSKPjeR
uPPlMNx5wzRt7Vnr7fL8WYa+NfL0pFbFTduRBu1xpbExNhxKAStjNcxu+QCPe+RZWLot81Mv4VZU
IsFwQp4IXhR4hzql9dGcfyx7p3IXoKXca+aW9bqpreIa6uATzne1MYeF+qlmP8UAV/kENzDNTXcy
tYoLowYkV6aZvBF6bHcosyNIhtFwYetx0wHIPqWDZj/JLjj4aqdjS5wcRgdAPtwnj2XQxCdbUbcD
zPTbw9wXnJgptQMtQm7c5lPjbYupeSYLAm0u9M8XZnL+R+cw0Vu5pWk9WIX0vozDHMx7IRf1px7G
FcJL6rFyVIcaKtLVaCh4Fnk7re2qqtdGp7wDHXRwIKkKuzji2uZ7TbTPth7S6aQ6++wVjjgHYTPk
ZF6gapHsBbJoIfWTX3GbhwrOG/kvNs1/GjuMKRpwDQmjSWy0AZEtqL1GqUlzZLSGgdDoHXz0or31
OoOpgSpbBDcovdj0bEM3/SEqi+R+8Ix85/pdvwWu6jxmxNDfRF1rk3NtpscwVdaZI5hsbLYnqg/N
fS8lJ3ZQnl3GB+uwCCyYC7k8SOXZl4uSctXUsyQhQZkbJrzVPhdzvSPAxH/VHR+JG41CiDIkON07
1GOrLJQ+LL4SNGI5mOjLgQk+lYKkBbZw1TX7Asr+wK5QJLdGWm6nDJUz28A+3+dZ6b3IzGWIgwv7
YjTgvkKsXQiHRjB972jHL9Fo69uOoBL4lTWqTkR1Jc909MZQK6teXtGx1/us8DwaALM65YADuLpg
CQxpkbOUk921j9DiYDNwRiKGrx4dUXMcALGsejNE6Y0l8wyZ0d9DSyzeslJ57jarA/XFiaTauW6a
fQSySMLFh1sdybNmlpTm7LRA4wEqHLeNqjBaBHIm7KAN5/5V1E5KHLsBSSBCapPxcBWYcuNSogqf
MSSHU7IWVbrlG0+2WWG9D0ZQbxJdMyLGHoWcNYom+IO6evPMsj/NY2ps/IBnoMI2sJ8kOhDHz7ob
U/TtW9pk3LNVzlODm0CTRVAxHA9u0WMHgtZr3134VM5KOGi/PmKDKPcuIdOPC7sraZM640O5cXke
UcpeJYPUj0YU9m9Ok/gvkQ6IsGRpYeSbUcy+5LE3FblXsKAqygNcgOmERC+ApuH2X8hFSK5EVqiN
4S+a11Sl1QokqLmmioquJmvyICDCxbbBxR8lI3Obd9WNB6dMxdkZsAvn2cAzo7ImNhm51i444qxi
MWemajyY4dARrlDUetM5ForwBLHVvU9I7bRmc6OPIIR4jJhMhzgv84C7TzsbD+SVih2Ydb43Hgp7
W9TdCU6tfq/pjegwCNAujYKjQNzl19BaTmUmSuIce7VVrjyrGQ+Y3YCoSMt+Naza+MA3PVyG/hQ9
yBKBiFnxa2GtBI8muIYF5Nh8DWsnoZwUwRo8xCOFcbjt0BjD9ld3rv0URTPRoDO3VxQ5nFTFk5Do
jlEx33n9CFTCw4QlPOIqZgTLTUkwvJOJYjVSnGw8DyksTLxo5dNjI+RyqnUwJm9ZbrEqNeiTVzru
Kh6V0QFTkbXT7vAdL36wp5fHNYMrfZeZPm6owj1ZLeGQZtKTgCz1zo8C2AY4MTdeyOks0tG8mCSy
mNl8nWt+cQzRcU/MTbYqigmhb5eM98olANCCc3pOy/7DqIWNghddktujbkkY7BK2E4+nBJ/6IRCM
B0icItmzbvQeJBPxxp0ZrOjxeepQCOH7qRwEY4naFUPXXrKMSC8zc9xnLogFm4JrTVONbnkYrwcI
YggnR/cgGxWTAIBQsEVbn2u2hBal4M1oovHqcvxxftd+7xrgujWqmL3pJoSqqOBrMxnFrplqFx8Y
s4M5Esd0aG+1bbwmrrOrwniiTgmusMucCI15GYqZRMbw1FXuY92EZ265DIxIIr5wm/kjVdETPt07
j/V7TTW9LtP8NRDJsJ8zhpReF7yx7G/XWLn0JjBM+VjlSYOZwnobA5PCyoi4ycfWMXcbTOiW2KW6
vhhjjxV+5L4XPSpcq2CqzbqGjiAatP7C0vx97JOjm2prp7wc+dgUTNEXQeQBSr3Gz05Og+NtIlwn
qRJ7b87bXiXPxH61gFzjS6kehd/rB+WrYBu3yb1nRzFBV0G2blSvnw2r8bdoHxFI0sNcat0Yh2ZM
l8t8EvitEu/ZbZ1ynxTK9TdtjNkkUS7j0SFd2gkviEcwpCYldNJkSN1NdpZdL41mF4Opk5YbfBMu
Xt+TUecMdPA0t77YW7012BedX0D1WAFEZSVlNcvvs1SWvk4MnQcGF2bYESHacUZ7Q1Y3K6aaTtqt
RJqzXWsjnP4Z9dABM6RnXOHp85JNi8wdZXnA0NSFmHeJWTRZN9oKX/woCz+A6nAB8qqsGGSIS5pS
hEZqY/kVbVHEaa83FbcX5kzLTgMKQPjCqt/YhgtIAcW4vED3MF4pnnFPvgqns+FIuuTEM7bdpFxx
lRoy6bddMNF2aI/b0kDs57o0l+7ETEikSmdruE7dybzECgKCOCK2Ms6G8IV8cYbcEbKbO/BW3dZF
jLl4mHqBKHdw5bmLycpZ2UHHqjqWdftFlT2lQ2646NdNuzlS2/OrDbc0tnFFg87CN8KIZgJfEmAV
vro5jrKkofxbwUG6QcC5zsy+PAKjTtckPTRHK2t5kLY2KWixhCXd0uT72mNGsGxqfrxeXzvGdqrc
BsS/zc4my/u98Jzi+cc/CfA03AmXtr/y0mDvSTkDu8nqV1Lb6MHGxmJK4NvDNbbKdmPQbLLrmcl3
CDIOZtLEEiRDp3Y/BsV1PrJGGfEraQBEm7xIaoFwkr2uQfjCqUCFfXJh1O9dKP5f0GbyAZKU38h9
ZL5tGbzcyCQ3nwst+NZJ7OU9D2NzbGQ53mQj9e5sLCDwTEPCr6epW48If45OwSy8xlp3pcATVms5
pWpPqUZvrzUoik2fhUO2SoBmQSzi2qDVpjsRTbCpnF6qYxaKouD8F7NxGVTEnDH8gw6ZpUwU/fki
aJrWWpl50DGSUURbL+7Aatdlw+Bc5qoTV5DTJDY1MqTaWTK8QoZ8+nHeEZFGKkHKN2DPLMDzJic1
tMNvtupHY3l/cR1+GEDeGIrQZt3mejkmOaY2z+SPfFfjFYQcDhtDyrVjEgFAJEC5r5ZRXKvLGatW
OFzP+eBvqorwBtfhDOgcwe8O+uUX5ql7H1mBgQO1Jzoir5jnewQGjKUnngvBjyBsbo5eufxt1XG0
THfRViCAms49v2g7zU0gNwoa8nNsSifdZF2GE67lvI8NymvTY866+TF4Mg0r/JhNh6ESBPC9PfNL
05HwAEaJpY2nyOofO2uJ9jUJMenJgHglFGG8AbzMpWPEXMJgC9hNDkQGhrVZvWbAFI6Bwha+moCs
IEpp8tC8ozngE5YWyotVSBgUFXA4lPugTKxL+pbmS4fSLVkVBNIg6OYwode27oasS6m0eONWm8Xf
irmoX7EP8dKjbvtT3k3hsWPkWqw0iO3XmZzySDCR6xQ/FzRJdsHN903LFo+OmdB6dPU7ZqcAqnno
79ueMELR8e10XcjFPnIFhnrC31qUwb5rENZGqF7ONiPwc1304Usz4PfDXTCbF7D2zWvwX+FJ5jbv
fEFKApzidrgXePWh1Dd8xXI5CwbcK5eyRi6DBhdAeeZ39IRDoDlLvFm8LUCJV1aRRrVmF8s1XTUy
3FR0pzstuD8GDkcqciPjgezw8MNDyYOwtVvOwWZhxXgS5HgSWTD1fRuhoOEtsUe+R9tHFED/HYcK
0cU0GONzWyXj17H32UK1FOQNo9Q62saUFTwZSa/B7tCXV/HQ6Qdir/xvIJzCj6Qag1MvY2Ss0cCT
iVBAtZukN0UrLNPNsQ9U+JK6RFmvFpdauPEqBtyEECbV9Pv4+b+FDn8rdJCIF/9r7sR/Ntlr2b62
P+ldg+Vn/lA5BL+huXQFWT/s0hfGxJ9VDoQosY2xkBdIFtHsFv5QObi/SX5kWdYgRHUWtMT/0bsi
gEA6u8zl0Y9CYvb/id6VIph115+G7KbJbxM2Ugt2mXLJpP15HQag0HJqSztHBj/Ya6TRX1G49/uZ
R80pj5Q8oMBK8b0Nw/RNVq13yQgRc59vmsNdVWmB3L02XuEEiHOG8vVqLkOoVGnKsMOt3XITtY53
hSu3RWLfJw9FK/N9ho3nWESu+bWqQ3/LXiE9IQqm0mjVG1Kv9DAaPn16kvJUw2Raz++ihg2Z4G+z
UApm1j1J3dkpwBF6EXp2vteLx3OkNaykha0wB+BgYOk4mbT9xzIhqQ3XgcudlSHXqVCIOelhmG3W
fr6vcz+4nFgWUOq6o3U7GlTOXpIxyJwScZ6IpQS7V9lqZ2HG2puVFT2b2BevTLIbzdHVZ0C4D7PA
BGO6IZM15eDJF6q2P+xpghhWTCg3qUesdVM03U0wmeTRp6RP2o7E4tbkid7LXNTfhoEXsRs7W6mk
yffEr2ePykldxv25k5JaOqaHoO26zeAMBUGQk7nuTEt/qchou+50PNyytpzfg2mYnvEV2rfMxqaD
PaXNlctU6pb9ID28ZSU7FcIYE6Or3gBzMO8sI4LLeyoez8z4GNE4rpyszCGLDRZZg47+RmWyShrJ
cCmoL8hTPzqhgeMwyUFPkF23aWV4Br9L6qRvHHN0WptIVagw+0btlepZPgQ01m3aJRed6wx7V7Cj
AzlY3JizN1sQvVLqxakNlxIg1Rf47NKnaEoWizzj1zRxa550qBFrwD4PQegkZ4au4oygjxgEpIvJ
F4LuW/KNRH7vVE69L0hADrAeVOIgQaRgk8lt+5ZMyeQcRQ7MOs/L6Zpr37sroaf2q7Ijs4wisb90
h0TcBA3nShV1S5D77OTvehzxgLlufphGbV+wNcj3Re0mL9r3kmdVx+ZVGdXytvDz+TDG03hFiLR9
YQ2yOjS6iq47p2ofUlra9VigAykMfazLkBTKoJT+FVgM66Vk7X9WkZOxcs/rQ5rm+ACLrM13gxPL
67weLqx4cDgdFfRR0W11HHWvsQansJrGzNwSg+G9Knv4LtVYHCNggKtiKuSxUqGz83wKGkJ4rCfb
yd7Z4dOZGJFjvXh++VARc/rUskXYz6IUt3Deqb7GODRO0mgFwR+2j6u+x4Ozxo+sXtuwSQlUywAV
OLYdvPNoj/dlzw9Fc5I/4jZeopqA3AoMIReENAFqtG06PpAwG9/JCzq2tnuzffTZoEthu1blMbIG
EAmD2peAWHni46xaJXma3dqmmd/JMD+4E/MUN5zLo5MhMGlrnVGFBPYLFpvk6Mki3AFLUBvqISak
5ZjeoWp0vs+kQKztDE7GvKhvoBxmzx67hUevrI1bBsHVmi/UE6smzqyNcs36Bn8nBkVXXSiUzim5
aDvZpcU+bAdxJh8936v8tocY9WyEQ7XJXNu8TUVkH0qskJAuB9FflaJv3m1Mz4vPazOI0dtX5jBu
GTRpehnP9p+h3KkaVcWcg7fwJmL8KKeuZ5LA9iyRYF5MPPLXTT+6hOUaQwUMYwK8MrftCpwqFUcQ
9I8w37Ar5BkDubyJFLe5NslXAUT5i6hW9Xli27c1TeM5BU3srxjkEH6WwxvgDoAUuSldrEHJF/S8
4piLViBLo9vEoVm95cRVX4Tszm9l4bvHtpXEBc2E/90mHSsijwAsWdbtKwCdcZ8K6d+I1i06cjBt
cbVUPFScSxKT5efutrCr4CngqXE1O3H8Bc16clnM/ddgxsPHE3FeT2nbX2EQB73XD+llm7rlumO0
elmgArjBRazOxDOpJyNM8qt2CdKB3BjtCD6LNrNFrJNslf0lGwrr4DI92jahX+1wl1nfZy/S50EG
9atjq+XhomfnOWZpRaVt9tA2SAXeAUuImBvF2RY2Jo42M4xvTBOh6QCdjNwVNd4LzaEvyfXZ0FiR
4zNa/oXPTh0tSU4GuO2lAycanNiAFppNqdAMPyNb78tk7I5ZMNePuQ73iUlWXTaF803WMxSp+x4h
/kToVrrWRukQkDbuXJJLrsw+sk6BGWVfB0WMz2C5LKlMHrcJl/hFyz7+gJlmZGagmoBwLDfZFOUg
nvMQBwZ3JrapnbWZLFfezFgQ32vHE6e6841dAWrk2kzK/Cgd4E9o9lt2EYP/GA1+uDOFEvcxflte
zgtZOUyGu7Njr7lqJvVWtvP0LmbN7V+zjCV6anQQAtispdhi2WzXjAuGg1bPXqAhgnulq0EWBhPA
hfJQZIm4RVbR8OxP0+hBs2ZTq1SrHAgsg4BbxYD/UMVc0qux9uBPz23DZtYLffURNETK9XlsrZxx
MC5xK27Bj5IJ1pfZoZP6RZKXDDiI+d3K14NmVOe+yCR+FaH+YNXz4lfjHSY59MozyabkPxKuVnoT
M/HkAXBBfapjzwPGmllPWTqU75hdxi9NyA/2pUu/g5kcM92pjvgU+lQrbOjdnp0WfrQzpVYZuSsw
1RCLE6vqnC3myvhytKS3YWmj/RvVqcl9bt3wQycTdIQc0lPwgoDawqbSoxQl8W+vJ6qePTS96sz+
C85szQ2U2ivocYqH0ByyKSpOvrGQxofU2lDkZRdmNJWQahI2FJOESuGFUXoTjnF+QaSs2TzoeI7D
fT5nOQLqsWWdy+6jk+k3wHat8ShVOEp8KT3byep/s3cmy3Eb69Z9lRt3DgeATHSDO6lCNSwWi40o
itIEQVEm+i4BJJqn/xdo+fyy7GPHmR8PbIUliqwqIPE1e69tpHl9xU5cMGc254MK6mpPetEn9Pbj
RqHODMlap/+K5SemtePRZWa6ncse7jKhcfug8Cgni4QBqjwDkmYfCNUMox8U6SfDw/tELfKxWpJi
l6BaOvEEMT6AK47PmCmsbVxZ80VjCyD7WjmnBTwG2+bxRebBfFKBa2w6aQwHC0s6FKy13AJOPcAN
Euo6TRlUwJxyCSGqo/7oF3AWMLemBzK3zC10tPtyYSKdtQYR0zLur4YoAj5Q2umpN+Oziy+WMbbV
nHF69OEce+2XQbiEpk3OfEhbjaGwB3lP1li0U1Cud0QQNxPYtJwHWQTl2OFjPg4mPvu+sKGfm5H5
JoeIMrrJmxQYKeIw6xv8Qdf/1P227hh+W34QqE7FwfTkfTHy3pr8t4n7pyYOQwESpn/fxV1jVhxe
8/kPXdxvX/R7G2f9ghgNgzqKS4pk2rHvUnU/+IXWSbJwRnLqO6jA/n8TF/xiSXsVT5oEKdgrWPNf
TZwLOpCahE5RAvJdv+p3y+Z39yBuz3+raLR+FqGh5bNoLlmyrbY7+2c5IXOSRPlLFJ/YDQKXElDN
7keLCakYq54LFigss1bgUNNVg49j3GSYuh/QdvdH5ZX6IFqrPZh9yhzzh7fx+0/6P4iO7uq06rv/
+1/H/lltiYjM4aaCa0iba5k/a7imjoMot6kbPO009W0Q5Oatv7CJ2mRG5BBYOtQfUouN/i5VqDFi
Ae+nYWNaTsEQfcPEYzHudPxW7ZrZK71PS2Owk0vasd/KpLM+l0nSuzxFNKF3WLcNPyxY2Ju3tJk4
gkPp9oZ/HPNoCfHZV1jOrWKUOcs6Cfz8YzLrGGGMgWCGVWjRPhCWXZBQjiCkRH1SBScf1TKx6jNr
TxWwaxgS0NXB6Is7FgLDx6CmkRxVW+pNUNhFvGF7QEs1l+aDjASsFc0SA5JdUlOf+7kzWXsdQS04
9UBB8n2qZzqQbBC4qlYtBTqaPfDRpymKjYNKF3WCfmAdBrrb19RM1G1QOlPoZh0nfX1qard79Kgq
7qxgmqGpDv012an6NBnaCFNvgQbFPtG9tFLM5ypO9kaa5chiBqt+QEPx2RRZtzGgatcgGAtYAVGE
rtIcnPHGQCp2D1EVsqFHU7ZDGzGdY2+h+omLWzUPPJeXoPI2wO6teI+pQX5VXcn0r0m6zcSoYdkO
ggjVB9PPmwfNVBOojV/eOXrxEr0VyspvRFV04mMWQ9VeMzEBRrQ7OUfsg4JiBMNuoutIRHU1uY1z
AK9Q7RuvRz1EVD3mdWG6u6VCljSJCGnYwkNALGYLVJCNt+SJsUW07N7zrrfXvpsrlHWFeYotgY0P
3fwpQYgWh1FlFs9Nb3WPtVdnb+1IZhHgNqP50HbpchFQkc9Cm9632Etcwur7dsf4IN2wNujh6Wu1
s9O6d5nMa7lf2pFKhzM+ecm57DeCNeyWtAVF+RKPD6anx0tgSwhlYzfsCPQMDpJo5V1vsFglS1Xw
gkCYg4GDOWUCH49VmnBJg7+M9kQ1Iu1YWuk+O/wlWxLgDeDRwbBzgtF6sWN6GyIt5l8pYaKbtkxk
6E+TOkqyLcctSZPu5w5jH74yL7GubO1mKqxHMdMR9Wuqoa5Zim88p4OyaLelZ2+dADoOT9ZgDou4
YC2Hbsl4ZGSx7lmMgnkzzpDroHFqZzfxPl5pbwGEQ2Jpco5zt2IFOPLu8eQjKkRnBG9r0ECz7WCS
9SP5WjLGcGnvRvVIIUbmfAEkc9MsbX7jOFm0p1mItraPixb4i7969QoZ6YMmnKMI7T4Y773KTB3o
FLV7lffqY5CMy1dPL9MuGjt5FbjrKt/FX4bG2qgvnITjZ7yKPpAC3yVItGShbeEGVXlAwH0FgqXu
lPcFw08whE7LunBTM4zTF1E28mqySHMELuQzSrA0uKPzGrJiYx0hVrCO3RrVNodIuc1YwN06Nauk
jWY+fNsVcrx3lUZpsqAJnTYzNpBbtBDNYQSSlW3GWtfGXnUWVMVGLe7F5Ti4LuGIsPkAePoU9VX7
kA7gX6ED2eImAiFxhg/HksITrXmb+ln96NU2igdrSGVo0kKfXa7RYKesOTnpBV7RaCcJbI8x/wiK
geQOp6fOmocyBPRNJAV8/2DjdHn+SpKNQdsN1Ypti1DuXZfOhfG8poSM2wm/6IMtkO7sPKTxfCiN
ctVemmXwqyL1/TSX1vg59pNiy1pUP1i9bo8IuUI0AYaCx1wnR9POSOLs20ReJ4HGkTxq9cER9ZJt
IstN7lfbxacaZ+SDN08gETvVxXdSyga/w9zDygN61n2pZyIbNhI3o3NQq1E3wnf6gq6sBTZqTfqG
NaymX2bnlEDN9fMCSGpPzvq0Nq6O7vh2RdzrN8734CEwkpFFtNt9gQ3It4gDczlLzuZ9NmMpUbk9
7drRaXecDdMVSujoWQOk519cdJzz3ORYKtGdMgwj5ZlMn21glna1RbPmna3YCeKNN9vJKpi12lMw
jWl0pft2YFvsuu8f29Hwk+vSVAaeTMGL1Ja3Y2P8mglzDEcfxVreTuIptYByooD37gIiOfiu5avd
ks5H9ZuL28loznTJHDlOcY5nP3qduhrWDxBe1zEmfLwlshwTTF+D4ucyO7V3kLXBFnpZJvu24kaX
mzH1x4uDog+W1WBDVZxt2jz+lfqm8SUb8/Ze2WK6psFFRUSMbvUZ8Zh+1aLoSEKm1VFlDeOHuuQr
zJH6lavUEVvJ7I2jI/O0v5uTKDl3NTiiDY9TdS38llmoQ4MptiDcPLmD9zPLcCxVIPazMlKQdstg
PrlZ31e71m3zr7Jn/rSbg0pMrKtiO4Kia6Cv7gui5NCZeCPTe6Zxh4YwcgN4FMbytEvyJ+bwfFzJ
C5AHfWuYMn+YTfdDPkXOIcvKmHQrqdAbIrMRN1BZ3R4olQWzjRUg3XRSf5lpLPb9YJRh3Zt8XpGZ
zTU3S1Z9EU5b8nem+pttVfkOMD88JC9RJYTSzjp3HGfcRd0MagpBqN5Qd7EFKuClc4F4dv5CMuHn
zrCIEJrxKG7HLGhOmR8Z3oa7DqiYmKeIpJaCRR72h7Z8GBOzv9S42O7BbqQfJhQ8kNU6i5ACRbLt
noHFQxyMPKxZQ9wkaLNDFPu2TesMxSEMpq7rtqNMYZg7pYx3QQHbh27Fex2zqf3qB9BeN2oxgpMn
u3EtMB1bARCsg91sLb0ErKSWKz9zPWIn6sE992yI5aZJC3hAk4H6DpJgps8tNv1mM3KOZFtVSUKs
KU/UJztDRnHPEAQC28BD/567diEdiGsg2sE6dk86UzwJZJpW7TFnkDlh24mSiEerpP6qC+F/IEdd
hnXrgbOV2exe+yrnoE0C0Rz82i2yG8XYb0L17pWXjD3yE3qi9sEiQ/ZLG/nZoXZjBcwXeMKrJEnv
5NdeC4yiU8BqjLhEHQQUh0dGizwfzUhj3dlAXOjAmzS4jQeveQsqU6bbwkSL0/hZYa5SP9pUMbhm
OA1o4BDb+LNdu78V2f9t6/6hrbM9d91W/fu27iGpv/36P1dd8VJ9+7G1+/6F31s7z/plxb1YBDME
P23o+C2kZXIFs+M3Xpdw3/dzhMfyFfgc3d8YNmtD+J1HI/nrpGNaTBpoF/+Ttk6Yq8/mh92c9PlH
EPbAz8DmUHg/WdVa5FaqBEHHZrkDnTUnNWoSu093sR+UDJec57HU+qYwmpQmonkuYse4MkfvYtcD
+niGHGsgsizvgQxUdwVnpxOZYFObAt53LdmTL4MB/soik0fOhseTjl2533kXJE3QCifrLptG9RKI
8sYdixthjIeob6KwV06wHcbS2RR6YDyo0jc25uml5H3ctiS/bIaqbhn4gJVC4zhuUnO5rgPzzrWQ
+QZqfKkn9MtOrnazZBqv+vStY8ofliKed17tXzwxHcbUa7ZNXL0FeXWDEfGB6RQq2hQGtp3fDPNy
x51+bYJx3KrMYFWRvswNCsK6XV6dPj+BDXitPfe5nbt9XUQF27dEfGLCcgRi7m5WtMmuRvuKcNm/
WL14znXx4hH+tDfXYl3lN+s7AAnBD2VevGVroE0X99leFKz6RIlUZqAr2OhRP8ZifPCriT2f7cZX
qghexwhJgpXII6pYEljs+mopSBc0RqAsjAzAzKUnOxlseMkTDoz5YWwYR4v8FE/Fi2qzl3pxLkAM
lbtxZbeTvCCO6DcIqney4LOaRU+fhBXHkPlpocYGIZKUSD3gPoBEREmY0FFHRKJtUOQlO6bb4CNh
VyAZBBL2nuUuk/IFNw1n7ZqN0a9Z5ev3aiR/AF3YHbu1u94eD8wNry0/5iTU5nXj1QbB4MmbIDJj
51jpTZ5P1zYfztEnN2mTpbxCOMtPS9RHAG7cIkwDAPd0LyP1MML6JJDLWTnZqZ6XJyXbaJM40yOO
rXCaK/LVElSEUQ1eQEOigIv96tfLtbbjFIymgjTdes/pZH71W3EbjKm1dUdrP9v9cXEGdWwn/biw
tk5TYJ29EkcyqZINtgsANGisUTot1249w+sA9rsNSFE4BTgk4OP1/aa1SzgfnflUxdZrIEaY8JDC
mUsUJ8vTj60aMBMVbyVP+63p1n04lNOjiHCAEO2F5Nzmkbi4RrJlZ8Aaen3frcq9IA54rtsqY8Tu
XBpHenvqk0eqo36TwHbZjMJ9TnF8HQENkvBpTZfGNpovWWQEeB6SOVRGpO8F4T1hMcXRdm6hVpOZ
pI8tBOpTWzv6qitd/2rShnGbJ3OBYaopbyvcZpi7Co2kDLYr7YF4pdX9Qtvqni36j5irpoaCEqo8
gRNHXqcIvXwZXyLEMAalvV24h0y21VNeRU/lZIDRWCQyVzhAkCWT6CKr/IsSqGHyqdhNiUuHKtKw
6We1a4mPs0KFaxKS1qRinqnIg1yvvRRGcldhOtmNhnyqDSveQo5zdnpwXqZqBu9dMcvF5ZnsWL9t
fA+KYEOQ5b5MS6jm1F53Vu/0m7ji8l8y+7W2oN13bclsQ5vQrG1rL7yazw3+FKU4l2EbWTyF8eXf
StMbDhNabnI4vWfPcC+D3Y4I8dWbMapr6eanHx46fzEEW13nfzzF1+GgzzzRJmLHs35ypaeZK3F2
gdWVGgSsGNp+G/nThe3NzUK38x9atlk8MnO00TpJE6/Bz4ZUNEtD5bLiPcKmrsPKQpVYECLlCg70
v39dq+X0p9dFoeevsDQTDsf70+sHI/roeZPIoqY+2n3+EqzCwfU4zqwRiQC0pfqKX5n7v/+efxon
MjTFuuzhYMZAzX/5mX74nrGoGARgnjrOvZOw6tOP2NqKLariI9idAjkqx36xXKuOA/Dvv7UQf/V6
yYw0PY8dt/cz5IBI1HGBiVEdu1LBC61LHzmem6zHxTWcxPxoBtPr2MEEzketT5km1ETRmrBRnl8T
N+JyXa7BnfHUFc4xCPBgZgPjI3+8Hok02/iuTYOHJ62ts5uKlrp09MNUxojsE/IBJ3kB32psp7oG
/+MQxBo7jruVPsfD379Sipc/fbDrrBYP/urK/XmcbBdpUIKoqo6JDQ+7Nu/MYLkrF9X+wzv6jp77
+QqSFl58z/HJ2PmZUcHUyp/4Ta7VAPgQrpS72UrlDuksuRJukIWdn9/0NKz3KKzvvN4s7yGjpFu5
xG+t5lxeS5Vs9S5a9nQdG7iugnF4RCR9EUofEp/j3iGJcxvHa0TnZE/PsWPPB+Jhm92Uzun1YKru
ocqnp0nx2B/sVJ761Eeo4PZk0lbpW5QSS1AhHGHl5dcHiLRvUb08+Zhml77j4d2IYzI7xySpALWQ
dYBDYLrOcTht7WG5Y7fPKtTm7w5844tyyLj0LGqsv//A/uKEAVroE1iPNdzGKf7HuwKrfA2mVFTH
ZbTey4mJkw1jDGm3ozj+/ff6066BOxBtmuTT8rzgT1gcZc8pkTBzdXRy/SC79FTW/3Rgvt9JP10X
EC5sCcGDYDJsPn98PWnS5uQjmNWxDnSz71J4uzJaXteTPl3EjEQ0OuW2BNJoX8YoIOumKk7GFH1C
OfYV1SWz1BJNiV9k4qgzHuIJQLxNM5c3lhW/Le4odh7ZpMdCuMsmcwQ2BXPpzkXq7mDXffR7/rfb
+Uic5nTeFg51C7QgzFA0wntbkbYsAlB+wwQh3bTTN6fiEmzT/AYTzAmG2Iz+M6NAtUaqX4sNc5Xg
BDT7h7qyk50Uyz8khMu/uGP5LIJ3+JEppWP/8Q1DRbpi3vA2WQWNgk5K9Nc9uhjbyHnNyEpX5VYW
FrN/KR232UadAlVrlbd9xrXMVGOHtn7YjxFtd+9aNW5i8xkfhGBQ5C2bXLuXaPBcSLwO8Sd2FjqK
k6iBRRB62fxk2uMrrK8N4UofJkF1GLS8YGXgfknMp5lCDIJt0hxEMR6CZnyIHXfYQDpyN7Lh4Otc
0mIRS2Qh+dvBwXaWJ5Qr+h+YG39xk/DMWP9hwk/39tN7NMaYTPpRV0dcdBDwaD+8kR9Hmgijm/gf
PhEIOH8+RFnLod2EjsNq7ud7cl25CFsO0KftrtpZKzLNj7IT0MVjYPH5LHArNstMg8QMqN8wnX9O
4+LGZVWFVCJyN3UVwLwvdbsLYD0yJe9QUsz+1y63iIv2b4uAtJokoNqfqlqEouley2x5mIr5usRV
giZruY5F/oL9jCp1JNJlMW/aAd/7VNtbytWd7jOfICMH0h9XzSInEaYOfxA33sk1er6iGfW+iYYe
QHCfXE3Ezb83Qaiq6nDs8/pUDeNj2tNI+jnUzqWl1XOW8VH1sbmZZYBmTD/auXWHCJ0NP9WaRaYR
Y+U5XH9hlPyfSK8XZDPovSVVt1tvo25yEPOPjxiraCAIreV+AlVctFRLEOVupjZHaN3wp5XhPLcZ
oRgVgUznwJle1aqOHHiDsyK9SQU9CyYzHhmFfM4S/TDCl8UeC2eP7D9DZ6elbFuAwNzAfV+caIoP
ZcSTJY01FyZ3hzv2N4R1fkm6sTrllnPRnQ7Z68zbtTHClZkexlbVKICcS9HLZ1uB4Pv7I9f9i9ub
Wsdx4PG7XFE/wz8K5s+odJ3y2HlwFjv9wALmQn3Bm8eehE1I/vLeatd9YAFSp9J7v+erhAjqFb7Q
ZnxZiw0976tsF+RB6GslPPDd5NvYtl/tgmmYj4XVYS9NsUIyTE13bVXEr4ANgptGBYQ2xzwXiaoP
zhVn+XbxxMU2OGOyfn5C554gvBdwP8102E4xwTWFT2Ud0xjyPExEzQcSU2Z72fDYa05QZfcPyqcl
DYbiRg/Dg8RWemDYN7EJzgU2ioUFyPhIFBupPpaxrMGQr26HsRfE94NHd3DMU/eieYjQZA6Pwp3u
1mq+935/vv53wvZPEzb04H8rf79Vv8Z19YfZ2m9f8n22ZlkIHZC+W0QaesgQ1vX/d+EEj/dfuJqZ
cCEKh23jUur/Pl1zf0EtQM4LTYVnvo/RfpiucYBLzxP0U55EI/wfTdjsnx4KJhErDk2Z7Zjw7RAp
/FQ55d2w5OMQpHdZHiD92wrLZIGrWF7eBphhJQP1VnVcliboCeCWjP3AnacuLFtdj/ioyGhtyFHH
Wdr1ab7ubqnRi+mT49Ps0YrmhJ2Qa5xjxCc85Q4jsfmtNJvRBInSVam/VVbiEzHCSh6faJ2AuNGH
OmAIT8eenUpCo99WVDGD9a71vxp2Ttvt+vHJQ4W/qet42U69hzLWH6MDZqslJE3VvM3ztNYo29xh
YKZBGPZmKRrlbBYhjY/IXr9SeCfE5RGwgNzOu2BXSa9Iv8jORByiotXO8GXEmbmTZsNIB31o8qA8
P0/Crp7mOz0QVhU2NruZnUBCb6CzW3p/17VFEwZkLF+3SNRilp9bsgPdryk2zI+ddpPs4uDtDTu0
YrepMpGizClzu23h4u/pcQizSQmmgGQX5CjzB89h1RPySczP0Uw/b5iBHtA5R/EHT4oooMucCR4C
KaKvUjdKrnmsT8/sCSzn4JIEdRVXQvP8JCd5a1oZqVZe72JDRdXWfJrVpOgM2qzb+p7madBVoJkN
x4d0VEaLf+vnozdAH5VcEtmSrstxMlaWMGNFrt7B/J/7AW/kHa9k3ZTlupxCdidTiCyQ9AiT0V3J
EOPNU4XcJTEVZ5dKyiz4PGyX0yFkF+rdtzx5Y4QOecxoo6/vc7dUp7mmETTL1ro32O7vKo3pOZLs
SbDGOu63sQmskL3ecPFsi8iBZK5LNovxHPjWvmXsc5a4m+YbE7Wl15zsnGFvg8SFbZhPbEzJKrHU
wKDvZN4mTCaB/uO1F+kcV6Tjpiyuh7KTZ2aYa2h5gqLZp4C2CCwCL8u7d0/yOp/VYmnvQ9lUwEo8
g6BQfHuaZQ82ETOcE4LmMUol8FrENMFNdiGQ1KesjlRwdpsYXxnTq4YHtZd7PC7m0jhrBxr3Oh6p
L51BkKBGsnPtRtX4glPABebSjcNubqpyvpriOXHIQrErtTEK10yItGT+hldb4uLvQSqgU191ykcT
+cS+itP0Lp3YV20T3I8s9lVUcmdHPgk3opnJv1BZPYzbJkKKe16w2q8yaim2dcKnGTa61NbWrAxF
y2BUQXznoj0AMFQOpXczLeV4KTrHPKicwiaJmWNzxUlDbzMPzT0D2/Ri1HWh0f+QC85+GkNmWBb+
+GwjwDmAtWrjkzS7B4Ios+U+GIxXArMq7inDraet72Szc+lr0S179uZlv4+HuX6ekIrKDQHLCR41
364PMmoUrkdTZpjEiKfsj5xE8wfZws25sh23J9CuKGz3UJiJvT6OSW0XdaPemMR9dAbXP4vU6ZYP
Ord1g3AqseorFc1T6DeGdS066D5LlNn3MFa4HwkkzLBmxJxmzmBWrNfb7LBMwj+RyTbnoT8a03Se
LPjBnuiqJeQ75QcfldWusGI0xSmfVU2O+0IVA2jmnnmlqfdigG5A/29f1y75RcLPjGBnpA1IJCCo
1mOzyDQ0RWHzOefg3L+q1steMrM3PgpV6M+rI0TtIDNJ7jU5aaxAKMFLi6L2SmH92OJZJrERlnas
rvkDEgczLthig6sbks3GBSCMo78zHLvczhKfn8n2pSB/aoLdubU7F+6546qYMYVu9JFkQ1Hvor4c
YyIqHJTqN3XVsBjxgZE/Woi/n/SIFYZLmE6sm/LVwGciUPdH794lJjWk0J3D3k7aKw9RlYkHoLd3
heFEOMfZlDxUUScvmJwH3BxI9qybUdX1DaHxxCP6bS2e257ZxjTpgP4tXUhKSaPC36Ip77vNoLNp
uCkRfVyW2eoeWNxmaov1eorvkUlEUK0ySVjpfCyF13tOtkUNHkentuPUuCBTsfbvBe1/66l/rKdI
dv6h9v9T+vttXrxwHr78saJ6/6LvFVUgf5FYXShZhMUo9N00+HtFZWINNN11xrzuM+U6NvndT+it
v8OM6Lt49fuuUohf2O/jPXRt+T6b/s+8hKvN8cfBIQpXLIlgG2Em25Z4D/D4cTqrdL6uwBC3yN6Y
QkGaH87+fi/K3r93wPbXsE5ilEV9lyzOLkfFR9bjKj8vPNdGij4Zqlmp4yU24YPBahLF+twW1/A9
0uyuB//1hVUj4vaFVIfEiklBXqXvwSqCb03AnSd7lca7q0i+11l1zt6V89Uqote/6eln68AYVyO9
WNX2KDFQ3ut3Fb5vUhiod2m+fpfpo1PzsNSi3c/eZfyCwVK1DeLGT190byTPA6yl8lirOo/3TTfk
6B4cPP7x3ihKU24HM0+TaUNCM1iAS5FIRp17vy2W5oIrnZeL5l55W6R3mYyOeN2FmnZl3a5ozQqr
pl9QukWB7cBm98ro4ttLhG42Kng/2006l8NIxihN4xgOWnsWeCaWHK/jWCDs3+UJvTzWvKpzFkJB
eeqyEB4QcQCUek+rr+CllBSP7zH2iY+u0AqdDG89cdOazcpWsf1JvJxEtQFh1rclmufOybd9Cdcv
1HGdyo2HljE+2Ohm1AVC3bp8rtSdiVhlgxxTUCpL8ne7pLpKDEMfYmaSH3J2SOmGqCMmH1Y13iPI
dfZu0MwvXpPlu7EYoKLlcxKmGDj22i/zM9ofgZNfliT19cMhr3TLqq6qafx0MVz5Gn3NQMZgWVbs
ZSnwbhEqk0CaFIhlZZyHsnfEJnPjmsCVILpXJREGUWX0FBQck5vF0M0t/v+PJLHE9yJuuzvSrbz7
osn156T0pzAOLAwCTTLdcz3U+5kEgKcC+CJ0j3r+xO7MsLdQTbBueIiQRiv12Pnl0VPSTAIroGsg
OiNLGZ+2Eey1p8QZJj+5EOATFkYhsJCempaAPg/A6UfMZ9WHbnXzQcRK4mnrZK2YmAUpb9qyMl2u
KmZna8gBMZ4DaKerkTnEYSzy+Emg4rsOkNiSidE446MMLGCBPsyXbGVNFG/WKF1Qqd7iIJmqq2pH
ANSymdEy3CE49q6w2j9mrRd22UAqhSS57WwRXRCz1l2KFY046Nshju1rcgdYaclg2PQZWbCbAa7u
fVK41ZMi9umgCTP7iuLwk9Uqve0xF5/4pHHqNEiaYOn5N8tcTPeR2yUnAuPUY2yJ5XkQC4CJYJzs
16zGvIYuFrFl2wrvNMLM2Mus+XW1vR8tB6VvMuUMJ8nGQhbhD8+mmxWf5nxJP7G4TZ2t0/r5p5Za
jTQ37jCe/gqgh2XvAm/s92njXo81MVsg1otDxg7ztsKHeRonYt+YtOUZoAUYUrdWltI+OUtG1cZ4
466KsgmJdUP3UANU4CpmBpc4/lRscMR1Ibm9864eh4aIlREl3zq4w2m6pgab28bpxlMNNjYUs2M/
Sc8Qt72hPqL1/pA1hvdtcmqEw/Q5JlStEWf41qY6evRUJpEGzhFkIUmyd9Zh90/jK7KJvJsZBTq3
xtB9WAofOIoy61d3wLfV4PC5o09avrZjzf7GojXdBOXYXMdZLD/GCWtktyVaEI9yS6bZAr9T2tbw
uSd5jDFPvI1y2FRLblE2Z5M6gdaMXzqRpL8W4xogptuzPRDk7rjjFEJxEc82PNajAOdEPheW8bM9
Uf5KgtJgC/cstTe5TMyLBahir2oL5VwAce0+z7o1Hri32PcPk8WQLa0Y/UWpSRJiiQrtaCf99FCP
svMh1I3ig+4j/ys2P6q2IR1suBYFYgHk7/MD1Yt/rnXlvAwOkznaEBox2oGIP0pKy11sVYSAAVsi
mR3oKcgyy3qcLaO7wAscgC0MYgwt4QDR6XDPsejTaGZmwG6GZdOYpLAAA0y9296cXhlFVg/W6M5X
sRHRSVJTbuMs6q4ccGyHnh34mVEqWgCst68SwsRbbchvWLpseCC669nll/Mq09+1iFi4yY38ZpwS
/yYQeX5OTAKwaT5fE9NuN62JHFtO08faVB9wm2GttFSCpg0CRUpluk8x+QPSXIL7FjApQ307QXTZ
jR3bYHJ9cx3v5ZBGoaqU9SltHXnIYgdaU+u9ZkvlP7RAyGiPivoxxv7EFFE1pzHLy51SkVPcODWb
eqerNOWtGR/xk8zpxi3Jd5eWVd9z5ZZhBUH1Lp1r9Q05J4F4dmMVlD3Sf4oRQp74CefQRuy9rSFz
IHvMnfKujIhMKdjrX1kVY2f8p1M4d2Z6NnBgwz+s6I+GaQjlMPWfbaWSsPDpPrSXf+k762vWkqxM
97OcyRiJB1Y3Y3In/RYxDC7acCoTezuLqXuzWILv0LsMHzLTRW4gR7UDtp3vpQ+KRyCy+ABSrLvA
EeoPY4CJGIy7utVxJqxdtuAH30hIwFuy74wroo1USi6yU41fmWQUX9ppHPY4J/NvJUtzaDBYPjj2
vjAR+lXlaXeFF9rDV5bnYevwKxCoAZRaxz3qtDevgD/JUKeE+qHwss4YXbLXICNVqS8S49CTorKR
XVTcZz0BSnaXpfumz9qrgYJkh28yOAocj3tvovLCJewccjvR12mJ8AlrZtOGvWUYWPYWWEBNrXeC
8dNr74zwAGTxmA4x4chz4h5HLWgRnZtFjs2xkkyOmADZ+9pyXluzuR8GH7ReStylzJYDR7SBstp4
Zm1LfCnU0n2aL1QYBd4MqAAXhvT33ppK3bWHZSzJqirzMTST6sE3EDRl9RJjeGlITGdlgwMXzBq+
YOBARbyHqXgjSsN4CAhNwl45BEeQALh8BUEweXVHil6CjgYP4kI+8NYtZnRuwyrnz4tD1xPf2i9N
FRJE5RMYOFgYigWaW8MTtwYRnhvOdu8RJF96JOkQFp1j/dpGrrGDisS6hbZ+Y6coy3WEwJsp2XA/
2hYu93JudyxcV8gpHsZJV/cu6xgexkQmMjZjRhA0w9WEavmYVTEamnTxT2U/3xep80VG3sf/9lLv
cYb/1EsJJC5/10tdftUv3/7YSf32Jf+aTZMyIyTqSpLmAkv+QGZB0fKv1mmVepqe8OhAJKs8z/rB
xbemEoJ9N6GzsSVBLvGfDKOJHflj+2S6lrd+G9o9bHzse9Zh9Q/ilqRnVMHNIG68qPOe5lE6V7Ow
8Ew4S7HO09hUhdy7J9cKWgtjSkteOzlqiBWAmAx2156Rdw72s5MsOfuzQjGGnZBVU0G0EykjSs5P
Qkv93OelCskbI5mjme1pG2ifwC2OE3JIgWpq8Liz9YDprP5c6ej/sXdmy3EbaRN9lXkBKAAUgCrc
9t7NJpu7RN0gJFHCvhR24On/A8qakfSHx+N739gRlimS3Y1a8ss82V9m3NdIUEYxdBR1YozHTlUP
u5iq9AMHE9o8MVvDqK6mdu/5/IgrSOxw8MOwZKhrsPbeOtMkPXL4aggPNIjMHbDwhEwipyNWySlN
X7Fua0jObp/TtpqPlyAAWb4iysTvjnbBgC4Z41Qey6mG3THDQKv2lL7yp6LhXnGC5DhBGnX1shMX
jMVg3o34uPkBsXIE0NdXeOVzcWerqrzzEcju5yTtLzqDOE00jLEhR31OPGQS9slQy0PuZ4VeJw6L
1IHo/nhbqy4tNoYDJ7qicM1+aqsKLHG1GQKzbPUhsFxILnlgh0LulVtwL5Q11lecZwlFYrCiMZ7f
cPbOC8AtU28cncYqmaFVoY68NUYxAo/pNv4+QmiqzGkEpWSkcOq3OYNy4wDOWap7xw+2kAtqf1WV
9KnvKk4XhA8ZHnrs0AblNZfAmgzERugIA3t2K2xezK6X7bmBShIBZzGx6x9MWIIBtC6KlDfaafrl
gyPnA+xWd94ZI741ANp4f/tT23ZdxcltypNW1Ku6adC08lU62ENjfQiDCJvLyxhnU1G/toNuc0CE
6Txnwd0/C97/suBRsaPoEflzuzvVD78sd398wQ/hyHyHLCMXWYhLw7/HcL4Hn4qUB+sNsRIYECw6
P8ZwYoFQQVR1QLDw0VvaX36Y3M13ArgzEzOP7ptFVfo7Kx9L7m8r36Jk8dEEdcU2L4VYVsafVj6o
AW1fyFidTJ2PV0bS8Eildno/CpfTVNHPFDW1DlpJ5nITBZqR3giR1y+4JppqFcjGuLVCiSjLetbf
OqINntPZDpwrHY/jl6iNkxAAjtDBOihgpK41Zdi7zgq4MAAGep7cdrjrWHlhMQEKphIiUdlr30/u
udedeo5GBFMmaLXKV62y7Im7EbGQVgxHrMzxsXf7bJtEgu569GoX3l4uvFeiA9nXwpTHEEfiTeKP
/fsWq+19GhggszsaH761XHcvGDWvKUOOQOsWcfIyB0J/coKwfz+GZAltmKHfDLwTaMahu3gVRnlb
eXQxYJYWzW0CJ+R6ljVeI58F/pvkxHRXFsnQrxhqhTc9pMGj51RMycNGMcwZSuGc7ShJE0C5Mwxb
jq3Rpxmf/SGj42vr9kH0Yk0C3UGoHFqfdIXk0uhlD5MVRZfOBVlcgjM6xEMWMnP01QmbGKzMEjPc
hvu795BHIID2ZB0zalrgWsBGAFPFdsM4iYppp/RfJyat1ZoopjTXGJS7K8+v27UdpPrUBemSFQW4
ipGduEymR/+qnrE1MAQBL8QBC1l6gg2yC3rZ3fcy1wemQeUhNczmc8T1D1sBYOkSp6BHkDdbCMxS
GeuS4eNd6WfAyo2qyC6WDKS5UuGcXIiJlpRcurL/QFBiEcmcVl1ZUYl5PJoneFhBSI5eEOdqNyFX
0i1Wq/pSUAC5huigQQN7nLId7m5EZuOmPcEKWoy30Rjeqrb6huY5dQeznXUMglaU34aQaxGRLpiU
ZC3n9kvBKm8cAsKjz0E3JsdeFHo7+1MiwER5/acKS+ytN9Q9Y5TCBZglarlKBJUHVumT9Rpj2r1w
JYbJM5z/YOzvZmZoZba1ZqNt99Lq4/thktFtboMgy155d7n/rqO8jnltR6eIDMDFcz2VALG9RXIM
G+1jviiBejpA6Qd38I4KregpVHyPoKGxO5sfnGYMt0NBT/C6tcCcHYLCgmRSBlzAeELXdK/I09Q6
6a7JIUEZCfV1XBCJdqRMwSEZQkbHC96YVb7WXNN3CX0UK0MyAonBADCOFzmMbeuKyK91XZoW2KLS
uTcd/wBkyeWq5GCJN2uT6HexeOg1r/sC68pXPXHyTaFqPoFOoc0bAxOJt2maDpx3Hfi7OJnbk53X
pGmIux3F6A9nNKh4M+g83Wu3w/tU5rO+8hrdneyky+8nq6DLIS49RsxJ0d4bfnM3RzyYKfHxWYkn
y2AZyLgGKiZQm8TDIlzGSfNodHZ2kw2jXDcFZJoYa+BDDR8bll5OYtRv8EshYY1oLvhj6AJhfmM7
7arv0lvhFM++U5NKpRGPWhhxSNrwHkBXhGJsJetAI00nqCV0JjSZOpAhRttlksyrXQ6PpqCe3uwn
/yhLZ95i6u/3yk7se6/qwM8ChCGHU7vQs5x867n4qHAANd21C65hq8dkPE+5O79nFO58kDlnK0gn
GWAermoSOvGjlNDkqsFb1KWwYU2RJWvHKnYDA0YQ4V+e/HC+mGTCV3EBkwZUQ/Y1RUo/lLPjHDrD
T86wlv1xGzZwjwJ77tZtAUBsaFz0lDjVN7TOx3tZ5+oqre1PsKIm0jdxvxuhS61IqrfbvFlEM8GL
cjdkEJyCGcAAdO6MV9sWeK05wvrc4Jhy85qLHuLQcqxbgzgrzrEbNZekUcNrb7rGFssG9J3WNrem
4hKZOLIjn63yD7pU6haRn7KVkLf/Azf0ne12xo2bjsXF6rt4M2Wh+YivNfvWTE77Iq3QWVqEijut
o5DEpDZ3WeV01z2WiWNiOg1mqdQgga3sjEU3iruH2BHlCS1JfGJsCsFP6AGCkC6ulVU1wBFd69Is
YvxIfpinapgecEnDhcoNYPaUHbVn6Hr9mTh6cDAjJnp90qSb0lEsmVl4oX42OcSBEd9SsSIVBk8l
iYKLcCOS1gb520bzicqnaJenSX4T21nwFBUzamaOgPlxiu1FEjX6+GwDJTg09NASbbfGz+B/kGJE
NT+KXtjM0hMJgwLOOJ4L3TzpcLDPIIiGM0l6rhyM7RM+bzq6xxFqPdhhb+/mkmrniQMkWSTS2u8r
XTW3YsbdFTUlEVkWJn1gRx8/QaXPCNFA61h1njUS6BHp2rSZYCR8Kk8kn+7wZzTJJayF1bYfTO0R
n1tNxIVS88NkhBkO45ET+nsctUFBYU/pdexEKS3Ml7mMejQC0SGxWx5KkOjHfFuZ4/xKc4W3DdKp
WNd1zBIcCQd4YF0D8gujqdsPZv6ID0XvY4AeWz6kwZG3Mtt0RZHdYTVoN24hT11oVBvt1X90W/4z
XP0LQWAJYDOQ/PPz8dX/J7V+/5IfJ2TnnYuHXromljSAPstN/9+jVVQA17E57joK2s+SZPhxSkYq
+DFO9d75iAnQ/WwyDZbnWH/nVGw5v5vT4AMJU0KC8lwyL97vUR4A2jjYw9G7yu1KWWsmuNaw8UjV
MPfrKBJjCii/zwRTuHrBTVlMbMG1axoAu+eWT+VD9n2c2HwfLhrzWDMIUQGf6HUnerfhqVzmken3
4WRe97kz3LTfB5eTLTkd4ILwGGm2gOW9c+/o5gvy+13rxDJYW7YhwfDQ7ZPRIjntGnrGqCmaHsh9
zkiYELsod/KtwoQliG183ttW3ZjnYrQyd51gkDJWEpBrc8gg6+hbkEDpQ60D/wU8u4jWNZuuxUPW
J9UVw98oAMrnf6D2zSn5FpM3b0eoO/EeFALmEzEV5PbLWF1SXXgvWsphY/jl8DHuHXYct5W7ssNm
FtdL7i7pbeZxpYgMOuXAH+zTOc+O6BHRR69x9Qe7EXa5ssrY/1L66ks2TjfKrBNa0FLMR/wjwLXq
iUvsxiZhHgTfNlnAnsLM+X/IB9x10L6HtTlN5qYd8MJhdpc+IkRXsiQ6gUe1t+X2h8KY89vO6prn
kZ7fI85iahdmiZgJreXExgjKgQV3hPXCgn2IsiR+5fPg3iFe9GILtcW4RDlNMCOOlAP2PFpWwYU8
Rvi09rPqylu2WLnuR2oFSAu19rXj9vZ7o6Q5cOVpW1xKZ6l1gHi+ppFGHtGg56usdaeechen21p2
0W2NZTUcjGDciUHMB2i0YwlJTc8fjSmnpiLOjD0Iv/noRDaw3tyWxwicyQMieHDTGbo8l0bY5Xua
QabL2M1eb1m7sXda2+Po+ce/W0IdfXSN7abCgwc/VLJF6953ivqU0AuBAzuHvpmROsDunfhkMQyE
ZAtqJSHct7G3+TYD/0dx+F8UB1Yxmzv/n6+oN2XdRv/afKKF5hfl4Y8v/LGuArNGITDRRwF/MD78
eV1Fg8X3wK2fICH/+kl98BFXOcXxx5gnCd1hHf6hPrjviOWSh+fLlCBk8bfWWUf+qj4QrUfhIFFo
Y1ohh0bh+K/qA7pL1Xij5GTCHhDO+7gJpxYQvA0gaGqujdbxt1WOQrjqseGRRyVa8WJwiGZNjoHT
9JVxRjXEmKhpZQknQLOynJvrkit1VIvupPQgN07me1dlVxgPumiqdcls4IqsmbXU3XkP5I7GpwQ/
PNH5MjH2VqVBDTWJXnsNCil/n7WztY4L2goCsU80PAx+bggXbogPng5D9JCT7TMbjnRwN8z6gj0U
OJBlUgFXWQfdVIKIoUoRUbyT5QSbALoXTkX92rnsKx0PGJ7QGjKHKKbrAJ/cdmhRLnvzS2R48Upn
DW0hSULU2pznvUv7FfUO9h6ttXgPAinZNlBWNjNW12ysL1gaHAiJafsJp7/Y0b6kGH5X9UHkHt8/
X1q3iDFv2kL5h6npQP2wQHHZpMAR8Cb0fqy9q6HCXkfkHuKYb1JKlM7Qt2Jr1WEfX+FNFtvIdMUm
jA182Xk3wkWmAy+N5XVk+cHKEvk9EJ6BFiO59/PuUDkImrSgoLX43EAdEZobOzD3gNGstRtNz27b
T+u+XX6JKiU/3omA2FQXsq0a3jZT3ee88Tf4WfNThTX2qiLuQTPUuC1nCV4tq3burAusFhAqY/S4
lWa+5wf+qZ0WEm4K6SWeA+N5EjT5CFBr2wYGOangcdzZTgj9rmd7oSaKkX9SzccG+tSGnUzvmtHi
pgHeZtOMprNBZ/JWrgK52nnOCh+6s6WK52M1VqhehjpC/EU8cplhdpBTcTGH+0h0CDkalSLLjG2a
6Mey8Z7VOGNwGuQq7GkOMooYULA5R3tZ5Z9mN/mY6JYxMaZdQDQAZ0w/MU7a9r+yklOR11O+wGfi
ETPMyhsWLnwd3vllUu66kLCjjXzPvJ5uL4WDwGmgxZLcPmo7sT5OzmytqT+hQy39PE/OSHxcVYC+
k+kAQzVfz4yksfbyWWDeCNA5rJxDBOlg68DWXpsZ/y216g9G0+bUEI7BxiMbgyN40ntL8Q6WgDV2
Hsr7LhDJE5aZ8Lowo3wn1OfQb8zTGEq9divPeMwcizAVE3RnQxNRfJ/jZAP+42H7JEy/B/FSP5rF
qLDq+On9LJWDhjBfN22d7VSSDls7AA5H3Uq+cW1TbjnghCvcDuYtVuqZKQ0jdKtRQHugwm2iVmA/
lol3tOw6WMeh6g+2HR5b9uUrZuYEowAZP3UAsXYdTc0bG2IS91h/2Lj4NFamS5qmcRPzCZQpGC1Q
QTy51Pi0EQhWn9YrYD1pgdNKTLckq8yT1TaDu6KKAKv9YKTR1qvUsBnbnGNgxsRBTFga+FG7szQI
LINXJeSDK6ZMvRvwEp9jrPtrqDkQ3rRkzkC4YSNnXs9qbtyD5EyyioX5DSwRfSkMn09UP2Iq9doH
U8XHDij4SXEcWaEx3FMlqLeDiWE2wvO8mgdo4I7DWczW/peuze7jabwNrA5eSbFUIsXWfoqNr7kz
T7usJtrdynM8LF4qWezxXcB/dYpiJ0NqCfMa5XiiVHu1oLURreJPugRXG6r5oUH8O9AQw62TeO5q
UF27Jk87beH32TgiNB+p0KuvOfbuutz+5GsaRBWlpOsemOQD1MaQ85G/UKlQIK2E7jT9taf7eSVn
zjhunYi9mVnWCf0u3WFF76E7Vw3GkxQ128/VIRLmpczsj54HpT50kiMo7Wc1NJI8grfABIV3BI5c
PEL0fg+9edhUlfzqRcOw7oO4XQ9h9og550o6bX1TKVrKStIlcOayawyUq8Ksb7MoKDaBiBSKkP5W
150Je4MkgTt3eMPxfmwCxttb8JnZeYK7t8d5xXQci9AhS6gREdFHf1L+4+RMhzIrrCsMxt2Odm0a
YFWG/1nxHYt5fmQEFd82WB4Ti01o5GDIJMjnecaVuauBOTDpdx+qFMs2nvP4atLNMaw1/DaQ8DCH
AUNlEdsLQ03vJUvHD0PQdQc5ydeyg4lFzDvadXZLwq7AKRQWdM5CKvUvbdbfQnyJVnBMlx98uAa/
DAiKIyOhjXuqhYBKYEMYqR1esaBlRysy3nd+hYvMGF9FDJNX0NGHaXCuWWuoMZuCwDuw/sanCEfI
PjRY5eBsuUw10bAUuL09qWN3F8pB7OysEuvRqbCRyuQ9USD3iMj6OLXNVQN/ewWe9JswKnnKiizY
GdCmOfZ71g7KGsELJzcBRuF0KGHrQa4og13t1WQp1YRW9TnzmqJ9cmJacchyKEP7xQHCdUxaA6FH
lcNzS+uz5FHUXpNgD+XTl6tL4Nb+QAqJ8NDykJUJpVHioO0SM8taVp4dPIkOfZaT9jQhYoWAE0pW
bzLLczWg5BR24N4LJ5de/VL2YzEXp1r0jfTXgGIJ7yPjZrERUZYJnLCuvwdz/xEs/kKw4LRpctT8
8+P1ddxw9yULVcW/GMK/f90fp2ul3lmAPhzsBDRRW8CJ/61a+BazPbSKhUP1Q65YPBM/5AomgkCL
yUTbqB3Yxv+W+5u2+1+HeI5PQBWnnBIe/gUHcMSvx2jC3xrPW5MeyRdQtxXSAWfYDS5B2qNoZGop
JGu1y8ZoWy2OSUtP1OpxfS3OkGCmJ8zNiOhl2DCoZt9BX/atZUqQBjaT99ihamAyqpe5Smv2FvxP
cHyCWE7dluO0vUXhm699SdE1PyWepymiPBeCeNF/lYkS3VrHVHjVkaAiKmEWea+NiVqFhOZpNQzj
7Qz2ZlcJdntJ99KJGmPKpbxiLM78mDQsAdurPgmfljJl+ummWMBZUzclFhMexyiqQzZVYVc/WAFM
rZOCfGqtJqhD8rUnDOTtBl8a9rPZB2G8zcnF0quYRob7Epk+8xa4FT5Jp7IVqcI2netquNU2pmYq
jLFM3OCmjtSuTCcrvKfM29vR15UDRI0h0ylOhT1LKY1vwj2SOeL/DK3Ilx/GOq3okGPSvwqNNHZX
3hTVlG9bMNw31qAA9a+tFH4vXRG5F5hsIroIP+dLAUW/VFGUb60UpI5ZuK1Qqw8zDjxjW1hUWAx0
zu47b8ZYRpa+NCm64HLU30iV0H7BWEMwT6QSg+AcC9xSk1Fnd0Cx6Uypc6p14DLulb8j6E+3Rg/n
5wpb9k47usLFwSnJbStmc20Xl2tjwrTde9P4lC61HeZS4CGzAhCh2+HCjFP3q7EUfaiGyg+STprT
MT5rYmvxsYVn8UJiL10NEfcLKEvFMaZ5+eTQJQLjLbvn9JLe9XQHUS9AOxCFXXpv4Og8NfSRjP4E
YrmGJsHooPmMAzK4z9NIbsalyiSFyb81hza/ogW74QLk5OtoKT8plxoUbVjRPhxL/4sXLi0p9VKY
0i/VKWG/tKiMhJ1u2G4xjrWJZZyKiIEO/FDKVzjHTOTK9fws7OwxMSr7xfNC2lpselti5vnPHo4P
po3CQdAPnGOYAsn1NJUvNd0vQUD18bzUwfhVyTATkD73sJky8jmuD4TDnVVKk0z/VimzlMuIHlfd
ygsDmmqW8pkSQvJ1UErrZbQ74GiyQNy2B4i/SZodC4eytg674WOz1NqIpeAGCqm4GjiY32BBng/5
UoRTLZU4DLqTD7qIkhfe0Ww/LtU5BAqyA3I4yuNSrFO9dexw5ZS0BYj5VnMLOxNyIPgdV0jrQaXk
/ZS0VAUbhmBZEWN8raZa3FHmjT924JE4cOkMjBXhjPhUeKG4dKprzsTc4/fwimkIEtNgXmPoj6mb
TPVjl3bDQ7yUCgkar7fGSNEQ0LLkue699qp1S5oAx45eKjCUtBNZS1GRu1QWVTNuxHY2w42Z+GpX
a6qN3KXkCJ/E9J6iEYqPfDq/U6qQWjqRsqUcKegikwoRdwQHFh5tGpQm15zWAZ1K1VKu1C01S2Ip
XDJDRs0FMN6NRSfcvo4LubOp/tvMS1lT9VbbRJM4iit1zF7hDHdJ6eqbKFWc2OpO3AVL+VO31EC5
gdXf8YIEFyZwNK4udVGccPINz0lLeTxlUsNbrZSzNEzlS9lUtdRO8bbztBjcOX2ZVq8CARghMYfO
Ogam2I7eyIVzKbJiokynFRdWvEs2HFfVuPY3SliWOoalCGtaKrEQ2h+rMe2voyC/rfrWh05IgRY9
5Nl+dn29G9/6tcylaosKFvrI29QnK5nbd9PYd2wUzeSfy5LmLZ/Gruytu8taary6LnSgkfl5vgZy
MR5jDp9A0RM6x5S3lKOK4rojKUI0naVmqQozPKBztkYY9xho4jRujWDdaA8+UzKMdAO+tY51SwFZ
M1FFlnqSmTK9VOwleEV0aX9Mluoykp60/5AzfrTqpLkPSc3d2EvLj9Fpqm5oz9ZPDbUUN6MrZyoV
KUirlqo0ts/hPosX6YSnR54LHPKv01u/WhrCrCsKdzhBG+0pGbL6mx58Hfguu0Bf1fp5cN3mlgqK
YDM5/bwXJKfv2NmqF2/p3FZtIb9NZNBpssEDsPL98HVIx2Tr4AdnolfthlJ1V9PYuBtAQu3aQA1P
KalpjKOy6DmBS5xhMsiVBbnZHgAQexwSTwSXNH6Eot2WNBce1VuruLsUjBeOhSzh9/q9CgvP29Jc
kX8WYaj2XKaCa/w16qpX+JYz4ik4ZdSB6kV6qieb/Q0JvM1uWuCbl4S23Ot06UDvFAFhXRrtddAa
HlPX1L0ZMsnEuy+69yA2PPzkS6E65R+Uqzdi6O4qbC3neeleN0WXUQHSxWzX/lLOju/DeIwi13vR
2CD241uLO7ZdGt1ZtCtaWpai95YAwkWmhbiJTchi3FanTaoyKn2TwFV7SX0sFO639njqQfU6xxQC
hUuqT+lSM2/G4pPTNSXI/MJ9UEsbPdYWcR5IVrEMTvbttDj1wwCGJW/gSWfC2s9tBx27iDfI+/Z1
p9qE5qtyQYUV6PWhLZ4kU8btCEdqp8H77Q28BhUXc7EFZW/jhogpmS1FdcRm3txJN3S+tFGNRGm1
FeaiofcfLJf+aDjiNgTA2np0gyRyKMGrnNs00AEj8X7077KwkPshYpPlSn5WXDp523NCEdq0qEf1
xpPf2txcYkN/jbrYxjgzDf4BDL48SCOp1g0GThIIU3NbgRi45cqrDwleQKj8brGe3dhYD8Psz/vA
quV7zgL24yj8hOE9tqJvig60l7xkhh6k1QdXZ3JrJP4dfJUG42hpktDinNIcIPTRJ5i0SXQaqto4
eoVNyyaACPh++EbnL3FVo4w0cTCcbPrswKMNV1OqQj6aTrPLk9RFCUHkoI00v+q81El2A96jZCP0
zPkD6kF3I0Ii342un7lJ55ee8Bpgmtl09ux3dN84XQoxxZiQ+Sx5sMtMXeTSQIx2Hb9wQPOatZEo
DiBTcOiqJFiHlJLaK2lRdUC7IgZ7PtnZ7VBWPaMtB4flSpqoxkXfTFvm/8O9R7RhNczYyjxzKi5t
qrnWAamq+XD48pWDL/QoJ7X3KVSma1BgHKYBOY8kKm1zeOjpM3gy0zJ7cmzOgLQ5zc7aRQi4IGX6
VzPVUPk2dIOjKSvc7QACBAFBckH9SvXBMe76et6MoUhOSbuA+Lk+xh1HTAC0uSa7/1XkCaRMHKEt
YZhqJbQ6B71LwqJVNXWskcYK34hrx6mnG1/X1sZP3wgQejxFBZnEkIP/h9lTV4njPYYe1IDOjm+K
2LX4LZ1TnkrrYywdGxceDTyY8X2OZLn3wYKTfYRPS+RjiEDDdAaMUjF/Aqz3mYLqO0VqkYaA3ttk
MyjORsfmumyLYW8Kg+YfuIAjV4QrGpNz+qbCJ94Wsesm5az9BtA/WKoAnTG+oGmI68Z1XqwGzWTs
224VUgO9SVOFWynPeGHywV9l+YQyJJCHSukUpzDCgVV0aheFxXSiJfcSTY79LOoCBi8kgxxSKPQQ
S9r2ejbGGX8PPIG5nBg/OvleKng1MzrTy2TYNKjFM0qGr/Y++ZALdux0TYtmel3w8ftkNHKLcTx4
zImLHiojmLDeEclfWsw2fci4dlY121wTQfOopNpNTTuvqwb1ZHLIjlZlG94URsbOnibTxTX55bA6
buO5zbknVDjwvAo7xU+31ltgP+QEf26B+R0UiRKN0CzenKf4RcVycfzJ3RkFzkTDJUJgkjdc64xR
kqWc8UcDDUi9B8cs9JeKsxR+CjKzfwFP4n77cyaZW6lnM0FiSqRcTNL+b998jovam+YqPlpjWYOQ
q4szXPIIuAdK7n//PZmN/f6tCD1zp1luv8giv32rWIP6ZIbLt6qw6mD0oamcIGFYfv3v3+cNVfb9
ZT6+UrKz/E5kuTHFEVTAZ+AtL/hPL2haTri1UhkeuyqYdpGqnaPXjQADiri91XWa+ufej8yYNz3/
VMmQGzUkDIoPMGlzuQ4ifrr//iP9/7cYwg+GAgzGijvt76TqzmxV1HLLOGJzmq/NvJ72IkG5WjH1
mqyNGUb1l7HreZ8t2H1v3/sf/eiv9CPQxGgsf64f3Xwd/nX9dYy/lL/IR9+/7A/5iDEqc1ZQ+4vX
xPN+ScGYjGB5ZlCXbPet9+o/KtLCExAMYJW9ZFZI0fxHVbLeCZvbIbYV8E0LhuDvmGDc354pE0ON
w1SWuDvjY991fgM0acAU8xAWybm2u3j65JQOppXCkdTqmdwzCh8DbT0wMYpF2eTGsWRy4taEuaCK
lpS47tmRptearR14tVm56zGZ+vlqLDz5VdeZ3MQequesD0Ubggny6IgdJueBFRTrRIj30rarBj5B
wcJlTiFP/ZZQQxL5FzM2WnnXl11viW3ltXU1PQjKm1hCB+SYl0wM8LFXs2MggdUUQAGci5VB9YNi
/GD3ubswt8MZ32B0Bi2gK/UQ2RIuIMZsJUx7a+VOS3afg1/OTZt11doqpKvMJLop25lCyapXEEoa
My/Mq9iK0247m5pxbVPvpK6mW9fOCrmepyHhS73JmD9WGNLjfwTcr/+TP8ImOPbfH8DP9acm/dUb
8f2Lfngj3HcCP5nztqbjLlj+vn97zvBGuBIPhALz8ZbZ+GE5Wx5ZYYNAg8C6lM6x0fywRph/52mz
1aLR/rSzEGRz8WkQ0JCm8HDBLY/jTzsLXBwDw07Un0U++1hxZry2i0NHODAEi3MvyXmia8RkBLgO
GArXMybHR1fVNMPC2X7IcrUA9fnxr2sr8S4c5L3zmCBBr1p6CtZ2Q7cIbtza2BUglj44TZ7f1Erq
ZNPbfrfzWxXf2KMSHNtqaDrLIHFbWRGdipMrbtowd2EsmHpn9pSJpalZ3LbD0N37hQefC2dv+oyB
ajg5BmGt1Vh7BbbPIXjuzMigyFqV/n0WqfweUwISWsqAXVkj1ngJz0m7871pZfU9Z2DKp2hOu4Cw
H7dAdNsTaW5Qa4vDtF+8ps6b7RRfcvbYLV5UubhSATlhUCVzMN7qxbXK0hK9x0jewYJaXK0ixN/q
R9J6kG+e19FLtr3pYIQ1mC6f68Udq7DJcprDMAtXFPOss/hozcVRS4ch9lZMtuk41rSdL85bolzx
GVcIsxxakJqP8ZtJV/MePmWLc1cNNG4Zi5u3zlnm4YTh8c0Wt29SpEpxw8UDbC9uYANb8JAmdDGR
3NvMi2e4gdB3MIcS63FUdOdi8RZHbzZjSEfTw7R4j9PRBwnClfSi6rE5TItHWWpzODuLb5nDi/jE
kgX1y7faB+/N4JwvXucCZC2xtshWx3zxQs8WrmhtSbADQVbcGa0pHtrFPS0WH/XEIffRXrzV3uKy
Zh5r3IhY7givtx94rTBjc/Dwb/Xi0BbEGXbcT4oNYXITnRonNzEBY0teYnzVQ9NcuCSX52Txfvtv
NvDkzRKOZux/EW9GcS4vmMaNNwP5uHjJncVVjr0Ag7m3eM2nxXWem2W/U2wVK+U7n+C4qqsCeWgP
dLC6cWrC8t3iYTcWNztcgHFHyx0W935xu8Owcg7Z4oA3Fy88UeHklqQ1/vjFKZ9yd69AE+OfV29W
+uDNVq/fLPZsQt1VwcbFAQIHfrx48UUO4CMxMvdDbOXme5rLxjNuZ3MbLT5+ijSw9JeV7u9qI5xf
dFbZLlce0JwVxLVHH6Hlopgn1KoK98BkitvYbNp7RD17m7qi5breY2LgM0nlH9afJcvTkin1Gtrt
VqBRDTIsyguOIknwMPpWfWTO3GQrpS3uZsGoR0IRENeeWUaq26lAIi6IIG77Lqcm16igMETQYPao
xdVa6lhtudzpC1VM4aWOHHvjaU98zOishmxr1OP7JohwIoyqmx48LxXhmjyPsZ0TKzq4XpCfuhla
D354OQTr3tBuvyuQ2y/wzixrbZDNzG8M9IFnabHzrqRXBtXa0TpgJYlRUOa8fM2o9lRYy/PxWswS
SgODhjjdcIAwnsO+oTMisVx8WJkRQjuKraRcz0mh7R3eb5KRZDLHO/Kp1vsaYj3ZosquK73L6Ikz
x2sOPYq05ApCLUf3Xd1XYb6U0E3AHdEcu8Z8CIi3Tt5TKHOAp62Iuv5AgpWn/TRXGIHmdauSfKw2
Tm+nw0OdjCGEiTANomIdycwc3Kcc+rWWW1W5RrozCLMkr5OsKgsGG29RzcbF6fKfg/hfHMSxSS5I
3j8/iL//2rT/eo7rMC7iXw4Df3zlH4cBKd+RwPQ8zI0U3JHV5S/94zCg7Heea/vK4Qa7RNV/mug6
5jtPmJYpFeU6y5mAPf3HhFe+IxLmkV9ffJRY4v4WLdVTv9+lOWJyv3OWGCnhUnzpv54OwskZsiIJ
I7pGZHdVqsIFgMf5+EpMubNB0AVqhbZh3TcWWIg85MhMNG7DIzAc0qg2EvgsndzVrV8/AKo0Vr7I
/OdYtdmes3y4EnHnl1fl6OodT11LvCWN3CMNPZI6zGRpkXQNZwB8pNzMXbFmef/H3nlsR46kTfaJ
UAcOwCFmGREIHSSDMpkbHDKTCa21P/1/wa6uzhJ/1/TMtnfVp5MMAgHh/pnZtc3ggRmUVT7tqQU7
Fm7ak8SYQ3oGyXI/iaLFBThIXFZ0QX7xxvFZtBlwbYt760l1A560MZvpYdUwaVP2dw3HUhy7sqDx
fSraxTioZQNjm6C+l3Mdn/kRUW0a3Rl2FQ2pcVAl7YZ6+XHfmDVEvnEuSGCZ+gs+ieHEgG1+DKp5
6a9ro+VFi9DiqeXIsV21vpFT1s6DI9sizw+gN8c5fwgjidHPJB2ZtPzfLHbo2BTxU5lSnx0yFr64
1rx1h4wRfq2Xm3BYojSQRbuHlCD7HZFvVCAw0jzx7cYS23LuOeLM1dSGUl2PPpXB8o1qQLqGrrbh
b07J0Hd4/Uv86Xj6HR7Y5kufptVegD9zrNnYiT66xUY1dEBKIYZsHF4Na0uiJIKJVta505qFmF1A
OHRt1a2CvNt742JnaeeE+haghL42GHgukxmpsWkLyfch+zPgln2X6K9xAums51j8NOieg2LWj97Y
PIECY0yHKPp12eYdBRY3XLlutKFLYRkoyg0TvfC+tQqz2AwOXigeijTMFDiLOMt55KyqvLSpaGvt
u9TUAnRyZ3gNmgB9iaYNX4Y28TZVfXQG0E7mNYpwTx2Hd2pM2iMBg1WT2MQFWSeeM/Dsq0zYAVke
LbgKs/sC0rRYky1IDxHvt/CEZzYbrpMXlvUbHtr2qz7W/Y84GcTVJjx1goJtPqT2wkWQLKpAydb2
uhtyTtlY5c2FzsWvI0TKGzRfzTdG/cMq8q+g6kvsubKoD0MCrjLDbnc7Z45oN8xa3Fc3jPpHpaGG
J0OQ+XYdZIvvou/zvW71MtkGNq2U6wzB6SvZ3FLfQMGJK7/VaoybadIINqqz4UunIwq5rHPY2Sqs
m3qkn6saBW09iRkRvjLuRileVUt7cEM0k3JYnwhvXu09CuC9teVEdbNjom3s9NCwX2TgPoZB9aGD
iZpXYBYqv6HGYC+zAYZ9lOFXLjx3KXayDWpAeHbwGwiLmW10wxyX4l5vpHi1yFsuZuCf6z5sR+PS
eq0Kd25AqxA2reo1ZwnR3zfd7PAntdtE64O7gQ6yVVOn1WUezGEDfnja9rq3my0zOqSpGuqroQw3
3/eB4NXLSiI5pSZqnx+3LCZWk15KpsFm4DtmGR0IZwi/riiitx1IOqKy3ReryWe56tSJXbWGT7mN
dihH4SqwaV2UwUxvrT5T6WyRGwmnLP0ySXPe5Ek9nlyWr1bRsUwIZtEjnVrM1ZtEXuFDpswTUuR8
gBRrd0gt/F55fUxSE4AqEIbdQO/GehB5eBkHOXIGksWRl+nyIJnEXyZkzecx3ER9RsEJWOE8gyXB
IL90/Ukz8+0Sp5kn6p4ne1M2rXGYVKB8yb86ZVIvLyIz63gl0dgaymhqQ9/IRa05AAZ0eVI19dX0
GpMCWRytNlbSTSTxFKznSs27QMM2sPayNH1VCeFda3LGk7REsuIB8TVLXVhpQx9NK+hHDclJW1Ak
PdxkKpx/UDOG9W9wnC2udivDFllR1RS030jL1BvbiVj8RTaNvVjz+0OQzxkU06A50zP5demn2GJr
JFBDC/PCDithxnfVOGKOzePum1HwtvEd0oJnKyf6O4TiIXRsF1hZzvQETYROSjfZZQ6kkEgRpakA
cwtesH7hUIwmCg2bLhSPgz4DWwy8NDrYI65l23H1k92RQWH/7m5b/H3nHtsVQyYn9icjuw9sRe9L
G6K0VR7tysHSlxfPfbmasRKTqeTZO4oh23imUR8ITLG3SLCMbNAR7xqBAaacjHktuUUvURXGCJUT
GLSMTgRmSB6e41gQsK6D7djXpynPayzHU/tdltRPh3k1+kmWVefOJCSueis6NMp7J2uQH0IJp8sL
e79Px/c8x1uti1n4fc/rBrTYwaV4d9+PmUk1h3tDvfx91yKUmvTagvwe5JVKunzbgE4L5+S+11vt
OkbJHZ1m7pFCOJQcPbthAau2E1ROXo0AXvSVPbQ2Pnkg2lbqQZyWA15cFLH5yUrx84495/Weku3Q
Pqqkm/vL3Oph6Ru8ORugTBPKC/vDOaQMkJSA7tuFq9jpBF6lHvJY97QvY2tMM2Yfx1WbWNLTo4NR
gVuDJSbDGe50Qsx7tj4P0mnsZKPoRzZXLXn8mwFLOZeVFPT2JAn90bpo8o+5FBOW1p5YBQqmFm2q
pFEvZtVPL3mpT0cHA8+pr4t2V88a3fS4NOkCFHM6HHU7HXn0ZzjHpiHq9nTDK0Z7PDEpTbff5oRC
PNZzyXHQvd5cScPJ713VU6yj5+0GcIbPFGjczoYbfq+NXtu13Sjv2tmtUTBris6aDudujgS7SmuT
E0Qf0rSN9DB8JvxeUdCSd6umSul28HLaR+JGATLW6coDBdGDjeDtRu1LaVXmqUEXjPyOfQrxDGPu
PXfFm0vfynYRWt05QiptHfCdS138cW4xs2yU2w79AU9Wf2KjrB20ugYwqUMiAh0G8ONWkJzo0OMA
H2xTWdO56Hqq2ZBGsDe4HvRXrOz0xE2JnlzdqKnvEy8ZW7RuDC4lwP0dqu60bWCR7FH3cPLUKaEU
prGNQ36xmbsXasO9TdB64pzjJaCUki//CzV0uP9buYMG0iNmIrkDwixGk5+PcX2UJsmSWBsxFxD4
8c1Jy4FK2HCzWQHV2TqnLPRgxZb+AlQwYfemU7oLGhBcXDVbBYj6tNMJExIs5uGtfJOTRMeleLcg
vHFjSz3HJ94HNX5zHWsIrSqRP3Y90jf+aGPd0TLEltOOqOljbkGLYRr1fiejC9zOCsBg3p3H3pEH
m1QEEjv61rXNmj71W1lkO4uGMJ+4j3nE51QPmwyR+vsUuBi4WXM/sXF0ToEVFfY6ngcH6A9Ls00Q
itC75Ez94Yo4X7rcbF+AqRCqDqW1zTSFwWyS+qH57InHBmO/mpVFXXELQZQRu8NzgDzGJfusmQcS
vcbbLd54nsbHeNSA3tWW/WVgMjWT7FhK67U6JhPQfXbZdyQx5qIz7yk7MH2QkTDUZif1aRzwdt6U
U2Q/DcNJOcN4M5P2u2+ddBl/jxMd2gS3y7SK3uZ6JDUAF8RCyy87e1WJiqpBOnTWNE4DlsWa4Gs2
cQxj0J3vRmFM56qN1Y2L2fmhGgVETZ7nyY+SIsRHMNzZl1AgnG+YV3gUUsK9puBKP+pVUG8drteT
Xof21VTdiEUCA4zBiN3XlNRWdMRV/lw4grU/vDspg35NITyKbZrlxXa0occlmYaJUGctXnnZ+Fg2
mbnV9MbvqhrmSIjeT9/0cJMgqZ14SAxU9UTcLM5gsGDhyWemBMQjra78NE9sKA0iL9fpMNdgKVru
9cZKTlXMGgXkMBAUr8u+Rakt1R7g6OjHdW//GLpy/M4Qg1BAlXnTZTCMydyOjVVu/7v//7/RAQSj
crbC//v+f/82vsW/83D/+iP/FOGk9YurM3J3/uThFrb+i2ERJafLkY33knX8p5XbMH4xTFwDHgYT
y1qqi3/b+Av3F09f8EwGAXLB//MfJSQxgv+sCpB/5Nnyq5AO7sn6nAv8pAqQ0swUnCHjoW0J5lLF
mRNJBN6MO1tluXeurBD0b5w13yonNXBcpdo97dozxhmNgocshmJJQAxzqx5khLIJTnaeVi23e/Xa
6jq/x9YWlZrKSqpYmqlK4fNI81BC+N32wPeQABLvTKAKCoRXjJuY1r9dacyEsRLiyF7IqyACvPJR
KA3JLLJGC+JyHN1OBTPDVcQ78w1QJoxpHN7xJow4besoHFCoG2w1W+74+ijxl7/3oJHeKC2ZQWOg
XBtuMr/OpB7WHrgaZ20C0PwYmlBgRKOzMDR0caVc8Co6LSZ6kbXGU29O6u9cDJ8Z1H8JM59fATo/
iVdP1xmNuFwGPwszOdPiBL6s/aAa0ztIk+BgZSBvYHQjPrdi3dg5q9jIvTtcegbGQoNDY4tSkndP
9WGnooRiZUeWB0/1Ax0OMroxsPB+RzXUXopatvfRrE2+jBOa62SHjQZFP3vOssDdod5X2741y1vX
bZ7gj8q9rMazg17xaETGjoX5dyIp9ftPN8lf+EY88GY/qVEctKU7ywXsglhcNLLluvzpuquIq4aB
XhUPVpkHr2L59kOMoF+EYU13mqM3hx6WEHmDsUOQKXKDeW+ntq2ZqMvUT/p7lQpOgyfH6TYsqEmG
fUWSa+a/atMwPoyqFNRGGuNtBEDkDPgbN5cbPIfWZOy8OM5ovR0HXsyZvo+LsdhFWqPt0oH6FpIJ
HWJrzjVtdvpw0pX5vbD789gYYt/Rk7cHbQX42SK+F09z6k9yNHwG/NFWxq9Z5SVHyyrHb9DETeqr
zPEbiG7z4MxZs2+6xfMcRcO6GvptR9jtnpsyvXEGBLSsTWPM1t/BDMAkW9DG7SZNlDy5FpHJmOoU
CtZiqsEIGHo7aE4GIWUarJ2imO6ngm9p1YEZu1CFXZ9n0k0vc1dUH26Go3dVjMh1K4krdz8pR2yL
qG33AB1jeACdfgGuPN25hRguMq05OAPDZe7XkUr2cxNRn6Ss0LjX4m66bVlhn00jDrfgT9V+lMu9
qaXqCnK/fbEizLVemIZnvGIeubtpuvn3184fnlmSyTzzTtwNuB3YNWFO+f21A0omgKHmaPekzNS1
8/oCU3+bPdNw7m4ap2dU4S3XTlOqb6PhqnXb4blnHDhH35OqpIGZ3NSx7vT6xamtapNFmb6r3erL
hFiCBc3On/Ka35IOjcygSZjFLuO7P5esFld6FyqWaeHkzzSp3k90iQPLnznUudfmiwUje83jasZU
KGk6rhQdmo0Ef+3LToN6pQP0BXcJ67FJS3X9vGwrMt/rGEzZpSFFcxZVGfzAg6h/cbW8ffES0b6A
kqhvYpDFCXvKiOidaRbxe6FDsqLNGUwnNC26K/ve3llsHB0/dSNqjvS6nP/GD/RZnPWv59Vy+okd
uQ5oVWbVmKGWW/unW3es6ZILVRPcs5ewNTIiDnGYptYewChzBCKhMMmuW+0xmWOc43KqvOpC1XZE
HAd6GjQ17sF+ZWR1cHTToXpLB7uZSS+PhCAqTESvwO44GN3IxIEqJe0fa5lv0/8JP3DQ/smz9lcH
YC2vV8iIvJfxr/3+AAqVtlRzhc59xjTTnxI6uWsw+Nsabj9c8ILnTMBSFIuFzSOmiNAXbZeIEBsf
eSI9Evzg3jN5MM/lGxB9cYaQnh4jg8LLbZ25wWPm1GC7oyKkgODfX/t/nNMvJx97GEN6g+Jp45NW
87uTD9CNTd4o70uCmMUKxTP4wdUcwAXDgPcsVKwuydRipneGYtflLkdgFAVstyoejvDOSQl7RnPI
5NgcSqfWHjs7Z4k+Wh22+rovbtn0xWfH4PhHKKnGinxx+2PgNcFXFFvvbTCyJaSRiFrwWk13PbH7
gmCVg40SsOhqMoDRd30fvBiRQHt2NffYxrXh08Zkb7PWpFCDHq1X5Hu1a8bFnEpyyacMoHDpXTSm
DxG2PK+MfGlYwtspfKBT3tYs03eRM7qJQOeRp6iqA609wWvhcKuzJoBDu9x6AWLDd9Ii0eDjBObP
K9LgCBvHuM+Mdu4Z0JkD5e119F2v6FtKgIq8cuUNH1aWL0+Q5dQkmBh75PaLpStOn0Wn8D3pCWov
jTx91MHg4ASo7RheWvLNLPPyUIfRdACXSmdUYwxrzcqMczSN7UY62XSTCEpN/uZCYJHIVfq72xBT
HmsG4fLMXpaDf1g28KzO+zYdakJOonOA5HGDrT6fzYDo6h0Al2jtwD+j40tF4ZalWPVmG526KsEz
yQ/zluYO2iDISGXHmg5SCtsgbmOC0JIYC3FYbLua3d6KO0l/J2GTPfH4797hCg4fPV5ebUOjdk6d
ROSW8Y44HWWPRSf93AFFvjAHzQzvbxZk20zQZYU4kvd7NwRizkjeOUxW/kSgXJj8lS3jPg3aj1fb
2tXkxho3ba/330kd8ohMi2jTlHW5n4RqdxZ3LVugeFlyLt8rMdfupZ3SPUIo9v7JiJXvmfOLqLAJ
mCWZO/6eKCdWyA3hhRYXa2K01ho7q/PNdKx807CrPYLa0/fKy4iAMzQBaV4bUXmhdMby1lWfRs+8
B+JnAgZZtiJaSwS9jPPkpXUtTzEGqO1wH7Fumda5ydNg1UZV9F0jonmvDeOywGmm8qi7tGdobW5v
FuQloljUd36Hr1TncFMeeVnZcqLaseG/g67nNpgjMFBr124tVDgliseQUfQh0C3eOkok5ntkBmAq
QmFX6QkU5LL88eZr2MUlkjkjmHdYmTxXu5quzZknu77WCgBOoRzT48yF4K7QxcqTZgHZXDMaM7+I
UlFeODMRuyaFR9ZH4Bu5b1hb7jtceehRrVI/sA65B7dXGq0OeWqjDAVY1vVGjb41DMzcEbgYITeB
sxobjaswrlllrqYQPLVH7+tKVgEJdlNlP2Bg3HdlTfu3ZNkKGSR1inU2IuM7To60RuftmpeBx5nx
ZnX9fKL+V9n+G2Wb7eOyKP/fd7aLxXT/llcYyhtczP+wzS0m5V9/8p/KNho1yWCQaP+Qrn9VtR3j
FymxvWMZds0/4H8wxgEfJqsLouYzxPzb5hYiO05Q/jkGVFwSvJ7/E8/bHwym1tJiboJrQ3Tir8Bs
9/v3vKXZYHZdkNdpIQmUKjoLAYU8/3RS/mI18SfhfPkQlHgi0hyn7SHR//xC7kpW7p7HOpj8U72i
C1FtECGdNdm/7m9WXmz6f37ifx7P4ph18Mo6DPL+8FFslKY6CdkTT0NM2VwWpyfDMEHhlOBQszDu
9rlgEzMpaaGjk/H990f6p9PpYhZekEoCDwPEV+YiPx+pkeHrH22DDFAxPnJTvrgElf79Ryy/4qd3
muUuHyE9ljZ4FOHi/cES3DTa3OuBqPdSjI8Ias8Mfst1j1N5pauaq/S3y/kvvjnT/f0mlGMB+Ie/
A2+mhRjj6X94hbIpJAXlsQ8ibFsfydlS6E44ND+mEptRNlhPVjDSNWKFbBYgUoBfgJXEhHuVMwJt
mO0HMZy+UHgrsNLpoR+hwK3Rub16PWVZWPKo9JjgG7WoxlUeeejNnnEwoAe/Gwk8iqHtiNota7Sm
043nufWqJRENayYF1nITsQvZmBGVyT1j5uc5WQQxOxx5c+AfjDZW7eWPNvmjl3h2qJHNG9wBYSlv
ZVek9/ZSATugYwJTJRvSD4XAOuFBvwLIt8IsSgVXT+MUVqlLn2h0M+b5D8vJ7qn/+mYr99o1BFxG
y4WHpE9fQ/KlfASTSk3yO3N24pu04k2Z1pKlI9KdbJPxo4k8mg6T6Laa2RzEoJh8ilV6H6+hfTNN
mCyJUwVHOPrPjkbzVhKBP6lbB3jSMHxASfYecWdAWhVJQja+DlmgWtm6h25Fc1JIa1tIfmcMhj1h
7MBP9Cm6UIS27iNKVQN3RpEkRE/ZWKOBGQ3HOfQIiif9tI1Lx3usnQFN0yWibSDTnis9SfRTUYmA
HfHUNPaTVTjaS8TW77YoBb/HnSbjsRTpcMqaGMgzWsAqbhrUXaOW0SnI6+ZCh7D0jaKmpgwaDAHa
OrmrS4RFqErCZ9ZrbIc4058tXrebeQBHo0Wx0b/2MQaQcK3P4qwpJ3yMo1r5RVwKVGZcNxEoENK6
sfAAkTTBme1nc6VFr7kDhnMOvNl8JeHWPVq9me5rLRIXMZn2PmcGDv4DUkrfFdMOYPkrTF+JhkQV
zDZxzGmPyOxddTtMdppZNReqVMu7PqO9p+3nC7H2qmYmlulbfBn1KzhkoLoxta4rlLJ413hWfyKN
B21LRTTkOi31ySyDWbGwE/RESJAWAZUfe5kGik/zYOm2GK/VnD6xlV1GgVDQLNjvJ6JO6SqOgPoM
PehJLRjFzjChLgq9ypDTOusgq7Y+Adii4UkPZXmLKu8aXNEGSFxUCv1qBvX81hIoXEPaxcccJsDX
QtvYQXyGUEPTJozfvEi3RCOdTa3XfBrdXiX3C4nzdckSbxtU0Uzvlxu8umlXUFIberswCMbThE4I
8Y3uWBtMww7zRMC9n2Pyt4A7W7C8cW6kJBXsbDwSjxbnyTPdbZDY3nNZlsk6T+NikbffzMB88YTC
2MK45Z65kb43BvOrw/eq4St4SEvaXvEqL1YpdewsiOXU04Cmt7RuE4wDgwlXsKBSyUVr6+qa4APZ
FLX6HocuunOkw9V2GYscAmCMPgO16zQzYZqAuWOZAErlVcAnU35tiOL+1AjNYU3cjtqmouN+2xNR
fWuHLKWourL9dtqyJTYfpcT4UYgUskLhDO1dr1XmG89t9xDnI1AkERHAW5ykUdTzDUmrUjdBlnYk
3vFGITS72ZkHkiKiRfMaztTXpkQAxA63YJqo5smqADlEj86hywyOF8AqH/ShY/vBDjrLRXHT5u4h
G4wneENUTgWiWIdEEq3G1Sg1w/MTpJp7CYP0I5i8ZK3q1nd6w3rrdauig8QcbiuM6N5K4k/Y8Eiw
b+MZAy0Dpuxg5wbQOhfjZzmq8Qt1rOaK1RCfDAptnqmu5gaiKW5KfoBGy17EWOuPgaMsNKPEJlwI
FUlkeYKBRWbmDl2mQ7Dm+hIE6b9TUqItvNKM01ygmTnJs4xksZ89EstrEir9WlgTDhAiZ+Dnaope
lGOdMzMe2eBWasAM7Wp7Uln2uq6db44wcc0PHt97Hcjk4Caus8DZaD+SMT1ehoUTYZjjPZXQJExs
L9pD2FhMdz1D3U7KWzsWKbuUMPzqsk0L43mXsb9AjYqmJ8GTCxoZ2ANOEuxll1Cr1AXmEtqcjAf2
u7495vlLBzPl6wQ07MZubPXSFuamTOMxXiVV09z0ouq2yFlcebOT7K2UgUpmc5Hx8vyBLQ7+NCG2
LTSK9sD7ccTyZPLMqMlc26dO5LORbYys7f+xrvjvIv9vFvk4WJZY1W+roj+10l7e4oJl078W97/+
xK+Lexvs8RIWgaApP7MqrAn/ucAXv+gIW2hHS3MSa9LfxCvL+cVikcqI8J8Qz3+t74m3YDFF1dLF
p23V+U/W93zE71eLy9Ib1WSRULhf7WXB+tMgcmZAgn1dU/sy8GePci/8gbc/nY2/WCP++SPY2TDk
hKTEnyzFHz6CWRcOcMwpe8ic9CPxysEE6tqc0t/O+f/Dpyx/xU8HQlvBNMmIT3GKr632tZw+Orn+
//uIPyzenbi0CtalbFPU1dGvCGW1ev/3H8EE/i/W72iZCNoGVwYzyj+crpYYUBIOdcMspmi+cU/r
CNU66ogz8tEySLN7U88D+PN9cDRbvd9iqMVmlfAQgwgy7sj6N89GpEyxjhWcAIiAV0Pmg6SBchrP
XsOqBlsYxVDdRBIEIeAhxn8ISynvk0eoANPKSZzk1Npswdyy+pq7FTFol1LyUgz7nnJsFBBeJBo5
RxbZTnTJKiabaY1jy46plLSbPjlEeuacdFfZr1pOiwUk1jm66LVmn7Iwm9dKJ6UO4YkFTIjFf5VO
HV5bJjjn3svVE1OybMP8xwBWX3+z2SodgzgH76Bh5mipiNpZBk611OiepmK2rvDxBJ3ITgbWskkO
kORoDeiFtW1TUljOVImLq4OZTBicM1+dhnu6vPklqdudHYX4V2K0RbXFtHNhJcb9kHg0K5R9dA2S
YfyGG2y+QgHq27Ud0FHhDAmfF6uPsbCDL1HVN8mGUa96skfCpJtRiY+mmbRsLVur+6HV1hSRrcy6
Z8+I3Qi7V2ddqR/nFy0nGAPgpaTwtFvlXV6t7Rnrdl4FHY7awGSbinblB7LAg8ffx+ofQy1kykS7
gZP40bUaBaVz139P1PRkKePDg376OhlUQ1i9FtNnRluKPteckiaqedWN1ocC28GOa6zVPqmxXyQZ
Zq2VDFRHFozfl0/8HcnkpMfck+1zvNDAsql2TrnbY8HJxwBHTyN2gD8i6iQMAB0FLlKvqZotepGO
+myQ35RgmdZeMAfsAWadpUXmhgjJloFXyeYDDLW8lxPqJHM33ScyGVjEqf6hoxphTa/a4r51YwmH
Y8ZqlgXpETHeIuICGGLwPOvW9TidK4xdAU7fytgYPDtvutFLkkNi2DR/ZWC3V+AORYATNsA/2wfh
dQ5j/SEp+hTfyRjLW1SSZBeFob4TVhO8B3T6UPxjaMGNMXplsE4jx8GrKYqeSFhg3TJtNzZzCNiH
piTrOFdNfa41BpVYE4eD7VX2XaCZeNGqyLxzcKKeR0s+s89BamNSS8hVDvq+Z3NiHOoGJE3fT3Rb
ACoO3ruph+1WjWW3Min53pXYyn5YSer+0ELSs63WjqcG/+R7xGbch8lh8fJndONrbQfIBho75yOg
S2Qj1PQ9A/+IKW2YMj/Co7UXLc6+3PWMcxaG1qNORbAfzC6KqqlJsXNJ8u5wrY9fXCMYvsKVjK56
Xut0cAJ03lj9FK8h2Q3miryc+02kFPnUdEHeoOqPbw2C2qXoQ++WKbP5mHksdFi4uaCiaiFPo0EF
Hbk8tQ2rxr1L4qZ4myM5XpsZ4XRKou5mwu59FpMzX6jWkae0QjcUpJPW1ELYDyQFMEupWe1rUEQD
ayssDqtaLA+vzAi6a6N0KBhKD1JnBXJHbugWL2l5G/UfFgxRjKtZGT3UEPO/S2W3ezHwEEoRCHdc
GpJ2P0/iXqvaHZ6gMN+0FdMZ3iqWz0q4hpfDzmEVlXX0qIycKGNIyADCKHDbTeIB/DecQh35a0M4
pKU64s2vTzLBmprJIKYqzy70ZCXzxDu4rBi2JQayjQPV+CBbr9x29lTSoBFquyZKUQ8K2+SacJkR
bFkldD6Ovuag4RjlMGp33gYIE74T9EHjG3rmsdXpOA9TqSbUKne6K7KmfqcopOMxNqTXjHqTXZTo
87rjKfA1jj3ll5iJ952RDB80BKitEbryZBQCcCx4W3flQrAhwFuK984pUDEyiud/gARB5Gmn8dYT
enr8/OdGYUtarazmME8hPgMlnfF2VAlCtwu3aHBhMvhcwyAE5w4umwgZy39+ZAywEM5+aw3rfiYA
An2009/TtGtfnKlrN4Okfwkwrqn5n+JuUYUJKVnUJKuYgtfEisrnIc7z3aeELaUKoHUIwMTa0o5T
66jnU58e7bJ/Y2LaHRDQXGLlfSI3bpDqexr8GA/MzXDjdTqn71OpbIQXX4hSDhehdUCnZ1FO+xKG
krFyK2Hi/zOJlOjukB+TVqBUOKXd0b+Lz3yPW4A/WJ8QWLwYfIcAr/alawd1jeE742df5ENZsVNz
xkUaVVXPx5ISDo4TsuFKNNSkf4qKVWyPIzgQvnrXRG4oF5Wuz8zouyf41ymN7A95Y8tTIEq22oDQ
N0YdohbXgebuWI02B7PS0ufRwz9YYG14WKQhXy6WArfril2YegydlpcdI8J2pSXQekbb0XxTID6U
XstOLiCsazaz9SbyOvOLigucnuL0qLii147OfBYaUvGR8A4/kEJtH4HeqmcupPDOZpd02yW991Dg
4VvbVuvt4gbiotuY9peOBWlHN7URnLOxCOd1mxfezgi06Q4FBoVN04ePoQi0p9ypgrXqsBBvXM3+
9XtKuyn4MRMr8CfLHLdsVMWNpGWBNEXKQ8ZM5yOM4Z452xS/Fn3rQt0eJryFvXwx+9l6GRrNeklk
Nd/wpqJ6s460zRzH2karrGjvUK+5jHSa+5LyCB9fe+5rqUm55HLWO4l5oGxd99ZI9a1OATMvvjY5
UactSAQgAhW9GtdA6fUtheX6yamjwi+8pDvkcwcOoc7BGzY6OaXA8eZjb8zZbeCK8ABHD+jY57Ws
QIJfPc2C8scO5aTceLqhlHgptnRCdr3dwACSoOatXif5gcCC/cUDI7nrELYkZGZehrqy+PpVrS4p
RNuLqNslQumZIHfmNOIRKMR9pMXvwOixUkRUgxpVUNw6jcIWXkoADzTRz8/6VEogtwR+fEVh0Bb+
nXcGXJKs+tRJbk1AndveNMDAkVY9JSOKtnBGaPhNNd3WTsur24kKGtYAPJnEGXIn3Rh4FOIV0xjP
5900HCiPxmUdWG11IaVA/ydadvnYl1Ox7XngsAYqnPbEKLq7rUM1gMKxBwhSmaLdXVRHYEjj1jTw
jGBfLrTHf7jm3HxgxWzRW5gx0sJHs4jinQR2rNqYmi53qLE7V4vIL4rsWe+5nPJKsaz2YvGuh+QJ
rLymsn4cUW+hfRCZjzEkaTRNH6OWGzMmqYg0PqorwBnniDF/9t1ubqiBMwYQUPNQgQ707GFadUPJ
k65oTcXUcOKe18yM8WbA/3i0tJqxhLeQBfpOo6+Mf3rHrp5q01LVwb4VibWLdVMdEjewIV/Gu+WI
bp1oAprkYVbDtIBy3sf5gzGl1Ha7QNxU9dmMXXbNypSz8XUuZuIlzFgfzMGEvZPG2ikMhru+IhdU
WmjdY6J9uFjltsIqvuBeAjyVzMGZw4DtpZc8OWUIPAOb2+iXGe0GQRAP1BwEHRWysunpIgTvzgox
OlZKUgEZzXdGBT0NdEj+zSm0b62St5PRQoqeRqa8pqgPbuSAAVPx41hGas1MKgT0V+84EcMati+4
wgBntJe6X5jnN2t6ZJg7YuEKNqBfqbvE4b/R3Q6mpKzoJXAqjpe0PwGZ3oD9T9L9MlXB5X/YO5Pl
uJUs2/7Ks5rjGtwd7aAm0SKCvUiKEicwtej7Hl9fC7qZWWIwkjTlm5ZZVQ3K7MoJBOA4fs7ea5c5
hHIi3vOtFaUgZRG4dyTJxOFzgFPDS0YBjHrqRrByzlzcl0hKGUoHetWsMhlehLFV3hI/W34itSFf
8VXPPhMy1H0re9u6twX+jE3qlAww+mk+yshNmLKHnaeFiTluCsYkt4ZTz7dxYNX3mFSSbZ919rQG
VpBtrBk+IFFbBHDWYbhnPBLv+irhSK6n0TGIcaNBrkMTVs/ZhSDZ0MNhYLr1ZigChRre6cYkuWjy
r5T3MEkxfFwJt0N/X0uzuOurmJ6gpAN7689TcWin0N3HWtjsWgdom8wyvVwl9GaDVV3zK25G3/wK
waECrE4q440h2vguN1s6nNFUf7Zq6qvVKEJ5DQu9/YzXwT4iUs+f/Mmmt1uRIfpRX76QlsjKlR46
oTfmeXcRRo4Bi6tpn1C5mx7M7uFIYml/MWhT8g1/KdKwUPDjFl2LP80us+9ZQ/4lRAnjS9PEheQV
gR0uyMG5JHoFYK/GAXs19aAW11GDPWcijeRR5XaGS9IE08k8JLwutOlH0tvOJ1nYS0LD7BC9nM7Y
NtIYQyDOdWq8mU8hmrBu1WkjMVJTzU4Wp7EXl32KUhRVwibla3ucOFVsilDNq0E4m6DBDN9E2QN8
tE9j3largF1+RePGAbKLWScR5VOtYrVJ6G5HK92wq25jUhnvC9fKHookKy7bOZWHGsclg44gm/xA
rY2kdDrNU/SWM4/jkqX9mNq0K9EBwDDuLOdjq1UYYsvO2XOKGTBlRDAtlNZe8lFMbykV4y+jUMVj
XCXVp7IrR3tfaibUxgj3ZrLvC9M3V0lCSUNzPL8zlBhyXB/R+JzUFoj5jrnFsZfdj2BwBmiEztKW
d/ILRWX7LS/pp04Ey24sLbmeiz5lTKe0dN8mZEYM/FSXiNLIw3NxBF4beHOuY4ohyNJp3Gwdx6yu
6sDCZVITssj7/50wQzIp+aa5q86WCHb9dj66RdPdJjpNBgPe/cexbhQfLqKk8Dv6d02piq9KK5+N
uBmejWm8nzs0KTugIv2GLG5BCszMzl4yoOBVS++ZymI9CjFgfjDBEUNFtZqdFXb6bu6J5zZ54j3N
KYx9GFr2pUysic2l7khqylzOprEMvgJZAa/ETsggUwt2TjDaDxx1+J4Ebvbso9rZlIH7REd6uNBL
Iff8K3JTjVV7j1Xmu5069U1ftNPXYPb7XZ8MTsR9m+Ir152HfV8D7ndByu+rIMZbqLncFOXbT5iJ
jYeoL+pd3NFol7ULBzGnpppCy92ZmrkHfyBvOYN8ZENObsZyto74jJpVO7TWtkxz/0vhJvM6rQfH
0yoVX1ujP+MsY/qzkjXVLdjTah30Q/4hn5uACle7y7KsZew3ZXd+pFm3dgXT14oteS3CXv0UAZGa
RTxgWMWJdvRJer3JTVhNqZmY9wbAujzAfkeY7+cYxqkfJs0+Y7vd9qUqN3M76ne43S0iSsmyKtqk
2GNDTe9bdtxVN+bllpQHfU+D/yHoZqaVtm4dVVBM+3aonxG52x5Oe75YFIJHNlLNy5TbX1LK2ccB
tdl1E1QJ9W+R/wTr0OOyb8uvqooR1DttV3EEgKL9tfg1uhSIDi+cAUII3ZKBh62RD53UxmmtuaC/
rlHuB5JEoqoaV6ouSnNX5ePM0Sys3et8qtOHPMO8B7HK3YeYpTYlLawHSzY/xhFGok6aF7JAVcNK
Hr5hZM+OZgqXiqKKQ1LVA8GCL3vIIlcssb6eJmUMT8cx0cZZH7OA2tjwGUFRFWKBjJxvDYrlDdxq
n4Rivq/wfMhnsL7YHEHGeL40a/2OGgrosE2bSOsc8c1w0+HCKEy1tSoERHpCNG/gC693Nf9nSC7V
Lal48q4Z3Z/VaIDv4NV7RD3JfJwsBMyubk1+DC4sm0mOWex1d+y2MiLJh/A78Jg5HYC3G6Gvu6DS
1W3TchFLCEfaJ71WawTr24Mb9pidVyuQMME6Ipce7+ae83i2f3u1Vy1q1NC67QqFIJeW1CnXyR7N
EaS1XXtTEeBjbPg/ERbFLQCadPPnSxFGABvORKbB1veyT603Vkn7UXBhoRM8jLHBJwP3+5Xe9sk7
+sbX0gxIMtIGlUG8ICue3EORmPoETbf28horfZK2iWfVMSUnD++qCsZsDxlh+tMmObdSCmTl9OFM
6Z4uaka+kFpBZuGUcBfJbOIrXdOy40xqvHN9r7Q8y1LMqEHsIZwyTrVJ0ArKuSy12ssmFHxYmjW0
spUTHxJJRzOl/XFbToIOYjqHV106ju+sv3TiXyptWF8hb3QXbKfUTzr1U2CUjIyDxgPTSwM+5wKt
anh8+3l5aS5a9DWI85GLOYtoXGcs8PJ5GQWfixa1sde2tG7tIaSKCGzlX6dSn715Irq576AmkXVT
795e+tzzo6RlysVSs3BVXi4NbpCcJqnqpUkybUtlQt2Kl0awrekp41VIHGgrW3/79rLnXn1l6NTm
/LKw+k+k5apxrcKOWBbqWUoUWv9ImPHsBRZPrWvz/L693Ll3X7HHYKFB5SZOFWFBXemCtEyWa1rz
oZLVnsP/uK3AqL2zy4jlhp0+MMo10TUw3LP4QU9u6Dz/47e05m741vx6Nie/+w5pixF5k4orWsow
GbFrfwn9pZk00Ip/+3LPPbSL1s62DCUNLEIv/4bEVi3ESJ2ZvR0Yd2ZX0M0P2GLfXuXcTeUnXMZX
OoPPU6atgeS3M1DS/b0L9DFWWMPF5SsMmNhvL3XuggzdoQeCO5AR4/Kn/Db4S8aFSE5WkzcM0Frk
UDxj63r+/1vjZCeNzFZafKjJhpDt1WyRC+Vkf2to/62j4uzDwfOHH4dHESvj6cPhxg7uqLb2SmrX
q6DT5VESWbue+yH6FGrsMFXe60tYc78pCeY7EH323o72+tVTOmxehUECVTwP6st7aZhlp7QCe1OA
y5/c19YCvJBUl6kWV4cE/NrmT+8r6yFVJWPHRIB4+u5VHKucqVQVequRAsWa7sCc2e+UEq+fRWig
qNFMWrtQIX/hgn97QFwoOHOdpPAH26DDDUE6HIzxSwTZ/8iW/re/4ZmVuAjHBKyOupNAi5e3z23I
0Jkmp/DY2oBxawv5yX4o6/jj27ftzM+EeVpCtSKReRkWv1zHKrMEwohdIN/Tt3X6BfHTOk7ydYQb
6O2V5OtvLNaE35Y62S7oUUGLs1iq610a97kRrLLBbtvV6Pbdturz+XEyqccg5Pr1pjLo7ut15X+G
Oq1t21m225jp7142tNGQVtIAJ6kuOZpOXB5boAKHYAjnKz/lHGhUZOt15HptOVe121S2cXu0e8wf
Q9HRwQbTlK5psxFoYiHvevtCT60gfGf5gjPX03kBhHpF0k3TWSO+qOOeNmH75IKMvRa982GyrOhL
NnfEaaQIu+oUZ9WYBFjfgZwno3VYoPGRyWRWVGWylt1j5nMwagkEzIsMY4WDmZTGUlYk1bZJFrxC
pABIEYcnF9cAOK5e2kcNfdl6BN/rMdseNm3ryDXrxBtaePYlMmjyoBNYeiP79cYNhjVSx3Fj8PVx
uVsQN3CGNPpX28eF+faNOfOsEYsqUHDwzaLkP3nWfJITqT4m7kusNZe9cNWBX330griG/jH6avDe
XvB1wYM5Bcc2lmq06+5pwVMVWB8GmFSe6yBdpN+KhTKo20tLle0eVWF7GdJ6fQCKEFy8vfKZ15dq
DsyzRIvz+sxRB1Ov4XQl4yKapk+9NYhnHI1EQwgr/vH2UmcuEoEHuxG9Dv73tHRkLsp5c+pyj0hZ
piKQY7BvlR2hFXFeH5Cs4h5pGLBDe5E07d9e/Mx1UlctcD0QtlTQJ18aOwk62k557jU+pqNqwBBD
1ucaK3f9x2WAsWxSmJuW45V5KnenB9QEmIJIknKcp2nCmS4x4PIWKfXHjynlBoIphFGcPvRT1XvZ
FEUX9F2KrqAbNrNF41XFN8NgWjsaT9//9AYa+sIUBN8tmCKffrbIAytzI624LDNTnlZOkLRA0wnS
PlTyXjzA6xeQxShtKA1MBtqnn68KbUhodRlXphkPodKe0Ct/j0f1EAzWOzXI8i6/rE9ZimOpxaWx
559G1GUqjKZcQ4ihynSr6JW6aDKJEuvn1Zz3R9qU71Wj51d0KUWxRPDSnX5ejNJ2imXFSvTHxC2/
FJN4UHVSrboQTE7Yycs//+kovLHNU3Ww4nK3fysGzIZzB2nHiQfu8ziBwyIw5Cay9HeWeV2UIjjF
GAukEou+PG0o9I4+RhH/tNdrUnvQ7Nw4lCNfxLcv5vUuwipi8QFh87GoG19ezEggRk66cLLAFUFC
dM46jbufdm6hbG4ZqGPbVlPxzi75yxR5+pQsG4dtYjNhtzxZFbJv63LsSzwXRPtqSF3acHmZwBRw
mdITStysiKTC9aoVRoJ/cnaB2DW6vW/HKjikzJF3A2XRPJnVBxKPyAMrS4qDpSwgQcq8QBZnPbpy
sBZinPnOX3/2h3Hc5fAjoA6f/jBIEsIlsSn16E7n23gCNKCN9Dnf/mFe77D8MOgqaSlhxHlVcmZG
xWckKFKw+Xa6Kore0xPx4Njte1XLmRfWxCGKqhIwKmfYlw8AzliVl6ijPTmS9Z0QYHEYLX3cvX01
53YgECu04bAT0exY7ulv78wc63IMOi1BPNTghrH5TI0mrsumSb/2sfHnVTRnRlPgJbIX19npCdVp
I6tHcJVwdvS/L/eujqy7rPaf3r6qcy8Pll8LqAz9m1c+qbFJcky8vDxpZDoEM0EZFL75nWFLsasD
0/k2pGV8oFvYvPOpOrfnLV4/6mo6Za8OPbRO9VAZfeIFgbxpc+3LHOPnjj+W8XzPdv3OauceeI49
QG4MTpavmmQp12hbRDt5ZVAm+8wy7btBxtrm7Zv5i217uilwEyEBGMB7kC+9fEbcTqKQp+XuOd2g
f4xCvdhpKI5XPl7xlNmcPeBbcfChFW1/U015cm2mttrDmlfbeSJrzAwgwIvK77bp4KDH6Lr4vdOt
OHvnkfgvb6YyqX9e/pG13+gm+nu+NqPBmKCtvojWLdaoyppDZDtP3Uh3wgYafpnmGJWToccm7BbP
JGOuZ6tsj+WQGQe6SC5oWI28sZDrePtGnnnXmGlTghIbQnPx9IOY2vwNGFsKb8jn7+Us2p1eIqb0
yQYtpi9vr3XmdsBF5sU2l0YtVffL2yHFBFfGaSntffFdp+GwyUz9Cz7y3LPdPN7SKm/fqTDOvHRC
MLGjouGL9aqt39fpBJO04PJi81MYBdpaotphjlHPK0WM9mNVDxU4jLz3/vxa8VySIEhlI9TpTmnA
lI9q4vM8zmrXlTXAhqnTO7rxwSpMgo+TYwbv1L7nfsnF5GnYJBm7bGUnd9di2tgYOO41PajWk+hR
JeSqvRswHHqZxUH67Ss8883hAqmhCFmiX3tKn8782iCnjluLYYzJhUE+OuSSaqNQxP4nS8FNAKdN
weicfkRLmwzuLOeIJtwivzXTal7VdmtdRJ0Q72xf555RorF4PA22lVft7x5JXD7TGfCarHvowuKH
aVYYdvj9oqC6c7q8/ePDERsYpgtpggehQjz52cTIrE02c+7NC6JCt4cPdVdvMGJa7yx0ZmOmpY4F
WdF5NsCUvXw+yplETd3nCJgG5hOEn70zVw/vPBKKf+NkV36xxumuTIh5bBisgaBfrAjkLI+N2Zgf
ZIePG9YYNsxAH1ZwTMpNA9vxsRhqG7EQs9rOIQp5EJ22rfOISa8xooCDzL4ljD2FddjWR6Bb4Z10
g3GdT1BE/FLP91mDOIvTLTjWPvAPoYmre9ZHQDCiRqsbM77/MLtgQvRckDe4UPr2el+B3R6Qjt7E
qU51WMAKy5OovglHO9yLuplgrSDR7FWYXfWAcmGDug9RkTRr7jCOUXpFUM0QCnqIE7MVTrRyS6as
iVg4GcjPVhBbIgxVb9/ec88mX3Fb8Jwo5hQn+yd8ngovHM8mMuEv1dh+ccLyxlAaJuBi62tD8R+8
dtTcFHu07xkInaxnhlNeweDOvbYKl57T9SCTw9Dm7xSvr1t+GOSZGtL4o0fwyo1PlmtIEoibe4jI
7whfr9EMOt+q5JEh9BWClDV4zueAoLi376Y6vy5dWu4oh+vTc4VbZhUsXpOeSDHNn8JRxyVUG9od
Rhc9Bb/scsapzIxEUogtAD0RCWpdzkZeyf5govI3iVQ7KB3YkWgNHKgIQ3ngyj3zTibYbvzVFD0H
9REpYGLPwcZthUXvxZ43gfDvcfw1a2c2yexpY2jT7VwG25i/Z9OmJcZIW9ySBTjvy3FJ/jUF//9s
NgkuaeOtrdnyY0Wi5zs/xbk9nSw7AaaINoMSyy37rfImZMTEddvnnt5+mZgUrkDI7BPR9u88Wef2
ot/WOS2M+rKHcAKO3iM5QF8TtN2tszDcvv0Dn/sgWsrmtCqZt4GUeHkxegVPrjLq3GPoBBsF8hKH
8aciCdHUN9M7prOzi9Gv5MyyZKSdHiKsms0oT3lXtNDKOInOe+JKdyhA0VK30Tu379xGYNH252uB
Ze9V8ZtOk7JiVFReHdd3srFBG/vTU5HWP0DI3GWh9c6dFOeei2XmzQEWCYF9OqeZmzLl/lKnxaTv
4PKS4ujM9XCQ9OI3hdJCzyirdg01TH0gtTf0pgBTQ1BE+ZUTQOh1C2N6BOnDG9X4AQk0b//SZ/88
NkTaSPRvGV+//KUHmORaElLmDFX5Q7nBx1D297+g6f/BOn9TJxBtvCoOml6bwhI9nsdJtKSb037J
wUsDga/f+ZCeK1tpTiHaIL3R5X9eXpAaXBwcaC+9Fs9ISMqoM+R3dWEeY0fcpEX1kKXuO42Kcw/w
b0ueFqzxbKRo9PTM04ZxH3TFD9dIEbdbx7ro3zlzqHPPLydShmSUj5yFT85F7eDgOR9twhBaOT23
YflziFxr3afCATEdB2ut1KJ1xo4MMnfxGmhiUWbWiP5Im34yaKo8+RU5xJ3EsYCrDZ9R2Nb3wewW
G5LFoUX7jbMDde98dEx2zZWVN0v6UENue7K0Ngv5U4fJubULB86B/hwX3TVSnHLbUvJFTg/5Y1LR
tsPcfF8iuuZjT0LT20/TubvgLk5dWhw8t6cDWBDweMzxJ3hzOR/mdhZQ1I0nk1AKeqZPbTQN7yx4
7idenFm/yLXmqz58GYuA7Gtek6hyNXRxJDXsZk6/BKH5KWEhiyb97Uv8pZ04KQhRzIB+lLwuHDNP
fulAm1KmpGnmWQTYrUNQ8vdGKPp1ribzIizS9GMpgVzFBsrJX3aBX5TTrIPx1yLp22vDgHL97T/q
zH2n2Fgs0C7GwFdHXteanIxwkdQDdm9sw3qyrvKQsnGKi+aJ6I3ZQxf59e01heCNPb0RS3XD4Ycz
06uzbzCac+n3vNHN7CNlVYGxQ5Cqdo1fN3vSPkETWjBkUzPdukEdridmMjgvDLF5+w9RZ/bKxReO
HIMsUAZt8uXWoiONIMsnyvAtx4rRyOJriFQ636Gtzs0L7ox9aGPUyFisgG6kNJGFljFHjeqwvx3U
oO+mydc/hQaFN2g6/RNlMRiIgUcKx1SyQ9Rn7pHk/5gQY7Nl91vDisMtWmFjU2t564UWGVhj2Nkb
J7iQRUL+isrHG15bTGjwfOen0OncY6rbn/VuSt45mJ+7fiZgeNChVXFfl5fktxKHdlucNq3i+tNk
vA+RpXmAH6KnSGjh7u17fW4phNdoDRbk5qtjK0OnqgIglHluoYgoqJzFzQdM+eiG4H/eXuvX73b6
gC3d3yXYmc/g6fE/16y0G7KIw0FPyMuKBJwJs9dsiL1fFv0mt1NxIUCy3LajHK6l1II72WpgV1Va
7okhrf8uJf8P3/AOvoEO60L+/hdK4DW+ocipC2id/S/A4R//zT/x4zpJo0iYeHD4KJCowCn7HwAH
uix/gU5gnmRxYkEnwdsL1rsN//u/DNKBYVHrdJihS1KAUlP8I3fMMP5SlkFPiB4YM1He/D8hOKDE
f7mX6abFCGg5gCrmQHQfTwrrBY8LvXQKb+yyhKaSahnQqiGU5tqsrGTybN5pbFRJEJKzE6nyKpCp
BnY8CL83Pl6XlY1ns1w7eliNh3CuMoIHKGK/zbV0t1mOa2NlZOV0WVREKT5FtGMui2bWv8cqGN2V
wH+AyJkhMNE9Wt+rPWrx4hGNiC0PuHj7/jiqqB6uaoLat8yNxhwIaIo1YrKSq5K08LXo/HYFXvyS
/aWE41U6GNzifEY6P9XPfSdxuMowPRj9iH11ouj6gbquQ3247NuuQ273FuUDgDrDCqMrCqcBo2Rn
exq9m0NfZHG5qqN8xAmj7WXcyU0h3achH2lAa1h411mA0Ww1TXP8NJpNuVYdGvVuGi9DksXQPxKs
IsRmSITfbroiBQ5LBFNtYvTIwbJLKv1mCUFLqBn45bnL+tyJ20hG5hFTaHPblENsXSzhCt+4I9NF
AtLMrx/oKc+HtjYw8F/YdTAm2yVpqjQGayz3ZE2G6VayO1wV+CYiI2WLnOiu5jvAYlkvwIqFYas8
+sV4ksd1k8DDti9m1PM1YayioRc6bocw6WIyZfmKjZyTRZYIFw4XDvmILLIRxA3QNUQ3tl1uYAsZ
nwlUFR+aBkd2SlkyfkdqXy7sHtH85DsjB3UtYYVlhLSS+LSz2sgm1q60fftTOaSdAbkLHf4QJJhu
865cIkiIXFxPKUiIyHBzhWApuRMCppkeYcfDGDDc0HPuCcOLYh7LMSk2U5lQdCIvPDpxUmwx5s+7
OcK2khThjYjK8UNrdUa0IX1OwkeriXRMqzY4Ok5rk9OmuNtriVXO03NASHzrJvNA+VrvZmQyXwrY
9N8kclqFq6yxzFVdzeGqdXwnXQV8a0ntwxB7bBRhVoYK0mMMTFx4Rt49h7FBksZMzPbt0lE2l1yY
gGaIoV8EsZHtstHU9r3CtGaz3FWKaGUvZjHe5eRp8FEm3wk7FTzPrHKGboVQGf6gCKph0Xn0Gyex
8kM/6OZ11PqxXMHEMC4tJ56PuT/rKyZx0wbG6Rf+xnjn6JnYdWlwbYWQTzedYV2iH27onCT+c1iH
Lt21mRw+kBfbBFfksRN2+Rg38zUkCfNuebJvfNHoROgpTHGVuJpjewLeVLa4znE5LB5SvNeq1H8W
zApuCjMJPgVE1V3UlUFbrU9Sr0mtcjUB1NvHcZ/s/aihsViRCS4HmoilVbv3gaFR8CuH8N7E/jhL
/SZXcYWI2LcuiRkzL8uo0vDXNMOTWRWYhmIMTZdjpORnLBUoYzsYqwGDZl19oK4FzIWJ8qdmO8R/
tdyNXUIK0qEj2oMzsbuuI84aG62bKneV9JZxX6oB+Ia0++Kb4UzBgxkbeEyKpDa/ttlC3YVeyL9R
aocU3vtaYZpeVV2fHgbdKo7JWJEyBsJs6/fxuFN54HgjEaqrocz7Jf50jHetGeCftrs2uhAuSXNt
SO805f48NGN1x2NdfAAucukOobY2E9/1YKaU2OtVZR+dWovcFYc75zu+vfDWTZ0IUk6Rf7cj3cV1
OWGHKjPmpNupMOAn6+LgW/GHNqudw6T6cZPwdN8LbQFYimGSHjFJ/npo50dHxzI9jWZgr2wyY6/j
tGdn73T1jHdzYSl22mYckORuRgayn01ngJQoyvlDMWIMN+x6eEpCzmmmiqH4pmQkMfwdv2lj3m97
qdqfQUI3kAwYQAJp2OxHiOGfZD5nN7OI3JseHyVRtmaxE2nQ3sq6Li/oiuqLWXJO1g0Qq2pXFIQL
YTHRvzicfzYGArcPMXiPdj0NoVqHcaet8B8GPwFt6F7e5/ZnRZULt4xHC8nUkK7Dduph5wbhsMkL
dn5ktNrKdnrrSlYk9vBGqp0RCPkYVG6Jz8cMjwWcktsKH9OmrcgXhnwUTj/wNrb3dK2reF1JP4So
NqFyD8XiFBsrayVELw8zrIpubcjqB6lpaivGAnCdKYsrRofxWlNVfTnnxXBHTNqWYtm9qnomXMDt
QXscIDMmV6Euqo2QVfycNr18IAW4vLJLZ7rXBwHuhGwe94Phjq3XO+14KEY/MlaFbyxezEi/qfsy
ecrconoC9lbf5l3qfywTP7roRtxJ4eDMj1hRpy0D2HgP1mCC7oErUefAHW4MrrZYj63U2wMRwxiU
A7t7NOihE95rNPlGi8x8zQm52FYkG95WjR2orQ1j7pijRCdCKBkmiBZTlpDsJOQWt5ziPrbDJ2O0
TYLKQgsGUdaHRPL581FEwvqGOEbX1oWfR7dBSwyeFevu0zSbpHMbMx96J9cBnjRBE+0spFqXpNqV
AOIIEVkByYRtGPhOZOD1HS+7CgtcUzLQ+HsW83/F8TvFMecuisl/XxtvfqRk87xEF//93/yTXGwu
9a+BPcUgCgCLEaX2P+Fm5l9k7loYHRbrCDEH/yqNlfsXPVJpQh5bhO4kIfyrNFbOX8YykEZWZMpF
kftH8GLEpy9LY0pzxGwopPVlJopY6aTfkcR9CDkeQftkTeEnBMV5ubH4IGDkJ8J6Pdp11u7KarpN
CwmxIQ37NYJ1cI3kquywDeZYO2FvfPIjgqeY3ybkhbn68GNsAbM6/ONrVPiQptjfckfTOL6nz+Rv
08IhPnSXB26zn5QebJmnWLAlDTvy/Mw07+N2yC9xB87XaWxSZjgdZh4bVo+x9uOsPqLQ44te+OwH
EBFXfFDw27hWfTFWpFdYGVh4bTTj/cAfByeytsoDDnr/UGh1+wG+uHGsm+gZdJb2KUozqBhVTsYt
IfD7zpXBFi2IWpVOU97MIx/LbGzuevLzoL9zkT5Xirn7zgCus3PJcdxMuF1JXAThoAfJz7KGrgjd
sS02uU5jyKQi2BGwU+6qmdXDXt5ZatRXkd1egSRH0y3lXSScB7/vroSPUzIc83vIUziKB1gMaUJa
nHRImiNt9LKYskvDKT8RkAvaQODuTKbg2SU73apQS3OIvyPB7xnKTgx2pbgfY23Ggp7jvFVhuEn4
jBBjOtFEYWrJI/gwkv7l27G1Snxr+ROqlYWdYw0vEdrkbOvwKzRth/uuuA8aN/1IHLDxUYyAh1Se
lusqoCuE9Gpc5S0baahnP5u5vMWPNnu+oR1bY6q+FIaoH0qXuUwY+ZI0XPSTgyPL23QwPY5YfOvN
trqZiID4BHLswWqiYl+MdbQXzRRcWvCKtjNiMg9CC9HuqfOYUo9U1F7DY2D4CwCWE9naBmDBwNXv
vml6VedrLLnqrpWpus6iiozAQYYjTP2FgJuG+b3SxLhVdY6LEzLphyZt3V3j+BD9VWitfd6cVRxh
jQ1TSAt9NlbuHpsqCIOgFGCOI7gdMdJDKuPeKq6lGLuLINDabscH1ny0jSG6MDJLfza48E0zEX5B
nSyjjcm95KPv1D7gCbBfF8NUme2hiHU+EWbcTj8xkc4aHBjiSX9O2LKvUlmrcLWEEAFwwPu1omRY
l1ks7n9tX/+30b+z0SuUw+yy/36n//ijRvLd/t4F+cd/88+dXvxl2Io9BuEzQ2Hg5f+706u/DGQu
xKgjh4bwaP3WBeH7wLyPMZxNe9NQizvrn10QSZw7HTK638ADkKL/Ecdy6XH81m5DPmEufEn+Qhah
ojjpgTgCDHdUOKYHpxCKXhg6bFjsPb/dk9u//73/h1n5lklY2/z3f72aA9Fk4Rp/wTLxtS2x9r83
K/2ur6QCng0EkfEzkw4SQJ3RL57zth9v8cmoQzrTJdkUc1t+fnvt5ff6/RLx6uFLAQusu9w2m5v9
cnH00Cnob8f1AsMtkp1dN8OmHwXrmnryIRay+AKFoHRJ34nUppmn6MfIUJKjXW2pTUojHbxJHO3b
HruQqrTq2C3H6QZUjLaOU99cA64h8zoI5quusf0PGciKzX9wEfTJMJfxaeZBOrmDem2UKmtn16vm
UW5xvMy7TENUF9nD9FgpvV/7Ao/iVsvYwoU+lp8Hl3guswgm/r7IHW8tIitvi8ZxVno/E3fihvMO
wFh6wJGU7BgViYcs6trdlM8tqcr0r/ZvX8OrNjK/A4XNog3ig/1KRdgYJERN9uAigimHTa3PZGH3
9bRfUjPfXmnpff/2UP/6xZkP4UZiMmcyKnr5i5s9Z48SqLDX4/fzqOP58SynOtatqu50k0Czt9c7
eYl+rYfq1oEngjT11dxWiibPMy1lvSCq79hRmtUMze8doceZ+0c9hlsTqRrK1Fe24prtIoXf59Vy
iPYOd62Et+QljfPw9uX88tKf3D/cIBRsvHiY4E83hZhDnzvwDHpyhlQ92w2MbZdnZpr44aZM4XHE
WwF5Gv7Eh6k3nUvm6gkcN4Kcwy6fLyjVKuiEC6fN6hm/lCLS+1UvQKYFULePRZpP+4hn87EPbLya
atYNDT//QLyBEbDIWC4YaUdGXiOt5gmAYOS9fZF/SxdfXCUiaWyjSHaW7AzXXOZrv01QfEmYfTjX
I5pKJVa0MoeDvbChNQ7YO4ZBkuZL8XNMawjSC0uahzf2IG53u14spOmFOV3+wk+3gKgrIIVPQibR
telOxrO98KppI29rMch74aLeX9VDKtY1QV8PtK/cHegctDAL/zoMcrnJFyY2DjkR98Ez2xnQgYWb
HXTShCIJS5uvS+hBN5VbFViRRxzOBAsD+nYomY4QcOM81AubO9bibJOLKmyBFfjfQj4866xJggPD
aojkKSTxVb/QvrOF+937y7yul4QSGRBFrM4CEN6KoPCSukg+tuDD04Ujni9EcdMtp+/TNDUrZ+GN
B0mr9qYPSIa0Z5Czc1JaG82e8UeHSn/Al5U92UFI6SvCAp6ADtlnvXQd6QIVuloVxEZ9sp082dgL
DZ3UlvQQL4T0uXKtG2uhprdOlNMpyKLhhkSB6msep+YXHdC6thDXQ9Dr2sJg1/JUA0ASBVvNro8Z
+YkA1EW1TaR7GHstvy78kgSWMR/Auy+kd6wle72ML5f7uaEzTe964cI3CyFekFpghhZNzDHUD0Rz
UFkvRHntF1xeELR9jb4P5Dx1KeGLfF/W8UKklzBED91sqC+1bzW3UNyb/AAd0V1XdqMeEoPgQ/j2
9UK67yqlvhQL/T4JpbZR5eigv5N5/ZhPDWAXWnn8NGO8ahaK/gBOPwzVnfRJs2Bv6w8tDLQVyZqt
A5tWfofdS5aUJco7sCpXEfjRNRHUyaYP0m7TLSz/MGu7da3rx1KSRQ2jzVjF7hjAGAyuGKU+h0sq
QLjkA/hLUsD/sHeuTWobWRj+K658h9IVSVWbVC0X47l4JnYc2/EXCjNYSAIJdAHEr9+nJTFGghnH
btdGtbWdfMgEaElH3X1u73mPH/fo4BhMtVUYDneQ9A06fs95n5KTozV4rN5a+2x3HYr+A9EWTpeV
QhP4zN904GuDy8oSHQts0btAXYX+wPCj/U1HdDYIkn04yEW3g86avgdr0QFhAYRsQKcRGKxiZbNl
cW131hA1FLz0XLtHC4Wd5w0z0VchTpLOjXmIIH8SXRfivZlP/V2ivMmAytv9MCfT01c0HweNHCHH
VKLSwSFXjatFuF++UkV/BwuvY9zr5BG8vs4Gtl0oWfAA+gtrsekf0gXVooofzuKt4X70J2r20IOK
76O+jXfXK9veXgVbByp8dw2XltJZjzdpMBmYE2V7lansLyi51n36WeSu3ld8K1GvQs+xDoSuNlS8
rhR31d93BN/wloQEJVCLK6gw1iMDmtGBn2eTvoMLPFaBR956ezIEoUKfdTPiT8G7ux56vf3m2lnj
5sLNmY87PcqGNglgTuiW8y/bNN5Fd0ruLofASrcUwedKP460gBwF+ATPRXOoB/KqmpKtR8oWemye
OL62eqlG25IckqSFkt8cUiX5cKAx3z28AMpdTq+QbBhMqM7tK2Rh56oPStpZ4nvnvh/PFtbefdmL
POs9DVXC2xDswLuOgn1B+6/FfUA9wGBCGTT6YqfQE9zxuTtIkSlWAwk1IogavF26xuaj7+vBMIDt
Z+h1sAs75pouAQHEoTuD/iYwRGXvozRZ0pjRTB4OnYXyaukbnD0xD0nLiMPr3jKi456Diwm0bH2n
L+AktBLcxXyn05kXwp5g6EeCJInq4dEB3uB7R1nthmama6MNZdcjcGPu/QHmzKQfGAd+oznL5INL
2AUaZJ07CTJHGW+3lIlNaDjs9lMdSCTxdN8c6c7CvFc5GAaHMPHG61Q7vFJ8iq8dC8pxbBVzsJ70
nD52ZHy97bFeVdoGf8EG3r73tjHneqRtrn1yOktio4Y2VqEQHk/CjnlDO5zO25wLLIadJZr3MLE2
3DYswJ92EAi6NG1ZpG8Viz4p9F3P3saKthkC/1A/goe9SQJomq3tJhonMEfv+tiL+o25V8bphkMB
5lQdiPDGeLlekMhcBZqAMPmLl5E+WYyiMHunTjoakXHwf2awM0cE2H+PJ6Gz7Qf0Oh7H622+GCN+
K5jFsA4tbuNktdmymkn0pfswy/sE3ZVhrGs0HHGI46w5WenE3g9tzVjc7XfafnX4f9q+zLN/y2EF
d4wh87TD+iGPQE+4NYe1/M1p2t6klJzsOFQJdAJ/dFipkxA9FGCYFSVRhVN6zNoLf5VkP4UNwKNE
hcNXf1XpwlNhYU4CVsFIJmr5279q1BBJ4+9TT7JhauPF0fiDiix8IND/TgELOjXasp3qmXRIvctW
D24C1f3y84k0Lriqwuo7sQrPLtDA1cR7uBbWey5gE/qizKqfOVNve+eB+lo9PH+pAnheuxauEAEB
DSMbUqAzXpsc7QRQCg5731zC8r4G2QejEQFPKFODjfkp8feuPVtEEztVsFa0pHMYREsz98JrRVc2
7uqBzpS25WIkGguAQuNJDBV7Dq0Y2D/F9la3WZkkV0TCfFkmz22SoTc9UkWTd/kmfUngybwGiw1K
exORgafR14biEE0k6O0iV69tex2sot1Wd1IoGFcQwP0Bt4G7pb26EW6taMhNoKS8Xo7jE2badayu
vT/z/TK7WU42mSW00HL3ckUfKn11Y6UwyJrwPN/ZMG3tPqHHiTF23BW0tqkWDyCbMPR7o2OtDzd+
6iw6f+yUjmeEI5gx6bC6FmctJMZ0vIm9qsTw/2Gub5wagsHtZO2eYX2GXpLG3ix9EX15wQrLVp+9
GvCn/P0x4kXjFoWMBogaKIzY7ziyx9yG1eVAgTCSOrYyvfE1uWFzTMC3Bps4u4L4ABuviniR3CB4
Q6k79EuiryMfNU6M506QM4QZ2CJTAQ0ETY+p9ygjqvt9OezAKh3HFahrIxAsX5Zu536fT658G+5R
sPwrT7lOlMmIePFHlWahvp4MT4R34YxxRADiZOML5BOXJh4C8ZII6jQCFBHgprVtE5uIMF3uJsbH
3FnfJttgFK5euoEG+WuKweWs3bBvLKHghbx9DJo9HO20v4wtjtZiGK477mt6BPeJ3r1MHXLdlnq3
WZBgN8xtX137w87WFebajAokvgRNaAh3cvDJx5sX/5njARhe/mdyiMbeitrzzig3nVdGRJUMTcp6
txtlG8KxqKRR1u/Eia4PlSAD8hlS9QejC2sCxKFNMz6akWn6jUsHwr7nH94YabLGP7T7nt15Tdza
ppW9nkDicmt0sjcE2LPRPgT903HSNz3nL5Xi98S1pgdM+xGR6z6hVPBI1mAFEEGhmgLgEPG61SDO
grf7zuSdv9nFoyBZjbbp+hNpGWXsLbPf3cS68dXw8wGuotQPBtQqLsc9+mb0MVywp8JwttobVIH4
No6TsptByTN0e1lyGyY7s79U1oN1L+FiB4gv9Ht3BXy7eOv/M4dL9SBi84/C1EvzN9k8zt/OE2jC
HzeY+LSI8r6LfuxLx517eaIKTPiN44qtI8B6NSOnuKnijp+bYznlwbKHOThDo9tj97ENFcwTMX55
sYwIspQfd2ynC86Q8DhFz8UgRcoFT4T0lBief8JSns9/p/YEsygLU/EeXC8KT802DKC/J4PGDF9l
QELZJEoK2wYATTF4xlMZOGAxVVLOujiYxSgv+N+XwfQBm/WohE5lwOvhvUktBN3qAs/roY44lcUg
QXMqBFV16DJMkBDSmlIK/9BCeFIIGiqkXJ2lWf24tb5jO+hmF/46wxDsisVoSMGxWCqFAW+VQijF
3qKlgBTOjJjvPhSULjWcZMQgXioGivl0Ldjk3rBELJG1K8Y/dSg8uRZIsomSJ9kdYVIch7GFySVG
UwpmF8oocoZYjcXAwPtHjsYnpaDrqlHelMSOIHELulJQS5ZP2dwRTlen/oXc6VcptUsK3LgoIZRa
C5rdNUWOuFedfWdqUutCN6vDx/wPq8kn14Kmc/OSUqA3PI3WNUOwbxSjoSgts0usRGCmKkWJ89Ku
tcCGEMypUmtB13HssAW0445oSMFWulRiKWyYarG0TgpUjGmymtIQT4m5QPawHI1zwbJA6dn4uCc6
pF1rgf0gyMnk1gKAQ7x0cfxdlIJjd8m4wqwFS1QxyqBki+wFcDUChyIlBdYCcUhhIlf7/tyJ4DKk
FUAhlKNt54KgYpTVEUavSwBTRGWrPdHYEY7RBa5ETqGCUrVpEXBq/00vqqFgTrworYvRRQGZc9lQ
sIF5GQJdRWy5GK0zGonFnSUNvtt0RkXStQBuVmDvYrCqTk1nyvy62BGGCHO3cyuwSwW7sdyBQP/p
AlMC10ExOPZqUtAUpCBsdNSxGOUFW7QjKNgURd9SUhDOJGRxghX6ohQsp6uS+LDhXiyEoLTPUMCE
KW/qxx0IIky2ZVgOKa9SCuduFBynDgulteYS6FJpc0nrEjwhwEROoBgNKVhqFzIB8gF26ywEPAdB
hSi1FYSFAC2awP2WS71xLFqEIS0oqaiPLkfrQmwCaSzrORgmFgIF2+aJNXh6LPacroZValAK3lIp
QCQtgMNSa4FII2lrElwU/BSjuRXsrnArQPhWn7fOUICXwZY9EHTwAODWqVQ6Lvm6inRU/CugnXCa
tHQtUFovHVwyugInTHa0WvBNOwGkhdgvcBSXKrJ1doJK4ZrsUhCEDlSXkbm8rCFVldORBIzFpij2
XovsJPLGIrEtdyCYXTDj8KwBVi9GQznYwrGikxQKtPy8dasAilZh6MtJQRS0wA/26COfO9HsAtqE
wfRUjNZZi/j4trQUnK6wA0XFQvmUbK5TFcla4LRAMRxDkK3bEawF6VACUA+0IyKo3KOmF+kQbibx
YBHAKpVD+6QA9bOs0YgU6HYG1XZjJ1g90k/UXjzmY1tnIFwAEn1vIEE8PO186SiHvXW6AwiswoAN
Bxs6oxitM5VLGi65w1DAoEACc9o9HvmnQqDgr0vJn0jKt04jckbLBlR5+T2DCndQY+U7bthFpBhA
TUHxDtq0GK2TAvdV3tOPBw50FCLGH32Omk/fw17AVdYgRitH29YALrN0ylE3uoJqHrxFFR1CnvUt
0OuqYBEwm9pnDxnkACXtIYM0G7Ex0gZUpRWj8fxFDLEq/RWmV5usYgNuSMnnB5VE50sKdbUKi9Kw
igUKnZgJ20NgRNv1/BbgeMnHN9SuaUFWDivdRQ1gcTpQ/1niatv19ABwBCBfTgHy9gmQEyq6HC8U
1IE9k+AxJL+FfFp3BkApKBq2SUmhwJzhE0GQ2Nj8JvqfNn8ib9XSx6fKX9YABm9BKBCwN8XHxWio
AEcHjUYIiZYv5eetOwigu5TVA+hBDF0y6NT8F6MRLhS+EITwgpS1FELrfCEBOpE+DrEGSElBeFQF
RRs2EfZWl3OH5GsVn22RNiS+J4idpE4CoQ7Angp9WL7lhjYEo4spQFXEUV20byuwSSWF0ANBQA7d
UmipXoyGa0gtR1dD9dI/uJR3mxaByPFJPj8mIWy4PNzxJTfOQ5Jo7A98Y7JsxSijUW2SgvBoZKWA
3QcjjkPz5nI0DkQhBWqHoJCqDszSEWuTFC6QKn9vfMQgDIJtCEb5sm5UFfDqBqE4GpMUAm/R81/g
zfvex8c7oJKUtX5MJTZjZCawXcpQRTevYrROK4KwEI1H5LQCOBPQyXjA1LAUo2EmohWNnsgwfU2y
ccEWLYWKJUtOChCM07eYf5rnIZAs0YKJhoqldL5jEfwNGT1WQw0W3vKhqIPy5smlcqmnvnCs/zn/
vKr9uXr49RdR4FP7oiiLKq89Lwq0xN+/1XBpxRs++fD4xovrVD+vHvD80rVrHZ/q+D9fefN4CpVD
XnyQV7d5N11RS/Xv5fTzdDU9Lcwpw2Bf7+TXX2r3ebL8vzFxEjTmFcaE9Lyxd4jq3PVlUld+4mAa
JtPkeIviNZaugOzMg+nS+xLRM64mjrL+SXruaBnF04fo9K7LWLb8zGE4n6XeLEtrkxdhEtnJn2FZ
fdweP7bujqVm36h3lrwK9Cex91B7n1XJhqxkxvModusrRRURg+M7uFhf+XgUP7cjX8Fr63nHeYrl
XYY7ZG/56mG6qC3ACmAgPS/tVsLIq+/IEvotPXX44DU6YFSZYOmZo119WZQxFdlpb87PprIUQHpi
JshmQV5bF2UlmuzUtxHUTWdiLnFIsnO/nnrhvHbPJdZNft44X07Dh9OpwS+IsJj81EkynS2yZJ6m
tTVNSxSB1ZSe35vRPnhaLzQuwbDyU6MLkiitreyq/kB+7iTx+Je2mkcZFBZUCU/5GbPT/K45tUA7
SE/9dBcdSe1yN/8cTxvWUxWQkr3pu/l2WtdbVeRffuLdi1fT1TpZeHXydOYXQZSfMf/1PE7mtZOq
wvn+jMlfz/ferKbGqozoz5j8rygOjjIoVndZ2Sg9tWi89GIwjSM0ZX1zlrUAP+cCw2nQ3PulIyw7
/T3tuWtiKQvBpacNllgkda+mqrSXnjqeu00uhyJvLDvx7/MwFD1/pg03oap7lJ3+7SJ6mL+4Ss50
Wxnck53+jyh7YiFW1as/5wLnC7HKU8hO/w7pz5NkXjMpKpyo/Nz7uldZlbjLzvtnOl2cbh5g+iKB
LzvtM7TokmrtvYdn01jeFThf9qY/TNE7oZvWt2ZVFiY9+TxJX1y8+RI2JT2/l8wiaCVrlltFlCM9
99Ocgc++zUuRpscg5Hn86UiNc+ln9eCa+MZsOZ/Gv/0HAAD//w==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14/relationships/chartEx" Target="../charts/chartEx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7.xml"/><Relationship Id="rId1" Type="http://schemas.microsoft.com/office/2014/relationships/chartEx" Target="../charts/chartEx2.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2" Type="http://schemas.microsoft.com/office/2014/relationships/chartEx" Target="../charts/chartEx4.xml"/><Relationship Id="rId1"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editAs="absolute">
    <xdr:from>
      <xdr:col>5</xdr:col>
      <xdr:colOff>803025</xdr:colOff>
      <xdr:row>1</xdr:row>
      <xdr:rowOff>6600</xdr:rowOff>
    </xdr:from>
    <xdr:to>
      <xdr:col>7</xdr:col>
      <xdr:colOff>504600</xdr:colOff>
      <xdr:row>4</xdr:row>
      <xdr:rowOff>190275</xdr:rowOff>
    </xdr:to>
    <xdr:grpSp>
      <xdr:nvGrpSpPr>
        <xdr:cNvPr id="9" name="Group 8">
          <a:extLst>
            <a:ext uri="{FF2B5EF4-FFF2-40B4-BE49-F238E27FC236}">
              <a16:creationId xmlns:a16="http://schemas.microsoft.com/office/drawing/2014/main" id="{8777877C-08BA-39A8-700B-0A1AE62F5054}"/>
            </a:ext>
          </a:extLst>
        </xdr:cNvPr>
        <xdr:cNvGrpSpPr/>
      </xdr:nvGrpSpPr>
      <xdr:grpSpPr>
        <a:xfrm>
          <a:off x="4689225" y="197100"/>
          <a:ext cx="2473350" cy="1269525"/>
          <a:chOff x="4689225" y="197100"/>
          <a:chExt cx="2473350" cy="1269525"/>
        </a:xfrm>
      </xdr:grpSpPr>
      <xdr:sp macro="" textlink="">
        <xdr:nvSpPr>
          <xdr:cNvPr id="2" name="Rectangle: Top Corners Rounded 1">
            <a:extLst>
              <a:ext uri="{FF2B5EF4-FFF2-40B4-BE49-F238E27FC236}">
                <a16:creationId xmlns:a16="http://schemas.microsoft.com/office/drawing/2014/main" id="{A1626FF4-81D3-1BCC-2B13-D4B1607C0AB2}"/>
              </a:ext>
            </a:extLst>
          </xdr:cNvPr>
          <xdr:cNvSpPr/>
        </xdr:nvSpPr>
        <xdr:spPr>
          <a:xfrm rot="16200000">
            <a:off x="5229225" y="-333375"/>
            <a:ext cx="1260000" cy="2340000"/>
          </a:xfrm>
          <a:prstGeom prst="round2SameRect">
            <a:avLst>
              <a:gd name="adj1" fmla="val 9107"/>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Top Corners Rounded 5">
            <a:extLst>
              <a:ext uri="{FF2B5EF4-FFF2-40B4-BE49-F238E27FC236}">
                <a16:creationId xmlns:a16="http://schemas.microsoft.com/office/drawing/2014/main" id="{A7C41C83-0E7F-150E-9168-A2E9F70EA45C}"/>
              </a:ext>
            </a:extLst>
          </xdr:cNvPr>
          <xdr:cNvSpPr/>
        </xdr:nvSpPr>
        <xdr:spPr>
          <a:xfrm rot="5400000">
            <a:off x="5362575" y="-342900"/>
            <a:ext cx="1260000" cy="2340000"/>
          </a:xfrm>
          <a:prstGeom prst="round2SameRect">
            <a:avLst>
              <a:gd name="adj1" fmla="val 9107"/>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8" name="Straight Connector 7">
            <a:extLst>
              <a:ext uri="{FF2B5EF4-FFF2-40B4-BE49-F238E27FC236}">
                <a16:creationId xmlns:a16="http://schemas.microsoft.com/office/drawing/2014/main" id="{803CA391-7922-5A85-1A62-9B1CEA503F56}"/>
              </a:ext>
            </a:extLst>
          </xdr:cNvPr>
          <xdr:cNvCxnSpPr/>
        </xdr:nvCxnSpPr>
        <xdr:spPr>
          <a:xfrm>
            <a:off x="5381625" y="352425"/>
            <a:ext cx="0" cy="923925"/>
          </a:xfrm>
          <a:prstGeom prst="line">
            <a:avLst/>
          </a:prstGeom>
          <a:ln w="6350"/>
        </xdr:spPr>
        <xdr:style>
          <a:lnRef idx="2">
            <a:schemeClr val="accent1"/>
          </a:lnRef>
          <a:fillRef idx="0">
            <a:schemeClr val="accent1"/>
          </a:fillRef>
          <a:effectRef idx="1">
            <a:schemeClr val="accent1"/>
          </a:effectRef>
          <a:fontRef idx="minor">
            <a:schemeClr val="tx1"/>
          </a:fontRef>
        </xdr:style>
      </xdr:cxnSp>
    </xdr:grpSp>
    <xdr:clientData/>
  </xdr:twoCellAnchor>
  <xdr:twoCellAnchor editAs="absolute">
    <xdr:from>
      <xdr:col>7</xdr:col>
      <xdr:colOff>793500</xdr:colOff>
      <xdr:row>1</xdr:row>
      <xdr:rowOff>6600</xdr:rowOff>
    </xdr:from>
    <xdr:to>
      <xdr:col>9</xdr:col>
      <xdr:colOff>95025</xdr:colOff>
      <xdr:row>4</xdr:row>
      <xdr:rowOff>190275</xdr:rowOff>
    </xdr:to>
    <xdr:grpSp>
      <xdr:nvGrpSpPr>
        <xdr:cNvPr id="10" name="Group 9">
          <a:extLst>
            <a:ext uri="{FF2B5EF4-FFF2-40B4-BE49-F238E27FC236}">
              <a16:creationId xmlns:a16="http://schemas.microsoft.com/office/drawing/2014/main" id="{856BC1B4-1DFC-819F-083D-93EAA46B4C28}"/>
            </a:ext>
          </a:extLst>
        </xdr:cNvPr>
        <xdr:cNvGrpSpPr/>
      </xdr:nvGrpSpPr>
      <xdr:grpSpPr>
        <a:xfrm>
          <a:off x="7451475" y="197100"/>
          <a:ext cx="2473350" cy="1269525"/>
          <a:chOff x="4689225" y="197100"/>
          <a:chExt cx="2473350" cy="1269525"/>
        </a:xfrm>
      </xdr:grpSpPr>
      <xdr:sp macro="" textlink="">
        <xdr:nvSpPr>
          <xdr:cNvPr id="11" name="Rectangle: Top Corners Rounded 10">
            <a:extLst>
              <a:ext uri="{FF2B5EF4-FFF2-40B4-BE49-F238E27FC236}">
                <a16:creationId xmlns:a16="http://schemas.microsoft.com/office/drawing/2014/main" id="{EEB796D4-2F21-8E5C-D814-18F0D9E9337B}"/>
              </a:ext>
            </a:extLst>
          </xdr:cNvPr>
          <xdr:cNvSpPr/>
        </xdr:nvSpPr>
        <xdr:spPr>
          <a:xfrm rot="16200000">
            <a:off x="5229225" y="-333375"/>
            <a:ext cx="1260000" cy="2340000"/>
          </a:xfrm>
          <a:prstGeom prst="round2SameRect">
            <a:avLst>
              <a:gd name="adj1" fmla="val 9107"/>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Top Corners Rounded 11">
            <a:extLst>
              <a:ext uri="{FF2B5EF4-FFF2-40B4-BE49-F238E27FC236}">
                <a16:creationId xmlns:a16="http://schemas.microsoft.com/office/drawing/2014/main" id="{BEE199FE-80DF-7382-3724-DE656DB3E97F}"/>
              </a:ext>
            </a:extLst>
          </xdr:cNvPr>
          <xdr:cNvSpPr/>
        </xdr:nvSpPr>
        <xdr:spPr>
          <a:xfrm rot="5400000">
            <a:off x="5362575" y="-342900"/>
            <a:ext cx="1260000" cy="2340000"/>
          </a:xfrm>
          <a:prstGeom prst="round2SameRect">
            <a:avLst>
              <a:gd name="adj1" fmla="val 9107"/>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3" name="Straight Connector 12">
            <a:extLst>
              <a:ext uri="{FF2B5EF4-FFF2-40B4-BE49-F238E27FC236}">
                <a16:creationId xmlns:a16="http://schemas.microsoft.com/office/drawing/2014/main" id="{DE43C933-7DC8-9C20-21C5-8E9A1E39EFE9}"/>
              </a:ext>
            </a:extLst>
          </xdr:cNvPr>
          <xdr:cNvCxnSpPr/>
        </xdr:nvCxnSpPr>
        <xdr:spPr>
          <a:xfrm>
            <a:off x="5400675" y="333375"/>
            <a:ext cx="0" cy="923925"/>
          </a:xfrm>
          <a:prstGeom prst="line">
            <a:avLst/>
          </a:prstGeom>
          <a:ln w="6350"/>
        </xdr:spPr>
        <xdr:style>
          <a:lnRef idx="2">
            <a:schemeClr val="accent1"/>
          </a:lnRef>
          <a:fillRef idx="0">
            <a:schemeClr val="accent1"/>
          </a:fillRef>
          <a:effectRef idx="1">
            <a:schemeClr val="accent1"/>
          </a:effectRef>
          <a:fontRef idx="minor">
            <a:schemeClr val="tx1"/>
          </a:fontRef>
        </xdr:style>
      </xdr:cxnSp>
    </xdr:grpSp>
    <xdr:clientData/>
  </xdr:twoCellAnchor>
  <xdr:twoCellAnchor editAs="absolute">
    <xdr:from>
      <xdr:col>9</xdr:col>
      <xdr:colOff>326775</xdr:colOff>
      <xdr:row>1</xdr:row>
      <xdr:rowOff>25650</xdr:rowOff>
    </xdr:from>
    <xdr:to>
      <xdr:col>13</xdr:col>
      <xdr:colOff>361725</xdr:colOff>
      <xdr:row>5</xdr:row>
      <xdr:rowOff>18825</xdr:rowOff>
    </xdr:to>
    <xdr:grpSp>
      <xdr:nvGrpSpPr>
        <xdr:cNvPr id="14" name="Group 13">
          <a:extLst>
            <a:ext uri="{FF2B5EF4-FFF2-40B4-BE49-F238E27FC236}">
              <a16:creationId xmlns:a16="http://schemas.microsoft.com/office/drawing/2014/main" id="{257C028B-6499-5641-D2B6-32F485FFF163}"/>
            </a:ext>
          </a:extLst>
        </xdr:cNvPr>
        <xdr:cNvGrpSpPr/>
      </xdr:nvGrpSpPr>
      <xdr:grpSpPr>
        <a:xfrm>
          <a:off x="10156575" y="216150"/>
          <a:ext cx="2473350" cy="1269525"/>
          <a:chOff x="4689225" y="197100"/>
          <a:chExt cx="2473350" cy="1269525"/>
        </a:xfrm>
      </xdr:grpSpPr>
      <xdr:sp macro="" textlink="">
        <xdr:nvSpPr>
          <xdr:cNvPr id="15" name="Rectangle: Top Corners Rounded 14">
            <a:extLst>
              <a:ext uri="{FF2B5EF4-FFF2-40B4-BE49-F238E27FC236}">
                <a16:creationId xmlns:a16="http://schemas.microsoft.com/office/drawing/2014/main" id="{DC04A244-440B-CB31-FD50-2A99F8536AAF}"/>
              </a:ext>
            </a:extLst>
          </xdr:cNvPr>
          <xdr:cNvSpPr/>
        </xdr:nvSpPr>
        <xdr:spPr>
          <a:xfrm rot="16200000">
            <a:off x="5229225" y="-333375"/>
            <a:ext cx="1260000" cy="2340000"/>
          </a:xfrm>
          <a:prstGeom prst="round2SameRect">
            <a:avLst>
              <a:gd name="adj1" fmla="val 9107"/>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Top Corners Rounded 15">
            <a:extLst>
              <a:ext uri="{FF2B5EF4-FFF2-40B4-BE49-F238E27FC236}">
                <a16:creationId xmlns:a16="http://schemas.microsoft.com/office/drawing/2014/main" id="{FAEC0400-3000-00EA-D249-299B20F098F6}"/>
              </a:ext>
            </a:extLst>
          </xdr:cNvPr>
          <xdr:cNvSpPr/>
        </xdr:nvSpPr>
        <xdr:spPr>
          <a:xfrm rot="5400000">
            <a:off x="5362575" y="-342900"/>
            <a:ext cx="1260000" cy="2340000"/>
          </a:xfrm>
          <a:prstGeom prst="round2SameRect">
            <a:avLst>
              <a:gd name="adj1" fmla="val 9107"/>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7" name="Straight Connector 16">
            <a:extLst>
              <a:ext uri="{FF2B5EF4-FFF2-40B4-BE49-F238E27FC236}">
                <a16:creationId xmlns:a16="http://schemas.microsoft.com/office/drawing/2014/main" id="{3FC8A626-4B6C-C528-AC33-C5A1DEBACB04}"/>
              </a:ext>
            </a:extLst>
          </xdr:cNvPr>
          <xdr:cNvCxnSpPr/>
        </xdr:nvCxnSpPr>
        <xdr:spPr>
          <a:xfrm>
            <a:off x="5334000" y="352425"/>
            <a:ext cx="0" cy="923925"/>
          </a:xfrm>
          <a:prstGeom prst="line">
            <a:avLst/>
          </a:prstGeom>
          <a:ln w="6350"/>
        </xdr:spPr>
        <xdr:style>
          <a:lnRef idx="2">
            <a:schemeClr val="accent1"/>
          </a:lnRef>
          <a:fillRef idx="0">
            <a:schemeClr val="accent1"/>
          </a:fillRef>
          <a:effectRef idx="1">
            <a:schemeClr val="accent1"/>
          </a:effectRef>
          <a:fontRef idx="minor">
            <a:schemeClr val="tx1"/>
          </a:fontRef>
        </xdr:style>
      </xdr:cxnSp>
    </xdr:grpSp>
    <xdr:clientData/>
  </xdr:twoCellAnchor>
  <xdr:twoCellAnchor editAs="absolute">
    <xdr:from>
      <xdr:col>14</xdr:col>
      <xdr:colOff>383925</xdr:colOff>
      <xdr:row>1</xdr:row>
      <xdr:rowOff>63750</xdr:rowOff>
    </xdr:from>
    <xdr:to>
      <xdr:col>18</xdr:col>
      <xdr:colOff>418875</xdr:colOff>
      <xdr:row>5</xdr:row>
      <xdr:rowOff>56925</xdr:rowOff>
    </xdr:to>
    <xdr:grpSp>
      <xdr:nvGrpSpPr>
        <xdr:cNvPr id="18" name="Group 17">
          <a:extLst>
            <a:ext uri="{FF2B5EF4-FFF2-40B4-BE49-F238E27FC236}">
              <a16:creationId xmlns:a16="http://schemas.microsoft.com/office/drawing/2014/main" id="{09F87B47-BC1B-1EC6-0016-318797864478}"/>
            </a:ext>
          </a:extLst>
        </xdr:cNvPr>
        <xdr:cNvGrpSpPr/>
      </xdr:nvGrpSpPr>
      <xdr:grpSpPr>
        <a:xfrm>
          <a:off x="13261725" y="254250"/>
          <a:ext cx="2473350" cy="1269525"/>
          <a:chOff x="4689225" y="197100"/>
          <a:chExt cx="2473350" cy="1269525"/>
        </a:xfrm>
      </xdr:grpSpPr>
      <xdr:sp macro="" textlink="">
        <xdr:nvSpPr>
          <xdr:cNvPr id="19" name="Rectangle: Top Corners Rounded 18">
            <a:extLst>
              <a:ext uri="{FF2B5EF4-FFF2-40B4-BE49-F238E27FC236}">
                <a16:creationId xmlns:a16="http://schemas.microsoft.com/office/drawing/2014/main" id="{3861BC61-63A4-D2BD-B7E3-11C5D7F9B28D}"/>
              </a:ext>
            </a:extLst>
          </xdr:cNvPr>
          <xdr:cNvSpPr/>
        </xdr:nvSpPr>
        <xdr:spPr>
          <a:xfrm rot="16200000">
            <a:off x="5229225" y="-333375"/>
            <a:ext cx="1260000" cy="2340000"/>
          </a:xfrm>
          <a:prstGeom prst="round2SameRect">
            <a:avLst>
              <a:gd name="adj1" fmla="val 9107"/>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Top Corners Rounded 19">
            <a:extLst>
              <a:ext uri="{FF2B5EF4-FFF2-40B4-BE49-F238E27FC236}">
                <a16:creationId xmlns:a16="http://schemas.microsoft.com/office/drawing/2014/main" id="{E5656B93-93AA-9C8D-07DF-A30296DBE04C}"/>
              </a:ext>
            </a:extLst>
          </xdr:cNvPr>
          <xdr:cNvSpPr/>
        </xdr:nvSpPr>
        <xdr:spPr>
          <a:xfrm rot="5400000">
            <a:off x="5362575" y="-342900"/>
            <a:ext cx="1260000" cy="2340000"/>
          </a:xfrm>
          <a:prstGeom prst="round2SameRect">
            <a:avLst>
              <a:gd name="adj1" fmla="val 9107"/>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21" name="Straight Connector 20">
            <a:extLst>
              <a:ext uri="{FF2B5EF4-FFF2-40B4-BE49-F238E27FC236}">
                <a16:creationId xmlns:a16="http://schemas.microsoft.com/office/drawing/2014/main" id="{7C41C954-095A-DCBF-E91F-435F674560D3}"/>
              </a:ext>
            </a:extLst>
          </xdr:cNvPr>
          <xdr:cNvCxnSpPr/>
        </xdr:nvCxnSpPr>
        <xdr:spPr>
          <a:xfrm>
            <a:off x="5314950" y="323850"/>
            <a:ext cx="0" cy="923925"/>
          </a:xfrm>
          <a:prstGeom prst="line">
            <a:avLst/>
          </a:prstGeom>
          <a:ln w="6350"/>
        </xdr:spPr>
        <xdr:style>
          <a:lnRef idx="2">
            <a:schemeClr val="accent1"/>
          </a:lnRef>
          <a:fillRef idx="0">
            <a:schemeClr val="accent1"/>
          </a:fillRef>
          <a:effectRef idx="1">
            <a:schemeClr val="accent1"/>
          </a:effectRef>
          <a:fontRef idx="minor">
            <a:schemeClr val="tx1"/>
          </a:fontRef>
        </xdr:style>
      </xdr:cxnSp>
    </xdr:grpSp>
    <xdr:clientData/>
  </xdr:twoCellAnchor>
  <xdr:twoCellAnchor editAs="oneCell">
    <xdr:from>
      <xdr:col>0</xdr:col>
      <xdr:colOff>0</xdr:colOff>
      <xdr:row>6</xdr:row>
      <xdr:rowOff>38099</xdr:rowOff>
    </xdr:from>
    <xdr:to>
      <xdr:col>2</xdr:col>
      <xdr:colOff>487500</xdr:colOff>
      <xdr:row>60</xdr:row>
      <xdr:rowOff>0</xdr:rowOff>
    </xdr:to>
    <mc:AlternateContent xmlns:mc="http://schemas.openxmlformats.org/markup-compatibility/2006" xmlns:a14="http://schemas.microsoft.com/office/drawing/2010/main">
      <mc:Choice Requires="a14">
        <xdr:graphicFrame macro="">
          <xdr:nvGraphicFramePr>
            <xdr:cNvPr id="22" name="STATE">
              <a:extLst>
                <a:ext uri="{FF2B5EF4-FFF2-40B4-BE49-F238E27FC236}">
                  <a16:creationId xmlns:a16="http://schemas.microsoft.com/office/drawing/2014/main" id="{592C3B3E-0866-4099-9B77-64E9F649A49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0" y="1695449"/>
              <a:ext cx="1440000" cy="102489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495300</xdr:colOff>
      <xdr:row>1</xdr:row>
      <xdr:rowOff>209550</xdr:rowOff>
    </xdr:from>
    <xdr:to>
      <xdr:col>7</xdr:col>
      <xdr:colOff>200025</xdr:colOff>
      <xdr:row>2</xdr:row>
      <xdr:rowOff>38100</xdr:rowOff>
    </xdr:to>
    <xdr:sp macro="" textlink="Analysis!B4">
      <xdr:nvSpPr>
        <xdr:cNvPr id="23" name="TextBox 22">
          <a:extLst>
            <a:ext uri="{FF2B5EF4-FFF2-40B4-BE49-F238E27FC236}">
              <a16:creationId xmlns:a16="http://schemas.microsoft.com/office/drawing/2014/main" id="{88B24698-C27B-ED08-B8DD-73D88D62869C}"/>
            </a:ext>
          </a:extLst>
        </xdr:cNvPr>
        <xdr:cNvSpPr txBox="1"/>
      </xdr:nvSpPr>
      <xdr:spPr>
        <a:xfrm>
          <a:off x="5381625" y="400050"/>
          <a:ext cx="14763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EFDABD5-3E41-48F8-AE09-12492C5EB1D7}" type="TxLink">
            <a:rPr lang="en-US" sz="2800" b="0" i="0" u="none" strike="noStrike">
              <a:solidFill>
                <a:srgbClr val="7030A0"/>
              </a:solidFill>
              <a:latin typeface="Aptos Narrow"/>
            </a:rPr>
            <a:pPr algn="ctr"/>
            <a:t> 39 </a:t>
          </a:fld>
          <a:endParaRPr lang="en-US" sz="2800">
            <a:solidFill>
              <a:srgbClr val="7030A0"/>
            </a:solidFill>
          </a:endParaRPr>
        </a:p>
      </xdr:txBody>
    </xdr:sp>
    <xdr:clientData/>
  </xdr:twoCellAnchor>
  <xdr:twoCellAnchor editAs="absolute">
    <xdr:from>
      <xdr:col>6</xdr:col>
      <xdr:colOff>504824</xdr:colOff>
      <xdr:row>2</xdr:row>
      <xdr:rowOff>114300</xdr:rowOff>
    </xdr:from>
    <xdr:to>
      <xdr:col>7</xdr:col>
      <xdr:colOff>352425</xdr:colOff>
      <xdr:row>4</xdr:row>
      <xdr:rowOff>9525</xdr:rowOff>
    </xdr:to>
    <xdr:sp macro="" textlink="">
      <xdr:nvSpPr>
        <xdr:cNvPr id="24" name="TextBox 23">
          <a:extLst>
            <a:ext uri="{FF2B5EF4-FFF2-40B4-BE49-F238E27FC236}">
              <a16:creationId xmlns:a16="http://schemas.microsoft.com/office/drawing/2014/main" id="{14A92398-63B8-B2CC-0F6F-703B1F949B29}"/>
            </a:ext>
          </a:extLst>
        </xdr:cNvPr>
        <xdr:cNvSpPr txBox="1"/>
      </xdr:nvSpPr>
      <xdr:spPr>
        <a:xfrm>
          <a:off x="5391149" y="895350"/>
          <a:ext cx="1619251"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7030A0"/>
              </a:solidFill>
            </a:rPr>
            <a:t>BURN BEDS ADULT</a:t>
          </a:r>
        </a:p>
      </xdr:txBody>
    </xdr:sp>
    <xdr:clientData/>
  </xdr:twoCellAnchor>
  <xdr:twoCellAnchor editAs="absolute">
    <xdr:from>
      <xdr:col>8</xdr:col>
      <xdr:colOff>9525</xdr:colOff>
      <xdr:row>1</xdr:row>
      <xdr:rowOff>209550</xdr:rowOff>
    </xdr:from>
    <xdr:to>
      <xdr:col>9</xdr:col>
      <xdr:colOff>0</xdr:colOff>
      <xdr:row>2</xdr:row>
      <xdr:rowOff>38100</xdr:rowOff>
    </xdr:to>
    <xdr:sp macro="" textlink="Analysis!B5">
      <xdr:nvSpPr>
        <xdr:cNvPr id="25" name="TextBox 24">
          <a:extLst>
            <a:ext uri="{FF2B5EF4-FFF2-40B4-BE49-F238E27FC236}">
              <a16:creationId xmlns:a16="http://schemas.microsoft.com/office/drawing/2014/main" id="{227A36C7-A6DC-5694-B705-086E5D9158F4}"/>
            </a:ext>
          </a:extLst>
        </xdr:cNvPr>
        <xdr:cNvSpPr txBox="1"/>
      </xdr:nvSpPr>
      <xdr:spPr>
        <a:xfrm>
          <a:off x="8353425" y="400050"/>
          <a:ext cx="14763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541D1BC-E525-46B8-8211-09C5783E7455}" type="TxLink">
            <a:rPr lang="en-US" sz="2800" b="0" i="0" u="none" strike="noStrike">
              <a:solidFill>
                <a:srgbClr val="7030A0"/>
              </a:solidFill>
              <a:latin typeface="Aptos Narrow"/>
              <a:ea typeface="+mn-ea"/>
              <a:cs typeface="+mn-cs"/>
            </a:rPr>
            <a:pPr marL="0" indent="0" algn="ctr"/>
            <a:t> 24 </a:t>
          </a:fld>
          <a:endParaRPr lang="en-US" sz="2800" b="0" i="0" u="none" strike="noStrike">
            <a:solidFill>
              <a:srgbClr val="7030A0"/>
            </a:solidFill>
            <a:latin typeface="Aptos Narrow"/>
            <a:ea typeface="+mn-ea"/>
            <a:cs typeface="+mn-cs"/>
          </a:endParaRPr>
        </a:p>
      </xdr:txBody>
    </xdr:sp>
    <xdr:clientData/>
  </xdr:twoCellAnchor>
  <xdr:twoCellAnchor editAs="absolute">
    <xdr:from>
      <xdr:col>7</xdr:col>
      <xdr:colOff>1485900</xdr:colOff>
      <xdr:row>2</xdr:row>
      <xdr:rowOff>114300</xdr:rowOff>
    </xdr:from>
    <xdr:to>
      <xdr:col>9</xdr:col>
      <xdr:colOff>9524</xdr:colOff>
      <xdr:row>4</xdr:row>
      <xdr:rowOff>9525</xdr:rowOff>
    </xdr:to>
    <xdr:sp macro="" textlink="">
      <xdr:nvSpPr>
        <xdr:cNvPr id="26" name="TextBox 25">
          <a:extLst>
            <a:ext uri="{FF2B5EF4-FFF2-40B4-BE49-F238E27FC236}">
              <a16:creationId xmlns:a16="http://schemas.microsoft.com/office/drawing/2014/main" id="{BAF7B079-5EBC-5E8B-B458-FF434C52F212}"/>
            </a:ext>
          </a:extLst>
        </xdr:cNvPr>
        <xdr:cNvSpPr txBox="1"/>
      </xdr:nvSpPr>
      <xdr:spPr>
        <a:xfrm>
          <a:off x="8143875" y="895350"/>
          <a:ext cx="1695449"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7030A0"/>
              </a:solidFill>
            </a:rPr>
            <a:t>BURN BEDS PEDS</a:t>
          </a:r>
        </a:p>
      </xdr:txBody>
    </xdr:sp>
    <xdr:clientData/>
  </xdr:twoCellAnchor>
  <xdr:twoCellAnchor editAs="absolute">
    <xdr:from>
      <xdr:col>11</xdr:col>
      <xdr:colOff>9525</xdr:colOff>
      <xdr:row>1</xdr:row>
      <xdr:rowOff>209550</xdr:rowOff>
    </xdr:from>
    <xdr:to>
      <xdr:col>13</xdr:col>
      <xdr:colOff>266700</xdr:colOff>
      <xdr:row>2</xdr:row>
      <xdr:rowOff>38100</xdr:rowOff>
    </xdr:to>
    <xdr:sp macro="" textlink="Analysis!B6">
      <xdr:nvSpPr>
        <xdr:cNvPr id="27" name="TextBox 26">
          <a:extLst>
            <a:ext uri="{FF2B5EF4-FFF2-40B4-BE49-F238E27FC236}">
              <a16:creationId xmlns:a16="http://schemas.microsoft.com/office/drawing/2014/main" id="{98F31C96-A8B1-B71A-8C07-2B752C0959E2}"/>
            </a:ext>
          </a:extLst>
        </xdr:cNvPr>
        <xdr:cNvSpPr txBox="1"/>
      </xdr:nvSpPr>
      <xdr:spPr>
        <a:xfrm>
          <a:off x="11058525" y="400050"/>
          <a:ext cx="14763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3F7B82D-ADEC-43A2-A012-1F7A8D9CA6CE}" type="TxLink">
            <a:rPr lang="en-US" sz="2800" b="0" i="0" u="none" strike="noStrike">
              <a:solidFill>
                <a:srgbClr val="7030A0"/>
              </a:solidFill>
              <a:latin typeface="Aptos Narrow"/>
              <a:ea typeface="+mn-ea"/>
              <a:cs typeface="+mn-cs"/>
            </a:rPr>
            <a:pPr marL="0" indent="0" algn="ctr"/>
            <a:t> 847 </a:t>
          </a:fld>
          <a:endParaRPr lang="en-US" sz="2800" b="0" i="0" u="none" strike="noStrike">
            <a:solidFill>
              <a:srgbClr val="7030A0"/>
            </a:solidFill>
            <a:latin typeface="Aptos Narrow"/>
            <a:ea typeface="+mn-ea"/>
            <a:cs typeface="+mn-cs"/>
          </a:endParaRPr>
        </a:p>
      </xdr:txBody>
    </xdr:sp>
    <xdr:clientData/>
  </xdr:twoCellAnchor>
  <xdr:twoCellAnchor editAs="absolute">
    <xdr:from>
      <xdr:col>10</xdr:col>
      <xdr:colOff>314325</xdr:colOff>
      <xdr:row>2</xdr:row>
      <xdr:rowOff>114300</xdr:rowOff>
    </xdr:from>
    <xdr:to>
      <xdr:col>13</xdr:col>
      <xdr:colOff>276224</xdr:colOff>
      <xdr:row>4</xdr:row>
      <xdr:rowOff>9525</xdr:rowOff>
    </xdr:to>
    <xdr:sp macro="" textlink="">
      <xdr:nvSpPr>
        <xdr:cNvPr id="28" name="TextBox 27">
          <a:extLst>
            <a:ext uri="{FF2B5EF4-FFF2-40B4-BE49-F238E27FC236}">
              <a16:creationId xmlns:a16="http://schemas.microsoft.com/office/drawing/2014/main" id="{A0559809-32BB-B29C-CC3A-CA308312C780}"/>
            </a:ext>
          </a:extLst>
        </xdr:cNvPr>
        <xdr:cNvSpPr txBox="1"/>
      </xdr:nvSpPr>
      <xdr:spPr>
        <a:xfrm>
          <a:off x="10753725" y="895350"/>
          <a:ext cx="1790699"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rgbClr val="7030A0"/>
              </a:solidFill>
            </a:rPr>
            <a:t>DEDICATED </a:t>
          </a:r>
          <a:r>
            <a:rPr lang="en-US" sz="1400">
              <a:solidFill>
                <a:srgbClr val="7030A0"/>
              </a:solidFill>
            </a:rPr>
            <a:t>BURN BEDS</a:t>
          </a:r>
        </a:p>
      </xdr:txBody>
    </xdr:sp>
    <xdr:clientData/>
  </xdr:twoCellAnchor>
  <xdr:twoCellAnchor editAs="absolute">
    <xdr:from>
      <xdr:col>15</xdr:col>
      <xdr:colOff>352425</xdr:colOff>
      <xdr:row>1</xdr:row>
      <xdr:rowOff>238125</xdr:rowOff>
    </xdr:from>
    <xdr:to>
      <xdr:col>18</xdr:col>
      <xdr:colOff>0</xdr:colOff>
      <xdr:row>2</xdr:row>
      <xdr:rowOff>66675</xdr:rowOff>
    </xdr:to>
    <xdr:sp macro="" textlink="Analysis!B7">
      <xdr:nvSpPr>
        <xdr:cNvPr id="29" name="TextBox 28">
          <a:extLst>
            <a:ext uri="{FF2B5EF4-FFF2-40B4-BE49-F238E27FC236}">
              <a16:creationId xmlns:a16="http://schemas.microsoft.com/office/drawing/2014/main" id="{1DEDF2C2-0089-43A9-3F20-D877F58E5EBF}"/>
            </a:ext>
          </a:extLst>
        </xdr:cNvPr>
        <xdr:cNvSpPr txBox="1"/>
      </xdr:nvSpPr>
      <xdr:spPr>
        <a:xfrm>
          <a:off x="13839825" y="428625"/>
          <a:ext cx="14763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4682966-624D-4303-86F7-2D183E03191D}" type="TxLink">
            <a:rPr lang="en-US" sz="2800" b="0" i="0" u="none" strike="noStrike">
              <a:solidFill>
                <a:srgbClr val="7030A0"/>
              </a:solidFill>
              <a:latin typeface="Aptos Narrow"/>
              <a:ea typeface="+mn-ea"/>
              <a:cs typeface="+mn-cs"/>
            </a:rPr>
            <a:pPr marL="0" indent="0" algn="ctr"/>
            <a:t> 97,185 </a:t>
          </a:fld>
          <a:endParaRPr lang="en-US" sz="2800" b="0" i="0" u="none" strike="noStrike">
            <a:solidFill>
              <a:srgbClr val="7030A0"/>
            </a:solidFill>
            <a:latin typeface="Aptos Narrow"/>
            <a:ea typeface="+mn-ea"/>
            <a:cs typeface="+mn-cs"/>
          </a:endParaRPr>
        </a:p>
      </xdr:txBody>
    </xdr:sp>
    <xdr:clientData/>
  </xdr:twoCellAnchor>
  <xdr:twoCellAnchor editAs="absolute">
    <xdr:from>
      <xdr:col>15</xdr:col>
      <xdr:colOff>228599</xdr:colOff>
      <xdr:row>2</xdr:row>
      <xdr:rowOff>114300</xdr:rowOff>
    </xdr:from>
    <xdr:to>
      <xdr:col>17</xdr:col>
      <xdr:colOff>485774</xdr:colOff>
      <xdr:row>4</xdr:row>
      <xdr:rowOff>9525</xdr:rowOff>
    </xdr:to>
    <xdr:sp macro="" textlink="">
      <xdr:nvSpPr>
        <xdr:cNvPr id="30" name="TextBox 29">
          <a:extLst>
            <a:ext uri="{FF2B5EF4-FFF2-40B4-BE49-F238E27FC236}">
              <a16:creationId xmlns:a16="http://schemas.microsoft.com/office/drawing/2014/main" id="{88E27AD1-E1D8-AA30-E613-A6B1C343D162}"/>
            </a:ext>
          </a:extLst>
        </xdr:cNvPr>
        <xdr:cNvSpPr txBox="1"/>
      </xdr:nvSpPr>
      <xdr:spPr>
        <a:xfrm>
          <a:off x="13715999" y="895350"/>
          <a:ext cx="147637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7030A0"/>
              </a:solidFill>
            </a:rPr>
            <a:t>TOTAL</a:t>
          </a:r>
          <a:r>
            <a:rPr lang="en-US" sz="1400" baseline="0">
              <a:solidFill>
                <a:srgbClr val="7030A0"/>
              </a:solidFill>
            </a:rPr>
            <a:t> </a:t>
          </a:r>
          <a:r>
            <a:rPr lang="en-US" sz="1400">
              <a:solidFill>
                <a:srgbClr val="7030A0"/>
              </a:solidFill>
            </a:rPr>
            <a:t>BEDS</a:t>
          </a:r>
        </a:p>
      </xdr:txBody>
    </xdr:sp>
    <xdr:clientData/>
  </xdr:twoCellAnchor>
  <xdr:twoCellAnchor editAs="absolute">
    <xdr:from>
      <xdr:col>5</xdr:col>
      <xdr:colOff>990600</xdr:colOff>
      <xdr:row>1</xdr:row>
      <xdr:rowOff>447675</xdr:rowOff>
    </xdr:from>
    <xdr:to>
      <xdr:col>6</xdr:col>
      <xdr:colOff>428625</xdr:colOff>
      <xdr:row>2</xdr:row>
      <xdr:rowOff>295275</xdr:rowOff>
    </xdr:to>
    <xdr:pic>
      <xdr:nvPicPr>
        <xdr:cNvPr id="32" name="Picture 31">
          <a:extLst>
            <a:ext uri="{FF2B5EF4-FFF2-40B4-BE49-F238E27FC236}">
              <a16:creationId xmlns:a16="http://schemas.microsoft.com/office/drawing/2014/main" id="{A3F3B8B2-9FB3-D8D6-BE7D-2D0F5EAE7728}"/>
            </a:ext>
          </a:extLst>
        </xdr:cNvPr>
        <xdr:cNvPicPr>
          <a:picLocks noChangeAspect="1" noChangeArrowheads="1"/>
        </xdr:cNvPicPr>
      </xdr:nvPicPr>
      <xdr:blipFill>
        <a:blip xmlns:r="http://schemas.openxmlformats.org/officeDocument/2006/relationships" r:embed="rId1" cstate="print">
          <a:duotone>
            <a:schemeClr val="accent5">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4876800" y="638175"/>
          <a:ext cx="438150"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14</xdr:col>
      <xdr:colOff>533400</xdr:colOff>
      <xdr:row>1</xdr:row>
      <xdr:rowOff>571500</xdr:rowOff>
    </xdr:from>
    <xdr:to>
      <xdr:col>15</xdr:col>
      <xdr:colOff>361950</xdr:colOff>
      <xdr:row>3</xdr:row>
      <xdr:rowOff>114300</xdr:rowOff>
    </xdr:to>
    <xdr:pic>
      <xdr:nvPicPr>
        <xdr:cNvPr id="36" name="Picture 35">
          <a:extLst>
            <a:ext uri="{FF2B5EF4-FFF2-40B4-BE49-F238E27FC236}">
              <a16:creationId xmlns:a16="http://schemas.microsoft.com/office/drawing/2014/main" id="{026895E0-5308-4B8A-914C-7B7986FD2CDA}"/>
            </a:ext>
          </a:extLst>
        </xdr:cNvPr>
        <xdr:cNvPicPr>
          <a:picLocks noChangeAspect="1" noChangeArrowheads="1"/>
        </xdr:cNvPicPr>
      </xdr:nvPicPr>
      <xdr:blipFill>
        <a:blip xmlns:r="http://schemas.openxmlformats.org/officeDocument/2006/relationships" r:embed="rId1" cstate="print">
          <a:duotone>
            <a:schemeClr val="accent5">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3411200" y="762000"/>
          <a:ext cx="438150"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9</xdr:col>
      <xdr:colOff>485775</xdr:colOff>
      <xdr:row>1</xdr:row>
      <xdr:rowOff>533400</xdr:rowOff>
    </xdr:from>
    <xdr:to>
      <xdr:col>10</xdr:col>
      <xdr:colOff>314325</xdr:colOff>
      <xdr:row>3</xdr:row>
      <xdr:rowOff>76200</xdr:rowOff>
    </xdr:to>
    <xdr:pic>
      <xdr:nvPicPr>
        <xdr:cNvPr id="37" name="Picture 36">
          <a:extLst>
            <a:ext uri="{FF2B5EF4-FFF2-40B4-BE49-F238E27FC236}">
              <a16:creationId xmlns:a16="http://schemas.microsoft.com/office/drawing/2014/main" id="{0BADBFB3-E764-4B19-B478-E24AC889A6E6}"/>
            </a:ext>
          </a:extLst>
        </xdr:cNvPr>
        <xdr:cNvPicPr>
          <a:picLocks noChangeAspect="1" noChangeArrowheads="1"/>
        </xdr:cNvPicPr>
      </xdr:nvPicPr>
      <xdr:blipFill>
        <a:blip xmlns:r="http://schemas.openxmlformats.org/officeDocument/2006/relationships" r:embed="rId1" cstate="print">
          <a:duotone>
            <a:schemeClr val="accent5">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0315575" y="723900"/>
          <a:ext cx="438150"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7</xdr:col>
      <xdr:colOff>1047750</xdr:colOff>
      <xdr:row>1</xdr:row>
      <xdr:rowOff>514350</xdr:rowOff>
    </xdr:from>
    <xdr:to>
      <xdr:col>7</xdr:col>
      <xdr:colOff>1485900</xdr:colOff>
      <xdr:row>3</xdr:row>
      <xdr:rowOff>57150</xdr:rowOff>
    </xdr:to>
    <xdr:pic>
      <xdr:nvPicPr>
        <xdr:cNvPr id="38" name="Picture 37">
          <a:extLst>
            <a:ext uri="{FF2B5EF4-FFF2-40B4-BE49-F238E27FC236}">
              <a16:creationId xmlns:a16="http://schemas.microsoft.com/office/drawing/2014/main" id="{62DA259A-4F70-421E-AD7F-8A5F18B771B1}"/>
            </a:ext>
          </a:extLst>
        </xdr:cNvPr>
        <xdr:cNvPicPr>
          <a:picLocks noChangeAspect="1" noChangeArrowheads="1"/>
        </xdr:cNvPicPr>
      </xdr:nvPicPr>
      <xdr:blipFill>
        <a:blip xmlns:r="http://schemas.openxmlformats.org/officeDocument/2006/relationships" r:embed="rId1" cstate="print">
          <a:duotone>
            <a:schemeClr val="accent5">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7705725" y="704850"/>
          <a:ext cx="438150"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485774</xdr:colOff>
      <xdr:row>6</xdr:row>
      <xdr:rowOff>19050</xdr:rowOff>
    </xdr:from>
    <xdr:to>
      <xdr:col>7</xdr:col>
      <xdr:colOff>1657350</xdr:colOff>
      <xdr:row>8</xdr:row>
      <xdr:rowOff>19050</xdr:rowOff>
    </xdr:to>
    <xdr:sp macro="" textlink="">
      <xdr:nvSpPr>
        <xdr:cNvPr id="39" name="Rectangle: Rounded Corners 38">
          <a:extLst>
            <a:ext uri="{FF2B5EF4-FFF2-40B4-BE49-F238E27FC236}">
              <a16:creationId xmlns:a16="http://schemas.microsoft.com/office/drawing/2014/main" id="{9468B653-D534-6865-53CA-9ADBA16D613F}"/>
            </a:ext>
          </a:extLst>
        </xdr:cNvPr>
        <xdr:cNvSpPr/>
      </xdr:nvSpPr>
      <xdr:spPr>
        <a:xfrm>
          <a:off x="1438274" y="1676400"/>
          <a:ext cx="6438901" cy="381000"/>
        </a:xfrm>
        <a:prstGeom prst="roundRect">
          <a:avLst/>
        </a:prstGeom>
        <a:solidFill>
          <a:srgbClr val="F2EF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rgbClr val="7030A0"/>
              </a:solidFill>
            </a:rPr>
            <a:t>Number</a:t>
          </a:r>
          <a:r>
            <a:rPr lang="en-US" sz="1800" baseline="0">
              <a:solidFill>
                <a:srgbClr val="7030A0"/>
              </a:solidFill>
            </a:rPr>
            <a:t> of Burn Beds per state</a:t>
          </a:r>
          <a:endParaRPr lang="en-US" sz="1800">
            <a:solidFill>
              <a:srgbClr val="7030A0"/>
            </a:solidFill>
          </a:endParaRPr>
        </a:p>
      </xdr:txBody>
    </xdr:sp>
    <xdr:clientData/>
  </xdr:twoCellAnchor>
  <xdr:twoCellAnchor>
    <xdr:from>
      <xdr:col>7</xdr:col>
      <xdr:colOff>1628775</xdr:colOff>
      <xdr:row>6</xdr:row>
      <xdr:rowOff>19050</xdr:rowOff>
    </xdr:from>
    <xdr:to>
      <xdr:col>13</xdr:col>
      <xdr:colOff>590550</xdr:colOff>
      <xdr:row>20</xdr:row>
      <xdr:rowOff>95250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8885F558-11CC-41FE-9314-56A01A165A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286750" y="16764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0</xdr:colOff>
      <xdr:row>3</xdr:row>
      <xdr:rowOff>47624</xdr:rowOff>
    </xdr:from>
    <xdr:to>
      <xdr:col>4</xdr:col>
      <xdr:colOff>1009649</xdr:colOff>
      <xdr:row>6</xdr:row>
      <xdr:rowOff>52124</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7F04DAF1-A2B2-4B34-8BA6-39CB8DF48A5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1133474"/>
              <a:ext cx="3819524" cy="57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0</xdr:colOff>
      <xdr:row>20</xdr:row>
      <xdr:rowOff>95250</xdr:rowOff>
    </xdr:from>
    <xdr:to>
      <xdr:col>13</xdr:col>
      <xdr:colOff>457200</xdr:colOff>
      <xdr:row>35</xdr:row>
      <xdr:rowOff>133349</xdr:rowOff>
    </xdr:to>
    <xdr:graphicFrame macro="">
      <xdr:nvGraphicFramePr>
        <xdr:cNvPr id="5" name="Chart 4">
          <a:extLst>
            <a:ext uri="{FF2B5EF4-FFF2-40B4-BE49-F238E27FC236}">
              <a16:creationId xmlns:a16="http://schemas.microsoft.com/office/drawing/2014/main" id="{52CABFF8-3BAF-44A9-9012-352E008C01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47625</xdr:colOff>
      <xdr:row>21</xdr:row>
      <xdr:rowOff>47625</xdr:rowOff>
    </xdr:from>
    <xdr:to>
      <xdr:col>11</xdr:col>
      <xdr:colOff>381000</xdr:colOff>
      <xdr:row>22</xdr:row>
      <xdr:rowOff>47625</xdr:rowOff>
    </xdr:to>
    <xdr:sp macro="" textlink="Analysis!AG5">
      <xdr:nvSpPr>
        <xdr:cNvPr id="7" name="TextBox 6">
          <a:extLst>
            <a:ext uri="{FF2B5EF4-FFF2-40B4-BE49-F238E27FC236}">
              <a16:creationId xmlns:a16="http://schemas.microsoft.com/office/drawing/2014/main" id="{36EB6B9F-A59A-73A2-5C9D-542878991AD3}"/>
            </a:ext>
          </a:extLst>
        </xdr:cNvPr>
        <xdr:cNvSpPr txBox="1"/>
      </xdr:nvSpPr>
      <xdr:spPr>
        <a:xfrm>
          <a:off x="10487025" y="4562475"/>
          <a:ext cx="94297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2C92921-2D51-4100-B026-86DE80708467}" type="TxLink">
            <a:rPr lang="en-US" sz="1100" b="1" i="0" u="none" strike="noStrike">
              <a:solidFill>
                <a:srgbClr val="7030A0"/>
              </a:solidFill>
              <a:latin typeface="Aptos Narrow"/>
            </a:rPr>
            <a:pPr/>
            <a:t>South(847)</a:t>
          </a:fld>
          <a:endParaRPr lang="en-US" sz="1100" b="1">
            <a:solidFill>
              <a:srgbClr val="7030A0"/>
            </a:solidFill>
          </a:endParaRPr>
        </a:p>
      </xdr:txBody>
    </xdr:sp>
    <xdr:clientData/>
  </xdr:twoCellAnchor>
  <xdr:twoCellAnchor>
    <xdr:from>
      <xdr:col>10</xdr:col>
      <xdr:colOff>57150</xdr:colOff>
      <xdr:row>22</xdr:row>
      <xdr:rowOff>95250</xdr:rowOff>
    </xdr:from>
    <xdr:to>
      <xdr:col>11</xdr:col>
      <xdr:colOff>571500</xdr:colOff>
      <xdr:row>23</xdr:row>
      <xdr:rowOff>133350</xdr:rowOff>
    </xdr:to>
    <xdr:sp macro="" textlink="Analysis!AG6">
      <xdr:nvSpPr>
        <xdr:cNvPr id="31" name="TextBox 30">
          <a:extLst>
            <a:ext uri="{FF2B5EF4-FFF2-40B4-BE49-F238E27FC236}">
              <a16:creationId xmlns:a16="http://schemas.microsoft.com/office/drawing/2014/main" id="{7CFA57AA-95E1-4DA1-B31B-C0F17A93B766}"/>
            </a:ext>
          </a:extLst>
        </xdr:cNvPr>
        <xdr:cNvSpPr txBox="1"/>
      </xdr:nvSpPr>
      <xdr:spPr>
        <a:xfrm>
          <a:off x="10496550" y="4800600"/>
          <a:ext cx="11239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8D2077F-F332-4F3B-A45B-2C9CE8746219}" type="TxLink">
            <a:rPr lang="en-US" sz="1100" b="1" i="0" u="none" strike="noStrike">
              <a:solidFill>
                <a:srgbClr val="7030A0"/>
              </a:solidFill>
              <a:latin typeface="Aptos Narrow"/>
            </a:rPr>
            <a:pPr/>
            <a:t>Midwest(513)</a:t>
          </a:fld>
          <a:endParaRPr lang="en-US" sz="1100" b="1">
            <a:solidFill>
              <a:srgbClr val="7030A0"/>
            </a:solidFill>
          </a:endParaRPr>
        </a:p>
      </xdr:txBody>
    </xdr:sp>
    <xdr:clientData/>
  </xdr:twoCellAnchor>
  <xdr:twoCellAnchor>
    <xdr:from>
      <xdr:col>10</xdr:col>
      <xdr:colOff>47625</xdr:colOff>
      <xdr:row>23</xdr:row>
      <xdr:rowOff>142875</xdr:rowOff>
    </xdr:from>
    <xdr:to>
      <xdr:col>11</xdr:col>
      <xdr:colOff>476250</xdr:colOff>
      <xdr:row>24</xdr:row>
      <xdr:rowOff>142875</xdr:rowOff>
    </xdr:to>
    <xdr:sp macro="" textlink="Analysis!AG7">
      <xdr:nvSpPr>
        <xdr:cNvPr id="33" name="TextBox 32">
          <a:extLst>
            <a:ext uri="{FF2B5EF4-FFF2-40B4-BE49-F238E27FC236}">
              <a16:creationId xmlns:a16="http://schemas.microsoft.com/office/drawing/2014/main" id="{EC4E8476-38D5-4606-993B-F0059923E26E}"/>
            </a:ext>
          </a:extLst>
        </xdr:cNvPr>
        <xdr:cNvSpPr txBox="1"/>
      </xdr:nvSpPr>
      <xdr:spPr>
        <a:xfrm>
          <a:off x="10487025" y="5038725"/>
          <a:ext cx="103822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90EDAF0-D652-4814-B29E-50F51F856E32}" type="TxLink">
            <a:rPr lang="en-US" sz="1100" b="1" i="0" u="none" strike="noStrike">
              <a:solidFill>
                <a:srgbClr val="7030A0"/>
              </a:solidFill>
              <a:latin typeface="Aptos Narrow"/>
            </a:rPr>
            <a:pPr/>
            <a:t>West(406)</a:t>
          </a:fld>
          <a:endParaRPr lang="en-US" sz="1100" b="1">
            <a:solidFill>
              <a:srgbClr val="7030A0"/>
            </a:solidFill>
          </a:endParaRPr>
        </a:p>
      </xdr:txBody>
    </xdr:sp>
    <xdr:clientData/>
  </xdr:twoCellAnchor>
  <xdr:twoCellAnchor>
    <xdr:from>
      <xdr:col>10</xdr:col>
      <xdr:colOff>38100</xdr:colOff>
      <xdr:row>24</xdr:row>
      <xdr:rowOff>171450</xdr:rowOff>
    </xdr:from>
    <xdr:to>
      <xdr:col>11</xdr:col>
      <xdr:colOff>590550</xdr:colOff>
      <xdr:row>26</xdr:row>
      <xdr:rowOff>0</xdr:rowOff>
    </xdr:to>
    <xdr:sp macro="" textlink="Analysis!AG8">
      <xdr:nvSpPr>
        <xdr:cNvPr id="34" name="TextBox 33">
          <a:extLst>
            <a:ext uri="{FF2B5EF4-FFF2-40B4-BE49-F238E27FC236}">
              <a16:creationId xmlns:a16="http://schemas.microsoft.com/office/drawing/2014/main" id="{9557723E-F6F4-432F-A016-3EC164EA5308}"/>
            </a:ext>
          </a:extLst>
        </xdr:cNvPr>
        <xdr:cNvSpPr txBox="1"/>
      </xdr:nvSpPr>
      <xdr:spPr>
        <a:xfrm>
          <a:off x="10477500" y="5257800"/>
          <a:ext cx="11620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71AEB450-F213-4083-ABA7-68D61064714A}" type="TxLink">
            <a:rPr lang="en-US" sz="1100" b="1" i="0" u="none" strike="noStrike">
              <a:solidFill>
                <a:srgbClr val="7030A0"/>
              </a:solidFill>
              <a:latin typeface="Aptos Narrow"/>
            </a:rPr>
            <a:pPr/>
            <a:t>Northeast(314)</a:t>
          </a:fld>
          <a:endParaRPr lang="en-US" sz="1100" b="1">
            <a:solidFill>
              <a:srgbClr val="7030A0"/>
            </a:solidFill>
          </a:endParaRPr>
        </a:p>
      </xdr:txBody>
    </xdr:sp>
    <xdr:clientData/>
  </xdr:twoCellAnchor>
  <xdr:twoCellAnchor>
    <xdr:from>
      <xdr:col>15</xdr:col>
      <xdr:colOff>0</xdr:colOff>
      <xdr:row>22</xdr:row>
      <xdr:rowOff>0</xdr:rowOff>
    </xdr:from>
    <xdr:to>
      <xdr:col>22</xdr:col>
      <xdr:colOff>304800</xdr:colOff>
      <xdr:row>36</xdr:row>
      <xdr:rowOff>76200</xdr:rowOff>
    </xdr:to>
    <xdr:graphicFrame macro="">
      <xdr:nvGraphicFramePr>
        <xdr:cNvPr id="35" name="Chart 34">
          <a:extLst>
            <a:ext uri="{FF2B5EF4-FFF2-40B4-BE49-F238E27FC236}">
              <a16:creationId xmlns:a16="http://schemas.microsoft.com/office/drawing/2014/main" id="{8C5186B8-02D1-4A92-94F3-C2348E161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590550</xdr:colOff>
      <xdr:row>6</xdr:row>
      <xdr:rowOff>28575</xdr:rowOff>
    </xdr:from>
    <xdr:to>
      <xdr:col>22</xdr:col>
      <xdr:colOff>381000</xdr:colOff>
      <xdr:row>20</xdr:row>
      <xdr:rowOff>104775</xdr:rowOff>
    </xdr:to>
    <xdr:graphicFrame macro="">
      <xdr:nvGraphicFramePr>
        <xdr:cNvPr id="40" name="Chart 39">
          <a:extLst>
            <a:ext uri="{FF2B5EF4-FFF2-40B4-BE49-F238E27FC236}">
              <a16:creationId xmlns:a16="http://schemas.microsoft.com/office/drawing/2014/main" id="{D6E2E934-2AD2-43F4-8CC7-D88EF1EE1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476250</xdr:colOff>
      <xdr:row>20</xdr:row>
      <xdr:rowOff>66674</xdr:rowOff>
    </xdr:from>
    <xdr:to>
      <xdr:col>22</xdr:col>
      <xdr:colOff>457200</xdr:colOff>
      <xdr:row>36</xdr:row>
      <xdr:rowOff>114299</xdr:rowOff>
    </xdr:to>
    <xdr:graphicFrame macro="">
      <xdr:nvGraphicFramePr>
        <xdr:cNvPr id="41" name="Chart 40">
          <a:extLst>
            <a:ext uri="{FF2B5EF4-FFF2-40B4-BE49-F238E27FC236}">
              <a16:creationId xmlns:a16="http://schemas.microsoft.com/office/drawing/2014/main" id="{311EC709-1D1E-420E-A0DD-1C402C21B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400050</xdr:colOff>
      <xdr:row>1</xdr:row>
      <xdr:rowOff>119062</xdr:rowOff>
    </xdr:from>
    <xdr:to>
      <xdr:col>15</xdr:col>
      <xdr:colOff>95250</xdr:colOff>
      <xdr:row>16</xdr:row>
      <xdr:rowOff>4762</xdr:rowOff>
    </xdr:to>
    <xdr:graphicFrame macro="">
      <xdr:nvGraphicFramePr>
        <xdr:cNvPr id="11" name="Chart 10">
          <a:extLst>
            <a:ext uri="{FF2B5EF4-FFF2-40B4-BE49-F238E27FC236}">
              <a16:creationId xmlns:a16="http://schemas.microsoft.com/office/drawing/2014/main" id="{B61C5572-5E04-B404-E3BE-7EF6B3E13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76200</xdr:colOff>
      <xdr:row>11</xdr:row>
      <xdr:rowOff>52387</xdr:rowOff>
    </xdr:from>
    <xdr:to>
      <xdr:col>13</xdr:col>
      <xdr:colOff>381000</xdr:colOff>
      <xdr:row>25</xdr:row>
      <xdr:rowOff>128587</xdr:rowOff>
    </xdr:to>
    <xdr:graphicFrame macro="">
      <xdr:nvGraphicFramePr>
        <xdr:cNvPr id="2" name="Chart 1">
          <a:extLst>
            <a:ext uri="{FF2B5EF4-FFF2-40B4-BE49-F238E27FC236}">
              <a16:creationId xmlns:a16="http://schemas.microsoft.com/office/drawing/2014/main" id="{E1E972F3-D8E5-629A-B107-D345014EAB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333374</xdr:colOff>
      <xdr:row>2</xdr:row>
      <xdr:rowOff>0</xdr:rowOff>
    </xdr:from>
    <xdr:to>
      <xdr:col>2</xdr:col>
      <xdr:colOff>2247899</xdr:colOff>
      <xdr:row>9</xdr:row>
      <xdr:rowOff>9525</xdr:rowOff>
    </xdr:to>
    <mc:AlternateContent xmlns:mc="http://schemas.openxmlformats.org/markup-compatibility/2006" xmlns:a14="http://schemas.microsoft.com/office/drawing/2010/main">
      <mc:Choice Requires="a14">
        <xdr:graphicFrame macro="">
          <xdr:nvGraphicFramePr>
            <xdr:cNvPr id="5" name="ABA_VERIFIED">
              <a:extLst>
                <a:ext uri="{FF2B5EF4-FFF2-40B4-BE49-F238E27FC236}">
                  <a16:creationId xmlns:a16="http://schemas.microsoft.com/office/drawing/2014/main" id="{558F61C6-48E5-3B88-9DE2-5C128A2FA7CE}"/>
                </a:ext>
              </a:extLst>
            </xdr:cNvPr>
            <xdr:cNvGraphicFramePr/>
          </xdr:nvGraphicFramePr>
          <xdr:xfrm>
            <a:off x="0" y="0"/>
            <a:ext cx="0" cy="0"/>
          </xdr:xfrm>
          <a:graphic>
            <a:graphicData uri="http://schemas.microsoft.com/office/drawing/2010/slicer">
              <sle:slicer xmlns:sle="http://schemas.microsoft.com/office/drawing/2010/slicer" name="ABA_VERIFIED"/>
            </a:graphicData>
          </a:graphic>
        </xdr:graphicFrame>
      </mc:Choice>
      <mc:Fallback xmlns="">
        <xdr:sp macro="" textlink="">
          <xdr:nvSpPr>
            <xdr:cNvPr id="0" name=""/>
            <xdr:cNvSpPr>
              <a:spLocks noTextEdit="1"/>
            </xdr:cNvSpPr>
          </xdr:nvSpPr>
          <xdr:spPr>
            <a:xfrm>
              <a:off x="2181224" y="381000"/>
              <a:ext cx="1914525" cy="1343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247650</xdr:colOff>
      <xdr:row>1</xdr:row>
      <xdr:rowOff>147637</xdr:rowOff>
    </xdr:from>
    <xdr:to>
      <xdr:col>13</xdr:col>
      <xdr:colOff>57150</xdr:colOff>
      <xdr:row>16</xdr:row>
      <xdr:rowOff>33337</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80CAD1E6-485C-A738-A6FE-39C5E1352CB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315825" y="3381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295275</xdr:colOff>
      <xdr:row>11</xdr:row>
      <xdr:rowOff>114300</xdr:rowOff>
    </xdr:from>
    <xdr:to>
      <xdr:col>2</xdr:col>
      <xdr:colOff>1371601</xdr:colOff>
      <xdr:row>20</xdr:row>
      <xdr:rowOff>38100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21EE1B53-1EDC-D7D0-67DE-EEC7C4F00DC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43125" y="2209800"/>
              <a:ext cx="1076326" cy="163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495300</xdr:colOff>
      <xdr:row>15</xdr:row>
      <xdr:rowOff>38100</xdr:rowOff>
    </xdr:from>
    <xdr:to>
      <xdr:col>30</xdr:col>
      <xdr:colOff>285750</xdr:colOff>
      <xdr:row>30</xdr:row>
      <xdr:rowOff>76199</xdr:rowOff>
    </xdr:to>
    <xdr:graphicFrame macro="">
      <xdr:nvGraphicFramePr>
        <xdr:cNvPr id="9" name="Chart 8">
          <a:extLst>
            <a:ext uri="{FF2B5EF4-FFF2-40B4-BE49-F238E27FC236}">
              <a16:creationId xmlns:a16="http://schemas.microsoft.com/office/drawing/2014/main" id="{DB9458B6-E5E2-5CD0-82E4-E17BA53F92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39</xdr:col>
      <xdr:colOff>495300</xdr:colOff>
      <xdr:row>11</xdr:row>
      <xdr:rowOff>9525</xdr:rowOff>
    </xdr:from>
    <xdr:to>
      <xdr:col>46</xdr:col>
      <xdr:colOff>315379</xdr:colOff>
      <xdr:row>30</xdr:row>
      <xdr:rowOff>57662</xdr:rowOff>
    </xdr:to>
    <xdr:pic>
      <xdr:nvPicPr>
        <xdr:cNvPr id="10" name="Picture 9">
          <a:extLst>
            <a:ext uri="{FF2B5EF4-FFF2-40B4-BE49-F238E27FC236}">
              <a16:creationId xmlns:a16="http://schemas.microsoft.com/office/drawing/2014/main" id="{0C319E94-C1B9-90D2-F8FB-2CED4E34B031}"/>
            </a:ext>
          </a:extLst>
        </xdr:cNvPr>
        <xdr:cNvPicPr>
          <a:picLocks noChangeAspect="1"/>
        </xdr:cNvPicPr>
      </xdr:nvPicPr>
      <xdr:blipFill>
        <a:blip xmlns:r="http://schemas.openxmlformats.org/officeDocument/2006/relationships" r:embed="rId3"/>
        <a:stretch>
          <a:fillRect/>
        </a:stretch>
      </xdr:blipFill>
      <xdr:spPr>
        <a:xfrm>
          <a:off x="46501050" y="2105025"/>
          <a:ext cx="7554379" cy="3667637"/>
        </a:xfrm>
        <a:prstGeom prst="rect">
          <a:avLst/>
        </a:prstGeom>
      </xdr:spPr>
    </xdr:pic>
    <xdr:clientData/>
  </xdr:twoCellAnchor>
  <xdr:twoCellAnchor>
    <xdr:from>
      <xdr:col>31</xdr:col>
      <xdr:colOff>157162</xdr:colOff>
      <xdr:row>15</xdr:row>
      <xdr:rowOff>23812</xdr:rowOff>
    </xdr:from>
    <xdr:to>
      <xdr:col>34</xdr:col>
      <xdr:colOff>2557462</xdr:colOff>
      <xdr:row>29</xdr:row>
      <xdr:rowOff>100012</xdr:rowOff>
    </xdr:to>
    <xdr:graphicFrame macro="">
      <xdr:nvGraphicFramePr>
        <xdr:cNvPr id="7" name="Chart 6">
          <a:extLst>
            <a:ext uri="{FF2B5EF4-FFF2-40B4-BE49-F238E27FC236}">
              <a16:creationId xmlns:a16="http://schemas.microsoft.com/office/drawing/2014/main" id="{407311A1-55ED-1C33-1E21-28AD79249F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47</xdr:col>
      <xdr:colOff>9525</xdr:colOff>
      <xdr:row>18</xdr:row>
      <xdr:rowOff>4762</xdr:rowOff>
    </xdr:from>
    <xdr:to>
      <xdr:col>51</xdr:col>
      <xdr:colOff>66675</xdr:colOff>
      <xdr:row>32</xdr:row>
      <xdr:rowOff>80962</xdr:rowOff>
    </xdr:to>
    <xdr:graphicFrame macro="">
      <xdr:nvGraphicFramePr>
        <xdr:cNvPr id="2" name="Chart 1">
          <a:extLst>
            <a:ext uri="{FF2B5EF4-FFF2-40B4-BE49-F238E27FC236}">
              <a16:creationId xmlns:a16="http://schemas.microsoft.com/office/drawing/2014/main" id="{3BA994BD-5CC6-80BE-D7AB-C9F56FC6A8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47</xdr:col>
      <xdr:colOff>85725</xdr:colOff>
      <xdr:row>34</xdr:row>
      <xdr:rowOff>76200</xdr:rowOff>
    </xdr:from>
    <xdr:to>
      <xdr:col>51</xdr:col>
      <xdr:colOff>142875</xdr:colOff>
      <xdr:row>48</xdr:row>
      <xdr:rowOff>152400</xdr:rowOff>
    </xdr:to>
    <xdr:graphicFrame macro="">
      <xdr:nvGraphicFramePr>
        <xdr:cNvPr id="12" name="Chart 11">
          <a:extLst>
            <a:ext uri="{FF2B5EF4-FFF2-40B4-BE49-F238E27FC236}">
              <a16:creationId xmlns:a16="http://schemas.microsoft.com/office/drawing/2014/main" id="{CCA860FC-8315-4417-B570-3471B6C947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21</xdr:col>
      <xdr:colOff>266700</xdr:colOff>
      <xdr:row>21</xdr:row>
      <xdr:rowOff>80962</xdr:rowOff>
    </xdr:from>
    <xdr:to>
      <xdr:col>28</xdr:col>
      <xdr:colOff>571500</xdr:colOff>
      <xdr:row>35</xdr:row>
      <xdr:rowOff>157162</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C75C97CF-5365-37D8-461B-1B83FE20CD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3144500" y="429101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95249</xdr:colOff>
      <xdr:row>1</xdr:row>
      <xdr:rowOff>100012</xdr:rowOff>
    </xdr:from>
    <xdr:to>
      <xdr:col>31</xdr:col>
      <xdr:colOff>114300</xdr:colOff>
      <xdr:row>24</xdr:row>
      <xdr:rowOff>38100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6AAD7CED-EFA0-A864-1A94-A921FE0093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753849" y="500062"/>
              <a:ext cx="7334251" cy="431958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bonif\Downloads\us_states_regions.xlsx" TargetMode="External"/><Relationship Id="rId1" Type="http://schemas.openxmlformats.org/officeDocument/2006/relationships/externalLinkPath" Target="file:///C:\Users\bonif\Downloads\us_states_reg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te Regions"/>
    </sheetNames>
    <sheetDataSet>
      <sheetData sheetId="0">
        <row r="1">
          <cell r="A1" t="str">
            <v>State</v>
          </cell>
          <cell r="B1" t="str">
            <v>Region</v>
          </cell>
        </row>
        <row r="2">
          <cell r="A2" t="str">
            <v>Texas</v>
          </cell>
          <cell r="B2" t="str">
            <v>South</v>
          </cell>
        </row>
        <row r="3">
          <cell r="A3" t="str">
            <v>New York</v>
          </cell>
          <cell r="B3" t="str">
            <v>Northeast</v>
          </cell>
        </row>
        <row r="4">
          <cell r="A4" t="str">
            <v>California</v>
          </cell>
          <cell r="B4" t="str">
            <v>West</v>
          </cell>
        </row>
        <row r="5">
          <cell r="A5" t="str">
            <v>Georgia</v>
          </cell>
          <cell r="B5" t="str">
            <v>South</v>
          </cell>
        </row>
        <row r="6">
          <cell r="A6" t="str">
            <v>Ohio</v>
          </cell>
          <cell r="B6" t="str">
            <v>Midwest</v>
          </cell>
        </row>
        <row r="7">
          <cell r="A7" t="str">
            <v>Missouri</v>
          </cell>
          <cell r="B7" t="str">
            <v>Midwest</v>
          </cell>
        </row>
        <row r="8">
          <cell r="A8" t="str">
            <v>Florida</v>
          </cell>
          <cell r="B8" t="str">
            <v>South</v>
          </cell>
        </row>
        <row r="9">
          <cell r="A9" t="str">
            <v>Pennsylvania</v>
          </cell>
          <cell r="B9" t="str">
            <v>Northeast</v>
          </cell>
        </row>
        <row r="10">
          <cell r="A10" t="str">
            <v>Arizona</v>
          </cell>
          <cell r="B10" t="str">
            <v>West</v>
          </cell>
        </row>
        <row r="11">
          <cell r="A11" t="str">
            <v>Illinois</v>
          </cell>
          <cell r="B11" t="str">
            <v>Midwest</v>
          </cell>
        </row>
        <row r="12">
          <cell r="A12" t="str">
            <v>Michigan</v>
          </cell>
          <cell r="B12" t="str">
            <v>Midwest</v>
          </cell>
        </row>
        <row r="13">
          <cell r="A13" t="str">
            <v>Virginia</v>
          </cell>
          <cell r="B13" t="str">
            <v>South</v>
          </cell>
        </row>
        <row r="14">
          <cell r="A14" t="str">
            <v>North Carolina</v>
          </cell>
          <cell r="B14" t="str">
            <v>South</v>
          </cell>
        </row>
        <row r="15">
          <cell r="A15" t="str">
            <v>Alabama</v>
          </cell>
          <cell r="B15" t="str">
            <v>South</v>
          </cell>
        </row>
        <row r="16">
          <cell r="A16" t="str">
            <v>Colorado</v>
          </cell>
          <cell r="B16" t="str">
            <v>West</v>
          </cell>
        </row>
        <row r="17">
          <cell r="A17" t="str">
            <v>Massachusetts</v>
          </cell>
          <cell r="B17" t="str">
            <v>Northeast</v>
          </cell>
        </row>
        <row r="18">
          <cell r="A18" t="str">
            <v>Tennessee</v>
          </cell>
          <cell r="B18" t="str">
            <v>South</v>
          </cell>
        </row>
        <row r="19">
          <cell r="A19" t="str">
            <v>Minnesota</v>
          </cell>
          <cell r="B19" t="str">
            <v>Midwest</v>
          </cell>
        </row>
        <row r="20">
          <cell r="A20" t="str">
            <v>Louisiana</v>
          </cell>
          <cell r="B20" t="str">
            <v>South</v>
          </cell>
        </row>
        <row r="21">
          <cell r="A21" t="str">
            <v>Indiana</v>
          </cell>
          <cell r="B21" t="str">
            <v>Midwest</v>
          </cell>
        </row>
        <row r="22">
          <cell r="A22" t="str">
            <v>District of Columbia</v>
          </cell>
          <cell r="B22" t="str">
            <v>South</v>
          </cell>
        </row>
        <row r="23">
          <cell r="A23" t="str">
            <v>Washington</v>
          </cell>
          <cell r="B23" t="str">
            <v>West</v>
          </cell>
        </row>
        <row r="24">
          <cell r="A24" t="str">
            <v>Oklahoma</v>
          </cell>
          <cell r="B24" t="str">
            <v>South</v>
          </cell>
        </row>
        <row r="25">
          <cell r="A25" t="str">
            <v>Nevada</v>
          </cell>
          <cell r="B25" t="str">
            <v>West</v>
          </cell>
        </row>
        <row r="26">
          <cell r="A26" t="str">
            <v>Wisconsin</v>
          </cell>
          <cell r="B26" t="str">
            <v>Midwest</v>
          </cell>
        </row>
        <row r="27">
          <cell r="A27" t="str">
            <v>Kansas</v>
          </cell>
          <cell r="B27" t="str">
            <v>Midwest</v>
          </cell>
        </row>
        <row r="28">
          <cell r="A28" t="str">
            <v>South Carolina</v>
          </cell>
          <cell r="B28" t="str">
            <v>South</v>
          </cell>
        </row>
        <row r="29">
          <cell r="A29" t="str">
            <v>Maryland</v>
          </cell>
          <cell r="B29" t="str">
            <v>South</v>
          </cell>
        </row>
        <row r="30">
          <cell r="A30" t="str">
            <v>Iowa</v>
          </cell>
          <cell r="B30" t="str">
            <v>Midwest</v>
          </cell>
        </row>
        <row r="31">
          <cell r="A31" t="str">
            <v>Nebraska</v>
          </cell>
          <cell r="B31" t="str">
            <v>Midwest</v>
          </cell>
        </row>
        <row r="32">
          <cell r="A32" t="str">
            <v>Kentucky</v>
          </cell>
          <cell r="B32" t="str">
            <v>South</v>
          </cell>
        </row>
        <row r="33">
          <cell r="A33" t="str">
            <v>Oregon</v>
          </cell>
          <cell r="B33" t="str">
            <v>West</v>
          </cell>
        </row>
        <row r="34">
          <cell r="A34" t="str">
            <v>Idaho</v>
          </cell>
          <cell r="B34" t="str">
            <v>West</v>
          </cell>
        </row>
        <row r="35">
          <cell r="A35" t="str">
            <v>Utah</v>
          </cell>
          <cell r="B35" t="str">
            <v>West</v>
          </cell>
        </row>
        <row r="36">
          <cell r="A36" t="str">
            <v>New Jersey</v>
          </cell>
          <cell r="B36" t="str">
            <v>Northeast</v>
          </cell>
        </row>
        <row r="37">
          <cell r="A37" t="str">
            <v>New Mexico</v>
          </cell>
          <cell r="B37" t="str">
            <v>West</v>
          </cell>
        </row>
        <row r="38">
          <cell r="A38" t="str">
            <v>Arkansas</v>
          </cell>
          <cell r="B38" t="str">
            <v>South</v>
          </cell>
        </row>
        <row r="39">
          <cell r="A39" t="str">
            <v>Vermont</v>
          </cell>
          <cell r="B39" t="str">
            <v>Northeast</v>
          </cell>
        </row>
        <row r="40">
          <cell r="A40" t="str">
            <v>Connecticut</v>
          </cell>
          <cell r="B40" t="str">
            <v>Northeast</v>
          </cell>
        </row>
        <row r="41">
          <cell r="A41" t="str">
            <v>Hawaii</v>
          </cell>
          <cell r="B41" t="str">
            <v>West</v>
          </cell>
        </row>
        <row r="42">
          <cell r="A42" t="str">
            <v>Maine</v>
          </cell>
          <cell r="B42" t="str">
            <v>Northeast</v>
          </cell>
        </row>
        <row r="43">
          <cell r="A43" t="str">
            <v>West Virginia</v>
          </cell>
          <cell r="B43" t="str">
            <v>South</v>
          </cell>
        </row>
        <row r="44">
          <cell r="A44" t="str">
            <v>Delaware</v>
          </cell>
          <cell r="B44" t="str">
            <v>South</v>
          </cell>
        </row>
        <row r="45">
          <cell r="A45" t="str">
            <v>North Dakota</v>
          </cell>
          <cell r="B45" t="str">
            <v>Midwest</v>
          </cell>
        </row>
        <row r="46">
          <cell r="A46" t="str">
            <v>Rhode Island</v>
          </cell>
          <cell r="B46" t="str">
            <v>Northeast</v>
          </cell>
        </row>
        <row r="47">
          <cell r="A47" t="str">
            <v>Mississippi</v>
          </cell>
          <cell r="B47" t="str">
            <v>South</v>
          </cell>
        </row>
        <row r="48">
          <cell r="A48" t="str">
            <v>Alaska</v>
          </cell>
          <cell r="B48" t="str">
            <v>West</v>
          </cell>
        </row>
        <row r="49">
          <cell r="A49" t="str">
            <v>New Hampshire</v>
          </cell>
          <cell r="B49" t="str">
            <v>Northeast</v>
          </cell>
        </row>
        <row r="50">
          <cell r="A50" t="str">
            <v>Montana</v>
          </cell>
          <cell r="B50" t="str">
            <v>West</v>
          </cell>
        </row>
        <row r="51">
          <cell r="A51" t="str">
            <v>South Dakota</v>
          </cell>
          <cell r="B51" t="str">
            <v>Midwest</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niface wahome" refreshedDate="46090.632052083332" createdVersion="8" refreshedVersion="8" minRefreshableVersion="3" recordCount="635" xr:uid="{96BE9921-5BEB-40C4-98B4-AB125EEDF673}">
  <cacheSource type="worksheet">
    <worksheetSource name="Burndata"/>
  </cacheSource>
  <cacheFields count="24">
    <cacheField name="STATE_FULL" numFmtId="0">
      <sharedItems count="51">
        <s v="Alaska"/>
        <s v="Alabama"/>
        <s v="Arizona"/>
        <s v="Arkansas"/>
        <s v="California"/>
        <s v="Colorado"/>
        <s v="Connecticut"/>
        <s v="Delaware"/>
        <s v="District of Columbia"/>
        <s v="Florida"/>
        <s v="Georgia"/>
        <s v="Hawaii"/>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Minnesota " u="1"/>
      </sharedItems>
    </cacheField>
    <cacheField name="STATE" numFmtId="0">
      <sharedItems count="50">
        <s v="AK"/>
        <s v="AL"/>
        <s v="AZ"/>
        <s v="AR"/>
        <s v="CA"/>
        <s v="CO"/>
        <s v="CT"/>
        <s v="DE"/>
        <s v="DC"/>
        <s v="FL"/>
        <s v="GA"/>
        <s v="HI"/>
        <s v="ID"/>
        <s v="IL"/>
        <s v="IN"/>
        <s v="IA"/>
        <s v="KS"/>
        <s v="KY"/>
        <s v="LA"/>
        <s v="ME"/>
        <s v="MD"/>
        <s v="MA"/>
        <s v="MI"/>
        <s v="MN"/>
        <s v="MS"/>
        <s v="MO"/>
        <s v="MT"/>
        <s v="NE"/>
        <s v="NV"/>
        <s v="NH"/>
        <s v="NJ"/>
        <s v="NM"/>
        <s v="NY"/>
        <s v="NC"/>
        <s v="ND"/>
        <s v="OH"/>
        <s v="OK"/>
        <s v="OR"/>
        <s v="PA"/>
        <s v="RI"/>
        <s v="SC"/>
        <s v="SD"/>
        <s v="TN"/>
        <s v="TX"/>
        <s v="UT"/>
        <s v="VT"/>
        <s v="VA"/>
        <s v="WA"/>
        <s v="WV"/>
        <s v="WI"/>
      </sharedItems>
    </cacheField>
    <cacheField name="COUNTY" numFmtId="0">
      <sharedItems count="304">
        <s v="Anchorage"/>
        <s v="Houston"/>
        <s v="Jefferson"/>
        <s v="Madison"/>
        <s v="Mobile"/>
        <s v="Montgomery"/>
        <s v="Coconino"/>
        <s v="Maricopa"/>
        <s v="Pima"/>
        <s v="Garland"/>
        <s v="Pulaski"/>
        <s v="Washington"/>
        <s v="Alameda"/>
        <s v="Butte "/>
        <s v="Contra Costa"/>
        <s v="Fresno"/>
        <s v="Kern"/>
        <s v="Los Angeles"/>
        <s v="Los Angeles "/>
        <s v="Madera"/>
        <s v="Monterey "/>
        <s v="Orange"/>
        <s v="Orange "/>
        <s v="Placer"/>
        <s v="Riverside"/>
        <s v="Riverside "/>
        <s v="Sacramento "/>
        <s v="San Bernardino"/>
        <s v="San Diego"/>
        <s v="San Francisco "/>
        <s v="San Joaquin"/>
        <s v="Santa Clara"/>
        <s v="Santa Barbara"/>
        <s v="Santa Clara "/>
        <s v="Shasta"/>
        <s v="Solano"/>
        <s v="Sonoma"/>
        <s v="Stanislaus"/>
        <s v="Ventura"/>
        <s v="Ventura "/>
        <s v="Adams"/>
        <s v="Arapahoe"/>
        <s v="Boulder"/>
        <s v="Denver"/>
        <s v="Douglas"/>
        <s v="El Paso"/>
        <s v="Larimer"/>
        <s v="Mesa"/>
        <s v="Weld"/>
        <s v="Fairfield"/>
        <s v="Hartford"/>
        <s v="New Haven"/>
        <s v="New Castle"/>
        <s v="District of Columbia"/>
        <s v="Alachua"/>
        <s v="Bay"/>
        <s v="Brevard"/>
        <s v="Broward"/>
        <s v="Clay"/>
        <s v="Duval"/>
        <s v="Escambia"/>
        <s v="Hillsborough"/>
        <s v="Lee"/>
        <s v="Leon"/>
        <s v="Manatee"/>
        <s v="Marion"/>
        <s v="Miami-Dade"/>
        <s v="Okaloosa"/>
        <s v="Osceola"/>
        <s v="Palm Beach"/>
        <s v="Pasco"/>
        <s v="Pinellas"/>
        <s v="Polk"/>
        <s v="Sarasota"/>
        <s v="Seminole"/>
        <s v="St. Lucie"/>
        <s v="Volusia"/>
        <s v="Clarke"/>
        <s v="Chatham"/>
        <s v="DeKalb"/>
        <s v="Fulton"/>
        <s v="Richmond"/>
        <s v="Cobb"/>
        <s v="Muscogee"/>
        <s v="Hall"/>
        <s v="Gwinnett"/>
        <s v="Bibb"/>
        <s v="Floyd"/>
        <s v="Honolulu"/>
        <s v="Ada"/>
        <s v="Bannock"/>
        <s v="Idaho Falls"/>
        <s v="Champaign"/>
        <s v="Cook"/>
        <s v="DuPage"/>
        <s v="Jackson"/>
        <s v="Kanakee"/>
        <s v="Kane"/>
        <s v="Lake"/>
        <s v="Macon"/>
        <s v="Marris"/>
        <s v="McHenry"/>
        <s v="McLean"/>
        <s v="Peoria"/>
        <s v="Rock Island"/>
        <s v="Sangamon"/>
        <s v="Will"/>
        <s v="Winnebago"/>
        <s v="Allen"/>
        <s v="St. Joseph"/>
        <s v="Vanderburgh"/>
        <s v="Johnson"/>
        <s v="Woodbury"/>
        <s v="Sedgwick"/>
        <s v="Shawnee"/>
        <s v="Wyandotte"/>
        <s v="Fayette "/>
        <s v="Pike"/>
        <s v="Caddo"/>
        <s v="East Baton Rouge"/>
        <s v="Lafayette Parish"/>
        <s v="Orleans Parish"/>
        <s v="Rapides"/>
        <s v="St. Tammany Parish"/>
        <s v="_x0009_Tangipahoa Parish"/>
        <s v="Cumberland"/>
        <s v="Penobscot"/>
        <s v="Baltimore City"/>
        <s v="Prince George's "/>
        <s v="Bristol"/>
        <s v="Hampden"/>
        <s v="Middlesex"/>
        <s v="Norfolk"/>
        <s v="Suffolk"/>
        <s v="Emmet"/>
        <s v="Genesee"/>
        <s v="Grand Traverse"/>
        <s v="Ingham"/>
        <s v="Kalamazoo"/>
        <s v="Kent"/>
        <s v="Lapeer"/>
        <s v="Macomb"/>
        <s v="Marquette"/>
        <s v="Midland"/>
        <s v="Muskegon"/>
        <s v="Oakland"/>
        <s v="Saginaw"/>
        <s v="Washtenaw"/>
        <s v="Wayne"/>
        <s v="Anoka"/>
        <s v="St. Louis"/>
        <s v="Hennepin"/>
        <s v="Olmsted"/>
        <s v="Stearns"/>
        <s v="Ramsey"/>
        <s v="Forrest"/>
        <s v="Harrison"/>
        <s v="Hinds"/>
        <s v="Pontotoc"/>
        <s v="Boone"/>
        <s v="Buchanan"/>
        <s v="Greene"/>
        <s v="Jasper"/>
        <s v="St. Louis "/>
        <s v="Cascade"/>
        <s v="Missoula"/>
        <s v="Yellowstone"/>
        <s v="Buffalo"/>
        <s v="Lancaster"/>
        <s v="Sioux"/>
        <s v="Clark"/>
        <s v="Washoe"/>
        <s v="Grafton"/>
        <s v="Merrimack"/>
        <s v="Rockingham"/>
        <s v="Atlantic"/>
        <s v="Bergen"/>
        <s v="Camden"/>
        <s v="Essex"/>
        <s v="Hudson"/>
        <s v="Mercer"/>
        <s v="Monmouth"/>
        <s v="Morris"/>
        <s v="Passaic"/>
        <s v="Bernalillo"/>
        <s v="Albany"/>
        <s v="Bronx"/>
        <s v="Broome"/>
        <s v="Dutchess"/>
        <s v="Erie"/>
        <s v="Kings"/>
        <s v="Monroe"/>
        <s v="Nassau"/>
        <s v="New York"/>
        <s v="New York_x0009_"/>
        <s v="Onondaga"/>
        <s v="Queens"/>
        <s v="Westchester"/>
        <s v="Buncombe"/>
        <s v="Durham"/>
        <s v="Forsyth"/>
        <s v="Guilford"/>
        <s v="Mecklenburg"/>
        <s v="New Hanover"/>
        <s v="Pitt"/>
        <s v="Wake"/>
        <s v="Burleigh"/>
        <s v="Cass"/>
        <s v="Grand Forks"/>
        <s v="Ward"/>
        <s v="Cuyahoga"/>
        <s v="Franklin"/>
        <s v="Hamilton"/>
        <s v="Lucas"/>
        <s v="Mahoning"/>
        <s v="Richland"/>
        <s v="Stark"/>
        <s v="Summit"/>
        <s v="Oklahoma"/>
        <s v="Tulsa"/>
        <s v="Benton"/>
        <s v="Deschutes"/>
        <s v="Lane"/>
        <s v="Multnomah"/>
        <s v="Allegheny"/>
        <s v="Berks"/>
        <s v="Blair"/>
        <s v="Bradford"/>
        <s v="Bucks"/>
        <s v="Cambria"/>
        <s v="Chester"/>
        <s v="Dauphin"/>
        <s v="Delaware"/>
        <s v="Lackawanna "/>
        <s v="Lehigh"/>
        <s v="Luzerne"/>
        <s v="Montour"/>
        <s v="Northampton"/>
        <s v="Philadelphia"/>
        <s v="Williamsport"/>
        <s v="York"/>
        <s v="Providence"/>
        <s v="Charleston"/>
        <s v="Florence"/>
        <s v="Greenville"/>
        <s v="Horry"/>
        <s v="Spartanburg"/>
        <s v="Meade"/>
        <s v="Minnehaha"/>
        <s v="Davidson"/>
        <s v="Knox"/>
        <s v="Shelby"/>
        <s v="Sullivan"/>
        <s v="Bell"/>
        <s v="Bexar"/>
        <s v="Brazos"/>
        <s v="Cameron"/>
        <s v="Collin"/>
        <s v="Dallas"/>
        <s v="Denton"/>
        <s v="Galveston"/>
        <s v="Harris"/>
        <s v="Hays"/>
        <s v="Hidalgo"/>
        <s v="Lubbock"/>
        <s v="McLennan"/>
        <s v="Nueces"/>
        <s v="Smith"/>
        <s v="Tarrant"/>
        <s v="Travis"/>
        <s v="Wichita"/>
        <s v="Williamson"/>
        <s v="Salt Lake"/>
        <s v="Utah"/>
        <s v="Weber"/>
        <s v="Chittenden"/>
        <s v="Arlington"/>
        <s v="Charlottesville"/>
        <s v="Fairfax"/>
        <s v="Fredericksburg"/>
        <s v="Henrico"/>
        <s v="Lynchburg"/>
        <s v="Newport News"/>
        <s v="Richmond City"/>
        <s v="Roanoke City"/>
        <s v="Winchester"/>
        <s v="King"/>
        <s v="Pierce"/>
        <s v="Snohomish"/>
        <s v="Spokane"/>
        <s v="Whatcom"/>
        <s v="Cabell"/>
        <s v="Kanawha "/>
        <s v="Monongalia "/>
        <s v="Ohio"/>
        <s v="Brown"/>
        <s v="Dane"/>
        <s v="Eau Claire"/>
        <s v="La Crosse"/>
        <s v="Marathon"/>
        <s v="Milwaukee"/>
        <s v="Rock"/>
        <s v="Waukesha"/>
        <s v="Wood"/>
      </sharedItems>
    </cacheField>
    <cacheField name="ADDRESS" numFmtId="0">
      <sharedItems/>
    </cacheField>
    <cacheField name="CITY" numFmtId="0">
      <sharedItems/>
    </cacheField>
    <cacheField name="ZIP_CODE" numFmtId="0">
      <sharedItems containsMixedTypes="1" containsNumber="1" containsInteger="1" minValue="10016" maxValue="99508"/>
    </cacheField>
    <cacheField name="AHA_ID(American Hospital Association Identifier)" numFmtId="0">
      <sharedItems containsString="0" containsBlank="1" containsNumber="1" containsInteger="1" minValue="6110050" maxValue="6950410"/>
    </cacheField>
    <cacheField name="HOSPITAL_NAME" numFmtId="0">
      <sharedItems/>
    </cacheField>
    <cacheField name="TOTAL_BEDS(Total staffed hospital beds)" numFmtId="0">
      <sharedItems containsSemiMixedTypes="0" containsString="0" containsNumber="1" containsInteger="1" minValue="6" maxValue="1573" count="450">
        <n v="173"/>
        <n v="401"/>
        <n v="387"/>
        <n v="1157"/>
        <n v="351"/>
        <n v="958"/>
        <n v="214"/>
        <n v="492"/>
        <n v="268"/>
        <n v="338"/>
        <n v="595"/>
        <n v="188"/>
        <n v="605"/>
        <n v="698"/>
        <n v="594"/>
        <n v="204"/>
        <n v="262"/>
        <n v="403"/>
        <n v="544"/>
        <n v="341"/>
        <n v="584"/>
        <n v="486"/>
        <n v="254"/>
        <n v="336"/>
        <n v="522"/>
        <n v="740"/>
        <n v="600"/>
        <n v="342"/>
        <n v="438"/>
        <n v="122"/>
        <n v="191"/>
        <n v="229"/>
        <n v="420"/>
        <n v="852"/>
        <n v="372"/>
        <n v="368"/>
        <n v="889"/>
        <n v="379"/>
        <n v="412"/>
        <n v="323"/>
        <n v="377"/>
        <n v="445"/>
        <n v="225"/>
        <n v="436"/>
        <n v="318"/>
        <n v="394"/>
        <n v="453"/>
        <n v="238"/>
        <n v="619"/>
        <n v="538"/>
        <n v="307"/>
        <n v="208"/>
        <n v="161"/>
        <n v="275"/>
        <n v="418"/>
        <n v="334"/>
        <n v="282"/>
        <n v="328"/>
        <n v="367"/>
        <n v="373"/>
        <n v="439"/>
        <n v="370"/>
        <n v="241"/>
        <n v="634"/>
        <n v="80"/>
        <n v="456"/>
        <n v="533"/>
        <n v="288"/>
        <n v="326"/>
        <n v="426"/>
        <n v="392"/>
        <n v="459"/>
        <n v="723"/>
        <n v="297"/>
        <n v="239"/>
        <n v="110"/>
        <n v="602"/>
        <n v="430"/>
        <n v="481"/>
        <n v="247"/>
        <n v="260"/>
        <n v="144"/>
        <n v="190"/>
        <n v="283"/>
        <n v="461"/>
        <n v="220"/>
        <n v="382"/>
        <n v="434"/>
        <n v="825"/>
        <n v="147"/>
        <n v="389"/>
        <n v="346"/>
        <n v="231"/>
        <n v="234"/>
        <n v="157"/>
        <n v="525"/>
        <n v="284"/>
        <n v="163"/>
        <n v="552"/>
        <n v="512"/>
        <n v="115"/>
        <n v="237"/>
        <n v="166"/>
        <n v="310"/>
        <n v="369"/>
        <n v="501"/>
        <n v="366"/>
        <n v="473"/>
        <n v="305"/>
        <n v="185"/>
        <n v="867"/>
        <n v="617"/>
        <n v="357"/>
        <n v="1573"/>
        <n v="573"/>
        <n v="1140"/>
        <n v="137"/>
        <n v="926"/>
        <n v="371"/>
        <n v="300"/>
        <n v="1162"/>
        <n v="202"/>
        <n v="514"/>
        <n v="797"/>
        <n v="716"/>
        <n v="331"/>
        <n v="365"/>
        <n v="695"/>
        <n v="216"/>
        <n v="264"/>
        <n v="566"/>
        <n v="1041"/>
        <n v="774"/>
        <n v="414"/>
        <n v="772"/>
        <n v="383"/>
        <n v="447"/>
        <n v="1550"/>
        <n v="309"/>
        <n v="407"/>
        <n v="192"/>
        <n v="267"/>
        <n v="808"/>
        <n v="523"/>
        <n v="460"/>
        <n v="290"/>
        <n v="480"/>
        <n v="259"/>
        <n v="864"/>
        <n v="839"/>
        <n v="221"/>
        <n v="398"/>
        <n v="563"/>
        <n v="433"/>
        <n v="360"/>
        <n v="762"/>
        <n v="295"/>
        <n v="961"/>
        <n v="273"/>
        <n v="520"/>
        <n v="354"/>
        <n v="583"/>
        <n v="887"/>
        <n v="388"/>
        <n v="637"/>
        <n v="633"/>
        <n v="304"/>
        <n v="612"/>
        <n v="450"/>
        <n v="159"/>
        <n v="187"/>
        <n v="579"/>
        <n v="327"/>
        <n v="547"/>
        <n v="788"/>
        <n v="196"/>
        <n v="374"/>
        <n v="638"/>
        <n v="376"/>
        <n v="509"/>
        <n v="197"/>
        <n v="397"/>
        <n v="364"/>
        <n v="228"/>
        <n v="894"/>
        <n v="811"/>
        <n v="143"/>
        <n v="276"/>
        <n v="293"/>
        <n v="132"/>
        <n v="182"/>
        <n v="255"/>
        <n v="292"/>
        <n v="184"/>
        <n v="210"/>
        <n v="139"/>
        <n v="114"/>
        <n v="89"/>
        <n v="128"/>
        <n v="179"/>
        <n v="149"/>
        <n v="649"/>
        <n v="353"/>
        <n v="150"/>
        <n v="493"/>
        <n v="457"/>
        <n v="485"/>
        <n v="316"/>
        <n v="138"/>
        <n v="396"/>
        <n v="781"/>
        <n v="836"/>
        <n v="315"/>
        <n v="802"/>
        <n v="449"/>
        <n v="350"/>
        <n v="875"/>
        <n v="343"/>
        <n v="613"/>
        <n v="760"/>
        <n v="586"/>
        <n v="910"/>
        <n v="945"/>
        <n v="404"/>
        <n v="348"/>
        <n v="452"/>
        <n v="988"/>
        <n v="527"/>
        <n v="6"/>
        <n v="446"/>
        <n v="362"/>
        <n v="167"/>
        <n v="330"/>
        <n v="411"/>
        <n v="1091"/>
        <n v="483"/>
        <n v="244"/>
        <n v="230"/>
        <n v="205"/>
        <n v="408"/>
        <n v="673"/>
        <n v="415"/>
        <n v="793"/>
        <n v="999"/>
        <n v="30"/>
        <n v="410"/>
        <n v="443"/>
        <n v="442"/>
        <n v="733"/>
        <n v="475"/>
        <n v="356"/>
        <n v="435"/>
        <n v="303"/>
        <n v="1398"/>
        <n v="222"/>
        <n v="361"/>
        <n v="324"/>
        <n v="329"/>
        <n v="530"/>
        <n v="1098"/>
        <n v="497"/>
        <n v="643"/>
        <n v="548"/>
        <n v="1107"/>
        <n v="615"/>
        <n v="193"/>
        <n v="632"/>
        <n v="227"/>
        <n v="877"/>
        <n v="271"/>
        <n v="380"/>
        <n v="257"/>
        <n v="165"/>
        <n v="429"/>
        <n v="484"/>
        <n v="743"/>
        <n v="1265"/>
        <n v="489"/>
        <n v="722"/>
        <n v="640"/>
        <n v="352"/>
        <n v="177"/>
        <n v="431"/>
        <n v="596"/>
        <n v="886"/>
        <n v="590"/>
        <n v="249"/>
        <n v="422"/>
        <n v="285"/>
        <n v="542"/>
        <n v="1405"/>
        <n v="402"/>
        <n v="979"/>
        <n v="195"/>
        <n v="286"/>
        <n v="391"/>
        <n v="145"/>
        <n v="718"/>
        <n v="16"/>
        <n v="701"/>
        <n v="564"/>
        <n v="296"/>
        <n v="540"/>
        <n v="635"/>
        <n v="518"/>
        <n v="12"/>
        <n v="332"/>
        <n v="265"/>
        <n v="965"/>
        <n v="646"/>
        <n v="693"/>
        <n v="650"/>
        <n v="556"/>
        <n v="766"/>
        <n v="347"/>
        <n v="280"/>
        <n v="243"/>
        <n v="711"/>
        <n v="591"/>
        <n v="627"/>
        <n v="455"/>
        <n v="756"/>
        <n v="495"/>
        <n v="269"/>
        <n v="912"/>
        <n v="862"/>
        <n v="272"/>
        <n v="752"/>
        <n v="535"/>
        <n v="545"/>
        <n v="472"/>
        <n v="470"/>
        <n v="537"/>
        <n v="624"/>
        <n v="770"/>
        <n v="957"/>
        <n v="885"/>
        <n v="628"/>
        <n v="874"/>
        <n v="800"/>
        <n v="905"/>
        <n v="974"/>
        <n v="567"/>
        <n v="242"/>
        <n v="133"/>
        <n v="251"/>
        <n v="425"/>
        <n v="500"/>
        <n v="488"/>
        <n v="626"/>
        <n v="1032"/>
        <n v="900"/>
        <n v="233"/>
        <n v="1059"/>
        <n v="670"/>
        <n v="726"/>
        <n v="794"/>
        <n v="224"/>
        <n v="155"/>
        <n v="970"/>
        <n v="476"/>
        <n v="289"/>
        <n v="532"/>
        <n v="680"/>
        <n v="749"/>
        <n v="20"/>
        <n v="226"/>
        <n v="378"/>
        <n v="454"/>
        <n v="554"/>
        <n v="576"/>
        <n v="349"/>
        <n v="14"/>
        <n v="714"/>
        <n v="169"/>
        <n v="625"/>
        <n v="779"/>
        <n v="291"/>
        <n v="665"/>
        <n v="400"/>
        <n v="108"/>
        <n v="344"/>
        <n v="189"/>
        <n v="258"/>
        <n v="719"/>
        <n v="865"/>
        <n v="250"/>
        <n v="517"/>
        <n v="746"/>
        <n v="641"/>
        <n v="417"/>
        <n v="897"/>
        <n v="710"/>
        <n v="631"/>
        <n v="636"/>
        <n v="700"/>
        <n v="432"/>
        <n v="557"/>
        <n v="1008"/>
        <n v="490"/>
        <n v="899"/>
        <n v="870"/>
        <n v="888"/>
        <n v="666"/>
        <n v="558"/>
        <n v="1004"/>
        <n v="973"/>
        <n v="112"/>
        <n v="441"/>
        <n v="977"/>
        <n v="236"/>
        <n v="302"/>
        <n v="248"/>
        <n v="211"/>
        <n v="325"/>
        <n v="181"/>
        <n v="175"/>
        <n v="94"/>
        <n v="152"/>
        <n v="317"/>
        <n v="504"/>
        <n v="395"/>
        <n v="232"/>
        <n v="321"/>
        <n v="620"/>
        <n v="671"/>
        <n v="923"/>
        <n v="571"/>
        <n v="340"/>
        <n v="358"/>
        <n v="206"/>
        <n v="466"/>
        <n v="820"/>
        <n v="703"/>
        <n v="413"/>
        <n v="240"/>
        <n v="405"/>
        <n v="82"/>
        <n v="491"/>
        <n v="644"/>
        <n v="253"/>
        <n v="956"/>
        <n v="393"/>
        <n v="690"/>
        <n v="223"/>
        <n v="440"/>
        <n v="471"/>
        <n v="306"/>
        <n v="702"/>
        <n v="117"/>
      </sharedItems>
    </cacheField>
    <cacheField name="BURN_BEDS(beds dedicated to burn care)" numFmtId="0">
      <sharedItems containsString="0" containsBlank="1" containsNumber="1" containsInteger="1" minValue="3" maxValue="99"/>
    </cacheField>
    <cacheField name="TRAUMA_ADULT" numFmtId="0">
      <sharedItems containsString="0" containsBlank="1" containsNumber="1" containsInteger="1" minValue="1" maxValue="1" count="2">
        <n v="1"/>
        <m/>
      </sharedItems>
    </cacheField>
    <cacheField name="TRAUMA_PEDS" numFmtId="0">
      <sharedItems containsString="0" containsBlank="1" containsNumber="1" containsInteger="1" minValue="1" maxValue="1"/>
    </cacheField>
    <cacheField name="BURN_ADULT" numFmtId="0">
      <sharedItems containsString="0" containsBlank="1" containsNumber="1" containsInteger="1" minValue="1" maxValue="1"/>
    </cacheField>
    <cacheField name="BURN_PEDS" numFmtId="0">
      <sharedItems containsString="0" containsBlank="1" containsNumber="1" containsInteger="1" minValue="1" maxValue="1"/>
    </cacheField>
    <cacheField name="ACS_VERIFIED" numFmtId="0">
      <sharedItems containsBlank="1"/>
    </cacheField>
    <cacheField name="ADULT_TRAUMA_L1" numFmtId="0">
      <sharedItems containsString="0" containsBlank="1" containsNumber="1" containsInteger="1" minValue="1" maxValue="1"/>
    </cacheField>
    <cacheField name="ADULT_TRAUMA_L2" numFmtId="0">
      <sharedItems containsString="0" containsBlank="1" containsNumber="1" containsInteger="1" minValue="1" maxValue="1"/>
    </cacheField>
    <cacheField name="PEDS_TRAUMA_L1" numFmtId="0">
      <sharedItems containsString="0" containsBlank="1" containsNumber="1" containsInteger="1" minValue="1" maxValue="1"/>
    </cacheField>
    <cacheField name="PEDS_TRAUMA_L2" numFmtId="0">
      <sharedItems containsString="0" containsBlank="1" containsNumber="1" containsInteger="1" minValue="1" maxValue="1"/>
    </cacheField>
    <cacheField name="ABA_VERIFIED" numFmtId="0">
      <sharedItems containsBlank="1" count="6">
        <s v="No data"/>
        <s v="No"/>
        <s v="Yes"/>
        <m u="1"/>
        <s v="No " u="1"/>
        <s v="Yes " u="1"/>
      </sharedItems>
    </cacheField>
    <cacheField name="TC_STATE_DESIGNATED" numFmtId="0">
      <sharedItems containsBlank="1"/>
    </cacheField>
    <cacheField name="BC_STATE_DESIGNATED" numFmtId="0">
      <sharedItems containsBlank="1"/>
    </cacheField>
    <cacheField name="PHONE" numFmtId="0">
      <sharedItems/>
    </cacheField>
    <cacheField name="region" numFmtId="0">
      <sharedItems count="4">
        <s v="West"/>
        <s v="South"/>
        <s v="Northeast"/>
        <s v="Midwest"/>
      </sharedItems>
    </cacheField>
  </cacheFields>
  <extLst>
    <ext xmlns:x14="http://schemas.microsoft.com/office/spreadsheetml/2009/9/main" uri="{725AE2AE-9491-48be-B2B4-4EB974FC3084}">
      <x14:pivotCacheDefinition pivotCacheId="6614890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niface wahome" refreshedDate="46092.434829050922" createdVersion="8" refreshedVersion="8" minRefreshableVersion="3" recordCount="50" xr:uid="{5BADCC31-3EAE-408B-9553-EF935A4270B2}">
  <cacheSource type="worksheet">
    <worksheetSource name="Table24"/>
  </cacheSource>
  <cacheFields count="5">
    <cacheField name="State" numFmtId="0">
      <sharedItems count="50">
        <s v="Texas"/>
        <s v="New York"/>
        <s v="California"/>
        <s v="Georgia"/>
        <s v="Ohio"/>
        <s v="Missouri"/>
        <s v="Florida"/>
        <s v="Pennsylvania"/>
        <s v="Arizona"/>
        <s v="Illinois"/>
        <s v="Michigan"/>
        <s v="Virginia"/>
        <s v="North Carolina"/>
        <s v="Alabama"/>
        <s v="Colorado"/>
        <s v="Massachusetts"/>
        <s v="Tennessee"/>
        <s v="Minnesota"/>
        <s v="Louisiana"/>
        <s v="Indiana"/>
        <s v="District of Columbia"/>
        <s v="Washington"/>
        <s v="Oklahoma"/>
        <s v="Nevada"/>
        <s v="Wisconsin"/>
        <s v="Kansas"/>
        <s v="South Carolina"/>
        <s v="Maryland"/>
        <s v="Iowa"/>
        <s v="Nebraska"/>
        <s v="Kentucky"/>
        <s v="Oregon"/>
        <s v="Idaho"/>
        <s v="Utah"/>
        <s v="New Jersey"/>
        <s v="New Mexico"/>
        <s v="Arkansas"/>
        <s v="Vermont"/>
        <s v="Connecticut"/>
        <s v="Hawaii"/>
        <s v="Maine"/>
        <s v="West Virginia"/>
        <s v="Delaware"/>
        <s v="North Dakota"/>
        <s v="Rhode Island"/>
        <s v="Mississippi"/>
        <s v="Alaska"/>
        <s v="New Hampshire"/>
        <s v="Montana"/>
        <s v="South Dakota"/>
      </sharedItems>
    </cacheField>
    <cacheField name="Dedicated Burn Beds" numFmtId="0">
      <sharedItems containsSemiMixedTypes="0" containsString="0" containsNumber="1" containsInteger="1" minValue="0" maxValue="206"/>
    </cacheField>
    <cacheField name="Total population" numFmtId="164">
      <sharedItems containsSemiMixedTypes="0" containsString="0" containsNumber="1" containsInteger="1" minValue="644663" maxValue="39355309"/>
    </cacheField>
    <cacheField name="Normalization" numFmtId="4">
      <sharedItems containsSemiMixedTypes="0" containsString="0" containsNumber="1" minValue="0" maxValue="5.9108045181613074"/>
    </cacheField>
    <cacheField name="Region"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niface wahome" refreshedDate="46092.446284722224" createdVersion="8" refreshedVersion="8" minRefreshableVersion="3" recordCount="50" xr:uid="{1A700555-B22F-47FB-8A10-F3274B50BD7E}">
  <cacheSource type="worksheet">
    <worksheetSource name="Table24"/>
  </cacheSource>
  <cacheFields count="5">
    <cacheField name="State" numFmtId="0">
      <sharedItems/>
    </cacheField>
    <cacheField name="Dedicated Burn Beds" numFmtId="0">
      <sharedItems containsSemiMixedTypes="0" containsString="0" containsNumber="1" containsInteger="1" minValue="0" maxValue="206" count="34">
        <n v="206"/>
        <n v="143"/>
        <n v="140"/>
        <n v="129"/>
        <n v="94"/>
        <n v="93"/>
        <n v="85"/>
        <n v="83"/>
        <n v="80"/>
        <n v="77"/>
        <n v="69"/>
        <n v="68"/>
        <n v="60"/>
        <n v="52"/>
        <n v="51"/>
        <n v="50"/>
        <n v="47"/>
        <n v="41"/>
        <n v="40"/>
        <n v="33"/>
        <n v="31"/>
        <n v="28"/>
        <n v="25"/>
        <n v="20"/>
        <n v="17"/>
        <n v="16"/>
        <n v="15"/>
        <n v="12"/>
        <n v="10"/>
        <n v="9"/>
        <n v="7"/>
        <n v="6"/>
        <n v="4"/>
        <n v="0"/>
      </sharedItems>
    </cacheField>
    <cacheField name="Total population" numFmtId="164">
      <sharedItems containsSemiMixedTypes="0" containsString="0" containsNumber="1" containsInteger="1" minValue="644663" maxValue="39355309"/>
    </cacheField>
    <cacheField name="Normalization" numFmtId="4">
      <sharedItems containsSemiMixedTypes="0" containsString="0" containsNumber="1" minValue="0" maxValue="5.9108045181613074"/>
    </cacheField>
    <cacheField name="Region" numFmtId="0">
      <sharedItems count="4">
        <s v="South"/>
        <s v="Northeast"/>
        <s v="West"/>
        <s v="Midwes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5">
  <r>
    <x v="0"/>
    <x v="0"/>
    <x v="0"/>
    <s v="4315 Diplomacy Dr"/>
    <s v="Anchorage"/>
    <n v="99508"/>
    <n v="6940010"/>
    <s v="Alaska Native Medical Center"/>
    <x v="0"/>
    <m/>
    <x v="0"/>
    <n v="1"/>
    <m/>
    <m/>
    <s v="Yes"/>
    <m/>
    <n v="1"/>
    <m/>
    <n v="1"/>
    <x v="0"/>
    <s v="Yes"/>
    <m/>
    <s v="(907) 563-2662"/>
    <x v="0"/>
  </r>
  <r>
    <x v="0"/>
    <x v="0"/>
    <x v="0"/>
    <s v="3200 Providence Dr"/>
    <s v="Anchorage"/>
    <n v="99508"/>
    <n v="6940020"/>
    <s v="Providence Alaska Medical Center/Children's Hospital at Providence"/>
    <x v="1"/>
    <m/>
    <x v="0"/>
    <n v="1"/>
    <m/>
    <m/>
    <s v="Yes"/>
    <m/>
    <n v="1"/>
    <m/>
    <n v="1"/>
    <x v="0"/>
    <s v="Yes"/>
    <m/>
    <s v="(907) 562-2211"/>
    <x v="0"/>
  </r>
  <r>
    <x v="1"/>
    <x v="1"/>
    <x v="1"/>
    <s v="1108 Ross Clark Cir"/>
    <s v="Dothan"/>
    <n v="36301"/>
    <n v="6530373"/>
    <s v="Southeast Alabama Medical Center"/>
    <x v="2"/>
    <m/>
    <x v="0"/>
    <m/>
    <m/>
    <m/>
    <s v="No"/>
    <m/>
    <n v="1"/>
    <m/>
    <m/>
    <x v="0"/>
    <s v="Yes "/>
    <m/>
    <s v="(334) 793-8111"/>
    <x v="1"/>
  </r>
  <r>
    <x v="1"/>
    <x v="1"/>
    <x v="2"/>
    <s v="619 19th St S"/>
    <s v="Birmingham"/>
    <n v="35233"/>
    <n v="6530304"/>
    <s v="University of Alabama at Birmingham Hospital (UAB Burn Center)"/>
    <x v="3"/>
    <n v="28"/>
    <x v="0"/>
    <m/>
    <n v="1"/>
    <m/>
    <s v="Yes"/>
    <n v="1"/>
    <m/>
    <m/>
    <m/>
    <x v="1"/>
    <s v="Yes "/>
    <s v="No"/>
    <s v="(205) 934-3411"/>
    <x v="1"/>
  </r>
  <r>
    <x v="1"/>
    <x v="1"/>
    <x v="2"/>
    <s v="1600 7th Ave South"/>
    <s v="Birmingham"/>
    <n v="35233"/>
    <n v="6530170"/>
    <s v="Children's of Alabama (Children's of Alabama Burn Center)"/>
    <x v="4"/>
    <n v="6"/>
    <x v="1"/>
    <n v="1"/>
    <m/>
    <n v="1"/>
    <s v="No"/>
    <m/>
    <m/>
    <n v="1"/>
    <m/>
    <x v="1"/>
    <s v="Yes "/>
    <s v="No"/>
    <s v="(205) 638-9100"/>
    <x v="1"/>
  </r>
  <r>
    <x v="1"/>
    <x v="1"/>
    <x v="3"/>
    <s v="101 Sivley Rd"/>
    <s v="Huntsville"/>
    <n v="35801"/>
    <n v="6530510"/>
    <s v="Huntsville Hospital "/>
    <x v="5"/>
    <m/>
    <x v="0"/>
    <m/>
    <m/>
    <m/>
    <s v="No"/>
    <n v="1"/>
    <m/>
    <m/>
    <m/>
    <x v="0"/>
    <s v="Yes "/>
    <m/>
    <s v="(256) 265-1000"/>
    <x v="1"/>
  </r>
  <r>
    <x v="1"/>
    <x v="1"/>
    <x v="4"/>
    <s v="2451 University Hospital Dr"/>
    <s v="Mobile"/>
    <n v="36617"/>
    <n v="6530600"/>
    <s v="USA Health University Hospital (Arnold Luterman Regional Burn Center)"/>
    <x v="6"/>
    <n v="18"/>
    <x v="0"/>
    <m/>
    <n v="1"/>
    <m/>
    <s v="No"/>
    <n v="1"/>
    <m/>
    <m/>
    <m/>
    <x v="1"/>
    <s v="Yes "/>
    <s v="No"/>
    <s v="(251) 471-7000"/>
    <x v="1"/>
  </r>
  <r>
    <x v="1"/>
    <x v="1"/>
    <x v="5"/>
    <s v="2105 E South Blvd"/>
    <s v="Montgomery"/>
    <n v="36116"/>
    <n v="6530705"/>
    <s v="Baptist Medical Center South "/>
    <x v="7"/>
    <m/>
    <x v="0"/>
    <m/>
    <m/>
    <m/>
    <s v="No"/>
    <m/>
    <n v="1"/>
    <m/>
    <m/>
    <x v="0"/>
    <s v="Yes "/>
    <m/>
    <s v="(334) 288-2100"/>
    <x v="1"/>
  </r>
  <r>
    <x v="2"/>
    <x v="2"/>
    <x v="6"/>
    <s v="1200 N Beaver St"/>
    <s v="Flagstaff"/>
    <n v="86001"/>
    <n v="6860021"/>
    <s v="Flagstaff Medical Center"/>
    <x v="8"/>
    <m/>
    <x v="0"/>
    <m/>
    <m/>
    <m/>
    <s v="Yes"/>
    <m/>
    <n v="1"/>
    <m/>
    <m/>
    <x v="0"/>
    <s v="Yes"/>
    <m/>
    <s v="(928) 779-3366"/>
    <x v="0"/>
  </r>
  <r>
    <x v="2"/>
    <x v="2"/>
    <x v="7"/>
    <s v="1955 W Frye Rd"/>
    <s v="Chandler"/>
    <n v="85224"/>
    <n v="6860028"/>
    <s v="Chandler Regional Medical Center"/>
    <x v="9"/>
    <m/>
    <x v="0"/>
    <m/>
    <m/>
    <m/>
    <s v="Yes"/>
    <n v="1"/>
    <m/>
    <m/>
    <m/>
    <x v="0"/>
    <s v="Yes"/>
    <m/>
    <s v="(480) 728-3000"/>
    <x v="0"/>
  </r>
  <r>
    <x v="2"/>
    <x v="2"/>
    <x v="7"/>
    <s v="5555 W Thunderbird Rd"/>
    <s v="Glendale"/>
    <n v="85306"/>
    <n v="6860013"/>
    <s v="Banner Thunderbird Medical Center"/>
    <x v="10"/>
    <m/>
    <x v="0"/>
    <m/>
    <m/>
    <m/>
    <s v="Yes"/>
    <m/>
    <n v="1"/>
    <m/>
    <m/>
    <x v="0"/>
    <s v="Yes"/>
    <m/>
    <s v="(602) 865-5555"/>
    <x v="0"/>
  </r>
  <r>
    <x v="2"/>
    <x v="2"/>
    <x v="7"/>
    <s v="13677 W McDowell Rd"/>
    <s v="Goodyear"/>
    <n v="85395"/>
    <n v="6860027"/>
    <s v="Abrazo West Campus"/>
    <x v="11"/>
    <m/>
    <x v="0"/>
    <m/>
    <m/>
    <m/>
    <s v="Yes"/>
    <m/>
    <n v="1"/>
    <m/>
    <m/>
    <x v="0"/>
    <s v="Yes"/>
    <m/>
    <s v="(623) 882-1500"/>
    <x v="0"/>
  </r>
  <r>
    <x v="2"/>
    <x v="2"/>
    <x v="7"/>
    <s v="1400 S Dobson Rd"/>
    <s v="Mesa"/>
    <n v="85202"/>
    <n v="6860016"/>
    <s v="Banner Desert Medical Center/Banner Children's at Desert"/>
    <x v="12"/>
    <m/>
    <x v="0"/>
    <n v="1"/>
    <m/>
    <m/>
    <s v="Yes"/>
    <m/>
    <n v="1"/>
    <m/>
    <n v="1"/>
    <x v="0"/>
    <s v="Yes"/>
    <m/>
    <s v="(480) 412-3000"/>
    <x v="0"/>
  </r>
  <r>
    <x v="2"/>
    <x v="2"/>
    <x v="7"/>
    <s v="1111 E McDowell Rd"/>
    <s v="Phoenix"/>
    <n v="85006"/>
    <n v="6860250"/>
    <s v="Banner University Medical Center - Phoenix"/>
    <x v="13"/>
    <m/>
    <x v="0"/>
    <m/>
    <m/>
    <m/>
    <s v="Yes"/>
    <n v="1"/>
    <m/>
    <m/>
    <m/>
    <x v="0"/>
    <s v="Yes"/>
    <m/>
    <s v="(602) 239-2000"/>
    <x v="0"/>
  </r>
  <r>
    <x v="2"/>
    <x v="2"/>
    <x v="7"/>
    <s v="350 W Thomas Rd"/>
    <s v="Phoenix"/>
    <n v="85013"/>
    <n v="6860280"/>
    <s v="St. Joseph's Hospital and Medical Center"/>
    <x v="14"/>
    <m/>
    <x v="0"/>
    <m/>
    <m/>
    <m/>
    <s v="Yes"/>
    <n v="1"/>
    <m/>
    <m/>
    <m/>
    <x v="0"/>
    <s v="Yes"/>
    <m/>
    <s v="(602) 406-3000"/>
    <x v="0"/>
  </r>
  <r>
    <x v="2"/>
    <x v="2"/>
    <x v="7"/>
    <s v="19829 North 27th Ave"/>
    <s v="Phoenix"/>
    <n v="85027"/>
    <n v="6860325"/>
    <s v="HonorHealth Deer Valley Medical Center"/>
    <x v="15"/>
    <m/>
    <x v="0"/>
    <m/>
    <m/>
    <m/>
    <s v="Yes"/>
    <m/>
    <n v="1"/>
    <m/>
    <m/>
    <x v="0"/>
    <s v="Yes"/>
    <m/>
    <s v="(623) 879-6100"/>
    <x v="0"/>
  </r>
  <r>
    <x v="2"/>
    <x v="2"/>
    <x v="7"/>
    <s v="250 E Dunlap Ave"/>
    <s v="Phoenix"/>
    <n v="85020"/>
    <n v="6860253"/>
    <s v="HonorHealth John C. Lincoln Medical Center"/>
    <x v="16"/>
    <m/>
    <x v="0"/>
    <m/>
    <m/>
    <m/>
    <s v="Yes"/>
    <n v="1"/>
    <m/>
    <m/>
    <m/>
    <x v="0"/>
    <s v="Yes"/>
    <m/>
    <s v="(602) 943-2381"/>
    <x v="0"/>
  </r>
  <r>
    <x v="2"/>
    <x v="2"/>
    <x v="7"/>
    <s v="1919 E Thomas Rd"/>
    <s v="Phoenix"/>
    <n v="85016"/>
    <n v="6860210"/>
    <s v="Phoenix Children's Hospital"/>
    <x v="17"/>
    <m/>
    <x v="1"/>
    <n v="1"/>
    <m/>
    <m/>
    <s v="Yes"/>
    <m/>
    <m/>
    <n v="1"/>
    <m/>
    <x v="0"/>
    <s v="Yes"/>
    <m/>
    <s v="(602) 933-1000"/>
    <x v="0"/>
  </r>
  <r>
    <x v="2"/>
    <x v="2"/>
    <x v="7"/>
    <s v="2601 E Roosevelt St"/>
    <s v="Phoenix"/>
    <n v="85008"/>
    <n v="6860255"/>
    <s v="Valleywise Health (Arizona Burn Center)"/>
    <x v="18"/>
    <n v="45"/>
    <x v="0"/>
    <m/>
    <n v="1"/>
    <n v="1"/>
    <s v="Yes"/>
    <n v="1"/>
    <m/>
    <m/>
    <m/>
    <x v="2"/>
    <s v="Yes"/>
    <s v="No"/>
    <s v="(602) 344-5011"/>
    <x v="0"/>
  </r>
  <r>
    <x v="2"/>
    <x v="2"/>
    <x v="7"/>
    <s v="7400 E Osborn Rd"/>
    <s v="Scottsdale"/>
    <n v="85251"/>
    <n v="6860376"/>
    <s v="HonorHealth Scottsdale Osborn Medical Center"/>
    <x v="19"/>
    <m/>
    <x v="0"/>
    <m/>
    <m/>
    <m/>
    <s v="Yes"/>
    <n v="1"/>
    <m/>
    <m/>
    <m/>
    <x v="0"/>
    <s v="Yes"/>
    <m/>
    <s v="(480) 882-4000"/>
    <x v="0"/>
  </r>
  <r>
    <x v="2"/>
    <x v="2"/>
    <x v="8"/>
    <s v="1501 N Campbell Ave"/>
    <s v="Tucson"/>
    <n v="85719"/>
    <n v="6860516"/>
    <s v="Banner University Medical Center - Tucson (Burn Unit at Banner)"/>
    <x v="20"/>
    <n v="35"/>
    <x v="0"/>
    <n v="1"/>
    <n v="1"/>
    <n v="1"/>
    <s v="Yes"/>
    <n v="1"/>
    <m/>
    <m/>
    <n v="1"/>
    <x v="1"/>
    <s v="Yes"/>
    <s v="No"/>
    <s v="(520) 694-0111"/>
    <x v="0"/>
  </r>
  <r>
    <x v="2"/>
    <x v="2"/>
    <x v="8"/>
    <s v="350 N Wilmot Rd"/>
    <s v="Tucson"/>
    <n v="85718"/>
    <n v="6860460"/>
    <s v="Carondelet St. Joseph's Hospital"/>
    <x v="21"/>
    <m/>
    <x v="0"/>
    <m/>
    <m/>
    <m/>
    <s v="No"/>
    <n v="1"/>
    <m/>
    <m/>
    <m/>
    <x v="0"/>
    <s v="Yes"/>
    <m/>
    <s v="(520) 873-3000"/>
    <x v="0"/>
  </r>
  <r>
    <x v="3"/>
    <x v="3"/>
    <x v="9"/>
    <s v="300 Werner St"/>
    <s v="Hot Springs"/>
    <n v="71913"/>
    <n v="6710300"/>
    <s v="CHI St. Vincent Hospital Hot Springs"/>
    <x v="22"/>
    <m/>
    <x v="0"/>
    <m/>
    <m/>
    <m/>
    <s v="No"/>
    <m/>
    <n v="1"/>
    <m/>
    <m/>
    <x v="0"/>
    <s v="Yes"/>
    <m/>
    <s v="(501) 622-1000"/>
    <x v="1"/>
  </r>
  <r>
    <x v="3"/>
    <x v="3"/>
    <x v="10"/>
    <s v="1 Children's Way"/>
    <s v="Little Rock "/>
    <n v="72202"/>
    <n v="6710340"/>
    <s v="Arkansas Children's Hospital (Arkansas Children's Hospital Burn Center)"/>
    <x v="23"/>
    <n v="10"/>
    <x v="1"/>
    <n v="1"/>
    <n v="1"/>
    <n v="1"/>
    <s v="Yes"/>
    <m/>
    <m/>
    <n v="1"/>
    <m/>
    <x v="1"/>
    <s v="Yes"/>
    <s v="No"/>
    <s v="(501) 364-1323"/>
    <x v="1"/>
  </r>
  <r>
    <x v="3"/>
    <x v="3"/>
    <x v="10"/>
    <s v="4301 W Markham St"/>
    <s v="Little Rock "/>
    <n v="72205"/>
    <n v="6710440"/>
    <s v="UAMS Medical Center"/>
    <x v="24"/>
    <m/>
    <x v="0"/>
    <m/>
    <m/>
    <m/>
    <s v="Yes"/>
    <n v="1"/>
    <m/>
    <m/>
    <m/>
    <x v="0"/>
    <s v="Yes"/>
    <m/>
    <s v="(501) 686-7000"/>
    <x v="1"/>
  </r>
  <r>
    <x v="3"/>
    <x v="3"/>
    <x v="10"/>
    <s v="9601 Baptist Health Dr"/>
    <s v="Little Rock"/>
    <n v="72205"/>
    <n v="6710335"/>
    <s v="Baptist Health Medical Center"/>
    <x v="25"/>
    <m/>
    <x v="0"/>
    <m/>
    <m/>
    <m/>
    <s v="No"/>
    <m/>
    <n v="1"/>
    <m/>
    <m/>
    <x v="0"/>
    <s v="Yes"/>
    <m/>
    <s v="(501) 202-2000"/>
    <x v="1"/>
  </r>
  <r>
    <x v="3"/>
    <x v="3"/>
    <x v="10"/>
    <s v="2 St Vincent Circle"/>
    <s v="Little Rock"/>
    <n v="72205"/>
    <n v="6710400"/>
    <s v="CHI St. Vincent Infirmary "/>
    <x v="26"/>
    <m/>
    <x v="0"/>
    <m/>
    <m/>
    <m/>
    <s v="No"/>
    <m/>
    <n v="1"/>
    <m/>
    <m/>
    <x v="0"/>
    <s v="Yes"/>
    <m/>
    <s v="(501) 552-3000"/>
    <x v="1"/>
  </r>
  <r>
    <x v="3"/>
    <x v="3"/>
    <x v="11"/>
    <s v="3215 N Northhills Blvd"/>
    <s v="Fayetteville"/>
    <n v="72703"/>
    <n v="6710195"/>
    <s v="Washington Regional Medical Center"/>
    <x v="27"/>
    <m/>
    <x v="0"/>
    <m/>
    <m/>
    <m/>
    <s v="No"/>
    <m/>
    <n v="1"/>
    <m/>
    <m/>
    <x v="0"/>
    <s v="Yes"/>
    <m/>
    <s v="(479) 463-1000"/>
    <x v="1"/>
  </r>
  <r>
    <x v="4"/>
    <x v="4"/>
    <x v="12"/>
    <s v="1411 East 31st St"/>
    <s v="Oakland"/>
    <n v="94602"/>
    <n v="6930275"/>
    <s v="Highland Hospital"/>
    <x v="28"/>
    <m/>
    <x v="0"/>
    <m/>
    <m/>
    <m/>
    <s v="Yes"/>
    <n v="1"/>
    <m/>
    <m/>
    <m/>
    <x v="0"/>
    <s v="Yes"/>
    <m/>
    <s v="(510) 437-4800"/>
    <x v="0"/>
  </r>
  <r>
    <x v="4"/>
    <x v="4"/>
    <x v="12"/>
    <s v="20103 Lake Chabot Rd"/>
    <s v="Castro Valley"/>
    <n v="94546"/>
    <n v="6930133"/>
    <s v="Sutter Health Eden Medical Center"/>
    <x v="29"/>
    <m/>
    <x v="0"/>
    <m/>
    <m/>
    <m/>
    <s v="Yes"/>
    <m/>
    <n v="1"/>
    <m/>
    <m/>
    <x v="0"/>
    <s v="Yes"/>
    <m/>
    <s v="(510) 537-1234"/>
    <x v="0"/>
  </r>
  <r>
    <x v="4"/>
    <x v="4"/>
    <x v="12"/>
    <s v="747 52nd St"/>
    <s v="Oakland"/>
    <n v="94609"/>
    <n v="6932180"/>
    <s v="UCSF Benioff Children's Hospital Oakland"/>
    <x v="30"/>
    <m/>
    <x v="1"/>
    <n v="1"/>
    <m/>
    <m/>
    <s v="Yes"/>
    <m/>
    <m/>
    <n v="1"/>
    <m/>
    <x v="0"/>
    <s v="Yes"/>
    <m/>
    <s v="(510) 428-3000"/>
    <x v="0"/>
  </r>
  <r>
    <x v="4"/>
    <x v="4"/>
    <x v="13"/>
    <s v="1531 Esplanade"/>
    <s v="Chico"/>
    <n v="95926"/>
    <n v="6930096"/>
    <s v="Enloe Medical Center"/>
    <x v="31"/>
    <m/>
    <x v="0"/>
    <m/>
    <m/>
    <m/>
    <s v="Yes"/>
    <m/>
    <n v="1"/>
    <m/>
    <m/>
    <x v="0"/>
    <s v="Yes"/>
    <m/>
    <s v="(530) 332-7300"/>
    <x v="0"/>
  </r>
  <r>
    <x v="4"/>
    <x v="4"/>
    <x v="14"/>
    <s v="1601 Ygnacio Valley Rd"/>
    <s v="Walnut Creek"/>
    <n v="94598"/>
    <n v="6933853"/>
    <s v="John Muir Medical Center, Walnut Creek"/>
    <x v="32"/>
    <m/>
    <x v="0"/>
    <m/>
    <m/>
    <m/>
    <s v="Yes"/>
    <m/>
    <n v="1"/>
    <m/>
    <m/>
    <x v="0"/>
    <s v="Yes"/>
    <m/>
    <s v="(925) 939-3000"/>
    <x v="0"/>
  </r>
  <r>
    <x v="4"/>
    <x v="4"/>
    <x v="15"/>
    <s v="2823 Fresno St"/>
    <s v="Fresno"/>
    <n v="93721"/>
    <n v="6930790"/>
    <s v="Community Regional Medical Center (Leon S. Peters Burn Center)"/>
    <x v="33"/>
    <n v="10"/>
    <x v="0"/>
    <m/>
    <n v="1"/>
    <n v="1"/>
    <s v="Yes"/>
    <n v="1"/>
    <m/>
    <m/>
    <m/>
    <x v="2"/>
    <s v="Yes"/>
    <s v="Yes"/>
    <s v="(559) 459-6000"/>
    <x v="0"/>
  </r>
  <r>
    <x v="4"/>
    <x v="4"/>
    <x v="16"/>
    <s v="420 34th St"/>
    <s v="Bakersfield"/>
    <n v="93301"/>
    <n v="6930079"/>
    <s v="The Grossman Burn Center at Bakersfield Memorial Hospital "/>
    <x v="34"/>
    <n v="7"/>
    <x v="1"/>
    <m/>
    <n v="1"/>
    <n v="1"/>
    <m/>
    <m/>
    <m/>
    <m/>
    <m/>
    <x v="2"/>
    <m/>
    <s v="Yes"/>
    <s v="(661) 323-2876"/>
    <x v="0"/>
  </r>
  <r>
    <x v="4"/>
    <x v="4"/>
    <x v="17"/>
    <s v="1600 West Avenue J"/>
    <s v="Lancaster"/>
    <n v="93534"/>
    <n v="6931178"/>
    <s v="Antelope Valley Hospital "/>
    <x v="35"/>
    <m/>
    <x v="0"/>
    <m/>
    <m/>
    <m/>
    <s v="Yes"/>
    <m/>
    <n v="1"/>
    <m/>
    <m/>
    <x v="0"/>
    <s v="Yes"/>
    <m/>
    <s v="(661) 949-5000"/>
    <x v="0"/>
  </r>
  <r>
    <x v="4"/>
    <x v="4"/>
    <x v="17"/>
    <s v="8700 Beverly Blvd"/>
    <s v="West Hollywood"/>
    <n v="90048"/>
    <n v="6930444"/>
    <s v="Cedar-Sinai Medical Center"/>
    <x v="36"/>
    <m/>
    <x v="0"/>
    <m/>
    <m/>
    <m/>
    <s v="Yes"/>
    <n v="1"/>
    <m/>
    <m/>
    <m/>
    <x v="0"/>
    <s v="Yes"/>
    <m/>
    <s v="(310) 423-5000"/>
    <x v="0"/>
  </r>
  <r>
    <x v="4"/>
    <x v="4"/>
    <x v="17"/>
    <s v="4650 Sunset Blvd"/>
    <s v="Los Angeles "/>
    <n v="90027"/>
    <n v="6931470"/>
    <s v="Children's Hospital Los Angeles"/>
    <x v="37"/>
    <m/>
    <x v="1"/>
    <n v="1"/>
    <m/>
    <m/>
    <s v="Yes"/>
    <m/>
    <m/>
    <n v="1"/>
    <m/>
    <x v="0"/>
    <s v="Yes"/>
    <m/>
    <s v="(323) 660-2450"/>
    <x v="0"/>
  </r>
  <r>
    <x v="4"/>
    <x v="4"/>
    <x v="17"/>
    <s v="1798 North Garey Ave"/>
    <s v="Pomona"/>
    <n v="91767"/>
    <n v="6932450"/>
    <s v="Pomona Valley Hospital Medical Center"/>
    <x v="38"/>
    <m/>
    <x v="0"/>
    <m/>
    <m/>
    <m/>
    <s v="Yes"/>
    <m/>
    <n v="1"/>
    <m/>
    <m/>
    <x v="0"/>
    <s v="Yes"/>
    <m/>
    <s v="(909) 865-9500"/>
    <x v="0"/>
  </r>
  <r>
    <x v="4"/>
    <x v="4"/>
    <x v="17"/>
    <s v="3630 East Imperial Hwy"/>
    <s v="Lynwood"/>
    <n v="90262"/>
    <n v="6931790"/>
    <s v="St. Francis Medical Center Lynwood"/>
    <x v="39"/>
    <m/>
    <x v="0"/>
    <m/>
    <m/>
    <m/>
    <s v="Yes"/>
    <m/>
    <n v="1"/>
    <m/>
    <m/>
    <x v="0"/>
    <s v="Yes"/>
    <m/>
    <s v="(310) 900-8900"/>
    <x v="0"/>
  </r>
  <r>
    <x v="4"/>
    <x v="4"/>
    <x v="17"/>
    <s v="15031 Rinaldi St"/>
    <s v="Mission Hills"/>
    <n v="91345"/>
    <n v="6932860"/>
    <s v="Providence Holy Cross Medical Center"/>
    <x v="40"/>
    <m/>
    <x v="0"/>
    <m/>
    <m/>
    <m/>
    <s v="Yes"/>
    <m/>
    <n v="1"/>
    <m/>
    <m/>
    <x v="0"/>
    <s v="Yes"/>
    <m/>
    <s v="(818) 365-8051"/>
    <x v="0"/>
  </r>
  <r>
    <x v="4"/>
    <x v="4"/>
    <x v="17"/>
    <s v="757 Westwood Plaza"/>
    <s v="Los Angeles"/>
    <n v="90095"/>
    <n v="6931755"/>
    <s v="Ronald Reagan UCLA Medical Center"/>
    <x v="41"/>
    <m/>
    <x v="0"/>
    <m/>
    <m/>
    <m/>
    <s v="Yes"/>
    <n v="1"/>
    <m/>
    <m/>
    <m/>
    <x v="0"/>
    <s v="Yes"/>
    <m/>
    <s v="(310) 825-9111"/>
    <x v="0"/>
  </r>
  <r>
    <x v="4"/>
    <x v="4"/>
    <x v="17"/>
    <s v="7300 Medical Center Dr"/>
    <s v="West Hills"/>
    <n v="91307"/>
    <n v="6930379"/>
    <s v="The Grossman Burn Center at West Hills Hospital &amp; Medical Center "/>
    <x v="42"/>
    <n v="8"/>
    <x v="1"/>
    <m/>
    <n v="1"/>
    <m/>
    <m/>
    <m/>
    <m/>
    <m/>
    <m/>
    <x v="2"/>
    <m/>
    <s v="Yes"/>
    <s v="(818) 676-4177"/>
    <x v="0"/>
  </r>
  <r>
    <x v="4"/>
    <x v="4"/>
    <x v="17"/>
    <s v="3330 Lomita Blvd"/>
    <s v="Torrance"/>
    <n v="90505"/>
    <n v="6933679"/>
    <s v="Torrance Memorial Burn Center"/>
    <x v="43"/>
    <n v="12"/>
    <x v="1"/>
    <m/>
    <n v="1"/>
    <n v="1"/>
    <m/>
    <m/>
    <m/>
    <m/>
    <m/>
    <x v="2"/>
    <m/>
    <s v="Yes"/>
    <s v="(310) 517-4622"/>
    <x v="0"/>
  </r>
  <r>
    <x v="4"/>
    <x v="4"/>
    <x v="18"/>
    <s v="1401 S Grand Ave"/>
    <s v="Los Angeles"/>
    <n v="90015"/>
    <n v="6931440"/>
    <s v="California Hospital Medical Center"/>
    <x v="44"/>
    <m/>
    <x v="0"/>
    <m/>
    <m/>
    <m/>
    <s v="Yes"/>
    <m/>
    <n v="1"/>
    <m/>
    <m/>
    <x v="0"/>
    <s v="Yes"/>
    <m/>
    <s v="(213) 748-2411"/>
    <x v="0"/>
  </r>
  <r>
    <x v="4"/>
    <x v="4"/>
    <x v="18"/>
    <s v="18300 Roscoe Blvd"/>
    <s v="Northridge "/>
    <n v="91335"/>
    <n v="6932118"/>
    <s v="Northridge Hospital Medical Center"/>
    <x v="45"/>
    <m/>
    <x v="0"/>
    <m/>
    <m/>
    <m/>
    <s v="Yes"/>
    <m/>
    <n v="1"/>
    <m/>
    <m/>
    <x v="0"/>
    <s v="Yes"/>
    <m/>
    <s v="(818) 885-8500"/>
    <x v="0"/>
  </r>
  <r>
    <x v="4"/>
    <x v="4"/>
    <x v="18"/>
    <s v="1000 W Carson St"/>
    <s v="Torrance"/>
    <n v="90502"/>
    <n v="6933683"/>
    <s v="Harbor-UCLA Medical Center"/>
    <x v="46"/>
    <m/>
    <x v="0"/>
    <m/>
    <m/>
    <m/>
    <s v="Yes"/>
    <n v="1"/>
    <m/>
    <m/>
    <m/>
    <x v="0"/>
    <s v="Yes"/>
    <m/>
    <s v="(310)222-2345"/>
    <x v="0"/>
  </r>
  <r>
    <x v="4"/>
    <x v="4"/>
    <x v="18"/>
    <s v="23845 McBean Pkwy"/>
    <s v="Valencia"/>
    <n v="91355"/>
    <n v="6933488"/>
    <s v="Henry Mayo Newhall Hospital"/>
    <x v="47"/>
    <m/>
    <x v="0"/>
    <m/>
    <m/>
    <m/>
    <s v="Yes"/>
    <m/>
    <n v="1"/>
    <m/>
    <m/>
    <x v="0"/>
    <s v="Yes"/>
    <m/>
    <s v="(661) 200-2000"/>
    <x v="0"/>
  </r>
  <r>
    <x v="4"/>
    <x v="4"/>
    <x v="18"/>
    <s v="100 W California Blvd"/>
    <s v="Pasadena"/>
    <n v="91105"/>
    <n v="6932350"/>
    <s v="Huntington Hospital"/>
    <x v="48"/>
    <m/>
    <x v="0"/>
    <m/>
    <m/>
    <m/>
    <s v="Yes"/>
    <m/>
    <n v="1"/>
    <m/>
    <m/>
    <x v="0"/>
    <s v="Yes"/>
    <m/>
    <s v="(626) 397-5000"/>
    <x v="0"/>
  </r>
  <r>
    <x v="4"/>
    <x v="4"/>
    <x v="18"/>
    <s v="1200 N State St"/>
    <s v="Los Angeles"/>
    <n v="90033"/>
    <n v="6931580"/>
    <s v="LAC + USC Medical Center (LAC + USC Regional Burn Center)"/>
    <x v="49"/>
    <n v="20"/>
    <x v="0"/>
    <m/>
    <n v="1"/>
    <n v="1"/>
    <s v="Yes"/>
    <n v="1"/>
    <m/>
    <m/>
    <m/>
    <x v="2"/>
    <s v="Yes"/>
    <s v="Yes"/>
    <s v="(323) 409-1000"/>
    <x v="0"/>
  </r>
  <r>
    <x v="4"/>
    <x v="4"/>
    <x v="18"/>
    <s v="2801 Atlantic Ave"/>
    <s v="Long Beach"/>
    <n v="90806"/>
    <n v="6931370"/>
    <s v="Long Beach Medical Center"/>
    <x v="38"/>
    <m/>
    <x v="0"/>
    <m/>
    <m/>
    <m/>
    <s v="Yes"/>
    <m/>
    <n v="1"/>
    <m/>
    <m/>
    <x v="0"/>
    <s v="Yes"/>
    <m/>
    <s v="(562) 933-2000"/>
    <x v="0"/>
  </r>
  <r>
    <x v="4"/>
    <x v="4"/>
    <x v="18"/>
    <s v="1050 Linden Ave"/>
    <s v="Long Beach"/>
    <n v="90813"/>
    <n v="6931360"/>
    <s v="St. Mary Medical Center Long Beach"/>
    <x v="50"/>
    <m/>
    <x v="0"/>
    <m/>
    <m/>
    <m/>
    <s v="Yes"/>
    <m/>
    <n v="1"/>
    <m/>
    <m/>
    <x v="0"/>
    <s v="Yes"/>
    <m/>
    <s v="(562) 491-9000"/>
    <x v="0"/>
  </r>
  <r>
    <x v="4"/>
    <x v="4"/>
    <x v="19"/>
    <s v="9300 Valley Children's Place"/>
    <s v="Madera"/>
    <n v="93636"/>
    <n v="6930814"/>
    <s v="Valley Children's Healthcare"/>
    <x v="51"/>
    <m/>
    <x v="1"/>
    <n v="1"/>
    <m/>
    <m/>
    <s v="Yes"/>
    <m/>
    <m/>
    <m/>
    <n v="1"/>
    <x v="0"/>
    <s v="Yes"/>
    <m/>
    <s v="(559) 353-3000"/>
    <x v="0"/>
  </r>
  <r>
    <x v="4"/>
    <x v="4"/>
    <x v="20"/>
    <s v="1441 Constitution Blvd"/>
    <s v="Salinas "/>
    <n v="93906"/>
    <n v="6932720"/>
    <s v="Natividad Medical Center"/>
    <x v="52"/>
    <m/>
    <x v="0"/>
    <m/>
    <m/>
    <m/>
    <s v="Yes"/>
    <m/>
    <n v="1"/>
    <m/>
    <m/>
    <x v="0"/>
    <s v="Yes"/>
    <m/>
    <s v="(831) 647-7611"/>
    <x v="0"/>
  </r>
  <r>
    <x v="4"/>
    <x v="4"/>
    <x v="21"/>
    <s v="27700 Medical Center Rd"/>
    <s v="Mission Viejo"/>
    <n v="92691"/>
    <n v="6931915"/>
    <s v="Providence Mission Hospital"/>
    <x v="53"/>
    <m/>
    <x v="0"/>
    <n v="1"/>
    <m/>
    <m/>
    <s v="Yes"/>
    <m/>
    <n v="1"/>
    <m/>
    <n v="1"/>
    <x v="0"/>
    <s v="Yes"/>
    <m/>
    <s v="(949) 364-1400"/>
    <x v="0"/>
  </r>
  <r>
    <x v="4"/>
    <x v="4"/>
    <x v="21"/>
    <s v="101 The City Dr South"/>
    <s v="Orange"/>
    <n v="92868"/>
    <n v="6932290"/>
    <s v="UC Irvine Health (UCI Regional Burn Center)"/>
    <x v="54"/>
    <n v="8"/>
    <x v="0"/>
    <n v="1"/>
    <n v="1"/>
    <n v="1"/>
    <s v="Yes"/>
    <n v="1"/>
    <m/>
    <m/>
    <n v="1"/>
    <x v="2"/>
    <s v="Yes"/>
    <s v="Yes"/>
    <s v="(714) 456-6011"/>
    <x v="0"/>
  </r>
  <r>
    <x v="4"/>
    <x v="4"/>
    <x v="22"/>
    <s v="1201 West La Veta Ave"/>
    <s v="Orange"/>
    <n v="92868"/>
    <n v="6932287"/>
    <s v="Children's Hospital of Orange County"/>
    <x v="55"/>
    <m/>
    <x v="1"/>
    <n v="1"/>
    <m/>
    <m/>
    <s v="Yes"/>
    <m/>
    <m/>
    <m/>
    <n v="1"/>
    <x v="0"/>
    <s v="Yes"/>
    <m/>
    <s v="(714) 997-3000"/>
    <x v="0"/>
  </r>
  <r>
    <x v="4"/>
    <x v="4"/>
    <x v="22"/>
    <s v="1001 North Tustin Ave"/>
    <s v="Santa Ana"/>
    <n v="92705"/>
    <n v="6933377"/>
    <s v="Orange County Global Medical Center (Orange County Burn Center)"/>
    <x v="56"/>
    <n v="7"/>
    <x v="0"/>
    <m/>
    <n v="1"/>
    <n v="1"/>
    <s v="Yes"/>
    <m/>
    <n v="1"/>
    <m/>
    <m/>
    <x v="1"/>
    <s v="Yes"/>
    <s v="Yes"/>
    <s v="(714) 953-3500"/>
    <x v="0"/>
  </r>
  <r>
    <x v="4"/>
    <x v="4"/>
    <x v="23"/>
    <s v="1 Medical Plaza Dr"/>
    <s v="Roseville"/>
    <n v="95661"/>
    <n v="6932645"/>
    <s v="Sutter Roseville Medical Center"/>
    <x v="57"/>
    <m/>
    <x v="0"/>
    <m/>
    <m/>
    <m/>
    <s v="Yes"/>
    <m/>
    <n v="1"/>
    <m/>
    <m/>
    <x v="0"/>
    <s v="Yes"/>
    <m/>
    <s v="(916) 781-1000"/>
    <x v="0"/>
  </r>
  <r>
    <x v="4"/>
    <x v="4"/>
    <x v="24"/>
    <s v="1150 N Indian Canyon Dr"/>
    <s v="Palm Springs"/>
    <n v="92262"/>
    <n v="6932325"/>
    <s v="Desert Regional Medical Center"/>
    <x v="58"/>
    <m/>
    <x v="0"/>
    <m/>
    <m/>
    <m/>
    <s v="Yes"/>
    <m/>
    <n v="1"/>
    <m/>
    <m/>
    <x v="0"/>
    <s v="Yes"/>
    <m/>
    <s v="(760) 323-6511"/>
    <x v="0"/>
  </r>
  <r>
    <x v="4"/>
    <x v="4"/>
    <x v="25"/>
    <s v="4445 Magnolia Ave"/>
    <s v="Riverside "/>
    <n v="92501"/>
    <n v="6932585"/>
    <s v="HCA Riverside Community Hospital"/>
    <x v="59"/>
    <m/>
    <x v="0"/>
    <m/>
    <m/>
    <m/>
    <s v="Yes"/>
    <m/>
    <n v="1"/>
    <m/>
    <m/>
    <x v="0"/>
    <s v="Yes"/>
    <m/>
    <s v="(951) 788-3000"/>
    <x v="0"/>
  </r>
  <r>
    <x v="4"/>
    <x v="4"/>
    <x v="25"/>
    <s v="36485 Inland Valley Rd"/>
    <s v="Wildomar"/>
    <n v="92595"/>
    <n v="6930640"/>
    <s v="Inland Valley Medical Center"/>
    <x v="29"/>
    <m/>
    <x v="0"/>
    <m/>
    <m/>
    <m/>
    <s v="Yes"/>
    <m/>
    <n v="1"/>
    <m/>
    <m/>
    <x v="0"/>
    <s v="Yes"/>
    <m/>
    <s v="(951) 677-1111"/>
    <x v="0"/>
  </r>
  <r>
    <x v="4"/>
    <x v="4"/>
    <x v="25"/>
    <s v="26520 Cactus Avenue"/>
    <s v="Moreno Valley"/>
    <n v="92555"/>
    <n v="6930110"/>
    <s v="Riverside University Health System Medical Center"/>
    <x v="60"/>
    <m/>
    <x v="0"/>
    <m/>
    <m/>
    <m/>
    <s v="Yes"/>
    <n v="1"/>
    <m/>
    <m/>
    <m/>
    <x v="0"/>
    <s v="Yes"/>
    <m/>
    <s v="(951) 486-4000"/>
    <x v="0"/>
  </r>
  <r>
    <x v="4"/>
    <x v="4"/>
    <x v="26"/>
    <s v="6501 Coyle Ave"/>
    <s v="Carmichael"/>
    <n v="95608"/>
    <n v="6930037"/>
    <s v="Mercy San Juan Medical Center"/>
    <x v="61"/>
    <m/>
    <x v="0"/>
    <m/>
    <m/>
    <m/>
    <s v="Yes"/>
    <m/>
    <n v="1"/>
    <m/>
    <m/>
    <x v="0"/>
    <s v="Yes"/>
    <m/>
    <s v="(916) 537-5000"/>
    <x v="0"/>
  </r>
  <r>
    <x v="4"/>
    <x v="4"/>
    <x v="26"/>
    <s v="6600 Bruceville Rd"/>
    <s v="Sacramento"/>
    <n v="95823"/>
    <n v="6932673"/>
    <s v="Kaiser Permanente South Sacramento Medical Center"/>
    <x v="62"/>
    <m/>
    <x v="0"/>
    <m/>
    <m/>
    <m/>
    <s v="Yes"/>
    <m/>
    <n v="1"/>
    <m/>
    <m/>
    <x v="0"/>
    <s v="Yes"/>
    <m/>
    <s v="(916) 688-2430"/>
    <x v="0"/>
  </r>
  <r>
    <x v="4"/>
    <x v="4"/>
    <x v="26"/>
    <s v="2315 Stockton Blvd"/>
    <s v="Sacramento"/>
    <n v="95817"/>
    <n v="6932680"/>
    <s v="UC Davis Medical Center (UC Davis Regional Burn Center)"/>
    <x v="63"/>
    <n v="12"/>
    <x v="0"/>
    <n v="1"/>
    <n v="1"/>
    <m/>
    <s v="Yes"/>
    <n v="1"/>
    <m/>
    <n v="1"/>
    <m/>
    <x v="2"/>
    <s v="Yes"/>
    <s v="Yes"/>
    <s v="(916) 734-2011"/>
    <x v="0"/>
  </r>
  <r>
    <x v="4"/>
    <x v="4"/>
    <x v="26"/>
    <s v="2425 Stockton Blvd"/>
    <s v="Sacramento"/>
    <n v="95817"/>
    <n v="6933080"/>
    <s v="Shriners Burn Center at Shriners Hospitals for Children - Nothern California"/>
    <x v="64"/>
    <n v="10"/>
    <x v="1"/>
    <m/>
    <m/>
    <n v="1"/>
    <m/>
    <m/>
    <m/>
    <m/>
    <m/>
    <x v="2"/>
    <m/>
    <s v="Yes"/>
    <s v="(916) 453-2000"/>
    <x v="0"/>
  </r>
  <r>
    <x v="4"/>
    <x v="4"/>
    <x v="27"/>
    <s v="400 N  Pepper Ave"/>
    <s v="Colton"/>
    <n v="92324"/>
    <n v="6932770"/>
    <s v="Arrowhead Regional Medical Center (Edward G. Hirschman Burn Center)"/>
    <x v="65"/>
    <n v="14"/>
    <x v="0"/>
    <m/>
    <n v="1"/>
    <n v="1"/>
    <s v="Yes"/>
    <m/>
    <n v="1"/>
    <m/>
    <m/>
    <x v="1"/>
    <s v="Yes"/>
    <s v="Yes"/>
    <s v="(909) 580-1000"/>
    <x v="0"/>
  </r>
  <r>
    <x v="4"/>
    <x v="4"/>
    <x v="27"/>
    <s v="11234 Anderson St"/>
    <s v="Loma Linda"/>
    <n v="92354"/>
    <n v="6930053"/>
    <s v="Loma Linda University Medical Center/Loma Linda University Children's Hospital"/>
    <x v="66"/>
    <m/>
    <x v="0"/>
    <n v="1"/>
    <m/>
    <m/>
    <s v="Yes"/>
    <n v="1"/>
    <m/>
    <n v="1"/>
    <m/>
    <x v="0"/>
    <s v="Yes"/>
    <m/>
    <s v="(909) 558-4000"/>
    <x v="0"/>
  </r>
  <r>
    <x v="4"/>
    <x v="4"/>
    <x v="28"/>
    <s v="2185 West Citracado Pkwy"/>
    <s v="Escondido"/>
    <n v="92029"/>
    <n v="6930660"/>
    <s v="Palomar Medical Center Escondido"/>
    <x v="67"/>
    <m/>
    <x v="0"/>
    <m/>
    <m/>
    <m/>
    <s v="Yes"/>
    <m/>
    <n v="1"/>
    <m/>
    <m/>
    <x v="0"/>
    <s v="Yes"/>
    <m/>
    <s v="(760) 739-3000"/>
    <x v="0"/>
  </r>
  <r>
    <x v="4"/>
    <x v="4"/>
    <x v="28"/>
    <s v="3020 Children's Way"/>
    <s v="San Diego"/>
    <n v="92123"/>
    <n v="6932775"/>
    <s v="Rady Children's Hospital - San Diego"/>
    <x v="68"/>
    <m/>
    <x v="1"/>
    <n v="1"/>
    <m/>
    <m/>
    <s v="Yes"/>
    <m/>
    <m/>
    <n v="1"/>
    <m/>
    <x v="0"/>
    <s v="Yes"/>
    <m/>
    <s v="(858) 576-1700"/>
    <x v="0"/>
  </r>
  <r>
    <x v="4"/>
    <x v="4"/>
    <x v="28"/>
    <s v="9888 Genessee Ave"/>
    <s v="La Jolla"/>
    <n v="92037"/>
    <n v="6931130"/>
    <s v="Scripps Memorial Hospital"/>
    <x v="69"/>
    <m/>
    <x v="0"/>
    <m/>
    <m/>
    <m/>
    <s v="Yes"/>
    <m/>
    <n v="1"/>
    <m/>
    <m/>
    <x v="0"/>
    <s v="Yes"/>
    <m/>
    <s v="(858) 626-4123"/>
    <x v="0"/>
  </r>
  <r>
    <x v="4"/>
    <x v="4"/>
    <x v="28"/>
    <s v="4077 5th Ave"/>
    <s v="San Diego"/>
    <n v="92103"/>
    <n v="6932810"/>
    <s v="Scripps Mercy Hospital"/>
    <x v="70"/>
    <m/>
    <x v="0"/>
    <m/>
    <m/>
    <m/>
    <s v="Yes"/>
    <n v="1"/>
    <m/>
    <m/>
    <m/>
    <x v="0"/>
    <s v="Yes"/>
    <m/>
    <s v="(619) 294-8111"/>
    <x v="0"/>
  </r>
  <r>
    <x v="4"/>
    <x v="4"/>
    <x v="28"/>
    <s v="7901 Frost St"/>
    <s v="San Diego"/>
    <n v="92123"/>
    <n v="6932785"/>
    <s v="Sharp Memorial Hospital"/>
    <x v="71"/>
    <m/>
    <x v="0"/>
    <m/>
    <m/>
    <m/>
    <s v="Yes"/>
    <m/>
    <n v="1"/>
    <m/>
    <m/>
    <x v="0"/>
    <s v="Yes"/>
    <m/>
    <s v="(858) 939-3400"/>
    <x v="0"/>
  </r>
  <r>
    <x v="4"/>
    <x v="4"/>
    <x v="28"/>
    <s v="200 W Arbor Dr"/>
    <s v="San Diego"/>
    <n v="92103"/>
    <n v="6932820"/>
    <s v="UC San Diego Medical Center (UCSD Regional Burn Center)"/>
    <x v="72"/>
    <n v="8"/>
    <x v="0"/>
    <m/>
    <n v="1"/>
    <n v="1"/>
    <s v="Yes"/>
    <n v="1"/>
    <m/>
    <m/>
    <m/>
    <x v="2"/>
    <s v="Yes"/>
    <s v="Yes"/>
    <s v="(619) 543-6222"/>
    <x v="0"/>
  </r>
  <r>
    <x v="4"/>
    <x v="4"/>
    <x v="29"/>
    <s v="1001 Potrero Ave"/>
    <s v="San Francisco"/>
    <n v="94110"/>
    <n v="6933060"/>
    <s v="Zuckerberg San Francisco General Hospital "/>
    <x v="73"/>
    <m/>
    <x v="0"/>
    <m/>
    <m/>
    <m/>
    <s v="Yes"/>
    <n v="1"/>
    <m/>
    <m/>
    <m/>
    <x v="0"/>
    <s v="Yes"/>
    <m/>
    <s v="(628) 206-8000"/>
    <x v="0"/>
  </r>
  <r>
    <x v="4"/>
    <x v="4"/>
    <x v="29"/>
    <s v="900 Hyde St "/>
    <s v="San Francisco"/>
    <n v="94109"/>
    <n v="6933020"/>
    <s v="Bothin Burn Center at St. Francis Memorial Hospital"/>
    <x v="74"/>
    <n v="16"/>
    <x v="1"/>
    <m/>
    <n v="1"/>
    <n v="1"/>
    <m/>
    <m/>
    <m/>
    <m/>
    <m/>
    <x v="2"/>
    <m/>
    <s v="Yes"/>
    <s v="(415) 353-6000"/>
    <x v="0"/>
  </r>
  <r>
    <x v="4"/>
    <x v="4"/>
    <x v="30"/>
    <s v="500 West Hospital Rd"/>
    <s v="French Camp"/>
    <n v="95231"/>
    <n v="6930780"/>
    <s v="San Joaquin General Hospital"/>
    <x v="75"/>
    <m/>
    <x v="0"/>
    <m/>
    <m/>
    <m/>
    <s v="Yes"/>
    <m/>
    <n v="1"/>
    <m/>
    <m/>
    <x v="0"/>
    <s v="Yes"/>
    <m/>
    <s v="(209) 468-6000"/>
    <x v="0"/>
  </r>
  <r>
    <x v="4"/>
    <x v="4"/>
    <x v="31"/>
    <s v="300 Pasteur Dr"/>
    <s v="Palo Alto"/>
    <n v="94305"/>
    <n v="6932330"/>
    <s v="Stanford Health Care/Lucile Packard Children's Hospital Stanford"/>
    <x v="76"/>
    <m/>
    <x v="0"/>
    <n v="1"/>
    <m/>
    <m/>
    <s v="Yes"/>
    <n v="1"/>
    <m/>
    <n v="1"/>
    <m/>
    <x v="0"/>
    <s v="Yes"/>
    <m/>
    <s v="(650) 723-4000"/>
    <x v="0"/>
  </r>
  <r>
    <x v="4"/>
    <x v="4"/>
    <x v="32"/>
    <s v="400 W Pueblo St"/>
    <s v="Santa Barbara"/>
    <n v="93105"/>
    <n v="6933375"/>
    <s v="Santa Barbara Cottage Hospital"/>
    <x v="77"/>
    <m/>
    <x v="0"/>
    <m/>
    <m/>
    <m/>
    <s v="Yes"/>
    <n v="1"/>
    <m/>
    <m/>
    <m/>
    <x v="0"/>
    <s v="Yes"/>
    <m/>
    <s v="(805) 682-7111"/>
    <x v="0"/>
  </r>
  <r>
    <x v="4"/>
    <x v="4"/>
    <x v="31"/>
    <s v="751 South Bascom Ave"/>
    <s v="San Jose"/>
    <n v="95128"/>
    <n v="6933240"/>
    <s v="Santa Clara Valley Medical Center (Santa Clara Valley Medical Center Regional Burn Center)"/>
    <x v="78"/>
    <n v="8"/>
    <x v="0"/>
    <n v="1"/>
    <n v="1"/>
    <n v="1"/>
    <s v="Yes"/>
    <n v="1"/>
    <m/>
    <m/>
    <n v="1"/>
    <x v="2"/>
    <s v="Yes"/>
    <s v="Yes"/>
    <s v="(408) 885-5000"/>
    <x v="0"/>
  </r>
  <r>
    <x v="4"/>
    <x v="4"/>
    <x v="33"/>
    <s v="225 N Jackson Ave"/>
    <s v="San Jose"/>
    <n v="95116"/>
    <n v="6933199"/>
    <s v="HCA Regional Medical Center"/>
    <x v="79"/>
    <m/>
    <x v="0"/>
    <m/>
    <m/>
    <m/>
    <s v="Yes"/>
    <m/>
    <n v="1"/>
    <m/>
    <m/>
    <x v="0"/>
    <s v="Yes"/>
    <m/>
    <s v="(408) 259-5000"/>
    <x v="0"/>
  </r>
  <r>
    <x v="4"/>
    <x v="4"/>
    <x v="34"/>
    <s v="2175 Rosaline Ave"/>
    <s v="Redding"/>
    <n v="96001"/>
    <n v="6932520"/>
    <s v="Mercy Medical Center Redding"/>
    <x v="80"/>
    <m/>
    <x v="0"/>
    <m/>
    <m/>
    <m/>
    <s v="Yes"/>
    <m/>
    <n v="1"/>
    <m/>
    <m/>
    <x v="0"/>
    <s v="Yes"/>
    <m/>
    <s v="(530) 225-6000"/>
    <x v="0"/>
  </r>
  <r>
    <x v="4"/>
    <x v="4"/>
    <x v="35"/>
    <s v="1 Quality Dr"/>
    <s v="Vacaville"/>
    <n v="95688"/>
    <n v="6930422"/>
    <s v="Kaiser Permanente Vacaville Medical Center"/>
    <x v="81"/>
    <m/>
    <x v="0"/>
    <m/>
    <m/>
    <m/>
    <s v="Yes"/>
    <m/>
    <n v="1"/>
    <m/>
    <m/>
    <x v="0"/>
    <s v="Yes"/>
    <m/>
    <s v="(707) 624-4000"/>
    <x v="0"/>
  </r>
  <r>
    <x v="4"/>
    <x v="4"/>
    <x v="35"/>
    <s v="1200 B. Gale Wilson Blvd"/>
    <s v="Fairfield"/>
    <n v="94533"/>
    <n v="6930403"/>
    <s v="NorthBay Medical Center"/>
    <x v="82"/>
    <m/>
    <x v="0"/>
    <m/>
    <m/>
    <m/>
    <s v="Yes"/>
    <m/>
    <n v="1"/>
    <m/>
    <m/>
    <x v="0"/>
    <s v="Yes"/>
    <m/>
    <s v="(707) 646-5000"/>
    <x v="0"/>
  </r>
  <r>
    <x v="4"/>
    <x v="4"/>
    <x v="36"/>
    <s v="1165 Montgomery Dr"/>
    <s v="Santa Rosa"/>
    <n v="95405"/>
    <n v="6930109"/>
    <s v="Santa Rosa Memorial Hospital"/>
    <x v="83"/>
    <m/>
    <x v="0"/>
    <m/>
    <m/>
    <m/>
    <s v="Yes"/>
    <m/>
    <n v="1"/>
    <m/>
    <m/>
    <x v="0"/>
    <s v="Yes"/>
    <m/>
    <s v="(707) 522-4304"/>
    <x v="0"/>
  </r>
  <r>
    <x v="4"/>
    <x v="4"/>
    <x v="37"/>
    <s v="1441 Florida Ave"/>
    <s v="Modesto"/>
    <n v="95350"/>
    <n v="6930016"/>
    <s v="Doctors Medical Center"/>
    <x v="84"/>
    <m/>
    <x v="0"/>
    <m/>
    <m/>
    <m/>
    <s v="Yes"/>
    <m/>
    <n v="1"/>
    <m/>
    <m/>
    <x v="0"/>
    <s v="Yes"/>
    <m/>
    <s v="(209) 578-1211"/>
    <x v="0"/>
  </r>
  <r>
    <x v="4"/>
    <x v="4"/>
    <x v="37"/>
    <s v="1700 Coffee Rd"/>
    <s v="Modesto"/>
    <n v="95355"/>
    <n v="6931929"/>
    <s v="Memorial Medical Center"/>
    <x v="85"/>
    <m/>
    <x v="0"/>
    <m/>
    <m/>
    <m/>
    <s v="Yes"/>
    <m/>
    <n v="1"/>
    <m/>
    <m/>
    <x v="0"/>
    <s v="Yes"/>
    <m/>
    <s v="(209) 526-4500"/>
    <x v="0"/>
  </r>
  <r>
    <x v="4"/>
    <x v="4"/>
    <x v="38"/>
    <s v="300 Hillmont Ave"/>
    <s v="Ventura"/>
    <n v="93003"/>
    <n v="6933820"/>
    <s v="Ventura County Medical Center "/>
    <x v="6"/>
    <m/>
    <x v="0"/>
    <m/>
    <m/>
    <m/>
    <s v="Yes"/>
    <m/>
    <n v="1"/>
    <m/>
    <m/>
    <x v="0"/>
    <s v="Yes"/>
    <m/>
    <s v="(805) 652-6000"/>
    <x v="0"/>
  </r>
  <r>
    <x v="4"/>
    <x v="4"/>
    <x v="39"/>
    <s v="215 West Janss Rd"/>
    <s v="Thousand Oaks"/>
    <n v="91360"/>
    <n v="6933672"/>
    <s v="Los Robles Hospital and Medical Center"/>
    <x v="86"/>
    <m/>
    <x v="0"/>
    <m/>
    <m/>
    <m/>
    <s v="Yes"/>
    <m/>
    <n v="1"/>
    <m/>
    <m/>
    <x v="0"/>
    <s v="Yes"/>
    <m/>
    <s v="(805)370-4421"/>
    <x v="0"/>
  </r>
  <r>
    <x v="5"/>
    <x v="5"/>
    <x v="40"/>
    <s v="13123 East 16th Ave"/>
    <s v="Aurora"/>
    <n v="80045"/>
    <n v="6840280"/>
    <s v="Children's Hospital Colorado (Children's Hospital Colorado Burn Center)"/>
    <x v="87"/>
    <n v="3"/>
    <x v="1"/>
    <n v="1"/>
    <m/>
    <n v="1"/>
    <s v="Yes"/>
    <m/>
    <m/>
    <n v="1"/>
    <m/>
    <x v="1"/>
    <s v="Yes"/>
    <s v="No"/>
    <s v="(720) 777-1234"/>
    <x v="0"/>
  </r>
  <r>
    <x v="5"/>
    <x v="5"/>
    <x v="40"/>
    <s v="12605 E 16th Ave"/>
    <s v="Aurora"/>
    <n v="80045"/>
    <n v="6840430"/>
    <s v="University of Colorado Hospital (Burn &amp; Frostbite Center at UCHealth)"/>
    <x v="88"/>
    <n v="19"/>
    <x v="0"/>
    <m/>
    <n v="1"/>
    <m/>
    <s v="Yes"/>
    <n v="1"/>
    <m/>
    <m/>
    <m/>
    <x v="2"/>
    <s v="Yes"/>
    <s v="No"/>
    <s v="(720) 848-0000"/>
    <x v="0"/>
  </r>
  <r>
    <x v="5"/>
    <x v="5"/>
    <x v="40"/>
    <s v="9191 Grant St"/>
    <s v="Thornton"/>
    <n v="80229"/>
    <n v="6840458"/>
    <s v="North Suburban Medical Center"/>
    <x v="89"/>
    <m/>
    <x v="0"/>
    <m/>
    <m/>
    <m/>
    <s v="No"/>
    <m/>
    <n v="1"/>
    <m/>
    <m/>
    <x v="0"/>
    <s v="Yes"/>
    <m/>
    <s v="(303) 451-7800"/>
    <x v="0"/>
  </r>
  <r>
    <x v="5"/>
    <x v="5"/>
    <x v="41"/>
    <s v="501 E Hampden Ave"/>
    <s v="Englewood"/>
    <n v="80113"/>
    <n v="6840530"/>
    <s v="Swedish Medical Center (Burn and Reconstructive Centers of Colorado)"/>
    <x v="90"/>
    <n v="20"/>
    <x v="0"/>
    <m/>
    <n v="1"/>
    <n v="1"/>
    <s v="Yes"/>
    <n v="1"/>
    <m/>
    <m/>
    <m/>
    <x v="1"/>
    <s v="Yes"/>
    <s v="No"/>
    <s v="(303) 788-5000"/>
    <x v="0"/>
  </r>
  <r>
    <x v="5"/>
    <x v="5"/>
    <x v="41"/>
    <s v="1501 South Potomac St"/>
    <s v="Aurora"/>
    <n v="80012"/>
    <n v="6840014"/>
    <s v="Medical Center of Aurora "/>
    <x v="91"/>
    <m/>
    <x v="0"/>
    <m/>
    <m/>
    <m/>
    <s v="Yes"/>
    <m/>
    <n v="1"/>
    <m/>
    <m/>
    <x v="0"/>
    <s v="Yes"/>
    <m/>
    <s v="(303) 695-2600"/>
    <x v="0"/>
  </r>
  <r>
    <x v="5"/>
    <x v="5"/>
    <x v="41"/>
    <s v="7700 S Broadway St"/>
    <s v="Littleton"/>
    <n v="80122"/>
    <n v="6840805"/>
    <s v="Littleton Adventist Hospital "/>
    <x v="92"/>
    <m/>
    <x v="0"/>
    <m/>
    <m/>
    <m/>
    <s v="Yes"/>
    <m/>
    <n v="1"/>
    <m/>
    <m/>
    <x v="0"/>
    <s v="Yes"/>
    <m/>
    <s v="(303) 730-8900"/>
    <x v="0"/>
  </r>
  <r>
    <x v="5"/>
    <x v="5"/>
    <x v="42"/>
    <s v="200 Exempla Circle"/>
    <s v="Lafayette "/>
    <n v="80026"/>
    <n v="6840021"/>
    <s v="Good Samaritan Medical Center"/>
    <x v="93"/>
    <m/>
    <x v="0"/>
    <m/>
    <m/>
    <m/>
    <s v="Yes"/>
    <m/>
    <n v="1"/>
    <m/>
    <m/>
    <x v="0"/>
    <s v="Yes"/>
    <m/>
    <s v="(303) 689-4000"/>
    <x v="0"/>
  </r>
  <r>
    <x v="5"/>
    <x v="5"/>
    <x v="42"/>
    <s v="4747 Arapahoe Ave"/>
    <s v="Boulder"/>
    <n v="80304"/>
    <n v="6840237"/>
    <s v="Boulder Community Foothills Hospital"/>
    <x v="94"/>
    <m/>
    <x v="0"/>
    <m/>
    <m/>
    <m/>
    <s v="No"/>
    <m/>
    <n v="1"/>
    <m/>
    <m/>
    <x v="0"/>
    <s v="Yes"/>
    <m/>
    <s v="(720) 854-7000"/>
    <x v="0"/>
  </r>
  <r>
    <x v="5"/>
    <x v="5"/>
    <x v="43"/>
    <s v="777 Bannock St"/>
    <s v="Denver"/>
    <n v="80204"/>
    <n v="6840290"/>
    <s v="Denver Health Medical Center"/>
    <x v="95"/>
    <m/>
    <x v="0"/>
    <n v="1"/>
    <m/>
    <m/>
    <s v="Yes"/>
    <n v="1"/>
    <m/>
    <m/>
    <n v="1"/>
    <x v="0"/>
    <s v="Yes"/>
    <m/>
    <s v="(303) 436-6000"/>
    <x v="0"/>
  </r>
  <r>
    <x v="5"/>
    <x v="5"/>
    <x v="44"/>
    <s v="10101 Ridge Gale Pkwy"/>
    <s v="Lone Tree"/>
    <n v="80124"/>
    <n v="6840023"/>
    <s v="Sky Ridge Medical Center "/>
    <x v="96"/>
    <m/>
    <x v="0"/>
    <m/>
    <m/>
    <m/>
    <s v="Yes"/>
    <m/>
    <n v="1"/>
    <m/>
    <m/>
    <x v="0"/>
    <s v="Yes"/>
    <m/>
    <s v="(720) 225-1000"/>
    <x v="0"/>
  </r>
  <r>
    <x v="5"/>
    <x v="5"/>
    <x v="44"/>
    <s v="9395 Crown Crest Blvd"/>
    <s v="Parker"/>
    <n v="80138"/>
    <n v="6840022"/>
    <s v="Parker Adventist Hospital"/>
    <x v="97"/>
    <m/>
    <x v="0"/>
    <m/>
    <m/>
    <m/>
    <s v="Yes"/>
    <m/>
    <n v="1"/>
    <m/>
    <m/>
    <x v="0"/>
    <s v="Yes"/>
    <m/>
    <s v="(303) 269-4000"/>
    <x v="0"/>
  </r>
  <r>
    <x v="5"/>
    <x v="5"/>
    <x v="45"/>
    <s v="2222 N Nevada Ave"/>
    <s v="Colorado Springs"/>
    <n v="80907"/>
    <n v="6840145"/>
    <s v="Penrose Hospital"/>
    <x v="98"/>
    <m/>
    <x v="0"/>
    <m/>
    <m/>
    <m/>
    <s v="Yes"/>
    <n v="1"/>
    <m/>
    <m/>
    <m/>
    <x v="0"/>
    <s v="Yes"/>
    <m/>
    <s v="(719) 776-5000"/>
    <x v="0"/>
  </r>
  <r>
    <x v="5"/>
    <x v="5"/>
    <x v="45"/>
    <s v="1400 E Boulder St"/>
    <s v="Colorado Springs"/>
    <n v="80909"/>
    <n v="6840190"/>
    <s v="UCHealth Memorial Hospital"/>
    <x v="99"/>
    <m/>
    <x v="0"/>
    <m/>
    <m/>
    <m/>
    <s v="Yes"/>
    <n v="1"/>
    <m/>
    <m/>
    <m/>
    <x v="0"/>
    <s v="Yes"/>
    <m/>
    <s v="(719) 365-5000"/>
    <x v="0"/>
  </r>
  <r>
    <x v="5"/>
    <x v="5"/>
    <x v="45"/>
    <s v="4090 Briargate Pkwy"/>
    <s v="Colorado Springs"/>
    <n v="80920"/>
    <n v="6840104"/>
    <s v="Children's Hospital of Colorado at Memorial"/>
    <x v="100"/>
    <m/>
    <x v="1"/>
    <n v="1"/>
    <m/>
    <m/>
    <s v="Yes"/>
    <m/>
    <m/>
    <m/>
    <n v="1"/>
    <x v="0"/>
    <s v="Yes"/>
    <m/>
    <s v="(719) 305-1234"/>
    <x v="0"/>
  </r>
  <r>
    <x v="5"/>
    <x v="5"/>
    <x v="2"/>
    <s v="11600 W 2nd Pl"/>
    <s v="Lakewood"/>
    <n v="80228"/>
    <n v="6840385"/>
    <s v="St. Anthony Hospital"/>
    <x v="101"/>
    <m/>
    <x v="0"/>
    <m/>
    <m/>
    <m/>
    <s v="Yes"/>
    <n v="1"/>
    <m/>
    <m/>
    <m/>
    <x v="0"/>
    <s v="Yes"/>
    <m/>
    <s v="(720) 321-0000"/>
    <x v="0"/>
  </r>
  <r>
    <x v="5"/>
    <x v="5"/>
    <x v="2"/>
    <s v="8300 W 38th Ave"/>
    <s v="Wheat Ridge"/>
    <n v="80033"/>
    <n v="6840012"/>
    <s v="Lutheran Medical Center"/>
    <x v="23"/>
    <m/>
    <x v="0"/>
    <m/>
    <m/>
    <m/>
    <s v="Yes"/>
    <m/>
    <n v="1"/>
    <m/>
    <m/>
    <x v="0"/>
    <s v="Yes"/>
    <m/>
    <s v="(303) 425-4500"/>
    <x v="0"/>
  </r>
  <r>
    <x v="5"/>
    <x v="5"/>
    <x v="46"/>
    <s v="2500 Rocky Mountain Ave"/>
    <s v="Loveland"/>
    <n v="80538"/>
    <n v="6840033"/>
    <s v="UCHealth Medical Center of the Rockies"/>
    <x v="102"/>
    <m/>
    <x v="0"/>
    <m/>
    <m/>
    <m/>
    <s v="Yes"/>
    <m/>
    <n v="1"/>
    <m/>
    <m/>
    <x v="0"/>
    <s v="Yes"/>
    <m/>
    <s v="(970) 624-2500"/>
    <x v="0"/>
  </r>
  <r>
    <x v="5"/>
    <x v="5"/>
    <x v="47"/>
    <s v="2635 N 7th St"/>
    <s v="Grand Junction"/>
    <n v="81501"/>
    <n v="6840625"/>
    <s v="St. Mary's Hospital and Medical Center"/>
    <x v="103"/>
    <m/>
    <x v="0"/>
    <m/>
    <m/>
    <m/>
    <s v="Yes"/>
    <m/>
    <n v="1"/>
    <m/>
    <m/>
    <x v="0"/>
    <s v="Yes"/>
    <m/>
    <s v="(970) 298-2273"/>
    <x v="0"/>
  </r>
  <r>
    <x v="5"/>
    <x v="5"/>
    <x v="48"/>
    <s v="1801 16th St"/>
    <s v="Greeley"/>
    <n v="80631"/>
    <n v="6840650"/>
    <s v="North Colorado Medical Center (Western States Burn Center)"/>
    <x v="104"/>
    <n v="10"/>
    <x v="0"/>
    <m/>
    <n v="1"/>
    <m/>
    <s v="Yes"/>
    <m/>
    <n v="1"/>
    <m/>
    <m/>
    <x v="2"/>
    <s v="Yes"/>
    <s v="No"/>
    <s v="(970) 810-4121"/>
    <x v="0"/>
  </r>
  <r>
    <x v="6"/>
    <x v="6"/>
    <x v="49"/>
    <s v="267 Grant St"/>
    <s v="Bridgeport"/>
    <s v="06610"/>
    <n v="6160002"/>
    <s v="Bridgeport Hospital (The Connecticut Burn Center)"/>
    <x v="105"/>
    <n v="9"/>
    <x v="0"/>
    <m/>
    <n v="1"/>
    <m/>
    <s v="Yes"/>
    <m/>
    <n v="1"/>
    <m/>
    <m/>
    <x v="2"/>
    <s v="Yes"/>
    <s v="Yes"/>
    <s v="(203) 384-3000"/>
    <x v="2"/>
  </r>
  <r>
    <x v="6"/>
    <x v="6"/>
    <x v="49"/>
    <s v="24 Hospital Ave"/>
    <s v="Danbury"/>
    <s v="06810"/>
    <n v="6160100"/>
    <s v="Danbury Hospital"/>
    <x v="65"/>
    <m/>
    <x v="0"/>
    <m/>
    <m/>
    <m/>
    <s v="Yes"/>
    <m/>
    <n v="1"/>
    <m/>
    <m/>
    <x v="0"/>
    <s v="Yes"/>
    <m/>
    <s v="(203) 739-7000"/>
    <x v="2"/>
  </r>
  <r>
    <x v="6"/>
    <x v="6"/>
    <x v="49"/>
    <s v="34 Maple St"/>
    <s v="Norwalk"/>
    <s v="06856"/>
    <n v="6160530"/>
    <s v="Norwalk Hospital"/>
    <x v="106"/>
    <m/>
    <x v="0"/>
    <m/>
    <m/>
    <m/>
    <s v="Yes"/>
    <m/>
    <n v="1"/>
    <m/>
    <m/>
    <x v="0"/>
    <s v="Yes"/>
    <m/>
    <s v="(203) 852-2000"/>
    <x v="2"/>
  </r>
  <r>
    <x v="6"/>
    <x v="6"/>
    <x v="49"/>
    <s v="2800 Main St"/>
    <s v="Bridgeport"/>
    <s v="06606"/>
    <n v="6160010"/>
    <s v="St. Vincent's Medical Center "/>
    <x v="107"/>
    <m/>
    <x v="0"/>
    <m/>
    <m/>
    <m/>
    <s v="Yes"/>
    <m/>
    <n v="1"/>
    <m/>
    <m/>
    <x v="0"/>
    <s v="Yes"/>
    <m/>
    <s v="(203) 576-6000"/>
    <x v="2"/>
  </r>
  <r>
    <x v="6"/>
    <x v="6"/>
    <x v="49"/>
    <s v="1 Hospital Plz"/>
    <s v="Stamford"/>
    <s v="06904"/>
    <n v="6160009"/>
    <s v="Stamford Hospital"/>
    <x v="108"/>
    <m/>
    <x v="0"/>
    <m/>
    <m/>
    <m/>
    <s v="Yes"/>
    <m/>
    <n v="1"/>
    <m/>
    <m/>
    <x v="0"/>
    <s v="Yes"/>
    <m/>
    <s v="(203) 276-1000"/>
    <x v="2"/>
  </r>
  <r>
    <x v="6"/>
    <x v="6"/>
    <x v="50"/>
    <s v="282 Washington St"/>
    <s v="Hartford"/>
    <s v="06106"/>
    <n v="6160450"/>
    <s v="Connecticut Children's Medical Center"/>
    <x v="109"/>
    <m/>
    <x v="1"/>
    <n v="1"/>
    <m/>
    <m/>
    <s v="Yes"/>
    <m/>
    <m/>
    <n v="1"/>
    <m/>
    <x v="0"/>
    <s v="Yes"/>
    <m/>
    <s v="(860) 545-9000"/>
    <x v="2"/>
  </r>
  <r>
    <x v="6"/>
    <x v="6"/>
    <x v="50"/>
    <s v="80 Seymour St"/>
    <s v="Hartford"/>
    <s v="06102"/>
    <n v="6160003"/>
    <s v="Hartford Hospital"/>
    <x v="110"/>
    <m/>
    <x v="0"/>
    <m/>
    <m/>
    <m/>
    <s v="Yes"/>
    <n v="1"/>
    <m/>
    <m/>
    <m/>
    <x v="0"/>
    <s v="Yes"/>
    <m/>
    <s v="(860) 545-9000"/>
    <x v="2"/>
  </r>
  <r>
    <x v="6"/>
    <x v="6"/>
    <x v="50"/>
    <s v="114 Woodland St"/>
    <s v="Hartford"/>
    <s v="06105"/>
    <n v="6160004"/>
    <s v="Saint Francis Hospital and Medical Center"/>
    <x v="111"/>
    <m/>
    <x v="0"/>
    <m/>
    <m/>
    <m/>
    <s v="Yes"/>
    <n v="1"/>
    <m/>
    <m/>
    <m/>
    <x v="0"/>
    <s v="Yes"/>
    <m/>
    <s v="(860) 714-4000"/>
    <x v="2"/>
  </r>
  <r>
    <x v="6"/>
    <x v="6"/>
    <x v="51"/>
    <s v="56 Franklin St"/>
    <s v="Waterbury"/>
    <s v="06706"/>
    <n v="6160740"/>
    <s v="Saint Mary's Hospital"/>
    <x v="37"/>
    <m/>
    <x v="0"/>
    <m/>
    <m/>
    <m/>
    <s v="Yes"/>
    <m/>
    <n v="1"/>
    <m/>
    <m/>
    <x v="0"/>
    <s v="Yes"/>
    <m/>
    <s v="(203) 709-6000"/>
    <x v="2"/>
  </r>
  <r>
    <x v="6"/>
    <x v="6"/>
    <x v="51"/>
    <s v="64 Robbins St"/>
    <s v="Waterbury"/>
    <s v="06708"/>
    <n v="6160750"/>
    <s v="Waterbury Hospital"/>
    <x v="112"/>
    <m/>
    <x v="0"/>
    <m/>
    <m/>
    <m/>
    <s v="Yes"/>
    <m/>
    <n v="1"/>
    <m/>
    <m/>
    <x v="0"/>
    <s v="Yes"/>
    <m/>
    <s v="(203) 573-6000"/>
    <x v="2"/>
  </r>
  <r>
    <x v="6"/>
    <x v="6"/>
    <x v="51"/>
    <s v="20 York St"/>
    <s v="New Haven"/>
    <s v="06510"/>
    <n v="6160400"/>
    <s v="Yale-New Haven Hospital"/>
    <x v="113"/>
    <m/>
    <x v="0"/>
    <n v="1"/>
    <m/>
    <m/>
    <s v="Yes"/>
    <n v="1"/>
    <m/>
    <n v="1"/>
    <m/>
    <x v="0"/>
    <s v="Yes"/>
    <m/>
    <s v="(203) 688-4242"/>
    <x v="2"/>
  </r>
  <r>
    <x v="6"/>
    <x v="6"/>
    <x v="51"/>
    <s v="1450 Chapel St"/>
    <s v="New Haven"/>
    <s v="06511"/>
    <n v="6160410"/>
    <s v="Yale-New Haven Hospital-Saint Raphael"/>
    <x v="114"/>
    <m/>
    <x v="0"/>
    <m/>
    <m/>
    <m/>
    <s v="No"/>
    <m/>
    <n v="1"/>
    <m/>
    <m/>
    <x v="0"/>
    <s v="Yes"/>
    <m/>
    <s v="(203) 789-3000"/>
    <x v="2"/>
  </r>
  <r>
    <x v="7"/>
    <x v="7"/>
    <x v="52"/>
    <s v="4755 Ogletown-Stanton Rd"/>
    <s v="Newark"/>
    <n v="19713"/>
    <n v="6310120"/>
    <s v="ChristianaCare"/>
    <x v="115"/>
    <m/>
    <x v="0"/>
    <m/>
    <m/>
    <m/>
    <s v="Yes"/>
    <n v="1"/>
    <m/>
    <m/>
    <m/>
    <x v="0"/>
    <s v="Yes"/>
    <m/>
    <s v="(302) 733-1000"/>
    <x v="1"/>
  </r>
  <r>
    <x v="7"/>
    <x v="7"/>
    <x v="52"/>
    <s v="1600 Rockland Rd"/>
    <s v="Wilmington"/>
    <n v="19803"/>
    <n v="6310110"/>
    <s v="Nemours Children's Hospital "/>
    <x v="116"/>
    <m/>
    <x v="1"/>
    <n v="1"/>
    <m/>
    <m/>
    <s v="Yes"/>
    <m/>
    <m/>
    <n v="1"/>
    <m/>
    <x v="0"/>
    <s v="Yes"/>
    <m/>
    <s v="(302) 651-4200"/>
    <x v="1"/>
  </r>
  <r>
    <x v="8"/>
    <x v="8"/>
    <x v="53"/>
    <s v="110 Irving St"/>
    <s v="Washington"/>
    <n v="20010"/>
    <n v="6330120"/>
    <s v="MedStar Washington Hospital Center (The Burn Center at MedStar Washington Hospital Center)"/>
    <x v="117"/>
    <n v="10"/>
    <x v="0"/>
    <m/>
    <n v="1"/>
    <m/>
    <s v="Yes"/>
    <n v="1"/>
    <m/>
    <m/>
    <m/>
    <x v="2"/>
    <s v="Yes"/>
    <s v="Yes"/>
    <s v="(202) 877-7000"/>
    <x v="1"/>
  </r>
  <r>
    <x v="8"/>
    <x v="8"/>
    <x v="53"/>
    <s v="900 23rd St"/>
    <s v="Washington"/>
    <n v="20037"/>
    <n v="6330140"/>
    <s v="George Washington University Hospital"/>
    <x v="118"/>
    <m/>
    <x v="0"/>
    <m/>
    <m/>
    <m/>
    <s v="Yes"/>
    <n v="1"/>
    <m/>
    <m/>
    <m/>
    <x v="0"/>
    <s v="Yes"/>
    <m/>
    <s v="(202) 715-4000"/>
    <x v="1"/>
  </r>
  <r>
    <x v="8"/>
    <x v="8"/>
    <x v="53"/>
    <s v="2041 Georgia Ave"/>
    <s v="Washington"/>
    <n v="20060"/>
    <n v="6330100"/>
    <s v="Howard University Hospital"/>
    <x v="119"/>
    <m/>
    <x v="0"/>
    <m/>
    <m/>
    <m/>
    <s v="Yes"/>
    <n v="1"/>
    <m/>
    <m/>
    <m/>
    <x v="0"/>
    <s v="Yes"/>
    <m/>
    <s v="(202) 865-6100"/>
    <x v="1"/>
  </r>
  <r>
    <x v="8"/>
    <x v="8"/>
    <x v="53"/>
    <s v="111 Michigan Ave"/>
    <s v="Washington"/>
    <n v="20010"/>
    <n v="6330030"/>
    <s v="Children's National Health System (Children's National Trauma and Burn Center)"/>
    <x v="39"/>
    <n v="31"/>
    <x v="1"/>
    <n v="1"/>
    <m/>
    <n v="1"/>
    <s v="Yes"/>
    <m/>
    <m/>
    <n v="1"/>
    <m/>
    <x v="1"/>
    <s v="Yes"/>
    <s v="Yes"/>
    <s v="(202) 476-5000"/>
    <x v="1"/>
  </r>
  <r>
    <x v="9"/>
    <x v="9"/>
    <x v="54"/>
    <s v="1600 SW Archer Rd"/>
    <s v="Gainesville"/>
    <n v="32610"/>
    <n v="6390283"/>
    <s v="UF Health Shands Hospital (UF Health Shands Burn Center)"/>
    <x v="120"/>
    <n v="27"/>
    <x v="0"/>
    <m/>
    <n v="1"/>
    <m/>
    <s v="Yes"/>
    <n v="1"/>
    <m/>
    <m/>
    <m/>
    <x v="2"/>
    <s v="Yes"/>
    <s v="Yes"/>
    <s v="(352) 265-0111"/>
    <x v="1"/>
  </r>
  <r>
    <x v="9"/>
    <x v="9"/>
    <x v="55"/>
    <s v="615 N Bonita Ave"/>
    <s v="Panama City"/>
    <n v="32401"/>
    <n v="6390775"/>
    <s v="Ascension Sacred Heart Bay"/>
    <x v="121"/>
    <m/>
    <x v="0"/>
    <m/>
    <m/>
    <m/>
    <s v="No"/>
    <m/>
    <n v="1"/>
    <m/>
    <m/>
    <x v="0"/>
    <s v="Yes"/>
    <m/>
    <s v="(850) 769-1511"/>
    <x v="1"/>
  </r>
  <r>
    <x v="9"/>
    <x v="9"/>
    <x v="56"/>
    <s v="1350 Hickory St"/>
    <s v="Melbourne"/>
    <n v="32901"/>
    <n v="6390530"/>
    <s v="Health First Holmes Regional Medical Center"/>
    <x v="122"/>
    <m/>
    <x v="0"/>
    <m/>
    <m/>
    <m/>
    <s v="No"/>
    <m/>
    <n v="1"/>
    <m/>
    <m/>
    <x v="0"/>
    <s v="Yes"/>
    <m/>
    <s v="(321) 434-7000"/>
    <x v="1"/>
  </r>
  <r>
    <x v="9"/>
    <x v="9"/>
    <x v="57"/>
    <s v="3501 Johnson St"/>
    <s v="Hollywood"/>
    <n v="33021"/>
    <n v="6390295"/>
    <s v="Memorial Regional Hospital/Joe DiMaggio Children's Hospital"/>
    <x v="123"/>
    <m/>
    <x v="0"/>
    <n v="1"/>
    <m/>
    <m/>
    <s v="Yes"/>
    <n v="1"/>
    <m/>
    <m/>
    <n v="1"/>
    <x v="0"/>
    <s v="Yes"/>
    <m/>
    <s v="(954) 987-2000"/>
    <x v="1"/>
  </r>
  <r>
    <x v="9"/>
    <x v="9"/>
    <x v="57"/>
    <s v="1600 S Andrews Ave"/>
    <s v="Fort Lauderdale"/>
    <n v="33316"/>
    <n v="6390210"/>
    <s v="Broward Health Medical Center"/>
    <x v="124"/>
    <m/>
    <x v="0"/>
    <m/>
    <m/>
    <m/>
    <s v="No"/>
    <n v="1"/>
    <m/>
    <m/>
    <m/>
    <x v="0"/>
    <s v="Yes"/>
    <m/>
    <s v="(954) 355-4400"/>
    <x v="1"/>
  </r>
  <r>
    <x v="9"/>
    <x v="9"/>
    <x v="57"/>
    <s v="201 E Sample Rd"/>
    <s v="Pompano Beach"/>
    <n v="33064"/>
    <n v="6390849"/>
    <s v="Broward Health North"/>
    <x v="125"/>
    <m/>
    <x v="0"/>
    <m/>
    <m/>
    <m/>
    <s v="No"/>
    <m/>
    <n v="1"/>
    <m/>
    <m/>
    <x v="0"/>
    <s v="Yes"/>
    <m/>
    <s v="(954) 941-8300"/>
    <x v="1"/>
  </r>
  <r>
    <x v="9"/>
    <x v="9"/>
    <x v="58"/>
    <s v="2001 Kingsley Ave"/>
    <s v="Orange Park"/>
    <n v="32073"/>
    <n v="6390700"/>
    <s v="Orange Park Medical Center"/>
    <x v="126"/>
    <m/>
    <x v="0"/>
    <m/>
    <m/>
    <m/>
    <s v="No"/>
    <m/>
    <n v="1"/>
    <m/>
    <m/>
    <x v="0"/>
    <s v="Yes"/>
    <m/>
    <s v="(904) 639-8500"/>
    <x v="1"/>
  </r>
  <r>
    <x v="9"/>
    <x v="9"/>
    <x v="59"/>
    <s v="655 W 8th St"/>
    <s v="Jacksonville"/>
    <n v="32209"/>
    <n v="6390082"/>
    <s v="Shands Jacksonville Medical Center"/>
    <x v="127"/>
    <m/>
    <x v="0"/>
    <m/>
    <m/>
    <m/>
    <s v="Yes"/>
    <n v="1"/>
    <m/>
    <m/>
    <m/>
    <x v="0"/>
    <s v="Yes"/>
    <m/>
    <s v="(904) 244-0411"/>
    <x v="1"/>
  </r>
  <r>
    <x v="9"/>
    <x v="9"/>
    <x v="59"/>
    <s v="800 Prudential Dr"/>
    <s v="Jacksonville"/>
    <n v="32207"/>
    <n v="6390134"/>
    <s v="Wolfson Children's Hospital"/>
    <x v="128"/>
    <m/>
    <x v="1"/>
    <n v="1"/>
    <m/>
    <m/>
    <s v="No"/>
    <m/>
    <m/>
    <n v="1"/>
    <m/>
    <x v="0"/>
    <s v="Yes"/>
    <m/>
    <s v="(904) 202-8000"/>
    <x v="1"/>
  </r>
  <r>
    <x v="9"/>
    <x v="9"/>
    <x v="60"/>
    <s v="1000 W Moreno St"/>
    <s v="Pensacola"/>
    <n v="32501"/>
    <n v="6390792"/>
    <s v="Baptist Hospital"/>
    <x v="129"/>
    <m/>
    <x v="0"/>
    <m/>
    <m/>
    <m/>
    <s v="No"/>
    <m/>
    <n v="1"/>
    <m/>
    <m/>
    <x v="0"/>
    <s v="Yes"/>
    <m/>
    <s v="(850) 434-4011"/>
    <x v="1"/>
  </r>
  <r>
    <x v="9"/>
    <x v="9"/>
    <x v="60"/>
    <s v="5151 N Ninth Ave"/>
    <s v="Pensacola"/>
    <n v="32504"/>
    <n v="6390830"/>
    <s v="Ascension Sacred Heart Pensacola"/>
    <x v="130"/>
    <m/>
    <x v="0"/>
    <n v="1"/>
    <m/>
    <m/>
    <s v="No"/>
    <m/>
    <n v="1"/>
    <m/>
    <n v="1"/>
    <x v="0"/>
    <s v="Yes"/>
    <m/>
    <s v="(850) 416-7000"/>
    <x v="1"/>
  </r>
  <r>
    <x v="9"/>
    <x v="9"/>
    <x v="61"/>
    <s v="1 Tampa General Circle"/>
    <s v="Tampa"/>
    <n v="33606"/>
    <n v="6391060"/>
    <s v="Tampa General Hospital (Tampa General Hospital Regional Burn Center)"/>
    <x v="131"/>
    <n v="18"/>
    <x v="0"/>
    <n v="1"/>
    <n v="1"/>
    <n v="1"/>
    <s v="Yes"/>
    <n v="1"/>
    <m/>
    <n v="1"/>
    <m/>
    <x v="2"/>
    <s v="Yes"/>
    <s v="Yes"/>
    <s v="(813) 844-7000"/>
    <x v="1"/>
  </r>
  <r>
    <x v="9"/>
    <x v="9"/>
    <x v="61"/>
    <s v="3001 Martin Luther King Jr. Blvd"/>
    <s v="Tampa"/>
    <n v="33607"/>
    <n v="6390053"/>
    <s v="St. Joseph's Hospital"/>
    <x v="132"/>
    <m/>
    <x v="0"/>
    <n v="1"/>
    <m/>
    <m/>
    <s v="No"/>
    <m/>
    <n v="1"/>
    <m/>
    <n v="1"/>
    <x v="0"/>
    <s v="Yes"/>
    <m/>
    <s v="(813) 870-4000"/>
    <x v="1"/>
  </r>
  <r>
    <x v="9"/>
    <x v="9"/>
    <x v="62"/>
    <s v="2776 Cleveland Ave"/>
    <s v="Fort Myers"/>
    <n v="33901"/>
    <n v="6390240"/>
    <s v="Lee Memorial Hospital"/>
    <x v="133"/>
    <m/>
    <x v="0"/>
    <m/>
    <m/>
    <m/>
    <s v="No"/>
    <m/>
    <n v="1"/>
    <m/>
    <m/>
    <x v="0"/>
    <s v="Yes"/>
    <m/>
    <s v="(239) 343-2000"/>
    <x v="1"/>
  </r>
  <r>
    <x v="9"/>
    <x v="9"/>
    <x v="63"/>
    <s v="1300 Miccosukee Rd"/>
    <s v="Tallahassee"/>
    <n v="32308"/>
    <n v="6391030"/>
    <s v="Tallahassee Memorial HealthCare"/>
    <x v="134"/>
    <m/>
    <x v="0"/>
    <m/>
    <m/>
    <m/>
    <s v="No"/>
    <m/>
    <n v="1"/>
    <m/>
    <m/>
    <x v="0"/>
    <s v="Yes"/>
    <m/>
    <s v="(850) 431-1155"/>
    <x v="1"/>
  </r>
  <r>
    <x v="9"/>
    <x v="9"/>
    <x v="64"/>
    <s v="2020 59th St West"/>
    <s v="Bradenton"/>
    <n v="34209"/>
    <n v="6390055"/>
    <s v="Blake Medical Center (Burn Center at Blake Medical Center)"/>
    <x v="135"/>
    <n v="12"/>
    <x v="0"/>
    <m/>
    <n v="1"/>
    <m/>
    <s v="Yes"/>
    <m/>
    <n v="1"/>
    <m/>
    <m/>
    <x v="1"/>
    <s v="Yes"/>
    <s v="Yes"/>
    <s v="(941) 792-6611"/>
    <x v="1"/>
  </r>
  <r>
    <x v="9"/>
    <x v="9"/>
    <x v="65"/>
    <s v="1431 SW 1st Ave"/>
    <s v="Ocala"/>
    <n v="34471"/>
    <n v="6390680"/>
    <s v="Ocala Regional Medical Center"/>
    <x v="67"/>
    <m/>
    <x v="0"/>
    <m/>
    <m/>
    <m/>
    <s v="Yes"/>
    <m/>
    <n v="1"/>
    <m/>
    <m/>
    <x v="0"/>
    <s v="Yes"/>
    <m/>
    <s v="(352) 401-1000"/>
    <x v="1"/>
  </r>
  <r>
    <x v="9"/>
    <x v="9"/>
    <x v="66"/>
    <s v="11750 Bird Rd"/>
    <s v="Miami"/>
    <n v="33175"/>
    <n v="6390515"/>
    <s v="Kendall Regional Medical Center (Burn and Reconstructive Centers of FL)"/>
    <x v="136"/>
    <n v="18"/>
    <x v="0"/>
    <m/>
    <n v="1"/>
    <m/>
    <s v="Yes"/>
    <n v="1"/>
    <m/>
    <m/>
    <m/>
    <x v="2"/>
    <s v="Yes"/>
    <s v="Yes"/>
    <s v="(305) 223-3000"/>
    <x v="1"/>
  </r>
  <r>
    <x v="9"/>
    <x v="9"/>
    <x v="66"/>
    <s v="1611 NW 12th Ave"/>
    <s v="Miami"/>
    <n v="33136"/>
    <n v="6390570"/>
    <s v="Jackson Memorial Hospital (Miami Burn Center)"/>
    <x v="137"/>
    <m/>
    <x v="0"/>
    <m/>
    <n v="1"/>
    <n v="1"/>
    <s v="Yes"/>
    <n v="1"/>
    <m/>
    <m/>
    <m/>
    <x v="2"/>
    <s v="Yes"/>
    <s v="Yes"/>
    <s v="(305) 585-1111"/>
    <x v="1"/>
  </r>
  <r>
    <x v="9"/>
    <x v="9"/>
    <x v="66"/>
    <s v="3100 SW 62nd Ave"/>
    <s v="Miami"/>
    <n v="33155"/>
    <n v="6390625"/>
    <s v="Nicklaus Children's Hospital"/>
    <x v="138"/>
    <m/>
    <x v="1"/>
    <n v="1"/>
    <m/>
    <m/>
    <s v="Yes"/>
    <m/>
    <m/>
    <n v="1"/>
    <m/>
    <x v="0"/>
    <s v="Yes"/>
    <m/>
    <s v="(305) 666-6511"/>
    <x v="1"/>
  </r>
  <r>
    <x v="9"/>
    <x v="9"/>
    <x v="66"/>
    <s v="20900 Biscayne Blvd"/>
    <s v="Miami"/>
    <n v="33180"/>
    <n v="6390282"/>
    <s v="Aventura Hospital and Medical Center"/>
    <x v="139"/>
    <m/>
    <x v="0"/>
    <m/>
    <m/>
    <m/>
    <s v="No"/>
    <m/>
    <n v="1"/>
    <m/>
    <m/>
    <x v="0"/>
    <s v="Yes"/>
    <m/>
    <s v="(305) 682-7000"/>
    <x v="1"/>
  </r>
  <r>
    <x v="9"/>
    <x v="9"/>
    <x v="66"/>
    <s v="9333 SW 152nd St"/>
    <s v="Palmetto Bay"/>
    <n v="33157"/>
    <n v="6390560"/>
    <s v="Jackson South Community Hospital"/>
    <x v="140"/>
    <m/>
    <x v="0"/>
    <m/>
    <m/>
    <m/>
    <s v="No"/>
    <m/>
    <n v="1"/>
    <m/>
    <m/>
    <x v="0"/>
    <s v="Yes"/>
    <m/>
    <s v="(305) 251-2500"/>
    <x v="1"/>
  </r>
  <r>
    <x v="9"/>
    <x v="9"/>
    <x v="67"/>
    <s v="1000 Mar-Walt Dr"/>
    <s v="Fort Walton Beach"/>
    <n v="32547"/>
    <n v="6390253"/>
    <s v="Fort Walton Beach Medical Center"/>
    <x v="141"/>
    <m/>
    <x v="0"/>
    <m/>
    <m/>
    <m/>
    <s v="Yes"/>
    <m/>
    <n v="1"/>
    <m/>
    <m/>
    <x v="0"/>
    <s v="Yes"/>
    <m/>
    <s v="(850) 862-1111"/>
    <x v="1"/>
  </r>
  <r>
    <x v="9"/>
    <x v="9"/>
    <x v="21"/>
    <s v="52 W Underwood St"/>
    <s v="Orlando"/>
    <n v="32806"/>
    <n v="6390695"/>
    <s v="Orlando Regional Medical Center/Arnold Palmer Hospital for Children (Warden Burn Center)"/>
    <x v="142"/>
    <n v="10"/>
    <x v="0"/>
    <n v="1"/>
    <n v="1"/>
    <m/>
    <s v="Yes"/>
    <n v="1"/>
    <m/>
    <n v="1"/>
    <m/>
    <x v="2"/>
    <s v="Yes"/>
    <s v="Yes"/>
    <s v="(407) 841-5111"/>
    <x v="1"/>
  </r>
  <r>
    <x v="9"/>
    <x v="9"/>
    <x v="68"/>
    <s v="700 W Oak St"/>
    <s v="Kissimmee"/>
    <n v="34741"/>
    <n v="6390440"/>
    <s v="Osceola Regional Medical Center"/>
    <x v="133"/>
    <m/>
    <x v="0"/>
    <m/>
    <m/>
    <m/>
    <s v="No"/>
    <m/>
    <n v="1"/>
    <m/>
    <m/>
    <x v="0"/>
    <s v="Yes"/>
    <m/>
    <s v="(407) 846-2266"/>
    <x v="1"/>
  </r>
  <r>
    <x v="9"/>
    <x v="9"/>
    <x v="69"/>
    <s v="5352 Linton Blvd"/>
    <s v="Delray Beach"/>
    <n v="33484"/>
    <n v="6390081"/>
    <s v="Delray Medical Center"/>
    <x v="143"/>
    <m/>
    <x v="0"/>
    <m/>
    <m/>
    <m/>
    <s v="No"/>
    <n v="1"/>
    <m/>
    <m/>
    <m/>
    <x v="0"/>
    <s v="Yes"/>
    <m/>
    <s v="(561) 498-4440"/>
    <x v="1"/>
  </r>
  <r>
    <x v="9"/>
    <x v="9"/>
    <x v="69"/>
    <s v="901 45th St"/>
    <s v="Mangonia Park"/>
    <n v="33407"/>
    <n v="6391140"/>
    <s v="St. Mary's Medical Center"/>
    <x v="144"/>
    <m/>
    <x v="0"/>
    <m/>
    <m/>
    <m/>
    <s v="No"/>
    <n v="1"/>
    <m/>
    <m/>
    <m/>
    <x v="0"/>
    <s v="Yes"/>
    <m/>
    <s v="(561) 844-6300"/>
    <x v="1"/>
  </r>
  <r>
    <x v="9"/>
    <x v="9"/>
    <x v="70"/>
    <s v="14000 Fivay Rd"/>
    <s v="Hudson"/>
    <n v="34667"/>
    <n v="6390385"/>
    <s v="Regional Medical Center Bayonet Point"/>
    <x v="145"/>
    <m/>
    <x v="0"/>
    <m/>
    <m/>
    <m/>
    <s v="No"/>
    <m/>
    <n v="1"/>
    <m/>
    <m/>
    <x v="0"/>
    <s v="Yes"/>
    <m/>
    <s v="(727) 869-5400"/>
    <x v="1"/>
  </r>
  <r>
    <x v="9"/>
    <x v="9"/>
    <x v="71"/>
    <s v="701 6th St South"/>
    <s v="St Petersburg"/>
    <n v="33701"/>
    <n v="6390930"/>
    <s v="Bayfront Health St. Petersburg"/>
    <x v="146"/>
    <m/>
    <x v="0"/>
    <m/>
    <m/>
    <m/>
    <s v="No"/>
    <m/>
    <n v="1"/>
    <m/>
    <m/>
    <x v="0"/>
    <s v="Yes"/>
    <m/>
    <s v="(727) 823-1234"/>
    <x v="1"/>
  </r>
  <r>
    <x v="9"/>
    <x v="9"/>
    <x v="71"/>
    <s v="501 6th Ave South"/>
    <s v="St Petersburg"/>
    <n v="33701"/>
    <n v="6390900"/>
    <s v="Johns Hopkins All Children's Hospital "/>
    <x v="147"/>
    <m/>
    <x v="1"/>
    <n v="1"/>
    <m/>
    <m/>
    <s v="No"/>
    <m/>
    <m/>
    <m/>
    <n v="1"/>
    <x v="0"/>
    <s v="Yes"/>
    <m/>
    <s v="(727) 897-4926"/>
    <x v="1"/>
  </r>
  <r>
    <x v="9"/>
    <x v="9"/>
    <x v="72"/>
    <s v="1324 Lakeland Hills Blvd"/>
    <s v="Lakeland"/>
    <n v="33805"/>
    <n v="6390470"/>
    <s v="Lakeland Regional Medical Center"/>
    <x v="148"/>
    <m/>
    <x v="0"/>
    <m/>
    <m/>
    <m/>
    <s v="No"/>
    <m/>
    <n v="1"/>
    <m/>
    <m/>
    <x v="0"/>
    <s v="Yes"/>
    <m/>
    <s v="(863) 284-1853"/>
    <x v="1"/>
  </r>
  <r>
    <x v="9"/>
    <x v="9"/>
    <x v="73"/>
    <s v="1700 S Tamiami Trail"/>
    <s v="Sarasota"/>
    <n v="34239"/>
    <n v="6390052"/>
    <s v="Sarasota Memorial Health Care System"/>
    <x v="149"/>
    <m/>
    <x v="0"/>
    <m/>
    <m/>
    <m/>
    <s v="No"/>
    <m/>
    <n v="1"/>
    <m/>
    <m/>
    <x v="0"/>
    <s v="Yes"/>
    <m/>
    <s v="(941) 917-9000"/>
    <x v="1"/>
  </r>
  <r>
    <x v="9"/>
    <x v="9"/>
    <x v="74"/>
    <s v="1401 W Seminole Blvd"/>
    <s v="Sanford"/>
    <n v="32771"/>
    <n v="6390955"/>
    <s v="Central Florida Regional Hospital"/>
    <x v="150"/>
    <m/>
    <x v="0"/>
    <m/>
    <m/>
    <m/>
    <s v="Yes"/>
    <m/>
    <n v="1"/>
    <m/>
    <m/>
    <x v="0"/>
    <s v="Yes"/>
    <m/>
    <s v="(407) 321-4500"/>
    <x v="1"/>
  </r>
  <r>
    <x v="9"/>
    <x v="9"/>
    <x v="75"/>
    <s v="1700 S 23rd St"/>
    <s v="Fort Pierce"/>
    <n v="34950"/>
    <n v="6390048"/>
    <s v="Lawnwood Regional Medical Center"/>
    <x v="151"/>
    <m/>
    <x v="0"/>
    <m/>
    <m/>
    <m/>
    <s v="Yes"/>
    <m/>
    <n v="1"/>
    <m/>
    <m/>
    <x v="0"/>
    <s v="Yes"/>
    <m/>
    <s v="(772) 461-4000"/>
    <x v="1"/>
  </r>
  <r>
    <x v="9"/>
    <x v="9"/>
    <x v="76"/>
    <s v="303 N Clyde Morris Blvd"/>
    <s v="Daytona Beach"/>
    <n v="32114"/>
    <n v="6390056"/>
    <s v="Halifax Health Medical Center"/>
    <x v="152"/>
    <m/>
    <x v="0"/>
    <m/>
    <m/>
    <m/>
    <s v="No"/>
    <m/>
    <n v="1"/>
    <m/>
    <m/>
    <x v="0"/>
    <s v="Yes"/>
    <m/>
    <s v="(386) 425-4000"/>
    <x v="1"/>
  </r>
  <r>
    <x v="9"/>
    <x v="9"/>
    <x v="59"/>
    <s v=" 3625 University Blvd S"/>
    <s v="Jacksonville"/>
    <n v="32216"/>
    <n v="6390409"/>
    <s v="Florida Memorial Hospital (Jacksonville)"/>
    <x v="153"/>
    <m/>
    <x v="0"/>
    <m/>
    <m/>
    <m/>
    <s v="No"/>
    <m/>
    <n v="1"/>
    <m/>
    <m/>
    <x v="0"/>
    <s v="Yes"/>
    <m/>
    <s v="(904) 702-6111"/>
    <x v="1"/>
  </r>
  <r>
    <x v="10"/>
    <x v="10"/>
    <x v="77"/>
    <s v="1199 Prince Ave"/>
    <s v="Athens"/>
    <n v="30606"/>
    <n v="6380040"/>
    <s v="Piedmont Athens Regional Medical Center"/>
    <x v="154"/>
    <m/>
    <x v="0"/>
    <m/>
    <m/>
    <m/>
    <s v="No"/>
    <m/>
    <n v="1"/>
    <m/>
    <m/>
    <x v="0"/>
    <s v="Yes"/>
    <m/>
    <s v="(706) 475-7000"/>
    <x v="1"/>
  </r>
  <r>
    <x v="10"/>
    <x v="10"/>
    <x v="78"/>
    <s v="303 Parkway Drive Northeast"/>
    <s v="Atlanta"/>
    <n v="30312"/>
    <n v="6380110"/>
    <s v="WellStar Atlanta Medical Center"/>
    <x v="155"/>
    <m/>
    <x v="0"/>
    <m/>
    <m/>
    <m/>
    <s v="No"/>
    <n v="1"/>
    <m/>
    <m/>
    <m/>
    <x v="0"/>
    <s v="Yes"/>
    <m/>
    <s v="(404) 265-4000"/>
    <x v="1"/>
  </r>
  <r>
    <x v="10"/>
    <x v="10"/>
    <x v="79"/>
    <s v="1405 Clifton Rd"/>
    <s v="Atlanta"/>
    <n v="30322"/>
    <n v="6380140"/>
    <s v="Children's Healthcare of Atlanta at Egleston"/>
    <x v="156"/>
    <m/>
    <x v="1"/>
    <n v="1"/>
    <m/>
    <m/>
    <s v="Yes"/>
    <m/>
    <m/>
    <n v="1"/>
    <m/>
    <x v="0"/>
    <s v="Yes"/>
    <m/>
    <s v="(404) 785-5437"/>
    <x v="1"/>
  </r>
  <r>
    <x v="10"/>
    <x v="10"/>
    <x v="80"/>
    <s v="80 Jesse Hill Jr Dr SE"/>
    <s v="Atlanta"/>
    <n v="30303"/>
    <n v="6380130"/>
    <s v="Grady Memorial Hospital (Grady Burn Center)"/>
    <x v="157"/>
    <m/>
    <x v="0"/>
    <m/>
    <n v="1"/>
    <n v="1"/>
    <s v="Yes"/>
    <n v="1"/>
    <m/>
    <m/>
    <m/>
    <x v="2"/>
    <s v="Yes"/>
    <s v="Yes"/>
    <s v="(404) 616-1000"/>
    <x v="1"/>
  </r>
  <r>
    <x v="10"/>
    <x v="10"/>
    <x v="80"/>
    <s v="1001 Johnson Ferry Rd"/>
    <s v="Atlanta"/>
    <n v="30342"/>
    <n v="6380490"/>
    <s v="Children's Healthcare of Atlanta at Scottish Rite"/>
    <x v="158"/>
    <m/>
    <x v="1"/>
    <n v="1"/>
    <m/>
    <m/>
    <s v="No"/>
    <m/>
    <m/>
    <m/>
    <n v="1"/>
    <x v="0"/>
    <s v="Yes"/>
    <m/>
    <s v="(404) 256-5252"/>
    <x v="1"/>
  </r>
  <r>
    <x v="10"/>
    <x v="10"/>
    <x v="81"/>
    <s v="1120 15th St"/>
    <s v="Augusta"/>
    <n v="30912"/>
    <n v="6380254"/>
    <s v="Augusta University Medical Center"/>
    <x v="159"/>
    <m/>
    <x v="0"/>
    <n v="1"/>
    <m/>
    <m/>
    <s v="Yes"/>
    <n v="1"/>
    <m/>
    <m/>
    <n v="1"/>
    <x v="0"/>
    <s v="Yes"/>
    <m/>
    <s v="(706) 721-2273"/>
    <x v="1"/>
  </r>
  <r>
    <x v="10"/>
    <x v="10"/>
    <x v="81"/>
    <s v="3651 Wheeler Rd"/>
    <s v="Augusta"/>
    <n v="30909"/>
    <n v="6380265"/>
    <s v="Doctors Hospital of Augusta (Joseph M. Still Burn Center)"/>
    <x v="160"/>
    <n v="99"/>
    <x v="0"/>
    <m/>
    <n v="1"/>
    <n v="1"/>
    <s v="Yes"/>
    <m/>
    <n v="1"/>
    <m/>
    <m/>
    <x v="2"/>
    <s v="Yes"/>
    <s v="Yes"/>
    <s v="(706) 651-3232"/>
    <x v="1"/>
  </r>
  <r>
    <x v="10"/>
    <x v="10"/>
    <x v="82"/>
    <s v="3950 Austell Rd"/>
    <s v="Austell"/>
    <n v="30106"/>
    <n v="6380285"/>
    <s v="Joseph M. Still Burn Center at WellStar Cobb Hospital "/>
    <x v="86"/>
    <n v="30"/>
    <x v="1"/>
    <m/>
    <n v="1"/>
    <n v="1"/>
    <m/>
    <m/>
    <m/>
    <m/>
    <m/>
    <x v="1"/>
    <m/>
    <s v="No"/>
    <s v="(470) 732-7060"/>
    <x v="1"/>
  </r>
  <r>
    <x v="10"/>
    <x v="10"/>
    <x v="83"/>
    <s v="710 Center St"/>
    <s v="Columbus"/>
    <n v="31904"/>
    <n v="6380430"/>
    <s v="Piedmont Columbus Regional Midtown"/>
    <x v="161"/>
    <m/>
    <x v="0"/>
    <m/>
    <m/>
    <m/>
    <s v="No"/>
    <m/>
    <n v="1"/>
    <m/>
    <m/>
    <x v="0"/>
    <s v="Yes"/>
    <m/>
    <s v="(706) 571-1000"/>
    <x v="1"/>
  </r>
  <r>
    <x v="10"/>
    <x v="10"/>
    <x v="84"/>
    <s v="743 Spring St"/>
    <s v="Gainesville"/>
    <n v="30501"/>
    <n v="6380019"/>
    <s v="Northeast Georgia Medical Center"/>
    <x v="162"/>
    <m/>
    <x v="0"/>
    <m/>
    <m/>
    <m/>
    <s v="Yes"/>
    <m/>
    <n v="1"/>
    <m/>
    <m/>
    <x v="0"/>
    <s v="Yes"/>
    <m/>
    <s v="(770) 219-3553"/>
    <x v="1"/>
  </r>
  <r>
    <x v="10"/>
    <x v="10"/>
    <x v="85"/>
    <s v="1000 Medical Center Blvd"/>
    <s v="Lawrenceville"/>
    <n v="30046"/>
    <n v="6380325"/>
    <s v="Northside Hospital - Gwinnett"/>
    <x v="163"/>
    <m/>
    <x v="0"/>
    <m/>
    <m/>
    <m/>
    <s v="No"/>
    <m/>
    <n v="1"/>
    <m/>
    <m/>
    <x v="0"/>
    <s v="Yes"/>
    <m/>
    <s v="(678) 312-1000"/>
    <x v="1"/>
  </r>
  <r>
    <x v="10"/>
    <x v="10"/>
    <x v="86"/>
    <s v="777 Hemlock St"/>
    <s v="Macon"/>
    <n v="31201"/>
    <n v="6380730"/>
    <s v="Atrium Health Navicent The Medical Center"/>
    <x v="164"/>
    <m/>
    <x v="0"/>
    <m/>
    <m/>
    <m/>
    <s v="Yes"/>
    <n v="1"/>
    <m/>
    <m/>
    <m/>
    <x v="0"/>
    <s v="Yes"/>
    <m/>
    <s v="(478) 633-1000"/>
    <x v="1"/>
  </r>
  <r>
    <x v="10"/>
    <x v="10"/>
    <x v="82"/>
    <s v="677 Church St"/>
    <s v="Marietta"/>
    <n v="30060"/>
    <n v="6380775"/>
    <s v="WellStar Kennestone Hospital"/>
    <x v="165"/>
    <m/>
    <x v="0"/>
    <m/>
    <m/>
    <m/>
    <s v="Yes"/>
    <m/>
    <n v="1"/>
    <m/>
    <m/>
    <x v="0"/>
    <s v="Yes"/>
    <m/>
    <s v="(770) 793-5000"/>
    <x v="1"/>
  </r>
  <r>
    <x v="10"/>
    <x v="10"/>
    <x v="87"/>
    <s v="304 Turner McCall Blvd"/>
    <s v="Rome"/>
    <n v="30165"/>
    <n v="6380950"/>
    <s v="Atrium Health Floyd"/>
    <x v="166"/>
    <m/>
    <x v="0"/>
    <m/>
    <m/>
    <m/>
    <s v="No"/>
    <m/>
    <n v="1"/>
    <m/>
    <m/>
    <x v="0"/>
    <s v="Yes"/>
    <m/>
    <s v="(706) 509-5000"/>
    <x v="1"/>
  </r>
  <r>
    <x v="10"/>
    <x v="10"/>
    <x v="80"/>
    <s v="3000 Hospital Blvd"/>
    <s v="Roswell"/>
    <n v="30076"/>
    <n v="6380995"/>
    <s v="WellStar North Fulton Hospital"/>
    <x v="121"/>
    <m/>
    <x v="0"/>
    <m/>
    <m/>
    <m/>
    <s v="Yes"/>
    <m/>
    <n v="1"/>
    <m/>
    <m/>
    <x v="0"/>
    <s v="Yes"/>
    <m/>
    <s v="(770) 751-2500"/>
    <x v="1"/>
  </r>
  <r>
    <x v="10"/>
    <x v="10"/>
    <x v="78"/>
    <s v="4700 Waters Ave"/>
    <s v="Savannah"/>
    <n v="31404"/>
    <n v="6381027"/>
    <s v="Memorial Health University Medical Center"/>
    <x v="167"/>
    <m/>
    <x v="0"/>
    <m/>
    <m/>
    <m/>
    <s v="No"/>
    <n v="1"/>
    <m/>
    <m/>
    <m/>
    <x v="0"/>
    <s v="Yes"/>
    <m/>
    <s v="(912) 350-8000"/>
    <x v="1"/>
  </r>
  <r>
    <x v="11"/>
    <x v="11"/>
    <x v="88"/>
    <s v="1301 Punchbowl St"/>
    <s v="Honolulu"/>
    <n v="96813"/>
    <n v="6950380"/>
    <s v="The Queen's Medical Center"/>
    <x v="164"/>
    <m/>
    <x v="0"/>
    <m/>
    <m/>
    <m/>
    <s v="Yes"/>
    <n v="1"/>
    <m/>
    <m/>
    <m/>
    <x v="0"/>
    <s v="Yes"/>
    <m/>
    <s v="(808) 691-1000"/>
    <x v="0"/>
  </r>
  <r>
    <x v="11"/>
    <x v="11"/>
    <x v="88"/>
    <s v="1 Jarrett White Rd"/>
    <s v="Honolulu"/>
    <n v="96859"/>
    <n v="6950410"/>
    <s v="Tripler Army Medical Center"/>
    <x v="168"/>
    <m/>
    <x v="0"/>
    <m/>
    <m/>
    <m/>
    <s v="Yes"/>
    <m/>
    <n v="1"/>
    <m/>
    <m/>
    <x v="0"/>
    <s v="Yes"/>
    <m/>
    <s v="(808) 433-6661"/>
    <x v="0"/>
  </r>
  <r>
    <x v="11"/>
    <x v="11"/>
    <x v="88"/>
    <s v="888 South King St"/>
    <s v="Honolulu"/>
    <n v="96813"/>
    <n v="6950405"/>
    <s v="Straub Burn Center"/>
    <x v="169"/>
    <n v="7"/>
    <x v="1"/>
    <m/>
    <n v="1"/>
    <n v="1"/>
    <m/>
    <m/>
    <m/>
    <m/>
    <m/>
    <x v="1"/>
    <m/>
    <s v="No"/>
    <s v="(808) 522-3577"/>
    <x v="0"/>
  </r>
  <r>
    <x v="12"/>
    <x v="12"/>
    <x v="89"/>
    <s v="1055 N Curtis Rd"/>
    <s v="Boise"/>
    <n v="83706"/>
    <n v="6820040"/>
    <s v="Saint Alphonsus Regional Medical Center"/>
    <x v="2"/>
    <m/>
    <x v="0"/>
    <m/>
    <m/>
    <m/>
    <s v="Yes"/>
    <m/>
    <n v="1"/>
    <m/>
    <m/>
    <x v="0"/>
    <s v="Yes"/>
    <m/>
    <s v="(208) 367-2121"/>
    <x v="0"/>
  </r>
  <r>
    <x v="12"/>
    <x v="12"/>
    <x v="90"/>
    <s v="777 Hospital Way"/>
    <s v="Pocatello"/>
    <n v="83201"/>
    <n v="6820005"/>
    <s v="Portneuf Medical Center"/>
    <x v="170"/>
    <m/>
    <x v="0"/>
    <m/>
    <m/>
    <m/>
    <s v="Yes"/>
    <m/>
    <n v="1"/>
    <m/>
    <m/>
    <x v="0"/>
    <s v="Yes"/>
    <m/>
    <s v="(208) 239-1000"/>
    <x v="0"/>
  </r>
  <r>
    <x v="12"/>
    <x v="12"/>
    <x v="91"/>
    <s v="3100 Channing Way"/>
    <s v="Idaho Falls"/>
    <n v="83404"/>
    <n v="6820165"/>
    <s v="Eastern Idaho Regional Medical Center (Burn Center at EIRMC)"/>
    <x v="44"/>
    <n v="15"/>
    <x v="0"/>
    <m/>
    <n v="1"/>
    <n v="1"/>
    <s v="Yes"/>
    <m/>
    <n v="1"/>
    <m/>
    <m/>
    <x v="1"/>
    <s v="Yes"/>
    <s v="No"/>
    <s v="(208) 529-6111"/>
    <x v="0"/>
  </r>
  <r>
    <x v="12"/>
    <x v="12"/>
    <x v="89"/>
    <s v="190 E Bannock St"/>
    <s v="Boise"/>
    <n v="83712"/>
    <n v="6820084"/>
    <s v="St. Luke's Children's Hospital and Regional Medical Center"/>
    <x v="171"/>
    <m/>
    <x v="1"/>
    <n v="1"/>
    <m/>
    <m/>
    <s v="Yes"/>
    <m/>
    <m/>
    <m/>
    <n v="1"/>
    <x v="0"/>
    <s v="Yes"/>
    <m/>
    <s v="(208) 381-2222"/>
    <x v="0"/>
  </r>
  <r>
    <x v="13"/>
    <x v="13"/>
    <x v="40"/>
    <s v="1005 Broadway St"/>
    <s v="Quincy"/>
    <n v="62301"/>
    <n v="6432710"/>
    <s v="Blessing Hospital"/>
    <x v="172"/>
    <m/>
    <x v="0"/>
    <m/>
    <m/>
    <m/>
    <s v="No"/>
    <m/>
    <n v="1"/>
    <m/>
    <m/>
    <x v="0"/>
    <s v="Yes"/>
    <m/>
    <s v="(217) 223-1200"/>
    <x v="3"/>
  </r>
  <r>
    <x v="13"/>
    <x v="13"/>
    <x v="92"/>
    <s v="611 W Park St"/>
    <s v="Urbana"/>
    <n v="61801"/>
    <n v="6433070"/>
    <s v="Carle Foundation Hospital_x0009_"/>
    <x v="153"/>
    <m/>
    <x v="0"/>
    <m/>
    <m/>
    <m/>
    <s v="No"/>
    <n v="1"/>
    <m/>
    <m/>
    <m/>
    <x v="0"/>
    <s v="Yes"/>
    <m/>
    <s v="(217) 383-3311"/>
    <x v="3"/>
  </r>
  <r>
    <x v="13"/>
    <x v="13"/>
    <x v="93"/>
    <s v="2160 S 1st Ave"/>
    <s v="Maywood"/>
    <n v="60153"/>
    <n v="6430841"/>
    <s v="Loyola University Medical Center (Loyola Burn Center)"/>
    <x v="173"/>
    <n v="21"/>
    <x v="0"/>
    <m/>
    <n v="1"/>
    <n v="1"/>
    <s v="Yes"/>
    <n v="1"/>
    <m/>
    <m/>
    <m/>
    <x v="2"/>
    <s v="Yes"/>
    <s v="No"/>
    <s v="(708) 216-9000"/>
    <x v="3"/>
  </r>
  <r>
    <x v="13"/>
    <x v="13"/>
    <x v="93"/>
    <s v="4440 W 95th St"/>
    <s v="Oak Lawn"/>
    <n v="60453"/>
    <n v="6432413"/>
    <s v="Advocate Christ Medical Center"/>
    <x v="174"/>
    <m/>
    <x v="0"/>
    <m/>
    <m/>
    <m/>
    <s v="No"/>
    <n v="1"/>
    <m/>
    <m/>
    <m/>
    <x v="0"/>
    <s v="Yes"/>
    <m/>
    <s v="(708) 684-8000"/>
    <x v="3"/>
  </r>
  <r>
    <x v="13"/>
    <x v="13"/>
    <x v="93"/>
    <s v="5101 Willow Springs Rd"/>
    <s v="La Grange"/>
    <n v="60525"/>
    <n v="6432055"/>
    <s v="AMITA Health Adventist Medical Center La Grange"/>
    <x v="175"/>
    <m/>
    <x v="0"/>
    <m/>
    <m/>
    <m/>
    <s v="No"/>
    <m/>
    <n v="1"/>
    <m/>
    <m/>
    <x v="0"/>
    <s v="Yes"/>
    <m/>
    <s v="(708) 245-9000"/>
    <x v="3"/>
  </r>
  <r>
    <x v="13"/>
    <x v="13"/>
    <x v="93"/>
    <s v="701 West North Ave"/>
    <s v="Melrose Park"/>
    <n v="60160"/>
    <n v="6432435"/>
    <s v="Gottlieb Memorial Hospital"/>
    <x v="79"/>
    <m/>
    <x v="0"/>
    <m/>
    <m/>
    <m/>
    <s v="No"/>
    <m/>
    <n v="1"/>
    <m/>
    <m/>
    <x v="0"/>
    <s v="Yes"/>
    <m/>
    <s v="(708) 681-3200"/>
    <x v="3"/>
  </r>
  <r>
    <x v="13"/>
    <x v="13"/>
    <x v="93"/>
    <s v="3249 South Oak Park Ave"/>
    <s v="Berwyn"/>
    <n v="60402"/>
    <n v="6430240"/>
    <s v="MacNeal Hospital_x0009_"/>
    <x v="176"/>
    <m/>
    <x v="0"/>
    <m/>
    <m/>
    <m/>
    <s v="No"/>
    <m/>
    <n v="1"/>
    <m/>
    <m/>
    <x v="0"/>
    <s v="Yes"/>
    <m/>
    <s v="(708) 783-9100"/>
    <x v="3"/>
  </r>
  <r>
    <x v="13"/>
    <x v="13"/>
    <x v="93"/>
    <s v="1775 Dempster St"/>
    <s v="Park Ridge"/>
    <n v="60068"/>
    <n v="6430405"/>
    <s v="Advocate Lutheran General Hospital"/>
    <x v="177"/>
    <m/>
    <x v="0"/>
    <m/>
    <m/>
    <m/>
    <s v="No"/>
    <n v="1"/>
    <m/>
    <m/>
    <m/>
    <x v="0"/>
    <s v="Yes"/>
    <m/>
    <s v="(847) 723-2210"/>
    <x v="3"/>
  </r>
  <r>
    <x v="13"/>
    <x v="13"/>
    <x v="93"/>
    <s v="800 West Biesterfield Road"/>
    <s v="Elk Grove Village"/>
    <n v="60007"/>
    <n v="6431613"/>
    <s v="AMITA Health Alexian Brothers Medical Center"/>
    <x v="178"/>
    <m/>
    <x v="0"/>
    <m/>
    <m/>
    <m/>
    <s v="No"/>
    <m/>
    <n v="1"/>
    <m/>
    <m/>
    <x v="0"/>
    <s v="Yes"/>
    <m/>
    <s v="(847) 437-5500"/>
    <x v="3"/>
  </r>
  <r>
    <x v="13"/>
    <x v="13"/>
    <x v="93"/>
    <s v="800 West Central Road"/>
    <s v="Arlington Heights"/>
    <n v="60005"/>
    <n v="6432485"/>
    <s v="Northwest Community Healthcare"/>
    <x v="179"/>
    <m/>
    <x v="0"/>
    <m/>
    <m/>
    <m/>
    <s v="No"/>
    <m/>
    <n v="1"/>
    <m/>
    <m/>
    <x v="0"/>
    <s v="Yes"/>
    <m/>
    <s v="(847) 618-1000"/>
    <x v="3"/>
  </r>
  <r>
    <x v="13"/>
    <x v="13"/>
    <x v="93"/>
    <s v="1555 Barrington Road"/>
    <s v="Hoffman Estates"/>
    <n v="60169"/>
    <n v="6431926"/>
    <s v="AMITA Health St. Alexius Medical Center Hoffman Estates"/>
    <x v="44"/>
    <m/>
    <x v="0"/>
    <m/>
    <m/>
    <m/>
    <s v="No"/>
    <m/>
    <n v="1"/>
    <m/>
    <m/>
    <x v="0"/>
    <s v="Yes"/>
    <m/>
    <s v="(847) 843-2000"/>
    <x v="3"/>
  </r>
  <r>
    <x v="13"/>
    <x v="13"/>
    <x v="93"/>
    <s v="2650 Ridge Avenue"/>
    <s v="Evanston"/>
    <n v="60201"/>
    <n v="6431660"/>
    <s v="NorthShore Evanston Hospital"/>
    <x v="176"/>
    <m/>
    <x v="0"/>
    <m/>
    <m/>
    <m/>
    <s v="No"/>
    <n v="1"/>
    <m/>
    <m/>
    <m/>
    <x v="0"/>
    <s v="Yes"/>
    <m/>
    <s v="(847) 570-2000"/>
    <x v="3"/>
  </r>
  <r>
    <x v="13"/>
    <x v="13"/>
    <x v="93"/>
    <s v="2100 Pfingsten Road"/>
    <s v="Glenview"/>
    <n v="60025"/>
    <n v="6431665"/>
    <s v="NorthShore Glenbrook Hospital"/>
    <x v="0"/>
    <m/>
    <x v="0"/>
    <m/>
    <m/>
    <m/>
    <s v="No"/>
    <m/>
    <n v="1"/>
    <m/>
    <m/>
    <x v="0"/>
    <s v="Yes"/>
    <m/>
    <s v="(847) 657-5800"/>
    <x v="3"/>
  </r>
  <r>
    <x v="13"/>
    <x v="13"/>
    <x v="93"/>
    <s v="355 Ridge Avenue"/>
    <s v="Evanston"/>
    <n v="60202"/>
    <n v="6431670"/>
    <s v="AMITA Health Saint Francis Hospital Evanston"/>
    <x v="180"/>
    <m/>
    <x v="0"/>
    <m/>
    <m/>
    <m/>
    <s v="No"/>
    <n v="1"/>
    <m/>
    <m/>
    <m/>
    <x v="0"/>
    <s v="Yes"/>
    <m/>
    <s v="(847) 316-4000"/>
    <x v="3"/>
  </r>
  <r>
    <x v="13"/>
    <x v="13"/>
    <x v="93"/>
    <s v="836 West Wellington Ave"/>
    <s v="Chicago"/>
    <n v="60657"/>
    <n v="6430024"/>
    <s v="Advocate Illinois Masonic Medical Center_x0009_"/>
    <x v="181"/>
    <m/>
    <x v="0"/>
    <m/>
    <m/>
    <m/>
    <s v="No"/>
    <n v="1"/>
    <m/>
    <m/>
    <m/>
    <x v="0"/>
    <s v="Yes"/>
    <m/>
    <s v="(773) 975-1600"/>
    <x v="3"/>
  </r>
  <r>
    <x v="13"/>
    <x v="13"/>
    <x v="93"/>
    <s v="225 East Chicago Avenue"/>
    <s v="Chicago"/>
    <n v="60614"/>
    <n v="6430560"/>
    <s v="Ann &amp; Robert H. Lurie Children's Hospital of Chicago_x0009_"/>
    <x v="182"/>
    <m/>
    <x v="1"/>
    <n v="1"/>
    <m/>
    <m/>
    <s v="No"/>
    <m/>
    <m/>
    <n v="1"/>
    <m/>
    <x v="0"/>
    <s v="Yes"/>
    <m/>
    <s v="(312) 227-4000"/>
    <x v="3"/>
  </r>
  <r>
    <x v="13"/>
    <x v="13"/>
    <x v="93"/>
    <s v="1969 West Ogden Avenue"/>
    <s v="Chicago"/>
    <n v="60612"/>
    <n v="6430600"/>
    <s v="John H. Stroger Jr. Hospital of Cook County (Sumner L. Koch Burn Center)"/>
    <x v="168"/>
    <n v="26"/>
    <x v="0"/>
    <n v="1"/>
    <n v="1"/>
    <n v="1"/>
    <s v="No"/>
    <n v="1"/>
    <m/>
    <n v="1"/>
    <m/>
    <x v="2"/>
    <s v="Yes"/>
    <s v="No"/>
    <s v="(312) 864-6000"/>
    <x v="3"/>
  </r>
  <r>
    <x v="13"/>
    <x v="13"/>
    <x v="93"/>
    <s v="1500 South Fairfield Ave"/>
    <s v="Chicago"/>
    <n v="60608"/>
    <n v="6430930"/>
    <s v="Mount Sinai Hospital_x0009_"/>
    <x v="183"/>
    <m/>
    <x v="0"/>
    <m/>
    <m/>
    <m/>
    <s v="No"/>
    <n v="1"/>
    <m/>
    <m/>
    <m/>
    <x v="0"/>
    <s v="Yes"/>
    <m/>
    <s v="(773) 542-2000"/>
    <x v="3"/>
  </r>
  <r>
    <x v="13"/>
    <x v="13"/>
    <x v="93"/>
    <s v="251 East Huron Street"/>
    <s v="Chicago"/>
    <n v="60611"/>
    <n v="6430545"/>
    <s v="Northwestern Memorial Hospital"/>
    <x v="184"/>
    <m/>
    <x v="0"/>
    <m/>
    <m/>
    <m/>
    <s v="No"/>
    <n v="1"/>
    <m/>
    <m/>
    <m/>
    <x v="0"/>
    <s v="Yes"/>
    <m/>
    <s v="(312) 926-2000"/>
    <x v="3"/>
  </r>
  <r>
    <x v="13"/>
    <x v="13"/>
    <x v="93"/>
    <s v="5841 South Maryland Ave"/>
    <s v="Chicago"/>
    <n v="60637"/>
    <n v="6431210"/>
    <s v="University of Chicago Medical Center (University of Chicago Burn Center)"/>
    <x v="185"/>
    <n v="14"/>
    <x v="0"/>
    <n v="1"/>
    <n v="1"/>
    <n v="1"/>
    <s v="No"/>
    <n v="1"/>
    <m/>
    <n v="1"/>
    <m/>
    <x v="2"/>
    <s v="Yes"/>
    <s v="No"/>
    <s v="(773) 702-1000"/>
    <x v="3"/>
  </r>
  <r>
    <x v="13"/>
    <x v="13"/>
    <x v="94"/>
    <s v="701 Winthrop Ave"/>
    <s v="Glendale Heights"/>
    <n v="60139"/>
    <n v="6431790"/>
    <s v="AMITA Health Adventist Medical Center GlenOaks"/>
    <x v="186"/>
    <m/>
    <x v="0"/>
    <m/>
    <m/>
    <m/>
    <s v="No"/>
    <m/>
    <n v="1"/>
    <m/>
    <m/>
    <x v="0"/>
    <s v="Yes"/>
    <m/>
    <s v="(630) 545-8000"/>
    <x v="3"/>
  </r>
  <r>
    <x v="13"/>
    <x v="13"/>
    <x v="94"/>
    <s v="120 North Oak St"/>
    <s v="Hinsdale"/>
    <n v="60521"/>
    <n v="6431920"/>
    <s v="AMITA Health Adventist Medical Center Hinsdale"/>
    <x v="187"/>
    <m/>
    <x v="0"/>
    <m/>
    <m/>
    <m/>
    <s v="No"/>
    <m/>
    <n v="1"/>
    <m/>
    <m/>
    <x v="0"/>
    <s v="Yes"/>
    <m/>
    <s v="(630) 856-9000"/>
    <x v="3"/>
  </r>
  <r>
    <x v="13"/>
    <x v="13"/>
    <x v="94"/>
    <s v="3815 Highland Ave"/>
    <s v="Downers Grove"/>
    <n v="60515"/>
    <n v="6431475"/>
    <s v="Advocate Good Samaritan Hospital_x0009_"/>
    <x v="188"/>
    <m/>
    <x v="0"/>
    <m/>
    <m/>
    <m/>
    <s v="No"/>
    <n v="1"/>
    <m/>
    <m/>
    <m/>
    <x v="0"/>
    <s v="Yes"/>
    <m/>
    <s v="(630) 275-5900"/>
    <x v="3"/>
  </r>
  <r>
    <x v="13"/>
    <x v="13"/>
    <x v="94"/>
    <s v="25 N Winfield Rd"/>
    <s v="Winfield"/>
    <n v="60190"/>
    <n v="6430019"/>
    <s v="Northwestern Medicine Central Dupage Hospital_x0009_"/>
    <x v="70"/>
    <m/>
    <x v="0"/>
    <m/>
    <m/>
    <m/>
    <s v="No"/>
    <m/>
    <n v="1"/>
    <m/>
    <m/>
    <x v="0"/>
    <s v="Yes"/>
    <m/>
    <s v="(630) 933-1600"/>
    <x v="3"/>
  </r>
  <r>
    <x v="13"/>
    <x v="13"/>
    <x v="94"/>
    <s v="801 S Washington St"/>
    <s v="Naperville"/>
    <n v="60540"/>
    <n v="6432350"/>
    <s v="Edward Hospital_x0009_"/>
    <x v="118"/>
    <m/>
    <x v="0"/>
    <m/>
    <m/>
    <m/>
    <s v="No"/>
    <m/>
    <n v="1"/>
    <m/>
    <m/>
    <x v="0"/>
    <s v="Yes"/>
    <m/>
    <s v="(630) 527-3000"/>
    <x v="3"/>
  </r>
  <r>
    <x v="13"/>
    <x v="13"/>
    <x v="94"/>
    <s v="155 East Brush Hill Rd"/>
    <s v="Elmhurst"/>
    <n v="60126"/>
    <n v="6431620"/>
    <s v="Elmhurst Memorial Hospital_x0009_"/>
    <x v="147"/>
    <m/>
    <x v="0"/>
    <m/>
    <m/>
    <m/>
    <s v="No"/>
    <m/>
    <n v="1"/>
    <m/>
    <m/>
    <x v="0"/>
    <s v="Yes"/>
    <m/>
    <s v="(331) 221-1000"/>
    <x v="3"/>
  </r>
  <r>
    <x v="13"/>
    <x v="13"/>
    <x v="95"/>
    <s v="405 W Jackson St"/>
    <s v="Carbondale"/>
    <n v="62901"/>
    <n v="6430327"/>
    <s v="Memorial Hospital of Carbondale_x0009_"/>
    <x v="189"/>
    <m/>
    <x v="0"/>
    <m/>
    <m/>
    <m/>
    <s v="No"/>
    <m/>
    <n v="1"/>
    <m/>
    <m/>
    <x v="0"/>
    <s v="Yes"/>
    <m/>
    <s v="(618) 549-0721"/>
    <x v="3"/>
  </r>
  <r>
    <x v="13"/>
    <x v="13"/>
    <x v="96"/>
    <s v="500 W Court St"/>
    <s v="Kankakee"/>
    <n v="60901"/>
    <n v="6432030"/>
    <s v="AMITA Health St. Mary's Hospital"/>
    <x v="190"/>
    <m/>
    <x v="0"/>
    <m/>
    <m/>
    <m/>
    <s v="No"/>
    <m/>
    <n v="1"/>
    <m/>
    <m/>
    <x v="0"/>
    <s v="Yes"/>
    <m/>
    <s v="(815) 937-2400"/>
    <x v="3"/>
  </r>
  <r>
    <x v="13"/>
    <x v="13"/>
    <x v="96"/>
    <s v="350 N Wall Street"/>
    <s v="Kankakee"/>
    <n v="60901"/>
    <n v="6432025"/>
    <s v="Riverside Medical Center"/>
    <x v="119"/>
    <m/>
    <x v="0"/>
    <m/>
    <m/>
    <m/>
    <s v="No"/>
    <m/>
    <n v="1"/>
    <m/>
    <m/>
    <x v="0"/>
    <s v="Yes"/>
    <m/>
    <s v="(815) 933-1671"/>
    <x v="3"/>
  </r>
  <r>
    <x v="13"/>
    <x v="13"/>
    <x v="97"/>
    <s v="1425 North Randall Rd"/>
    <s v="Elgin"/>
    <n v="60120"/>
    <n v="6431610"/>
    <s v="Advocate Sherman Hospital_x0009_"/>
    <x v="191"/>
    <m/>
    <x v="0"/>
    <m/>
    <m/>
    <m/>
    <s v="No"/>
    <m/>
    <n v="1"/>
    <m/>
    <m/>
    <x v="0"/>
    <s v="Yes"/>
    <m/>
    <s v="(847) 742-9800"/>
    <x v="3"/>
  </r>
  <r>
    <x v="13"/>
    <x v="13"/>
    <x v="97"/>
    <s v="300 Randall Road"/>
    <s v="Geneva"/>
    <n v="60134"/>
    <n v="6431765"/>
    <s v="Northwestern Medicine Delnor Hospital"/>
    <x v="169"/>
    <m/>
    <x v="0"/>
    <m/>
    <m/>
    <m/>
    <s v="No"/>
    <m/>
    <n v="1"/>
    <m/>
    <m/>
    <x v="0"/>
    <s v="Yes"/>
    <m/>
    <s v="(630) 208-3000"/>
    <x v="3"/>
  </r>
  <r>
    <x v="13"/>
    <x v="13"/>
    <x v="97"/>
    <s v="1325 North Highland Ave"/>
    <s v="Aurora"/>
    <n v="60506"/>
    <n v="6430115"/>
    <s v="AMITA Health Mercy Medical Center_x0009_"/>
    <x v="192"/>
    <m/>
    <x v="0"/>
    <m/>
    <m/>
    <m/>
    <s v="No"/>
    <m/>
    <n v="1"/>
    <m/>
    <m/>
    <x v="0"/>
    <s v="Yes"/>
    <m/>
    <s v="(630) 859-2222"/>
    <x v="3"/>
  </r>
  <r>
    <x v="13"/>
    <x v="13"/>
    <x v="97"/>
    <s v="77 North Airlite Street"/>
    <s v="Elgin"/>
    <n v="60120"/>
    <n v="6431600"/>
    <s v="AMITA Health Saint Joseph Hospital_x0009_"/>
    <x v="193"/>
    <m/>
    <x v="0"/>
    <m/>
    <m/>
    <m/>
    <s v="No"/>
    <m/>
    <n v="1"/>
    <m/>
    <m/>
    <x v="0"/>
    <s v="Yes"/>
    <m/>
    <s v="(847) 695-3200"/>
    <x v="3"/>
  </r>
  <r>
    <x v="13"/>
    <x v="13"/>
    <x v="97"/>
    <s v="2000 Ogden Avenue"/>
    <s v="Aurora"/>
    <n v="60504"/>
    <n v="6430100"/>
    <s v="Rush Copley Medical Center_x0009_"/>
    <x v="194"/>
    <m/>
    <x v="0"/>
    <m/>
    <m/>
    <m/>
    <s v="No"/>
    <m/>
    <n v="1"/>
    <m/>
    <m/>
    <x v="0"/>
    <s v="Yes"/>
    <m/>
    <s v="(630) 978-6200"/>
    <x v="3"/>
  </r>
  <r>
    <x v="13"/>
    <x v="13"/>
    <x v="98"/>
    <s v="450 West Highway 22"/>
    <s v="Barrington"/>
    <n v="60010"/>
    <n v="6430160"/>
    <s v="Advocate Good Shepherd Hospital_x0009_"/>
    <x v="194"/>
    <m/>
    <x v="0"/>
    <m/>
    <m/>
    <m/>
    <s v="No"/>
    <m/>
    <n v="1"/>
    <m/>
    <m/>
    <x v="0"/>
    <s v="Yes"/>
    <m/>
    <s v="(847) 381-0123"/>
    <x v="3"/>
  </r>
  <r>
    <x v="13"/>
    <x v="13"/>
    <x v="98"/>
    <s v="801 South Milwaukee Ave"/>
    <s v="Libertyville"/>
    <n v="60048"/>
    <n v="6432080"/>
    <s v="Advocate Condell Medical Center_x0009_"/>
    <x v="83"/>
    <m/>
    <x v="0"/>
    <m/>
    <m/>
    <m/>
    <s v="No"/>
    <n v="1"/>
    <m/>
    <m/>
    <m/>
    <x v="0"/>
    <s v="Yes"/>
    <m/>
    <s v="(847) 362-2900"/>
    <x v="3"/>
  </r>
  <r>
    <x v="13"/>
    <x v="13"/>
    <x v="98"/>
    <s v="777 Park Avenue West"/>
    <s v="Highland Park"/>
    <n v="60035"/>
    <n v="6431890"/>
    <s v="NorthShore Highland Park Hospital"/>
    <x v="195"/>
    <m/>
    <x v="0"/>
    <m/>
    <m/>
    <m/>
    <s v="No"/>
    <m/>
    <n v="1"/>
    <m/>
    <m/>
    <x v="0"/>
    <s v="Yes"/>
    <m/>
    <s v="(847) 432-8000"/>
    <x v="3"/>
  </r>
  <r>
    <x v="13"/>
    <x v="13"/>
    <x v="98"/>
    <s v="1000 N Westmoreland Rd"/>
    <s v="Lake Forest"/>
    <n v="60045"/>
    <n v="6432060"/>
    <s v="Northwestern Medicine Lake Forest Hospital_x0009_"/>
    <x v="196"/>
    <m/>
    <x v="0"/>
    <m/>
    <m/>
    <m/>
    <s v="No"/>
    <m/>
    <n v="1"/>
    <m/>
    <m/>
    <x v="0"/>
    <s v="Yes"/>
    <m/>
    <s v="(847) 234-5600"/>
    <x v="3"/>
  </r>
  <r>
    <x v="13"/>
    <x v="13"/>
    <x v="98"/>
    <s v="1324 North Sheridan Road"/>
    <s v="Waukegan"/>
    <n v="60085"/>
    <n v="6433170"/>
    <s v="Vista Medical Center East_x0009_"/>
    <x v="82"/>
    <m/>
    <x v="0"/>
    <m/>
    <m/>
    <m/>
    <s v="No"/>
    <m/>
    <n v="1"/>
    <m/>
    <m/>
    <x v="0"/>
    <s v="Yes"/>
    <m/>
    <s v="(847) 360-3000"/>
    <x v="3"/>
  </r>
  <r>
    <x v="13"/>
    <x v="13"/>
    <x v="99"/>
    <s v="2300 N Edward St"/>
    <s v="Decatur"/>
    <n v="62526"/>
    <n v="6431370"/>
    <s v="Decatur Memorial Hospital_x0009_"/>
    <x v="119"/>
    <m/>
    <x v="0"/>
    <m/>
    <m/>
    <m/>
    <s v="No"/>
    <m/>
    <n v="1"/>
    <m/>
    <m/>
    <x v="0"/>
    <s v="Yes"/>
    <m/>
    <s v="(217) 876-8121"/>
    <x v="3"/>
  </r>
  <r>
    <x v="13"/>
    <x v="13"/>
    <x v="100"/>
    <s v="150 West High St"/>
    <s v="Morris"/>
    <n v="60450"/>
    <n v="6432300"/>
    <s v="Morris Hospital &amp; Healthcare Centers"/>
    <x v="197"/>
    <m/>
    <x v="0"/>
    <m/>
    <m/>
    <m/>
    <s v="No"/>
    <m/>
    <n v="1"/>
    <m/>
    <m/>
    <x v="0"/>
    <s v="Yes"/>
    <m/>
    <s v="(815) 942-2932"/>
    <x v="3"/>
  </r>
  <r>
    <x v="13"/>
    <x v="13"/>
    <x v="101"/>
    <s v="10400 Haligus Road"/>
    <s v="Huntley"/>
    <n v="60142"/>
    <n v="6430477"/>
    <s v="Northwestern Medicine Huntley"/>
    <x v="198"/>
    <m/>
    <x v="0"/>
    <m/>
    <m/>
    <m/>
    <s v="No"/>
    <m/>
    <n v="1"/>
    <m/>
    <m/>
    <x v="0"/>
    <s v="Yes"/>
    <m/>
    <s v="(815) 344-5000"/>
    <x v="3"/>
  </r>
  <r>
    <x v="13"/>
    <x v="13"/>
    <x v="101"/>
    <s v="4201 Medical Center Drive"/>
    <s v="McHenry"/>
    <n v="60050"/>
    <n v="6432127"/>
    <s v="Northwestern Medicine McHenry Hospital"/>
    <x v="199"/>
    <m/>
    <x v="0"/>
    <m/>
    <m/>
    <m/>
    <s v="No"/>
    <m/>
    <n v="1"/>
    <m/>
    <m/>
    <x v="0"/>
    <s v="Yes"/>
    <m/>
    <s v="(815) 344-5000"/>
    <x v="3"/>
  </r>
  <r>
    <x v="13"/>
    <x v="13"/>
    <x v="102"/>
    <s v="1304 Franklin Ave"/>
    <s v="Normal"/>
    <n v="61761"/>
    <n v="6430245"/>
    <s v="Carle BroMenn Medical Center"/>
    <x v="150"/>
    <m/>
    <x v="0"/>
    <m/>
    <m/>
    <m/>
    <s v="No"/>
    <m/>
    <n v="1"/>
    <m/>
    <m/>
    <x v="0"/>
    <s v="Yes"/>
    <m/>
    <s v="(309) 454-1400"/>
    <x v="3"/>
  </r>
  <r>
    <x v="13"/>
    <x v="13"/>
    <x v="102"/>
    <s v="2200 E Washington St"/>
    <s v="Bloomington"/>
    <n v="61701"/>
    <n v="6430260"/>
    <s v="OSF St. Joseph Medical Center_x0009_"/>
    <x v="200"/>
    <m/>
    <x v="0"/>
    <m/>
    <m/>
    <m/>
    <s v="No"/>
    <m/>
    <n v="1"/>
    <m/>
    <m/>
    <x v="0"/>
    <s v="Yes"/>
    <m/>
    <s v="(309) 308-6363"/>
    <x v="3"/>
  </r>
  <r>
    <x v="13"/>
    <x v="13"/>
    <x v="103"/>
    <s v="530 NE Glen Oak Ave"/>
    <s v="Peoria"/>
    <n v="61637"/>
    <n v="6432620"/>
    <s v="OSF St. Francis Medical Center/OSF Children's Hospital of Illinois_x0009_"/>
    <x v="201"/>
    <m/>
    <x v="0"/>
    <n v="1"/>
    <m/>
    <m/>
    <s v="No"/>
    <n v="1"/>
    <m/>
    <n v="1"/>
    <m/>
    <x v="0"/>
    <s v="Yes"/>
    <m/>
    <s v="(309) 655-2000"/>
    <x v="3"/>
  </r>
  <r>
    <x v="13"/>
    <x v="13"/>
    <x v="103"/>
    <s v="221 NE Glen Oak Ave"/>
    <s v="Peoria"/>
    <n v="61636"/>
    <n v="6432570"/>
    <s v="UnityPoint Health - Methodist Hospital"/>
    <x v="202"/>
    <m/>
    <x v="0"/>
    <m/>
    <m/>
    <m/>
    <s v="No"/>
    <m/>
    <n v="1"/>
    <m/>
    <m/>
    <x v="0"/>
    <s v="Yes"/>
    <m/>
    <s v="(309) 672-5522"/>
    <x v="3"/>
  </r>
  <r>
    <x v="13"/>
    <x v="13"/>
    <x v="104"/>
    <s v="801 Illini Dr"/>
    <s v="Silvis"/>
    <n v="61282"/>
    <n v="6431511"/>
    <s v="Genesis Medical Center, Silvis"/>
    <x v="203"/>
    <m/>
    <x v="0"/>
    <m/>
    <m/>
    <m/>
    <s v="No"/>
    <m/>
    <n v="1"/>
    <m/>
    <m/>
    <x v="0"/>
    <s v="Yes"/>
    <m/>
    <s v="(309) 281-4000"/>
    <x v="3"/>
  </r>
  <r>
    <x v="13"/>
    <x v="13"/>
    <x v="104"/>
    <s v="2701 17th St"/>
    <s v="Rock Island"/>
    <n v="61201"/>
    <n v="6430016"/>
    <s v="UnityPoint Health - Trinity Rock Island"/>
    <x v="172"/>
    <m/>
    <x v="0"/>
    <m/>
    <m/>
    <m/>
    <s v="No"/>
    <m/>
    <n v="1"/>
    <m/>
    <m/>
    <x v="0"/>
    <s v="Yes"/>
    <m/>
    <s v="(309) 779-5000"/>
    <x v="3"/>
  </r>
  <r>
    <x v="13"/>
    <x v="13"/>
    <x v="105"/>
    <s v="701 North 1st St"/>
    <s v="Springfield"/>
    <n v="62781"/>
    <n v="6432950"/>
    <s v="Memorial Medical Center (Regional Burn Center)"/>
    <x v="204"/>
    <n v="8"/>
    <x v="0"/>
    <m/>
    <n v="1"/>
    <m/>
    <s v="No"/>
    <n v="1"/>
    <m/>
    <m/>
    <m/>
    <x v="1"/>
    <s v="Yes"/>
    <s v="No"/>
    <s v="(217) 788-3000"/>
    <x v="3"/>
  </r>
  <r>
    <x v="13"/>
    <x v="13"/>
    <x v="105"/>
    <s v="800 E Carpenter St"/>
    <s v="Springfield"/>
    <n v="62769"/>
    <n v="6432980"/>
    <s v="St. John's Hospital/St. John's Children's Hospital_x0009_"/>
    <x v="205"/>
    <m/>
    <x v="0"/>
    <n v="1"/>
    <m/>
    <m/>
    <s v="No"/>
    <n v="1"/>
    <m/>
    <m/>
    <n v="1"/>
    <x v="0"/>
    <s v="Yes"/>
    <m/>
    <s v="(217) 544-6464"/>
    <x v="3"/>
  </r>
  <r>
    <x v="13"/>
    <x v="13"/>
    <x v="106"/>
    <s v="333 North Madison St"/>
    <s v="Joliet"/>
    <n v="60435"/>
    <n v="6431990"/>
    <s v="Presence St. Joseph Medical Center_x0009_"/>
    <x v="206"/>
    <m/>
    <x v="0"/>
    <m/>
    <m/>
    <m/>
    <s v="No"/>
    <m/>
    <n v="1"/>
    <m/>
    <m/>
    <x v="0"/>
    <s v="Yes"/>
    <m/>
    <s v="(815) 725-7133"/>
    <x v="3"/>
  </r>
  <r>
    <x v="13"/>
    <x v="13"/>
    <x v="106"/>
    <s v="1900 Silver Cross Blvd"/>
    <s v="New Lenox"/>
    <n v="60451"/>
    <n v="6432000"/>
    <s v="Silver Cross Hospital_x0009_"/>
    <x v="207"/>
    <m/>
    <x v="0"/>
    <m/>
    <m/>
    <m/>
    <s v="No"/>
    <m/>
    <n v="1"/>
    <m/>
    <m/>
    <x v="0"/>
    <s v="Yes"/>
    <m/>
    <s v="(815) 300-1100"/>
    <x v="3"/>
  </r>
  <r>
    <x v="13"/>
    <x v="13"/>
    <x v="106"/>
    <s v="500 Remington Blvd"/>
    <s v="Bolingbrook"/>
    <n v="60440"/>
    <n v="6430034"/>
    <s v="AMITA Health Adventist Medical Center Bolingbrook_x0009_"/>
    <x v="208"/>
    <m/>
    <x v="0"/>
    <m/>
    <m/>
    <m/>
    <s v="No"/>
    <m/>
    <n v="1"/>
    <m/>
    <m/>
    <x v="0"/>
    <s v="Yes"/>
    <m/>
    <s v="(630) 312-5000"/>
    <x v="3"/>
  </r>
  <r>
    <x v="13"/>
    <x v="13"/>
    <x v="107"/>
    <s v="5666 E State St"/>
    <s v="Rockford"/>
    <n v="61108"/>
    <n v="6432800"/>
    <s v="OSF Saint Anthony Medical Center (w/ Burn Unit)"/>
    <x v="22"/>
    <n v="8"/>
    <x v="0"/>
    <m/>
    <n v="1"/>
    <n v="1"/>
    <s v="Yes"/>
    <m/>
    <n v="1"/>
    <m/>
    <m/>
    <x v="1"/>
    <s v="Yes"/>
    <s v="No"/>
    <s v="(815) 226-2000"/>
    <x v="3"/>
  </r>
  <r>
    <x v="13"/>
    <x v="13"/>
    <x v="107"/>
    <s v="8201 E Riverside Blvd"/>
    <s v="Rockford"/>
    <n v="61114"/>
    <n v="6430484"/>
    <s v="Mercyhealth Javon Bea Hospital - Riverside Campus"/>
    <x v="11"/>
    <m/>
    <x v="0"/>
    <m/>
    <m/>
    <m/>
    <s v="No"/>
    <n v="1"/>
    <m/>
    <m/>
    <m/>
    <x v="0"/>
    <s v="Yes"/>
    <m/>
    <s v="(815) 971-7000"/>
    <x v="3"/>
  </r>
  <r>
    <x v="13"/>
    <x v="13"/>
    <x v="107"/>
    <s v="1401 E State St"/>
    <s v="Rockford"/>
    <n v="61104"/>
    <n v="6432810"/>
    <s v="SwedishAmerican - A Division of UW Health"/>
    <x v="112"/>
    <m/>
    <x v="0"/>
    <m/>
    <m/>
    <m/>
    <s v="No"/>
    <m/>
    <n v="1"/>
    <m/>
    <m/>
    <x v="0"/>
    <s v="Yes"/>
    <m/>
    <s v="(779) 696-4400"/>
    <x v="3"/>
  </r>
  <r>
    <x v="14"/>
    <x v="14"/>
    <x v="108"/>
    <s v="7950 West Jefferson Blvd"/>
    <s v="Fort Wayne"/>
    <n v="46804"/>
    <n v="6420420"/>
    <s v="Lutheran Hospital (Lutheran Hospital Burn Center)"/>
    <x v="209"/>
    <n v="8"/>
    <x v="0"/>
    <n v="1"/>
    <n v="1"/>
    <n v="1"/>
    <s v="Yes"/>
    <m/>
    <n v="1"/>
    <m/>
    <n v="1"/>
    <x v="1"/>
    <s v="Yes"/>
    <m/>
    <s v="(260) 435-7001"/>
    <x v="3"/>
  </r>
  <r>
    <x v="14"/>
    <x v="14"/>
    <x v="108"/>
    <s v="11109 Parkview Plaza Dr"/>
    <s v="Fort Wayne"/>
    <n v="46845"/>
    <n v="6429153"/>
    <s v="Parkview Regional Medical Center"/>
    <x v="210"/>
    <m/>
    <x v="0"/>
    <n v="1"/>
    <m/>
    <m/>
    <s v="Yes"/>
    <m/>
    <n v="1"/>
    <m/>
    <n v="1"/>
    <x v="0"/>
    <s v="Yes"/>
    <m/>
    <s v="(260) 266-1000"/>
    <x v="3"/>
  </r>
  <r>
    <x v="14"/>
    <x v="14"/>
    <x v="65"/>
    <s v="2001 West 86th St"/>
    <s v="Indianapolis"/>
    <n v="46260"/>
    <n v="6420715"/>
    <s v="Ascension St. Vincent Indianapolis Hospital/Peyton Manning Children's Hospital (Burn Center)"/>
    <x v="211"/>
    <n v="8"/>
    <x v="0"/>
    <n v="1"/>
    <n v="1"/>
    <n v="1"/>
    <s v="Yes"/>
    <n v="1"/>
    <m/>
    <n v="1"/>
    <m/>
    <x v="1"/>
    <s v="Yes"/>
    <m/>
    <s v="(317) 338-2345"/>
    <x v="3"/>
  </r>
  <r>
    <x v="14"/>
    <x v="14"/>
    <x v="65"/>
    <s v="720 Eskenazi Ave"/>
    <s v="Indianapolis"/>
    <n v="46202"/>
    <n v="6420620"/>
    <s v="Eskenazi Health (Richard M. Fairbanks Burn Center)"/>
    <x v="212"/>
    <n v="15"/>
    <x v="0"/>
    <m/>
    <n v="1"/>
    <m/>
    <s v="Yes"/>
    <n v="1"/>
    <m/>
    <m/>
    <m/>
    <x v="2"/>
    <s v="Yes"/>
    <m/>
    <s v="(317) 880-0000"/>
    <x v="3"/>
  </r>
  <r>
    <x v="14"/>
    <x v="14"/>
    <x v="65"/>
    <s v="1701 N Senate"/>
    <s v="Indianapolis"/>
    <n v="46206"/>
    <n v="6420660"/>
    <s v="Indiana University Health Methodist Hospital"/>
    <x v="213"/>
    <m/>
    <x v="0"/>
    <m/>
    <m/>
    <m/>
    <s v="Yes"/>
    <n v="1"/>
    <m/>
    <m/>
    <m/>
    <x v="0"/>
    <s v="Yes"/>
    <m/>
    <s v="(317) 962-2000"/>
    <x v="3"/>
  </r>
  <r>
    <x v="14"/>
    <x v="14"/>
    <x v="65"/>
    <s v="705 Riley Hospital Dr"/>
    <s v="Indianapolis"/>
    <n v="46202"/>
    <n v="6420632"/>
    <s v="Riley Hospital for Children at Indiana University Health (Burn Program at Riley IU Health)"/>
    <x v="160"/>
    <n v="10"/>
    <x v="1"/>
    <n v="1"/>
    <m/>
    <n v="1"/>
    <s v="Yes"/>
    <m/>
    <m/>
    <n v="1"/>
    <m/>
    <x v="2"/>
    <s v="Yes"/>
    <m/>
    <s v="(317) 274-5000"/>
    <x v="3"/>
  </r>
  <r>
    <x v="14"/>
    <x v="14"/>
    <x v="109"/>
    <s v="615 N Michigan St"/>
    <s v="South Bend"/>
    <n v="46601"/>
    <n v="6421290"/>
    <s v="Memorial Hospital of South Bend"/>
    <x v="214"/>
    <m/>
    <x v="0"/>
    <m/>
    <m/>
    <m/>
    <s v="Yes"/>
    <m/>
    <n v="1"/>
    <m/>
    <m/>
    <x v="0"/>
    <s v="Yes"/>
    <m/>
    <s v="(574) 647-1000"/>
    <x v="3"/>
  </r>
  <r>
    <x v="14"/>
    <x v="14"/>
    <x v="110"/>
    <s v="3700 Washington Ave"/>
    <s v="Evansville"/>
    <n v="47714"/>
    <n v="6420027"/>
    <s v="Ascension St. Vincent Evansville"/>
    <x v="178"/>
    <m/>
    <x v="0"/>
    <n v="1"/>
    <m/>
    <m/>
    <s v="Yes"/>
    <m/>
    <n v="1"/>
    <m/>
    <n v="1"/>
    <x v="0"/>
    <s v="Yes"/>
    <m/>
    <s v="(812) 485-4000"/>
    <x v="3"/>
  </r>
  <r>
    <x v="14"/>
    <x v="14"/>
    <x v="110"/>
    <s v="600 Mary St"/>
    <s v="Evansville"/>
    <n v="47747"/>
    <n v="6420320"/>
    <s v="Deaconess Midtown Hospital"/>
    <x v="215"/>
    <m/>
    <x v="0"/>
    <m/>
    <m/>
    <m/>
    <s v="Yes"/>
    <m/>
    <n v="1"/>
    <m/>
    <m/>
    <x v="0"/>
    <s v="Yes"/>
    <m/>
    <s v="(812) 450-5000"/>
    <x v="3"/>
  </r>
  <r>
    <x v="15"/>
    <x v="15"/>
    <x v="111"/>
    <s v="200 Hawkins Dr"/>
    <s v="Iowa City"/>
    <n v="52242"/>
    <n v="6620765"/>
    <s v="University of Iowa Hospitals and Clinics/Stead Family Children's Hospital (UI Burn Center)"/>
    <x v="185"/>
    <n v="17"/>
    <x v="0"/>
    <n v="1"/>
    <n v="1"/>
    <n v="1"/>
    <s v="Yes"/>
    <n v="1"/>
    <m/>
    <n v="1"/>
    <m/>
    <x v="2"/>
    <s v="Yes"/>
    <s v="No"/>
    <s v="(319) 356-1616"/>
    <x v="3"/>
  </r>
  <r>
    <x v="15"/>
    <x v="15"/>
    <x v="72"/>
    <s v="1200 Pleasant St"/>
    <s v="Des Moines"/>
    <n v="50309"/>
    <n v="6620420"/>
    <s v="UnityPoint Health - Iowa Methodist Medical Center/Blank Children's Hospital"/>
    <x v="34"/>
    <m/>
    <x v="0"/>
    <n v="1"/>
    <m/>
    <m/>
    <s v="Yes"/>
    <n v="1"/>
    <m/>
    <m/>
    <n v="1"/>
    <x v="0"/>
    <s v="Yes"/>
    <m/>
    <s v="(515) 241-6212"/>
    <x v="3"/>
  </r>
  <r>
    <x v="15"/>
    <x v="15"/>
    <x v="72"/>
    <s v="1111 6th Ave"/>
    <s v="Des Moines"/>
    <n v="50314"/>
    <n v="6620003"/>
    <s v="MercyOne Des Moines Medical Center"/>
    <x v="216"/>
    <m/>
    <x v="0"/>
    <n v="1"/>
    <m/>
    <m/>
    <s v="Yes"/>
    <m/>
    <n v="1"/>
    <m/>
    <n v="1"/>
    <x v="0"/>
    <s v="Yes"/>
    <m/>
    <s v="(515) 247-3121"/>
    <x v="3"/>
  </r>
  <r>
    <x v="15"/>
    <x v="15"/>
    <x v="112"/>
    <s v="801 5th St"/>
    <s v="Sioux City"/>
    <n v="51101"/>
    <n v="6621275"/>
    <s v="MercyOne Siouxland Medical Center"/>
    <x v="47"/>
    <m/>
    <x v="0"/>
    <m/>
    <m/>
    <m/>
    <s v="Yes"/>
    <m/>
    <n v="1"/>
    <m/>
    <m/>
    <x v="0"/>
    <s v="Yes"/>
    <m/>
    <s v="(712) 279-2010"/>
    <x v="3"/>
  </r>
  <r>
    <x v="16"/>
    <x v="16"/>
    <x v="111"/>
    <s v="10500 Quivira Rd"/>
    <s v="Overland Park"/>
    <n v="66215"/>
    <n v="6670775"/>
    <s v="Overland Park Regional Medical Center"/>
    <x v="217"/>
    <m/>
    <x v="0"/>
    <m/>
    <m/>
    <m/>
    <s v="Yes"/>
    <m/>
    <n v="1"/>
    <m/>
    <m/>
    <x v="0"/>
    <s v="Yes"/>
    <m/>
    <s v="(913) 541-5000"/>
    <x v="3"/>
  </r>
  <r>
    <x v="16"/>
    <x v="16"/>
    <x v="113"/>
    <s v="929 N St. Francis St"/>
    <s v="Wichita"/>
    <n v="67214"/>
    <n v="6671100"/>
    <s v="Ascension Via Christi St. Francis (Ascension Via Christi Regional Burn Center)"/>
    <x v="218"/>
    <n v="12"/>
    <x v="0"/>
    <m/>
    <n v="1"/>
    <n v="1"/>
    <s v="Yes"/>
    <n v="1"/>
    <m/>
    <m/>
    <m/>
    <x v="2"/>
    <s v="Yes"/>
    <m/>
    <s v="(316) 268-5000"/>
    <x v="3"/>
  </r>
  <r>
    <x v="16"/>
    <x v="16"/>
    <x v="113"/>
    <s v="550 N Hillside"/>
    <s v="Wichita"/>
    <n v="67214"/>
    <n v="6671170"/>
    <s v="Wesley Healthcare Center/Wesley Children's Hospital"/>
    <x v="219"/>
    <m/>
    <x v="0"/>
    <n v="1"/>
    <m/>
    <m/>
    <s v="Yes"/>
    <n v="1"/>
    <m/>
    <m/>
    <n v="1"/>
    <x v="0"/>
    <s v="Yes"/>
    <m/>
    <s v="(316) 962-2000"/>
    <x v="3"/>
  </r>
  <r>
    <x v="16"/>
    <x v="16"/>
    <x v="114"/>
    <s v="1500 SW 10th Ave"/>
    <s v="Topeka"/>
    <n v="66604"/>
    <n v="6671025"/>
    <s v="Stormont Vail Health"/>
    <x v="220"/>
    <m/>
    <x v="0"/>
    <m/>
    <m/>
    <m/>
    <s v="Yes"/>
    <m/>
    <n v="1"/>
    <m/>
    <m/>
    <x v="0"/>
    <s v="Yes"/>
    <m/>
    <s v="(785) 354-6000"/>
    <x v="3"/>
  </r>
  <r>
    <x v="16"/>
    <x v="16"/>
    <x v="115"/>
    <s v="4000 Cambridge St"/>
    <s v="Kansas City"/>
    <n v="66160"/>
    <n v="6670510"/>
    <s v="The University of Kansas Hospital (Burnett Burn Center)"/>
    <x v="221"/>
    <n v="16"/>
    <x v="0"/>
    <m/>
    <n v="1"/>
    <n v="1"/>
    <s v="Yes"/>
    <n v="1"/>
    <m/>
    <m/>
    <m/>
    <x v="2"/>
    <s v="Yes"/>
    <m/>
    <s v="(913) 588-1227"/>
    <x v="3"/>
  </r>
  <r>
    <x v="17"/>
    <x v="17"/>
    <x v="116"/>
    <s v="800 Rose St"/>
    <s v="Lexington"/>
    <n v="40536"/>
    <n v="6510455"/>
    <s v="University of Kentucky Albert B. Chandler Hospital "/>
    <x v="222"/>
    <m/>
    <x v="0"/>
    <n v="1"/>
    <m/>
    <m/>
    <s v="Yes"/>
    <n v="1"/>
    <m/>
    <n v="1"/>
    <m/>
    <x v="0"/>
    <s v="Yes"/>
    <m/>
    <s v="(859) 323-5000"/>
    <x v="1"/>
  </r>
  <r>
    <x v="17"/>
    <x v="17"/>
    <x v="2"/>
    <s v="231 East Chestnut St"/>
    <s v="Louisville"/>
    <n v="40202"/>
    <n v="6510540"/>
    <s v="Norton Children's Hospital"/>
    <x v="119"/>
    <m/>
    <x v="1"/>
    <n v="1"/>
    <m/>
    <m/>
    <s v="Yes"/>
    <m/>
    <m/>
    <n v="1"/>
    <m/>
    <x v="0"/>
    <s v="Yes"/>
    <m/>
    <s v="(502) 629-6000"/>
    <x v="1"/>
  </r>
  <r>
    <x v="17"/>
    <x v="17"/>
    <x v="2"/>
    <s v="530 South Jackson St"/>
    <s v="Louisville"/>
    <n v="40202"/>
    <n v="6510550"/>
    <s v="UL Hospital (University of Louisville Burn Center)"/>
    <x v="223"/>
    <n v="16"/>
    <x v="0"/>
    <m/>
    <n v="1"/>
    <m/>
    <s v="Yes"/>
    <n v="1"/>
    <m/>
    <m/>
    <m/>
    <x v="1"/>
    <s v="Yes"/>
    <m/>
    <s v="(502) 562-3000"/>
    <x v="1"/>
  </r>
  <r>
    <x v="17"/>
    <x v="17"/>
    <x v="117"/>
    <s v="911 Bypass Rd"/>
    <s v="Pikeville"/>
    <n v="41501"/>
    <n v="6510860"/>
    <s v="Pikeville Medical Center"/>
    <x v="224"/>
    <m/>
    <x v="0"/>
    <m/>
    <m/>
    <m/>
    <s v="Yes"/>
    <m/>
    <n v="1"/>
    <m/>
    <m/>
    <x v="0"/>
    <s v="Yes"/>
    <m/>
    <s v="(606) 430-3500"/>
    <x v="1"/>
  </r>
  <r>
    <x v="18"/>
    <x v="18"/>
    <x v="118"/>
    <s v="1541 Kings Hwy"/>
    <s v="Shreveport"/>
    <n v="71103"/>
    <n v="6720776"/>
    <s v="Ochsner LSU Health Shreveport (LSU Health Burn Center)"/>
    <x v="225"/>
    <n v="13"/>
    <x v="0"/>
    <m/>
    <n v="1"/>
    <m/>
    <s v="Yes"/>
    <n v="1"/>
    <m/>
    <m/>
    <m/>
    <x v="1"/>
    <s v="Yes"/>
    <m/>
    <s v="(318) 626-0000"/>
    <x v="1"/>
  </r>
  <r>
    <x v="18"/>
    <x v="18"/>
    <x v="119"/>
    <s v="5000 Hennessy Blvd"/>
    <s v="Baton Rouge"/>
    <n v="70808"/>
    <n v="6720028"/>
    <s v="Our Lady of the Lake Regional Medical Center"/>
    <x v="226"/>
    <m/>
    <x v="0"/>
    <m/>
    <m/>
    <m/>
    <s v="Yes"/>
    <m/>
    <n v="1"/>
    <m/>
    <m/>
    <x v="0"/>
    <s v="Yes"/>
    <m/>
    <s v="(225) 765-6565"/>
    <x v="1"/>
  </r>
  <r>
    <x v="18"/>
    <x v="18"/>
    <x v="119"/>
    <s v="8585 Picardy Ave"/>
    <s v="Baton Rouge"/>
    <n v="70809"/>
    <n v="6720042"/>
    <s v="Baton Rouge General Regional Burn Center"/>
    <x v="227"/>
    <n v="8"/>
    <x v="1"/>
    <m/>
    <n v="1"/>
    <m/>
    <m/>
    <m/>
    <m/>
    <m/>
    <m/>
    <x v="2"/>
    <m/>
    <m/>
    <s v="(225) 763-4000"/>
    <x v="1"/>
  </r>
  <r>
    <x v="18"/>
    <x v="18"/>
    <x v="120"/>
    <s v="1214 Coolidge Blvd"/>
    <s v="Lafayette"/>
    <n v="70503"/>
    <n v="6720340"/>
    <s v="Ochsner Lafayette General Medical Center"/>
    <x v="84"/>
    <m/>
    <x v="0"/>
    <m/>
    <m/>
    <m/>
    <s v="Yes"/>
    <m/>
    <n v="1"/>
    <m/>
    <m/>
    <x v="0"/>
    <s v="Yes"/>
    <m/>
    <s v="(337) 289-7991"/>
    <x v="1"/>
  </r>
  <r>
    <x v="18"/>
    <x v="18"/>
    <x v="120"/>
    <s v="4801 Ambassador Caffery Pkwy"/>
    <s v="Lafayette"/>
    <n v="70508"/>
    <n v="6720343"/>
    <s v="Grossman Burn Center at Our Lady of Lourdes Regional Medical Center"/>
    <x v="228"/>
    <n v="6"/>
    <x v="1"/>
    <m/>
    <n v="1"/>
    <n v="1"/>
    <m/>
    <m/>
    <m/>
    <m/>
    <m/>
    <x v="1"/>
    <m/>
    <m/>
    <s v="(337) 470-2603"/>
    <x v="1"/>
  </r>
  <r>
    <x v="18"/>
    <x v="18"/>
    <x v="121"/>
    <s v="2000 Canal St"/>
    <s v="New Orleans"/>
    <n v="70112"/>
    <m/>
    <s v="University Medical Center New Orleans (UMC Burn Center)"/>
    <x v="229"/>
    <n v="20"/>
    <x v="0"/>
    <m/>
    <n v="1"/>
    <m/>
    <s v="Yes"/>
    <n v="1"/>
    <m/>
    <m/>
    <m/>
    <x v="2"/>
    <s v="Yes"/>
    <m/>
    <s v="(504) 702-3000"/>
    <x v="1"/>
  </r>
  <r>
    <x v="18"/>
    <x v="18"/>
    <x v="122"/>
    <s v="211 Fourth St"/>
    <s v="Alexandria"/>
    <n v="71301"/>
    <n v="6720020"/>
    <s v="Rapides Regional Medical Center - Alexandria"/>
    <x v="230"/>
    <m/>
    <x v="0"/>
    <m/>
    <m/>
    <m/>
    <s v="Yes"/>
    <m/>
    <n v="1"/>
    <m/>
    <m/>
    <x v="0"/>
    <s v="Yes"/>
    <m/>
    <s v="(318) 769-3000"/>
    <x v="1"/>
  </r>
  <r>
    <x v="18"/>
    <x v="18"/>
    <x v="123"/>
    <s v="95 Judge Tanner Blvd"/>
    <s v="Covington"/>
    <n v="70433"/>
    <n v="6720180"/>
    <s v="Lakeview Regional Medical Center"/>
    <x v="231"/>
    <m/>
    <x v="0"/>
    <m/>
    <m/>
    <m/>
    <s v="Yes"/>
    <m/>
    <n v="1"/>
    <m/>
    <m/>
    <x v="0"/>
    <s v="Yes"/>
    <m/>
    <s v="(985) 867-3800"/>
    <x v="1"/>
  </r>
  <r>
    <x v="18"/>
    <x v="18"/>
    <x v="124"/>
    <s v="15790 Paul Vega MD Dr"/>
    <s v="Hammond"/>
    <n v="70403"/>
    <n v="6720254"/>
    <s v="North Oaks Medical Center"/>
    <x v="232"/>
    <m/>
    <x v="0"/>
    <m/>
    <m/>
    <m/>
    <s v="Yes"/>
    <m/>
    <n v="1"/>
    <m/>
    <m/>
    <x v="0"/>
    <s v="Yes"/>
    <m/>
    <s v="(985) 345-2700"/>
    <x v="1"/>
  </r>
  <r>
    <x v="19"/>
    <x v="19"/>
    <x v="125"/>
    <s v="22 Bramhall St"/>
    <s v="Portland"/>
    <s v="04102"/>
    <n v="6110430"/>
    <s v="Maine Medical Center (Maine Medical Center Burn Unit)"/>
    <x v="164"/>
    <n v="6"/>
    <x v="0"/>
    <m/>
    <n v="1"/>
    <m/>
    <s v="Yes"/>
    <n v="1"/>
    <m/>
    <m/>
    <m/>
    <x v="1"/>
    <s v="Yes"/>
    <s v="No"/>
    <s v="(207) 662-0111"/>
    <x v="2"/>
  </r>
  <r>
    <x v="19"/>
    <x v="19"/>
    <x v="126"/>
    <s v="489 State St"/>
    <s v="Bangor"/>
    <s v="04401"/>
    <n v="6110050"/>
    <s v="Northern Light Eastern Maine Medical Center"/>
    <x v="233"/>
    <m/>
    <x v="0"/>
    <m/>
    <m/>
    <m/>
    <s v="Yes"/>
    <m/>
    <n v="1"/>
    <m/>
    <m/>
    <x v="0"/>
    <s v="Yes"/>
    <m/>
    <s v="(207) 973-7000"/>
    <x v="2"/>
  </r>
  <r>
    <x v="20"/>
    <x v="20"/>
    <x v="127"/>
    <s v="600 N Wolfe St"/>
    <s v="Baltimore"/>
    <n v="21287"/>
    <n v="6320180"/>
    <s v="Johns Hopkins Hospital (Johns Hopkins Pediatric Burn Center)"/>
    <x v="234"/>
    <m/>
    <x v="0"/>
    <n v="1"/>
    <m/>
    <n v="1"/>
    <s v="No"/>
    <n v="1"/>
    <m/>
    <n v="1"/>
    <m/>
    <x v="2"/>
    <s v="Yes"/>
    <s v="Yes"/>
    <s v="(410) 955-5000"/>
    <x v="1"/>
  </r>
  <r>
    <x v="20"/>
    <x v="20"/>
    <x v="127"/>
    <s v="4940 Eastern Ave"/>
    <s v="Baltimore"/>
    <n v="21224"/>
    <n v="6320050"/>
    <s v="Johns Hopkins Bayview Medical Center (Johns Hopkins Adult Burn Center)"/>
    <x v="32"/>
    <n v="20"/>
    <x v="0"/>
    <m/>
    <n v="1"/>
    <m/>
    <s v="No"/>
    <m/>
    <n v="1"/>
    <m/>
    <m/>
    <x v="2"/>
    <s v="Yes"/>
    <s v="Yes"/>
    <s v="(410) 550-0100"/>
    <x v="1"/>
  </r>
  <r>
    <x v="20"/>
    <x v="20"/>
    <x v="127"/>
    <s v="2401 W Belvedere Ave"/>
    <s v="Baltimore"/>
    <n v="21215"/>
    <n v="6320280"/>
    <s v="Sinai Hospital of Baltimore"/>
    <x v="235"/>
    <m/>
    <x v="0"/>
    <m/>
    <m/>
    <m/>
    <s v="No"/>
    <m/>
    <n v="1"/>
    <m/>
    <m/>
    <x v="0"/>
    <s v="Yes"/>
    <m/>
    <s v="(410) 601-9000"/>
    <x v="1"/>
  </r>
  <r>
    <x v="20"/>
    <x v="20"/>
    <x v="5"/>
    <s v="8901 Rockville Pike"/>
    <s v="Bethesda"/>
    <n v="20889"/>
    <n v="6320360"/>
    <s v="Walter Reed National Military Medical Center"/>
    <x v="236"/>
    <m/>
    <x v="0"/>
    <m/>
    <m/>
    <m/>
    <s v="Yes "/>
    <m/>
    <n v="1"/>
    <m/>
    <m/>
    <x v="0"/>
    <s v="No"/>
    <m/>
    <s v="(301) 295-4000"/>
    <x v="1"/>
  </r>
  <r>
    <x v="20"/>
    <x v="20"/>
    <x v="5"/>
    <s v="8600 Old Georgetown Rd"/>
    <s v="Bethesda"/>
    <n v="20814"/>
    <n v="6320350"/>
    <s v="Suburban Hospital"/>
    <x v="237"/>
    <m/>
    <x v="0"/>
    <m/>
    <m/>
    <m/>
    <s v="No"/>
    <m/>
    <n v="1"/>
    <m/>
    <m/>
    <x v="0"/>
    <s v="Yes"/>
    <m/>
    <s v="(301) 896-3100"/>
    <x v="1"/>
  </r>
  <r>
    <x v="20"/>
    <x v="20"/>
    <x v="128"/>
    <s v="3001 Hospital Drive"/>
    <s v="Cheverly"/>
    <n v="20785"/>
    <n v="6320610"/>
    <s v="University of Maryland Capital Region Medical Center"/>
    <x v="238"/>
    <m/>
    <x v="0"/>
    <m/>
    <m/>
    <m/>
    <s v="No"/>
    <m/>
    <n v="1"/>
    <m/>
    <m/>
    <x v="0"/>
    <s v="Yes"/>
    <m/>
    <s v="(240) 677-1000"/>
    <x v="1"/>
  </r>
  <r>
    <x v="21"/>
    <x v="21"/>
    <x v="129"/>
    <s v="101 Page St"/>
    <s v="New Bedford"/>
    <s v="02740"/>
    <n v="6141435"/>
    <s v="St. Luke's Hospital"/>
    <x v="154"/>
    <m/>
    <x v="0"/>
    <m/>
    <m/>
    <m/>
    <s v="Yes"/>
    <m/>
    <n v="1"/>
    <m/>
    <m/>
    <x v="0"/>
    <s v="Yes"/>
    <m/>
    <s v="(508) 997-1515"/>
    <x v="2"/>
  </r>
  <r>
    <x v="21"/>
    <x v="21"/>
    <x v="130"/>
    <s v="759 Chestnut St"/>
    <s v="Springfield"/>
    <s v="01199"/>
    <n v="6141955"/>
    <s v="Baystate Medical Center"/>
    <x v="124"/>
    <m/>
    <x v="0"/>
    <n v="1"/>
    <m/>
    <m/>
    <s v="Yes"/>
    <n v="1"/>
    <m/>
    <m/>
    <n v="1"/>
    <x v="0"/>
    <s v="Yes"/>
    <m/>
    <s v="(413) 794-0000"/>
    <x v="2"/>
  </r>
  <r>
    <x v="21"/>
    <x v="21"/>
    <x v="131"/>
    <s v="41 Mall Rd"/>
    <s v="Burlington"/>
    <s v="01805"/>
    <n v="6140690"/>
    <s v="Lahey Hospital &amp; Medical Center, Burlington"/>
    <x v="209"/>
    <m/>
    <x v="0"/>
    <m/>
    <m/>
    <m/>
    <s v="Yes"/>
    <n v="1"/>
    <m/>
    <m/>
    <m/>
    <x v="0"/>
    <s v="Yes"/>
    <m/>
    <s v="(781) 744-5100"/>
    <x v="2"/>
  </r>
  <r>
    <x v="21"/>
    <x v="21"/>
    <x v="132"/>
    <s v="55 Fogg Rd"/>
    <s v="South Weymouth"/>
    <s v="02190"/>
    <n v="6141900"/>
    <s v="South Shore Hospital"/>
    <x v="239"/>
    <m/>
    <x v="0"/>
    <m/>
    <m/>
    <m/>
    <s v="Yes"/>
    <m/>
    <n v="1"/>
    <m/>
    <m/>
    <x v="0"/>
    <s v="Yes"/>
    <m/>
    <s v="(781) 624-8000"/>
    <x v="2"/>
  </r>
  <r>
    <x v="21"/>
    <x v="21"/>
    <x v="133"/>
    <s v="330 Brookline Ave"/>
    <s v="Boston"/>
    <s v="02215"/>
    <n v="6140013"/>
    <s v="Beth Israel Deaconess Medical Center"/>
    <x v="240"/>
    <m/>
    <x v="0"/>
    <m/>
    <m/>
    <m/>
    <s v="Yes"/>
    <n v="1"/>
    <m/>
    <m/>
    <m/>
    <x v="0"/>
    <s v="Yes"/>
    <m/>
    <s v="(617) 667-7000"/>
    <x v="2"/>
  </r>
  <r>
    <x v="21"/>
    <x v="21"/>
    <x v="133"/>
    <s v="300 Longwood Ave"/>
    <s v="Boston"/>
    <s v="02115"/>
    <n v="6140270"/>
    <s v="Boston Children's Hospital"/>
    <x v="241"/>
    <m/>
    <x v="1"/>
    <n v="1"/>
    <m/>
    <m/>
    <s v="Yes"/>
    <m/>
    <m/>
    <n v="1"/>
    <m/>
    <x v="0"/>
    <s v="Yes"/>
    <m/>
    <s v="(617) 355-6000"/>
    <x v="2"/>
  </r>
  <r>
    <x v="21"/>
    <x v="21"/>
    <x v="133"/>
    <s v="1 Boston Medical Center Pl"/>
    <s v="Boston"/>
    <s v="02118"/>
    <n v="6140010"/>
    <s v="Boston Medical Center"/>
    <x v="122"/>
    <m/>
    <x v="0"/>
    <n v="1"/>
    <m/>
    <m/>
    <s v="Yes"/>
    <n v="1"/>
    <m/>
    <m/>
    <n v="1"/>
    <x v="0"/>
    <s v="Yes"/>
    <m/>
    <s v="(617) 638-8000"/>
    <x v="2"/>
  </r>
  <r>
    <x v="21"/>
    <x v="21"/>
    <x v="133"/>
    <s v="75 Francis St"/>
    <s v="Boston"/>
    <s v="02115"/>
    <n v="6140215"/>
    <s v="Brigham and Women's Hospital (Burn Center)"/>
    <x v="242"/>
    <n v="15"/>
    <x v="0"/>
    <m/>
    <n v="1"/>
    <m/>
    <s v="Yes"/>
    <n v="1"/>
    <m/>
    <m/>
    <m/>
    <x v="2"/>
    <s v="Yes"/>
    <m/>
    <s v="(617) 732-5500"/>
    <x v="2"/>
  </r>
  <r>
    <x v="21"/>
    <x v="21"/>
    <x v="133"/>
    <s v="55 Fruit St"/>
    <s v="Boston"/>
    <s v="02114"/>
    <n v="6140430"/>
    <s v="Massachusetts General Hospital (Sumner M. Redstone Burn Center)"/>
    <x v="243"/>
    <n v="22"/>
    <x v="0"/>
    <n v="1"/>
    <n v="1"/>
    <m/>
    <s v="Yes"/>
    <n v="1"/>
    <m/>
    <n v="1"/>
    <m/>
    <x v="2"/>
    <s v="Yes"/>
    <m/>
    <s v="(617) 726-2000"/>
    <x v="2"/>
  </r>
  <r>
    <x v="21"/>
    <x v="21"/>
    <x v="133"/>
    <s v="800 Washington St"/>
    <s v="Boston"/>
    <s v="02111"/>
    <n v="6140465"/>
    <s v="Tufts Medical Center"/>
    <x v="241"/>
    <m/>
    <x v="0"/>
    <n v="1"/>
    <m/>
    <m/>
    <s v="Yes"/>
    <n v="1"/>
    <m/>
    <n v="1"/>
    <m/>
    <x v="0"/>
    <s v="Yes"/>
    <m/>
    <s v="(617) 636-5000"/>
    <x v="2"/>
  </r>
  <r>
    <x v="21"/>
    <x v="21"/>
    <x v="133"/>
    <s v="51 Blossom St"/>
    <s v="Boston"/>
    <s v="02114"/>
    <n v="6140581"/>
    <s v="Shriners Burn Center at Shriners Hospitals for Children-Boston"/>
    <x v="244"/>
    <n v="15"/>
    <x v="1"/>
    <m/>
    <m/>
    <n v="1"/>
    <m/>
    <m/>
    <m/>
    <m/>
    <m/>
    <x v="2"/>
    <m/>
    <m/>
    <s v="(617) 722-3000"/>
    <x v="2"/>
  </r>
  <r>
    <x v="22"/>
    <x v="22"/>
    <x v="134"/>
    <s v="416 Connable Ave"/>
    <s v="Petoskey"/>
    <n v="49770"/>
    <n v="6442035"/>
    <s v="McLaren Northern Michigan"/>
    <x v="121"/>
    <m/>
    <x v="0"/>
    <m/>
    <m/>
    <m/>
    <s v="Yes"/>
    <m/>
    <n v="1"/>
    <m/>
    <m/>
    <x v="0"/>
    <s v="Yes"/>
    <m/>
    <s v="(231) 627-1368"/>
    <x v="3"/>
  </r>
  <r>
    <x v="22"/>
    <x v="22"/>
    <x v="135"/>
    <s v="1 Genesys Pkwy"/>
    <s v="Grand Blanc"/>
    <n v="48439"/>
    <n v="6440018"/>
    <s v="Ascension Genesys Hospital"/>
    <x v="245"/>
    <m/>
    <x v="0"/>
    <m/>
    <m/>
    <m/>
    <s v="Yes"/>
    <m/>
    <n v="1"/>
    <m/>
    <m/>
    <x v="0"/>
    <s v="Yes"/>
    <m/>
    <s v="(810) 606-5000"/>
    <x v="3"/>
  </r>
  <r>
    <x v="22"/>
    <x v="22"/>
    <x v="135"/>
    <s v="1 Hurley Plz"/>
    <s v="Flint"/>
    <n v="48503"/>
    <n v="6441030"/>
    <s v="Hurley Medical Center/Hurley Children's Hospital (Hurley Medical Center Regional Burn Center)"/>
    <x v="246"/>
    <n v="15"/>
    <x v="0"/>
    <n v="1"/>
    <n v="1"/>
    <m/>
    <s v="Yes"/>
    <n v="1"/>
    <m/>
    <m/>
    <n v="1"/>
    <x v="1"/>
    <s v="Yes"/>
    <s v="Yes"/>
    <s v="(810) 262-9000"/>
    <x v="3"/>
  </r>
  <r>
    <x v="22"/>
    <x v="22"/>
    <x v="136"/>
    <s v="1105 Sixth St"/>
    <s v="Traverse City"/>
    <n v="49684"/>
    <n v="6440013"/>
    <s v="Munson Medical Center"/>
    <x v="247"/>
    <m/>
    <x v="0"/>
    <m/>
    <m/>
    <m/>
    <s v="Yes"/>
    <m/>
    <n v="1"/>
    <m/>
    <m/>
    <x v="0"/>
    <s v="Yes"/>
    <m/>
    <s v="(231) 935-5000"/>
    <x v="3"/>
  </r>
  <r>
    <x v="22"/>
    <x v="22"/>
    <x v="137"/>
    <s v="1215 E Michigan Ave"/>
    <s v="Lansing"/>
    <n v="48909"/>
    <n v="6441595"/>
    <s v="Sparrow Hospital"/>
    <x v="248"/>
    <m/>
    <x v="0"/>
    <m/>
    <m/>
    <m/>
    <s v="Yes"/>
    <n v="1"/>
    <m/>
    <m/>
    <m/>
    <x v="0"/>
    <s v="Yes"/>
    <m/>
    <s v="(517) 364-1000"/>
    <x v="3"/>
  </r>
  <r>
    <x v="22"/>
    <x v="22"/>
    <x v="95"/>
    <s v="205 N East Ave"/>
    <s v="Jackson"/>
    <n v="49201"/>
    <n v="6441500"/>
    <s v="Henry Ford Allegiance Health"/>
    <x v="249"/>
    <m/>
    <x v="0"/>
    <m/>
    <m/>
    <m/>
    <s v="Yes"/>
    <m/>
    <n v="1"/>
    <m/>
    <m/>
    <x v="0"/>
    <s v="Yes"/>
    <m/>
    <s v="(517) 205-4800"/>
    <x v="3"/>
  </r>
  <r>
    <x v="22"/>
    <x v="22"/>
    <x v="138"/>
    <s v="1521 Gull Rd"/>
    <s v="Kalamazoo"/>
    <n v="49048"/>
    <n v="6440017"/>
    <s v="Ascension Borgess Hospital"/>
    <x v="250"/>
    <m/>
    <x v="0"/>
    <m/>
    <m/>
    <m/>
    <s v="Yes"/>
    <m/>
    <n v="1"/>
    <m/>
    <m/>
    <x v="0"/>
    <s v="Yes"/>
    <m/>
    <s v="(269) 226-7000"/>
    <x v="3"/>
  </r>
  <r>
    <x v="22"/>
    <x v="22"/>
    <x v="138"/>
    <s v="601 John St"/>
    <s v="Kalamazoo"/>
    <n v="49007"/>
    <n v="6441550"/>
    <s v="Bronson Methodist Hospital (Bronson Methodist Hospital Burn Center)"/>
    <x v="251"/>
    <n v="8"/>
    <x v="0"/>
    <m/>
    <n v="1"/>
    <m/>
    <s v="Yes"/>
    <n v="1"/>
    <m/>
    <m/>
    <m/>
    <x v="1"/>
    <s v="Yes"/>
    <s v="Yes"/>
    <s v="(269) 341-7654"/>
    <x v="3"/>
  </r>
  <r>
    <x v="22"/>
    <x v="22"/>
    <x v="139"/>
    <s v="200 Jefferson Ave"/>
    <s v="Grand Rapids"/>
    <n v="49503"/>
    <n v="6441210"/>
    <s v="Mercy Health Saint Mary's"/>
    <x v="252"/>
    <m/>
    <x v="0"/>
    <m/>
    <m/>
    <m/>
    <s v="Yes"/>
    <m/>
    <n v="1"/>
    <m/>
    <m/>
    <x v="0"/>
    <s v="Yes"/>
    <m/>
    <s v="(616) 685-5000"/>
    <x v="3"/>
  </r>
  <r>
    <x v="22"/>
    <x v="22"/>
    <x v="139"/>
    <s v="100 Michigan Street NE"/>
    <s v="Grand Rapids"/>
    <n v="49503"/>
    <n v="6440021"/>
    <s v="Spectrum Health - Butterworth Hospital/Helen DeVos Children's Hospital (Spectrum Health Regional Burn Center)"/>
    <x v="253"/>
    <n v="8"/>
    <x v="0"/>
    <n v="1"/>
    <n v="1"/>
    <n v="1"/>
    <s v="Yes"/>
    <n v="1"/>
    <m/>
    <n v="1"/>
    <m/>
    <x v="1"/>
    <s v="Yes"/>
    <s v="Yes"/>
    <s v="(866) 989-7999"/>
    <x v="3"/>
  </r>
  <r>
    <x v="22"/>
    <x v="22"/>
    <x v="139"/>
    <s v="5900 Byron Center Rd"/>
    <s v="Wyoming"/>
    <n v="49519"/>
    <n v="6441231"/>
    <s v="Metro Health - University of Michigan Health"/>
    <x v="51"/>
    <m/>
    <x v="0"/>
    <m/>
    <m/>
    <m/>
    <s v="Yes"/>
    <m/>
    <n v="1"/>
    <m/>
    <m/>
    <x v="0"/>
    <s v="Yes"/>
    <m/>
    <s v="(616) 252-7200"/>
    <x v="3"/>
  </r>
  <r>
    <x v="22"/>
    <x v="22"/>
    <x v="140"/>
    <s v="1375 N Main St"/>
    <s v="Lapeer"/>
    <n v="48446"/>
    <n v="6441640"/>
    <s v="McLaren Lapeer Region"/>
    <x v="254"/>
    <m/>
    <x v="0"/>
    <m/>
    <m/>
    <m/>
    <s v="Yes"/>
    <m/>
    <n v="1"/>
    <m/>
    <m/>
    <x v="0"/>
    <s v="Yes"/>
    <m/>
    <s v="(810) 667-5500"/>
    <x v="3"/>
  </r>
  <r>
    <x v="22"/>
    <x v="22"/>
    <x v="141"/>
    <s v="15855 Nineteen Mile Rd"/>
    <s v="Clinton Township"/>
    <n v="48038"/>
    <n v="6441830"/>
    <s v="Henry Ford Macomb Hospital"/>
    <x v="255"/>
    <m/>
    <x v="0"/>
    <m/>
    <m/>
    <m/>
    <s v="Yes"/>
    <m/>
    <n v="1"/>
    <m/>
    <m/>
    <x v="0"/>
    <s v="Yes"/>
    <m/>
    <s v="(586) 263-2300"/>
    <x v="3"/>
  </r>
  <r>
    <x v="22"/>
    <x v="22"/>
    <x v="141"/>
    <s v="1000 Harrington St"/>
    <s v="Mount Clemens"/>
    <n v="48043"/>
    <n v="6441847"/>
    <s v="McLaren Macomb Hospital"/>
    <x v="67"/>
    <m/>
    <x v="0"/>
    <m/>
    <m/>
    <m/>
    <s v="Yes"/>
    <m/>
    <n v="1"/>
    <m/>
    <m/>
    <x v="0"/>
    <s v="Yes"/>
    <m/>
    <s v="(586) 493-8000"/>
    <x v="3"/>
  </r>
  <r>
    <x v="22"/>
    <x v="22"/>
    <x v="142"/>
    <s v="580 W College Avenue "/>
    <s v="Marquette"/>
    <n v="49855"/>
    <n v="6441720"/>
    <s v="UP Health System-Marquette"/>
    <x v="50"/>
    <m/>
    <x v="0"/>
    <m/>
    <m/>
    <m/>
    <s v="Yes"/>
    <m/>
    <n v="1"/>
    <m/>
    <m/>
    <x v="0"/>
    <s v="Yes"/>
    <m/>
    <s v="(906) 449-3000"/>
    <x v="3"/>
  </r>
  <r>
    <x v="22"/>
    <x v="22"/>
    <x v="143"/>
    <s v="4000 Wellness Dr"/>
    <s v="Midland"/>
    <n v="48670"/>
    <n v="6441785"/>
    <s v="MidMichigan Medical Center-Midland"/>
    <x v="256"/>
    <m/>
    <x v="0"/>
    <m/>
    <m/>
    <m/>
    <s v="Yes"/>
    <m/>
    <n v="1"/>
    <m/>
    <m/>
    <x v="0"/>
    <s v="Yes"/>
    <m/>
    <s v="(989) 839-3000"/>
    <x v="3"/>
  </r>
  <r>
    <x v="22"/>
    <x v="22"/>
    <x v="144"/>
    <s v="1700 Clinton St"/>
    <s v="Muskegon"/>
    <n v="49444"/>
    <n v="6440024"/>
    <s v="Mercy Health Muskegon"/>
    <x v="257"/>
    <m/>
    <x v="0"/>
    <m/>
    <m/>
    <m/>
    <s v="Yes"/>
    <m/>
    <n v="1"/>
    <m/>
    <m/>
    <x v="0"/>
    <s v="Yes"/>
    <m/>
    <s v="(231) 726-3511"/>
    <x v="3"/>
  </r>
  <r>
    <x v="22"/>
    <x v="22"/>
    <x v="145"/>
    <s v="16001 W Nine Mile Rd"/>
    <s v="Southfield"/>
    <n v="48075"/>
    <n v="6440780"/>
    <s v="Ascension Providence Hospital, Southfield Campus"/>
    <x v="152"/>
    <m/>
    <x v="0"/>
    <m/>
    <m/>
    <m/>
    <s v="Yes"/>
    <m/>
    <n v="1"/>
    <m/>
    <m/>
    <x v="0"/>
    <s v="Yes"/>
    <m/>
    <s v="(248) 849-3000"/>
    <x v="3"/>
  </r>
  <r>
    <x v="22"/>
    <x v="22"/>
    <x v="145"/>
    <s v="47601 Grand River Ave"/>
    <s v="Novi"/>
    <n v="48374"/>
    <n v="6440048"/>
    <s v="Providence Park Hospital, Novi Campus"/>
    <x v="47"/>
    <m/>
    <x v="0"/>
    <m/>
    <m/>
    <m/>
    <s v="Yes"/>
    <m/>
    <n v="1"/>
    <m/>
    <m/>
    <x v="0"/>
    <s v="Yes"/>
    <m/>
    <s v="248) 465-4100"/>
    <x v="3"/>
  </r>
  <r>
    <x v="22"/>
    <x v="22"/>
    <x v="145"/>
    <s v="44201 Dequindre Rd"/>
    <s v="Troy"/>
    <n v="48085"/>
    <n v="6442463"/>
    <s v="Beaumont Hospital - Troy"/>
    <x v="258"/>
    <m/>
    <x v="0"/>
    <m/>
    <m/>
    <m/>
    <s v="Yes"/>
    <m/>
    <n v="1"/>
    <m/>
    <m/>
    <x v="0"/>
    <s v="Yes"/>
    <m/>
    <s v="(248) 964-5000"/>
    <x v="3"/>
  </r>
  <r>
    <x v="22"/>
    <x v="22"/>
    <x v="145"/>
    <s v="3601 W 13 Mile Rd"/>
    <s v="Royal Oak"/>
    <n v="48073"/>
    <n v="6442245"/>
    <s v="Beaumont Hospital - Royal Oak"/>
    <x v="259"/>
    <m/>
    <x v="0"/>
    <n v="1"/>
    <m/>
    <m/>
    <s v="Yes"/>
    <n v="1"/>
    <m/>
    <m/>
    <n v="1"/>
    <x v="0"/>
    <s v="Yes"/>
    <m/>
    <s v="(248) 898-5000"/>
    <x v="3"/>
  </r>
  <r>
    <x v="22"/>
    <x v="22"/>
    <x v="145"/>
    <s v="28050 Grand River Ave"/>
    <s v="Farmington Hills"/>
    <n v="48336"/>
    <n v="6441011"/>
    <s v="Beaumont Hospital - Farmington Hills"/>
    <x v="232"/>
    <m/>
    <x v="0"/>
    <m/>
    <m/>
    <m/>
    <s v="Yes"/>
    <m/>
    <n v="1"/>
    <m/>
    <m/>
    <x v="0"/>
    <s v="Yes"/>
    <m/>
    <s v="(947) 521-8000"/>
    <x v="3"/>
  </r>
  <r>
    <x v="22"/>
    <x v="22"/>
    <x v="145"/>
    <s v="50 N Perry St"/>
    <s v="Pontiac"/>
    <n v="48342"/>
    <n v="6442148"/>
    <s v="McLaren Oakland"/>
    <x v="44"/>
    <m/>
    <x v="0"/>
    <m/>
    <m/>
    <m/>
    <s v="Yes"/>
    <m/>
    <n v="1"/>
    <m/>
    <m/>
    <x v="0"/>
    <s v="Yes"/>
    <m/>
    <s v="(248) 338-5000"/>
    <x v="3"/>
  </r>
  <r>
    <x v="22"/>
    <x v="22"/>
    <x v="145"/>
    <s v="44405 Woodward Ave"/>
    <s v="Pontiac"/>
    <n v="48341"/>
    <n v="6442140"/>
    <s v="St. Joseph Mercy Oakland"/>
    <x v="260"/>
    <m/>
    <x v="0"/>
    <m/>
    <m/>
    <m/>
    <s v="Yes"/>
    <m/>
    <n v="1"/>
    <m/>
    <m/>
    <x v="0"/>
    <s v="Yes"/>
    <m/>
    <s v="(248) 858-3000"/>
    <x v="3"/>
  </r>
  <r>
    <x v="22"/>
    <x v="22"/>
    <x v="146"/>
    <s v="800 S Washington Ave"/>
    <s v="Saginaw "/>
    <n v="48601"/>
    <n v="6442290"/>
    <s v="Ascension St. Mary's of Michigan"/>
    <x v="74"/>
    <m/>
    <x v="0"/>
    <m/>
    <m/>
    <m/>
    <s v="Yes"/>
    <m/>
    <n v="1"/>
    <m/>
    <m/>
    <x v="0"/>
    <s v="Yes"/>
    <m/>
    <s v="(989) 907-8000"/>
    <x v="3"/>
  </r>
  <r>
    <x v="22"/>
    <x v="22"/>
    <x v="146"/>
    <s v="1447 N Harrison"/>
    <s v="Saginaw "/>
    <n v="48602"/>
    <n v="6440023"/>
    <s v="Covenant HealthCare"/>
    <x v="261"/>
    <m/>
    <x v="0"/>
    <n v="1"/>
    <m/>
    <m/>
    <s v="Yes"/>
    <m/>
    <n v="1"/>
    <m/>
    <n v="1"/>
    <x v="0"/>
    <s v="Yes"/>
    <m/>
    <s v="(989) 583-7000"/>
    <x v="3"/>
  </r>
  <r>
    <x v="22"/>
    <x v="22"/>
    <x v="147"/>
    <s v="5301 Mcauley Dr"/>
    <s v="Ypsilanti"/>
    <n v="48197"/>
    <n v="6440087"/>
    <s v="St. Joseph Mercy Ann Arbor"/>
    <x v="262"/>
    <m/>
    <x v="0"/>
    <m/>
    <m/>
    <m/>
    <s v="Yes"/>
    <n v="1"/>
    <m/>
    <m/>
    <m/>
    <x v="0"/>
    <s v="Yes"/>
    <m/>
    <s v="(734) 712-3456"/>
    <x v="3"/>
  </r>
  <r>
    <x v="22"/>
    <x v="22"/>
    <x v="147"/>
    <s v="1500 E Medical Center Dr"/>
    <s v="Ann Arbor"/>
    <n v="48109"/>
    <n v="6440110"/>
    <s v="University of Michigan Health System/C.S. Mott Children's Hospital (UM Trauma Burn Center)"/>
    <x v="263"/>
    <n v="16"/>
    <x v="0"/>
    <n v="1"/>
    <n v="1"/>
    <n v="1"/>
    <s v="Yes"/>
    <n v="1"/>
    <m/>
    <n v="1"/>
    <m/>
    <x v="2"/>
    <s v="Yes"/>
    <s v="Yes"/>
    <s v="(734) 936-4000"/>
    <x v="3"/>
  </r>
  <r>
    <x v="22"/>
    <x v="22"/>
    <x v="148"/>
    <s v="22101 Moross Rd"/>
    <s v="Detroit"/>
    <n v="48236"/>
    <n v="6440805"/>
    <s v="Ascension St. John Hospital"/>
    <x v="264"/>
    <m/>
    <x v="0"/>
    <n v="1"/>
    <m/>
    <m/>
    <s v="Yes"/>
    <n v="1"/>
    <m/>
    <m/>
    <n v="1"/>
    <x v="0"/>
    <s v="Yes"/>
    <m/>
    <s v="(313) 343-4000"/>
    <x v="3"/>
  </r>
  <r>
    <x v="22"/>
    <x v="22"/>
    <x v="148"/>
    <s v="5450 Fort St"/>
    <s v="Trenton"/>
    <n v="48183"/>
    <n v="6442455"/>
    <s v="Beaumont Hospital - Trenton"/>
    <x v="265"/>
    <m/>
    <x v="0"/>
    <m/>
    <m/>
    <m/>
    <s v="Yes"/>
    <m/>
    <n v="1"/>
    <m/>
    <m/>
    <x v="0"/>
    <s v="Yes"/>
    <m/>
    <s v="(734) 671-3800"/>
    <x v="3"/>
  </r>
  <r>
    <x v="22"/>
    <x v="22"/>
    <x v="148"/>
    <s v="18101 Oakwood Blvd"/>
    <s v="Dearborn"/>
    <n v="48124"/>
    <n v="6440405"/>
    <s v="Beaumont Hospital - Dearborn"/>
    <x v="266"/>
    <m/>
    <x v="0"/>
    <m/>
    <m/>
    <m/>
    <s v="Yes"/>
    <m/>
    <n v="1"/>
    <m/>
    <m/>
    <x v="0"/>
    <s v="Yes"/>
    <m/>
    <s v="(313) 593-7000"/>
    <x v="3"/>
  </r>
  <r>
    <x v="22"/>
    <x v="22"/>
    <x v="148"/>
    <s v="3901 Beaubien Blvd"/>
    <s v="Detroit"/>
    <n v="48201"/>
    <n v="6440480"/>
    <s v="DMC - Children's Hospital of Michigan (Children's Hospital of Michigan Burn Center)"/>
    <x v="267"/>
    <n v="10"/>
    <x v="1"/>
    <n v="1"/>
    <m/>
    <n v="1"/>
    <s v="Yes"/>
    <m/>
    <m/>
    <n v="1"/>
    <m/>
    <x v="2"/>
    <s v="Yes"/>
    <s v="Yes"/>
    <s v="(313) 745-5437"/>
    <x v="3"/>
  </r>
  <r>
    <x v="22"/>
    <x v="22"/>
    <x v="148"/>
    <s v="6071 West Outer Dr"/>
    <s v="Detroit"/>
    <n v="48235"/>
    <n v="6440630"/>
    <s v="DMC - Sinai-Grace Hospital"/>
    <x v="223"/>
    <m/>
    <x v="0"/>
    <m/>
    <m/>
    <m/>
    <s v="Yes"/>
    <m/>
    <n v="1"/>
    <m/>
    <m/>
    <x v="0"/>
    <s v="Yes"/>
    <m/>
    <s v="(313) 966-3300"/>
    <x v="3"/>
  </r>
  <r>
    <x v="22"/>
    <x v="22"/>
    <x v="148"/>
    <s v="4201 Saint Antoine St"/>
    <s v="Detroit"/>
    <n v="48201"/>
    <n v="6440555"/>
    <s v="Detroit Receiving Hospital (Detroit Receiving Hospital Burn Center)"/>
    <x v="158"/>
    <n v="12"/>
    <x v="0"/>
    <m/>
    <n v="1"/>
    <m/>
    <s v="Yes"/>
    <n v="1"/>
    <m/>
    <m/>
    <m/>
    <x v="2"/>
    <s v="Yes"/>
    <s v="Yes"/>
    <s v="(313) 745-3000"/>
    <x v="3"/>
  </r>
  <r>
    <x v="22"/>
    <x v="22"/>
    <x v="148"/>
    <s v="2799 West Grand Blvd"/>
    <s v="Detroit"/>
    <n v="48202"/>
    <n v="6440650"/>
    <s v="Henry Ford Hospital"/>
    <x v="268"/>
    <m/>
    <x v="0"/>
    <m/>
    <m/>
    <m/>
    <s v="Yes"/>
    <n v="1"/>
    <m/>
    <m/>
    <m/>
    <x v="0"/>
    <s v="Yes"/>
    <m/>
    <s v="(313) 916-2600"/>
    <x v="3"/>
  </r>
  <r>
    <x v="22"/>
    <x v="22"/>
    <x v="148"/>
    <s v="36475 Five Mile Rd"/>
    <s v="Livonia"/>
    <n v="48154"/>
    <n v="6441669"/>
    <s v="St. Mary Mercy Livonia Hospital"/>
    <x v="166"/>
    <m/>
    <x v="0"/>
    <m/>
    <m/>
    <m/>
    <s v="Yes"/>
    <m/>
    <n v="1"/>
    <m/>
    <m/>
    <x v="0"/>
    <s v="Yes"/>
    <m/>
    <s v="(734) 655-4800"/>
    <x v="3"/>
  </r>
  <r>
    <x v="23"/>
    <x v="23"/>
    <x v="149"/>
    <s v="4050 Coon Rapids Blvd"/>
    <s v="Coon Rapids"/>
    <n v="55433"/>
    <n v="6610085"/>
    <s v="Mercy Hospital"/>
    <x v="269"/>
    <m/>
    <x v="0"/>
    <m/>
    <m/>
    <m/>
    <s v="Yes"/>
    <m/>
    <n v="1"/>
    <m/>
    <m/>
    <x v="0"/>
    <s v="Yes"/>
    <m/>
    <s v="(763) 236-6000"/>
    <x v="3"/>
  </r>
  <r>
    <x v="23"/>
    <x v="23"/>
    <x v="150"/>
    <s v="407 E 3rd St"/>
    <s v="Duluth"/>
    <n v="55805"/>
    <n v="6610410"/>
    <s v="Essentia Health St. Mary's Medical Center"/>
    <x v="270"/>
    <m/>
    <x v="0"/>
    <n v="1"/>
    <m/>
    <m/>
    <s v="Yes"/>
    <n v="1"/>
    <m/>
    <m/>
    <n v="1"/>
    <x v="0"/>
    <s v="Yes"/>
    <m/>
    <s v="(218) 786-4000"/>
    <x v="3"/>
  </r>
  <r>
    <x v="23"/>
    <x v="23"/>
    <x v="150"/>
    <s v="915 E 1st St"/>
    <s v="Duluth"/>
    <n v="55805"/>
    <n v="6610400"/>
    <s v="St. Luke's Hospital"/>
    <x v="271"/>
    <m/>
    <x v="0"/>
    <m/>
    <m/>
    <m/>
    <s v="Yes"/>
    <m/>
    <n v="1"/>
    <m/>
    <m/>
    <x v="0"/>
    <s v="Yes"/>
    <m/>
    <s v="(218) 249-5555"/>
    <x v="3"/>
  </r>
  <r>
    <x v="23"/>
    <x v="23"/>
    <x v="150"/>
    <s v="502 E 2nd St"/>
    <s v="Duluth"/>
    <n v="55805"/>
    <n v="6610390"/>
    <s v="Miller-Dwan Burn Center at Essentia Health Duluth"/>
    <x v="272"/>
    <n v="15"/>
    <x v="1"/>
    <m/>
    <n v="1"/>
    <n v="1"/>
    <m/>
    <m/>
    <m/>
    <m/>
    <m/>
    <x v="1"/>
    <m/>
    <s v="No"/>
    <s v="(218) 727-8762"/>
    <x v="3"/>
  </r>
  <r>
    <x v="23"/>
    <x v="23"/>
    <x v="151"/>
    <s v="2525 Chicago Ave South"/>
    <s v="Minneapolis"/>
    <n v="55404"/>
    <n v="6610449"/>
    <s v="Children's Hospital and Clinics of Minnesota"/>
    <x v="273"/>
    <m/>
    <x v="1"/>
    <n v="1"/>
    <m/>
    <m/>
    <s v="Yes"/>
    <m/>
    <m/>
    <n v="1"/>
    <m/>
    <x v="0"/>
    <s v="Yes"/>
    <m/>
    <s v="(612) 813-6000"/>
    <x v="3"/>
  </r>
  <r>
    <x v="23"/>
    <x v="23"/>
    <x v="151"/>
    <s v="701 Park Ave S"/>
    <s v="Minneapolis"/>
    <n v="55415"/>
    <n v="6610950"/>
    <s v="Hennepin Healthcare/Hennepin Healthcare Children's Hospital (Hennepin Healthcare Burn Center)"/>
    <x v="274"/>
    <n v="17"/>
    <x v="0"/>
    <n v="1"/>
    <n v="1"/>
    <n v="1"/>
    <s v="Yes"/>
    <n v="1"/>
    <m/>
    <n v="1"/>
    <m/>
    <x v="2"/>
    <s v="Yes"/>
    <s v="No"/>
    <s v="(612) 873-3000"/>
    <x v="3"/>
  </r>
  <r>
    <x v="23"/>
    <x v="23"/>
    <x v="151"/>
    <s v="420 Delaware St SE"/>
    <s v="Minneapolis"/>
    <n v="55455"/>
    <n v="6610004"/>
    <s v="University of Minnesota Medical Center"/>
    <x v="275"/>
    <m/>
    <x v="0"/>
    <m/>
    <m/>
    <m/>
    <s v="Yes"/>
    <m/>
    <n v="1"/>
    <m/>
    <m/>
    <x v="0"/>
    <s v="Yes"/>
    <m/>
    <s v="(612) 273-8400"/>
    <x v="3"/>
  </r>
  <r>
    <x v="23"/>
    <x v="23"/>
    <x v="151"/>
    <s v="3300 Oakdale Ave N"/>
    <s v="Robbinsdale"/>
    <n v="55422"/>
    <n v="6611455"/>
    <s v="North Memorial Health Hospital"/>
    <x v="202"/>
    <m/>
    <x v="0"/>
    <m/>
    <m/>
    <m/>
    <s v="Yes"/>
    <n v="1"/>
    <m/>
    <m/>
    <m/>
    <x v="0"/>
    <s v="Yes"/>
    <m/>
    <s v="(763) 520-5200"/>
    <x v="3"/>
  </r>
  <r>
    <x v="23"/>
    <x v="23"/>
    <x v="152"/>
    <s v="1216 2nd Street SW"/>
    <s v="Rochester"/>
    <n v="55902"/>
    <n v="6610451"/>
    <s v="Mayo Clinic Hospital, Saint Mary's Campus"/>
    <x v="276"/>
    <m/>
    <x v="0"/>
    <n v="1"/>
    <m/>
    <m/>
    <s v="Yes"/>
    <n v="1"/>
    <m/>
    <n v="1"/>
    <m/>
    <x v="0"/>
    <s v="Yes"/>
    <m/>
    <s v="(507) 255-5123"/>
    <x v="3"/>
  </r>
  <r>
    <x v="23"/>
    <x v="23"/>
    <x v="153"/>
    <s v="1406 Sixth Ave N"/>
    <s v="Saint Cloud"/>
    <n v="56303"/>
    <n v="6611540"/>
    <s v="CentraCare - St. Cloud Hospital"/>
    <x v="277"/>
    <m/>
    <x v="0"/>
    <m/>
    <m/>
    <m/>
    <s v="Yes"/>
    <m/>
    <n v="1"/>
    <m/>
    <m/>
    <x v="0"/>
    <s v="Yes"/>
    <m/>
    <s v="(320) 251-2700"/>
    <x v="3"/>
  </r>
  <r>
    <x v="23"/>
    <x v="23"/>
    <x v="154"/>
    <s v="640 Jackson St"/>
    <s v="Saint Paul"/>
    <n v="55101"/>
    <n v="6611570"/>
    <s v="Regions Hospital/Gillette Children's Specialty Healthcare (Regions Hospital Burn Center)"/>
    <x v="205"/>
    <n v="18"/>
    <x v="0"/>
    <n v="1"/>
    <n v="1"/>
    <n v="1"/>
    <s v="Yes"/>
    <n v="1"/>
    <m/>
    <n v="1"/>
    <m/>
    <x v="2"/>
    <s v="Yes"/>
    <s v="No"/>
    <s v="(651) 254-3456"/>
    <x v="3"/>
  </r>
  <r>
    <x v="24"/>
    <x v="24"/>
    <x v="155"/>
    <s v="6051 US Highway 49"/>
    <s v="Hattiesburg"/>
    <n v="39401"/>
    <n v="6540315"/>
    <s v="Forrest General Hospital"/>
    <x v="173"/>
    <m/>
    <x v="0"/>
    <m/>
    <m/>
    <m/>
    <s v="No "/>
    <m/>
    <n v="1"/>
    <m/>
    <m/>
    <x v="0"/>
    <s v="Yes"/>
    <m/>
    <s v="(601) 288-7000"/>
    <x v="1"/>
  </r>
  <r>
    <x v="24"/>
    <x v="24"/>
    <x v="156"/>
    <s v="4500 13th Street"/>
    <s v="Gulfport"/>
    <n v="39501"/>
    <n v="6540300"/>
    <s v="Memorial Hospital at Gulfport"/>
    <x v="57"/>
    <m/>
    <x v="0"/>
    <m/>
    <m/>
    <m/>
    <s v="No "/>
    <m/>
    <n v="1"/>
    <m/>
    <m/>
    <x v="0"/>
    <s v="Yes"/>
    <m/>
    <s v="(228) 867-4000"/>
    <x v="1"/>
  </r>
  <r>
    <x v="24"/>
    <x v="24"/>
    <x v="157"/>
    <s v="2500 North State St"/>
    <s v="Jackson"/>
    <n v="39216"/>
    <n v="6540004"/>
    <s v="University of Mississippi Medical Center"/>
    <x v="278"/>
    <m/>
    <x v="0"/>
    <m/>
    <m/>
    <m/>
    <s v="No "/>
    <n v="1"/>
    <m/>
    <m/>
    <m/>
    <x v="0"/>
    <s v="Yes"/>
    <m/>
    <s v="(601) 984-1000"/>
    <x v="1"/>
  </r>
  <r>
    <x v="24"/>
    <x v="24"/>
    <x v="158"/>
    <s v="830 South Gloster St"/>
    <s v="Tupelo"/>
    <n v="38801"/>
    <n v="6540810"/>
    <s v="North Mississippi Medical Center - Tupelo"/>
    <x v="279"/>
    <m/>
    <x v="0"/>
    <m/>
    <m/>
    <m/>
    <s v="No "/>
    <m/>
    <n v="1"/>
    <m/>
    <m/>
    <x v="0"/>
    <s v="Yes"/>
    <m/>
    <s v="(662) 377-3000"/>
    <x v="1"/>
  </r>
  <r>
    <x v="25"/>
    <x v="25"/>
    <x v="159"/>
    <s v="1 Hospital Dr"/>
    <s v="Columbia"/>
    <n v="65212"/>
    <n v="6630150"/>
    <s v="University of Missouri Health System (George D. Peak Memorial Burn &amp; Wound Center)"/>
    <x v="79"/>
    <n v="21"/>
    <x v="0"/>
    <m/>
    <n v="1"/>
    <n v="1"/>
    <s v="Yes"/>
    <n v="1"/>
    <m/>
    <m/>
    <m/>
    <x v="1"/>
    <s v="Yes"/>
    <m/>
    <s v="(573) 882-4141"/>
    <x v="3"/>
  </r>
  <r>
    <x v="25"/>
    <x v="25"/>
    <x v="160"/>
    <s v="5325 Faron St"/>
    <s v="Saint Joseph"/>
    <n v="64506"/>
    <n v="6630009"/>
    <s v="Mosaic Life Care at St. Joseph - Medical Center"/>
    <x v="280"/>
    <m/>
    <x v="0"/>
    <m/>
    <m/>
    <m/>
    <s v="No"/>
    <m/>
    <n v="1"/>
    <m/>
    <m/>
    <x v="0"/>
    <s v="Yes"/>
    <m/>
    <s v="(816) 271-6000"/>
    <x v="3"/>
  </r>
  <r>
    <x v="25"/>
    <x v="25"/>
    <x v="58"/>
    <s v="2525 Glenn Hendren Dr"/>
    <s v="Liberty"/>
    <n v="64068"/>
    <n v="6630605"/>
    <s v="Liberty Hospital"/>
    <x v="281"/>
    <m/>
    <x v="0"/>
    <m/>
    <m/>
    <m/>
    <s v="No"/>
    <m/>
    <n v="1"/>
    <m/>
    <m/>
    <x v="0"/>
    <s v="Yes"/>
    <m/>
    <s v="(816) 781-7200"/>
    <x v="3"/>
  </r>
  <r>
    <x v="25"/>
    <x v="25"/>
    <x v="58"/>
    <s v="2800 Clay Edwards Dr"/>
    <s v="North Kansas City"/>
    <n v="64116"/>
    <n v="6630785"/>
    <s v="North Kansas City Hospital"/>
    <x v="282"/>
    <m/>
    <x v="0"/>
    <m/>
    <m/>
    <m/>
    <s v="No"/>
    <m/>
    <n v="1"/>
    <m/>
    <m/>
    <x v="0"/>
    <s v="Yes"/>
    <m/>
    <s v="(816) 691-2000"/>
    <x v="3"/>
  </r>
  <r>
    <x v="25"/>
    <x v="25"/>
    <x v="161"/>
    <s v="3801 S National Ave"/>
    <s v="Springfield"/>
    <n v="65807"/>
    <n v="6631362"/>
    <s v="Cox Medical Center South"/>
    <x v="283"/>
    <m/>
    <x v="0"/>
    <m/>
    <m/>
    <m/>
    <s v="No"/>
    <n v="1"/>
    <m/>
    <m/>
    <m/>
    <x v="0"/>
    <s v="Yes"/>
    <m/>
    <s v="(417) 269-6000"/>
    <x v="3"/>
  </r>
  <r>
    <x v="25"/>
    <x v="25"/>
    <x v="161"/>
    <s v="1235 E Cherokee"/>
    <s v="Springfield"/>
    <n v="65804"/>
    <n v="6631350"/>
    <s v="Mercy Hospital Springfield (Mercy Burn Center Springfield)"/>
    <x v="284"/>
    <n v="9"/>
    <x v="0"/>
    <m/>
    <n v="1"/>
    <n v="1"/>
    <s v="No"/>
    <n v="1"/>
    <m/>
    <m/>
    <m/>
    <x v="1"/>
    <s v="Yes"/>
    <m/>
    <s v="(417) 820-2000"/>
    <x v="3"/>
  </r>
  <r>
    <x v="25"/>
    <x v="25"/>
    <x v="95"/>
    <s v="2401 Gillham Rd"/>
    <s v="Kansas City"/>
    <n v="64108"/>
    <n v="6630340"/>
    <s v="Children's Mercy Kansas City (Children's Mercy Burn Unit)"/>
    <x v="58"/>
    <n v="13"/>
    <x v="1"/>
    <n v="1"/>
    <m/>
    <n v="1"/>
    <s v="Yes"/>
    <m/>
    <m/>
    <n v="1"/>
    <m/>
    <x v="1"/>
    <s v="Yes"/>
    <m/>
    <s v="(816) 234-3000"/>
    <x v="3"/>
  </r>
  <r>
    <x v="25"/>
    <x v="25"/>
    <x v="95"/>
    <s v="2316 E Meyer Blvd"/>
    <s v="Kansas City"/>
    <n v="64132"/>
    <n v="6630435"/>
    <s v="HCA Research Medical Center (The Grossman Burn Center)"/>
    <x v="285"/>
    <n v="8"/>
    <x v="0"/>
    <m/>
    <n v="1"/>
    <m/>
    <s v="Yes"/>
    <n v="1"/>
    <m/>
    <m/>
    <m/>
    <x v="1"/>
    <s v="Yes"/>
    <m/>
    <s v="(816) 276-4000"/>
    <x v="3"/>
  </r>
  <r>
    <x v="25"/>
    <x v="25"/>
    <x v="95"/>
    <s v="2301 Holmes St"/>
    <s v="Kansas City"/>
    <n v="64108"/>
    <n v="6630380"/>
    <s v="University Health Truman Medical Center"/>
    <x v="286"/>
    <m/>
    <x v="0"/>
    <m/>
    <m/>
    <m/>
    <s v="Yes"/>
    <n v="1"/>
    <m/>
    <m/>
    <m/>
    <x v="0"/>
    <s v="Yes"/>
    <m/>
    <s v="(816) 404-1380"/>
    <x v="3"/>
  </r>
  <r>
    <x v="25"/>
    <x v="25"/>
    <x v="95"/>
    <s v="4401 Wornall Rd"/>
    <s v="Kansas City"/>
    <n v="64111"/>
    <n v="6630470"/>
    <s v="St. Luke's Hospital of Kansas City"/>
    <x v="287"/>
    <m/>
    <x v="0"/>
    <m/>
    <m/>
    <m/>
    <s v="No"/>
    <n v="1"/>
    <m/>
    <m/>
    <m/>
    <x v="0"/>
    <s v="Yes"/>
    <m/>
    <s v="(816) 932-3800"/>
    <x v="3"/>
  </r>
  <r>
    <x v="25"/>
    <x v="25"/>
    <x v="95"/>
    <s v="19600 East 39th St"/>
    <s v="Independence "/>
    <n v="64057"/>
    <n v="6630039"/>
    <s v="Centerpoint Medical Center"/>
    <x v="288"/>
    <m/>
    <x v="0"/>
    <m/>
    <m/>
    <m/>
    <s v="No"/>
    <m/>
    <n v="1"/>
    <m/>
    <m/>
    <x v="0"/>
    <s v="Yes"/>
    <m/>
    <s v="(816)698-7000"/>
    <x v="3"/>
  </r>
  <r>
    <x v="25"/>
    <x v="25"/>
    <x v="162"/>
    <s v="1102 W 32nd St"/>
    <s v="Joplin"/>
    <n v="64804"/>
    <n v="6630008"/>
    <s v="Freeman Health System"/>
    <x v="270"/>
    <m/>
    <x v="0"/>
    <m/>
    <m/>
    <m/>
    <s v="No"/>
    <m/>
    <n v="1"/>
    <m/>
    <m/>
    <x v="0"/>
    <s v="Yes"/>
    <m/>
    <s v="(417) 347-1111"/>
    <x v="3"/>
  </r>
  <r>
    <x v="25"/>
    <x v="25"/>
    <x v="162"/>
    <s v="100 Mercy Way"/>
    <s v="Joplin"/>
    <n v="64804"/>
    <n v="6630330"/>
    <s v="Mercy Hospital Joplin"/>
    <x v="150"/>
    <m/>
    <x v="0"/>
    <m/>
    <m/>
    <m/>
    <s v="No"/>
    <m/>
    <n v="1"/>
    <m/>
    <m/>
    <x v="0"/>
    <s v="Yes"/>
    <m/>
    <s v="(417) 781-2727"/>
    <x v="3"/>
  </r>
  <r>
    <x v="25"/>
    <x v="25"/>
    <x v="150"/>
    <s v="12303 DePaul Dr"/>
    <s v="Bridgeton"/>
    <n v="63044"/>
    <n v="6630985"/>
    <s v="SSM Health DePaul Hospital - St. Louis"/>
    <x v="143"/>
    <m/>
    <x v="0"/>
    <m/>
    <m/>
    <m/>
    <s v="No"/>
    <m/>
    <n v="1"/>
    <m/>
    <m/>
    <x v="0"/>
    <s v="Yes"/>
    <m/>
    <s v="(314) 344-6000"/>
    <x v="3"/>
  </r>
  <r>
    <x v="25"/>
    <x v="25"/>
    <x v="163"/>
    <s v="10010 Kennerly Rd"/>
    <s v="Saint Louis"/>
    <n v="63128"/>
    <n v="6631160"/>
    <s v="Mercy Hospital South"/>
    <x v="289"/>
    <m/>
    <x v="0"/>
    <m/>
    <m/>
    <m/>
    <s v="No"/>
    <m/>
    <n v="1"/>
    <m/>
    <m/>
    <x v="0"/>
    <s v="Yes"/>
    <m/>
    <s v="(314) 525-1000"/>
    <x v="3"/>
  </r>
  <r>
    <x v="25"/>
    <x v="25"/>
    <x v="163"/>
    <s v="1 Barnes Jewish Hospital Plz"/>
    <s v="Saint Louis"/>
    <n v="63110"/>
    <n v="6630930"/>
    <s v="Barnes-Jewish Hospital (Burn Center)"/>
    <x v="290"/>
    <n v="24"/>
    <x v="0"/>
    <m/>
    <n v="1"/>
    <m/>
    <s v="Yes"/>
    <n v="1"/>
    <m/>
    <m/>
    <m/>
    <x v="1"/>
    <s v="Yes"/>
    <m/>
    <s v="(314) 747-3000"/>
    <x v="3"/>
  </r>
  <r>
    <x v="25"/>
    <x v="25"/>
    <x v="163"/>
    <s v="3635 Vista Ave"/>
    <s v="Saint Louis"/>
    <n v="63104"/>
    <n v="6631020"/>
    <s v="SSM Health St. Louis University Hospital"/>
    <x v="250"/>
    <m/>
    <x v="0"/>
    <m/>
    <m/>
    <m/>
    <s v="Yes"/>
    <n v="1"/>
    <m/>
    <m/>
    <m/>
    <x v="0"/>
    <s v="Yes"/>
    <m/>
    <s v="(314) 577-8000"/>
    <x v="3"/>
  </r>
  <r>
    <x v="25"/>
    <x v="25"/>
    <x v="163"/>
    <s v="1 Childrens Pl"/>
    <s v="Saint Louis"/>
    <n v="63110"/>
    <n v="6631180"/>
    <s v="St. Louis Children's Hospital (Children's Hospital Burn Center)"/>
    <x v="291"/>
    <n v="6"/>
    <x v="1"/>
    <n v="1"/>
    <m/>
    <n v="1"/>
    <s v="Yes"/>
    <m/>
    <m/>
    <n v="1"/>
    <m/>
    <x v="1"/>
    <s v="Yes"/>
    <m/>
    <s v="(314) 454-2782"/>
    <x v="3"/>
  </r>
  <r>
    <x v="25"/>
    <x v="25"/>
    <x v="163"/>
    <s v="615 S New Ballas Rd"/>
    <s v="Saint Louis"/>
    <n v="63141"/>
    <n v="6631165"/>
    <s v="Mercy Hospital St. Louis (Mercy Burn Center St. Louis)"/>
    <x v="292"/>
    <n v="12"/>
    <x v="0"/>
    <m/>
    <n v="1"/>
    <n v="1"/>
    <s v="No"/>
    <n v="1"/>
    <m/>
    <m/>
    <m/>
    <x v="2"/>
    <s v="Yes"/>
    <m/>
    <s v="(314) 251-6000"/>
    <x v="3"/>
  </r>
  <r>
    <x v="25"/>
    <x v="25"/>
    <x v="163"/>
    <s v="1465 S Grand Blvd"/>
    <s v="Saint Louis"/>
    <n v="63104"/>
    <n v="6630945"/>
    <s v="SSM Cardinal Glennon Children's Hospital"/>
    <x v="293"/>
    <m/>
    <x v="1"/>
    <n v="1"/>
    <m/>
    <m/>
    <s v="No"/>
    <m/>
    <m/>
    <n v="1"/>
    <m/>
    <x v="0"/>
    <s v="Yes"/>
    <m/>
    <s v="(314) 577-5600"/>
    <x v="3"/>
  </r>
  <r>
    <x v="26"/>
    <x v="26"/>
    <x v="164"/>
    <s v="1101 26th St S"/>
    <s v="Great Falls"/>
    <n v="59405"/>
    <n v="6810003"/>
    <s v="Benefis Hospitals"/>
    <x v="258"/>
    <m/>
    <x v="0"/>
    <m/>
    <m/>
    <m/>
    <s v="Yes"/>
    <m/>
    <n v="1"/>
    <m/>
    <m/>
    <x v="0"/>
    <s v="Yes"/>
    <m/>
    <s v="(406) 455-5000"/>
    <x v="0"/>
  </r>
  <r>
    <x v="26"/>
    <x v="26"/>
    <x v="165"/>
    <s v="500 W Broadway"/>
    <s v="Missoula"/>
    <n v="59802"/>
    <n v="6810430"/>
    <s v="Providence St. Patrick Hospital"/>
    <x v="101"/>
    <m/>
    <x v="0"/>
    <m/>
    <m/>
    <m/>
    <s v="Yes"/>
    <m/>
    <n v="1"/>
    <m/>
    <m/>
    <x v="0"/>
    <s v="Yes"/>
    <m/>
    <s v="(406) 543-7271"/>
    <x v="0"/>
  </r>
  <r>
    <x v="26"/>
    <x v="26"/>
    <x v="166"/>
    <s v="2800 10th Ave North"/>
    <s v="Billings"/>
    <n v="59108"/>
    <n v="6810020"/>
    <s v="Billings Clinic"/>
    <x v="166"/>
    <m/>
    <x v="0"/>
    <m/>
    <m/>
    <m/>
    <s v="Yes"/>
    <m/>
    <n v="1"/>
    <m/>
    <m/>
    <x v="0"/>
    <s v="Yes"/>
    <m/>
    <s v="(406) 238-2500"/>
    <x v="0"/>
  </r>
  <r>
    <x v="26"/>
    <x v="26"/>
    <x v="166"/>
    <s v="1233 N 30th St"/>
    <s v="Billings"/>
    <n v="59101"/>
    <n v="6810030"/>
    <s v="SCL Health - St. Vincent Healthcare"/>
    <x v="294"/>
    <m/>
    <x v="0"/>
    <m/>
    <m/>
    <m/>
    <s v="Yes"/>
    <m/>
    <n v="1"/>
    <m/>
    <m/>
    <x v="0"/>
    <s v="Yes"/>
    <m/>
    <s v="(406) 237-7000"/>
    <x v="0"/>
  </r>
  <r>
    <x v="27"/>
    <x v="27"/>
    <x v="167"/>
    <s v="10 E 31st St"/>
    <s v="Kearney "/>
    <n v="68847"/>
    <n v="6660002"/>
    <s v="CHI Health Good Samaritan"/>
    <x v="8"/>
    <m/>
    <x v="0"/>
    <m/>
    <m/>
    <m/>
    <s v="No"/>
    <m/>
    <n v="1"/>
    <m/>
    <m/>
    <x v="0"/>
    <s v="Yes"/>
    <m/>
    <s v="(308) 865-7100"/>
    <x v="3"/>
  </r>
  <r>
    <x v="27"/>
    <x v="27"/>
    <x v="44"/>
    <s v="7500 Mercy Rd"/>
    <s v="Omaha"/>
    <n v="68124"/>
    <n v="6660720"/>
    <s v="CHI Health Creighton University Medical Center - Bergan Mercy"/>
    <x v="295"/>
    <m/>
    <x v="0"/>
    <m/>
    <m/>
    <m/>
    <s v="Yes"/>
    <n v="1"/>
    <m/>
    <m/>
    <m/>
    <x v="0"/>
    <s v="Yes"/>
    <m/>
    <s v="(402) 398-6060"/>
    <x v="3"/>
  </r>
  <r>
    <x v="27"/>
    <x v="27"/>
    <x v="44"/>
    <s v="8200 Dodge St"/>
    <s v="Omaha"/>
    <n v="68114"/>
    <n v="6660635"/>
    <s v="Children's Hospital &amp; Medical Center"/>
    <x v="296"/>
    <m/>
    <x v="1"/>
    <n v="1"/>
    <m/>
    <m/>
    <s v="Yes"/>
    <m/>
    <m/>
    <n v="1"/>
    <m/>
    <x v="0"/>
    <s v="Yes"/>
    <m/>
    <s v="(402) 955-5400"/>
    <x v="3"/>
  </r>
  <r>
    <x v="27"/>
    <x v="27"/>
    <x v="44"/>
    <s v="4350 Dewey Ave"/>
    <s v="Omaha"/>
    <n v="68105"/>
    <n v="6660005"/>
    <s v="Nebraska Medicine - Nebraska Medical Center"/>
    <x v="297"/>
    <m/>
    <x v="0"/>
    <m/>
    <m/>
    <m/>
    <s v="Yes"/>
    <n v="1"/>
    <m/>
    <m/>
    <m/>
    <x v="0"/>
    <s v="Yes"/>
    <m/>
    <s v="(402) 552-2000"/>
    <x v="3"/>
  </r>
  <r>
    <x v="27"/>
    <x v="27"/>
    <x v="168"/>
    <s v="2300 South 16th St"/>
    <s v="Lincoln"/>
    <n v="68502"/>
    <n v="6660420"/>
    <s v="Bryan Medical Center West"/>
    <x v="279"/>
    <m/>
    <x v="0"/>
    <m/>
    <m/>
    <m/>
    <s v="Yes"/>
    <m/>
    <n v="1"/>
    <m/>
    <m/>
    <x v="0"/>
    <s v="Yes"/>
    <m/>
    <s v="(402) 481-1111"/>
    <x v="3"/>
  </r>
  <r>
    <x v="27"/>
    <x v="27"/>
    <x v="168"/>
    <s v="555 S 70th St"/>
    <s v="Lincoln"/>
    <n v="68510"/>
    <n v="6660460"/>
    <s v="CHI Health St. Elizabeth Regional Burn Center"/>
    <x v="298"/>
    <n v="16"/>
    <x v="1"/>
    <m/>
    <n v="1"/>
    <n v="1"/>
    <m/>
    <m/>
    <m/>
    <m/>
    <m/>
    <x v="2"/>
    <m/>
    <s v="Yes"/>
    <s v="(402) 219-7680"/>
    <x v="3"/>
  </r>
  <r>
    <x v="27"/>
    <x v="27"/>
    <x v="169"/>
    <s v="4021 Avenue B"/>
    <s v="Scottsbluff"/>
    <n v="69361"/>
    <n v="6660810"/>
    <s v="Regional West Medical Center"/>
    <x v="11"/>
    <m/>
    <x v="0"/>
    <m/>
    <m/>
    <m/>
    <s v="No"/>
    <m/>
    <n v="1"/>
    <m/>
    <m/>
    <x v="0"/>
    <s v="Yes"/>
    <m/>
    <s v="(308) 635-3711"/>
    <x v="3"/>
  </r>
  <r>
    <x v="28"/>
    <x v="28"/>
    <x v="170"/>
    <s v="3186 S Maryland Pkwy"/>
    <s v="Las Vegas"/>
    <n v="89109"/>
    <n v="6880069"/>
    <s v="Sunrise Hospital and Medical Center (Burn and Reconstructive Center of Sunrise Hospital)"/>
    <x v="299"/>
    <n v="15"/>
    <x v="0"/>
    <m/>
    <n v="1"/>
    <n v="1"/>
    <s v="Yes"/>
    <m/>
    <n v="1"/>
    <m/>
    <m/>
    <x v="1"/>
    <s v="Yes"/>
    <s v="No"/>
    <s v="(702) 961-5000"/>
    <x v="0"/>
  </r>
  <r>
    <x v="28"/>
    <x v="28"/>
    <x v="170"/>
    <s v="1800 W Charleston Blvd"/>
    <s v="Las Vegas"/>
    <n v="89102"/>
    <n v="6880071"/>
    <s v="University Medical Center (Lions Burn Center)"/>
    <x v="300"/>
    <n v="16"/>
    <x v="0"/>
    <n v="1"/>
    <n v="1"/>
    <n v="1"/>
    <s v="Yes"/>
    <n v="1"/>
    <m/>
    <m/>
    <n v="1"/>
    <x v="2"/>
    <s v="Yes"/>
    <s v="No"/>
    <s v="(702) 383-2000"/>
    <x v="0"/>
  </r>
  <r>
    <x v="28"/>
    <x v="28"/>
    <x v="171"/>
    <s v="1155 Mill St"/>
    <s v="Reno"/>
    <n v="89502"/>
    <n v="6880130"/>
    <s v="Renown Regional Medical Center"/>
    <x v="142"/>
    <m/>
    <x v="0"/>
    <m/>
    <m/>
    <m/>
    <s v="Yes"/>
    <m/>
    <n v="1"/>
    <m/>
    <m/>
    <x v="0"/>
    <s v="Yes"/>
    <m/>
    <s v="(775) 982-4100"/>
    <x v="0"/>
  </r>
  <r>
    <x v="29"/>
    <x v="29"/>
    <x v="172"/>
    <s v="1 Medical Center Dr"/>
    <s v="Lebanon"/>
    <s v="03756"/>
    <n v="6120170"/>
    <s v="Dartmouth-Hitchcock Medical Center"/>
    <x v="209"/>
    <m/>
    <x v="0"/>
    <n v="1"/>
    <m/>
    <m/>
    <s v="Yes"/>
    <n v="1"/>
    <m/>
    <m/>
    <n v="1"/>
    <x v="0"/>
    <s v="Yes"/>
    <m/>
    <s v="(603) 650-5000"/>
    <x v="2"/>
  </r>
  <r>
    <x v="29"/>
    <x v="29"/>
    <x v="173"/>
    <s v="250 Pleasant St"/>
    <s v="Concord"/>
    <s v="03301"/>
    <n v="6120030"/>
    <s v="Concord Hospital"/>
    <x v="156"/>
    <m/>
    <x v="0"/>
    <m/>
    <m/>
    <m/>
    <s v="Yes"/>
    <m/>
    <n v="1"/>
    <m/>
    <m/>
    <x v="0"/>
    <s v="Yes"/>
    <m/>
    <s v="(603) 225-2711"/>
    <x v="2"/>
  </r>
  <r>
    <x v="29"/>
    <x v="29"/>
    <x v="174"/>
    <s v="1 Elliot Way"/>
    <s v="Manchester"/>
    <s v="03103"/>
    <n v="6120240"/>
    <s v="Elliot Hospital"/>
    <x v="301"/>
    <m/>
    <x v="0"/>
    <m/>
    <m/>
    <m/>
    <s v="Yes"/>
    <m/>
    <n v="1"/>
    <m/>
    <m/>
    <x v="0"/>
    <s v="Yes"/>
    <m/>
    <s v="(603) 669-5300"/>
    <x v="2"/>
  </r>
  <r>
    <x v="29"/>
    <x v="29"/>
    <x v="174"/>
    <s v="333 Borthwick Ave"/>
    <s v="Portsmouth"/>
    <s v="03801"/>
    <n v="6120001"/>
    <s v="Portsmouth Regional Hospital"/>
    <x v="85"/>
    <m/>
    <x v="0"/>
    <m/>
    <m/>
    <m/>
    <s v="Yes"/>
    <m/>
    <n v="1"/>
    <m/>
    <m/>
    <x v="0"/>
    <s v="Yes"/>
    <m/>
    <s v="(603) 436-5110"/>
    <x v="2"/>
  </r>
  <r>
    <x v="30"/>
    <x v="30"/>
    <x v="175"/>
    <s v="1925 Pacific Ave"/>
    <s v="Atlantic City"/>
    <s v="08401"/>
    <n v="6220040"/>
    <s v="AtlantiCare Regional Medical Center"/>
    <x v="302"/>
    <m/>
    <x v="0"/>
    <m/>
    <m/>
    <m/>
    <s v="Yes"/>
    <m/>
    <n v="1"/>
    <m/>
    <m/>
    <x v="0"/>
    <s v="Yes"/>
    <m/>
    <s v="(609) 345-4000"/>
    <x v="2"/>
  </r>
  <r>
    <x v="30"/>
    <x v="30"/>
    <x v="176"/>
    <s v="30 Prospect Ave"/>
    <s v="Hackensack"/>
    <s v="07601"/>
    <n v="6220340"/>
    <s v="Hackensack University Medical Center"/>
    <x v="210"/>
    <m/>
    <x v="0"/>
    <m/>
    <m/>
    <m/>
    <s v="Yes"/>
    <n v="1"/>
    <m/>
    <m/>
    <m/>
    <x v="0"/>
    <s v="Yes"/>
    <m/>
    <s v="(551) 996-2000"/>
    <x v="2"/>
  </r>
  <r>
    <x v="30"/>
    <x v="30"/>
    <x v="177"/>
    <s v="1 Cooper Plaza"/>
    <s v="Camden"/>
    <s v="08103"/>
    <n v="6220190"/>
    <s v="Cooper University Health Care"/>
    <x v="303"/>
    <m/>
    <x v="0"/>
    <n v="1"/>
    <m/>
    <m/>
    <s v="Yes"/>
    <n v="1"/>
    <m/>
    <m/>
    <n v="1"/>
    <x v="0"/>
    <s v="Yes"/>
    <m/>
    <s v="(856) 342-2000"/>
    <x v="2"/>
  </r>
  <r>
    <x v="30"/>
    <x v="30"/>
    <x v="178"/>
    <s v="150 Bergen St"/>
    <s v="Newark"/>
    <s v="07103"/>
    <n v="6220785"/>
    <s v="New Jersey Trauma Center at the University Hospital"/>
    <x v="304"/>
    <m/>
    <x v="0"/>
    <n v="1"/>
    <m/>
    <m/>
    <s v="Yes"/>
    <n v="1"/>
    <m/>
    <m/>
    <n v="1"/>
    <x v="0"/>
    <s v="Yes"/>
    <m/>
    <s v="(973) 972-4300"/>
    <x v="2"/>
  </r>
  <r>
    <x v="30"/>
    <x v="30"/>
    <x v="178"/>
    <s v="94 Old Short Hills Rd"/>
    <s v="Livingston"/>
    <s v="07039"/>
    <n v="6220800"/>
    <s v="The Burn Center at Cooperman Barnabas Medical Center"/>
    <x v="305"/>
    <n v="12"/>
    <x v="1"/>
    <m/>
    <n v="1"/>
    <n v="1"/>
    <m/>
    <m/>
    <m/>
    <m/>
    <m/>
    <x v="2"/>
    <m/>
    <s v="Yes"/>
    <s v="(973) 322-5924"/>
    <x v="2"/>
  </r>
  <r>
    <x v="30"/>
    <x v="30"/>
    <x v="179"/>
    <s v="355 Grand St"/>
    <s v="Jersey City"/>
    <s v="07302"/>
    <n v="6220435"/>
    <s v="Jersey City Medical Center - RWJBarnabas Health"/>
    <x v="306"/>
    <m/>
    <x v="0"/>
    <m/>
    <m/>
    <m/>
    <s v="Yes"/>
    <m/>
    <n v="1"/>
    <m/>
    <m/>
    <x v="0"/>
    <s v="Yes"/>
    <m/>
    <s v="(201) 885-4750"/>
    <x v="2"/>
  </r>
  <r>
    <x v="30"/>
    <x v="30"/>
    <x v="180"/>
    <s v="750 Brunswick Ave"/>
    <s v="Trenton"/>
    <s v="08638"/>
    <n v="6221500"/>
    <s v="Capital Health Regional Medical Center"/>
    <x v="307"/>
    <m/>
    <x v="0"/>
    <m/>
    <m/>
    <m/>
    <s v="Yes"/>
    <m/>
    <n v="1"/>
    <m/>
    <m/>
    <x v="0"/>
    <s v="Yes"/>
    <m/>
    <s v="(609) 394-6000"/>
    <x v="2"/>
  </r>
  <r>
    <x v="30"/>
    <x v="30"/>
    <x v="131"/>
    <s v="1 Robert Wood Johnson Pl"/>
    <s v="New Brunswick"/>
    <s v="08901"/>
    <n v="6220920"/>
    <s v="Robert Wood Johnson University Hospital"/>
    <x v="308"/>
    <m/>
    <x v="0"/>
    <n v="1"/>
    <m/>
    <m/>
    <s v="Yes"/>
    <n v="1"/>
    <m/>
    <m/>
    <n v="1"/>
    <x v="0"/>
    <s v="Yes"/>
    <m/>
    <s v="(732) 828-3000"/>
    <x v="2"/>
  </r>
  <r>
    <x v="30"/>
    <x v="30"/>
    <x v="181"/>
    <s v="1945 Route 33"/>
    <s v="Neptune"/>
    <s v="07754"/>
    <n v="6220740"/>
    <s v="Jersey Shore University Medical Center"/>
    <x v="309"/>
    <m/>
    <x v="0"/>
    <n v="1"/>
    <m/>
    <m/>
    <s v="Yes"/>
    <n v="1"/>
    <m/>
    <m/>
    <n v="1"/>
    <x v="0"/>
    <s v="Yes"/>
    <m/>
    <s v="(732) 775-5500"/>
    <x v="2"/>
  </r>
  <r>
    <x v="30"/>
    <x v="30"/>
    <x v="182"/>
    <s v="100 Madison Ave"/>
    <s v="Morristown"/>
    <s v="07960"/>
    <n v="6220680"/>
    <s v="Morristown Medical Center"/>
    <x v="310"/>
    <m/>
    <x v="0"/>
    <m/>
    <m/>
    <m/>
    <s v="Yes"/>
    <n v="1"/>
    <m/>
    <m/>
    <m/>
    <x v="0"/>
    <s v="Yes"/>
    <m/>
    <s v="(973) 971-5000"/>
    <x v="2"/>
  </r>
  <r>
    <x v="30"/>
    <x v="30"/>
    <x v="183"/>
    <s v="703 Main St"/>
    <s v="Paterson"/>
    <s v="07503"/>
    <n v="6221120"/>
    <s v="St. Joseph's University Medical Center"/>
    <x v="311"/>
    <m/>
    <x v="0"/>
    <m/>
    <m/>
    <m/>
    <s v="Yes"/>
    <m/>
    <n v="1"/>
    <m/>
    <m/>
    <x v="0"/>
    <s v="Yes"/>
    <m/>
    <s v="(973) 754-2000"/>
    <x v="2"/>
  </r>
  <r>
    <x v="31"/>
    <x v="31"/>
    <x v="184"/>
    <s v="2211 Lomas Blvd NE"/>
    <s v="Albuquerque"/>
    <n v="87106"/>
    <n v="6850037"/>
    <s v="University of New Mexico Hospital (UNM Regional Burn Center)"/>
    <x v="312"/>
    <n v="10"/>
    <x v="0"/>
    <m/>
    <n v="1"/>
    <n v="1"/>
    <s v="Yes"/>
    <n v="1"/>
    <m/>
    <m/>
    <m/>
    <x v="1"/>
    <s v="Yes"/>
    <s v="No"/>
    <s v="(505) 272-2111"/>
    <x v="0"/>
  </r>
  <r>
    <x v="32"/>
    <x v="32"/>
    <x v="185"/>
    <s v="43 New Scotland Ave"/>
    <s v="Albany"/>
    <n v="12208"/>
    <n v="6210030"/>
    <s v="Albany Medical Center"/>
    <x v="313"/>
    <m/>
    <x v="0"/>
    <n v="1"/>
    <m/>
    <m/>
    <s v="Yes"/>
    <n v="1"/>
    <m/>
    <m/>
    <n v="1"/>
    <x v="0"/>
    <s v="Yes"/>
    <m/>
    <s v="(518) 262-3474"/>
    <x v="2"/>
  </r>
  <r>
    <x v="32"/>
    <x v="32"/>
    <x v="186"/>
    <s v="234 E 149th St"/>
    <s v="Bronx"/>
    <n v="10451"/>
    <n v="6213010"/>
    <s v="NYC Health + Hospitals / Lincoln Medical &amp; Mental Health Center"/>
    <x v="314"/>
    <m/>
    <x v="0"/>
    <m/>
    <m/>
    <m/>
    <s v="Yes"/>
    <n v="1"/>
    <m/>
    <m/>
    <m/>
    <x v="0"/>
    <s v="Yes"/>
    <m/>
    <s v="(718) 579-5700"/>
    <x v="2"/>
  </r>
  <r>
    <x v="32"/>
    <x v="32"/>
    <x v="186"/>
    <s v="1400 Pelham Parkway South"/>
    <s v="Bronx"/>
    <n v="10461"/>
    <n v="6212700"/>
    <s v="NYC Health + Hospitals / Jacobi Medical Center (Jacobi Burn Center)"/>
    <x v="205"/>
    <n v="16"/>
    <x v="0"/>
    <m/>
    <n v="1"/>
    <m/>
    <s v="Yes"/>
    <n v="1"/>
    <m/>
    <m/>
    <m/>
    <x v="1"/>
    <s v="Yes"/>
    <s v="Yes"/>
    <s v="(718) 918-5000"/>
    <x v="2"/>
  </r>
  <r>
    <x v="32"/>
    <x v="32"/>
    <x v="186"/>
    <s v="4422 Third Ave"/>
    <s v="Bronx"/>
    <n v="10457"/>
    <n v="6210034"/>
    <s v="St. Barnabas Hospital"/>
    <x v="287"/>
    <m/>
    <x v="0"/>
    <m/>
    <m/>
    <m/>
    <s v="Yes"/>
    <m/>
    <n v="1"/>
    <m/>
    <m/>
    <x v="0"/>
    <s v="Yes"/>
    <m/>
    <s v="(718) 960-9000"/>
    <x v="2"/>
  </r>
  <r>
    <x v="32"/>
    <x v="32"/>
    <x v="187"/>
    <s v="33-57 Harrison St"/>
    <s v="Johnson City"/>
    <n v="13790"/>
    <n v="6212060"/>
    <s v="UHS Wilson Medical Center"/>
    <x v="315"/>
    <m/>
    <x v="0"/>
    <m/>
    <m/>
    <m/>
    <s v="Yes"/>
    <m/>
    <n v="1"/>
    <m/>
    <m/>
    <x v="0"/>
    <s v="Yes"/>
    <m/>
    <s v="(607) 763-6000"/>
    <x v="2"/>
  </r>
  <r>
    <x v="32"/>
    <x v="32"/>
    <x v="188"/>
    <s v="241 North Rd"/>
    <s v="Poughkeepsie"/>
    <n v="12601"/>
    <n v="6210295"/>
    <s v="Mid Hudson Regional Hospital of Westchester Medical Center"/>
    <x v="316"/>
    <m/>
    <x v="0"/>
    <m/>
    <m/>
    <m/>
    <s v="Yes"/>
    <m/>
    <n v="1"/>
    <m/>
    <m/>
    <x v="0"/>
    <s v="Yes"/>
    <m/>
    <s v="(845) 483-5000"/>
    <x v="2"/>
  </r>
  <r>
    <x v="32"/>
    <x v="32"/>
    <x v="188"/>
    <s v="45 Reade Pl"/>
    <s v="Poughkeepsie"/>
    <n v="12601"/>
    <n v="6214140"/>
    <s v="Vassar Brothers Medical Center"/>
    <x v="215"/>
    <m/>
    <x v="0"/>
    <m/>
    <m/>
    <m/>
    <s v="Yes"/>
    <m/>
    <n v="1"/>
    <m/>
    <m/>
    <x v="0"/>
    <s v="Yes"/>
    <m/>
    <s v="(845) 454-8500"/>
    <x v="2"/>
  </r>
  <r>
    <x v="32"/>
    <x v="32"/>
    <x v="189"/>
    <s v="462 Grider St"/>
    <s v="Buffalo"/>
    <n v="14215"/>
    <n v="6211070"/>
    <s v="Erie County Medical Center (Roger W. Seibel, MD, Burn Treatment Center)"/>
    <x v="114"/>
    <n v="8"/>
    <x v="0"/>
    <m/>
    <n v="1"/>
    <m/>
    <s v="Yes"/>
    <n v="1"/>
    <m/>
    <m/>
    <m/>
    <x v="1"/>
    <s v="Yes"/>
    <s v="Yes"/>
    <s v="(716) 898-3000"/>
    <x v="2"/>
  </r>
  <r>
    <x v="32"/>
    <x v="32"/>
    <x v="189"/>
    <s v="100 High St"/>
    <s v="Buffalo"/>
    <n v="14203"/>
    <n v="6211025"/>
    <s v="John R. Oishei Children's Hospital"/>
    <x v="109"/>
    <m/>
    <x v="1"/>
    <n v="1"/>
    <m/>
    <m/>
    <s v="Yes"/>
    <m/>
    <m/>
    <n v="1"/>
    <m/>
    <x v="0"/>
    <s v="Yes"/>
    <m/>
    <s v="(716) 878-7000"/>
    <x v="2"/>
  </r>
  <r>
    <x v="32"/>
    <x v="32"/>
    <x v="190"/>
    <s v="1 Brookdale Plaza"/>
    <s v="Brooklyn"/>
    <n v="11212"/>
    <n v="6210440"/>
    <s v="Brookdale Hospital Medical Center"/>
    <x v="258"/>
    <m/>
    <x v="0"/>
    <m/>
    <m/>
    <m/>
    <s v="Yes"/>
    <m/>
    <n v="1"/>
    <m/>
    <m/>
    <x v="0"/>
    <s v="Yes"/>
    <m/>
    <s v="(718) 240-5000"/>
    <x v="2"/>
  </r>
  <r>
    <x v="32"/>
    <x v="32"/>
    <x v="190"/>
    <s v="4802 10th Ave"/>
    <s v="Brooklyn"/>
    <n v="11219"/>
    <n v="6210747"/>
    <s v="Maimonides Medical Center/Maimonides Children's Hospital"/>
    <x v="317"/>
    <m/>
    <x v="0"/>
    <n v="1"/>
    <m/>
    <m/>
    <s v="Yes"/>
    <n v="1"/>
    <m/>
    <m/>
    <n v="1"/>
    <x v="0"/>
    <s v="Yes"/>
    <m/>
    <s v="(718) 283-6000"/>
    <x v="2"/>
  </r>
  <r>
    <x v="32"/>
    <x v="32"/>
    <x v="190"/>
    <s v="506 6th St"/>
    <s v="Brooklyn"/>
    <n v="11215"/>
    <n v="6210555"/>
    <s v="NewYork Presbyterian Brooklyn Methodist Hospital"/>
    <x v="318"/>
    <m/>
    <x v="0"/>
    <m/>
    <m/>
    <m/>
    <s v="Yes"/>
    <m/>
    <n v="1"/>
    <m/>
    <m/>
    <x v="0"/>
    <s v="Yes"/>
    <m/>
    <s v="(718) 780-3101"/>
    <x v="2"/>
  </r>
  <r>
    <x v="32"/>
    <x v="32"/>
    <x v="190"/>
    <s v="451 Clarkson Ave"/>
    <s v="Brooklyn"/>
    <n v="11203"/>
    <n v="6210690"/>
    <s v="NYC Health + Hospitals / Kings County"/>
    <x v="319"/>
    <m/>
    <x v="0"/>
    <m/>
    <m/>
    <m/>
    <s v="Yes"/>
    <n v="1"/>
    <m/>
    <m/>
    <m/>
    <x v="0"/>
    <s v="Yes"/>
    <m/>
    <s v="(718) 245-3901"/>
    <x v="2"/>
  </r>
  <r>
    <x v="32"/>
    <x v="32"/>
    <x v="190"/>
    <s v="150 55th St"/>
    <s v="Brooklyn"/>
    <n v="11220"/>
    <n v="6210770"/>
    <s v="NYU Langone Hospital-Brooklyn "/>
    <x v="168"/>
    <m/>
    <x v="0"/>
    <m/>
    <m/>
    <m/>
    <s v="Yes"/>
    <n v="1"/>
    <m/>
    <m/>
    <m/>
    <x v="0"/>
    <s v="Yes"/>
    <m/>
    <s v="(718) 630-7300"/>
    <x v="2"/>
  </r>
  <r>
    <x v="32"/>
    <x v="32"/>
    <x v="191"/>
    <s v="601 Elmwwod Ave"/>
    <s v="Rochester"/>
    <n v="14642"/>
    <n v="6214330"/>
    <s v="University of Rochester Medical Center/Strong Memorial Hospital (Kessler Burn Center)"/>
    <x v="284"/>
    <n v="50"/>
    <x v="0"/>
    <n v="1"/>
    <n v="1"/>
    <n v="1"/>
    <s v="Yes"/>
    <n v="1"/>
    <m/>
    <n v="1"/>
    <m/>
    <x v="2"/>
    <s v="Yes"/>
    <s v="Yes"/>
    <s v="(585) 275-8387"/>
    <x v="2"/>
  </r>
  <r>
    <x v="32"/>
    <x v="32"/>
    <x v="192"/>
    <s v="1 Health Way"/>
    <s v="Oceanside"/>
    <n v="11572"/>
    <n v="6213735"/>
    <s v="Mount Sinai South Nassau"/>
    <x v="320"/>
    <m/>
    <x v="0"/>
    <m/>
    <m/>
    <m/>
    <s v="Yes"/>
    <m/>
    <n v="1"/>
    <m/>
    <m/>
    <x v="0"/>
    <s v="Yes"/>
    <m/>
    <s v="(516) 632-3000"/>
    <x v="2"/>
  </r>
  <r>
    <x v="32"/>
    <x v="32"/>
    <x v="192"/>
    <s v="2201 Hempstead Turnpike"/>
    <s v="East Meadow"/>
    <n v="11554"/>
    <n v="6211810"/>
    <s v="Nassau University Medical Center (Nassau County Firefighters Burn Center)"/>
    <x v="258"/>
    <n v="10"/>
    <x v="0"/>
    <m/>
    <n v="1"/>
    <m/>
    <s v="Yes"/>
    <n v="1"/>
    <m/>
    <m/>
    <m/>
    <x v="1"/>
    <s v="Yes"/>
    <s v="Yes"/>
    <s v="(516) 572-0123"/>
    <x v="2"/>
  </r>
  <r>
    <x v="32"/>
    <x v="32"/>
    <x v="192"/>
    <s v="26901 76th Ave"/>
    <s v="New Hyde Park"/>
    <n v="11040"/>
    <n v="6211675"/>
    <s v="Cohen Children's Medical Center"/>
    <x v="121"/>
    <m/>
    <x v="1"/>
    <n v="1"/>
    <m/>
    <m/>
    <s v="Yes"/>
    <m/>
    <m/>
    <n v="1"/>
    <m/>
    <x v="0"/>
    <s v="Yes"/>
    <m/>
    <s v="(718) 470-7764"/>
    <x v="2"/>
  </r>
  <r>
    <x v="32"/>
    <x v="32"/>
    <x v="192"/>
    <s v="300 Community Dr"/>
    <s v="Manhasset"/>
    <n v="11030"/>
    <n v="6212357"/>
    <s v="North Shore University Hospital"/>
    <x v="321"/>
    <m/>
    <x v="0"/>
    <m/>
    <m/>
    <m/>
    <s v="Yes"/>
    <n v="1"/>
    <m/>
    <m/>
    <m/>
    <x v="0"/>
    <s v="Yes"/>
    <m/>
    <s v="(516) 562-0100"/>
    <x v="2"/>
  </r>
  <r>
    <x v="32"/>
    <x v="32"/>
    <x v="192"/>
    <s v="259 1st St"/>
    <s v="Mineola"/>
    <n v="11501"/>
    <n v="6212450"/>
    <s v="NYU Langone Hospital-Long Island"/>
    <x v="318"/>
    <m/>
    <x v="0"/>
    <m/>
    <m/>
    <m/>
    <s v="Yes"/>
    <n v="1"/>
    <m/>
    <m/>
    <m/>
    <x v="0"/>
    <s v="Yes"/>
    <m/>
    <s v="(516) 663-0333"/>
    <x v="2"/>
  </r>
  <r>
    <x v="32"/>
    <x v="32"/>
    <x v="193"/>
    <s v="1111 Amsterdam Ave"/>
    <s v="New York"/>
    <n v="10025"/>
    <n v="6213335"/>
    <s v="Mount Sinai Morningside"/>
    <x v="322"/>
    <m/>
    <x v="0"/>
    <m/>
    <m/>
    <m/>
    <s v="Yes"/>
    <m/>
    <n v="1"/>
    <m/>
    <m/>
    <x v="0"/>
    <s v="Yes"/>
    <m/>
    <s v="(212) 523-4000"/>
    <x v="2"/>
  </r>
  <r>
    <x v="32"/>
    <x v="32"/>
    <x v="193"/>
    <s v="622 W 168th St"/>
    <s v="New York"/>
    <n v="10032"/>
    <n v="6210032"/>
    <s v="Morgan Stanley Children's Hospital of New York-Presbyterian"/>
    <x v="323"/>
    <m/>
    <x v="1"/>
    <n v="1"/>
    <m/>
    <m/>
    <s v="Yes"/>
    <m/>
    <m/>
    <n v="1"/>
    <m/>
    <x v="0"/>
    <s v="Yes"/>
    <m/>
    <s v="(212) 305-2500"/>
    <x v="2"/>
  </r>
  <r>
    <x v="32"/>
    <x v="32"/>
    <x v="193"/>
    <s v="462 First Ave"/>
    <s v="New York"/>
    <n v="10016"/>
    <n v="6212630"/>
    <s v="NYC Health + Hospitals / Bellevue Hospital"/>
    <x v="324"/>
    <m/>
    <x v="0"/>
    <m/>
    <m/>
    <m/>
    <s v="Yes"/>
    <n v="1"/>
    <m/>
    <m/>
    <m/>
    <x v="0"/>
    <s v="Yes"/>
    <m/>
    <s v="(212) 562-4132"/>
    <x v="2"/>
  </r>
  <r>
    <x v="32"/>
    <x v="32"/>
    <x v="194"/>
    <s v="525 E 68th St"/>
    <s v="New York"/>
    <n v="10065"/>
    <n v="6213510"/>
    <s v="New York-Presbyterian Hospital/Weill Cornell Medical Center (William Randolph Hearst Burn Center)"/>
    <x v="325"/>
    <n v="20"/>
    <x v="0"/>
    <n v="1"/>
    <n v="1"/>
    <n v="1"/>
    <s v="Yes"/>
    <n v="1"/>
    <m/>
    <m/>
    <n v="1"/>
    <x v="2"/>
    <s v="Yes"/>
    <s v="Yes"/>
    <s v="(212) 746-5454"/>
    <x v="2"/>
  </r>
  <r>
    <x v="32"/>
    <x v="32"/>
    <x v="194"/>
    <s v="506 Lenox Ave"/>
    <s v="New York"/>
    <n v="10037"/>
    <n v="6212830"/>
    <s v="NYC Health + Hospitals / Harlem Hospital (Harlem Burn Center)"/>
    <x v="326"/>
    <n v="5"/>
    <x v="0"/>
    <m/>
    <n v="1"/>
    <n v="1"/>
    <s v="Yes"/>
    <m/>
    <n v="1"/>
    <m/>
    <m/>
    <x v="1"/>
    <s v="Yes"/>
    <s v="Yes"/>
    <s v="(212) 939-1000"/>
    <x v="2"/>
  </r>
  <r>
    <x v="32"/>
    <x v="32"/>
    <x v="195"/>
    <s v="750 E Adams St"/>
    <s v="Syracuse"/>
    <n v="13210"/>
    <n v="6214885"/>
    <s v="Upstate University Hospital/Upstate Golisano Children's Hospital (Clark Burn Center)"/>
    <x v="327"/>
    <n v="6"/>
    <x v="0"/>
    <n v="1"/>
    <n v="1"/>
    <n v="1"/>
    <s v="Yes"/>
    <n v="1"/>
    <m/>
    <n v="1"/>
    <m/>
    <x v="2"/>
    <s v="Yes"/>
    <s v="Yes"/>
    <s v="(315) 464-5540"/>
    <x v="2"/>
  </r>
  <r>
    <x v="32"/>
    <x v="32"/>
    <x v="21"/>
    <s v="707 East Main St"/>
    <s v="Middletown"/>
    <n v="10940"/>
    <n v="6210041"/>
    <s v="Garnet Health Medical Center"/>
    <x v="135"/>
    <m/>
    <x v="0"/>
    <m/>
    <m/>
    <m/>
    <s v="Yes"/>
    <m/>
    <n v="1"/>
    <m/>
    <m/>
    <x v="0"/>
    <s v="Yes"/>
    <m/>
    <s v="(845) 333-1000"/>
    <x v="2"/>
  </r>
  <r>
    <x v="32"/>
    <x v="32"/>
    <x v="196"/>
    <s v="8900 Van Wyck Expressway"/>
    <s v="Jamaica"/>
    <n v="11418"/>
    <n v="6211980"/>
    <s v="Jamaica Hospital Medical Center"/>
    <x v="223"/>
    <m/>
    <x v="0"/>
    <m/>
    <m/>
    <m/>
    <s v="Yes"/>
    <n v="1"/>
    <m/>
    <m/>
    <m/>
    <x v="0"/>
    <s v="Yes"/>
    <m/>
    <s v="(718) 206-6000"/>
    <x v="2"/>
  </r>
  <r>
    <x v="32"/>
    <x v="32"/>
    <x v="196"/>
    <s v="5645 Main St"/>
    <s v="Flushing"/>
    <n v="11355"/>
    <n v="6211595"/>
    <s v="New York-Presbyterian - Queens"/>
    <x v="328"/>
    <m/>
    <x v="0"/>
    <m/>
    <m/>
    <m/>
    <s v="Yes"/>
    <n v="1"/>
    <m/>
    <m/>
    <m/>
    <x v="0"/>
    <s v="Yes"/>
    <m/>
    <s v="(718) 670-2000"/>
    <x v="2"/>
  </r>
  <r>
    <x v="32"/>
    <x v="32"/>
    <x v="196"/>
    <s v="7901 Broadway"/>
    <s v="Elmhurst"/>
    <n v="11373"/>
    <n v="6213180"/>
    <s v="NYC Health + Hospitals / Elmhurst"/>
    <x v="329"/>
    <m/>
    <x v="0"/>
    <m/>
    <m/>
    <m/>
    <s v="Yes"/>
    <n v="1"/>
    <m/>
    <m/>
    <m/>
    <x v="0"/>
    <s v="Yes"/>
    <m/>
    <s v="(718) 334-4000"/>
    <x v="2"/>
  </r>
  <r>
    <x v="32"/>
    <x v="32"/>
    <x v="81"/>
    <s v="475 Seaview Ave"/>
    <s v="Staten Island"/>
    <n v="10305"/>
    <n v="6214735"/>
    <s v="Staten Island University Hospital (Staten Island University Hospital Burn Center)"/>
    <x v="330"/>
    <n v="10"/>
    <x v="0"/>
    <n v="1"/>
    <n v="1"/>
    <n v="1"/>
    <s v="Yes"/>
    <n v="1"/>
    <m/>
    <m/>
    <n v="1"/>
    <x v="1"/>
    <s v="Yes"/>
    <s v="Yes"/>
    <s v="(718) 226-9515"/>
    <x v="2"/>
  </r>
  <r>
    <x v="32"/>
    <x v="32"/>
    <x v="81"/>
    <s v="355 Bard Ave"/>
    <s v="Staten Island"/>
    <n v="10310"/>
    <n v="6210025"/>
    <s v="Richmond University Medical Center"/>
    <x v="331"/>
    <m/>
    <x v="0"/>
    <n v="1"/>
    <m/>
    <m/>
    <s v="Yes"/>
    <n v="1"/>
    <m/>
    <m/>
    <n v="1"/>
    <x v="0"/>
    <s v="Yes"/>
    <m/>
    <s v="(718) 818-1234"/>
    <x v="2"/>
  </r>
  <r>
    <x v="32"/>
    <x v="32"/>
    <x v="133"/>
    <s v="1000 Montauk Hwy"/>
    <s v="West Islip"/>
    <n v="11795"/>
    <n v="6215295"/>
    <s v="Good Samaritan Hospital Medical Center"/>
    <x v="332"/>
    <m/>
    <x v="0"/>
    <n v="1"/>
    <m/>
    <m/>
    <s v="Yes"/>
    <m/>
    <n v="1"/>
    <m/>
    <n v="1"/>
    <x v="0"/>
    <s v="Yes"/>
    <m/>
    <s v="(631) 376-3000"/>
    <x v="2"/>
  </r>
  <r>
    <x v="32"/>
    <x v="32"/>
    <x v="133"/>
    <s v="301 E Main St"/>
    <s v="Bay Shore"/>
    <n v="11706"/>
    <n v="6210280"/>
    <s v="South Shore University Hospital (SSUH)"/>
    <x v="108"/>
    <m/>
    <x v="0"/>
    <m/>
    <m/>
    <m/>
    <s v="Yes"/>
    <m/>
    <n v="1"/>
    <m/>
    <m/>
    <x v="0"/>
    <s v="Yes"/>
    <m/>
    <s v="(631) 968-3000"/>
    <x v="2"/>
  </r>
  <r>
    <x v="32"/>
    <x v="32"/>
    <x v="133"/>
    <s v="101 Nicolls Rd"/>
    <s v="Stony Brook"/>
    <n v="11794"/>
    <n v="6214775"/>
    <s v="Stony Brook Medicine (Suffolk County Volunteer Firefighters Burn Center)"/>
    <x v="333"/>
    <n v="8"/>
    <x v="0"/>
    <n v="1"/>
    <n v="1"/>
    <n v="1"/>
    <s v="Yes"/>
    <n v="1"/>
    <m/>
    <n v="1"/>
    <m/>
    <x v="1"/>
    <s v="Yes"/>
    <s v="Yes"/>
    <s v="(631) 444-1077"/>
    <x v="2"/>
  </r>
  <r>
    <x v="32"/>
    <x v="32"/>
    <x v="197"/>
    <s v="100 Woods Rd"/>
    <s v="Valhalla"/>
    <n v="10595"/>
    <n v="6215150"/>
    <s v="Westchester Medical Center/Maria Fareri Children's Hospital (Trauma Center at Westchester Medical Center)"/>
    <x v="333"/>
    <n v="10"/>
    <x v="0"/>
    <n v="1"/>
    <n v="1"/>
    <n v="1"/>
    <s v="Yes"/>
    <n v="1"/>
    <m/>
    <n v="1"/>
    <m/>
    <x v="1"/>
    <s v="Yes"/>
    <s v="Yes"/>
    <s v="(914) 493-7018"/>
    <x v="2"/>
  </r>
  <r>
    <x v="33"/>
    <x v="33"/>
    <x v="198"/>
    <s v="509 Biltmore Ave"/>
    <s v="Asheville"/>
    <n v="28801"/>
    <n v="6360013"/>
    <s v="Mission Hospitals"/>
    <x v="334"/>
    <m/>
    <x v="0"/>
    <m/>
    <m/>
    <m/>
    <s v="No"/>
    <m/>
    <n v="1"/>
    <m/>
    <m/>
    <x v="0"/>
    <s v="Yes"/>
    <m/>
    <s v="(828) 213-1111"/>
    <x v="1"/>
  </r>
  <r>
    <x v="33"/>
    <x v="33"/>
    <x v="199"/>
    <s v="2301 Erwin Rd"/>
    <s v="Durham"/>
    <n v="27710"/>
    <n v="6360355"/>
    <s v="Duke University Hospital"/>
    <x v="335"/>
    <m/>
    <x v="0"/>
    <m/>
    <m/>
    <m/>
    <s v="Yes"/>
    <n v="1"/>
    <m/>
    <m/>
    <m/>
    <x v="0"/>
    <s v="Yes"/>
    <m/>
    <s v="(919) 684-8111"/>
    <x v="1"/>
  </r>
  <r>
    <x v="33"/>
    <x v="33"/>
    <x v="200"/>
    <s v="1 Medical Center Blvd"/>
    <s v="Winston-Salem"/>
    <n v="27157"/>
    <n v="6361700"/>
    <s v="Wake Forest Baptist Medical Center/Brenner Children's Hospital (Wake Forest Baptist Burn Center)"/>
    <x v="336"/>
    <n v="24"/>
    <x v="0"/>
    <n v="1"/>
    <n v="1"/>
    <n v="1"/>
    <s v="Yes"/>
    <n v="1"/>
    <m/>
    <n v="1"/>
    <m/>
    <x v="2"/>
    <s v="Yes"/>
    <s v="No"/>
    <s v="(336) 716-2011"/>
    <x v="1"/>
  </r>
  <r>
    <x v="33"/>
    <x v="33"/>
    <x v="201"/>
    <s v="1200 N Elm St"/>
    <s v="Greensboro"/>
    <n v="27401"/>
    <n v="6360002"/>
    <s v="Moses H. Cone Memorial Hospital"/>
    <x v="337"/>
    <m/>
    <x v="0"/>
    <m/>
    <m/>
    <m/>
    <s v="Yes"/>
    <m/>
    <n v="1"/>
    <m/>
    <m/>
    <x v="0"/>
    <s v="Yes"/>
    <m/>
    <s v="(336) 832-7000"/>
    <x v="1"/>
  </r>
  <r>
    <x v="33"/>
    <x v="33"/>
    <x v="202"/>
    <s v="1000 Blythe Blvd"/>
    <s v="Charlotte"/>
    <n v="28203"/>
    <n v="6360280"/>
    <s v="Carolinas Medical Center/Levine Children's Hospital"/>
    <x v="338"/>
    <m/>
    <x v="0"/>
    <n v="1"/>
    <m/>
    <m/>
    <s v="Yes"/>
    <n v="1"/>
    <m/>
    <n v="1"/>
    <m/>
    <x v="0"/>
    <s v="Yes"/>
    <m/>
    <s v="(704) 355-2000"/>
    <x v="1"/>
  </r>
  <r>
    <x v="33"/>
    <x v="33"/>
    <x v="203"/>
    <s v="2131 South 17th St"/>
    <s v="Wilmington"/>
    <n v="28401"/>
    <n v="6360019"/>
    <s v="New Hanover Regional Medical Center"/>
    <x v="339"/>
    <m/>
    <x v="0"/>
    <m/>
    <m/>
    <m/>
    <s v="Yes"/>
    <m/>
    <n v="1"/>
    <m/>
    <m/>
    <x v="0"/>
    <s v="Yes"/>
    <m/>
    <s v="(910) 667-7000"/>
    <x v="1"/>
  </r>
  <r>
    <x v="33"/>
    <x v="33"/>
    <x v="21"/>
    <s v="101 Manning Dr"/>
    <s v="Chapel Hill"/>
    <n v="27514"/>
    <n v="6360260"/>
    <s v="University of North CarolinaHospitals/North Carolina Children's Hospital (North Carolina Jaycee Burn Center)"/>
    <x v="340"/>
    <n v="36"/>
    <x v="0"/>
    <n v="1"/>
    <n v="1"/>
    <n v="1"/>
    <s v="Yes"/>
    <n v="1"/>
    <m/>
    <n v="1"/>
    <m/>
    <x v="2"/>
    <s v="Yes"/>
    <s v="No"/>
    <s v="(984) 974-1000"/>
    <x v="1"/>
  </r>
  <r>
    <x v="33"/>
    <x v="33"/>
    <x v="204"/>
    <s v="2100 Stantonsburg Rd"/>
    <s v="Greenville"/>
    <n v="27835"/>
    <n v="6360690"/>
    <s v="Vidant Medical Center/Maynard Children's Hospital"/>
    <x v="341"/>
    <m/>
    <x v="0"/>
    <n v="1"/>
    <m/>
    <m/>
    <s v="Yes"/>
    <n v="1"/>
    <m/>
    <m/>
    <n v="1"/>
    <x v="0"/>
    <s v="Yes"/>
    <m/>
    <s v="(252) 847-4100"/>
    <x v="1"/>
  </r>
  <r>
    <x v="33"/>
    <x v="33"/>
    <x v="205"/>
    <s v="3000 New Bern Ave"/>
    <s v="Raleigh"/>
    <n v="27610"/>
    <n v="6360001"/>
    <s v="WakeMed Health &amp; Hospitals, Raleigh Campus"/>
    <x v="342"/>
    <m/>
    <x v="0"/>
    <m/>
    <m/>
    <m/>
    <s v="Yes"/>
    <n v="1"/>
    <m/>
    <m/>
    <m/>
    <x v="0"/>
    <s v="Yes"/>
    <m/>
    <s v="(919) 350-8000"/>
    <x v="1"/>
  </r>
  <r>
    <x v="34"/>
    <x v="34"/>
    <x v="206"/>
    <s v="900 E Broadway"/>
    <s v="Bismarck"/>
    <n v="58501"/>
    <n v="6640040"/>
    <s v="CHI St. Alexius Health Bismarck"/>
    <x v="294"/>
    <m/>
    <x v="0"/>
    <m/>
    <m/>
    <m/>
    <s v="Yes"/>
    <m/>
    <n v="1"/>
    <m/>
    <m/>
    <x v="1"/>
    <s v="Yes"/>
    <m/>
    <s v="(701) 530-7000"/>
    <x v="3"/>
  </r>
  <r>
    <x v="34"/>
    <x v="34"/>
    <x v="206"/>
    <s v="300 North 7th St"/>
    <s v="Bismarck"/>
    <n v="58501"/>
    <n v="6640020"/>
    <s v="Sanford Medical Center"/>
    <x v="343"/>
    <m/>
    <x v="0"/>
    <m/>
    <m/>
    <m/>
    <s v="Yes"/>
    <m/>
    <n v="1"/>
    <m/>
    <m/>
    <x v="1"/>
    <s v="Yes"/>
    <m/>
    <s v="(701) 323-6000"/>
    <x v="3"/>
  </r>
  <r>
    <x v="34"/>
    <x v="34"/>
    <x v="207"/>
    <s v="3000 32nd Ave South"/>
    <s v="Fargo"/>
    <n v="58103"/>
    <n v="6640003"/>
    <s v="Essentia Health Fargo"/>
    <x v="344"/>
    <m/>
    <x v="0"/>
    <m/>
    <m/>
    <m/>
    <s v="Yes"/>
    <m/>
    <n v="1"/>
    <m/>
    <m/>
    <x v="1"/>
    <s v="Yes"/>
    <m/>
    <s v="(701) 364-8000"/>
    <x v="3"/>
  </r>
  <r>
    <x v="34"/>
    <x v="34"/>
    <x v="207"/>
    <s v="801 Broadway N"/>
    <s v="Fargo"/>
    <n v="58104"/>
    <n v="6640180"/>
    <s v="Sanford Medical Center Fargo"/>
    <x v="96"/>
    <m/>
    <x v="0"/>
    <n v="1"/>
    <m/>
    <m/>
    <s v="Yes"/>
    <n v="1"/>
    <m/>
    <m/>
    <n v="1"/>
    <x v="1"/>
    <s v="Yes"/>
    <m/>
    <s v="(701) 417-2000"/>
    <x v="3"/>
  </r>
  <r>
    <x v="34"/>
    <x v="34"/>
    <x v="208"/>
    <s v="1200 S Columbia Rd"/>
    <s v="Grand Forks"/>
    <n v="58201"/>
    <n v="6640001"/>
    <s v="Altru Health System"/>
    <x v="271"/>
    <m/>
    <x v="0"/>
    <m/>
    <m/>
    <m/>
    <s v="Yes"/>
    <m/>
    <n v="1"/>
    <m/>
    <m/>
    <x v="1"/>
    <s v="Yes"/>
    <m/>
    <s v="(701) 780-5000"/>
    <x v="3"/>
  </r>
  <r>
    <x v="34"/>
    <x v="34"/>
    <x v="209"/>
    <s v="1 Burdick Expy"/>
    <s v="Minot"/>
    <n v="58701"/>
    <n v="6640004"/>
    <s v="Trinity Health"/>
    <x v="345"/>
    <m/>
    <x v="0"/>
    <m/>
    <m/>
    <m/>
    <s v="Yes"/>
    <m/>
    <n v="1"/>
    <m/>
    <m/>
    <x v="1"/>
    <s v="Yes"/>
    <m/>
    <s v="(701) 857-5000"/>
    <x v="3"/>
  </r>
  <r>
    <x v="35"/>
    <x v="35"/>
    <x v="108"/>
    <s v="1001 Bellefontaine Ave"/>
    <s v="Lima"/>
    <n v="45804"/>
    <n v="6411540"/>
    <s v="Lima Memorial Health System"/>
    <x v="257"/>
    <m/>
    <x v="0"/>
    <m/>
    <m/>
    <m/>
    <s v="Yes"/>
    <m/>
    <n v="1"/>
    <m/>
    <m/>
    <x v="0"/>
    <s v="Yes"/>
    <m/>
    <s v="(419) 228-3335"/>
    <x v="3"/>
  </r>
  <r>
    <x v="35"/>
    <x v="35"/>
    <x v="108"/>
    <s v="730 W Market St"/>
    <s v="Lima"/>
    <n v="45801"/>
    <n v="6411560"/>
    <s v="Mercy Health - St. Rita's Medical Center"/>
    <x v="346"/>
    <m/>
    <x v="0"/>
    <m/>
    <m/>
    <m/>
    <s v="Yes"/>
    <m/>
    <n v="1"/>
    <m/>
    <m/>
    <x v="0"/>
    <s v="Yes"/>
    <m/>
    <s v="(419) 226-9637"/>
    <x v="3"/>
  </r>
  <r>
    <x v="35"/>
    <x v="35"/>
    <x v="210"/>
    <s v="6780 Mayfield Rd"/>
    <s v="Mayfield Heights"/>
    <n v="44124"/>
    <n v="6410945"/>
    <s v="Cleveland Clinic Hillcrest Hospital"/>
    <x v="347"/>
    <m/>
    <x v="0"/>
    <m/>
    <m/>
    <m/>
    <s v="Yes"/>
    <m/>
    <n v="1"/>
    <m/>
    <m/>
    <x v="0"/>
    <s v="Yes"/>
    <m/>
    <s v="(440) 312-4500"/>
    <x v="3"/>
  </r>
  <r>
    <x v="35"/>
    <x v="35"/>
    <x v="210"/>
    <s v="18101 Lorain Ave"/>
    <s v="Cleveland"/>
    <n v="44111"/>
    <n v="6410710"/>
    <s v="Fairview Hospital"/>
    <x v="348"/>
    <m/>
    <x v="0"/>
    <m/>
    <m/>
    <m/>
    <s v="Yes"/>
    <m/>
    <n v="1"/>
    <m/>
    <m/>
    <x v="0"/>
    <s v="Yes"/>
    <m/>
    <s v="(216) 476-7000"/>
    <x v="3"/>
  </r>
  <r>
    <x v="35"/>
    <x v="35"/>
    <x v="210"/>
    <s v="2500 MetroHealth Dr"/>
    <s v="Cleveland"/>
    <n v="44109"/>
    <n v="6410655"/>
    <s v="MetroHealth Medical Center (Burn Care Center at MetroHealth)"/>
    <x v="349"/>
    <n v="14"/>
    <x v="0"/>
    <n v="1"/>
    <n v="1"/>
    <n v="1"/>
    <s v="Yes"/>
    <n v="1"/>
    <m/>
    <m/>
    <n v="1"/>
    <x v="2"/>
    <s v="Yes"/>
    <s v="Yes"/>
    <s v="(216) 778-7800"/>
    <x v="3"/>
  </r>
  <r>
    <x v="35"/>
    <x v="35"/>
    <x v="210"/>
    <s v="2101 Adelbert Rd"/>
    <s v="Cleveland"/>
    <n v="44106"/>
    <n v="6410922"/>
    <s v="UH Rainbow Babies and Children's Hospital"/>
    <x v="236"/>
    <m/>
    <x v="1"/>
    <n v="1"/>
    <m/>
    <m/>
    <s v="Yes"/>
    <m/>
    <m/>
    <n v="1"/>
    <m/>
    <x v="0"/>
    <s v="Yes"/>
    <m/>
    <s v="(216) 844-1000"/>
    <x v="3"/>
  </r>
  <r>
    <x v="35"/>
    <x v="35"/>
    <x v="210"/>
    <s v="11100 Euclid Ave"/>
    <s v="Cleveland"/>
    <n v="44106"/>
    <n v="6410920"/>
    <s v="University Hospitals Cleveland Medical Center"/>
    <x v="350"/>
    <m/>
    <x v="0"/>
    <m/>
    <m/>
    <m/>
    <s v="Yes"/>
    <n v="1"/>
    <m/>
    <m/>
    <m/>
    <x v="0"/>
    <s v="Yes"/>
    <m/>
    <s v="(866) 844-2273"/>
    <x v="3"/>
  </r>
  <r>
    <x v="35"/>
    <x v="35"/>
    <x v="211"/>
    <s v="111 S Grant Ave"/>
    <s v="Columbus"/>
    <n v="43215"/>
    <n v="6411010"/>
    <s v="Grant Medical Center"/>
    <x v="87"/>
    <m/>
    <x v="0"/>
    <m/>
    <m/>
    <m/>
    <s v="Yes"/>
    <n v="1"/>
    <m/>
    <m/>
    <m/>
    <x v="0"/>
    <s v="Yes"/>
    <m/>
    <s v="(614) 566-9000"/>
    <x v="3"/>
  </r>
  <r>
    <x v="35"/>
    <x v="35"/>
    <x v="211"/>
    <s v="700 Children's Dr"/>
    <s v="Columbus"/>
    <n v="43205"/>
    <n v="6410950"/>
    <s v="Nationwide Children's Hospital (Burn Center at Nationwide Children's Hospital)"/>
    <x v="227"/>
    <n v="15"/>
    <x v="1"/>
    <n v="1"/>
    <m/>
    <n v="1"/>
    <s v="Yes"/>
    <m/>
    <m/>
    <n v="1"/>
    <m/>
    <x v="2"/>
    <s v="Yes"/>
    <s v="Yes"/>
    <s v=" (614) 722-2000"/>
    <x v="3"/>
  </r>
  <r>
    <x v="35"/>
    <x v="35"/>
    <x v="211"/>
    <s v="410 West 10th Ave"/>
    <s v="Columbus"/>
    <n v="43210"/>
    <n v="6411100"/>
    <s v="Ohio State University Wexner Medical Center (The Ohio State Comprehensive Burn Center)"/>
    <x v="351"/>
    <n v="18"/>
    <x v="0"/>
    <m/>
    <n v="1"/>
    <m/>
    <s v="Yes"/>
    <n v="1"/>
    <m/>
    <m/>
    <m/>
    <x v="2"/>
    <s v="Yes"/>
    <s v="Yes"/>
    <s v="(614) 293-8000"/>
    <x v="3"/>
  </r>
  <r>
    <x v="35"/>
    <x v="35"/>
    <x v="211"/>
    <s v="6001 East Broad Street"/>
    <s v="Columbus"/>
    <n v="43213"/>
    <n v="6418083"/>
    <s v="Mount Carmel East"/>
    <x v="352"/>
    <m/>
    <x v="0"/>
    <m/>
    <m/>
    <m/>
    <s v="Yes"/>
    <m/>
    <n v="1"/>
    <m/>
    <m/>
    <x v="0"/>
    <s v="Yes"/>
    <m/>
    <s v="(614) 234-6000"/>
    <x v="3"/>
  </r>
  <r>
    <x v="35"/>
    <x v="35"/>
    <x v="211"/>
    <s v="3535 Olentangy River Rd"/>
    <s v="Columbus"/>
    <n v="43214"/>
    <n v="6411110"/>
    <s v="OhioHealth Riverside Methodist Hospital"/>
    <x v="353"/>
    <m/>
    <x v="0"/>
    <m/>
    <m/>
    <m/>
    <s v="Yes"/>
    <m/>
    <n v="1"/>
    <m/>
    <m/>
    <x v="0"/>
    <s v="Yes"/>
    <m/>
    <s v="(614) 566-5000"/>
    <x v="3"/>
  </r>
  <r>
    <x v="35"/>
    <x v="35"/>
    <x v="212"/>
    <s v="3333 Burnet Ave"/>
    <s v="Cincinnati"/>
    <n v="45229"/>
    <n v="6410391"/>
    <s v="Cincinnati Children's Hospital Medical Center"/>
    <x v="354"/>
    <m/>
    <x v="1"/>
    <n v="1"/>
    <m/>
    <m/>
    <s v="Yes"/>
    <m/>
    <m/>
    <n v="1"/>
    <m/>
    <x v="0"/>
    <s v="Yes"/>
    <m/>
    <s v="(513) 636-4200"/>
    <x v="3"/>
  </r>
  <r>
    <x v="35"/>
    <x v="35"/>
    <x v="212"/>
    <s v="234 Goodman St"/>
    <s v="Cincinnati"/>
    <n v="45219"/>
    <n v="6410435"/>
    <s v="University of Cincinnati Medical Center (UC Medical Center Burn Center)"/>
    <x v="355"/>
    <n v="10"/>
    <x v="0"/>
    <m/>
    <n v="1"/>
    <m/>
    <s v="Yes"/>
    <n v="1"/>
    <m/>
    <m/>
    <m/>
    <x v="1"/>
    <s v="Yes"/>
    <s v="Yes"/>
    <s v="(513) 584-1000"/>
    <x v="3"/>
  </r>
  <r>
    <x v="35"/>
    <x v="35"/>
    <x v="213"/>
    <s v="2213 Cherry St"/>
    <s v="Toledo"/>
    <n v="43608"/>
    <n v="6412170"/>
    <s v="Mercy St. Vincent Medical Center (Mercy Health Medical Burn Center)"/>
    <x v="306"/>
    <n v="10"/>
    <x v="0"/>
    <n v="1"/>
    <n v="1"/>
    <m/>
    <s v="Yes"/>
    <n v="1"/>
    <m/>
    <m/>
    <n v="1"/>
    <x v="1"/>
    <s v="Yes"/>
    <s v="Yes"/>
    <s v="(419) 251-3232"/>
    <x v="3"/>
  </r>
  <r>
    <x v="35"/>
    <x v="35"/>
    <x v="213"/>
    <s v="2142 N Cove Blvd"/>
    <s v="Toledo"/>
    <n v="43606"/>
    <n v="6412180"/>
    <s v="ProMedica Toledo Hospital/Russell J. Ebeid Children's Hospital"/>
    <x v="356"/>
    <m/>
    <x v="0"/>
    <n v="1"/>
    <m/>
    <m/>
    <s v="Yes"/>
    <n v="1"/>
    <m/>
    <m/>
    <n v="1"/>
    <x v="0"/>
    <s v="Yes"/>
    <m/>
    <s v="(419) 291-4000"/>
    <x v="3"/>
  </r>
  <r>
    <x v="35"/>
    <x v="35"/>
    <x v="214"/>
    <s v="1044 Belmont Ave"/>
    <s v="Youngstown "/>
    <n v="44501"/>
    <n v="6412440"/>
    <s v="Mercy Health - St. Elizabeth Youngstown Hospital"/>
    <x v="357"/>
    <m/>
    <x v="0"/>
    <m/>
    <m/>
    <m/>
    <s v="Yes"/>
    <n v="1"/>
    <m/>
    <m/>
    <m/>
    <x v="0"/>
    <s v="Yes"/>
    <m/>
    <s v="(330) 746-7211"/>
    <x v="3"/>
  </r>
  <r>
    <x v="35"/>
    <x v="35"/>
    <x v="5"/>
    <s v="1 Childrens Plz"/>
    <s v="Dayton"/>
    <n v="45404"/>
    <n v="6411160"/>
    <s v="Dayton Children's Hospital (Shriners Children's Ohio Burn Center)"/>
    <x v="358"/>
    <n v="7"/>
    <x v="1"/>
    <n v="1"/>
    <m/>
    <n v="1"/>
    <s v="Yes"/>
    <m/>
    <m/>
    <n v="1"/>
    <m/>
    <x v="2"/>
    <s v="Yes"/>
    <s v="Yes"/>
    <s v="(937) 641-3000"/>
    <x v="3"/>
  </r>
  <r>
    <x v="35"/>
    <x v="35"/>
    <x v="5"/>
    <s v="3535 Southern Blvd"/>
    <s v="Kettering"/>
    <n v="45429"/>
    <n v="6411466"/>
    <s v="Kettering Health Main Campus"/>
    <x v="17"/>
    <m/>
    <x v="0"/>
    <m/>
    <m/>
    <m/>
    <s v="Yes"/>
    <m/>
    <n v="1"/>
    <m/>
    <m/>
    <x v="0"/>
    <s v="Yes"/>
    <m/>
    <s v="(937) 298-4331"/>
    <x v="3"/>
  </r>
  <r>
    <x v="35"/>
    <x v="35"/>
    <x v="5"/>
    <s v="1 Wyoming St"/>
    <s v="Dayton"/>
    <n v="45409"/>
    <n v="6411190"/>
    <s v="Miami Valley Hospital (Miami Valley Hospital Regional Burn Center)"/>
    <x v="359"/>
    <n v="8"/>
    <x v="0"/>
    <m/>
    <n v="1"/>
    <m/>
    <s v="Yes"/>
    <n v="1"/>
    <m/>
    <m/>
    <m/>
    <x v="1"/>
    <s v="Yes"/>
    <s v="Yes"/>
    <s v="(937) 208-8000"/>
    <x v="3"/>
  </r>
  <r>
    <x v="35"/>
    <x v="35"/>
    <x v="215"/>
    <s v="335 Glessner Ave"/>
    <s v="Mansfield"/>
    <n v="44903"/>
    <n v="6410016"/>
    <s v="OhioHealth MedCentral Mansfield Hospital"/>
    <x v="68"/>
    <m/>
    <x v="0"/>
    <m/>
    <m/>
    <m/>
    <s v="Yes"/>
    <m/>
    <n v="1"/>
    <m/>
    <m/>
    <x v="0"/>
    <s v="Yes"/>
    <m/>
    <s v="(419) 526-8000"/>
    <x v="3"/>
  </r>
  <r>
    <x v="35"/>
    <x v="35"/>
    <x v="216"/>
    <s v="2600 6th Street SW"/>
    <s v="Canton"/>
    <n v="44710"/>
    <n v="6410280"/>
    <s v="Aultman Hospital"/>
    <x v="350"/>
    <m/>
    <x v="0"/>
    <m/>
    <m/>
    <m/>
    <s v="Yes"/>
    <m/>
    <n v="1"/>
    <m/>
    <m/>
    <x v="0"/>
    <s v="Yes"/>
    <m/>
    <s v="(330) 452-9911"/>
    <x v="3"/>
  </r>
  <r>
    <x v="35"/>
    <x v="35"/>
    <x v="216"/>
    <s v="1320 Mercy Dr NW"/>
    <s v="Canton"/>
    <n v="44708"/>
    <n v="6410290"/>
    <s v="Mercy Medical Center - Canton"/>
    <x v="360"/>
    <m/>
    <x v="0"/>
    <m/>
    <m/>
    <m/>
    <s v="Yes"/>
    <m/>
    <n v="1"/>
    <m/>
    <m/>
    <x v="0"/>
    <s v="Yes"/>
    <m/>
    <s v="(330) 489-1000"/>
    <x v="3"/>
  </r>
  <r>
    <x v="35"/>
    <x v="35"/>
    <x v="217"/>
    <s v="1 Perkins Sq"/>
    <s v="Akron"/>
    <n v="44308"/>
    <n v="6410055"/>
    <s v="Akron Children's Hospital (Akron Children's Hospital Burn Center)"/>
    <x v="361"/>
    <n v="12"/>
    <x v="1"/>
    <n v="1"/>
    <n v="1"/>
    <n v="1"/>
    <s v="Yes"/>
    <m/>
    <m/>
    <m/>
    <n v="1"/>
    <x v="2"/>
    <s v="Yes"/>
    <s v="Yes"/>
    <s v="(330) 543-1000"/>
    <x v="3"/>
  </r>
  <r>
    <x v="35"/>
    <x v="35"/>
    <x v="217"/>
    <s v="1 Akron General Ave"/>
    <s v="Akron"/>
    <n v="44307"/>
    <n v="6410010"/>
    <s v="Cleveland Clinic Akron General"/>
    <x v="362"/>
    <m/>
    <x v="0"/>
    <m/>
    <m/>
    <m/>
    <s v="Yes"/>
    <n v="1"/>
    <m/>
    <m/>
    <m/>
    <x v="0"/>
    <s v="Yes"/>
    <m/>
    <s v="(330) 344-6000"/>
    <x v="3"/>
  </r>
  <r>
    <x v="35"/>
    <x v="35"/>
    <x v="217"/>
    <s v="525 E Market St"/>
    <s v="Akron"/>
    <n v="44309"/>
    <n v="6410030"/>
    <s v="Summa Akron City Hospital"/>
    <x v="363"/>
    <m/>
    <x v="0"/>
    <m/>
    <m/>
    <m/>
    <s v="Yes"/>
    <n v="1"/>
    <m/>
    <m/>
    <m/>
    <x v="0"/>
    <s v="Yes"/>
    <m/>
    <s v="(330) 375-3000"/>
    <x v="3"/>
  </r>
  <r>
    <x v="36"/>
    <x v="36"/>
    <x v="218"/>
    <s v="700 NE 13th St"/>
    <s v="Oklahoma City"/>
    <n v="73104"/>
    <n v="6730024"/>
    <s v="OU Medical Center"/>
    <x v="364"/>
    <m/>
    <x v="0"/>
    <n v="1"/>
    <m/>
    <m/>
    <s v="Yes"/>
    <n v="1"/>
    <m/>
    <n v="1"/>
    <m/>
    <x v="0"/>
    <s v="Yes"/>
    <m/>
    <s v="(405) 271-4700"/>
    <x v="1"/>
  </r>
  <r>
    <x v="36"/>
    <x v="36"/>
    <x v="218"/>
    <s v="3300 NW Expy"/>
    <s v="Oklahoma City"/>
    <n v="73112"/>
    <n v="6730728"/>
    <s v="Paul Silvertein Burn Center"/>
    <x v="365"/>
    <n v="20"/>
    <x v="1"/>
    <m/>
    <n v="1"/>
    <m/>
    <m/>
    <m/>
    <m/>
    <m/>
    <m/>
    <x v="1"/>
    <m/>
    <s v="Yes"/>
    <s v="(405) 949-3345"/>
    <x v="1"/>
  </r>
  <r>
    <x v="36"/>
    <x v="36"/>
    <x v="219"/>
    <s v="1923 S Utica Ave"/>
    <s v="Tulsa"/>
    <n v="74104"/>
    <n v="6731220"/>
    <s v="Ascension St. John Medical Center (Alexander Burn Center)"/>
    <x v="322"/>
    <n v="13"/>
    <x v="0"/>
    <m/>
    <n v="1"/>
    <n v="1"/>
    <s v="Yes"/>
    <m/>
    <n v="1"/>
    <m/>
    <m/>
    <x v="1"/>
    <s v="Yes"/>
    <s v="Yes"/>
    <s v="(918) 744-2345"/>
    <x v="1"/>
  </r>
  <r>
    <x v="37"/>
    <x v="37"/>
    <x v="220"/>
    <s v="3600 NW Samaritan Dr"/>
    <s v="Corvallis"/>
    <n v="97330"/>
    <n v="6920110"/>
    <s v="Good Samaritan Regional Medical Center"/>
    <x v="11"/>
    <m/>
    <x v="0"/>
    <m/>
    <m/>
    <m/>
    <s v="No"/>
    <m/>
    <n v="1"/>
    <m/>
    <m/>
    <x v="0"/>
    <s v="Yes"/>
    <m/>
    <s v="(541) 768-5111"/>
    <x v="0"/>
  </r>
  <r>
    <x v="37"/>
    <x v="37"/>
    <x v="221"/>
    <s v="2500 NE Neff Rd"/>
    <s v="Bend"/>
    <n v="97701"/>
    <n v="6920070"/>
    <s v="St. Charles Medical Center Bend"/>
    <x v="366"/>
    <m/>
    <x v="0"/>
    <m/>
    <m/>
    <m/>
    <s v="No"/>
    <m/>
    <n v="1"/>
    <m/>
    <m/>
    <x v="0"/>
    <s v="Yes"/>
    <m/>
    <s v="(541) 382-4321"/>
    <x v="0"/>
  </r>
  <r>
    <x v="37"/>
    <x v="37"/>
    <x v="95"/>
    <s v="2825 E Barnett Rd"/>
    <s v="Medford"/>
    <n v="97504"/>
    <n v="6920280"/>
    <s v="Asante Rogue Regional Medical Center"/>
    <x v="367"/>
    <m/>
    <x v="0"/>
    <m/>
    <m/>
    <m/>
    <s v="No"/>
    <m/>
    <n v="1"/>
    <m/>
    <m/>
    <x v="0"/>
    <s v="Yes"/>
    <m/>
    <s v="(541) 789-7000"/>
    <x v="0"/>
  </r>
  <r>
    <x v="37"/>
    <x v="37"/>
    <x v="222"/>
    <s v="3333 River Bend Dr"/>
    <s v="Springfield"/>
    <n v="97477"/>
    <n v="6920051"/>
    <s v="Peacehealth Sacred Heart Medical Center at RiverBend"/>
    <x v="70"/>
    <m/>
    <x v="0"/>
    <m/>
    <m/>
    <m/>
    <s v="Yes"/>
    <m/>
    <n v="1"/>
    <m/>
    <m/>
    <x v="0"/>
    <s v="Yes"/>
    <m/>
    <s v="(541) 222-7300"/>
    <x v="0"/>
  </r>
  <r>
    <x v="37"/>
    <x v="37"/>
    <x v="65"/>
    <s v="890 SE Oak St"/>
    <s v="Salem"/>
    <n v="97301"/>
    <n v="6920708"/>
    <s v="Salem Hospital"/>
    <x v="368"/>
    <m/>
    <x v="0"/>
    <m/>
    <m/>
    <m/>
    <s v="No"/>
    <m/>
    <n v="1"/>
    <m/>
    <m/>
    <x v="0"/>
    <s v="Yes"/>
    <m/>
    <s v="(503) 561-5200"/>
    <x v="0"/>
  </r>
  <r>
    <x v="37"/>
    <x v="37"/>
    <x v="223"/>
    <s v="2801 N Gantenbein Ave"/>
    <s v="Portland"/>
    <n v="97227"/>
    <n v="6920003"/>
    <s v="Legacy Emanuel Medical Center/Randall Children's Hospital (Oregon Burn Center)"/>
    <x v="369"/>
    <n v="16"/>
    <x v="0"/>
    <n v="1"/>
    <n v="1"/>
    <n v="1"/>
    <s v="Yes"/>
    <n v="1"/>
    <m/>
    <n v="1"/>
    <m/>
    <x v="2"/>
    <s v="Yes"/>
    <s v="Yes"/>
    <s v="(503) 413-2200"/>
    <x v="0"/>
  </r>
  <r>
    <x v="37"/>
    <x v="37"/>
    <x v="223"/>
    <s v="3181 SW Sam Jackson Park Rd"/>
    <s v="Portland"/>
    <n v="97239"/>
    <n v="6920570"/>
    <s v="Oregon Health &amp; Science University/Doernbecher Children's Hospital"/>
    <x v="370"/>
    <m/>
    <x v="0"/>
    <n v="1"/>
    <m/>
    <m/>
    <s v="Yes"/>
    <n v="1"/>
    <m/>
    <n v="1"/>
    <m/>
    <x v="0"/>
    <s v="Yes"/>
    <m/>
    <s v="(503) 494-8311"/>
    <x v="0"/>
  </r>
  <r>
    <x v="38"/>
    <x v="38"/>
    <x v="224"/>
    <s v="320 E North Ave"/>
    <s v="Pittsburgh"/>
    <n v="15212"/>
    <n v="6230041"/>
    <s v="Allegheny General Hospital"/>
    <x v="370"/>
    <m/>
    <x v="0"/>
    <m/>
    <m/>
    <m/>
    <s v="No"/>
    <n v="1"/>
    <m/>
    <m/>
    <m/>
    <x v="0"/>
    <s v="Yes"/>
    <m/>
    <s v="(412) 359-3131"/>
    <x v="2"/>
  </r>
  <r>
    <x v="38"/>
    <x v="38"/>
    <x v="224"/>
    <s v="1400 Locust St"/>
    <s v="Pittsburgh"/>
    <n v="15219"/>
    <n v="6232510"/>
    <s v="UPMC Mercy (UPMC Mercy Burn Center)"/>
    <x v="223"/>
    <n v="9"/>
    <x v="0"/>
    <m/>
    <n v="1"/>
    <m/>
    <s v="No"/>
    <n v="1"/>
    <m/>
    <m/>
    <m/>
    <x v="2"/>
    <s v="Yes"/>
    <m/>
    <s v="(412) 232-8111"/>
    <x v="2"/>
  </r>
  <r>
    <x v="38"/>
    <x v="38"/>
    <x v="224"/>
    <s v="200 Lothrop St"/>
    <s v="Pittsburgh"/>
    <n v="15213"/>
    <n v="6230029"/>
    <s v="UPMC Presbyterian"/>
    <x v="351"/>
    <m/>
    <x v="0"/>
    <m/>
    <m/>
    <m/>
    <s v="No"/>
    <n v="1"/>
    <m/>
    <m/>
    <m/>
    <x v="0"/>
    <s v="Yes"/>
    <m/>
    <s v="(412) 647-2345"/>
    <x v="2"/>
  </r>
  <r>
    <x v="38"/>
    <x v="38"/>
    <x v="224"/>
    <s v="4401 Penn Avenue"/>
    <s v="Pittsburgh"/>
    <n v="15224"/>
    <n v="6232430"/>
    <s v="UPMC Children's Hospital of Pittsburgh"/>
    <x v="301"/>
    <m/>
    <x v="1"/>
    <n v="1"/>
    <m/>
    <m/>
    <s v="No"/>
    <m/>
    <m/>
    <n v="1"/>
    <m/>
    <x v="0"/>
    <s v="Yes"/>
    <m/>
    <s v="(412) 682-8288"/>
    <x v="2"/>
  </r>
  <r>
    <x v="38"/>
    <x v="38"/>
    <x v="224"/>
    <s v="2570 Haymaker Rd"/>
    <s v="Monroeville "/>
    <n v="15146"/>
    <n v="6232551"/>
    <s v="Forbes Hospital"/>
    <x v="371"/>
    <m/>
    <x v="0"/>
    <m/>
    <m/>
    <m/>
    <s v="No"/>
    <m/>
    <n v="1"/>
    <m/>
    <m/>
    <x v="0"/>
    <s v="Yes"/>
    <m/>
    <s v="(412) 858-2000"/>
    <x v="2"/>
  </r>
  <r>
    <x v="38"/>
    <x v="38"/>
    <x v="224"/>
    <s v="4800 Friendship Ave"/>
    <s v="Pittsburgh"/>
    <n v="15224"/>
    <n v="6232690"/>
    <s v="West Penn Hospital Burn Center"/>
    <x v="372"/>
    <n v="14"/>
    <x v="1"/>
    <m/>
    <n v="1"/>
    <n v="1"/>
    <m/>
    <m/>
    <m/>
    <m/>
    <m/>
    <x v="2"/>
    <m/>
    <m/>
    <s v="(412) 578-5120"/>
    <x v="2"/>
  </r>
  <r>
    <x v="38"/>
    <x v="38"/>
    <x v="225"/>
    <s v="420 S 5th Ave"/>
    <s v="West Reading"/>
    <n v="19611"/>
    <n v="6233443"/>
    <s v="Reading Hospital - Tower Health"/>
    <x v="373"/>
    <m/>
    <x v="0"/>
    <m/>
    <m/>
    <m/>
    <s v="No"/>
    <n v="1"/>
    <m/>
    <m/>
    <m/>
    <x v="0"/>
    <s v="Yes"/>
    <m/>
    <s v="(484) 628-8000"/>
    <x v="2"/>
  </r>
  <r>
    <x v="38"/>
    <x v="38"/>
    <x v="226"/>
    <s v="620 Howard Ave"/>
    <s v="Altoona "/>
    <n v="16601"/>
    <n v="6230086"/>
    <s v="UPMC Altoona"/>
    <x v="270"/>
    <m/>
    <x v="0"/>
    <m/>
    <m/>
    <m/>
    <s v="No"/>
    <m/>
    <n v="1"/>
    <m/>
    <m/>
    <x v="0"/>
    <s v="Yes"/>
    <m/>
    <s v="(814) 889-2011"/>
    <x v="2"/>
  </r>
  <r>
    <x v="38"/>
    <x v="38"/>
    <x v="227"/>
    <s v="1 Guthrie Sq"/>
    <s v="Sayre "/>
    <n v="18840"/>
    <n v="6232970"/>
    <s v="Guthrie Robert Packer Hospital"/>
    <x v="22"/>
    <m/>
    <x v="0"/>
    <m/>
    <m/>
    <m/>
    <s v="No"/>
    <m/>
    <n v="1"/>
    <m/>
    <m/>
    <x v="0"/>
    <s v="Yes"/>
    <m/>
    <s v="(570) 887-4050"/>
    <x v="2"/>
  </r>
  <r>
    <x v="38"/>
    <x v="38"/>
    <x v="228"/>
    <s v="1201 Langhorne-Newtown R"/>
    <s v="Langhorne "/>
    <n v="19047"/>
    <n v="6231130"/>
    <s v="St. Mary Medical Center"/>
    <x v="176"/>
    <m/>
    <x v="0"/>
    <m/>
    <m/>
    <m/>
    <s v="No"/>
    <m/>
    <n v="1"/>
    <m/>
    <m/>
    <x v="0"/>
    <s v="Yes"/>
    <m/>
    <s v="(215) 710-2000"/>
    <x v="2"/>
  </r>
  <r>
    <x v="38"/>
    <x v="38"/>
    <x v="228"/>
    <s v="700 Lawn Ave"/>
    <s v="Sellersville "/>
    <n v="18960"/>
    <n v="6233090"/>
    <s v="Grand View Health"/>
    <x v="374"/>
    <m/>
    <x v="0"/>
    <m/>
    <m/>
    <m/>
    <s v="No"/>
    <m/>
    <n v="1"/>
    <m/>
    <m/>
    <x v="0"/>
    <s v="Yes"/>
    <m/>
    <s v="(215) 453-4000"/>
    <x v="2"/>
  </r>
  <r>
    <x v="38"/>
    <x v="38"/>
    <x v="229"/>
    <s v="1086 Franklin St"/>
    <s v="Johnstown "/>
    <n v="15905"/>
    <n v="6230052"/>
    <s v="Conemaugh Memorial Medical Center"/>
    <x v="332"/>
    <m/>
    <x v="0"/>
    <m/>
    <m/>
    <m/>
    <s v="No"/>
    <n v="1"/>
    <m/>
    <m/>
    <m/>
    <x v="0"/>
    <s v="Yes"/>
    <m/>
    <s v="(814) 534-9000"/>
    <x v="2"/>
  </r>
  <r>
    <x v="38"/>
    <x v="38"/>
    <x v="230"/>
    <s v="255 W Lancaster Ave"/>
    <s v="Paoli "/>
    <n v="19301"/>
    <n v="6233430"/>
    <s v="Paoli Hospital"/>
    <x v="366"/>
    <m/>
    <x v="0"/>
    <m/>
    <m/>
    <m/>
    <s v="No"/>
    <m/>
    <n v="1"/>
    <m/>
    <m/>
    <x v="0"/>
    <s v="Yes"/>
    <m/>
    <s v="(484) 465-1000"/>
    <x v="2"/>
  </r>
  <r>
    <x v="38"/>
    <x v="38"/>
    <x v="125"/>
    <s v="503 N 21st St"/>
    <s v="Camp Hill"/>
    <n v="17011"/>
    <n v="6230297"/>
    <s v="Penn State Health Holy Spirit Medical Center"/>
    <x v="50"/>
    <m/>
    <x v="0"/>
    <m/>
    <m/>
    <m/>
    <s v="No"/>
    <m/>
    <n v="1"/>
    <m/>
    <m/>
    <x v="0"/>
    <s v="Yes"/>
    <m/>
    <s v="(717) 763-2100"/>
    <x v="2"/>
  </r>
  <r>
    <x v="38"/>
    <x v="38"/>
    <x v="231"/>
    <s v="500 University Dr"/>
    <s v="Hershey"/>
    <n v="17033"/>
    <n v="6230705"/>
    <s v="Penn State Milton S. Hershey Medical Center/Penn State Children's Hospital"/>
    <x v="375"/>
    <m/>
    <x v="0"/>
    <n v="1"/>
    <m/>
    <m/>
    <s v="No"/>
    <n v="1"/>
    <m/>
    <n v="1"/>
    <m/>
    <x v="0"/>
    <s v="Yes"/>
    <m/>
    <s v="(717) 531-6066"/>
    <x v="2"/>
  </r>
  <r>
    <x v="38"/>
    <x v="38"/>
    <x v="232"/>
    <s v="1 Medical Center Blvd"/>
    <s v="Chester"/>
    <n v="19013"/>
    <n v="6230400"/>
    <s v="Crozer-Chester Medical Center (Nathan Speare Regional Burn Treatment Center)"/>
    <x v="119"/>
    <n v="14"/>
    <x v="0"/>
    <m/>
    <n v="1"/>
    <m/>
    <s v="No"/>
    <m/>
    <n v="1"/>
    <m/>
    <m/>
    <x v="2"/>
    <s v="Yes"/>
    <m/>
    <s v="(610) 447-2000"/>
    <x v="2"/>
  </r>
  <r>
    <x v="38"/>
    <x v="38"/>
    <x v="189"/>
    <s v="201 State St"/>
    <s v="Erie "/>
    <n v="16550"/>
    <n v="6230760"/>
    <s v="UPMC Hamot"/>
    <x v="38"/>
    <m/>
    <x v="0"/>
    <m/>
    <m/>
    <m/>
    <s v="No"/>
    <m/>
    <n v="1"/>
    <m/>
    <m/>
    <x v="0"/>
    <s v="Yes"/>
    <m/>
    <s v="(814) 877-6000"/>
    <x v="2"/>
  </r>
  <r>
    <x v="38"/>
    <x v="38"/>
    <x v="233"/>
    <s v="1800 Mulberry St"/>
    <s v="Scranton "/>
    <n v="18510"/>
    <n v="6232980"/>
    <s v="Geisinger Community Medical Center"/>
    <x v="73"/>
    <m/>
    <x v="0"/>
    <m/>
    <m/>
    <m/>
    <s v="No"/>
    <m/>
    <n v="1"/>
    <m/>
    <m/>
    <x v="0"/>
    <s v="Yes"/>
    <m/>
    <s v="(570) 703-7245"/>
    <x v="2"/>
  </r>
  <r>
    <x v="38"/>
    <x v="38"/>
    <x v="168"/>
    <s v="555 N Duke St"/>
    <s v="Lancaster "/>
    <n v="17602"/>
    <n v="6231120"/>
    <s v="Penn Medicine Lancaster General Hospital"/>
    <x v="95"/>
    <m/>
    <x v="0"/>
    <m/>
    <m/>
    <m/>
    <s v="No"/>
    <n v="1"/>
    <m/>
    <m/>
    <m/>
    <x v="0"/>
    <s v="Yes"/>
    <m/>
    <s v="(717) 544-5511"/>
    <x v="2"/>
  </r>
  <r>
    <x v="38"/>
    <x v="38"/>
    <x v="234"/>
    <s v="1200 S Cedar Crest Blvd"/>
    <s v="Allentown"/>
    <n v="18103"/>
    <n v="6230013"/>
    <s v="Lehigh Valley Hospital-Cedar Crest/Lehigh Valley Reilly Children's Hospital (Lehigh Valley Health Network Regional Burn Center)"/>
    <x v="376"/>
    <n v="18"/>
    <x v="0"/>
    <n v="1"/>
    <n v="1"/>
    <n v="1"/>
    <s v="No"/>
    <n v="1"/>
    <m/>
    <m/>
    <n v="1"/>
    <x v="2"/>
    <s v="Yes"/>
    <m/>
    <s v="(610) 402-8000"/>
    <x v="2"/>
  </r>
  <r>
    <x v="38"/>
    <x v="38"/>
    <x v="235"/>
    <s v="1000 E Mountain Dr"/>
    <s v="Wilkes-Barre"/>
    <n v="18711"/>
    <n v="6232725"/>
    <s v="Geisinger Wyoming Valley Medical Center"/>
    <x v="377"/>
    <m/>
    <x v="0"/>
    <m/>
    <m/>
    <m/>
    <s v="No"/>
    <m/>
    <n v="1"/>
    <m/>
    <m/>
    <x v="0"/>
    <s v="Yes"/>
    <m/>
    <s v="(570) 808-7300"/>
    <x v="2"/>
  </r>
  <r>
    <x v="38"/>
    <x v="38"/>
    <x v="5"/>
    <s v="1200 Old York Rd"/>
    <s v="Abington "/>
    <n v="19001"/>
    <n v="6230010"/>
    <s v="Jefferson Abington Health"/>
    <x v="378"/>
    <m/>
    <x v="0"/>
    <m/>
    <m/>
    <m/>
    <s v="No"/>
    <m/>
    <n v="1"/>
    <m/>
    <m/>
    <x v="0"/>
    <s v="Yes"/>
    <m/>
    <s v="(215) 481-2000"/>
    <x v="2"/>
  </r>
  <r>
    <x v="38"/>
    <x v="38"/>
    <x v="5"/>
    <s v="100 E Lancaster Ave"/>
    <s v="Wynnewood "/>
    <n v="19096"/>
    <n v="6231970"/>
    <s v="Lankenau Medical Center"/>
    <x v="125"/>
    <m/>
    <x v="0"/>
    <m/>
    <m/>
    <m/>
    <s v="No"/>
    <m/>
    <n v="1"/>
    <m/>
    <m/>
    <x v="0"/>
    <s v="Yes"/>
    <m/>
    <s v="(484) 479-2000"/>
    <x v="2"/>
  </r>
  <r>
    <x v="38"/>
    <x v="38"/>
    <x v="236"/>
    <s v="100 North Academy Ave"/>
    <s v="Danville"/>
    <n v="17822"/>
    <n v="6230550"/>
    <s v="Geisinger Medical Center/ Geisinger Janet Weis Children's Hospital"/>
    <x v="61"/>
    <m/>
    <x v="0"/>
    <n v="1"/>
    <m/>
    <m/>
    <s v="No"/>
    <n v="1"/>
    <m/>
    <m/>
    <n v="1"/>
    <x v="0"/>
    <s v="Yes"/>
    <m/>
    <s v="(570) 271-7149"/>
    <x v="2"/>
  </r>
  <r>
    <x v="38"/>
    <x v="38"/>
    <x v="237"/>
    <s v="801 Ostrum St"/>
    <s v="Bethlehem "/>
    <n v="18015"/>
    <n v="6230049"/>
    <s v="St. Luke's University Hospital - Bethlehem Campus"/>
    <x v="379"/>
    <m/>
    <x v="0"/>
    <m/>
    <m/>
    <m/>
    <s v="No"/>
    <n v="1"/>
    <m/>
    <m/>
    <m/>
    <x v="0"/>
    <s v="Yes"/>
    <m/>
    <s v="(484) 526-4000"/>
    <x v="2"/>
  </r>
  <r>
    <x v="38"/>
    <x v="38"/>
    <x v="237"/>
    <s v="2545 Schoenersville Rd"/>
    <s v="Bethlehem "/>
    <n v="18017"/>
    <n v="6230035"/>
    <s v="Lehigh Valley Hospital - Muhlenberg"/>
    <x v="293"/>
    <m/>
    <x v="0"/>
    <m/>
    <m/>
    <m/>
    <s v="No"/>
    <m/>
    <n v="1"/>
    <m/>
    <m/>
    <x v="0"/>
    <s v="Yes"/>
    <m/>
    <s v="(610) 402-8000"/>
    <x v="2"/>
  </r>
  <r>
    <x v="38"/>
    <x v="38"/>
    <x v="237"/>
    <s v="1872 St Luke's Blvd"/>
    <s v="Easton "/>
    <n v="18045"/>
    <n v="6230456"/>
    <s v="St. Luke's Anderson Campus"/>
    <x v="380"/>
    <m/>
    <x v="0"/>
    <m/>
    <m/>
    <m/>
    <s v="No"/>
    <m/>
    <n v="1"/>
    <m/>
    <m/>
    <x v="0"/>
    <s v="Yes"/>
    <m/>
    <s v="(866) 785-8537"/>
    <x v="2"/>
  </r>
  <r>
    <x v="38"/>
    <x v="38"/>
    <x v="238"/>
    <s v="5501 Old York Rd"/>
    <s v="Philadelphia "/>
    <n v="19141"/>
    <n v="6231634"/>
    <s v="Einstein Medical Center Philadelphia"/>
    <x v="262"/>
    <m/>
    <x v="0"/>
    <m/>
    <m/>
    <m/>
    <s v="No"/>
    <n v="1"/>
    <m/>
    <m/>
    <m/>
    <x v="0"/>
    <s v="Yes"/>
    <m/>
    <s v="(215) 456-7890"/>
    <x v="2"/>
  </r>
  <r>
    <x v="38"/>
    <x v="38"/>
    <x v="238"/>
    <s v="3401 N Broad St"/>
    <s v="Philadelphia "/>
    <n v="19140"/>
    <n v="6232300"/>
    <s v="Temple University Hospital (Temple Burn Center)"/>
    <x v="373"/>
    <n v="10"/>
    <x v="0"/>
    <m/>
    <n v="1"/>
    <m/>
    <s v="No"/>
    <n v="1"/>
    <m/>
    <m/>
    <m/>
    <x v="2"/>
    <s v="Yes"/>
    <m/>
    <s v="(215) 707-2000"/>
    <x v="2"/>
  </r>
  <r>
    <x v="38"/>
    <x v="38"/>
    <x v="238"/>
    <s v="111 South 11th St"/>
    <s v="Philadelphia "/>
    <n v="19107"/>
    <n v="6230043"/>
    <s v="Thomas Jefferson University Hospital (Thomas Jefferson University Hospital Burn Center)"/>
    <x v="117"/>
    <m/>
    <x v="0"/>
    <m/>
    <n v="1"/>
    <m/>
    <s v="No"/>
    <n v="1"/>
    <m/>
    <m/>
    <m/>
    <x v="1"/>
    <s v="Yes"/>
    <m/>
    <s v="(215) 955-6000"/>
    <x v="2"/>
  </r>
  <r>
    <x v="38"/>
    <x v="38"/>
    <x v="238"/>
    <s v="51 N 39th St"/>
    <s v="Philadelphia "/>
    <n v="19104"/>
    <n v="6232170"/>
    <s v="Penn Presbyterian Medical Center"/>
    <x v="381"/>
    <m/>
    <x v="0"/>
    <m/>
    <m/>
    <m/>
    <s v="No"/>
    <n v="1"/>
    <m/>
    <m/>
    <m/>
    <x v="0"/>
    <s v="Yes"/>
    <m/>
    <s v="(215) 662-4000"/>
    <x v="2"/>
  </r>
  <r>
    <x v="38"/>
    <x v="38"/>
    <x v="238"/>
    <s v="3601 A Street"/>
    <s v="Philadelphia "/>
    <n v="19134"/>
    <n v="6232210"/>
    <s v="St. Christopher's Hospital for Children (Stuart J. Hulnick Burn Center)"/>
    <x v="382"/>
    <n v="18"/>
    <x v="1"/>
    <n v="1"/>
    <m/>
    <n v="1"/>
    <s v="No"/>
    <m/>
    <m/>
    <n v="1"/>
    <m/>
    <x v="2"/>
    <s v="Yes"/>
    <m/>
    <s v="(215) 427-5000"/>
    <x v="2"/>
  </r>
  <r>
    <x v="38"/>
    <x v="38"/>
    <x v="238"/>
    <s v="3401 Civic Center Blvd"/>
    <s v="Philadelphia "/>
    <n v="19104"/>
    <n v="6231730"/>
    <s v="Children's Hospital of Philadelphia"/>
    <x v="14"/>
    <m/>
    <x v="1"/>
    <n v="1"/>
    <m/>
    <m/>
    <s v="No"/>
    <m/>
    <m/>
    <n v="1"/>
    <m/>
    <x v="0"/>
    <s v="Yes"/>
    <m/>
    <s v="(215) 590-4678"/>
    <x v="2"/>
  </r>
  <r>
    <x v="38"/>
    <x v="38"/>
    <x v="238"/>
    <s v="10800 Knights Rd"/>
    <s v="Philadelphia "/>
    <n v="19114"/>
    <n v="6230054"/>
    <s v="Jefferson Torresdale Hospital"/>
    <x v="383"/>
    <m/>
    <x v="0"/>
    <m/>
    <m/>
    <m/>
    <s v="No"/>
    <m/>
    <n v="1"/>
    <m/>
    <m/>
    <x v="0"/>
    <s v="Yes"/>
    <m/>
    <s v="(215) 612-4000"/>
    <x v="2"/>
  </r>
  <r>
    <x v="38"/>
    <x v="38"/>
    <x v="239"/>
    <s v="700 High St"/>
    <s v="Williamsport "/>
    <n v="17701"/>
    <n v="6233500"/>
    <s v="UPMC Williamsport"/>
    <x v="357"/>
    <m/>
    <x v="0"/>
    <m/>
    <m/>
    <m/>
    <s v="No"/>
    <m/>
    <n v="1"/>
    <m/>
    <m/>
    <x v="0"/>
    <s v="Yes"/>
    <m/>
    <s v="(570) 321-1000"/>
    <x v="2"/>
  </r>
  <r>
    <x v="38"/>
    <x v="38"/>
    <x v="240"/>
    <s v="1001 S George Sr"/>
    <s v="York"/>
    <n v="17403"/>
    <n v="6233550"/>
    <s v="WellSpan York Hospital"/>
    <x v="283"/>
    <m/>
    <x v="0"/>
    <m/>
    <m/>
    <m/>
    <s v="No"/>
    <n v="1"/>
    <m/>
    <m/>
    <m/>
    <x v="0"/>
    <s v="Yes"/>
    <m/>
    <s v="(717) 851-2345"/>
    <x v="2"/>
  </r>
  <r>
    <x v="39"/>
    <x v="39"/>
    <x v="241"/>
    <s v="593 Eddy St"/>
    <s v="Providence"/>
    <s v="02903"/>
    <n v="6150150"/>
    <s v="Rhode Island Hospital/Hasbro Children's Hospital (Rhode Island Burn Center)"/>
    <x v="384"/>
    <m/>
    <x v="0"/>
    <n v="1"/>
    <n v="1"/>
    <n v="1"/>
    <s v="Yes"/>
    <n v="1"/>
    <m/>
    <n v="1"/>
    <m/>
    <x v="2"/>
    <s v="Yes"/>
    <m/>
    <s v="(401) 444-4000"/>
    <x v="2"/>
  </r>
  <r>
    <x v="40"/>
    <x v="40"/>
    <x v="242"/>
    <s v="9330 Medical Plaza Dr"/>
    <s v="Charleston"/>
    <n v="29406"/>
    <n v="6370232"/>
    <s v="HCA Trident Medical Center "/>
    <x v="139"/>
    <m/>
    <x v="0"/>
    <m/>
    <m/>
    <m/>
    <s v="Yes"/>
    <m/>
    <n v="1"/>
    <m/>
    <m/>
    <x v="0"/>
    <s v="Yes"/>
    <m/>
    <s v="(843) 797-7000"/>
    <x v="1"/>
  </r>
  <r>
    <x v="40"/>
    <x v="40"/>
    <x v="242"/>
    <s v="169 Ashley Ave"/>
    <s v="Charleston"/>
    <n v="29425"/>
    <n v="6370085"/>
    <s v="MUSC Health University Medical Center (South Carolina Burn Center at MUSC)"/>
    <x v="385"/>
    <n v="25"/>
    <x v="0"/>
    <m/>
    <n v="1"/>
    <n v="1"/>
    <s v="Yes"/>
    <n v="1"/>
    <m/>
    <m/>
    <m/>
    <x v="1"/>
    <s v="Yes"/>
    <s v="No"/>
    <s v="(843) 792-2300"/>
    <x v="1"/>
  </r>
  <r>
    <x v="40"/>
    <x v="40"/>
    <x v="242"/>
    <s v="10 McClennan Banks Dr"/>
    <s v="Charleston"/>
    <n v="29425"/>
    <n v="6370435"/>
    <s v="Shawn Jenkins Children's Hospital"/>
    <x v="386"/>
    <m/>
    <x v="1"/>
    <n v="1"/>
    <m/>
    <m/>
    <s v="Yes"/>
    <m/>
    <m/>
    <n v="1"/>
    <m/>
    <x v="0"/>
    <s v="Yes"/>
    <m/>
    <s v="(843) 792-1414"/>
    <x v="1"/>
  </r>
  <r>
    <x v="40"/>
    <x v="40"/>
    <x v="243"/>
    <s v="555 E Cheves St"/>
    <s v="Florence"/>
    <n v="29506"/>
    <n v="6370009"/>
    <s v="McLeod Regional Medical Center"/>
    <x v="387"/>
    <m/>
    <x v="0"/>
    <m/>
    <m/>
    <m/>
    <s v="No"/>
    <m/>
    <n v="1"/>
    <m/>
    <m/>
    <x v="0"/>
    <s v="Yes"/>
    <m/>
    <s v="(843) 777-2000"/>
    <x v="1"/>
  </r>
  <r>
    <x v="40"/>
    <x v="40"/>
    <x v="244"/>
    <s v="701 Grove Rd"/>
    <s v="Greenville"/>
    <n v="29605"/>
    <n v="6370323"/>
    <s v="Prisma Health Greenville Memorial Hospital"/>
    <x v="388"/>
    <m/>
    <x v="0"/>
    <n v="1"/>
    <m/>
    <m/>
    <s v="Yes"/>
    <n v="1"/>
    <m/>
    <m/>
    <n v="1"/>
    <x v="0"/>
    <s v="Yes"/>
    <m/>
    <s v="(864) 455-7000"/>
    <x v="1"/>
  </r>
  <r>
    <x v="40"/>
    <x v="40"/>
    <x v="245"/>
    <s v="809 82nd Pkwy"/>
    <s v="Myrtle Beach"/>
    <n v="29572"/>
    <n v="6370477"/>
    <s v="Grand Strand Medical Center"/>
    <x v="118"/>
    <m/>
    <x v="0"/>
    <n v="1"/>
    <m/>
    <m/>
    <s v="Yes"/>
    <n v="1"/>
    <m/>
    <m/>
    <n v="1"/>
    <x v="0"/>
    <s v="Yes"/>
    <m/>
    <s v="(843) 692-1000"/>
    <x v="1"/>
  </r>
  <r>
    <x v="40"/>
    <x v="40"/>
    <x v="215"/>
    <s v="5 Richland Medical Park Dr"/>
    <s v="Columbia"/>
    <n v="29203"/>
    <n v="6370140"/>
    <s v="Prisma Health Richland"/>
    <x v="389"/>
    <m/>
    <x v="0"/>
    <n v="1"/>
    <m/>
    <m/>
    <s v="Yes"/>
    <n v="1"/>
    <m/>
    <m/>
    <n v="1"/>
    <x v="0"/>
    <s v="Yes"/>
    <m/>
    <s v="(803) 434-7000"/>
    <x v="1"/>
  </r>
  <r>
    <x v="40"/>
    <x v="40"/>
    <x v="246"/>
    <s v="101 E Wood St"/>
    <s v="Spartanburg"/>
    <n v="29303"/>
    <n v="6370610"/>
    <s v="Spartanburg Medical Center - Church Street Campus"/>
    <x v="302"/>
    <m/>
    <x v="0"/>
    <m/>
    <m/>
    <m/>
    <s v="Yes"/>
    <n v="1"/>
    <m/>
    <m/>
    <m/>
    <x v="0"/>
    <s v="Yes"/>
    <m/>
    <s v="(864) 560-6000"/>
    <x v="1"/>
  </r>
  <r>
    <x v="41"/>
    <x v="41"/>
    <x v="247"/>
    <s v="353 Fairmont Blvd"/>
    <s v="Rapid City"/>
    <n v="57701"/>
    <n v="6650002"/>
    <s v="Monument Health Rapid City Hospital"/>
    <x v="390"/>
    <m/>
    <x v="0"/>
    <m/>
    <m/>
    <m/>
    <s v="Yes"/>
    <m/>
    <n v="1"/>
    <m/>
    <m/>
    <x v="1"/>
    <s v="Yes"/>
    <m/>
    <s v="(605) 755-1000"/>
    <x v="3"/>
  </r>
  <r>
    <x v="41"/>
    <x v="41"/>
    <x v="248"/>
    <s v="1325 S Cliff Ave"/>
    <s v="Sioux Falls"/>
    <n v="57105"/>
    <n v="6650420"/>
    <s v="Avera McKennan Hospital and University Health Center"/>
    <x v="329"/>
    <m/>
    <x v="0"/>
    <m/>
    <m/>
    <m/>
    <s v="Yes"/>
    <m/>
    <n v="1"/>
    <m/>
    <m/>
    <x v="1"/>
    <s v="Yes"/>
    <m/>
    <s v="(605) 322-8000"/>
    <x v="3"/>
  </r>
  <r>
    <x v="41"/>
    <x v="41"/>
    <x v="248"/>
    <s v="1305 W 18th St"/>
    <s v="Sioux Falls"/>
    <n v="57117"/>
    <n v="6650007"/>
    <s v="Sanford USD Medical Center"/>
    <x v="329"/>
    <m/>
    <x v="0"/>
    <n v="1"/>
    <m/>
    <m/>
    <s v="Yes"/>
    <m/>
    <n v="1"/>
    <m/>
    <n v="1"/>
    <x v="1"/>
    <s v="Yes"/>
    <m/>
    <s v="(605) 333-1000"/>
    <x v="3"/>
  </r>
  <r>
    <x v="42"/>
    <x v="42"/>
    <x v="249"/>
    <s v="3441 Dickerson Pike"/>
    <s v="Nashville"/>
    <n v="37207"/>
    <n v="6521020"/>
    <s v="TriStar Skyline Medical Center (TriStar Skyline Burn and Reconstruction Center)"/>
    <x v="352"/>
    <n v="12"/>
    <x v="0"/>
    <m/>
    <n v="1"/>
    <n v="1"/>
    <s v="Yes"/>
    <m/>
    <n v="1"/>
    <m/>
    <m/>
    <x v="1"/>
    <s v="Yes"/>
    <s v="No"/>
    <s v="(615) 769-2000"/>
    <x v="1"/>
  </r>
  <r>
    <x v="42"/>
    <x v="42"/>
    <x v="249"/>
    <s v="1211 Medical Center Dr"/>
    <s v="Nashville"/>
    <n v="37232"/>
    <n v="6521060"/>
    <s v="Vanderbilt University Medical Center/Monroe Carell Jr. Children's Hospital at Vanderbilt (Vanderbilt Burn Center)"/>
    <x v="391"/>
    <n v="25"/>
    <x v="0"/>
    <n v="1"/>
    <n v="1"/>
    <n v="1"/>
    <s v="Yes"/>
    <n v="1"/>
    <m/>
    <n v="1"/>
    <m/>
    <x v="1"/>
    <s v="Yes"/>
    <s v="No"/>
    <s v="(615) 322-5000"/>
    <x v="1"/>
  </r>
  <r>
    <x v="42"/>
    <x v="42"/>
    <x v="212"/>
    <s v="975 E Third St"/>
    <s v="Chattanooga"/>
    <n v="37403"/>
    <n v="6520065"/>
    <s v="Erlanger Baroness Hospital"/>
    <x v="363"/>
    <m/>
    <x v="0"/>
    <m/>
    <m/>
    <m/>
    <s v="Yes"/>
    <n v="1"/>
    <m/>
    <m/>
    <m/>
    <x v="0"/>
    <s v="Yes"/>
    <m/>
    <s v="(423) 778-7000"/>
    <x v="1"/>
  </r>
  <r>
    <x v="42"/>
    <x v="42"/>
    <x v="250"/>
    <s v="1924 Alcoa Hwy"/>
    <s v="Knoxville"/>
    <n v="37920"/>
    <n v="6520575"/>
    <s v="University of Tennessee Medical Center"/>
    <x v="392"/>
    <m/>
    <x v="0"/>
    <m/>
    <m/>
    <m/>
    <s v="Yes"/>
    <n v="1"/>
    <m/>
    <m/>
    <m/>
    <x v="0"/>
    <s v="Yes"/>
    <m/>
    <s v="(865) 305-9000"/>
    <x v="1"/>
  </r>
  <r>
    <x v="42"/>
    <x v="42"/>
    <x v="251"/>
    <s v="848 Adams Ave"/>
    <s v="Memphis"/>
    <n v="38103"/>
    <n v="6520775"/>
    <s v="Le Bonheur Children's Hospital"/>
    <x v="191"/>
    <m/>
    <x v="1"/>
    <n v="1"/>
    <m/>
    <m/>
    <s v="Yes"/>
    <m/>
    <m/>
    <n v="1"/>
    <m/>
    <x v="0"/>
    <s v="Yes"/>
    <m/>
    <s v="(901) 287-5437"/>
    <x v="1"/>
  </r>
  <r>
    <x v="42"/>
    <x v="42"/>
    <x v="251"/>
    <s v="877 Jefferson Ave"/>
    <s v="Memphis"/>
    <n v="38103"/>
    <n v="6520695"/>
    <s v="Regional One Health (Firefighters Regional One Burn Center)"/>
    <x v="393"/>
    <n v="14"/>
    <x v="0"/>
    <m/>
    <n v="1"/>
    <m/>
    <s v="No"/>
    <n v="1"/>
    <m/>
    <m/>
    <m/>
    <x v="2"/>
    <s v="Yes"/>
    <s v="No"/>
    <s v="(901) 545-7100"/>
    <x v="1"/>
  </r>
  <r>
    <x v="42"/>
    <x v="42"/>
    <x v="252"/>
    <s v="1 Medical Park Blvd"/>
    <s v="Bristol"/>
    <n v="37620"/>
    <n v="6520040"/>
    <s v="Bristol Regional Medical Center"/>
    <x v="67"/>
    <m/>
    <x v="0"/>
    <m/>
    <m/>
    <m/>
    <s v="No"/>
    <m/>
    <n v="1"/>
    <m/>
    <m/>
    <x v="0"/>
    <s v="Yes"/>
    <m/>
    <s v="(423) 844-1121"/>
    <x v="1"/>
  </r>
  <r>
    <x v="42"/>
    <x v="42"/>
    <x v="11"/>
    <s v="400 N State of Franklin Rd"/>
    <s v="Johnson City"/>
    <n v="37604"/>
    <n v="6520466"/>
    <s v="Johnson City Medical Center"/>
    <x v="41"/>
    <m/>
    <x v="0"/>
    <m/>
    <m/>
    <m/>
    <s v="No"/>
    <n v="1"/>
    <m/>
    <m/>
    <m/>
    <x v="0"/>
    <s v="Yes"/>
    <m/>
    <s v="(423) 431-6111"/>
    <x v="1"/>
  </r>
  <r>
    <x v="43"/>
    <x v="43"/>
    <x v="253"/>
    <s v="2401 S 31st St"/>
    <s v="Temple"/>
    <n v="76508"/>
    <n v="6743413"/>
    <s v="Baylor Scott &amp; White Medical Center - Temple"/>
    <x v="394"/>
    <m/>
    <x v="0"/>
    <n v="1"/>
    <m/>
    <m/>
    <s v="Yes"/>
    <n v="1"/>
    <m/>
    <m/>
    <n v="1"/>
    <x v="0"/>
    <s v="Yes"/>
    <m/>
    <s v="(254) 724-2111"/>
    <x v="1"/>
  </r>
  <r>
    <x v="43"/>
    <x v="43"/>
    <x v="254"/>
    <s v="3551 Roger Brooke Dr"/>
    <s v="Fort Sam Houston"/>
    <n v="78234"/>
    <n v="6741380"/>
    <s v="Brooke Army Medical Center (USAISR Burn Center)"/>
    <x v="346"/>
    <n v="40"/>
    <x v="0"/>
    <m/>
    <n v="1"/>
    <m/>
    <s v="Yes"/>
    <n v="1"/>
    <m/>
    <m/>
    <m/>
    <x v="2"/>
    <s v="Yes"/>
    <s v="No"/>
    <s v="(210) 916-4141"/>
    <x v="1"/>
  </r>
  <r>
    <x v="43"/>
    <x v="43"/>
    <x v="254"/>
    <s v="4502 Medical Dr"/>
    <s v="San Antonio"/>
    <n v="78229"/>
    <n v="6743106"/>
    <s v="University Hospital (Pediatric Burn Center)"/>
    <x v="395"/>
    <m/>
    <x v="0"/>
    <n v="1"/>
    <m/>
    <n v="1"/>
    <s v="Yes"/>
    <n v="1"/>
    <m/>
    <n v="1"/>
    <m/>
    <x v="1"/>
    <s v="Yes"/>
    <s v="No"/>
    <s v="(210) 358-4000"/>
    <x v="1"/>
  </r>
  <r>
    <x v="43"/>
    <x v="43"/>
    <x v="254"/>
    <s v="7700 Floyd Curl Dr"/>
    <s v="San Antonio"/>
    <n v="78229"/>
    <n v="6743122"/>
    <s v="Burn and Reconstructive Centers of America at Methodist Hospital"/>
    <x v="185"/>
    <n v="31"/>
    <x v="1"/>
    <m/>
    <n v="1"/>
    <n v="1"/>
    <m/>
    <m/>
    <m/>
    <m/>
    <m/>
    <x v="1"/>
    <m/>
    <s v="No"/>
    <s v="(855) 863-9595"/>
    <x v="1"/>
  </r>
  <r>
    <x v="43"/>
    <x v="43"/>
    <x v="255"/>
    <s v="2801 Franciscan Dr"/>
    <s v="Bryan"/>
    <n v="77802"/>
    <n v="6740500"/>
    <s v="CHI St. Joseph Regional Health Center"/>
    <x v="103"/>
    <m/>
    <x v="0"/>
    <m/>
    <m/>
    <m/>
    <s v="Yes"/>
    <m/>
    <n v="1"/>
    <m/>
    <m/>
    <x v="0"/>
    <s v="Yes"/>
    <m/>
    <s v="(979) 776-3777"/>
    <x v="1"/>
  </r>
  <r>
    <x v="43"/>
    <x v="43"/>
    <x v="256"/>
    <s v="2101 Pease St"/>
    <s v="Harlingen"/>
    <n v="78550"/>
    <n v="6741790"/>
    <s v="Valley Baptist Medical Center-Harlingen"/>
    <x v="396"/>
    <m/>
    <x v="0"/>
    <m/>
    <m/>
    <m/>
    <s v="Yes"/>
    <m/>
    <n v="1"/>
    <m/>
    <m/>
    <x v="0"/>
    <s v="Yes"/>
    <m/>
    <s v="(956) 389-1100"/>
    <x v="1"/>
  </r>
  <r>
    <x v="43"/>
    <x v="43"/>
    <x v="257"/>
    <s v="3901 W 15th St"/>
    <s v="Plano"/>
    <n v="75075"/>
    <n v="6742865"/>
    <s v="Medical City Plano (Burn and Reconstructive Center)"/>
    <x v="397"/>
    <n v="15"/>
    <x v="0"/>
    <m/>
    <n v="1"/>
    <n v="1"/>
    <s v="Yes"/>
    <n v="1"/>
    <m/>
    <m/>
    <m/>
    <x v="1"/>
    <s v="Yes"/>
    <s v="No"/>
    <s v="(972) 596-6800"/>
    <x v="1"/>
  </r>
  <r>
    <x v="43"/>
    <x v="43"/>
    <x v="257"/>
    <s v="6200 W Parker Rd"/>
    <s v="Plano"/>
    <n v="75093"/>
    <n v="6740945"/>
    <s v="Texas Health Presbyterian Hospital Plano"/>
    <x v="106"/>
    <m/>
    <x v="0"/>
    <m/>
    <m/>
    <m/>
    <s v="Yes"/>
    <m/>
    <n v="1"/>
    <m/>
    <m/>
    <x v="0"/>
    <s v="Yes"/>
    <m/>
    <s v="(972) 981-8000"/>
    <x v="1"/>
  </r>
  <r>
    <x v="43"/>
    <x v="43"/>
    <x v="258"/>
    <s v="3500 Gaston Ave"/>
    <s v="Dallas"/>
    <n v="75246"/>
    <n v="6740900"/>
    <s v="Baylor University Medical Center at Dallas"/>
    <x v="398"/>
    <m/>
    <x v="0"/>
    <m/>
    <m/>
    <m/>
    <s v="Yes"/>
    <n v="1"/>
    <m/>
    <m/>
    <m/>
    <x v="0"/>
    <s v="Yes"/>
    <m/>
    <s v="(214) 820-0111"/>
    <x v="1"/>
  </r>
  <r>
    <x v="43"/>
    <x v="43"/>
    <x v="258"/>
    <s v="1935 Medical District Dr"/>
    <s v="Dallas"/>
    <n v="75235"/>
    <n v="6740935"/>
    <s v="Children's Medical Center of Dallas"/>
    <x v="399"/>
    <m/>
    <x v="1"/>
    <n v="1"/>
    <m/>
    <m/>
    <s v="Yes"/>
    <m/>
    <m/>
    <n v="1"/>
    <m/>
    <x v="0"/>
    <s v="Yes"/>
    <m/>
    <s v="(214) 456-7000"/>
    <x v="1"/>
  </r>
  <r>
    <x v="43"/>
    <x v="43"/>
    <x v="258"/>
    <s v="7777 Forest Ln"/>
    <s v="Dallas"/>
    <n v="75230"/>
    <n v="6741025"/>
    <s v="Medical City Dallas"/>
    <x v="400"/>
    <m/>
    <x v="1"/>
    <n v="1"/>
    <m/>
    <m/>
    <s v="Yes"/>
    <m/>
    <m/>
    <m/>
    <n v="1"/>
    <x v="0"/>
    <s v="Yes"/>
    <m/>
    <s v="(972) 566-7000"/>
    <x v="1"/>
  </r>
  <r>
    <x v="43"/>
    <x v="43"/>
    <x v="258"/>
    <s v="1441 N Beckley Ave"/>
    <s v="Dallas"/>
    <n v="75203"/>
    <n v="6741018"/>
    <s v="Methodist Dallas Medical Center"/>
    <x v="312"/>
    <m/>
    <x v="0"/>
    <m/>
    <m/>
    <m/>
    <s v="Yes"/>
    <n v="1"/>
    <m/>
    <m/>
    <m/>
    <x v="0"/>
    <s v="Yes"/>
    <m/>
    <s v="(214) 947-8181"/>
    <x v="1"/>
  </r>
  <r>
    <x v="43"/>
    <x v="43"/>
    <x v="258"/>
    <s v="5200 Harry Hines Blvd"/>
    <s v="Dallas"/>
    <n v="75235"/>
    <n v="6740950"/>
    <s v="Parkland Memorial Hospital (Parkland Burn Center)"/>
    <x v="401"/>
    <n v="30"/>
    <x v="0"/>
    <m/>
    <n v="1"/>
    <n v="1"/>
    <s v="Yes"/>
    <n v="1"/>
    <m/>
    <m/>
    <m/>
    <x v="2"/>
    <s v="Yes"/>
    <s v="No"/>
    <s v="(214) 590-8000"/>
    <x v="1"/>
  </r>
  <r>
    <x v="43"/>
    <x v="43"/>
    <x v="258"/>
    <s v="8200 Walnut Hill Ln"/>
    <s v="Dallas"/>
    <n v="75231"/>
    <n v="6741050"/>
    <s v="Texas Health Presbyterian Hospital of Dallas"/>
    <x v="402"/>
    <m/>
    <x v="0"/>
    <m/>
    <m/>
    <m/>
    <s v="Yes"/>
    <n v="1"/>
    <m/>
    <m/>
    <m/>
    <x v="0"/>
    <s v="Yes"/>
    <m/>
    <s v="(214) 345-6789"/>
    <x v="1"/>
  </r>
  <r>
    <x v="43"/>
    <x v="43"/>
    <x v="259"/>
    <s v="3535 S I-35 E"/>
    <s v="Denton"/>
    <n v="76210"/>
    <n v="6741155"/>
    <s v="Medical City Denton"/>
    <x v="51"/>
    <m/>
    <x v="0"/>
    <m/>
    <m/>
    <m/>
    <s v="Yes"/>
    <m/>
    <n v="1"/>
    <m/>
    <m/>
    <x v="0"/>
    <s v="Yes"/>
    <m/>
    <s v="(940) 384-3535"/>
    <x v="1"/>
  </r>
  <r>
    <x v="43"/>
    <x v="43"/>
    <x v="45"/>
    <s v="10301 Gateway Blvd W"/>
    <s v="El Paso"/>
    <n v="79925"/>
    <n v="6741225"/>
    <s v="Del Sol Medical Center"/>
    <x v="215"/>
    <m/>
    <x v="0"/>
    <m/>
    <m/>
    <m/>
    <s v="Yes"/>
    <m/>
    <n v="1"/>
    <m/>
    <m/>
    <x v="0"/>
    <s v="Yes"/>
    <m/>
    <s v="(915) 595-9000"/>
    <x v="1"/>
  </r>
  <r>
    <x v="43"/>
    <x v="43"/>
    <x v="45"/>
    <s v="4815 Alameda Ave"/>
    <s v="El Paso"/>
    <n v="79905"/>
    <n v="6741240"/>
    <s v="University Medical Center of El Paso"/>
    <x v="45"/>
    <m/>
    <x v="0"/>
    <m/>
    <m/>
    <m/>
    <s v="Yes"/>
    <n v="1"/>
    <m/>
    <m/>
    <m/>
    <x v="0"/>
    <s v="Yes"/>
    <m/>
    <s v="(915) 544-1200"/>
    <x v="1"/>
  </r>
  <r>
    <x v="43"/>
    <x v="43"/>
    <x v="260"/>
    <s v="301 University Blvd"/>
    <s v="Galveston"/>
    <n v="77555"/>
    <n v="6741615"/>
    <s v="University of Texas Medical Branch (Blocker Burn Unit)"/>
    <x v="403"/>
    <n v="6"/>
    <x v="0"/>
    <m/>
    <n v="1"/>
    <m/>
    <s v="Yes"/>
    <n v="1"/>
    <m/>
    <m/>
    <m/>
    <x v="2"/>
    <s v="Yes"/>
    <s v="No"/>
    <s v="(409) 772-1011"/>
    <x v="1"/>
  </r>
  <r>
    <x v="43"/>
    <x v="43"/>
    <x v="260"/>
    <s v="815 Market St"/>
    <s v="Galveston"/>
    <n v="77550"/>
    <n v="6741605"/>
    <s v="Shriners Hospital for Children - Galveston Pediatric Burn Center"/>
    <x v="244"/>
    <n v="30"/>
    <x v="1"/>
    <m/>
    <m/>
    <n v="1"/>
    <m/>
    <m/>
    <m/>
    <m/>
    <m/>
    <x v="2"/>
    <m/>
    <s v="No"/>
    <s v="(409) 770-6600"/>
    <x v="1"/>
  </r>
  <r>
    <x v="43"/>
    <x v="43"/>
    <x v="261"/>
    <s v="1504 Ben Taub Loop"/>
    <s v="Houston"/>
    <n v="77030"/>
    <n v="6741932"/>
    <s v="Ben Taub Hospital - Harris Health System"/>
    <x v="291"/>
    <m/>
    <x v="0"/>
    <m/>
    <m/>
    <m/>
    <s v="Yes"/>
    <n v="1"/>
    <m/>
    <m/>
    <m/>
    <x v="0"/>
    <s v="Yes"/>
    <m/>
    <s v="(713) 873-2000"/>
    <x v="1"/>
  </r>
  <r>
    <x v="43"/>
    <x v="43"/>
    <x v="261"/>
    <s v="500 W Medical Center Blvd"/>
    <s v="Webster"/>
    <n v="77598"/>
    <n v="6740149"/>
    <s v="HCA Houston Healthcare Clear Lake"/>
    <x v="404"/>
    <m/>
    <x v="0"/>
    <m/>
    <m/>
    <m/>
    <s v="Yes"/>
    <m/>
    <n v="1"/>
    <m/>
    <m/>
    <x v="0"/>
    <s v="Yes"/>
    <m/>
    <s v="(281) 332-2511"/>
    <x v="1"/>
  </r>
  <r>
    <x v="43"/>
    <x v="43"/>
    <x v="261"/>
    <s v="6411 Fannin St"/>
    <s v="Houston"/>
    <n v="77030"/>
    <n v="6741890"/>
    <s v="Memorial Hermann Texas Medical Center (John S. Dunn Burn Center)"/>
    <x v="405"/>
    <n v="14"/>
    <x v="0"/>
    <n v="1"/>
    <n v="1"/>
    <m/>
    <s v="Yes"/>
    <n v="1"/>
    <m/>
    <n v="1"/>
    <m/>
    <x v="2"/>
    <s v="Yes"/>
    <s v="No"/>
    <s v="(713) 704-4000"/>
    <x v="1"/>
  </r>
  <r>
    <x v="43"/>
    <x v="43"/>
    <x v="261"/>
    <s v="6621 Fannin St"/>
    <s v="Houston"/>
    <n v="77030"/>
    <n v="6742018"/>
    <s v="Texas Children's Hospital"/>
    <x v="406"/>
    <m/>
    <x v="1"/>
    <n v="1"/>
    <m/>
    <m/>
    <s v="Yes"/>
    <m/>
    <m/>
    <n v="1"/>
    <m/>
    <x v="0"/>
    <s v="Yes"/>
    <m/>
    <s v="(832) 824-1000"/>
    <x v="1"/>
  </r>
  <r>
    <x v="43"/>
    <x v="43"/>
    <x v="262"/>
    <s v="6001 Kyle Pkwy"/>
    <s v="Kyle"/>
    <n v="78640"/>
    <n v="6740549"/>
    <s v="Ascension Seton Hays"/>
    <x v="407"/>
    <m/>
    <x v="0"/>
    <m/>
    <m/>
    <m/>
    <s v="Yes"/>
    <m/>
    <n v="1"/>
    <m/>
    <m/>
    <x v="0"/>
    <s v="Yes"/>
    <m/>
    <s v="(512) 504-5000"/>
    <x v="1"/>
  </r>
  <r>
    <x v="43"/>
    <x v="43"/>
    <x v="263"/>
    <s v="5501 S McColl Rd"/>
    <s v="Edinburg"/>
    <n v="78539"/>
    <n v="6740232"/>
    <s v="Doctors Hospital at Renaissance"/>
    <x v="258"/>
    <m/>
    <x v="0"/>
    <m/>
    <m/>
    <m/>
    <s v="Yes"/>
    <n v="1"/>
    <m/>
    <m/>
    <m/>
    <x v="0"/>
    <s v="Yes"/>
    <m/>
    <s v="(956) 362-8677"/>
    <x v="1"/>
  </r>
  <r>
    <x v="43"/>
    <x v="43"/>
    <x v="263"/>
    <s v="301 West Expy 83"/>
    <s v="McAllen"/>
    <n v="78503"/>
    <n v="6742460"/>
    <s v="McAllen Medical Center"/>
    <x v="408"/>
    <m/>
    <x v="0"/>
    <m/>
    <m/>
    <m/>
    <s v="Yes"/>
    <m/>
    <n v="1"/>
    <m/>
    <m/>
    <x v="0"/>
    <s v="Yes"/>
    <m/>
    <s v="(956) 632-4000"/>
    <x v="1"/>
  </r>
  <r>
    <x v="43"/>
    <x v="43"/>
    <x v="264"/>
    <s v="4015 22nd Pl"/>
    <s v="Lubbock"/>
    <n v="79410"/>
    <n v="6740038"/>
    <s v="Covenant Children's Hospital"/>
    <x v="53"/>
    <m/>
    <x v="1"/>
    <n v="1"/>
    <m/>
    <m/>
    <s v="Yes"/>
    <m/>
    <m/>
    <m/>
    <n v="1"/>
    <x v="0"/>
    <s v="Yes"/>
    <m/>
    <s v="(806) 725-0000"/>
    <x v="1"/>
  </r>
  <r>
    <x v="43"/>
    <x v="43"/>
    <x v="264"/>
    <s v="3615 19th St"/>
    <s v="Lubbock"/>
    <n v="79410"/>
    <n v="6742360"/>
    <s v="Covenant Medical Center"/>
    <x v="409"/>
    <m/>
    <x v="0"/>
    <m/>
    <m/>
    <m/>
    <s v="Yes"/>
    <m/>
    <n v="1"/>
    <m/>
    <m/>
    <x v="0"/>
    <s v="Yes"/>
    <m/>
    <s v="(806) 725-0000"/>
    <x v="1"/>
  </r>
  <r>
    <x v="43"/>
    <x v="43"/>
    <x v="264"/>
    <s v="602 Indiana Ave"/>
    <s v="Lubbock"/>
    <n v="79408"/>
    <n v="6742372"/>
    <s v="University Medical Center (Timothy J. Harnar Burn Center)"/>
    <x v="347"/>
    <n v="10"/>
    <x v="0"/>
    <n v="1"/>
    <n v="1"/>
    <n v="1"/>
    <s v="Yes"/>
    <n v="1"/>
    <m/>
    <m/>
    <n v="1"/>
    <x v="2"/>
    <s v="Yes"/>
    <s v="No"/>
    <s v="(806) 775-8200"/>
    <x v="1"/>
  </r>
  <r>
    <x v="43"/>
    <x v="43"/>
    <x v="265"/>
    <s v="100 Hillcrest Medical Blvd"/>
    <s v="Waco"/>
    <n v="76712"/>
    <n v="6743650"/>
    <s v="Baylor Scott &amp; White Hillcrest Medical Center"/>
    <x v="410"/>
    <m/>
    <x v="0"/>
    <m/>
    <m/>
    <m/>
    <s v="Yes"/>
    <m/>
    <n v="1"/>
    <m/>
    <m/>
    <x v="0"/>
    <s v="Yes"/>
    <m/>
    <s v="(254) 202-2000"/>
    <x v="1"/>
  </r>
  <r>
    <x v="43"/>
    <x v="43"/>
    <x v="5"/>
    <s v="504 Medical Center Blvd"/>
    <s v="Conroe"/>
    <n v="77304"/>
    <n v="6740117"/>
    <s v="HCA Houston Healthcare Conroe"/>
    <x v="27"/>
    <m/>
    <x v="0"/>
    <m/>
    <m/>
    <m/>
    <s v="Yes"/>
    <m/>
    <n v="1"/>
    <m/>
    <m/>
    <x v="0"/>
    <s v="Yes"/>
    <m/>
    <s v="(936) 539-1111"/>
    <x v="1"/>
  </r>
  <r>
    <x v="43"/>
    <x v="43"/>
    <x v="5"/>
    <s v="9250 Pinecroft Ave"/>
    <s v="The Woodlands"/>
    <n v="77380"/>
    <n v="6740744"/>
    <s v="Memorial Hermann The Woodlands Hospital"/>
    <x v="181"/>
    <m/>
    <x v="0"/>
    <m/>
    <m/>
    <m/>
    <s v="Yes"/>
    <m/>
    <n v="1"/>
    <m/>
    <m/>
    <x v="0"/>
    <s v="Yes"/>
    <m/>
    <s v="(713) 897-2300"/>
    <x v="1"/>
  </r>
  <r>
    <x v="43"/>
    <x v="43"/>
    <x v="266"/>
    <s v="600 Elizabeth St"/>
    <s v="Corpus Christi"/>
    <n v="78404"/>
    <n v="6740760"/>
    <s v="CHRISTUS Spohn Hospital Corpus Christi Shoreline"/>
    <x v="397"/>
    <m/>
    <x v="0"/>
    <m/>
    <m/>
    <m/>
    <s v="Yes"/>
    <m/>
    <n v="1"/>
    <m/>
    <m/>
    <x v="0"/>
    <s v="Yes"/>
    <m/>
    <s v="(361) 881-3811"/>
    <x v="1"/>
  </r>
  <r>
    <x v="43"/>
    <x v="43"/>
    <x v="267"/>
    <s v="1000 S Beckham Ave"/>
    <s v="Tyler"/>
    <n v="75701"/>
    <n v="6740092"/>
    <s v="UT Health Tyler"/>
    <x v="86"/>
    <m/>
    <x v="0"/>
    <m/>
    <m/>
    <m/>
    <s v="Yes"/>
    <n v="1"/>
    <m/>
    <m/>
    <m/>
    <x v="0"/>
    <s v="Yes"/>
    <m/>
    <s v="(903) 531-8890"/>
    <x v="1"/>
  </r>
  <r>
    <x v="43"/>
    <x v="43"/>
    <x v="268"/>
    <s v="1650 W College St"/>
    <s v="Grapevine"/>
    <n v="76051"/>
    <n v="6741739"/>
    <s v="Baylor Scott &amp; White Medical Center - Grapevine"/>
    <x v="411"/>
    <m/>
    <x v="0"/>
    <m/>
    <m/>
    <m/>
    <s v="Yes"/>
    <m/>
    <n v="1"/>
    <m/>
    <m/>
    <x v="0"/>
    <s v="Yes"/>
    <m/>
    <s v="(817) 481-1588"/>
    <x v="1"/>
  </r>
  <r>
    <x v="43"/>
    <x v="43"/>
    <x v="268"/>
    <s v="801 7th Ave"/>
    <s v="Fort Worth"/>
    <n v="76104"/>
    <n v="6741425"/>
    <s v="Cook Children's Medical Center"/>
    <x v="246"/>
    <m/>
    <x v="1"/>
    <n v="1"/>
    <m/>
    <m/>
    <s v="Yes"/>
    <m/>
    <m/>
    <m/>
    <n v="1"/>
    <x v="0"/>
    <s v="Yes"/>
    <m/>
    <s v="(682) 885-4000"/>
    <x v="1"/>
  </r>
  <r>
    <x v="43"/>
    <x v="43"/>
    <x v="268"/>
    <s v="3301 Matlock Rd"/>
    <s v="Arlington"/>
    <n v="76015"/>
    <n v="6740115"/>
    <s v="Medical City Arlington"/>
    <x v="246"/>
    <m/>
    <x v="0"/>
    <m/>
    <m/>
    <m/>
    <s v="Yes"/>
    <m/>
    <n v="1"/>
    <m/>
    <m/>
    <x v="0"/>
    <s v="Yes"/>
    <m/>
    <s v="(682) 509-6200"/>
    <x v="1"/>
  </r>
  <r>
    <x v="43"/>
    <x v="43"/>
    <x v="268"/>
    <s v="1500 South Main St"/>
    <s v="Fort Worth"/>
    <n v="76104"/>
    <n v="6741483"/>
    <s v="JPS Health Network"/>
    <x v="114"/>
    <m/>
    <x v="0"/>
    <m/>
    <m/>
    <m/>
    <s v="Yes"/>
    <n v="1"/>
    <m/>
    <m/>
    <m/>
    <x v="0"/>
    <s v="Yes"/>
    <m/>
    <s v="(817) 702-1100"/>
    <x v="1"/>
  </r>
  <r>
    <x v="43"/>
    <x v="43"/>
    <x v="268"/>
    <s v="1301 Pennsylvania Ave"/>
    <s v="Fort Worth"/>
    <n v="76104"/>
    <n v="6741440"/>
    <s v="Texas Health Harris Methodist Hospital Fort Worth"/>
    <x v="355"/>
    <m/>
    <x v="0"/>
    <m/>
    <m/>
    <m/>
    <s v="Yes"/>
    <m/>
    <n v="1"/>
    <m/>
    <m/>
    <x v="0"/>
    <s v="Yes"/>
    <m/>
    <s v="(817) 250-2000"/>
    <x v="1"/>
  </r>
  <r>
    <x v="43"/>
    <x v="43"/>
    <x v="269"/>
    <s v="4900 Mueller Blvd"/>
    <s v="Austin"/>
    <n v="78723"/>
    <n v="6740147"/>
    <s v="Dell Children's Medical Center of Central Texas"/>
    <x v="412"/>
    <m/>
    <x v="1"/>
    <n v="1"/>
    <m/>
    <m/>
    <s v="Yes"/>
    <m/>
    <m/>
    <n v="1"/>
    <m/>
    <x v="0"/>
    <s v="Yes"/>
    <m/>
    <s v="(512) 324-0000"/>
    <x v="1"/>
  </r>
  <r>
    <x v="43"/>
    <x v="43"/>
    <x v="269"/>
    <s v="1500 Red River"/>
    <s v="Austin"/>
    <n v="78701"/>
    <n v="6741110"/>
    <s v="Dell Seton Medical Center at the University of Texas (w/ Burn Center)"/>
    <x v="413"/>
    <n v="30"/>
    <x v="0"/>
    <m/>
    <n v="1"/>
    <m/>
    <s v="Yes"/>
    <n v="1"/>
    <m/>
    <m/>
    <m/>
    <x v="1"/>
    <s v="Yes"/>
    <s v="No"/>
    <s v="(512) 324-7000"/>
    <x v="1"/>
  </r>
  <r>
    <x v="43"/>
    <x v="43"/>
    <x v="269"/>
    <s v="901 W Ben White Blvd"/>
    <s v="Austin"/>
    <n v="78704"/>
    <n v="6740095"/>
    <s v="HCA St. David's South Austin Medical Center"/>
    <x v="35"/>
    <m/>
    <x v="0"/>
    <m/>
    <m/>
    <m/>
    <s v="Yes"/>
    <m/>
    <n v="1"/>
    <m/>
    <m/>
    <x v="0"/>
    <s v="Yes"/>
    <m/>
    <s v="(512) 447-2211"/>
    <x v="1"/>
  </r>
  <r>
    <x v="43"/>
    <x v="43"/>
    <x v="270"/>
    <s v="1600 11th St"/>
    <s v="Wichita Falls"/>
    <n v="76301"/>
    <n v="6740136"/>
    <s v="United Regional Health Care System"/>
    <x v="414"/>
    <m/>
    <x v="0"/>
    <m/>
    <m/>
    <m/>
    <s v="Yes"/>
    <m/>
    <n v="1"/>
    <m/>
    <m/>
    <x v="0"/>
    <s v="Yes"/>
    <m/>
    <s v="(940) 764-7000"/>
    <x v="1"/>
  </r>
  <r>
    <x v="43"/>
    <x v="43"/>
    <x v="271"/>
    <s v="201 Seton Pkwy"/>
    <s v="Round Rock"/>
    <n v="78665"/>
    <n v="6740412"/>
    <s v="Ascension Seton Williamson"/>
    <x v="415"/>
    <m/>
    <x v="0"/>
    <m/>
    <m/>
    <m/>
    <s v="Yes"/>
    <m/>
    <n v="1"/>
    <m/>
    <m/>
    <x v="0"/>
    <s v="Yes"/>
    <m/>
    <s v="(512) 324-4000"/>
    <x v="1"/>
  </r>
  <r>
    <x v="43"/>
    <x v="43"/>
    <x v="271"/>
    <s v="2400 Round Rock Ave"/>
    <s v="Round Rock"/>
    <n v="78681"/>
    <n v="6742345"/>
    <s v="HCA St. David's Round Rock Medical Center"/>
    <x v="416"/>
    <m/>
    <x v="0"/>
    <m/>
    <m/>
    <m/>
    <s v="Yes"/>
    <m/>
    <n v="1"/>
    <m/>
    <m/>
    <x v="0"/>
    <s v="Yes"/>
    <m/>
    <s v="(512) 341-1000"/>
    <x v="1"/>
  </r>
  <r>
    <x v="43"/>
    <x v="43"/>
    <x v="267"/>
    <s v="800 E Dawson"/>
    <s v="Tyler"/>
    <n v="75701"/>
    <n v="6740044"/>
    <s v="CHRISTUS Trinity Mother Frances Hospital - Tyler"/>
    <x v="417"/>
    <m/>
    <x v="0"/>
    <m/>
    <m/>
    <m/>
    <s v="Yes"/>
    <m/>
    <n v="1"/>
    <m/>
    <m/>
    <x v="0"/>
    <s v="Yes"/>
    <m/>
    <s v="(903) 510-7000"/>
    <x v="1"/>
  </r>
  <r>
    <x v="43"/>
    <x v="43"/>
    <x v="266"/>
    <s v="7101 S Padre Island Dr"/>
    <s v="Corpus Christi"/>
    <n v="78412"/>
    <n v="6740071"/>
    <s v="HCA Corpus Christi Medical Center - Bay Area"/>
    <x v="418"/>
    <m/>
    <x v="0"/>
    <m/>
    <m/>
    <m/>
    <s v="Yes"/>
    <m/>
    <n v="1"/>
    <m/>
    <m/>
    <x v="0"/>
    <s v="Yes"/>
    <m/>
    <s v="(361) 985-1200"/>
    <x v="1"/>
  </r>
  <r>
    <x v="43"/>
    <x v="43"/>
    <x v="261"/>
    <s v="710 Cypress Creek Pkwy"/>
    <s v="Houston"/>
    <n v="77090"/>
    <n v="6741895"/>
    <s v="HCA Houston Healthcare Northwest"/>
    <x v="269"/>
    <m/>
    <x v="0"/>
    <m/>
    <m/>
    <m/>
    <s v="Yes"/>
    <m/>
    <n v="1"/>
    <m/>
    <m/>
    <x v="0"/>
    <s v="Yes"/>
    <m/>
    <s v="(281) 440-1000"/>
    <x v="1"/>
  </r>
  <r>
    <x v="44"/>
    <x v="44"/>
    <x v="272"/>
    <s v="1200 East 3900 South"/>
    <s v="Salt Lake City"/>
    <n v="84124"/>
    <n v="6870290"/>
    <s v="HCA St. Mark's Hospital"/>
    <x v="419"/>
    <m/>
    <x v="0"/>
    <m/>
    <m/>
    <m/>
    <s v="Yes"/>
    <m/>
    <n v="1"/>
    <m/>
    <m/>
    <x v="0"/>
    <s v="Yes"/>
    <m/>
    <s v="(801) 268-7111"/>
    <x v="0"/>
  </r>
  <r>
    <x v="44"/>
    <x v="44"/>
    <x v="272"/>
    <s v="5121 S Cottonwood St"/>
    <s v="Murray"/>
    <n v="84107"/>
    <n v="6870141"/>
    <s v="Intermountain Medical Center"/>
    <x v="420"/>
    <m/>
    <x v="0"/>
    <m/>
    <m/>
    <m/>
    <s v="Yes"/>
    <n v="1"/>
    <m/>
    <m/>
    <m/>
    <x v="0"/>
    <s v="Yes"/>
    <m/>
    <s v="(801) 507-7000"/>
    <x v="0"/>
  </r>
  <r>
    <x v="44"/>
    <x v="44"/>
    <x v="272"/>
    <s v="100 N Mario Capecchi Dr"/>
    <s v="Salt Lake City"/>
    <n v="84113"/>
    <n v="6870280"/>
    <s v="Primary Children's Hospital"/>
    <x v="361"/>
    <m/>
    <x v="1"/>
    <n v="1"/>
    <m/>
    <m/>
    <s v="Yes"/>
    <m/>
    <m/>
    <n v="1"/>
    <m/>
    <x v="0"/>
    <s v="Yes"/>
    <m/>
    <s v="(801) 662-1000"/>
    <x v="0"/>
  </r>
  <r>
    <x v="44"/>
    <x v="44"/>
    <x v="272"/>
    <s v="50 Medical Dr N"/>
    <s v="Salt Lake City"/>
    <n v="84132"/>
    <n v="6870315"/>
    <s v="University of Utah Health (University of Utah Health Burn Center)"/>
    <x v="227"/>
    <n v="15"/>
    <x v="0"/>
    <m/>
    <n v="1"/>
    <n v="1"/>
    <s v="Yes"/>
    <n v="1"/>
    <m/>
    <m/>
    <m/>
    <x v="2"/>
    <s v="Yes"/>
    <s v="No"/>
    <s v="(801) 581-2121"/>
    <x v="0"/>
  </r>
  <r>
    <x v="44"/>
    <x v="44"/>
    <x v="273"/>
    <s v="1034 N 500 W"/>
    <s v="Provo"/>
    <n v="84604"/>
    <n v="6870220"/>
    <s v="Utah Valley Hospital"/>
    <x v="421"/>
    <m/>
    <x v="0"/>
    <m/>
    <m/>
    <m/>
    <s v="Yes"/>
    <m/>
    <n v="1"/>
    <m/>
    <m/>
    <x v="0"/>
    <s v="Yes"/>
    <m/>
    <s v="(801) 357-7850"/>
    <x v="0"/>
  </r>
  <r>
    <x v="44"/>
    <x v="44"/>
    <x v="11"/>
    <s v="1380 E Medical Center Dr"/>
    <s v="St George"/>
    <n v="84790"/>
    <n v="6870016"/>
    <s v="St. George Regional Hospital"/>
    <x v="96"/>
    <m/>
    <x v="0"/>
    <m/>
    <m/>
    <m/>
    <s v="Yes"/>
    <m/>
    <n v="1"/>
    <m/>
    <m/>
    <x v="0"/>
    <s v="Yes"/>
    <m/>
    <s v="(435) 251-1000"/>
    <x v="0"/>
  </r>
  <r>
    <x v="44"/>
    <x v="44"/>
    <x v="274"/>
    <s v="5475 S 500 E"/>
    <s v="Ogden"/>
    <n v="84405"/>
    <n v="6870150"/>
    <s v="HCA Ogden Regional Medical Center"/>
    <x v="422"/>
    <m/>
    <x v="0"/>
    <m/>
    <m/>
    <m/>
    <s v="Yes"/>
    <m/>
    <n v="1"/>
    <m/>
    <m/>
    <x v="0"/>
    <s v="Yes"/>
    <m/>
    <s v="(801) 479-2111"/>
    <x v="0"/>
  </r>
  <r>
    <x v="44"/>
    <x v="44"/>
    <x v="274"/>
    <s v="4401 Harrison Blvd"/>
    <s v="Ogden"/>
    <n v="84403"/>
    <n v="6870160"/>
    <s v="McKay-Dee Hospital"/>
    <x v="423"/>
    <m/>
    <x v="0"/>
    <m/>
    <m/>
    <m/>
    <s v="Yes"/>
    <m/>
    <n v="1"/>
    <m/>
    <m/>
    <x v="0"/>
    <s v="Yes"/>
    <m/>
    <s v="(801) 387-2800"/>
    <x v="0"/>
  </r>
  <r>
    <x v="45"/>
    <x v="45"/>
    <x v="275"/>
    <s v="111 Colchester Ave"/>
    <s v="Burlington"/>
    <s v="05401"/>
    <n v="6130001"/>
    <s v="The University of Vermont Medical Center (University of Vermont Burn Center)"/>
    <x v="424"/>
    <n v="9"/>
    <x v="0"/>
    <n v="1"/>
    <n v="1"/>
    <m/>
    <s v="Yes"/>
    <n v="1"/>
    <m/>
    <m/>
    <n v="1"/>
    <x v="1"/>
    <s v="Yes"/>
    <m/>
    <s v="(802) 847-0000"/>
    <x v="2"/>
  </r>
  <r>
    <x v="46"/>
    <x v="46"/>
    <x v="276"/>
    <s v="1701 N George Mason Dr"/>
    <s v="Arlington"/>
    <n v="22205"/>
    <n v="6340040"/>
    <s v="Virginia Hospital Center in Arlington"/>
    <x v="45"/>
    <m/>
    <x v="0"/>
    <m/>
    <m/>
    <m/>
    <s v="No"/>
    <m/>
    <n v="1"/>
    <m/>
    <m/>
    <x v="0"/>
    <s v="Yes"/>
    <m/>
    <s v="(703) 558-5000"/>
    <x v="1"/>
  </r>
  <r>
    <x v="46"/>
    <x v="46"/>
    <x v="277"/>
    <s v="1215 Lee St"/>
    <s v="Charlottesville"/>
    <n v="22903"/>
    <n v="6344000"/>
    <s v="University of Virginia Medical Center"/>
    <x v="425"/>
    <m/>
    <x v="0"/>
    <m/>
    <m/>
    <m/>
    <s v="Yes"/>
    <n v="1"/>
    <m/>
    <m/>
    <m/>
    <x v="0"/>
    <s v="Yes"/>
    <m/>
    <s v="(434) 924-3627"/>
    <x v="1"/>
  </r>
  <r>
    <x v="46"/>
    <x v="46"/>
    <x v="278"/>
    <s v="1850 Town Center Pkwy"/>
    <s v="Reston"/>
    <n v="20190"/>
    <n v="6340025"/>
    <s v="Reston Hospital Center"/>
    <x v="92"/>
    <m/>
    <x v="0"/>
    <m/>
    <m/>
    <m/>
    <s v="Yes"/>
    <m/>
    <n v="1"/>
    <m/>
    <m/>
    <x v="0"/>
    <s v="Yes"/>
    <m/>
    <s v="(703) 689-9000"/>
    <x v="1"/>
  </r>
  <r>
    <x v="46"/>
    <x v="46"/>
    <x v="278"/>
    <s v="3300 Gallows Rd"/>
    <s v="Falls Church"/>
    <n v="22042"/>
    <n v="6340490"/>
    <s v="Inova Fairfax Hospital"/>
    <x v="426"/>
    <m/>
    <x v="0"/>
    <m/>
    <m/>
    <m/>
    <s v="Yes"/>
    <n v="1"/>
    <m/>
    <m/>
    <m/>
    <x v="0"/>
    <s v="Yes"/>
    <m/>
    <s v="(703) 776-2274"/>
    <x v="1"/>
  </r>
  <r>
    <x v="46"/>
    <x v="46"/>
    <x v="279"/>
    <s v="1001 Sam Perry Blvd"/>
    <s v="Fredericksburg "/>
    <n v="22401"/>
    <n v="6340290"/>
    <s v="Mary Washington Hospital"/>
    <x v="427"/>
    <m/>
    <x v="0"/>
    <m/>
    <m/>
    <m/>
    <s v="No"/>
    <m/>
    <n v="1"/>
    <m/>
    <m/>
    <x v="0"/>
    <s v="Yes"/>
    <m/>
    <s v="(540) 741-1100"/>
    <x v="1"/>
  </r>
  <r>
    <x v="46"/>
    <x v="46"/>
    <x v="280"/>
    <s v="1602 Skipwith Rd"/>
    <s v="Richmond"/>
    <n v="23229"/>
    <n v="6340012"/>
    <s v="Henrico Doctors' Hospital"/>
    <x v="428"/>
    <m/>
    <x v="0"/>
    <m/>
    <m/>
    <m/>
    <s v="Yes"/>
    <m/>
    <n v="1"/>
    <m/>
    <m/>
    <x v="0"/>
    <s v="Yes"/>
    <m/>
    <s v="(804) 289-4500"/>
    <x v="1"/>
  </r>
  <r>
    <x v="46"/>
    <x v="46"/>
    <x v="281"/>
    <s v="1901 Tate Springs Road"/>
    <s v="Lynchburg "/>
    <n v="24501"/>
    <n v="6340013"/>
    <s v="Centra Lynchburg General Hospital"/>
    <x v="429"/>
    <m/>
    <x v="0"/>
    <m/>
    <m/>
    <m/>
    <s v="No"/>
    <m/>
    <n v="1"/>
    <m/>
    <m/>
    <x v="0"/>
    <s v="Yes"/>
    <m/>
    <s v="(434) 200-4700"/>
    <x v="1"/>
  </r>
  <r>
    <x v="46"/>
    <x v="46"/>
    <x v="282"/>
    <s v="500 J Clyde Morris Blvd"/>
    <s v="Newport News"/>
    <n v="23601"/>
    <n v="6340520"/>
    <s v="Riverside Regional Medical Center"/>
    <x v="168"/>
    <m/>
    <x v="0"/>
    <m/>
    <m/>
    <m/>
    <s v="No"/>
    <m/>
    <n v="1"/>
    <m/>
    <m/>
    <x v="0"/>
    <s v="Yes"/>
    <m/>
    <s v="(757) 594-2000"/>
    <x v="1"/>
  </r>
  <r>
    <x v="46"/>
    <x v="46"/>
    <x v="132"/>
    <s v="601 Children's Ln"/>
    <s v="Norfolk"/>
    <n v="23507"/>
    <n v="6340578"/>
    <s v="Children's Hospital of The King's Daughters"/>
    <x v="430"/>
    <m/>
    <x v="1"/>
    <n v="1"/>
    <m/>
    <m/>
    <s v="No"/>
    <m/>
    <m/>
    <n v="1"/>
    <m/>
    <x v="0"/>
    <s v="Yes"/>
    <m/>
    <s v="(757) 668-7000"/>
    <x v="1"/>
  </r>
  <r>
    <x v="46"/>
    <x v="46"/>
    <x v="132"/>
    <s v="600 Gresham Dr"/>
    <s v="Norfolk"/>
    <n v="23507"/>
    <n v="6340620"/>
    <s v="Sentara Norfolk General Hospital (Burn Center at Sentara Norfolk General Hospital)"/>
    <x v="95"/>
    <n v="16"/>
    <x v="0"/>
    <m/>
    <n v="1"/>
    <m/>
    <s v="No"/>
    <n v="1"/>
    <m/>
    <m/>
    <m/>
    <x v="0"/>
    <s v="Yes"/>
    <s v="Yes"/>
    <s v="(757) 388-3000"/>
    <x v="1"/>
  </r>
  <r>
    <x v="46"/>
    <x v="46"/>
    <x v="283"/>
    <s v="7101 Jahnke Rd"/>
    <s v="Richmond"/>
    <n v="23225"/>
    <n v="6340009"/>
    <s v="Chippenham Hospital (Wound Healing Center)"/>
    <x v="431"/>
    <n v="36"/>
    <x v="0"/>
    <m/>
    <n v="1"/>
    <n v="1"/>
    <s v="Yes"/>
    <m/>
    <n v="1"/>
    <m/>
    <m/>
    <x v="0"/>
    <s v="Yes"/>
    <s v="Yes"/>
    <s v="(804) 483-0000"/>
    <x v="1"/>
  </r>
  <r>
    <x v="46"/>
    <x v="46"/>
    <x v="283"/>
    <s v="1250 E Marshall St"/>
    <s v="Richmond"/>
    <n v="23298"/>
    <n v="6340860"/>
    <s v="VCU Medical Center (Evans-Haynes Burn Center)"/>
    <x v="432"/>
    <n v="16"/>
    <x v="0"/>
    <n v="1"/>
    <n v="1"/>
    <n v="1"/>
    <s v="Yes"/>
    <n v="1"/>
    <m/>
    <n v="1"/>
    <m/>
    <x v="2"/>
    <s v="Yes"/>
    <s v="Yes"/>
    <s v="(804) 828-9000"/>
    <x v="1"/>
  </r>
  <r>
    <x v="46"/>
    <x v="46"/>
    <x v="284"/>
    <s v="1906 Belleview Ave"/>
    <s v="Roanoke"/>
    <n v="24014"/>
    <n v="6341040"/>
    <s v="Carilion Roanoke Memorial Hospital"/>
    <x v="433"/>
    <m/>
    <x v="0"/>
    <n v="1"/>
    <m/>
    <m/>
    <s v="Yes"/>
    <n v="1"/>
    <m/>
    <n v="1"/>
    <m/>
    <x v="0"/>
    <s v="Yes"/>
    <m/>
    <s v="(540) 981-7000"/>
    <x v="1"/>
  </r>
  <r>
    <x v="46"/>
    <x v="46"/>
    <x v="285"/>
    <s v="1840 Amherst St"/>
    <s v="Winchester "/>
    <n v="22601"/>
    <n v="6341200"/>
    <s v="Winchester Medical Center"/>
    <x v="322"/>
    <m/>
    <x v="0"/>
    <m/>
    <m/>
    <m/>
    <s v="No"/>
    <m/>
    <n v="1"/>
    <m/>
    <m/>
    <x v="0"/>
    <s v="Yes"/>
    <m/>
    <s v="(540) 536-8000"/>
    <x v="1"/>
  </r>
  <r>
    <x v="47"/>
    <x v="47"/>
    <x v="170"/>
    <s v="400 NE Mother Joseph Pl"/>
    <s v="Vancouver"/>
    <n v="98664"/>
    <n v="6911130"/>
    <s v="PeaceHealth Southwest Medical Center"/>
    <x v="168"/>
    <m/>
    <x v="0"/>
    <m/>
    <m/>
    <m/>
    <s v="No"/>
    <m/>
    <n v="1"/>
    <m/>
    <m/>
    <x v="0"/>
    <s v="Yes"/>
    <m/>
    <s v="(360) 514-2000"/>
    <x v="0"/>
  </r>
  <r>
    <x v="47"/>
    <x v="47"/>
    <x v="286"/>
    <s v="325 9th Ave"/>
    <s v="Seattle"/>
    <n v="98104"/>
    <n v="6910610"/>
    <s v="UW Medicine/Harborview Medical Center (UW Medicine Regional Burn Center at Harborview)"/>
    <x v="434"/>
    <n v="40"/>
    <x v="0"/>
    <n v="1"/>
    <n v="1"/>
    <n v="1"/>
    <s v="No"/>
    <n v="1"/>
    <m/>
    <n v="1"/>
    <m/>
    <x v="2"/>
    <s v="Yes"/>
    <m/>
    <s v="(206) 744-3000"/>
    <x v="0"/>
  </r>
  <r>
    <x v="47"/>
    <x v="47"/>
    <x v="287"/>
    <s v="9040 Jackson Ave"/>
    <s v="Joint Base Lewis-McChord"/>
    <n v="98431"/>
    <n v="6911030"/>
    <s v="Madigan Army Medical Center Joint Base Lewis "/>
    <x v="435"/>
    <m/>
    <x v="0"/>
    <m/>
    <m/>
    <m/>
    <s v="No"/>
    <m/>
    <n v="1"/>
    <m/>
    <m/>
    <x v="0"/>
    <s v="Yes"/>
    <m/>
    <s v="(253) 968-1110"/>
    <x v="0"/>
  </r>
  <r>
    <x v="47"/>
    <x v="47"/>
    <x v="287"/>
    <s v="315 Martin Luther King Jr Way"/>
    <s v="Tacoma"/>
    <n v="98405"/>
    <n v="6911018"/>
    <s v="Tacoma Trauma Center"/>
    <x v="436"/>
    <m/>
    <x v="0"/>
    <m/>
    <m/>
    <m/>
    <s v="No"/>
    <m/>
    <n v="1"/>
    <m/>
    <m/>
    <x v="0"/>
    <s v="Yes"/>
    <m/>
    <s v="(253) 403-1000"/>
    <x v="0"/>
  </r>
  <r>
    <x v="47"/>
    <x v="47"/>
    <x v="287"/>
    <s v="317 Martin Luther King Jr Way"/>
    <s v="Tacoma"/>
    <n v="98403"/>
    <n v="6911033"/>
    <s v="MultiCare Mary Bridge Children's Hospital and Health Center"/>
    <x v="437"/>
    <m/>
    <x v="1"/>
    <n v="1"/>
    <m/>
    <m/>
    <s v="No"/>
    <m/>
    <m/>
    <m/>
    <n v="1"/>
    <x v="0"/>
    <s v="Yes"/>
    <m/>
    <s v="(253) 403-1400"/>
    <x v="0"/>
  </r>
  <r>
    <x v="47"/>
    <x v="47"/>
    <x v="288"/>
    <s v="1321 Colby Ave"/>
    <s v="Everett"/>
    <n v="98201"/>
    <n v="6910004"/>
    <s v="Providence Regional Medical Center Everett"/>
    <x v="438"/>
    <m/>
    <x v="0"/>
    <m/>
    <m/>
    <m/>
    <s v="No"/>
    <m/>
    <n v="1"/>
    <m/>
    <m/>
    <x v="0"/>
    <s v="Yes"/>
    <m/>
    <s v="(425) 261-2000"/>
    <x v="0"/>
  </r>
  <r>
    <x v="47"/>
    <x v="47"/>
    <x v="289"/>
    <s v="101 W 8th Ave"/>
    <s v="Spokane"/>
    <n v="99204"/>
    <n v="6910980"/>
    <s v="Providence Sacred Heart Medical Center &amp; Children's Hospital"/>
    <x v="439"/>
    <m/>
    <x v="0"/>
    <n v="1"/>
    <m/>
    <m/>
    <s v="No"/>
    <m/>
    <n v="1"/>
    <m/>
    <n v="1"/>
    <x v="0"/>
    <s v="Yes"/>
    <m/>
    <s v="(509) 474-3131"/>
    <x v="0"/>
  </r>
  <r>
    <x v="47"/>
    <x v="47"/>
    <x v="290"/>
    <s v="2901 Squalicum Pkwy"/>
    <s v="Bellingham"/>
    <n v="98225"/>
    <n v="6910001"/>
    <s v="PeaceHealth St. Joseph Medical Center "/>
    <x v="440"/>
    <m/>
    <x v="0"/>
    <m/>
    <m/>
    <m/>
    <s v="No"/>
    <m/>
    <n v="1"/>
    <m/>
    <m/>
    <x v="0"/>
    <s v="Yes"/>
    <m/>
    <s v="(360) 734-5400"/>
    <x v="0"/>
  </r>
  <r>
    <x v="48"/>
    <x v="48"/>
    <x v="291"/>
    <s v="1340 Hal Greer Blvd"/>
    <s v="Huntington"/>
    <n v="25701"/>
    <n v="6350345"/>
    <s v="Cabell Huntington Hospital (Cabell Huntington Burn Intensive Care Unit)"/>
    <x v="252"/>
    <n v="4"/>
    <x v="0"/>
    <m/>
    <n v="1"/>
    <m/>
    <s v="Yes "/>
    <m/>
    <n v="1"/>
    <m/>
    <m/>
    <x v="1"/>
    <s v="Yes"/>
    <s v="No"/>
    <s v="(304) 526-2000"/>
    <x v="1"/>
  </r>
  <r>
    <x v="48"/>
    <x v="48"/>
    <x v="292"/>
    <s v="501 Morris St"/>
    <s v="Charleston"/>
    <n v="25301"/>
    <n v="6350120"/>
    <s v="Charleston Area Medical Center"/>
    <x v="441"/>
    <m/>
    <x v="0"/>
    <m/>
    <m/>
    <m/>
    <s v="Yes "/>
    <n v="1"/>
    <m/>
    <m/>
    <m/>
    <x v="0"/>
    <s v="Yes"/>
    <m/>
    <s v="(304) 388-5432"/>
    <x v="1"/>
  </r>
  <r>
    <x v="48"/>
    <x v="48"/>
    <x v="291"/>
    <s v="2900 1st Ave"/>
    <s v="Huntington"/>
    <n v="25702"/>
    <n v="6350400"/>
    <s v="St. Mary's Medical Center - Huntington"/>
    <x v="442"/>
    <m/>
    <x v="0"/>
    <m/>
    <m/>
    <m/>
    <s v="Yes "/>
    <m/>
    <n v="1"/>
    <m/>
    <m/>
    <x v="0"/>
    <s v="Yes"/>
    <m/>
    <s v="(304) 526-1234"/>
    <x v="1"/>
  </r>
  <r>
    <x v="48"/>
    <x v="48"/>
    <x v="293"/>
    <s v="1 Medical Center Dr"/>
    <s v="Morgantown"/>
    <n v="26505"/>
    <n v="6350007"/>
    <s v="West Virginia University Hospitals (J.W. Ruby Memorial Hospital)"/>
    <x v="443"/>
    <m/>
    <x v="0"/>
    <n v="1"/>
    <m/>
    <m/>
    <s v="Yes "/>
    <n v="1"/>
    <m/>
    <m/>
    <n v="1"/>
    <x v="0"/>
    <s v="Yes"/>
    <m/>
    <s v="(304) 598-4000"/>
    <x v="1"/>
  </r>
  <r>
    <x v="48"/>
    <x v="48"/>
    <x v="294"/>
    <s v="1 Medical Park"/>
    <s v="Wheeling"/>
    <n v="26003"/>
    <n v="6350830"/>
    <s v="Wheeling Hospital"/>
    <x v="444"/>
    <m/>
    <x v="0"/>
    <m/>
    <m/>
    <m/>
    <s v="Yes "/>
    <m/>
    <n v="1"/>
    <m/>
    <m/>
    <x v="0"/>
    <s v="Yes"/>
    <m/>
    <s v="(304) 243-3000"/>
    <x v="1"/>
  </r>
  <r>
    <x v="49"/>
    <x v="49"/>
    <x v="295"/>
    <s v="2845 Greenbrier Rd"/>
    <s v="Green Bay"/>
    <n v="54311"/>
    <n v="6450021"/>
    <s v="Aurora BayCare Medical Center"/>
    <x v="231"/>
    <m/>
    <x v="0"/>
    <m/>
    <m/>
    <m/>
    <s v="Yes"/>
    <m/>
    <n v="1"/>
    <m/>
    <m/>
    <x v="0"/>
    <s v="Yes"/>
    <m/>
    <s v="(920) 288-8000"/>
    <x v="3"/>
  </r>
  <r>
    <x v="49"/>
    <x v="49"/>
    <x v="295"/>
    <s v="835 S Van Buren St"/>
    <s v="Green Bay"/>
    <n v="54301"/>
    <n v="6450450"/>
    <s v="HSHS St. Vincent Hospital"/>
    <x v="143"/>
    <m/>
    <x v="0"/>
    <m/>
    <m/>
    <m/>
    <s v="Yes"/>
    <m/>
    <n v="1"/>
    <m/>
    <m/>
    <x v="0"/>
    <s v="Yes"/>
    <m/>
    <s v="(920) 433-0111"/>
    <x v="3"/>
  </r>
  <r>
    <x v="49"/>
    <x v="49"/>
    <x v="296"/>
    <s v="700 S Park St"/>
    <s v="Madison"/>
    <n v="53715"/>
    <n v="6450810"/>
    <s v="SSM Health St. Mary's Hospital Madison"/>
    <x v="445"/>
    <m/>
    <x v="0"/>
    <m/>
    <m/>
    <m/>
    <s v="Yes"/>
    <m/>
    <n v="1"/>
    <m/>
    <m/>
    <x v="0"/>
    <s v="Yes"/>
    <m/>
    <s v="(608) 251-6100"/>
    <x v="3"/>
  </r>
  <r>
    <x v="49"/>
    <x v="49"/>
    <x v="296"/>
    <s v="600 Highland Ave"/>
    <s v="Madison"/>
    <n v="53792"/>
    <n v="6450820"/>
    <s v="University of Wisconsin Hospitals (UW Burn and Wound Center)"/>
    <x v="446"/>
    <n v="11"/>
    <x v="0"/>
    <n v="1"/>
    <n v="1"/>
    <n v="1"/>
    <s v="Yes"/>
    <n v="1"/>
    <m/>
    <n v="1"/>
    <m/>
    <x v="2"/>
    <s v="Yes"/>
    <m/>
    <s v="(608) 263-6400"/>
    <x v="3"/>
  </r>
  <r>
    <x v="49"/>
    <x v="49"/>
    <x v="297"/>
    <s v="1221 Whipple St"/>
    <s v="Eau Claire"/>
    <n v="54703"/>
    <n v="6450310"/>
    <s v="Mayo Clinic Health System Eau Claire"/>
    <x v="166"/>
    <m/>
    <x v="0"/>
    <m/>
    <m/>
    <m/>
    <s v="Yes"/>
    <m/>
    <n v="1"/>
    <m/>
    <m/>
    <x v="0"/>
    <s v="Yes"/>
    <m/>
    <s v="(715) 838-3311"/>
    <x v="3"/>
  </r>
  <r>
    <x v="49"/>
    <x v="49"/>
    <x v="298"/>
    <s v="1910 South Ave"/>
    <s v="La Crosse"/>
    <n v="54601"/>
    <n v="6450680"/>
    <s v="Gundersen Lutheran Medical Center"/>
    <x v="414"/>
    <m/>
    <x v="0"/>
    <m/>
    <m/>
    <m/>
    <s v="Yes"/>
    <m/>
    <n v="1"/>
    <m/>
    <m/>
    <x v="0"/>
    <s v="Yes"/>
    <m/>
    <s v="(608) 782-7300"/>
    <x v="3"/>
  </r>
  <r>
    <x v="49"/>
    <x v="49"/>
    <x v="299"/>
    <s v="333 Pine Ridge Blvd"/>
    <s v="Wausau"/>
    <n v="54401"/>
    <n v="6452085"/>
    <s v="Aspirus Wausau Hospital"/>
    <x v="423"/>
    <m/>
    <x v="0"/>
    <m/>
    <m/>
    <m/>
    <s v="Yes"/>
    <m/>
    <n v="1"/>
    <m/>
    <m/>
    <x v="0"/>
    <s v="Yes"/>
    <m/>
    <s v="(715) 847-2121"/>
    <x v="3"/>
  </r>
  <r>
    <x v="49"/>
    <x v="49"/>
    <x v="300"/>
    <s v="9000 W Wisconsin Ave"/>
    <s v="Milwaukee"/>
    <n v="53226"/>
    <n v="6451030"/>
    <s v="Children's Wisconsin (Children's Wisconsin Burn Program)"/>
    <x v="447"/>
    <n v="5"/>
    <x v="0"/>
    <n v="1"/>
    <m/>
    <n v="1"/>
    <s v="Yes"/>
    <m/>
    <m/>
    <n v="1"/>
    <m/>
    <x v="1"/>
    <s v="Yes"/>
    <m/>
    <s v="(414) 266-2000"/>
    <x v="3"/>
  </r>
  <r>
    <x v="49"/>
    <x v="49"/>
    <x v="300"/>
    <s v="9200 W Wisconsin Ave"/>
    <s v="Milwaukee"/>
    <n v="53226"/>
    <n v="6452115"/>
    <s v="Froedtert Hospital"/>
    <x v="448"/>
    <m/>
    <x v="1"/>
    <m/>
    <m/>
    <m/>
    <s v="Yes"/>
    <n v="1"/>
    <m/>
    <m/>
    <m/>
    <x v="0"/>
    <s v="Yes"/>
    <m/>
    <s v="(414) 805-3000"/>
    <x v="3"/>
  </r>
  <r>
    <x v="49"/>
    <x v="49"/>
    <x v="300"/>
    <s v="2301 North Lake Dr"/>
    <s v="Milwaukee"/>
    <n v="53211"/>
    <n v="6451130"/>
    <s v="Ascension Columbia St. Mary's Hospital Regional Burn Center"/>
    <x v="158"/>
    <n v="12"/>
    <x v="1"/>
    <m/>
    <n v="1"/>
    <n v="1"/>
    <m/>
    <m/>
    <m/>
    <m/>
    <m/>
    <x v="1"/>
    <m/>
    <m/>
    <s v="(414) 585-1163"/>
    <x v="3"/>
  </r>
  <r>
    <x v="49"/>
    <x v="49"/>
    <x v="301"/>
    <s v="1000 Mineral Point Ave"/>
    <s v="Janesville"/>
    <n v="53547"/>
    <n v="6450015"/>
    <s v="Mercyhealth Hospital and Trauma Center"/>
    <x v="435"/>
    <m/>
    <x v="0"/>
    <m/>
    <m/>
    <m/>
    <s v="Yes"/>
    <m/>
    <n v="1"/>
    <m/>
    <m/>
    <x v="0"/>
    <s v="Yes"/>
    <m/>
    <s v="(608) 314-3605"/>
    <x v="3"/>
  </r>
  <r>
    <x v="49"/>
    <x v="49"/>
    <x v="302"/>
    <s v="36500 Aurora Dr"/>
    <s v="Summit"/>
    <n v="53066"/>
    <n v="6450175"/>
    <s v="Aurora Medical Center Summit"/>
    <x v="449"/>
    <m/>
    <x v="0"/>
    <m/>
    <m/>
    <m/>
    <s v="Yes"/>
    <m/>
    <n v="1"/>
    <m/>
    <m/>
    <x v="0"/>
    <s v="Yes"/>
    <m/>
    <s v="(262) 434-1000"/>
    <x v="3"/>
  </r>
  <r>
    <x v="49"/>
    <x v="49"/>
    <x v="107"/>
    <s v="130 2nd St"/>
    <s v="Neenah"/>
    <n v="54956"/>
    <n v="6451290"/>
    <s v="ThedaCare Regional Medical Center - Neenah"/>
    <x v="203"/>
    <m/>
    <x v="0"/>
    <m/>
    <m/>
    <m/>
    <s v="Yes"/>
    <m/>
    <n v="1"/>
    <m/>
    <m/>
    <x v="0"/>
    <s v="Yes"/>
    <m/>
    <s v="(920) 729-2155"/>
    <x v="3"/>
  </r>
  <r>
    <x v="49"/>
    <x v="49"/>
    <x v="303"/>
    <s v="611 N Saint Joseph Ave"/>
    <s v="Marshfield"/>
    <n v="54449"/>
    <n v="6450860"/>
    <s v="Marshfield Medical Center"/>
    <x v="347"/>
    <m/>
    <x v="0"/>
    <n v="1"/>
    <m/>
    <m/>
    <s v="Yes"/>
    <m/>
    <n v="1"/>
    <m/>
    <n v="1"/>
    <x v="0"/>
    <s v="Yes"/>
    <m/>
    <s v="(715) 387-1713"/>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n v="206"/>
    <n v="31709821"/>
    <n v="0.64964100554210003"/>
    <s v="South"/>
  </r>
  <r>
    <x v="1"/>
    <n v="143"/>
    <n v="20002427"/>
    <n v="0.71491324527768552"/>
    <s v="Northeast"/>
  </r>
  <r>
    <x v="2"/>
    <n v="140"/>
    <n v="39355309"/>
    <n v="0.35573345390325867"/>
    <s v="West"/>
  </r>
  <r>
    <x v="3"/>
    <n v="129"/>
    <n v="11302748"/>
    <n v="1.1413153686165523"/>
    <s v="South"/>
  </r>
  <r>
    <x v="4"/>
    <n v="94"/>
    <n v="11900510"/>
    <n v="0.78988211429594191"/>
    <s v="Midwest"/>
  </r>
  <r>
    <x v="5"/>
    <n v="93"/>
    <n v="6270541"/>
    <n v="1.4831256186667148"/>
    <s v="Midwest"/>
  </r>
  <r>
    <x v="6"/>
    <n v="85"/>
    <n v="23462518"/>
    <n v="0.36227995648207917"/>
    <s v="South"/>
  </r>
  <r>
    <x v="7"/>
    <n v="83"/>
    <n v="13059432"/>
    <n v="0.63555597211272286"/>
    <s v="Northeast"/>
  </r>
  <r>
    <x v="8"/>
    <n v="80"/>
    <n v="7623818"/>
    <n v="1.0493429932351481"/>
    <s v="West"/>
  </r>
  <r>
    <x v="9"/>
    <n v="77"/>
    <n v="12719141"/>
    <n v="0.60538679459564138"/>
    <s v="Midwest"/>
  </r>
  <r>
    <x v="10"/>
    <n v="69"/>
    <n v="10127884"/>
    <n v="0.68128742390809371"/>
    <s v="Midwest"/>
  </r>
  <r>
    <x v="11"/>
    <n v="68"/>
    <n v="8880107"/>
    <n v="0.7657565387444093"/>
    <s v="South"/>
  </r>
  <r>
    <x v="12"/>
    <n v="60"/>
    <n v="11197968"/>
    <n v="0.53581149722878296"/>
    <s v="South"/>
  </r>
  <r>
    <x v="13"/>
    <n v="52"/>
    <n v="5193088"/>
    <n v="1.0013309999753519"/>
    <s v="South"/>
  </r>
  <r>
    <x v="14"/>
    <n v="52"/>
    <n v="6012561"/>
    <n v="0.86485609044132772"/>
    <s v="West"/>
  </r>
  <r>
    <x v="15"/>
    <n v="52"/>
    <n v="7154084"/>
    <n v="0.72685755437034283"/>
    <s v="Northeast"/>
  </r>
  <r>
    <x v="16"/>
    <n v="51"/>
    <n v="7315076"/>
    <n v="0.69719029576726199"/>
    <s v="South"/>
  </r>
  <r>
    <x v="17"/>
    <n v="50"/>
    <n v="5830405"/>
    <n v="0.85757335896905962"/>
    <s v="Midwest"/>
  </r>
  <r>
    <x v="18"/>
    <n v="47"/>
    <n v="4618189"/>
    <n v="1.0177149527661167"/>
    <s v="South"/>
  </r>
  <r>
    <x v="19"/>
    <n v="41"/>
    <n v="6973333"/>
    <n v="0.58795413900354399"/>
    <s v="Midwest"/>
  </r>
  <r>
    <x v="20"/>
    <n v="41"/>
    <n v="693645"/>
    <n v="5.9108045181613074"/>
    <s v="South"/>
  </r>
  <r>
    <x v="21"/>
    <n v="40"/>
    <n v="8001020"/>
    <n v="0.49993625812708886"/>
    <s v="West"/>
  </r>
  <r>
    <x v="22"/>
    <n v="33"/>
    <n v="4123288"/>
    <n v="0.80033216209976121"/>
    <s v="South"/>
  </r>
  <r>
    <x v="23"/>
    <n v="31"/>
    <n v="3282188"/>
    <n v="0.94449190600904032"/>
    <s v="West"/>
  </r>
  <r>
    <x v="24"/>
    <n v="28"/>
    <n v="5972787"/>
    <n v="0.46879287675920805"/>
    <s v="Midwest"/>
  </r>
  <r>
    <x v="25"/>
    <n v="28"/>
    <n v="2977220"/>
    <n v="0.94047467100180704"/>
    <s v="Midwest"/>
  </r>
  <r>
    <x v="26"/>
    <n v="25"/>
    <n v="5570274"/>
    <n v="0.44881095615763245"/>
    <s v="South"/>
  </r>
  <r>
    <x v="27"/>
    <n v="20"/>
    <n v="6265347"/>
    <n v="0.31921615833887573"/>
    <s v="South"/>
  </r>
  <r>
    <x v="28"/>
    <n v="17"/>
    <n v="3238387"/>
    <n v="0.52495270021773188"/>
    <s v="Midwest"/>
  </r>
  <r>
    <x v="29"/>
    <n v="16"/>
    <n v="2018006"/>
    <n v="0.79286186463271169"/>
    <s v="Midwest"/>
  </r>
  <r>
    <x v="30"/>
    <n v="16"/>
    <n v="4606864"/>
    <n v="0.34730784325302416"/>
    <s v="South"/>
  </r>
  <r>
    <x v="31"/>
    <n v="16"/>
    <n v="4273586"/>
    <n v="0.37439284011132573"/>
    <s v="West"/>
  </r>
  <r>
    <x v="32"/>
    <n v="15"/>
    <n v="2029733"/>
    <n v="0.73901345644969074"/>
    <s v="West"/>
  </r>
  <r>
    <x v="33"/>
    <n v="15"/>
    <n v="3538904"/>
    <n v="0.42386004254424531"/>
    <s v="West"/>
  </r>
  <r>
    <x v="34"/>
    <n v="12"/>
    <n v="9548215"/>
    <n v="0.12567794085072448"/>
    <s v="Northeast"/>
  </r>
  <r>
    <x v="35"/>
    <n v="10"/>
    <n v="2125498"/>
    <n v="0.47047797739635605"/>
    <s v="West"/>
  </r>
  <r>
    <x v="36"/>
    <n v="10"/>
    <n v="3114791"/>
    <n v="0.32104882799520096"/>
    <s v="South"/>
  </r>
  <r>
    <x v="37"/>
    <n v="9"/>
    <n v="644663"/>
    <n v="1.3960782610449181"/>
    <s v="Northeast"/>
  </r>
  <r>
    <x v="38"/>
    <n v="9"/>
    <n v="3688496"/>
    <n v="0.24400189128577068"/>
    <s v="Northeast"/>
  </r>
  <r>
    <x v="39"/>
    <n v="7"/>
    <n v="1432820"/>
    <n v="0.48854706104046564"/>
    <s v="West"/>
  </r>
  <r>
    <x v="40"/>
    <n v="6"/>
    <n v="1414874"/>
    <n v="0.42406602990796355"/>
    <s v="Northeast"/>
  </r>
  <r>
    <x v="41"/>
    <n v="4"/>
    <n v="1766147"/>
    <n v="0.22648171414950172"/>
    <s v="South"/>
  </r>
  <r>
    <x v="42"/>
    <n v="0"/>
    <n v="1059952"/>
    <n v="0"/>
    <s v="South"/>
  </r>
  <r>
    <x v="43"/>
    <n v="0"/>
    <n v="799358"/>
    <n v="0"/>
    <s v="Midwest"/>
  </r>
  <r>
    <x v="44"/>
    <n v="0"/>
    <n v="1114521"/>
    <n v="0"/>
    <s v="Northeast"/>
  </r>
  <r>
    <x v="45"/>
    <n v="0"/>
    <n v="2954160"/>
    <n v="0"/>
    <s v="South"/>
  </r>
  <r>
    <x v="46"/>
    <n v="0"/>
    <n v="737270"/>
    <n v="0"/>
    <s v="West"/>
  </r>
  <r>
    <x v="47"/>
    <n v="0"/>
    <n v="1415342"/>
    <n v="0"/>
    <s v="Northeast"/>
  </r>
  <r>
    <x v="48"/>
    <n v="0"/>
    <n v="1144694"/>
    <n v="0"/>
    <s v="West"/>
  </r>
  <r>
    <x v="49"/>
    <n v="0"/>
    <n v="935094"/>
    <n v="0"/>
    <s v="Midwest"/>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Texas"/>
    <x v="0"/>
    <n v="31709821"/>
    <n v="0.64964100554210003"/>
    <x v="0"/>
  </r>
  <r>
    <s v="New York"/>
    <x v="1"/>
    <n v="20002427"/>
    <n v="0.71491324527768552"/>
    <x v="1"/>
  </r>
  <r>
    <s v="California"/>
    <x v="2"/>
    <n v="39355309"/>
    <n v="0.35573345390325867"/>
    <x v="2"/>
  </r>
  <r>
    <s v="Georgia"/>
    <x v="3"/>
    <n v="11302748"/>
    <n v="1.1413153686165523"/>
    <x v="0"/>
  </r>
  <r>
    <s v="Ohio"/>
    <x v="4"/>
    <n v="11900510"/>
    <n v="0.78988211429594191"/>
    <x v="3"/>
  </r>
  <r>
    <s v="Missouri"/>
    <x v="5"/>
    <n v="6270541"/>
    <n v="1.4831256186667148"/>
    <x v="3"/>
  </r>
  <r>
    <s v="Florida"/>
    <x v="6"/>
    <n v="23462518"/>
    <n v="0.36227995648207917"/>
    <x v="0"/>
  </r>
  <r>
    <s v="Pennsylvania"/>
    <x v="7"/>
    <n v="13059432"/>
    <n v="0.63555597211272286"/>
    <x v="1"/>
  </r>
  <r>
    <s v="Arizona"/>
    <x v="8"/>
    <n v="7623818"/>
    <n v="1.0493429932351481"/>
    <x v="2"/>
  </r>
  <r>
    <s v="Illinois"/>
    <x v="9"/>
    <n v="12719141"/>
    <n v="0.60538679459564138"/>
    <x v="3"/>
  </r>
  <r>
    <s v="Michigan"/>
    <x v="10"/>
    <n v="10127884"/>
    <n v="0.68128742390809371"/>
    <x v="3"/>
  </r>
  <r>
    <s v="Virginia"/>
    <x v="11"/>
    <n v="8880107"/>
    <n v="0.7657565387444093"/>
    <x v="0"/>
  </r>
  <r>
    <s v="North Carolina"/>
    <x v="12"/>
    <n v="11197968"/>
    <n v="0.53581149722878296"/>
    <x v="0"/>
  </r>
  <r>
    <s v="Alabama"/>
    <x v="13"/>
    <n v="5193088"/>
    <n v="1.0013309999753519"/>
    <x v="0"/>
  </r>
  <r>
    <s v="Colorado"/>
    <x v="13"/>
    <n v="6012561"/>
    <n v="0.86485609044132772"/>
    <x v="2"/>
  </r>
  <r>
    <s v="Massachusetts"/>
    <x v="13"/>
    <n v="7154084"/>
    <n v="0.72685755437034283"/>
    <x v="1"/>
  </r>
  <r>
    <s v="Tennessee"/>
    <x v="14"/>
    <n v="7315076"/>
    <n v="0.69719029576726199"/>
    <x v="0"/>
  </r>
  <r>
    <s v="Minnesota"/>
    <x v="15"/>
    <n v="5830405"/>
    <n v="0.85757335896905962"/>
    <x v="3"/>
  </r>
  <r>
    <s v="Louisiana"/>
    <x v="16"/>
    <n v="4618189"/>
    <n v="1.0177149527661167"/>
    <x v="0"/>
  </r>
  <r>
    <s v="Indiana"/>
    <x v="17"/>
    <n v="6973333"/>
    <n v="0.58795413900354399"/>
    <x v="3"/>
  </r>
  <r>
    <s v="District of Columbia"/>
    <x v="17"/>
    <n v="693645"/>
    <n v="5.9108045181613074"/>
    <x v="0"/>
  </r>
  <r>
    <s v="Washington"/>
    <x v="18"/>
    <n v="8001020"/>
    <n v="0.49993625812708886"/>
    <x v="2"/>
  </r>
  <r>
    <s v="Oklahoma"/>
    <x v="19"/>
    <n v="4123288"/>
    <n v="0.80033216209976121"/>
    <x v="0"/>
  </r>
  <r>
    <s v="Nevada"/>
    <x v="20"/>
    <n v="3282188"/>
    <n v="0.94449190600904032"/>
    <x v="2"/>
  </r>
  <r>
    <s v="Wisconsin"/>
    <x v="21"/>
    <n v="5972787"/>
    <n v="0.46879287675920805"/>
    <x v="3"/>
  </r>
  <r>
    <s v="Kansas"/>
    <x v="21"/>
    <n v="2977220"/>
    <n v="0.94047467100180704"/>
    <x v="3"/>
  </r>
  <r>
    <s v="South Carolina"/>
    <x v="22"/>
    <n v="5570274"/>
    <n v="0.44881095615763245"/>
    <x v="0"/>
  </r>
  <r>
    <s v="Maryland"/>
    <x v="23"/>
    <n v="6265347"/>
    <n v="0.31921615833887573"/>
    <x v="0"/>
  </r>
  <r>
    <s v="Iowa"/>
    <x v="24"/>
    <n v="3238387"/>
    <n v="0.52495270021773188"/>
    <x v="3"/>
  </r>
  <r>
    <s v="Nebraska"/>
    <x v="25"/>
    <n v="2018006"/>
    <n v="0.79286186463271169"/>
    <x v="3"/>
  </r>
  <r>
    <s v="Kentucky"/>
    <x v="25"/>
    <n v="4606864"/>
    <n v="0.34730784325302416"/>
    <x v="0"/>
  </r>
  <r>
    <s v="Oregon"/>
    <x v="25"/>
    <n v="4273586"/>
    <n v="0.37439284011132573"/>
    <x v="2"/>
  </r>
  <r>
    <s v="Idaho"/>
    <x v="26"/>
    <n v="2029733"/>
    <n v="0.73901345644969074"/>
    <x v="2"/>
  </r>
  <r>
    <s v="Utah"/>
    <x v="26"/>
    <n v="3538904"/>
    <n v="0.42386004254424531"/>
    <x v="2"/>
  </r>
  <r>
    <s v="New Jersey"/>
    <x v="27"/>
    <n v="9548215"/>
    <n v="0.12567794085072448"/>
    <x v="1"/>
  </r>
  <r>
    <s v="New Mexico"/>
    <x v="28"/>
    <n v="2125498"/>
    <n v="0.47047797739635605"/>
    <x v="2"/>
  </r>
  <r>
    <s v="Arkansas"/>
    <x v="28"/>
    <n v="3114791"/>
    <n v="0.32104882799520096"/>
    <x v="0"/>
  </r>
  <r>
    <s v="Vermont"/>
    <x v="29"/>
    <n v="644663"/>
    <n v="1.3960782610449181"/>
    <x v="1"/>
  </r>
  <r>
    <s v="Connecticut"/>
    <x v="29"/>
    <n v="3688496"/>
    <n v="0.24400189128577068"/>
    <x v="1"/>
  </r>
  <r>
    <s v="Hawaii"/>
    <x v="30"/>
    <n v="1432820"/>
    <n v="0.48854706104046564"/>
    <x v="2"/>
  </r>
  <r>
    <s v="Maine"/>
    <x v="31"/>
    <n v="1414874"/>
    <n v="0.42406602990796355"/>
    <x v="1"/>
  </r>
  <r>
    <s v="West Virginia"/>
    <x v="32"/>
    <n v="1766147"/>
    <n v="0.22648171414950172"/>
    <x v="0"/>
  </r>
  <r>
    <s v="Delaware"/>
    <x v="33"/>
    <n v="1059952"/>
    <n v="0"/>
    <x v="0"/>
  </r>
  <r>
    <s v="North Dakota"/>
    <x v="33"/>
    <n v="799358"/>
    <n v="0"/>
    <x v="3"/>
  </r>
  <r>
    <s v="Rhode Island"/>
    <x v="33"/>
    <n v="1114521"/>
    <n v="0"/>
    <x v="1"/>
  </r>
  <r>
    <s v="Mississippi"/>
    <x v="33"/>
    <n v="2954160"/>
    <n v="0"/>
    <x v="0"/>
  </r>
  <r>
    <s v="Alaska"/>
    <x v="33"/>
    <n v="737270"/>
    <n v="0"/>
    <x v="2"/>
  </r>
  <r>
    <s v="New Hampshire"/>
    <x v="33"/>
    <n v="1415342"/>
    <n v="0"/>
    <x v="1"/>
  </r>
  <r>
    <s v="Montana"/>
    <x v="33"/>
    <n v="1144694"/>
    <n v="0"/>
    <x v="2"/>
  </r>
  <r>
    <s v="South Dakota"/>
    <x v="33"/>
    <n v="935094"/>
    <n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FD6A85-0845-49BA-9646-941620A11782}"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D9:H60" firstHeaderRow="0" firstDataRow="1" firstDataCol="1"/>
  <pivotFields count="24">
    <pivotField axis="axisRow" showAll="0" sortType="descending">
      <items count="52">
        <item x="1"/>
        <item x="0"/>
        <item x="2"/>
        <item x="3"/>
        <item x="4"/>
        <item x="5"/>
        <item x="6"/>
        <item x="7"/>
        <item x="8"/>
        <item x="9"/>
        <item x="10"/>
        <item x="11"/>
        <item x="12"/>
        <item x="13"/>
        <item x="14"/>
        <item x="15"/>
        <item x="16"/>
        <item x="17"/>
        <item x="18"/>
        <item x="19"/>
        <item x="20"/>
        <item x="21"/>
        <item x="22"/>
        <item m="1" x="50"/>
        <item x="24"/>
        <item x="25"/>
        <item x="26"/>
        <item x="27"/>
        <item x="28"/>
        <item x="29"/>
        <item x="30"/>
        <item x="31"/>
        <item x="32"/>
        <item x="33"/>
        <item x="34"/>
        <item x="35"/>
        <item x="36"/>
        <item x="37"/>
        <item x="38"/>
        <item x="39"/>
        <item x="40"/>
        <item x="41"/>
        <item x="42"/>
        <item x="43"/>
        <item x="44"/>
        <item x="45"/>
        <item x="46"/>
        <item x="47"/>
        <item x="48"/>
        <item x="49"/>
        <item x="23"/>
        <item t="default"/>
      </items>
      <autoSortScope>
        <pivotArea dataOnly="0" outline="0" fieldPosition="0">
          <references count="1">
            <reference field="4294967294" count="1" selected="0">
              <x v="3"/>
            </reference>
          </references>
        </pivotArea>
      </autoSortScope>
    </pivotField>
    <pivotField showAll="0"/>
    <pivotField showAll="0"/>
    <pivotField showAll="0"/>
    <pivotField showAll="0"/>
    <pivotField showAll="0"/>
    <pivotField showAll="0"/>
    <pivotField showAll="0"/>
    <pivotField dataField="1" showAll="0"/>
    <pivotField dataField="1" showAll="0"/>
    <pivotField showAll="0"/>
    <pivotField showAll="0"/>
    <pivotField dataField="1" showAll="0"/>
    <pivotField dataField="1" showAll="0"/>
    <pivotField showAll="0"/>
    <pivotField showAll="0"/>
    <pivotField showAll="0"/>
    <pivotField showAll="0"/>
    <pivotField showAll="0"/>
    <pivotField showAll="0">
      <items count="7">
        <item x="1"/>
        <item m="1" x="4"/>
        <item x="0"/>
        <item x="2"/>
        <item m="1" x="5"/>
        <item m="1" x="3"/>
        <item t="default"/>
      </items>
    </pivotField>
    <pivotField showAll="0"/>
    <pivotField showAll="0"/>
    <pivotField showAll="0"/>
    <pivotField showAll="0">
      <items count="5">
        <item x="3"/>
        <item x="2"/>
        <item x="1"/>
        <item x="0"/>
        <item t="default"/>
      </items>
    </pivotField>
  </pivotFields>
  <rowFields count="1">
    <field x="0"/>
  </rowFields>
  <rowItems count="51">
    <i>
      <x v="43"/>
    </i>
    <i>
      <x v="4"/>
    </i>
    <i>
      <x v="9"/>
    </i>
    <i>
      <x v="32"/>
    </i>
    <i>
      <x v="13"/>
    </i>
    <i>
      <x v="22"/>
    </i>
    <i>
      <x v="38"/>
    </i>
    <i>
      <x v="35"/>
    </i>
    <i>
      <x v="25"/>
    </i>
    <i>
      <x v="10"/>
    </i>
    <i>
      <x v="33"/>
    </i>
    <i>
      <x v="46"/>
    </i>
    <i>
      <x v="6"/>
    </i>
    <i>
      <x v="5"/>
    </i>
    <i>
      <x v="2"/>
    </i>
    <i>
      <x v="30"/>
    </i>
    <i>
      <x v="21"/>
    </i>
    <i>
      <x v="50"/>
    </i>
    <i>
      <x v="49"/>
    </i>
    <i>
      <x v="14"/>
    </i>
    <i>
      <x v="40"/>
    </i>
    <i>
      <x v="42"/>
    </i>
    <i>
      <x v="18"/>
    </i>
    <i>
      <x/>
    </i>
    <i>
      <x v="16"/>
    </i>
    <i>
      <x v="47"/>
    </i>
    <i>
      <x v="44"/>
    </i>
    <i>
      <x v="3"/>
    </i>
    <i>
      <x v="37"/>
    </i>
    <i>
      <x v="20"/>
    </i>
    <i>
      <x v="48"/>
    </i>
    <i>
      <x v="27"/>
    </i>
    <i>
      <x v="15"/>
    </i>
    <i>
      <x v="24"/>
    </i>
    <i>
      <x v="28"/>
    </i>
    <i>
      <x v="17"/>
    </i>
    <i>
      <x v="8"/>
    </i>
    <i>
      <x v="41"/>
    </i>
    <i>
      <x v="12"/>
    </i>
    <i>
      <x v="34"/>
    </i>
    <i>
      <x v="26"/>
    </i>
    <i>
      <x v="7"/>
    </i>
    <i>
      <x v="36"/>
    </i>
    <i>
      <x v="11"/>
    </i>
    <i>
      <x v="29"/>
    </i>
    <i>
      <x v="19"/>
    </i>
    <i>
      <x v="39"/>
    </i>
    <i>
      <x v="45"/>
    </i>
    <i>
      <x v="1"/>
    </i>
    <i>
      <x v="31"/>
    </i>
    <i t="grand">
      <x/>
    </i>
  </rowItems>
  <colFields count="1">
    <field x="-2"/>
  </colFields>
  <colItems count="4">
    <i>
      <x/>
    </i>
    <i i="1">
      <x v="1"/>
    </i>
    <i i="2">
      <x v="2"/>
    </i>
    <i i="3">
      <x v="3"/>
    </i>
  </colItems>
  <dataFields count="4">
    <dataField name="  Burn Beds Adult" fld="12" baseField="0" baseItem="0"/>
    <dataField name="Burn Beds Peds" fld="13" baseField="0" baseItem="0"/>
    <dataField name="Beds dedicated to burn care" fld="9" baseField="0" baseItem="0"/>
    <dataField name="Total staffed hospital beds" fld="8" baseField="0" baseItem="0"/>
  </dataFields>
  <formats count="15">
    <format dxfId="28">
      <pivotArea type="all" dataOnly="0" outline="0" fieldPosition="0"/>
    </format>
    <format dxfId="27">
      <pivotArea outline="0" collapsedLevelsAreSubtotals="1" fieldPosition="0"/>
    </format>
    <format dxfId="26">
      <pivotArea field="0" type="button" dataOnly="0" labelOnly="1" outline="0" axis="axisRow" fieldPosition="0"/>
    </format>
    <format dxfId="25">
      <pivotArea dataOnly="0" labelOnly="1" fieldPosition="0">
        <references count="1">
          <reference field="0" count="0"/>
        </references>
      </pivotArea>
    </format>
    <format dxfId="24">
      <pivotArea dataOnly="0" labelOnly="1" grandRow="1" outline="0" fieldPosition="0"/>
    </format>
    <format dxfId="23">
      <pivotArea dataOnly="0" labelOnly="1" outline="0" fieldPosition="0">
        <references count="1">
          <reference field="4294967294" count="2">
            <x v="0"/>
            <x v="1"/>
          </reference>
        </references>
      </pivotArea>
    </format>
    <format dxfId="22">
      <pivotArea collapsedLevelsAreSubtotals="1" fieldPosition="0">
        <references count="1">
          <reference field="0" count="19">
            <x v="31"/>
            <x v="32"/>
            <x v="33"/>
            <x v="34"/>
            <x v="35"/>
            <x v="36"/>
            <x v="37"/>
            <x v="38"/>
            <x v="39"/>
            <x v="40"/>
            <x v="41"/>
            <x v="42"/>
            <x v="43"/>
            <x v="44"/>
            <x v="45"/>
            <x v="46"/>
            <x v="47"/>
            <x v="48"/>
            <x v="49"/>
          </reference>
        </references>
      </pivotArea>
    </format>
    <format dxfId="21">
      <pivotArea grandRow="1" outline="0" collapsedLevelsAreSubtotals="1" fieldPosition="0"/>
    </format>
    <format dxfId="20">
      <pivotArea outline="0" collapsedLevelsAreSubtotals="1" fieldPosition="0"/>
    </format>
    <format dxfId="19">
      <pivotArea type="all" dataOnly="0" outline="0" fieldPosition="0"/>
    </format>
    <format dxfId="18">
      <pivotArea outline="0" collapsedLevelsAreSubtotals="1" fieldPosition="0"/>
    </format>
    <format dxfId="17">
      <pivotArea field="0" type="button" dataOnly="0" labelOnly="1" outline="0" axis="axisRow" fieldPosition="0"/>
    </format>
    <format dxfId="16">
      <pivotArea dataOnly="0" labelOnly="1" fieldPosition="0">
        <references count="1">
          <reference field="0" count="0"/>
        </references>
      </pivotArea>
    </format>
    <format dxfId="15">
      <pivotArea dataOnly="0" labelOnly="1" grandRow="1" outline="0" fieldPosition="0"/>
    </format>
    <format dxfId="14">
      <pivotArea dataOnly="0" labelOnly="1" outline="0" fieldPosition="0">
        <references count="1">
          <reference field="4294967294" count="2">
            <x v="0"/>
            <x v="1"/>
          </reference>
        </references>
      </pivotArea>
    </format>
  </formats>
  <conditionalFormats count="8">
    <conditionalFormat priority="1">
      <pivotAreas count="1">
        <pivotArea type="data" collapsedLevelsAreSubtotals="1" fieldPosition="0">
          <references count="2">
            <reference field="4294967294" count="1" selected="0">
              <x v="2"/>
            </reference>
            <reference field="0" count="50">
              <x v="0"/>
              <x v="1"/>
              <x v="2"/>
              <x v="3"/>
              <x v="4"/>
              <x v="5"/>
              <x v="6"/>
              <x v="7"/>
              <x v="8"/>
              <x v="9"/>
              <x v="10"/>
              <x v="11"/>
              <x v="12"/>
              <x v="13"/>
              <x v="14"/>
              <x v="15"/>
              <x v="16"/>
              <x v="17"/>
              <x v="18"/>
              <x v="19"/>
              <x v="20"/>
              <x v="21"/>
              <x v="22"/>
              <x v="24"/>
              <x v="25"/>
              <x v="26"/>
              <x v="27"/>
              <x v="28"/>
              <x v="29"/>
              <x v="30"/>
              <x v="31"/>
              <x v="32"/>
              <x v="33"/>
              <x v="34"/>
              <x v="35"/>
              <x v="36"/>
              <x v="37"/>
              <x v="38"/>
              <x v="39"/>
              <x v="40"/>
              <x v="41"/>
              <x v="42"/>
              <x v="43"/>
              <x v="44"/>
              <x v="45"/>
              <x v="46"/>
              <x v="47"/>
              <x v="48"/>
              <x v="49"/>
              <x v="50"/>
            </reference>
          </references>
        </pivotArea>
      </pivotAreas>
    </conditionalFormat>
    <conditionalFormat priority="2">
      <pivotAreas count="2">
        <pivotArea type="data" collapsedLevelsAreSubtotals="1" fieldPosition="0">
          <references count="2">
            <reference field="4294967294" count="1" selected="0">
              <x v="3"/>
            </reference>
            <reference field="0" count="17">
              <x v="2"/>
              <x v="4"/>
              <x v="5"/>
              <x v="6"/>
              <x v="9"/>
              <x v="10"/>
              <x v="13"/>
              <x v="21"/>
              <x v="22"/>
              <x v="25"/>
              <x v="30"/>
              <x v="32"/>
              <x v="33"/>
              <x v="35"/>
              <x v="38"/>
              <x v="43"/>
              <x v="46"/>
            </reference>
          </references>
        </pivotArea>
        <pivotArea type="data" collapsedLevelsAreSubtotals="1" fieldPosition="0">
          <references count="2">
            <reference field="4294967294" count="1" selected="0">
              <x v="3"/>
            </reference>
            <reference field="0" count="32">
              <x v="0"/>
              <x v="1"/>
              <x v="3"/>
              <x v="7"/>
              <x v="8"/>
              <x v="11"/>
              <x v="12"/>
              <x v="14"/>
              <x v="15"/>
              <x v="16"/>
              <x v="17"/>
              <x v="18"/>
              <x v="19"/>
              <x v="20"/>
              <x v="24"/>
              <x v="26"/>
              <x v="27"/>
              <x v="28"/>
              <x v="29"/>
              <x v="31"/>
              <x v="34"/>
              <x v="36"/>
              <x v="37"/>
              <x v="39"/>
              <x v="40"/>
              <x v="41"/>
              <x v="42"/>
              <x v="44"/>
              <x v="45"/>
              <x v="47"/>
              <x v="48"/>
              <x v="49"/>
            </reference>
          </references>
        </pivotArea>
      </pivotAreas>
    </conditionalFormat>
    <conditionalFormat priority="5">
      <pivotAreas count="2">
        <pivotArea type="data" collapsedLevelsAreSubtotals="1" fieldPosition="0">
          <references count="2">
            <reference field="4294967294" count="1" selected="0">
              <x v="3"/>
            </reference>
            <reference field="0" count="17">
              <x v="2"/>
              <x v="4"/>
              <x v="5"/>
              <x v="6"/>
              <x v="9"/>
              <x v="10"/>
              <x v="13"/>
              <x v="21"/>
              <x v="22"/>
              <x v="25"/>
              <x v="30"/>
              <x v="32"/>
              <x v="33"/>
              <x v="35"/>
              <x v="38"/>
              <x v="43"/>
              <x v="46"/>
            </reference>
          </references>
        </pivotArea>
        <pivotArea type="data" collapsedLevelsAreSubtotals="1" fieldPosition="0">
          <references count="2">
            <reference field="4294967294" count="1" selected="0">
              <x v="3"/>
            </reference>
            <reference field="0" count="32">
              <x v="0"/>
              <x v="1"/>
              <x v="3"/>
              <x v="7"/>
              <x v="8"/>
              <x v="11"/>
              <x v="12"/>
              <x v="14"/>
              <x v="15"/>
              <x v="16"/>
              <x v="17"/>
              <x v="18"/>
              <x v="19"/>
              <x v="20"/>
              <x v="24"/>
              <x v="26"/>
              <x v="27"/>
              <x v="28"/>
              <x v="29"/>
              <x v="31"/>
              <x v="34"/>
              <x v="36"/>
              <x v="37"/>
              <x v="39"/>
              <x v="40"/>
              <x v="41"/>
              <x v="42"/>
              <x v="44"/>
              <x v="45"/>
              <x v="47"/>
              <x v="48"/>
              <x v="49"/>
            </reference>
          </references>
        </pivotArea>
      </pivotAreas>
    </conditionalFormat>
    <conditionalFormat priority="7">
      <pivotAreas count="2">
        <pivotArea type="data" collapsedLevelsAreSubtotals="1" fieldPosition="0">
          <references count="2">
            <reference field="4294967294" count="1" selected="0">
              <x v="3"/>
            </reference>
            <reference field="0" count="17">
              <x v="2"/>
              <x v="4"/>
              <x v="5"/>
              <x v="6"/>
              <x v="9"/>
              <x v="10"/>
              <x v="13"/>
              <x v="21"/>
              <x v="22"/>
              <x v="25"/>
              <x v="30"/>
              <x v="32"/>
              <x v="33"/>
              <x v="35"/>
              <x v="38"/>
              <x v="43"/>
              <x v="46"/>
            </reference>
          </references>
        </pivotArea>
        <pivotArea type="data" collapsedLevelsAreSubtotals="1" fieldPosition="0">
          <references count="2">
            <reference field="4294967294" count="1" selected="0">
              <x v="3"/>
            </reference>
            <reference field="0" count="32">
              <x v="0"/>
              <x v="1"/>
              <x v="3"/>
              <x v="7"/>
              <x v="8"/>
              <x v="11"/>
              <x v="12"/>
              <x v="14"/>
              <x v="15"/>
              <x v="16"/>
              <x v="17"/>
              <x v="18"/>
              <x v="19"/>
              <x v="20"/>
              <x v="24"/>
              <x v="26"/>
              <x v="27"/>
              <x v="28"/>
              <x v="29"/>
              <x v="31"/>
              <x v="34"/>
              <x v="36"/>
              <x v="37"/>
              <x v="39"/>
              <x v="40"/>
              <x v="41"/>
              <x v="42"/>
              <x v="44"/>
              <x v="45"/>
              <x v="47"/>
              <x v="48"/>
              <x v="49"/>
            </reference>
          </references>
        </pivotArea>
      </pivotAreas>
    </conditionalFormat>
    <conditionalFormat priority="12">
      <pivotAreas count="1">
        <pivotArea type="data" collapsedLevelsAreSubtotals="1" fieldPosition="0">
          <references count="2">
            <reference field="4294967294" count="1" selected="0">
              <x v="0"/>
            </reference>
            <reference field="0" count="1">
              <x v="43"/>
            </reference>
          </references>
        </pivotArea>
      </pivotAreas>
    </conditionalFormat>
    <conditionalFormat priority="10">
      <pivotAreas count="1">
        <pivotArea type="data" collapsedLevelsAreSubtotals="1" fieldPosition="0">
          <references count="2">
            <reference field="4294967294" count="1" selected="0">
              <x v="1"/>
            </reference>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pivotAreas>
    </conditionalFormat>
    <conditionalFormat priority="20">
      <pivotAreas count="1">
        <pivotArea type="data" collapsedLevelsAreSubtotals="1" fieldPosition="0">
          <references count="2">
            <reference field="4294967294" count="1" selected="0">
              <x v="1"/>
            </reference>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pivotAreas>
    </conditionalFormat>
    <conditionalFormat priority="11">
      <pivotAreas count="2">
        <pivotArea type="data" collapsedLevelsAreSubtotals="1" fieldPosition="0">
          <references count="2">
            <reference field="4294967294" count="1" selected="0">
              <x v="0"/>
            </reference>
            <reference field="0" count="17">
              <x v="2"/>
              <x v="4"/>
              <x v="5"/>
              <x v="6"/>
              <x v="9"/>
              <x v="10"/>
              <x v="13"/>
              <x v="21"/>
              <x v="22"/>
              <x v="25"/>
              <x v="30"/>
              <x v="32"/>
              <x v="33"/>
              <x v="35"/>
              <x v="38"/>
              <x v="43"/>
              <x v="46"/>
            </reference>
          </references>
        </pivotArea>
        <pivotArea type="data" collapsedLevelsAreSubtotals="1" fieldPosition="0">
          <references count="2">
            <reference field="4294967294" count="1" selected="0">
              <x v="0"/>
            </reference>
            <reference field="0" count="32">
              <x v="0"/>
              <x v="1"/>
              <x v="3"/>
              <x v="7"/>
              <x v="8"/>
              <x v="11"/>
              <x v="12"/>
              <x v="14"/>
              <x v="15"/>
              <x v="16"/>
              <x v="17"/>
              <x v="18"/>
              <x v="19"/>
              <x v="20"/>
              <x v="24"/>
              <x v="26"/>
              <x v="27"/>
              <x v="28"/>
              <x v="29"/>
              <x v="31"/>
              <x v="34"/>
              <x v="36"/>
              <x v="37"/>
              <x v="39"/>
              <x v="40"/>
              <x v="41"/>
              <x v="42"/>
              <x v="44"/>
              <x v="45"/>
              <x v="47"/>
              <x v="48"/>
              <x v="49"/>
            </reference>
          </references>
        </pivotArea>
      </pivotAreas>
    </conditionalFormat>
  </conditional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F5A742-21D7-4A6F-8EFE-26FB42703DC1}" name="PivotTable17"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A3:B7" firstHeaderRow="1" firstDataRow="1" firstDataCol="1"/>
  <pivotFields count="5">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3"/>
        <item x="1"/>
        <item x="0"/>
        <item x="2"/>
      </items>
      <extLst>
        <ext xmlns:x14="http://schemas.microsoft.com/office/spreadsheetml/2009/9/main" uri="{2946ED86-A175-432a-8AC1-64E0C546D7DE}">
          <x14:pivotField fillDownLabels="1"/>
        </ext>
      </extLst>
    </pivotField>
  </pivotFields>
  <rowFields count="1">
    <field x="4"/>
  </rowFields>
  <rowItems count="4">
    <i>
      <x/>
    </i>
    <i>
      <x v="1"/>
    </i>
    <i>
      <x v="2"/>
    </i>
    <i>
      <x v="3"/>
    </i>
  </rowItems>
  <colItems count="1">
    <i/>
  </colItems>
  <dataFields count="1">
    <dataField name="Sum of Dedicated Burn Beds" fld="1" baseField="0" baseItem="0"/>
  </dataFields>
  <chartFormats count="7">
    <chartFormat chart="0" format="5" series="1">
      <pivotArea type="data" outline="0" fieldPosition="0">
        <references count="1">
          <reference field="4" count="1" selected="0">
            <x v="0"/>
          </reference>
        </references>
      </pivotArea>
    </chartFormat>
    <chartFormat chart="0" format="6" series="1">
      <pivotArea type="data" outline="0" fieldPosition="0">
        <references count="1">
          <reference field="4" count="1" selected="0">
            <x v="1"/>
          </reference>
        </references>
      </pivotArea>
    </chartFormat>
    <chartFormat chart="0" format="7" series="1">
      <pivotArea type="data" outline="0" fieldPosition="0">
        <references count="1">
          <reference field="4" count="1" selected="0">
            <x v="2"/>
          </reference>
        </references>
      </pivotArea>
    </chartFormat>
    <chartFormat chart="0" format="8" series="1">
      <pivotArea type="data" outline="0" fieldPosition="0">
        <references count="1">
          <reference field="4" count="1" selected="0">
            <x v="3"/>
          </reference>
        </references>
      </pivotArea>
    </chartFormat>
    <chartFormat chart="0" format="9"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AB0D33-4573-4BBE-88B9-C4B229E48513}" name="PivotTable32" cacheId="3"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I4:AM7" firstHeaderRow="1" firstDataRow="2" firstDataCol="1"/>
  <pivotFields count="24">
    <pivotField showAll="0" sortType="descending">
      <items count="52">
        <item x="1"/>
        <item x="0"/>
        <item x="2"/>
        <item x="3"/>
        <item x="4"/>
        <item x="5"/>
        <item x="6"/>
        <item x="7"/>
        <item x="8"/>
        <item x="9"/>
        <item x="10"/>
        <item x="11"/>
        <item x="12"/>
        <item x="13"/>
        <item x="14"/>
        <item x="15"/>
        <item x="16"/>
        <item x="17"/>
        <item x="18"/>
        <item x="19"/>
        <item x="20"/>
        <item x="21"/>
        <item x="22"/>
        <item m="1" x="50"/>
        <item x="24"/>
        <item x="25"/>
        <item x="26"/>
        <item x="27"/>
        <item x="28"/>
        <item x="29"/>
        <item x="30"/>
        <item x="31"/>
        <item x="32"/>
        <item x="33"/>
        <item x="34"/>
        <item x="35"/>
        <item x="36"/>
        <item x="37"/>
        <item x="38"/>
        <item x="39"/>
        <item x="40"/>
        <item x="41"/>
        <item x="42"/>
        <item x="43"/>
        <item x="44"/>
        <item x="45"/>
        <item x="46"/>
        <item x="47"/>
        <item x="48"/>
        <item x="49"/>
        <item x="2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Col" showAll="0">
      <items count="7">
        <item x="1"/>
        <item m="1" x="4"/>
        <item x="0"/>
        <item x="2"/>
        <item m="1" x="5"/>
        <item m="1" x="3"/>
        <item t="default"/>
      </items>
    </pivotField>
    <pivotField showAll="0"/>
    <pivotField showAll="0"/>
    <pivotField showAll="0"/>
    <pivotField axis="axisRow" showAll="0" sortType="descending">
      <items count="5">
        <item h="1" x="3"/>
        <item h="1" x="2"/>
        <item x="1"/>
        <item h="1" x="0"/>
        <item t="default"/>
      </items>
      <autoSortScope>
        <pivotArea dataOnly="0" outline="0" fieldPosition="0">
          <references count="1">
            <reference field="4294967294" count="1" selected="0">
              <x v="0"/>
            </reference>
          </references>
        </pivotArea>
      </autoSortScope>
    </pivotField>
  </pivotFields>
  <rowFields count="1">
    <field x="23"/>
  </rowFields>
  <rowItems count="2">
    <i>
      <x v="2"/>
    </i>
    <i t="grand">
      <x/>
    </i>
  </rowItems>
  <colFields count="1">
    <field x="19"/>
  </colFields>
  <colItems count="4">
    <i>
      <x/>
    </i>
    <i>
      <x v="2"/>
    </i>
    <i>
      <x v="3"/>
    </i>
    <i t="grand">
      <x/>
    </i>
  </colItems>
  <dataFields count="1">
    <dataField name="Sum of BURN_BEDS(beds dedicated to burn care)" fld="9"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1D37D9-3E17-4099-98BF-17A607E7EFC3}"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N3:BP54" firstHeaderRow="0" firstDataRow="1" firstDataCol="1"/>
  <pivotFields count="5">
    <pivotField axis="axisRow" showAll="0" sortType="descending">
      <items count="51">
        <item x="13"/>
        <item x="46"/>
        <item x="8"/>
        <item x="36"/>
        <item x="2"/>
        <item x="14"/>
        <item x="38"/>
        <item x="42"/>
        <item x="20"/>
        <item x="6"/>
        <item x="3"/>
        <item x="39"/>
        <item x="32"/>
        <item x="9"/>
        <item x="19"/>
        <item x="28"/>
        <item x="25"/>
        <item x="30"/>
        <item x="18"/>
        <item x="40"/>
        <item x="27"/>
        <item x="15"/>
        <item x="10"/>
        <item x="17"/>
        <item x="45"/>
        <item x="5"/>
        <item x="48"/>
        <item x="29"/>
        <item x="23"/>
        <item x="47"/>
        <item x="34"/>
        <item x="35"/>
        <item x="1"/>
        <item x="12"/>
        <item x="43"/>
        <item x="4"/>
        <item x="22"/>
        <item x="31"/>
        <item x="7"/>
        <item x="44"/>
        <item x="26"/>
        <item x="49"/>
        <item x="16"/>
        <item x="0"/>
        <item x="33"/>
        <item x="37"/>
        <item x="11"/>
        <item x="21"/>
        <item x="41"/>
        <item x="24"/>
        <item t="default"/>
      </items>
      <autoSortScope>
        <pivotArea dataOnly="0" outline="0" fieldPosition="0">
          <references count="1">
            <reference field="4294967294" count="1" selected="0">
              <x v="1"/>
            </reference>
          </references>
        </pivotArea>
      </autoSortScope>
    </pivotField>
    <pivotField dataField="1" showAll="0"/>
    <pivotField dataField="1" numFmtId="164" showAll="0"/>
    <pivotField numFmtId="4" showAll="0"/>
    <pivotField showAll="0"/>
  </pivotFields>
  <rowFields count="1">
    <field x="0"/>
  </rowFields>
  <rowItems count="51">
    <i>
      <x v="4"/>
    </i>
    <i>
      <x v="43"/>
    </i>
    <i>
      <x v="9"/>
    </i>
    <i>
      <x v="32"/>
    </i>
    <i>
      <x v="38"/>
    </i>
    <i>
      <x v="13"/>
    </i>
    <i>
      <x v="35"/>
    </i>
    <i>
      <x v="10"/>
    </i>
    <i>
      <x v="33"/>
    </i>
    <i>
      <x v="22"/>
    </i>
    <i>
      <x v="30"/>
    </i>
    <i>
      <x v="46"/>
    </i>
    <i>
      <x v="47"/>
    </i>
    <i>
      <x v="2"/>
    </i>
    <i>
      <x v="42"/>
    </i>
    <i>
      <x v="21"/>
    </i>
    <i>
      <x v="14"/>
    </i>
    <i>
      <x v="25"/>
    </i>
    <i>
      <x v="20"/>
    </i>
    <i>
      <x v="5"/>
    </i>
    <i>
      <x v="49"/>
    </i>
    <i>
      <x v="23"/>
    </i>
    <i>
      <x v="40"/>
    </i>
    <i>
      <x/>
    </i>
    <i>
      <x v="18"/>
    </i>
    <i>
      <x v="17"/>
    </i>
    <i>
      <x v="37"/>
    </i>
    <i>
      <x v="36"/>
    </i>
    <i>
      <x v="6"/>
    </i>
    <i>
      <x v="44"/>
    </i>
    <i>
      <x v="28"/>
    </i>
    <i>
      <x v="15"/>
    </i>
    <i>
      <x v="3"/>
    </i>
    <i>
      <x v="16"/>
    </i>
    <i>
      <x v="24"/>
    </i>
    <i>
      <x v="31"/>
    </i>
    <i>
      <x v="12"/>
    </i>
    <i>
      <x v="27"/>
    </i>
    <i>
      <x v="48"/>
    </i>
    <i>
      <x v="11"/>
    </i>
    <i>
      <x v="29"/>
    </i>
    <i>
      <x v="19"/>
    </i>
    <i>
      <x v="26"/>
    </i>
    <i>
      <x v="39"/>
    </i>
    <i>
      <x v="7"/>
    </i>
    <i>
      <x v="41"/>
    </i>
    <i>
      <x v="34"/>
    </i>
    <i>
      <x v="1"/>
    </i>
    <i>
      <x v="8"/>
    </i>
    <i>
      <x v="45"/>
    </i>
    <i t="grand">
      <x/>
    </i>
  </rowItems>
  <colFields count="1">
    <field x="-2"/>
  </colFields>
  <colItems count="2">
    <i>
      <x/>
    </i>
    <i i="1">
      <x v="1"/>
    </i>
  </colItems>
  <dataFields count="2">
    <dataField name="Sum of Dedicated Burn Beds" fld="1" baseField="0" baseItem="0"/>
    <dataField name="Sum of Total population" fld="2" baseField="0"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7499D9-E780-4B46-BA7B-E2D374307A3A}" name="PivotTable29" cacheId="3"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4:AC9" firstHeaderRow="1" firstDataRow="1" firstDataCol="1"/>
  <pivotFields count="24">
    <pivotField showAll="0" sortType="descending">
      <items count="52">
        <item x="1"/>
        <item x="0"/>
        <item x="2"/>
        <item x="3"/>
        <item x="4"/>
        <item x="5"/>
        <item x="6"/>
        <item x="7"/>
        <item x="8"/>
        <item x="9"/>
        <item x="10"/>
        <item x="11"/>
        <item x="12"/>
        <item x="13"/>
        <item x="14"/>
        <item x="15"/>
        <item x="16"/>
        <item x="17"/>
        <item x="18"/>
        <item x="19"/>
        <item x="20"/>
        <item x="21"/>
        <item x="22"/>
        <item m="1" x="50"/>
        <item x="24"/>
        <item x="25"/>
        <item x="26"/>
        <item x="27"/>
        <item x="28"/>
        <item x="29"/>
        <item x="30"/>
        <item x="31"/>
        <item x="32"/>
        <item x="33"/>
        <item x="34"/>
        <item x="35"/>
        <item x="36"/>
        <item x="37"/>
        <item x="38"/>
        <item x="39"/>
        <item x="40"/>
        <item x="41"/>
        <item x="42"/>
        <item x="43"/>
        <item x="44"/>
        <item x="45"/>
        <item x="46"/>
        <item x="47"/>
        <item x="48"/>
        <item x="49"/>
        <item x="2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7">
        <item x="1"/>
        <item m="1" x="4"/>
        <item x="0"/>
        <item x="2"/>
        <item m="1" x="5"/>
        <item m="1" x="3"/>
        <item t="default"/>
      </items>
    </pivotField>
    <pivotField showAll="0"/>
    <pivotField showAll="0"/>
    <pivotField showAll="0"/>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s>
  <rowFields count="1">
    <field x="23"/>
  </rowFields>
  <rowItems count="5">
    <i>
      <x v="2"/>
    </i>
    <i>
      <x/>
    </i>
    <i>
      <x v="3"/>
    </i>
    <i>
      <x v="1"/>
    </i>
    <i t="grand">
      <x/>
    </i>
  </rowItems>
  <colItems count="1">
    <i/>
  </colItems>
  <dataFields count="1">
    <dataField name="Sum of BURN_BEDS(beds dedicated to burn care)" fld="9"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7924F4-E891-45A6-812A-F97814F6E011}" name="PivotTable2" cacheId="3"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V3:AW17" firstHeaderRow="1" firstDataRow="1" firstDataCol="1"/>
  <pivotFields count="24">
    <pivotField axis="axisRow" showAll="0" sortType="descending">
      <items count="52">
        <item x="1"/>
        <item x="0"/>
        <item x="2"/>
        <item x="3"/>
        <item x="4"/>
        <item x="5"/>
        <item x="6"/>
        <item x="7"/>
        <item x="8"/>
        <item x="9"/>
        <item x="10"/>
        <item x="11"/>
        <item x="12"/>
        <item x="13"/>
        <item x="14"/>
        <item x="15"/>
        <item x="16"/>
        <item x="17"/>
        <item x="18"/>
        <item x="19"/>
        <item x="20"/>
        <item x="21"/>
        <item x="22"/>
        <item m="1" x="50"/>
        <item x="24"/>
        <item x="25"/>
        <item x="26"/>
        <item x="27"/>
        <item x="28"/>
        <item x="29"/>
        <item x="30"/>
        <item x="31"/>
        <item x="32"/>
        <item x="33"/>
        <item x="34"/>
        <item x="35"/>
        <item x="36"/>
        <item x="37"/>
        <item x="38"/>
        <item x="39"/>
        <item x="40"/>
        <item x="41"/>
        <item x="42"/>
        <item x="43"/>
        <item x="44"/>
        <item x="45"/>
        <item x="46"/>
        <item x="47"/>
        <item x="48"/>
        <item x="49"/>
        <item x="23"/>
        <item t="default"/>
      </items>
      <autoSortScope>
        <pivotArea dataOnly="0" outline="0" fieldPosition="0">
          <references count="1">
            <reference field="4294967294" count="1" selected="0">
              <x v="0"/>
            </reference>
          </references>
        </pivotArea>
      </autoSortScope>
    </pivotField>
    <pivotField showAll="0">
      <items count="51">
        <item x="0"/>
        <item x="1"/>
        <item x="3"/>
        <item x="2"/>
        <item x="4"/>
        <item x="5"/>
        <item x="6"/>
        <item x="8"/>
        <item x="7"/>
        <item x="9"/>
        <item x="10"/>
        <item x="11"/>
        <item x="15"/>
        <item x="12"/>
        <item x="13"/>
        <item x="14"/>
        <item x="16"/>
        <item x="17"/>
        <item x="18"/>
        <item x="21"/>
        <item x="20"/>
        <item x="19"/>
        <item x="22"/>
        <item x="23"/>
        <item x="25"/>
        <item x="24"/>
        <item x="26"/>
        <item x="33"/>
        <item x="34"/>
        <item x="27"/>
        <item x="29"/>
        <item x="30"/>
        <item x="31"/>
        <item x="28"/>
        <item x="32"/>
        <item x="35"/>
        <item x="36"/>
        <item x="37"/>
        <item x="38"/>
        <item x="39"/>
        <item x="40"/>
        <item x="41"/>
        <item x="42"/>
        <item x="43"/>
        <item x="44"/>
        <item x="46"/>
        <item x="45"/>
        <item x="47"/>
        <item x="49"/>
        <item x="48"/>
        <item t="default"/>
      </items>
    </pivotField>
    <pivotField showAll="0">
      <items count="305">
        <item x="124"/>
        <item x="89"/>
        <item x="40"/>
        <item x="54"/>
        <item x="12"/>
        <item x="185"/>
        <item x="224"/>
        <item x="108"/>
        <item x="0"/>
        <item x="149"/>
        <item x="41"/>
        <item x="276"/>
        <item x="175"/>
        <item x="127"/>
        <item x="90"/>
        <item x="55"/>
        <item x="253"/>
        <item x="220"/>
        <item x="176"/>
        <item x="225"/>
        <item x="184"/>
        <item x="254"/>
        <item x="86"/>
        <item x="226"/>
        <item x="159"/>
        <item x="42"/>
        <item x="227"/>
        <item x="255"/>
        <item x="56"/>
        <item x="129"/>
        <item x="186"/>
        <item x="187"/>
        <item x="57"/>
        <item x="295"/>
        <item x="160"/>
        <item x="228"/>
        <item x="167"/>
        <item x="198"/>
        <item x="206"/>
        <item x="13"/>
        <item x="291"/>
        <item x="118"/>
        <item x="229"/>
        <item x="177"/>
        <item x="256"/>
        <item x="164"/>
        <item x="207"/>
        <item x="92"/>
        <item x="242"/>
        <item x="277"/>
        <item x="78"/>
        <item x="230"/>
        <item x="275"/>
        <item x="170"/>
        <item x="77"/>
        <item x="58"/>
        <item x="82"/>
        <item x="6"/>
        <item x="257"/>
        <item x="14"/>
        <item x="93"/>
        <item x="125"/>
        <item x="210"/>
        <item x="258"/>
        <item x="296"/>
        <item x="231"/>
        <item x="249"/>
        <item x="79"/>
        <item x="232"/>
        <item x="259"/>
        <item x="43"/>
        <item x="221"/>
        <item x="53"/>
        <item x="44"/>
        <item x="94"/>
        <item x="199"/>
        <item x="188"/>
        <item x="59"/>
        <item x="119"/>
        <item x="297"/>
        <item x="45"/>
        <item x="134"/>
        <item x="189"/>
        <item x="60"/>
        <item x="178"/>
        <item x="278"/>
        <item x="49"/>
        <item x="116"/>
        <item x="243"/>
        <item x="87"/>
        <item x="155"/>
        <item x="200"/>
        <item x="211"/>
        <item x="279"/>
        <item x="15"/>
        <item x="80"/>
        <item x="260"/>
        <item x="9"/>
        <item x="135"/>
        <item x="172"/>
        <item x="208"/>
        <item x="136"/>
        <item x="161"/>
        <item x="244"/>
        <item x="201"/>
        <item x="85"/>
        <item x="84"/>
        <item x="212"/>
        <item x="130"/>
        <item x="261"/>
        <item x="156"/>
        <item x="50"/>
        <item x="262"/>
        <item x="151"/>
        <item x="280"/>
        <item x="263"/>
        <item x="61"/>
        <item x="157"/>
        <item x="88"/>
        <item x="245"/>
        <item x="1"/>
        <item x="179"/>
        <item x="91"/>
        <item x="137"/>
        <item x="95"/>
        <item x="162"/>
        <item x="2"/>
        <item x="111"/>
        <item x="138"/>
        <item x="96"/>
        <item x="292"/>
        <item x="97"/>
        <item x="139"/>
        <item x="16"/>
        <item x="286"/>
        <item x="190"/>
        <item x="250"/>
        <item x="298"/>
        <item x="233"/>
        <item x="120"/>
        <item x="98"/>
        <item x="168"/>
        <item x="222"/>
        <item x="140"/>
        <item x="46"/>
        <item x="62"/>
        <item x="234"/>
        <item x="63"/>
        <item x="17"/>
        <item x="18"/>
        <item x="264"/>
        <item x="213"/>
        <item x="235"/>
        <item x="281"/>
        <item x="141"/>
        <item x="99"/>
        <item x="19"/>
        <item x="3"/>
        <item x="214"/>
        <item x="64"/>
        <item x="299"/>
        <item x="7"/>
        <item x="65"/>
        <item x="142"/>
        <item x="100"/>
        <item x="101"/>
        <item x="102"/>
        <item x="265"/>
        <item x="247"/>
        <item x="202"/>
        <item x="180"/>
        <item x="173"/>
        <item x="47"/>
        <item x="66"/>
        <item x="131"/>
        <item x="143"/>
        <item x="300"/>
        <item x="248"/>
        <item x="165"/>
        <item x="4"/>
        <item x="181"/>
        <item x="293"/>
        <item x="191"/>
        <item x="20"/>
        <item x="5"/>
        <item x="236"/>
        <item x="182"/>
        <item x="223"/>
        <item x="83"/>
        <item x="144"/>
        <item x="192"/>
        <item x="52"/>
        <item x="203"/>
        <item x="51"/>
        <item x="193"/>
        <item x="194"/>
        <item x="282"/>
        <item x="132"/>
        <item x="237"/>
        <item x="266"/>
        <item x="145"/>
        <item x="294"/>
        <item x="67"/>
        <item x="218"/>
        <item x="152"/>
        <item x="195"/>
        <item x="21"/>
        <item x="22"/>
        <item x="121"/>
        <item x="68"/>
        <item x="69"/>
        <item x="70"/>
        <item x="183"/>
        <item x="126"/>
        <item x="103"/>
        <item x="238"/>
        <item x="287"/>
        <item x="117"/>
        <item x="8"/>
        <item x="71"/>
        <item x="204"/>
        <item x="23"/>
        <item x="72"/>
        <item x="158"/>
        <item x="128"/>
        <item x="241"/>
        <item x="10"/>
        <item x="196"/>
        <item x="154"/>
        <item x="122"/>
        <item x="215"/>
        <item x="81"/>
        <item x="283"/>
        <item x="24"/>
        <item x="25"/>
        <item x="284"/>
        <item x="301"/>
        <item x="104"/>
        <item x="174"/>
        <item x="26"/>
        <item x="146"/>
        <item x="272"/>
        <item x="27"/>
        <item x="28"/>
        <item x="29"/>
        <item x="30"/>
        <item x="105"/>
        <item x="32"/>
        <item x="31"/>
        <item x="33"/>
        <item x="73"/>
        <item x="113"/>
        <item x="74"/>
        <item x="34"/>
        <item x="114"/>
        <item x="251"/>
        <item x="169"/>
        <item x="267"/>
        <item x="288"/>
        <item x="35"/>
        <item x="36"/>
        <item x="246"/>
        <item x="289"/>
        <item x="109"/>
        <item x="150"/>
        <item x="163"/>
        <item x="75"/>
        <item x="123"/>
        <item x="37"/>
        <item x="216"/>
        <item x="153"/>
        <item x="133"/>
        <item x="252"/>
        <item x="217"/>
        <item x="268"/>
        <item x="269"/>
        <item x="219"/>
        <item x="273"/>
        <item x="110"/>
        <item x="38"/>
        <item x="39"/>
        <item x="76"/>
        <item x="205"/>
        <item x="209"/>
        <item x="11"/>
        <item x="171"/>
        <item x="147"/>
        <item x="302"/>
        <item x="148"/>
        <item x="274"/>
        <item x="48"/>
        <item x="197"/>
        <item x="290"/>
        <item x="270"/>
        <item x="106"/>
        <item x="271"/>
        <item x="239"/>
        <item x="285"/>
        <item x="107"/>
        <item x="303"/>
        <item x="112"/>
        <item x="115"/>
        <item x="166"/>
        <item x="240"/>
        <item t="default"/>
      </items>
    </pivotField>
    <pivotField showAll="0"/>
    <pivotField showAll="0"/>
    <pivotField showAll="0"/>
    <pivotField showAll="0"/>
    <pivotField showAll="0"/>
    <pivotField dataField="1" showAll="0">
      <items count="451">
        <item x="228"/>
        <item x="305"/>
        <item x="372"/>
        <item x="298"/>
        <item x="365"/>
        <item x="244"/>
        <item x="64"/>
        <item x="437"/>
        <item x="197"/>
        <item x="417"/>
        <item x="380"/>
        <item x="75"/>
        <item x="407"/>
        <item x="196"/>
        <item x="100"/>
        <item x="449"/>
        <item x="29"/>
        <item x="198"/>
        <item x="189"/>
        <item x="344"/>
        <item x="116"/>
        <item x="208"/>
        <item x="195"/>
        <item x="186"/>
        <item x="81"/>
        <item x="296"/>
        <item x="89"/>
        <item x="200"/>
        <item x="203"/>
        <item x="418"/>
        <item x="358"/>
        <item x="94"/>
        <item x="169"/>
        <item x="52"/>
        <item x="97"/>
        <item x="272"/>
        <item x="102"/>
        <item x="231"/>
        <item x="374"/>
        <item x="0"/>
        <item x="416"/>
        <item x="281"/>
        <item x="199"/>
        <item x="415"/>
        <item x="190"/>
        <item x="193"/>
        <item x="109"/>
        <item x="170"/>
        <item x="11"/>
        <item x="382"/>
        <item x="82"/>
        <item x="30"/>
        <item x="140"/>
        <item x="265"/>
        <item x="293"/>
        <item x="175"/>
        <item x="180"/>
        <item x="121"/>
        <item x="15"/>
        <item x="238"/>
        <item x="430"/>
        <item x="51"/>
        <item x="194"/>
        <item x="413"/>
        <item x="6"/>
        <item x="128"/>
        <item x="85"/>
        <item x="150"/>
        <item x="254"/>
        <item x="444"/>
        <item x="357"/>
        <item x="42"/>
        <item x="366"/>
        <item x="267"/>
        <item x="183"/>
        <item x="31"/>
        <item x="237"/>
        <item x="92"/>
        <item x="422"/>
        <item x="352"/>
        <item x="93"/>
        <item x="410"/>
        <item x="101"/>
        <item x="47"/>
        <item x="74"/>
        <item x="435"/>
        <item x="62"/>
        <item x="343"/>
        <item x="316"/>
        <item x="236"/>
        <item x="79"/>
        <item x="412"/>
        <item x="286"/>
        <item x="386"/>
        <item x="345"/>
        <item x="440"/>
        <item x="22"/>
        <item x="191"/>
        <item x="271"/>
        <item x="383"/>
        <item x="147"/>
        <item x="80"/>
        <item x="16"/>
        <item x="129"/>
        <item x="307"/>
        <item x="141"/>
        <item x="8"/>
        <item x="323"/>
        <item x="269"/>
        <item x="326"/>
        <item x="158"/>
        <item x="53"/>
        <item x="187"/>
        <item x="315"/>
        <item x="56"/>
        <item x="83"/>
        <item x="96"/>
        <item x="288"/>
        <item x="294"/>
        <item x="67"/>
        <item x="361"/>
        <item x="145"/>
        <item x="377"/>
        <item x="192"/>
        <item x="188"/>
        <item x="156"/>
        <item x="301"/>
        <item x="73"/>
        <item x="119"/>
        <item x="411"/>
        <item x="252"/>
        <item x="166"/>
        <item x="108"/>
        <item x="447"/>
        <item x="50"/>
        <item x="138"/>
        <item x="103"/>
        <item x="212"/>
        <item x="207"/>
        <item x="419"/>
        <item x="44"/>
        <item x="423"/>
        <item x="39"/>
        <item x="256"/>
        <item x="414"/>
        <item x="68"/>
        <item x="172"/>
        <item x="57"/>
        <item x="257"/>
        <item x="232"/>
        <item x="125"/>
        <item x="306"/>
        <item x="55"/>
        <item x="23"/>
        <item x="9"/>
        <item x="428"/>
        <item x="19"/>
        <item x="27"/>
        <item x="217"/>
        <item x="381"/>
        <item x="91"/>
        <item x="314"/>
        <item x="224"/>
        <item x="371"/>
        <item x="215"/>
        <item x="4"/>
        <item x="280"/>
        <item x="202"/>
        <item x="160"/>
        <item x="250"/>
        <item x="112"/>
        <item x="429"/>
        <item x="154"/>
        <item x="255"/>
        <item x="230"/>
        <item x="182"/>
        <item x="126"/>
        <item x="106"/>
        <item x="58"/>
        <item x="35"/>
        <item x="104"/>
        <item x="61"/>
        <item x="118"/>
        <item x="34"/>
        <item x="59"/>
        <item x="176"/>
        <item x="178"/>
        <item x="40"/>
        <item x="367"/>
        <item x="37"/>
        <item x="270"/>
        <item x="86"/>
        <item x="135"/>
        <item x="2"/>
        <item x="163"/>
        <item x="90"/>
        <item x="295"/>
        <item x="70"/>
        <item x="442"/>
        <item x="45"/>
        <item x="421"/>
        <item x="209"/>
        <item x="181"/>
        <item x="151"/>
        <item x="379"/>
        <item x="1"/>
        <item x="291"/>
        <item x="17"/>
        <item x="223"/>
        <item x="436"/>
        <item x="139"/>
        <item x="239"/>
        <item x="245"/>
        <item x="233"/>
        <item x="38"/>
        <item x="434"/>
        <item x="133"/>
        <item x="241"/>
        <item x="390"/>
        <item x="54"/>
        <item x="32"/>
        <item x="287"/>
        <item x="346"/>
        <item x="69"/>
        <item x="273"/>
        <item x="77"/>
        <item x="282"/>
        <item x="396"/>
        <item x="153"/>
        <item x="87"/>
        <item x="251"/>
        <item x="43"/>
        <item x="28"/>
        <item x="60"/>
        <item x="445"/>
        <item x="408"/>
        <item x="247"/>
        <item x="246"/>
        <item x="41"/>
        <item x="229"/>
        <item x="136"/>
        <item x="214"/>
        <item x="168"/>
        <item x="225"/>
        <item x="46"/>
        <item x="368"/>
        <item x="320"/>
        <item x="65"/>
        <item x="205"/>
        <item x="71"/>
        <item x="144"/>
        <item x="84"/>
        <item x="431"/>
        <item x="331"/>
        <item x="446"/>
        <item x="330"/>
        <item x="107"/>
        <item x="249"/>
        <item x="360"/>
        <item x="146"/>
        <item x="78"/>
        <item x="235"/>
        <item x="274"/>
        <item x="206"/>
        <item x="21"/>
        <item x="348"/>
        <item x="277"/>
        <item x="399"/>
        <item x="438"/>
        <item x="7"/>
        <item x="204"/>
        <item x="322"/>
        <item x="260"/>
        <item x="347"/>
        <item x="105"/>
        <item x="420"/>
        <item x="179"/>
        <item x="99"/>
        <item x="122"/>
        <item x="387"/>
        <item x="304"/>
        <item x="159"/>
        <item x="24"/>
        <item x="143"/>
        <item x="95"/>
        <item x="227"/>
        <item x="258"/>
        <item x="362"/>
        <item x="66"/>
        <item x="328"/>
        <item x="332"/>
        <item x="49"/>
        <item x="302"/>
        <item x="289"/>
        <item x="18"/>
        <item x="329"/>
        <item x="173"/>
        <item x="262"/>
        <item x="98"/>
        <item x="369"/>
        <item x="312"/>
        <item x="397"/>
        <item x="404"/>
        <item x="152"/>
        <item x="300"/>
        <item x="130"/>
        <item x="342"/>
        <item x="427"/>
        <item x="114"/>
        <item x="370"/>
        <item x="171"/>
        <item x="161"/>
        <item x="20"/>
        <item x="220"/>
        <item x="285"/>
        <item x="318"/>
        <item x="14"/>
        <item x="10"/>
        <item x="283"/>
        <item x="26"/>
        <item x="76"/>
        <item x="12"/>
        <item x="167"/>
        <item x="218"/>
        <item x="264"/>
        <item x="111"/>
        <item x="48"/>
        <item x="424"/>
        <item x="333"/>
        <item x="375"/>
        <item x="349"/>
        <item x="319"/>
        <item x="337"/>
        <item x="393"/>
        <item x="266"/>
        <item x="165"/>
        <item x="63"/>
        <item x="303"/>
        <item x="394"/>
        <item x="164"/>
        <item x="177"/>
        <item x="279"/>
        <item x="389"/>
        <item x="261"/>
        <item x="439"/>
        <item x="309"/>
        <item x="201"/>
        <item x="311"/>
        <item x="378"/>
        <item x="403"/>
        <item x="354"/>
        <item x="425"/>
        <item x="240"/>
        <item x="363"/>
        <item x="443"/>
        <item x="310"/>
        <item x="127"/>
        <item x="13"/>
        <item x="395"/>
        <item x="299"/>
        <item x="448"/>
        <item x="433"/>
        <item x="392"/>
        <item x="317"/>
        <item x="373"/>
        <item x="124"/>
        <item x="297"/>
        <item x="384"/>
        <item x="278"/>
        <item x="72"/>
        <item x="355"/>
        <item x="248"/>
        <item x="25"/>
        <item x="275"/>
        <item x="388"/>
        <item x="364"/>
        <item x="327"/>
        <item x="321"/>
        <item x="219"/>
        <item x="155"/>
        <item x="313"/>
        <item x="334"/>
        <item x="134"/>
        <item x="132"/>
        <item x="376"/>
        <item x="210"/>
        <item x="174"/>
        <item x="242"/>
        <item x="356"/>
        <item x="123"/>
        <item x="339"/>
        <item x="213"/>
        <item x="142"/>
        <item x="185"/>
        <item x="432"/>
        <item x="88"/>
        <item x="211"/>
        <item x="149"/>
        <item x="33"/>
        <item x="325"/>
        <item x="148"/>
        <item x="385"/>
        <item x="110"/>
        <item x="401"/>
        <item x="338"/>
        <item x="216"/>
        <item x="268"/>
        <item x="336"/>
        <item x="284"/>
        <item x="162"/>
        <item x="402"/>
        <item x="36"/>
        <item x="184"/>
        <item x="391"/>
        <item x="400"/>
        <item x="351"/>
        <item x="340"/>
        <item x="221"/>
        <item x="324"/>
        <item x="426"/>
        <item x="117"/>
        <item x="222"/>
        <item x="441"/>
        <item x="335"/>
        <item x="5"/>
        <item x="157"/>
        <item x="308"/>
        <item x="359"/>
        <item x="406"/>
        <item x="341"/>
        <item x="409"/>
        <item x="292"/>
        <item x="226"/>
        <item x="243"/>
        <item x="405"/>
        <item x="398"/>
        <item x="350"/>
        <item x="131"/>
        <item x="353"/>
        <item x="234"/>
        <item x="259"/>
        <item x="263"/>
        <item x="115"/>
        <item x="3"/>
        <item x="120"/>
        <item x="276"/>
        <item x="253"/>
        <item x="290"/>
        <item x="137"/>
        <item x="113"/>
        <item t="default"/>
      </items>
    </pivotField>
    <pivotField showAll="0"/>
    <pivotField showAll="0"/>
    <pivotField showAll="0"/>
    <pivotField showAll="0"/>
    <pivotField showAll="0"/>
    <pivotField showAll="0"/>
    <pivotField showAll="0"/>
    <pivotField showAll="0"/>
    <pivotField showAll="0"/>
    <pivotField showAll="0"/>
    <pivotField showAll="0">
      <items count="7">
        <item x="1"/>
        <item m="1" x="4"/>
        <item x="0"/>
        <item x="2"/>
        <item m="1" x="5"/>
        <item m="1" x="3"/>
        <item t="default"/>
      </items>
    </pivotField>
    <pivotField showAll="0"/>
    <pivotField showAll="0"/>
    <pivotField showAll="0"/>
    <pivotField axis="axisRow" showAll="0">
      <items count="5">
        <item h="1" x="3"/>
        <item h="1" x="2"/>
        <item h="1" x="1"/>
        <item x="0"/>
        <item t="default"/>
      </items>
    </pivotField>
  </pivotFields>
  <rowFields count="2">
    <field x="23"/>
    <field x="0"/>
  </rowFields>
  <rowItems count="14">
    <i>
      <x v="3"/>
    </i>
    <i r="1">
      <x v="4"/>
    </i>
    <i r="1">
      <x v="5"/>
    </i>
    <i r="1">
      <x v="2"/>
    </i>
    <i r="1">
      <x v="47"/>
    </i>
    <i r="1">
      <x v="44"/>
    </i>
    <i r="1">
      <x v="37"/>
    </i>
    <i r="1">
      <x v="28"/>
    </i>
    <i r="1">
      <x v="12"/>
    </i>
    <i r="1">
      <x v="26"/>
    </i>
    <i r="1">
      <x v="11"/>
    </i>
    <i r="1">
      <x v="1"/>
    </i>
    <i r="1">
      <x v="31"/>
    </i>
    <i t="grand">
      <x/>
    </i>
  </rowItems>
  <colItems count="1">
    <i/>
  </colItems>
  <dataFields count="1">
    <dataField name="Sum of TOTAL_BEDS(Total staffed hospital beds)" fld="8" baseField="0" baseItem="0"/>
  </dataFields>
  <formats count="1">
    <format dxfId="8">
      <pivotArea outline="0" collapsedLevelsAreSubtotals="1" fieldPosition="0"/>
    </format>
  </formats>
  <chartFormats count="36">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0" count="1" selected="0">
            <x v="4"/>
          </reference>
          <reference field="23" count="1" selected="0">
            <x v="3"/>
          </reference>
        </references>
      </pivotArea>
    </chartFormat>
    <chartFormat chart="0" format="2">
      <pivotArea type="data" outline="0" fieldPosition="0">
        <references count="3">
          <reference field="4294967294" count="1" selected="0">
            <x v="0"/>
          </reference>
          <reference field="0" count="1" selected="0">
            <x v="5"/>
          </reference>
          <reference field="23" count="1" selected="0">
            <x v="3"/>
          </reference>
        </references>
      </pivotArea>
    </chartFormat>
    <chartFormat chart="0" format="3">
      <pivotArea type="data" outline="0" fieldPosition="0">
        <references count="3">
          <reference field="4294967294" count="1" selected="0">
            <x v="0"/>
          </reference>
          <reference field="0" count="1" selected="0">
            <x v="2"/>
          </reference>
          <reference field="23" count="1" selected="0">
            <x v="3"/>
          </reference>
        </references>
      </pivotArea>
    </chartFormat>
    <chartFormat chart="0" format="4">
      <pivotArea type="data" outline="0" fieldPosition="0">
        <references count="3">
          <reference field="4294967294" count="1" selected="0">
            <x v="0"/>
          </reference>
          <reference field="0" count="1" selected="0">
            <x v="47"/>
          </reference>
          <reference field="23" count="1" selected="0">
            <x v="3"/>
          </reference>
        </references>
      </pivotArea>
    </chartFormat>
    <chartFormat chart="0" format="5">
      <pivotArea type="data" outline="0" fieldPosition="0">
        <references count="3">
          <reference field="4294967294" count="1" selected="0">
            <x v="0"/>
          </reference>
          <reference field="0" count="1" selected="0">
            <x v="44"/>
          </reference>
          <reference field="23" count="1" selected="0">
            <x v="3"/>
          </reference>
        </references>
      </pivotArea>
    </chartFormat>
    <chartFormat chart="0" format="6">
      <pivotArea type="data" outline="0" fieldPosition="0">
        <references count="3">
          <reference field="4294967294" count="1" selected="0">
            <x v="0"/>
          </reference>
          <reference field="0" count="1" selected="0">
            <x v="37"/>
          </reference>
          <reference field="23" count="1" selected="0">
            <x v="3"/>
          </reference>
        </references>
      </pivotArea>
    </chartFormat>
    <chartFormat chart="0" format="7">
      <pivotArea type="data" outline="0" fieldPosition="0">
        <references count="3">
          <reference field="4294967294" count="1" selected="0">
            <x v="0"/>
          </reference>
          <reference field="0" count="1" selected="0">
            <x v="28"/>
          </reference>
          <reference field="23" count="1" selected="0">
            <x v="3"/>
          </reference>
        </references>
      </pivotArea>
    </chartFormat>
    <chartFormat chart="0" format="8">
      <pivotArea type="data" outline="0" fieldPosition="0">
        <references count="3">
          <reference field="4294967294" count="1" selected="0">
            <x v="0"/>
          </reference>
          <reference field="0" count="1" selected="0">
            <x v="12"/>
          </reference>
          <reference field="23" count="1" selected="0">
            <x v="3"/>
          </reference>
        </references>
      </pivotArea>
    </chartFormat>
    <chartFormat chart="0" format="9">
      <pivotArea type="data" outline="0" fieldPosition="0">
        <references count="3">
          <reference field="4294967294" count="1" selected="0">
            <x v="0"/>
          </reference>
          <reference field="0" count="1" selected="0">
            <x v="11"/>
          </reference>
          <reference field="23" count="1" selected="0">
            <x v="3"/>
          </reference>
        </references>
      </pivotArea>
    </chartFormat>
    <chartFormat chart="0" format="10">
      <pivotArea type="data" outline="0" fieldPosition="0">
        <references count="3">
          <reference field="4294967294" count="1" selected="0">
            <x v="0"/>
          </reference>
          <reference field="0" count="1" selected="0">
            <x v="1"/>
          </reference>
          <reference field="23" count="1" selected="0">
            <x v="3"/>
          </reference>
        </references>
      </pivotArea>
    </chartFormat>
    <chartFormat chart="0" format="11">
      <pivotArea type="data" outline="0" fieldPosition="0">
        <references count="3">
          <reference field="4294967294" count="1" selected="0">
            <x v="0"/>
          </reference>
          <reference field="0" count="1" selected="0">
            <x v="31"/>
          </reference>
          <reference field="23" count="1" selected="0">
            <x v="3"/>
          </reference>
        </references>
      </pivotArea>
    </chartFormat>
    <chartFormat chart="1" format="12" series="1">
      <pivotArea type="data" outline="0" fieldPosition="0">
        <references count="1">
          <reference field="4294967294" count="1" selected="0">
            <x v="0"/>
          </reference>
        </references>
      </pivotArea>
    </chartFormat>
    <chartFormat chart="1" format="13">
      <pivotArea type="data" outline="0" fieldPosition="0">
        <references count="3">
          <reference field="4294967294" count="1" selected="0">
            <x v="0"/>
          </reference>
          <reference field="0" count="1" selected="0">
            <x v="4"/>
          </reference>
          <reference field="23" count="1" selected="0">
            <x v="3"/>
          </reference>
        </references>
      </pivotArea>
    </chartFormat>
    <chartFormat chart="1" format="14">
      <pivotArea type="data" outline="0" fieldPosition="0">
        <references count="3">
          <reference field="4294967294" count="1" selected="0">
            <x v="0"/>
          </reference>
          <reference field="0" count="1" selected="0">
            <x v="5"/>
          </reference>
          <reference field="23" count="1" selected="0">
            <x v="3"/>
          </reference>
        </references>
      </pivotArea>
    </chartFormat>
    <chartFormat chart="1" format="15">
      <pivotArea type="data" outline="0" fieldPosition="0">
        <references count="3">
          <reference field="4294967294" count="1" selected="0">
            <x v="0"/>
          </reference>
          <reference field="0" count="1" selected="0">
            <x v="2"/>
          </reference>
          <reference field="23" count="1" selected="0">
            <x v="3"/>
          </reference>
        </references>
      </pivotArea>
    </chartFormat>
    <chartFormat chart="1" format="16">
      <pivotArea type="data" outline="0" fieldPosition="0">
        <references count="3">
          <reference field="4294967294" count="1" selected="0">
            <x v="0"/>
          </reference>
          <reference field="0" count="1" selected="0">
            <x v="47"/>
          </reference>
          <reference field="23" count="1" selected="0">
            <x v="3"/>
          </reference>
        </references>
      </pivotArea>
    </chartFormat>
    <chartFormat chart="1" format="17">
      <pivotArea type="data" outline="0" fieldPosition="0">
        <references count="3">
          <reference field="4294967294" count="1" selected="0">
            <x v="0"/>
          </reference>
          <reference field="0" count="1" selected="0">
            <x v="44"/>
          </reference>
          <reference field="23" count="1" selected="0">
            <x v="3"/>
          </reference>
        </references>
      </pivotArea>
    </chartFormat>
    <chartFormat chart="1" format="18">
      <pivotArea type="data" outline="0" fieldPosition="0">
        <references count="3">
          <reference field="4294967294" count="1" selected="0">
            <x v="0"/>
          </reference>
          <reference field="0" count="1" selected="0">
            <x v="37"/>
          </reference>
          <reference field="23" count="1" selected="0">
            <x v="3"/>
          </reference>
        </references>
      </pivotArea>
    </chartFormat>
    <chartFormat chart="1" format="19">
      <pivotArea type="data" outline="0" fieldPosition="0">
        <references count="3">
          <reference field="4294967294" count="1" selected="0">
            <x v="0"/>
          </reference>
          <reference field="0" count="1" selected="0">
            <x v="28"/>
          </reference>
          <reference field="23" count="1" selected="0">
            <x v="3"/>
          </reference>
        </references>
      </pivotArea>
    </chartFormat>
    <chartFormat chart="1" format="20">
      <pivotArea type="data" outline="0" fieldPosition="0">
        <references count="3">
          <reference field="4294967294" count="1" selected="0">
            <x v="0"/>
          </reference>
          <reference field="0" count="1" selected="0">
            <x v="12"/>
          </reference>
          <reference field="23" count="1" selected="0">
            <x v="3"/>
          </reference>
        </references>
      </pivotArea>
    </chartFormat>
    <chartFormat chart="1" format="21">
      <pivotArea type="data" outline="0" fieldPosition="0">
        <references count="3">
          <reference field="4294967294" count="1" selected="0">
            <x v="0"/>
          </reference>
          <reference field="0" count="1" selected="0">
            <x v="11"/>
          </reference>
          <reference field="23" count="1" selected="0">
            <x v="3"/>
          </reference>
        </references>
      </pivotArea>
    </chartFormat>
    <chartFormat chart="1" format="22">
      <pivotArea type="data" outline="0" fieldPosition="0">
        <references count="3">
          <reference field="4294967294" count="1" selected="0">
            <x v="0"/>
          </reference>
          <reference field="0" count="1" selected="0">
            <x v="1"/>
          </reference>
          <reference field="23" count="1" selected="0">
            <x v="3"/>
          </reference>
        </references>
      </pivotArea>
    </chartFormat>
    <chartFormat chart="1" format="23">
      <pivotArea type="data" outline="0" fieldPosition="0">
        <references count="3">
          <reference field="4294967294" count="1" selected="0">
            <x v="0"/>
          </reference>
          <reference field="0" count="1" selected="0">
            <x v="31"/>
          </reference>
          <reference field="23" count="1" selected="0">
            <x v="3"/>
          </reference>
        </references>
      </pivotArea>
    </chartFormat>
    <chartFormat chart="2" format="24" series="1">
      <pivotArea type="data" outline="0" fieldPosition="0">
        <references count="1">
          <reference field="4294967294" count="1" selected="0">
            <x v="0"/>
          </reference>
        </references>
      </pivotArea>
    </chartFormat>
    <chartFormat chart="2" format="25">
      <pivotArea type="data" outline="0" fieldPosition="0">
        <references count="3">
          <reference field="4294967294" count="1" selected="0">
            <x v="0"/>
          </reference>
          <reference field="0" count="1" selected="0">
            <x v="4"/>
          </reference>
          <reference field="23" count="1" selected="0">
            <x v="3"/>
          </reference>
        </references>
      </pivotArea>
    </chartFormat>
    <chartFormat chart="2" format="26">
      <pivotArea type="data" outline="0" fieldPosition="0">
        <references count="3">
          <reference field="4294967294" count="1" selected="0">
            <x v="0"/>
          </reference>
          <reference field="0" count="1" selected="0">
            <x v="5"/>
          </reference>
          <reference field="23" count="1" selected="0">
            <x v="3"/>
          </reference>
        </references>
      </pivotArea>
    </chartFormat>
    <chartFormat chart="2" format="27">
      <pivotArea type="data" outline="0" fieldPosition="0">
        <references count="3">
          <reference field="4294967294" count="1" selected="0">
            <x v="0"/>
          </reference>
          <reference field="0" count="1" selected="0">
            <x v="2"/>
          </reference>
          <reference field="23" count="1" selected="0">
            <x v="3"/>
          </reference>
        </references>
      </pivotArea>
    </chartFormat>
    <chartFormat chart="2" format="28">
      <pivotArea type="data" outline="0" fieldPosition="0">
        <references count="3">
          <reference field="4294967294" count="1" selected="0">
            <x v="0"/>
          </reference>
          <reference field="0" count="1" selected="0">
            <x v="47"/>
          </reference>
          <reference field="23" count="1" selected="0">
            <x v="3"/>
          </reference>
        </references>
      </pivotArea>
    </chartFormat>
    <chartFormat chart="2" format="29">
      <pivotArea type="data" outline="0" fieldPosition="0">
        <references count="3">
          <reference field="4294967294" count="1" selected="0">
            <x v="0"/>
          </reference>
          <reference field="0" count="1" selected="0">
            <x v="44"/>
          </reference>
          <reference field="23" count="1" selected="0">
            <x v="3"/>
          </reference>
        </references>
      </pivotArea>
    </chartFormat>
    <chartFormat chart="2" format="30">
      <pivotArea type="data" outline="0" fieldPosition="0">
        <references count="3">
          <reference field="4294967294" count="1" selected="0">
            <x v="0"/>
          </reference>
          <reference field="0" count="1" selected="0">
            <x v="37"/>
          </reference>
          <reference field="23" count="1" selected="0">
            <x v="3"/>
          </reference>
        </references>
      </pivotArea>
    </chartFormat>
    <chartFormat chart="2" format="31">
      <pivotArea type="data" outline="0" fieldPosition="0">
        <references count="3">
          <reference field="4294967294" count="1" selected="0">
            <x v="0"/>
          </reference>
          <reference field="0" count="1" selected="0">
            <x v="28"/>
          </reference>
          <reference field="23" count="1" selected="0">
            <x v="3"/>
          </reference>
        </references>
      </pivotArea>
    </chartFormat>
    <chartFormat chart="2" format="32">
      <pivotArea type="data" outline="0" fieldPosition="0">
        <references count="3">
          <reference field="4294967294" count="1" selected="0">
            <x v="0"/>
          </reference>
          <reference field="0" count="1" selected="0">
            <x v="12"/>
          </reference>
          <reference field="23" count="1" selected="0">
            <x v="3"/>
          </reference>
        </references>
      </pivotArea>
    </chartFormat>
    <chartFormat chart="2" format="33">
      <pivotArea type="data" outline="0" fieldPosition="0">
        <references count="3">
          <reference field="4294967294" count="1" selected="0">
            <x v="0"/>
          </reference>
          <reference field="0" count="1" selected="0">
            <x v="11"/>
          </reference>
          <reference field="23" count="1" selected="0">
            <x v="3"/>
          </reference>
        </references>
      </pivotArea>
    </chartFormat>
    <chartFormat chart="2" format="34">
      <pivotArea type="data" outline="0" fieldPosition="0">
        <references count="3">
          <reference field="4294967294" count="1" selected="0">
            <x v="0"/>
          </reference>
          <reference field="0" count="1" selected="0">
            <x v="1"/>
          </reference>
          <reference field="23" count="1" selected="0">
            <x v="3"/>
          </reference>
        </references>
      </pivotArea>
    </chartFormat>
    <chartFormat chart="2" format="35">
      <pivotArea type="data" outline="0" fieldPosition="0">
        <references count="3">
          <reference field="4294967294" count="1" selected="0">
            <x v="0"/>
          </reference>
          <reference field="0" count="1" selected="0">
            <x v="31"/>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13ED96-F822-45D6-9DCE-F71603341F18}" name="PivotTable5" cacheId="3"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54" firstHeaderRow="1" firstDataRow="1" firstDataCol="1"/>
  <pivotFields count="24">
    <pivotField axis="axisRow" showAll="0" sortType="descending">
      <items count="52">
        <item x="1"/>
        <item x="0"/>
        <item x="2"/>
        <item x="3"/>
        <item x="4"/>
        <item x="5"/>
        <item x="6"/>
        <item x="7"/>
        <item x="8"/>
        <item x="9"/>
        <item x="10"/>
        <item x="11"/>
        <item x="12"/>
        <item x="13"/>
        <item x="14"/>
        <item x="15"/>
        <item x="16"/>
        <item x="17"/>
        <item x="18"/>
        <item x="19"/>
        <item x="20"/>
        <item x="21"/>
        <item x="22"/>
        <item m="1" x="50"/>
        <item x="24"/>
        <item x="25"/>
        <item x="26"/>
        <item x="27"/>
        <item x="28"/>
        <item x="29"/>
        <item x="30"/>
        <item x="31"/>
        <item x="32"/>
        <item x="33"/>
        <item x="34"/>
        <item x="35"/>
        <item x="36"/>
        <item x="37"/>
        <item x="38"/>
        <item x="39"/>
        <item x="40"/>
        <item x="41"/>
        <item x="42"/>
        <item x="43"/>
        <item x="44"/>
        <item x="45"/>
        <item x="46"/>
        <item x="47"/>
        <item x="48"/>
        <item x="49"/>
        <item x="2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7">
        <item x="1"/>
        <item m="1" x="4"/>
        <item x="0"/>
        <item x="2"/>
        <item m="1" x="5"/>
        <item m="1" x="3"/>
        <item t="default"/>
      </items>
    </pivotField>
    <pivotField showAll="0"/>
    <pivotField showAll="0"/>
    <pivotField showAll="0"/>
    <pivotField showAll="0">
      <items count="5">
        <item x="3"/>
        <item x="2"/>
        <item x="1"/>
        <item x="0"/>
        <item t="default"/>
      </items>
    </pivotField>
  </pivotFields>
  <rowFields count="1">
    <field x="0"/>
  </rowFields>
  <rowItems count="51">
    <i>
      <x v="43"/>
    </i>
    <i>
      <x v="32"/>
    </i>
    <i>
      <x v="4"/>
    </i>
    <i>
      <x v="10"/>
    </i>
    <i>
      <x v="35"/>
    </i>
    <i>
      <x v="25"/>
    </i>
    <i>
      <x v="9"/>
    </i>
    <i>
      <x v="38"/>
    </i>
    <i>
      <x v="2"/>
    </i>
    <i>
      <x v="13"/>
    </i>
    <i>
      <x v="22"/>
    </i>
    <i>
      <x v="46"/>
    </i>
    <i>
      <x v="33"/>
    </i>
    <i>
      <x/>
    </i>
    <i>
      <x v="5"/>
    </i>
    <i>
      <x v="21"/>
    </i>
    <i>
      <x v="42"/>
    </i>
    <i>
      <x v="50"/>
    </i>
    <i>
      <x v="18"/>
    </i>
    <i>
      <x v="14"/>
    </i>
    <i>
      <x v="8"/>
    </i>
    <i>
      <x v="47"/>
    </i>
    <i>
      <x v="36"/>
    </i>
    <i>
      <x v="28"/>
    </i>
    <i>
      <x v="49"/>
    </i>
    <i>
      <x v="16"/>
    </i>
    <i>
      <x v="40"/>
    </i>
    <i>
      <x v="20"/>
    </i>
    <i>
      <x v="15"/>
    </i>
    <i>
      <x v="27"/>
    </i>
    <i>
      <x v="17"/>
    </i>
    <i>
      <x v="37"/>
    </i>
    <i>
      <x v="12"/>
    </i>
    <i>
      <x v="44"/>
    </i>
    <i>
      <x v="30"/>
    </i>
    <i>
      <x v="31"/>
    </i>
    <i>
      <x v="3"/>
    </i>
    <i>
      <x v="45"/>
    </i>
    <i>
      <x v="6"/>
    </i>
    <i>
      <x v="11"/>
    </i>
    <i>
      <x v="19"/>
    </i>
    <i>
      <x v="48"/>
    </i>
    <i>
      <x v="7"/>
    </i>
    <i>
      <x v="34"/>
    </i>
    <i>
      <x v="39"/>
    </i>
    <i>
      <x v="24"/>
    </i>
    <i>
      <x v="1"/>
    </i>
    <i>
      <x v="29"/>
    </i>
    <i>
      <x v="26"/>
    </i>
    <i>
      <x v="41"/>
    </i>
    <i t="grand">
      <x/>
    </i>
  </rowItems>
  <colItems count="1">
    <i/>
  </colItems>
  <dataFields count="1">
    <dataField name="Sum of BURN_BEDS(beds dedicated to burn care)" fld="9"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C672B2-1EC2-4B90-BF3C-223625C11BA4}" name="PivotTable7" cacheId="3"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3:S21" firstHeaderRow="1" firstDataRow="1" firstDataCol="1" rowPageCount="1" colPageCount="1"/>
  <pivotFields count="24">
    <pivotField axis="axisRow" showAll="0" sortType="descending">
      <items count="52">
        <item x="1"/>
        <item x="0"/>
        <item x="2"/>
        <item x="3"/>
        <item x="4"/>
        <item x="5"/>
        <item x="6"/>
        <item x="7"/>
        <item x="8"/>
        <item x="9"/>
        <item x="10"/>
        <item x="11"/>
        <item x="12"/>
        <item x="13"/>
        <item x="14"/>
        <item x="15"/>
        <item x="16"/>
        <item x="17"/>
        <item x="18"/>
        <item x="19"/>
        <item x="20"/>
        <item x="21"/>
        <item x="22"/>
        <item m="1" x="50"/>
        <item x="24"/>
        <item x="25"/>
        <item x="26"/>
        <item x="27"/>
        <item x="28"/>
        <item x="29"/>
        <item x="30"/>
        <item x="31"/>
        <item x="32"/>
        <item x="33"/>
        <item x="34"/>
        <item x="35"/>
        <item x="36"/>
        <item x="37"/>
        <item x="38"/>
        <item x="39"/>
        <item x="40"/>
        <item x="41"/>
        <item x="42"/>
        <item x="43"/>
        <item x="44"/>
        <item x="45"/>
        <item x="46"/>
        <item x="47"/>
        <item x="48"/>
        <item x="49"/>
        <item x="23"/>
        <item t="default"/>
      </items>
      <autoSortScope>
        <pivotArea dataOnly="0" outline="0" fieldPosition="0">
          <references count="1">
            <reference field="4294967294" count="1" selected="0">
              <x v="0"/>
            </reference>
          </references>
        </pivotArea>
      </autoSortScope>
    </pivotField>
    <pivotField axis="axisPage" multipleItemSelectionAllowed="1" showAll="0">
      <items count="51">
        <item x="0"/>
        <item x="1"/>
        <item x="3"/>
        <item x="2"/>
        <item x="4"/>
        <item x="5"/>
        <item x="6"/>
        <item x="8"/>
        <item x="7"/>
        <item x="9"/>
        <item x="10"/>
        <item x="11"/>
        <item x="15"/>
        <item x="12"/>
        <item x="13"/>
        <item x="14"/>
        <item x="16"/>
        <item x="17"/>
        <item x="18"/>
        <item x="21"/>
        <item x="20"/>
        <item x="19"/>
        <item x="22"/>
        <item x="23"/>
        <item x="25"/>
        <item x="24"/>
        <item x="26"/>
        <item x="33"/>
        <item x="34"/>
        <item x="27"/>
        <item x="29"/>
        <item x="30"/>
        <item x="31"/>
        <item x="28"/>
        <item x="32"/>
        <item x="35"/>
        <item x="36"/>
        <item x="37"/>
        <item x="38"/>
        <item x="39"/>
        <item x="40"/>
        <item x="41"/>
        <item x="42"/>
        <item x="43"/>
        <item x="44"/>
        <item x="46"/>
        <item x="45"/>
        <item x="47"/>
        <item x="49"/>
        <item x="48"/>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7">
        <item x="1"/>
        <item m="1" x="4"/>
        <item x="0"/>
        <item x="2"/>
        <item m="1" x="5"/>
        <item m="1" x="3"/>
        <item t="default"/>
      </items>
    </pivotField>
    <pivotField showAll="0"/>
    <pivotField showAll="0"/>
    <pivotField showAll="0"/>
    <pivotField showAll="0">
      <items count="5">
        <item h="1" x="3"/>
        <item h="1" x="2"/>
        <item x="1"/>
        <item h="1" x="0"/>
        <item t="default"/>
      </items>
    </pivotField>
  </pivotFields>
  <rowFields count="1">
    <field x="0"/>
  </rowFields>
  <rowItems count="18">
    <i>
      <x v="43"/>
    </i>
    <i>
      <x v="10"/>
    </i>
    <i>
      <x v="9"/>
    </i>
    <i>
      <x v="46"/>
    </i>
    <i>
      <x v="33"/>
    </i>
    <i>
      <x/>
    </i>
    <i>
      <x v="42"/>
    </i>
    <i>
      <x v="18"/>
    </i>
    <i>
      <x v="8"/>
    </i>
    <i>
      <x v="36"/>
    </i>
    <i>
      <x v="40"/>
    </i>
    <i>
      <x v="20"/>
    </i>
    <i>
      <x v="17"/>
    </i>
    <i>
      <x v="3"/>
    </i>
    <i>
      <x v="48"/>
    </i>
    <i>
      <x v="24"/>
    </i>
    <i>
      <x v="7"/>
    </i>
    <i t="grand">
      <x/>
    </i>
  </rowItems>
  <colItems count="1">
    <i/>
  </colItems>
  <pageFields count="1">
    <pageField fld="1" hier="-1"/>
  </pageFields>
  <dataFields count="1">
    <dataField name="Sum of BURN_BEDS(beds dedicated to burn care)" fld="9"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E5D0912-F7ED-460E-9096-720480804DA1}" name="Montananodata" cacheId="3"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O4:AP7" firstHeaderRow="1" firstDataRow="2" firstDataCol="1" rowPageCount="1" colPageCount="1"/>
  <pivotFields count="24">
    <pivotField axis="axisRow" showAll="0" sortType="descending">
      <items count="52">
        <item x="1"/>
        <item x="0"/>
        <item x="2"/>
        <item x="3"/>
        <item x="4"/>
        <item x="5"/>
        <item x="6"/>
        <item x="7"/>
        <item x="8"/>
        <item x="9"/>
        <item x="10"/>
        <item x="11"/>
        <item x="12"/>
        <item x="13"/>
        <item x="14"/>
        <item x="15"/>
        <item x="16"/>
        <item x="17"/>
        <item x="18"/>
        <item x="19"/>
        <item x="20"/>
        <item x="21"/>
        <item x="22"/>
        <item m="1" x="50"/>
        <item x="24"/>
        <item x="25"/>
        <item x="26"/>
        <item x="27"/>
        <item x="28"/>
        <item x="29"/>
        <item x="30"/>
        <item x="31"/>
        <item x="32"/>
        <item x="33"/>
        <item x="34"/>
        <item x="35"/>
        <item x="36"/>
        <item x="37"/>
        <item x="38"/>
        <item x="39"/>
        <item x="40"/>
        <item x="41"/>
        <item x="42"/>
        <item x="43"/>
        <item x="44"/>
        <item x="45"/>
        <item x="46"/>
        <item x="47"/>
        <item x="48"/>
        <item x="49"/>
        <item x="23"/>
        <item t="default"/>
      </items>
      <autoSortScope>
        <pivotArea dataOnly="0" outline="0" fieldPosition="0">
          <references count="1">
            <reference field="4294967294" count="1" selected="0">
              <x v="0"/>
            </reference>
          </references>
        </pivotArea>
      </autoSortScope>
    </pivotField>
    <pivotField axis="axisPage" multipleItemSelectionAllowed="1" showAll="0">
      <items count="51">
        <item h="1" x="0"/>
        <item h="1" x="1"/>
        <item h="1" x="3"/>
        <item h="1" x="2"/>
        <item h="1" x="4"/>
        <item h="1" x="5"/>
        <item h="1" x="6"/>
        <item h="1" x="8"/>
        <item h="1" x="7"/>
        <item h="1" x="9"/>
        <item h="1" x="10"/>
        <item h="1" x="11"/>
        <item h="1" x="15"/>
        <item h="1" x="12"/>
        <item h="1" x="13"/>
        <item h="1" x="14"/>
        <item h="1" x="16"/>
        <item h="1" x="17"/>
        <item h="1" x="18"/>
        <item h="1" x="21"/>
        <item h="1" x="20"/>
        <item h="1" x="19"/>
        <item h="1" x="22"/>
        <item h="1" x="23"/>
        <item h="1" x="25"/>
        <item h="1" x="24"/>
        <item x="26"/>
        <item h="1" x="33"/>
        <item h="1" x="34"/>
        <item h="1" x="27"/>
        <item h="1" x="29"/>
        <item h="1" x="30"/>
        <item h="1" x="31"/>
        <item h="1" x="28"/>
        <item h="1" x="32"/>
        <item h="1" x="35"/>
        <item h="1" x="36"/>
        <item h="1" x="37"/>
        <item h="1" x="38"/>
        <item h="1" x="39"/>
        <item h="1" x="40"/>
        <item h="1" x="41"/>
        <item h="1" x="42"/>
        <item h="1" x="43"/>
        <item h="1" x="44"/>
        <item h="1" x="46"/>
        <item h="1" x="45"/>
        <item h="1" x="47"/>
        <item h="1" x="49"/>
        <item h="1" x="48"/>
        <item t="default"/>
      </items>
    </pivotField>
    <pivotField axis="axisRow" showAll="0">
      <items count="305">
        <item x="124"/>
        <item x="89"/>
        <item x="40"/>
        <item x="54"/>
        <item x="12"/>
        <item x="185"/>
        <item x="224"/>
        <item x="108"/>
        <item x="0"/>
        <item x="149"/>
        <item x="41"/>
        <item x="276"/>
        <item x="175"/>
        <item x="127"/>
        <item x="90"/>
        <item x="55"/>
        <item x="253"/>
        <item x="220"/>
        <item x="176"/>
        <item x="225"/>
        <item x="184"/>
        <item x="254"/>
        <item x="86"/>
        <item x="226"/>
        <item x="159"/>
        <item x="42"/>
        <item x="227"/>
        <item x="255"/>
        <item x="56"/>
        <item x="129"/>
        <item x="186"/>
        <item x="187"/>
        <item x="57"/>
        <item x="295"/>
        <item x="160"/>
        <item x="228"/>
        <item x="167"/>
        <item x="198"/>
        <item x="206"/>
        <item x="13"/>
        <item x="291"/>
        <item x="118"/>
        <item x="229"/>
        <item x="177"/>
        <item x="256"/>
        <item x="164"/>
        <item x="207"/>
        <item x="92"/>
        <item x="242"/>
        <item x="277"/>
        <item x="78"/>
        <item x="230"/>
        <item x="275"/>
        <item x="170"/>
        <item x="77"/>
        <item x="58"/>
        <item x="82"/>
        <item x="6"/>
        <item x="257"/>
        <item x="14"/>
        <item x="93"/>
        <item x="125"/>
        <item x="210"/>
        <item x="258"/>
        <item x="296"/>
        <item x="231"/>
        <item x="249"/>
        <item x="79"/>
        <item x="232"/>
        <item x="259"/>
        <item x="43"/>
        <item x="221"/>
        <item x="53"/>
        <item x="44"/>
        <item x="94"/>
        <item x="199"/>
        <item x="188"/>
        <item x="59"/>
        <item x="119"/>
        <item x="297"/>
        <item x="45"/>
        <item x="134"/>
        <item x="189"/>
        <item x="60"/>
        <item x="178"/>
        <item x="278"/>
        <item x="49"/>
        <item x="116"/>
        <item x="243"/>
        <item x="87"/>
        <item x="155"/>
        <item x="200"/>
        <item x="211"/>
        <item x="279"/>
        <item x="15"/>
        <item x="80"/>
        <item x="260"/>
        <item x="9"/>
        <item x="135"/>
        <item x="172"/>
        <item x="208"/>
        <item x="136"/>
        <item x="161"/>
        <item x="244"/>
        <item x="201"/>
        <item x="85"/>
        <item x="84"/>
        <item x="212"/>
        <item x="130"/>
        <item x="261"/>
        <item x="156"/>
        <item x="50"/>
        <item x="262"/>
        <item x="151"/>
        <item x="280"/>
        <item x="263"/>
        <item x="61"/>
        <item x="157"/>
        <item x="88"/>
        <item x="245"/>
        <item x="1"/>
        <item x="179"/>
        <item x="91"/>
        <item x="137"/>
        <item x="95"/>
        <item x="162"/>
        <item x="2"/>
        <item x="111"/>
        <item x="138"/>
        <item x="96"/>
        <item x="292"/>
        <item x="97"/>
        <item x="139"/>
        <item x="16"/>
        <item x="286"/>
        <item x="190"/>
        <item x="250"/>
        <item x="298"/>
        <item x="233"/>
        <item x="120"/>
        <item x="98"/>
        <item x="168"/>
        <item x="222"/>
        <item x="140"/>
        <item x="46"/>
        <item x="62"/>
        <item x="234"/>
        <item x="63"/>
        <item x="17"/>
        <item x="18"/>
        <item x="264"/>
        <item x="213"/>
        <item x="235"/>
        <item x="281"/>
        <item x="141"/>
        <item x="99"/>
        <item x="19"/>
        <item x="3"/>
        <item x="214"/>
        <item x="64"/>
        <item x="299"/>
        <item x="7"/>
        <item x="65"/>
        <item x="142"/>
        <item x="100"/>
        <item x="101"/>
        <item x="102"/>
        <item x="265"/>
        <item x="247"/>
        <item x="202"/>
        <item x="180"/>
        <item x="173"/>
        <item x="47"/>
        <item x="66"/>
        <item x="131"/>
        <item x="143"/>
        <item x="300"/>
        <item x="248"/>
        <item x="165"/>
        <item x="4"/>
        <item x="181"/>
        <item x="293"/>
        <item x="191"/>
        <item x="20"/>
        <item x="5"/>
        <item x="236"/>
        <item x="182"/>
        <item x="223"/>
        <item x="83"/>
        <item x="144"/>
        <item x="192"/>
        <item x="52"/>
        <item x="203"/>
        <item x="51"/>
        <item x="193"/>
        <item x="194"/>
        <item x="282"/>
        <item x="132"/>
        <item x="237"/>
        <item x="266"/>
        <item x="145"/>
        <item x="294"/>
        <item x="67"/>
        <item x="218"/>
        <item x="152"/>
        <item x="195"/>
        <item x="21"/>
        <item x="22"/>
        <item x="121"/>
        <item x="68"/>
        <item x="69"/>
        <item x="70"/>
        <item x="183"/>
        <item x="126"/>
        <item x="103"/>
        <item x="238"/>
        <item x="287"/>
        <item x="117"/>
        <item x="8"/>
        <item x="71"/>
        <item x="204"/>
        <item x="23"/>
        <item x="72"/>
        <item x="158"/>
        <item x="128"/>
        <item x="241"/>
        <item x="10"/>
        <item x="196"/>
        <item x="154"/>
        <item x="122"/>
        <item x="215"/>
        <item x="81"/>
        <item x="283"/>
        <item x="24"/>
        <item x="25"/>
        <item x="284"/>
        <item x="301"/>
        <item x="104"/>
        <item x="174"/>
        <item x="26"/>
        <item x="146"/>
        <item x="272"/>
        <item x="27"/>
        <item x="28"/>
        <item x="29"/>
        <item x="30"/>
        <item x="105"/>
        <item x="32"/>
        <item x="31"/>
        <item x="33"/>
        <item x="73"/>
        <item x="113"/>
        <item x="74"/>
        <item x="34"/>
        <item x="114"/>
        <item x="251"/>
        <item x="169"/>
        <item x="267"/>
        <item x="288"/>
        <item x="35"/>
        <item x="36"/>
        <item x="246"/>
        <item x="289"/>
        <item x="109"/>
        <item x="150"/>
        <item x="163"/>
        <item x="75"/>
        <item x="123"/>
        <item x="37"/>
        <item x="216"/>
        <item x="153"/>
        <item x="133"/>
        <item x="252"/>
        <item x="217"/>
        <item x="268"/>
        <item x="269"/>
        <item x="219"/>
        <item x="273"/>
        <item x="110"/>
        <item x="38"/>
        <item x="39"/>
        <item x="76"/>
        <item x="205"/>
        <item x="209"/>
        <item x="11"/>
        <item x="171"/>
        <item x="147"/>
        <item x="302"/>
        <item x="148"/>
        <item x="274"/>
        <item x="48"/>
        <item x="197"/>
        <item x="290"/>
        <item x="270"/>
        <item x="106"/>
        <item x="271"/>
        <item x="239"/>
        <item x="285"/>
        <item x="107"/>
        <item x="303"/>
        <item x="112"/>
        <item x="115"/>
        <item x="166"/>
        <item x="240"/>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axis="axisCol" showAll="0">
      <items count="7">
        <item x="1"/>
        <item m="1" x="4"/>
        <item x="0"/>
        <item x="2"/>
        <item m="1" x="5"/>
        <item m="1" x="3"/>
        <item t="default"/>
      </items>
    </pivotField>
    <pivotField showAll="0"/>
    <pivotField showAll="0"/>
    <pivotField showAll="0"/>
    <pivotField showAll="0" sortType="descending">
      <items count="5">
        <item h="1" x="3"/>
        <item h="1" x="2"/>
        <item x="1"/>
        <item h="1" x="0"/>
        <item t="default"/>
      </items>
      <autoSortScope>
        <pivotArea dataOnly="0" outline="0" fieldPosition="0">
          <references count="1">
            <reference field="4294967294" count="1" selected="0">
              <x v="0"/>
            </reference>
          </references>
        </pivotArea>
      </autoSortScope>
    </pivotField>
  </pivotFields>
  <rowFields count="3">
    <field x="0"/>
    <field x="2"/>
    <field x="-2"/>
  </rowFields>
  <rowItems count="2">
    <i t="grand">
      <x/>
    </i>
    <i t="grand" i="1">
      <x v="1"/>
    </i>
  </rowItems>
  <colFields count="1">
    <field x="19"/>
  </colFields>
  <colItems count="1">
    <i t="grand">
      <x/>
    </i>
  </colItems>
  <pageFields count="1">
    <pageField fld="1" hier="-1"/>
  </pageFields>
  <dataFields count="2">
    <dataField name="Sum of BURN_BEDS(beds dedicated to burn care)" fld="9" baseField="0" baseItem="0"/>
    <dataField name="Sum of TOTAL_BEDS(Total staffed hospital beds)" fld="8" baseField="0"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6639FC-459F-4F1D-8ADE-7D921F1D0A98}" name="PivotTable1" cacheId="3"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rowPageCount="1" colPageCount="1"/>
  <pivotFields count="24">
    <pivotField showAll="0">
      <items count="52">
        <item x="1"/>
        <item x="0"/>
        <item x="2"/>
        <item x="3"/>
        <item x="4"/>
        <item x="5"/>
        <item x="6"/>
        <item x="7"/>
        <item x="8"/>
        <item x="9"/>
        <item x="10"/>
        <item x="11"/>
        <item x="12"/>
        <item x="13"/>
        <item x="14"/>
        <item x="15"/>
        <item x="16"/>
        <item x="17"/>
        <item x="18"/>
        <item x="19"/>
        <item x="20"/>
        <item x="21"/>
        <item x="22"/>
        <item x="23"/>
        <item m="1" x="50"/>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dataField="1" showAll="0"/>
    <pivotField dataField="1" showAll="0"/>
    <pivotField showAll="0"/>
    <pivotField showAll="0"/>
    <pivotField showAll="0"/>
    <pivotField showAll="0"/>
    <pivotField showAll="0"/>
    <pivotField axis="axisPage" showAll="0">
      <items count="7">
        <item x="1"/>
        <item m="1" x="4"/>
        <item x="2"/>
        <item m="1" x="5"/>
        <item m="1" x="3"/>
        <item x="0"/>
        <item t="default"/>
      </items>
    </pivotField>
    <pivotField showAll="0"/>
    <pivotField showAll="0"/>
    <pivotField showAll="0"/>
    <pivotField showAll="0">
      <items count="5">
        <item h="1" x="3"/>
        <item h="1" x="2"/>
        <item x="1"/>
        <item h="1" x="0"/>
        <item t="default"/>
      </items>
    </pivotField>
  </pivotFields>
  <rowFields count="1">
    <field x="-2"/>
  </rowFields>
  <rowItems count="4">
    <i>
      <x/>
    </i>
    <i i="1">
      <x v="1"/>
    </i>
    <i i="2">
      <x v="2"/>
    </i>
    <i i="3">
      <x v="3"/>
    </i>
  </rowItems>
  <colItems count="1">
    <i/>
  </colItems>
  <pageFields count="1">
    <pageField fld="19" hier="-1"/>
  </pageFields>
  <dataFields count="4">
    <dataField name="Sum of BURN_ADULT" fld="12" baseField="0" baseItem="0"/>
    <dataField name="Sum of BURN_PEDS" fld="13" baseField="0" baseItem="0"/>
    <dataField name="Sum of BURN_BEDS(beds dedicated to burn care)" fld="9" baseField="0" baseItem="0"/>
    <dataField name="Sum of TOTAL_BEDS(Total staffed hospital beds)" fld="8" baseField="0" baseItem="0"/>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CE75094-C95B-4952-BC1C-52016A98A429}" name="PivotTable6" cacheId="3"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32" firstHeaderRow="1" firstDataRow="1" firstDataCol="1"/>
  <pivotFields count="24">
    <pivotField axis="axisRow" showAll="0">
      <items count="52">
        <item x="1"/>
        <item x="0"/>
        <item x="2"/>
        <item x="3"/>
        <item x="4"/>
        <item x="5"/>
        <item x="6"/>
        <item x="7"/>
        <item x="8"/>
        <item x="9"/>
        <item x="10"/>
        <item x="11"/>
        <item x="12"/>
        <item x="13"/>
        <item x="14"/>
        <item x="15"/>
        <item x="16"/>
        <item x="17"/>
        <item x="18"/>
        <item x="19"/>
        <item x="20"/>
        <item x="21"/>
        <item x="22"/>
        <item m="1" x="50"/>
        <item x="24"/>
        <item x="25"/>
        <item x="26"/>
        <item x="27"/>
        <item x="28"/>
        <item x="29"/>
        <item x="30"/>
        <item x="31"/>
        <item x="32"/>
        <item x="33"/>
        <item x="34"/>
        <item x="35"/>
        <item x="36"/>
        <item x="37"/>
        <item x="38"/>
        <item x="39"/>
        <item x="40"/>
        <item x="41"/>
        <item x="42"/>
        <item x="43"/>
        <item x="44"/>
        <item x="45"/>
        <item x="46"/>
        <item x="47"/>
        <item x="48"/>
        <item x="49"/>
        <item x="2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1"/>
        <item m="1" x="4"/>
        <item x="0"/>
        <item x="2"/>
        <item m="1" x="5"/>
        <item m="1" x="3"/>
        <item t="default"/>
      </items>
    </pivotField>
    <pivotField showAll="0"/>
    <pivotField showAll="0"/>
    <pivotField showAll="0"/>
    <pivotField showAll="0">
      <items count="5">
        <item h="1" x="3"/>
        <item h="1" x="2"/>
        <item x="1"/>
        <item h="1" x="0"/>
        <item t="default"/>
      </items>
    </pivotField>
  </pivotFields>
  <rowFields count="1">
    <field x="0"/>
  </rowFields>
  <rowItems count="18">
    <i>
      <x/>
    </i>
    <i>
      <x v="3"/>
    </i>
    <i>
      <x v="7"/>
    </i>
    <i>
      <x v="8"/>
    </i>
    <i>
      <x v="9"/>
    </i>
    <i>
      <x v="10"/>
    </i>
    <i>
      <x v="17"/>
    </i>
    <i>
      <x v="18"/>
    </i>
    <i>
      <x v="20"/>
    </i>
    <i>
      <x v="24"/>
    </i>
    <i>
      <x v="33"/>
    </i>
    <i>
      <x v="36"/>
    </i>
    <i>
      <x v="40"/>
    </i>
    <i>
      <x v="42"/>
    </i>
    <i>
      <x v="43"/>
    </i>
    <i>
      <x v="46"/>
    </i>
    <i>
      <x v="48"/>
    </i>
    <i t="grand">
      <x/>
    </i>
  </rowItems>
  <colItems count="1">
    <i/>
  </colItem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FULL" xr10:uid="{D68E8665-331B-4F4B-9B8A-30FBCEF58BF3}" sourceName="STATE_FULL">
  <pivotTables>
    <pivotTable tabId="12" name="PivotTable1"/>
    <pivotTable tabId="12" name="PivotTable6"/>
  </pivotTables>
  <data>
    <tabular pivotCacheId="661489074">
      <items count="51">
        <i x="1" s="1"/>
        <i x="3" s="1"/>
        <i x="7" s="1"/>
        <i x="8" s="1"/>
        <i x="9" s="1"/>
        <i x="10" s="1"/>
        <i x="17" s="1"/>
        <i x="18" s="1"/>
        <i x="20" s="1"/>
        <i x="24" s="1"/>
        <i x="33" s="1"/>
        <i x="36" s="1"/>
        <i x="40" s="1"/>
        <i x="42" s="1"/>
        <i x="43" s="1"/>
        <i x="46" s="1"/>
        <i x="48" s="1"/>
        <i x="0" s="1" nd="1"/>
        <i x="2" s="1" nd="1"/>
        <i x="4" s="1" nd="1"/>
        <i x="5" s="1" nd="1"/>
        <i x="6" s="1" nd="1"/>
        <i x="11" s="1" nd="1"/>
        <i x="12" s="1" nd="1"/>
        <i x="13" s="1" nd="1"/>
        <i x="14" s="1" nd="1"/>
        <i x="15" s="1" nd="1"/>
        <i x="16" s="1" nd="1"/>
        <i x="19" s="1" nd="1"/>
        <i x="21" s="1" nd="1"/>
        <i x="22" s="1" nd="1"/>
        <i x="23" s="1" nd="1"/>
        <i x="50" s="1" nd="1"/>
        <i x="25" s="1" nd="1"/>
        <i x="26" s="1" nd="1"/>
        <i x="27" s="1" nd="1"/>
        <i x="28" s="1" nd="1"/>
        <i x="29" s="1" nd="1"/>
        <i x="30" s="1" nd="1"/>
        <i x="31" s="1" nd="1"/>
        <i x="32" s="1" nd="1"/>
        <i x="34" s="1" nd="1"/>
        <i x="35" s="1" nd="1"/>
        <i x="37" s="1" nd="1"/>
        <i x="38" s="1" nd="1"/>
        <i x="39" s="1" nd="1"/>
        <i x="41" s="1" nd="1"/>
        <i x="44" s="1" nd="1"/>
        <i x="45" s="1" nd="1"/>
        <i x="47" s="1" nd="1"/>
        <i x="4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BA_VERIFIED" xr10:uid="{566555D6-33E3-4DD5-91E2-8E2285A188B2}" sourceName="ABA_VERIFIED">
  <pivotTables>
    <pivotTable tabId="12" name="PivotTable1"/>
    <pivotTable tabId="12" name="PivotTable6"/>
    <pivotTable tabId="12" name="PivotTable7"/>
  </pivotTables>
  <data>
    <tabular pivotCacheId="661489074">
      <items count="6">
        <i x="1" s="1"/>
        <i x="0" s="1"/>
        <i x="2" s="1"/>
        <i x="4" s="1" nd="1"/>
        <i x="5"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24D88D7-D0CC-48CA-8390-B961BD3579DC}" sourceName="region">
  <pivotTables>
    <pivotTable tabId="12" name="PivotTable1"/>
    <pivotTable tabId="12" name="PivotTable6"/>
    <pivotTable tabId="12" name="PivotTable7"/>
    <pivotTable tabId="12" name="PivotTable32"/>
    <pivotTable tabId="12" name="Montananodata"/>
  </pivotTables>
  <data>
    <tabular pivotCacheId="661489074">
      <items count="4">
        <i x="3"/>
        <i x="2"/>
        <i x="1" s="1"/>
        <i x="0"/>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5E041249-BACF-44FF-BAA6-E9155242247F}" cache="Slicer_STATE_FULL" caption="STATE" style="SlicerStyleDark5" rowHeight="180000"/>
  <slicer name="region 1" xr10:uid="{C001F1D8-931E-43E3-AB9F-933AC90E9A0E}" cache="Slicer_region" caption="Region" columnCount="4" style="SlicerStyleLight5" rowHeight="14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BA_VERIFIED" xr10:uid="{6A783BC5-E046-4330-BD24-46102EB48C62}" cache="Slicer_ABA_VERIFIED" caption="ABA_VERIFIED" rowHeight="257175"/>
  <slicer name="region" xr10:uid="{8EC6516F-66B8-4815-AF89-E9D04583813C}"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F4A1A3F-6206-43E5-A8C9-85CBC4C78CE5}" name="Table2" displayName="Table2" ref="V3:Z53" totalsRowShown="0">
  <autoFilter ref="V3:Z53" xr:uid="{2F4A1A3F-6206-43E5-A8C9-85CBC4C78CE5}"/>
  <tableColumns count="5">
    <tableColumn id="1" xr3:uid="{5C8DFE26-C35A-4B85-95E8-D2074D59C3AB}" name="State"/>
    <tableColumn id="2" xr3:uid="{8B4A66A9-8208-40B2-92DC-2D26B61E051D}" name="Dedicated Burn Beds"/>
    <tableColumn id="3" xr3:uid="{8EA08E1B-126F-49A4-A6C7-07846EE23C51}" name="Total population" dataDxfId="5" dataCellStyle="Comma"/>
    <tableColumn id="4" xr3:uid="{598C6110-1C51-4281-A5CB-5567F8BCB0F0}" name="Normalization" dataDxfId="4">
      <calculatedColumnFormula>(Table2[[#This Row],[Dedicated Burn Beds]]/Table2[[#This Row],[Total population]])*100000</calculatedColumnFormula>
    </tableColumn>
    <tableColumn id="5" xr3:uid="{3D1274F2-5FF0-4E9F-8D84-4CBAEBE8DD70}" name="Region" dataDxfId="3">
      <calculatedColumnFormula>_xlfn.XLOOKUP(Table2[[#This Row],[State]],'[1]State Regions'!$A:$A,'[1]State Regions'!$B:$B)</calculatedColumnFormula>
    </tableColum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C96805-2420-4AA9-95AD-6261EA231D59}" name="Table24" displayName="Table24" ref="BF3:BJ53" totalsRowShown="0">
  <autoFilter ref="BF3:BJ53" xr:uid="{B0C96805-2420-4AA9-95AD-6261EA231D59}"/>
  <tableColumns count="5">
    <tableColumn id="1" xr3:uid="{B91AB0AC-1EB3-4D28-9394-D35E2364A5CF}" name="State"/>
    <tableColumn id="2" xr3:uid="{3EB15B9E-0330-4B64-A6E3-AEE1B75C782C}" name="Dedicated Burn Beds"/>
    <tableColumn id="3" xr3:uid="{AA8CC620-6186-4C72-9AAA-96244718888B}" name="Total population" dataDxfId="2" dataCellStyle="Comma"/>
    <tableColumn id="4" xr3:uid="{4C30FEB0-5DBE-4C39-AF3E-E3F5E91B2EA6}" name="Normalization" dataDxfId="1">
      <calculatedColumnFormula>(Table24[[#This Row],[Dedicated Burn Beds]]/Table24[[#This Row],[Total population]])*100000</calculatedColumnFormula>
    </tableColumn>
    <tableColumn id="5" xr3:uid="{7007F9C3-9329-4340-B69F-CFDCC756DD51}" name="Region" dataDxfId="0">
      <calculatedColumnFormula>_xlfn.XLOOKUP(Table24[[#This Row],[State]],'[1]State Regions'!$A:$A,'[1]State Regions'!$B:$B)</calculatedColumnFormula>
    </tableColumn>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38549D-4A85-464F-B191-07ECDE0FB672}" name="Burndata" displayName="Burndata" ref="A1:X637" totalsRowCount="1" headerRowDxfId="79" dataDxfId="78">
  <tableColumns count="24">
    <tableColumn id="1" xr3:uid="{994CD993-D977-4A5C-BE4E-715D9AE104AA}" name="STATE_FULL" dataDxfId="77" totalsRowDxfId="76"/>
    <tableColumn id="2" xr3:uid="{064D0143-70CF-4B54-BCB7-2359D106779A}" name="STATE" dataDxfId="75" totalsRowDxfId="74"/>
    <tableColumn id="3" xr3:uid="{2F391344-4E25-440D-A16C-E9DB30932550}" name="COUNTY" dataDxfId="73" totalsRowDxfId="72"/>
    <tableColumn id="4" xr3:uid="{BE12EA31-2E41-49B6-BF9B-4BF3D612DAB6}" name="ADDRESS" dataDxfId="71" totalsRowDxfId="70"/>
    <tableColumn id="5" xr3:uid="{1DA19C23-59FA-4D43-B206-2F09F7A3CA3A}" name="CITY" dataDxfId="69" totalsRowDxfId="68"/>
    <tableColumn id="6" xr3:uid="{D8772B83-3861-4907-A802-9DE43F003378}" name="ZIP_CODE" dataDxfId="67" totalsRowDxfId="66"/>
    <tableColumn id="7" xr3:uid="{DE0099E4-5B4F-4C63-BD9D-EE3822F174A1}" name="AHA_ID(American Hospital Association Identifier)" dataDxfId="65" totalsRowDxfId="64"/>
    <tableColumn id="8" xr3:uid="{5F1B0A55-9CB7-4F3D-AE0B-E6A1FB1A8A91}" name="HOSPITAL_NAME" dataDxfId="63" totalsRowDxfId="62"/>
    <tableColumn id="9" xr3:uid="{418B9346-1782-4068-A81C-99D945E3B815}" name="TOTAL_BEDS(Total staffed hospital beds)" totalsRowFunction="sum" dataDxfId="61" totalsRowDxfId="60"/>
    <tableColumn id="10" xr3:uid="{513BF708-971F-4528-8692-6AA27483F969}" name="BURN_BEDS(beds dedicated to burn care)" totalsRowFunction="sum" dataDxfId="59" totalsRowDxfId="58"/>
    <tableColumn id="11" xr3:uid="{AD9E5412-CF65-4C09-9E9F-12A4A47B1DFA}" name="TRAUMA_ADULT" totalsRowFunction="sum" dataDxfId="57" totalsRowDxfId="56"/>
    <tableColumn id="12" xr3:uid="{AAA94B80-ABA7-4755-9ABA-9ABE683AC09F}" name="TRAUMA_PEDS" totalsRowFunction="sum" dataDxfId="55" totalsRowDxfId="54"/>
    <tableColumn id="13" xr3:uid="{81AB627F-ED88-4492-9578-CE4E35C3C603}" name="BURN_ADULT" totalsRowFunction="sum" dataDxfId="53" totalsRowDxfId="52"/>
    <tableColumn id="14" xr3:uid="{63497F6F-28F9-41D6-A6F5-58998BEFD3D0}" name="BURN_PEDS" totalsRowFunction="sum" dataDxfId="51" totalsRowDxfId="50"/>
    <tableColumn id="15" xr3:uid="{86B975B6-D4A2-4AD5-806C-9E76B5FD6B52}" name="ACS_VERIFIED" dataDxfId="49" totalsRowDxfId="48"/>
    <tableColumn id="16" xr3:uid="{35EF73EB-2DEF-49F1-907B-E005F07DCCB0}" name="ADULT_TRAUMA_L1" totalsRowFunction="sum" dataDxfId="47" totalsRowDxfId="46"/>
    <tableColumn id="17" xr3:uid="{91E728DB-40E1-450B-9814-66D6845279B7}" name="ADULT_TRAUMA_L2" totalsRowFunction="sum" dataDxfId="45" totalsRowDxfId="44"/>
    <tableColumn id="18" xr3:uid="{CDECFA5A-29F1-40E0-A068-5473A716C02D}" name="PEDS_TRAUMA_L1" totalsRowFunction="sum" dataDxfId="43" totalsRowDxfId="42"/>
    <tableColumn id="19" xr3:uid="{49607CF6-63B4-4072-B3F7-01243C799699}" name="PEDS_TRAUMA_L2" totalsRowFunction="sum" dataDxfId="41" totalsRowDxfId="40"/>
    <tableColumn id="20" xr3:uid="{82168E68-B08D-45A6-A04D-41F088B3589B}" name="ABA_VERIFIED" dataDxfId="39" totalsRowDxfId="38"/>
    <tableColumn id="21" xr3:uid="{2DA34F76-C8A6-4FF6-B583-256C307C0CDE}" name="TC_STATE_DESIGNATED" dataDxfId="37" totalsRowDxfId="36"/>
    <tableColumn id="22" xr3:uid="{92F352E3-18EF-4608-9BB1-80D8DA5B6E81}" name="BC_STATE_DESIGNATED" dataDxfId="35" totalsRowDxfId="34"/>
    <tableColumn id="23" xr3:uid="{3E8228D4-65B7-448B-B2D7-CA457FE318D2}" name="PHONE" dataDxfId="33" totalsRowDxfId="32"/>
    <tableColumn id="24" xr3:uid="{350A7960-4384-4E42-B9A4-3FD7D3FE1177}" name="region" dataDxfId="31" totalsRowDxfId="30">
      <calculatedColumnFormula>_xlfn.XLOOKUP(Burndata[[#This Row],[STATE_FULL]],'[1]State Regions'!$A:$A,'[1]State Regions'!$B:$B)</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0.xml"/><Relationship Id="rId13" Type="http://schemas.microsoft.com/office/2007/relationships/slicer" Target="../slicers/slicer2.xml"/><Relationship Id="rId3" Type="http://schemas.openxmlformats.org/officeDocument/2006/relationships/pivotTable" Target="../pivotTables/pivotTable5.xml"/><Relationship Id="rId7" Type="http://schemas.openxmlformats.org/officeDocument/2006/relationships/pivotTable" Target="../pivotTables/pivotTable9.xml"/><Relationship Id="rId12" Type="http://schemas.openxmlformats.org/officeDocument/2006/relationships/table" Target="../tables/table2.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table" Target="../tables/table1.xml"/><Relationship Id="rId5" Type="http://schemas.openxmlformats.org/officeDocument/2006/relationships/pivotTable" Target="../pivotTables/pivotTable7.xml"/><Relationship Id="rId10" Type="http://schemas.openxmlformats.org/officeDocument/2006/relationships/drawing" Target="../drawings/drawing4.xml"/><Relationship Id="rId4" Type="http://schemas.openxmlformats.org/officeDocument/2006/relationships/pivotTable" Target="../pivotTables/pivotTable6.xml"/><Relationship Id="rId9"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16FAB-58BE-41F8-9244-4C3E228C429A}">
  <sheetPr>
    <tabColor rgb="FF7030A0"/>
  </sheetPr>
  <dimension ref="A1:I331"/>
  <sheetViews>
    <sheetView tabSelected="1" workbookViewId="0">
      <selection activeCell="M21" sqref="M21"/>
    </sheetView>
  </sheetViews>
  <sheetFormatPr defaultRowHeight="15" x14ac:dyDescent="0.25"/>
  <cols>
    <col min="1" max="1" width="5.140625" customWidth="1"/>
    <col min="4" max="4" width="18.7109375" bestFit="1" customWidth="1"/>
    <col min="5" max="5" width="16.140625" bestFit="1" customWidth="1"/>
    <col min="6" max="6" width="15" bestFit="1" customWidth="1"/>
    <col min="7" max="7" width="26.5703125" bestFit="1" customWidth="1"/>
    <col min="8" max="8" width="25.28515625" bestFit="1" customWidth="1"/>
    <col min="9" max="9" width="22.28515625" bestFit="1" customWidth="1"/>
  </cols>
  <sheetData>
    <row r="1" spans="1:8" s="40" customFormat="1" x14ac:dyDescent="0.25"/>
    <row r="2" spans="1:8" s="40" customFormat="1" ht="46.5" x14ac:dyDescent="0.7">
      <c r="A2" s="42" t="s">
        <v>2790</v>
      </c>
    </row>
    <row r="3" spans="1:8" s="40" customFormat="1" ht="24" customHeight="1" x14ac:dyDescent="0.7">
      <c r="A3" s="45" t="s">
        <v>2789</v>
      </c>
      <c r="B3" s="42"/>
    </row>
    <row r="4" spans="1:8" s="40" customFormat="1" x14ac:dyDescent="0.25"/>
    <row r="5" spans="1:8" s="40" customFormat="1" x14ac:dyDescent="0.25"/>
    <row r="6" spans="1:8" s="40" customFormat="1" x14ac:dyDescent="0.25"/>
    <row r="7" spans="1:8" s="40" customFormat="1" x14ac:dyDescent="0.25"/>
    <row r="8" spans="1:8" s="40" customFormat="1" x14ac:dyDescent="0.25"/>
    <row r="9" spans="1:8" s="41" customFormat="1" x14ac:dyDescent="0.25">
      <c r="D9" s="41" t="s">
        <v>2755</v>
      </c>
      <c r="E9" s="41" t="s">
        <v>2786</v>
      </c>
      <c r="F9" s="41" t="s">
        <v>2787</v>
      </c>
      <c r="G9" s="41" t="s">
        <v>2796</v>
      </c>
      <c r="H9" s="41" t="s">
        <v>2792</v>
      </c>
    </row>
    <row r="10" spans="1:8" s="41" customFormat="1" x14ac:dyDescent="0.25">
      <c r="D10" s="43" t="s">
        <v>2317</v>
      </c>
      <c r="E10" s="44">
        <v>8</v>
      </c>
      <c r="F10" s="44">
        <v>6</v>
      </c>
      <c r="G10" s="44">
        <v>206</v>
      </c>
      <c r="H10" s="44">
        <v>22794</v>
      </c>
    </row>
    <row r="11" spans="1:8" s="41" customFormat="1" x14ac:dyDescent="0.25">
      <c r="D11" s="43" t="s">
        <v>146</v>
      </c>
      <c r="E11" s="44">
        <v>12</v>
      </c>
      <c r="F11" s="44">
        <v>11</v>
      </c>
      <c r="G11" s="44">
        <v>140</v>
      </c>
      <c r="H11" s="44">
        <v>22552</v>
      </c>
    </row>
    <row r="12" spans="1:8" s="41" customFormat="1" x14ac:dyDescent="0.25">
      <c r="D12" s="43" t="s">
        <v>562</v>
      </c>
      <c r="E12" s="44">
        <v>6</v>
      </c>
      <c r="F12" s="44">
        <v>2</v>
      </c>
      <c r="G12" s="44">
        <v>85</v>
      </c>
      <c r="H12" s="44">
        <v>19224</v>
      </c>
    </row>
    <row r="13" spans="1:8" s="41" customFormat="1" x14ac:dyDescent="0.25">
      <c r="D13" s="43" t="s">
        <v>1730</v>
      </c>
      <c r="E13" s="44">
        <v>10</v>
      </c>
      <c r="F13" s="44">
        <v>7</v>
      </c>
      <c r="G13" s="44">
        <v>143</v>
      </c>
      <c r="H13" s="44">
        <v>18413</v>
      </c>
    </row>
    <row r="14" spans="1:8" s="41" customFormat="1" x14ac:dyDescent="0.25">
      <c r="D14" s="43" t="s">
        <v>825</v>
      </c>
      <c r="E14" s="44">
        <v>5</v>
      </c>
      <c r="F14" s="44">
        <v>4</v>
      </c>
      <c r="G14" s="44">
        <v>77</v>
      </c>
      <c r="H14" s="44">
        <v>18258</v>
      </c>
    </row>
    <row r="15" spans="1:8" s="41" customFormat="1" x14ac:dyDescent="0.25">
      <c r="D15" s="43" t="s">
        <v>1285</v>
      </c>
      <c r="E15" s="44">
        <v>5</v>
      </c>
      <c r="F15" s="44">
        <v>3</v>
      </c>
      <c r="G15" s="44">
        <v>69</v>
      </c>
      <c r="H15" s="44">
        <v>16872</v>
      </c>
    </row>
    <row r="16" spans="1:8" s="41" customFormat="1" x14ac:dyDescent="0.25">
      <c r="D16" s="43" t="s">
        <v>2083</v>
      </c>
      <c r="E16" s="44">
        <v>6</v>
      </c>
      <c r="F16" s="44">
        <v>3</v>
      </c>
      <c r="G16" s="44">
        <v>83</v>
      </c>
      <c r="H16" s="44">
        <v>15191</v>
      </c>
    </row>
    <row r="17" spans="4:8" s="41" customFormat="1" x14ac:dyDescent="0.25">
      <c r="D17" s="43" t="s">
        <v>1940</v>
      </c>
      <c r="E17" s="44">
        <v>6</v>
      </c>
      <c r="F17" s="44">
        <v>4</v>
      </c>
      <c r="G17" s="44">
        <v>94</v>
      </c>
      <c r="H17" s="44">
        <v>14406</v>
      </c>
    </row>
    <row r="18" spans="4:8" s="41" customFormat="1" x14ac:dyDescent="0.25">
      <c r="D18" s="43" t="s">
        <v>1499</v>
      </c>
      <c r="E18" s="44">
        <v>5</v>
      </c>
      <c r="F18" s="44">
        <v>5</v>
      </c>
      <c r="G18" s="44">
        <v>93</v>
      </c>
      <c r="H18" s="44">
        <v>9605</v>
      </c>
    </row>
    <row r="19" spans="4:8" s="41" customFormat="1" x14ac:dyDescent="0.25">
      <c r="D19" s="43" t="s">
        <v>722</v>
      </c>
      <c r="E19" s="44">
        <v>3</v>
      </c>
      <c r="F19" s="44">
        <v>3</v>
      </c>
      <c r="G19" s="44">
        <v>129</v>
      </c>
      <c r="H19" s="44">
        <v>8153</v>
      </c>
    </row>
    <row r="20" spans="4:8" s="41" customFormat="1" x14ac:dyDescent="0.25">
      <c r="D20" s="43" t="s">
        <v>1869</v>
      </c>
      <c r="E20" s="44">
        <v>2</v>
      </c>
      <c r="F20" s="44">
        <v>2</v>
      </c>
      <c r="G20" s="44">
        <v>60</v>
      </c>
      <c r="H20" s="44">
        <v>7360</v>
      </c>
    </row>
    <row r="21" spans="4:8" s="41" customFormat="1" x14ac:dyDescent="0.25">
      <c r="D21" s="43" t="s">
        <v>2541</v>
      </c>
      <c r="E21" s="44">
        <v>3</v>
      </c>
      <c r="F21" s="44">
        <v>2</v>
      </c>
      <c r="G21" s="44">
        <v>68</v>
      </c>
      <c r="H21" s="44">
        <v>7153</v>
      </c>
    </row>
    <row r="22" spans="4:8" s="41" customFormat="1" x14ac:dyDescent="0.25">
      <c r="D22" s="43" t="s">
        <v>481</v>
      </c>
      <c r="E22" s="44">
        <v>1</v>
      </c>
      <c r="F22" s="44"/>
      <c r="G22" s="44">
        <v>9</v>
      </c>
      <c r="H22" s="44">
        <v>6652</v>
      </c>
    </row>
    <row r="23" spans="4:8" s="41" customFormat="1" x14ac:dyDescent="0.25">
      <c r="D23" s="43" t="s">
        <v>401</v>
      </c>
      <c r="E23" s="44">
        <v>3</v>
      </c>
      <c r="F23" s="44">
        <v>2</v>
      </c>
      <c r="G23" s="44">
        <v>52</v>
      </c>
      <c r="H23" s="44">
        <v>6332</v>
      </c>
    </row>
    <row r="24" spans="4:8" s="41" customFormat="1" x14ac:dyDescent="0.25">
      <c r="D24" s="43" t="s">
        <v>63</v>
      </c>
      <c r="E24" s="44">
        <v>2</v>
      </c>
      <c r="F24" s="44">
        <v>2</v>
      </c>
      <c r="G24" s="44">
        <v>80</v>
      </c>
      <c r="H24" s="44">
        <v>6110</v>
      </c>
    </row>
    <row r="25" spans="4:8" s="41" customFormat="1" x14ac:dyDescent="0.25">
      <c r="D25" s="43" t="s">
        <v>1662</v>
      </c>
      <c r="E25" s="44">
        <v>1</v>
      </c>
      <c r="F25" s="44">
        <v>1</v>
      </c>
      <c r="G25" s="44">
        <v>12</v>
      </c>
      <c r="H25" s="44">
        <v>6037</v>
      </c>
    </row>
    <row r="26" spans="4:8" s="41" customFormat="1" x14ac:dyDescent="0.25">
      <c r="D26" s="43" t="s">
        <v>1232</v>
      </c>
      <c r="E26" s="44">
        <v>2</v>
      </c>
      <c r="F26" s="44">
        <v>1</v>
      </c>
      <c r="G26" s="44">
        <v>52</v>
      </c>
      <c r="H26" s="44">
        <v>5719</v>
      </c>
    </row>
    <row r="27" spans="4:8" s="41" customFormat="1" x14ac:dyDescent="0.25">
      <c r="D27" s="43" t="s">
        <v>2754</v>
      </c>
      <c r="E27" s="44">
        <v>3</v>
      </c>
      <c r="F27" s="44">
        <v>3</v>
      </c>
      <c r="G27" s="44">
        <v>50</v>
      </c>
      <c r="H27" s="44">
        <v>5293</v>
      </c>
    </row>
    <row r="28" spans="4:8" s="41" customFormat="1" x14ac:dyDescent="0.25">
      <c r="D28" s="43" t="s">
        <v>2658</v>
      </c>
      <c r="E28" s="44">
        <v>2</v>
      </c>
      <c r="F28" s="44">
        <v>3</v>
      </c>
      <c r="G28" s="44">
        <v>28</v>
      </c>
      <c r="H28" s="44">
        <v>4839</v>
      </c>
    </row>
    <row r="29" spans="4:8" s="41" customFormat="1" x14ac:dyDescent="0.25">
      <c r="D29" s="43" t="s">
        <v>1052</v>
      </c>
      <c r="E29" s="44">
        <v>3</v>
      </c>
      <c r="F29" s="44">
        <v>3</v>
      </c>
      <c r="G29" s="44">
        <v>41</v>
      </c>
      <c r="H29" s="44">
        <v>4659</v>
      </c>
    </row>
    <row r="30" spans="4:8" s="41" customFormat="1" x14ac:dyDescent="0.25">
      <c r="D30" s="43" t="s">
        <v>2237</v>
      </c>
      <c r="E30" s="44">
        <v>1</v>
      </c>
      <c r="F30" s="44">
        <v>1</v>
      </c>
      <c r="G30" s="44">
        <v>25</v>
      </c>
      <c r="H30" s="44">
        <v>4337</v>
      </c>
    </row>
    <row r="31" spans="4:8" s="41" customFormat="1" x14ac:dyDescent="0.25">
      <c r="D31" s="43" t="s">
        <v>2283</v>
      </c>
      <c r="E31" s="44">
        <v>3</v>
      </c>
      <c r="F31" s="44">
        <v>2</v>
      </c>
      <c r="G31" s="44">
        <v>51</v>
      </c>
      <c r="H31" s="44">
        <v>4139</v>
      </c>
    </row>
    <row r="32" spans="4:8" s="41" customFormat="1" x14ac:dyDescent="0.25">
      <c r="D32" s="43" t="s">
        <v>1150</v>
      </c>
      <c r="E32" s="44">
        <v>4</v>
      </c>
      <c r="F32" s="44">
        <v>1</v>
      </c>
      <c r="G32" s="44">
        <v>47</v>
      </c>
      <c r="H32" s="44">
        <v>3739</v>
      </c>
    </row>
    <row r="33" spans="4:8" s="41" customFormat="1" x14ac:dyDescent="0.25">
      <c r="D33" s="43" t="s">
        <v>33</v>
      </c>
      <c r="E33" s="44">
        <v>2</v>
      </c>
      <c r="F33" s="44">
        <v>1</v>
      </c>
      <c r="G33" s="44">
        <v>52</v>
      </c>
      <c r="H33" s="44">
        <v>3559</v>
      </c>
    </row>
    <row r="34" spans="4:8" s="41" customFormat="1" x14ac:dyDescent="0.25">
      <c r="D34" s="43" t="s">
        <v>1107</v>
      </c>
      <c r="E34" s="44">
        <v>2</v>
      </c>
      <c r="F34" s="44">
        <v>2</v>
      </c>
      <c r="G34" s="44">
        <v>28</v>
      </c>
      <c r="H34" s="44">
        <v>3212</v>
      </c>
    </row>
    <row r="35" spans="4:8" s="41" customFormat="1" x14ac:dyDescent="0.25">
      <c r="D35" s="43" t="s">
        <v>141</v>
      </c>
      <c r="E35" s="44">
        <v>1</v>
      </c>
      <c r="F35" s="44">
        <v>1</v>
      </c>
      <c r="G35" s="44">
        <v>40</v>
      </c>
      <c r="H35" s="44">
        <v>2978</v>
      </c>
    </row>
    <row r="36" spans="4:8" s="41" customFormat="1" x14ac:dyDescent="0.25">
      <c r="D36" s="43" t="s">
        <v>2501</v>
      </c>
      <c r="E36" s="44">
        <v>1</v>
      </c>
      <c r="F36" s="44">
        <v>1</v>
      </c>
      <c r="G36" s="44">
        <v>15</v>
      </c>
      <c r="H36" s="44">
        <v>2869</v>
      </c>
    </row>
    <row r="37" spans="4:8" s="41" customFormat="1" x14ac:dyDescent="0.25">
      <c r="D37" s="43" t="s">
        <v>119</v>
      </c>
      <c r="E37" s="44">
        <v>1</v>
      </c>
      <c r="F37" s="44">
        <v>1</v>
      </c>
      <c r="G37" s="44">
        <v>10</v>
      </c>
      <c r="H37" s="44">
        <v>2794</v>
      </c>
    </row>
    <row r="38" spans="4:8" s="41" customFormat="1" x14ac:dyDescent="0.25">
      <c r="D38" s="43" t="s">
        <v>2052</v>
      </c>
      <c r="E38" s="44">
        <v>1</v>
      </c>
      <c r="F38" s="44">
        <v>1</v>
      </c>
      <c r="G38" s="44">
        <v>16</v>
      </c>
      <c r="H38" s="44">
        <v>2768</v>
      </c>
    </row>
    <row r="39" spans="4:8" s="41" customFormat="1" x14ac:dyDescent="0.25">
      <c r="D39" s="43" t="s">
        <v>1207</v>
      </c>
      <c r="E39" s="44">
        <v>1</v>
      </c>
      <c r="F39" s="44">
        <v>1</v>
      </c>
      <c r="G39" s="44">
        <v>20</v>
      </c>
      <c r="H39" s="44">
        <v>2673</v>
      </c>
    </row>
    <row r="40" spans="4:8" s="41" customFormat="1" x14ac:dyDescent="0.25">
      <c r="D40" s="43" t="s">
        <v>2636</v>
      </c>
      <c r="E40" s="44">
        <v>1</v>
      </c>
      <c r="F40" s="44"/>
      <c r="G40" s="44">
        <v>4</v>
      </c>
      <c r="H40" s="44">
        <v>2565</v>
      </c>
    </row>
    <row r="41" spans="4:8" s="41" customFormat="1" x14ac:dyDescent="0.25">
      <c r="D41" s="43" t="s">
        <v>1593</v>
      </c>
      <c r="E41" s="44">
        <v>1</v>
      </c>
      <c r="F41" s="44">
        <v>1</v>
      </c>
      <c r="G41" s="44">
        <v>16</v>
      </c>
      <c r="H41" s="44">
        <v>2366</v>
      </c>
    </row>
    <row r="42" spans="4:8" s="41" customFormat="1" x14ac:dyDescent="0.25">
      <c r="D42" s="43" t="s">
        <v>1088</v>
      </c>
      <c r="E42" s="44">
        <v>1</v>
      </c>
      <c r="F42" s="44">
        <v>1</v>
      </c>
      <c r="G42" s="44">
        <v>17</v>
      </c>
      <c r="H42" s="44">
        <v>2296</v>
      </c>
    </row>
    <row r="43" spans="4:8" s="41" customFormat="1" x14ac:dyDescent="0.25">
      <c r="D43" s="43" t="s">
        <v>1478</v>
      </c>
      <c r="E43" s="44"/>
      <c r="F43" s="44"/>
      <c r="G43" s="44"/>
      <c r="H43" s="44">
        <v>2237</v>
      </c>
    </row>
    <row r="44" spans="4:8" s="41" customFormat="1" x14ac:dyDescent="0.25">
      <c r="D44" s="43" t="s">
        <v>1622</v>
      </c>
      <c r="E44" s="44">
        <v>2</v>
      </c>
      <c r="F44" s="44">
        <v>2</v>
      </c>
      <c r="G44" s="44">
        <v>31</v>
      </c>
      <c r="H44" s="44">
        <v>2073</v>
      </c>
    </row>
    <row r="45" spans="4:8" s="41" customFormat="1" x14ac:dyDescent="0.25">
      <c r="D45" s="43" t="s">
        <v>1131</v>
      </c>
      <c r="E45" s="44">
        <v>1</v>
      </c>
      <c r="F45" s="44"/>
      <c r="G45" s="44">
        <v>16</v>
      </c>
      <c r="H45" s="44">
        <v>1997</v>
      </c>
    </row>
    <row r="46" spans="4:8" s="41" customFormat="1" x14ac:dyDescent="0.25">
      <c r="D46" s="43" t="s">
        <v>548</v>
      </c>
      <c r="E46" s="44">
        <v>1</v>
      </c>
      <c r="F46" s="44">
        <v>1</v>
      </c>
      <c r="G46" s="44">
        <v>41</v>
      </c>
      <c r="H46" s="44">
        <v>1920</v>
      </c>
    </row>
    <row r="47" spans="4:8" s="41" customFormat="1" x14ac:dyDescent="0.25">
      <c r="D47" s="43" t="s">
        <v>2268</v>
      </c>
      <c r="E47" s="44"/>
      <c r="F47" s="44"/>
      <c r="G47" s="44"/>
      <c r="H47" s="44">
        <v>1507</v>
      </c>
    </row>
    <row r="48" spans="4:8" s="41" customFormat="1" x14ac:dyDescent="0.25">
      <c r="D48" s="43" t="s">
        <v>806</v>
      </c>
      <c r="E48" s="44">
        <v>1</v>
      </c>
      <c r="F48" s="44">
        <v>1</v>
      </c>
      <c r="G48" s="44">
        <v>15</v>
      </c>
      <c r="H48" s="44">
        <v>1471</v>
      </c>
    </row>
    <row r="49" spans="4:9" s="41" customFormat="1" x14ac:dyDescent="0.25">
      <c r="D49" s="43" t="s">
        <v>1913</v>
      </c>
      <c r="E49" s="44"/>
      <c r="F49" s="44"/>
      <c r="G49" s="44"/>
      <c r="H49" s="44">
        <v>1453</v>
      </c>
    </row>
    <row r="50" spans="4:9" s="41" customFormat="1" x14ac:dyDescent="0.25">
      <c r="D50" s="43" t="s">
        <v>1574</v>
      </c>
      <c r="E50" s="44"/>
      <c r="F50" s="44"/>
      <c r="G50" s="44"/>
      <c r="H50" s="44">
        <v>1357</v>
      </c>
    </row>
    <row r="51" spans="4:9" s="41" customFormat="1" x14ac:dyDescent="0.25">
      <c r="D51" s="43" t="s">
        <v>537</v>
      </c>
      <c r="E51" s="44"/>
      <c r="F51" s="44"/>
      <c r="G51" s="44"/>
      <c r="H51" s="44">
        <v>1277</v>
      </c>
    </row>
    <row r="52" spans="4:9" s="41" customFormat="1" x14ac:dyDescent="0.25">
      <c r="D52" s="43" t="s">
        <v>2039</v>
      </c>
      <c r="E52" s="44">
        <v>2</v>
      </c>
      <c r="F52" s="44">
        <v>1</v>
      </c>
      <c r="G52" s="44">
        <v>33</v>
      </c>
      <c r="H52" s="44">
        <v>1264</v>
      </c>
    </row>
    <row r="53" spans="4:9" s="41" customFormat="1" x14ac:dyDescent="0.25">
      <c r="D53" s="43" t="s">
        <v>794</v>
      </c>
      <c r="E53" s="44">
        <v>1</v>
      </c>
      <c r="F53" s="44">
        <v>1</v>
      </c>
      <c r="G53" s="44">
        <v>7</v>
      </c>
      <c r="H53" s="44">
        <v>1246</v>
      </c>
    </row>
    <row r="54" spans="4:9" s="41" customFormat="1" x14ac:dyDescent="0.25">
      <c r="D54" s="43" t="s">
        <v>1637</v>
      </c>
      <c r="E54" s="44"/>
      <c r="F54" s="44"/>
      <c r="G54" s="44"/>
      <c r="H54" s="44">
        <v>1207</v>
      </c>
      <c r="I54"/>
    </row>
    <row r="55" spans="4:9" s="41" customFormat="1" x14ac:dyDescent="0.25">
      <c r="D55" s="43" t="s">
        <v>1193</v>
      </c>
      <c r="E55" s="44">
        <v>1</v>
      </c>
      <c r="F55" s="44"/>
      <c r="G55" s="44">
        <v>6</v>
      </c>
      <c r="H55" s="44">
        <v>1048</v>
      </c>
      <c r="I55"/>
    </row>
    <row r="56" spans="4:9" s="41" customFormat="1" x14ac:dyDescent="0.25">
      <c r="D56" s="43" t="s">
        <v>2230</v>
      </c>
      <c r="E56" s="44">
        <v>1</v>
      </c>
      <c r="F56" s="44">
        <v>1</v>
      </c>
      <c r="G56" s="44"/>
      <c r="H56" s="44">
        <v>719</v>
      </c>
      <c r="I56"/>
    </row>
    <row r="57" spans="4:9" s="41" customFormat="1" x14ac:dyDescent="0.25">
      <c r="D57" s="43" t="s">
        <v>2534</v>
      </c>
      <c r="E57" s="44">
        <v>1</v>
      </c>
      <c r="F57" s="44"/>
      <c r="G57" s="44">
        <v>9</v>
      </c>
      <c r="H57" s="44">
        <v>620</v>
      </c>
      <c r="I57"/>
    </row>
    <row r="58" spans="4:9" s="41" customFormat="1" x14ac:dyDescent="0.25">
      <c r="D58" s="43" t="s">
        <v>23</v>
      </c>
      <c r="E58" s="44"/>
      <c r="F58" s="44"/>
      <c r="G58" s="44"/>
      <c r="H58" s="44">
        <v>574</v>
      </c>
      <c r="I58"/>
    </row>
    <row r="59" spans="4:9" s="41" customFormat="1" x14ac:dyDescent="0.25">
      <c r="D59" s="43" t="s">
        <v>1723</v>
      </c>
      <c r="E59" s="44">
        <v>1</v>
      </c>
      <c r="F59" s="44">
        <v>1</v>
      </c>
      <c r="G59" s="44">
        <v>10</v>
      </c>
      <c r="H59" s="44">
        <v>556</v>
      </c>
      <c r="I59"/>
    </row>
    <row r="60" spans="4:9" s="41" customFormat="1" x14ac:dyDescent="0.25">
      <c r="D60" s="43" t="s">
        <v>2753</v>
      </c>
      <c r="E60" s="44">
        <v>120</v>
      </c>
      <c r="F60" s="44">
        <v>89</v>
      </c>
      <c r="G60" s="44">
        <v>2080</v>
      </c>
      <c r="H60" s="44">
        <v>288443</v>
      </c>
      <c r="I60"/>
    </row>
    <row r="61" spans="4:9" s="41" customFormat="1" x14ac:dyDescent="0.25">
      <c r="D61"/>
      <c r="E61"/>
      <c r="F61"/>
      <c r="G61"/>
      <c r="H61"/>
    </row>
    <row r="62" spans="4:9" s="41" customFormat="1" x14ac:dyDescent="0.25">
      <c r="D62"/>
      <c r="E62"/>
      <c r="F62"/>
      <c r="G62"/>
      <c r="H62"/>
    </row>
    <row r="63" spans="4:9" s="41" customFormat="1" x14ac:dyDescent="0.25">
      <c r="D63"/>
      <c r="E63"/>
      <c r="F63"/>
      <c r="G63"/>
      <c r="H63"/>
    </row>
    <row r="64" spans="4:9" s="41" customFormat="1" x14ac:dyDescent="0.25">
      <c r="D64"/>
      <c r="E64"/>
      <c r="F64"/>
      <c r="G64"/>
      <c r="H64"/>
    </row>
    <row r="65" spans="4:8" s="41" customFormat="1" x14ac:dyDescent="0.25">
      <c r="D65"/>
      <c r="E65"/>
      <c r="F65"/>
      <c r="G65"/>
      <c r="H65"/>
    </row>
    <row r="66" spans="4:8" s="41" customFormat="1" x14ac:dyDescent="0.25">
      <c r="D66"/>
      <c r="E66"/>
      <c r="F66"/>
      <c r="G66"/>
      <c r="H66"/>
    </row>
    <row r="67" spans="4:8" s="41" customFormat="1" x14ac:dyDescent="0.25">
      <c r="D67"/>
      <c r="E67"/>
      <c r="F67"/>
      <c r="G67"/>
      <c r="H67"/>
    </row>
    <row r="68" spans="4:8" s="41" customFormat="1" x14ac:dyDescent="0.25">
      <c r="D68"/>
      <c r="E68"/>
      <c r="F68"/>
      <c r="G68"/>
      <c r="H68"/>
    </row>
    <row r="69" spans="4:8" s="41" customFormat="1" x14ac:dyDescent="0.25">
      <c r="D69"/>
      <c r="E69"/>
      <c r="F69"/>
      <c r="G69"/>
      <c r="H69"/>
    </row>
    <row r="70" spans="4:8" s="41" customFormat="1" x14ac:dyDescent="0.25">
      <c r="D70"/>
      <c r="E70"/>
      <c r="F70"/>
      <c r="G70"/>
      <c r="H70"/>
    </row>
    <row r="71" spans="4:8" s="41" customFormat="1" x14ac:dyDescent="0.25">
      <c r="D71"/>
      <c r="E71"/>
      <c r="F71"/>
      <c r="G71"/>
      <c r="H71"/>
    </row>
    <row r="72" spans="4:8" s="41" customFormat="1" x14ac:dyDescent="0.25">
      <c r="D72"/>
      <c r="E72"/>
      <c r="F72"/>
      <c r="G72"/>
      <c r="H72"/>
    </row>
    <row r="73" spans="4:8" s="41" customFormat="1" x14ac:dyDescent="0.25">
      <c r="D73"/>
      <c r="E73"/>
      <c r="F73"/>
      <c r="G73"/>
      <c r="H73"/>
    </row>
    <row r="74" spans="4:8" s="41" customFormat="1" x14ac:dyDescent="0.25">
      <c r="D74"/>
      <c r="E74"/>
      <c r="F74"/>
      <c r="G74"/>
      <c r="H74"/>
    </row>
    <row r="75" spans="4:8" s="41" customFormat="1" x14ac:dyDescent="0.25">
      <c r="D75"/>
      <c r="E75"/>
      <c r="F75"/>
      <c r="G75"/>
      <c r="H75"/>
    </row>
    <row r="76" spans="4:8" s="41" customFormat="1" x14ac:dyDescent="0.25">
      <c r="D76"/>
      <c r="E76"/>
      <c r="F76"/>
      <c r="G76"/>
      <c r="H76"/>
    </row>
    <row r="77" spans="4:8" s="41" customFormat="1" x14ac:dyDescent="0.25">
      <c r="D77"/>
      <c r="E77"/>
      <c r="F77"/>
      <c r="G77"/>
      <c r="H77"/>
    </row>
    <row r="78" spans="4:8" s="41" customFormat="1" x14ac:dyDescent="0.25">
      <c r="D78"/>
      <c r="E78"/>
      <c r="F78"/>
      <c r="G78"/>
      <c r="H78"/>
    </row>
    <row r="79" spans="4:8" s="41" customFormat="1" x14ac:dyDescent="0.25">
      <c r="D79"/>
      <c r="E79"/>
      <c r="F79"/>
      <c r="G79"/>
      <c r="H79"/>
    </row>
    <row r="80" spans="4:8" s="41" customFormat="1" x14ac:dyDescent="0.25">
      <c r="D80"/>
      <c r="E80"/>
      <c r="F80"/>
      <c r="G80"/>
      <c r="H80"/>
    </row>
    <row r="81" spans="4:8" s="41" customFormat="1" x14ac:dyDescent="0.25">
      <c r="D81"/>
      <c r="E81"/>
      <c r="F81"/>
      <c r="G81"/>
      <c r="H81"/>
    </row>
    <row r="82" spans="4:8" s="41" customFormat="1" x14ac:dyDescent="0.25">
      <c r="D82"/>
      <c r="E82"/>
      <c r="F82"/>
      <c r="G82"/>
      <c r="H82"/>
    </row>
    <row r="83" spans="4:8" s="41" customFormat="1" x14ac:dyDescent="0.25">
      <c r="D83"/>
      <c r="E83"/>
      <c r="F83"/>
      <c r="G83"/>
      <c r="H83"/>
    </row>
    <row r="84" spans="4:8" s="41" customFormat="1" x14ac:dyDescent="0.25">
      <c r="D84"/>
      <c r="E84"/>
      <c r="F84"/>
      <c r="G84"/>
      <c r="H84"/>
    </row>
    <row r="85" spans="4:8" s="41" customFormat="1" x14ac:dyDescent="0.25">
      <c r="D85"/>
      <c r="E85"/>
      <c r="F85"/>
      <c r="G85"/>
      <c r="H85"/>
    </row>
    <row r="86" spans="4:8" s="41" customFormat="1" x14ac:dyDescent="0.25">
      <c r="D86"/>
      <c r="E86"/>
      <c r="F86"/>
      <c r="G86"/>
      <c r="H86"/>
    </row>
    <row r="87" spans="4:8" s="41" customFormat="1" x14ac:dyDescent="0.25">
      <c r="D87"/>
      <c r="E87"/>
      <c r="F87"/>
      <c r="G87"/>
      <c r="H87"/>
    </row>
    <row r="88" spans="4:8" s="41" customFormat="1" x14ac:dyDescent="0.25">
      <c r="D88"/>
      <c r="E88"/>
      <c r="F88"/>
      <c r="G88"/>
      <c r="H88"/>
    </row>
    <row r="89" spans="4:8" s="41" customFormat="1" x14ac:dyDescent="0.25">
      <c r="D89"/>
      <c r="E89"/>
      <c r="F89"/>
      <c r="G89"/>
      <c r="H89"/>
    </row>
    <row r="90" spans="4:8" s="41" customFormat="1" x14ac:dyDescent="0.25">
      <c r="D90"/>
      <c r="E90"/>
      <c r="F90"/>
      <c r="G90"/>
      <c r="H90"/>
    </row>
    <row r="91" spans="4:8" s="41" customFormat="1" x14ac:dyDescent="0.25">
      <c r="D91"/>
      <c r="E91"/>
      <c r="F91"/>
      <c r="G91"/>
      <c r="H91"/>
    </row>
    <row r="92" spans="4:8" s="41" customFormat="1" x14ac:dyDescent="0.25">
      <c r="D92"/>
      <c r="E92"/>
      <c r="F92"/>
      <c r="G92"/>
      <c r="H92"/>
    </row>
    <row r="93" spans="4:8" s="41" customFormat="1" x14ac:dyDescent="0.25">
      <c r="D93"/>
      <c r="E93"/>
      <c r="F93"/>
      <c r="G93"/>
      <c r="H93"/>
    </row>
    <row r="94" spans="4:8" s="41" customFormat="1" x14ac:dyDescent="0.25">
      <c r="D94"/>
      <c r="E94"/>
      <c r="F94"/>
      <c r="G94"/>
      <c r="H94"/>
    </row>
    <row r="95" spans="4:8" s="41" customFormat="1" x14ac:dyDescent="0.25">
      <c r="D95"/>
      <c r="E95"/>
      <c r="F95"/>
      <c r="G95"/>
      <c r="H95"/>
    </row>
    <row r="96" spans="4:8" s="41" customFormat="1" x14ac:dyDescent="0.25">
      <c r="D96"/>
      <c r="E96"/>
      <c r="F96"/>
      <c r="G96"/>
      <c r="H96"/>
    </row>
    <row r="97" spans="4:8" s="41" customFormat="1" x14ac:dyDescent="0.25">
      <c r="D97"/>
      <c r="E97"/>
      <c r="F97"/>
      <c r="G97"/>
      <c r="H97"/>
    </row>
    <row r="98" spans="4:8" s="41" customFormat="1" x14ac:dyDescent="0.25">
      <c r="D98"/>
      <c r="E98"/>
      <c r="F98"/>
      <c r="G98"/>
      <c r="H98"/>
    </row>
    <row r="99" spans="4:8" s="41" customFormat="1" x14ac:dyDescent="0.25">
      <c r="D99"/>
      <c r="E99"/>
      <c r="F99"/>
      <c r="G99"/>
      <c r="H99"/>
    </row>
    <row r="100" spans="4:8" s="41" customFormat="1" x14ac:dyDescent="0.25">
      <c r="D100"/>
      <c r="E100"/>
      <c r="F100"/>
      <c r="G100"/>
      <c r="H100"/>
    </row>
    <row r="101" spans="4:8" s="41" customFormat="1" x14ac:dyDescent="0.25">
      <c r="D101"/>
      <c r="E101"/>
      <c r="F101"/>
      <c r="G101"/>
      <c r="H101"/>
    </row>
    <row r="102" spans="4:8" s="41" customFormat="1" x14ac:dyDescent="0.25">
      <c r="D102"/>
      <c r="E102"/>
      <c r="F102"/>
      <c r="G102"/>
      <c r="H102"/>
    </row>
    <row r="103" spans="4:8" s="41" customFormat="1" x14ac:dyDescent="0.25">
      <c r="D103"/>
      <c r="E103"/>
      <c r="F103"/>
      <c r="G103"/>
      <c r="H103"/>
    </row>
    <row r="104" spans="4:8" s="41" customFormat="1" x14ac:dyDescent="0.25">
      <c r="D104"/>
      <c r="E104"/>
      <c r="F104"/>
      <c r="G104"/>
      <c r="H104"/>
    </row>
    <row r="105" spans="4:8" s="41" customFormat="1" x14ac:dyDescent="0.25">
      <c r="D105"/>
      <c r="E105"/>
      <c r="F105"/>
      <c r="G105"/>
      <c r="H105"/>
    </row>
    <row r="106" spans="4:8" s="41" customFormat="1" x14ac:dyDescent="0.25">
      <c r="D106"/>
      <c r="E106"/>
      <c r="F106"/>
      <c r="G106"/>
      <c r="H106"/>
    </row>
    <row r="107" spans="4:8" s="41" customFormat="1" x14ac:dyDescent="0.25">
      <c r="D107"/>
      <c r="E107"/>
      <c r="F107"/>
      <c r="G107"/>
      <c r="H107"/>
    </row>
    <row r="108" spans="4:8" s="41" customFormat="1" x14ac:dyDescent="0.25">
      <c r="D108"/>
      <c r="E108"/>
      <c r="F108"/>
      <c r="G108"/>
      <c r="H108"/>
    </row>
    <row r="109" spans="4:8" s="41" customFormat="1" x14ac:dyDescent="0.25">
      <c r="D109"/>
      <c r="E109"/>
      <c r="F109"/>
      <c r="G109"/>
      <c r="H109"/>
    </row>
    <row r="110" spans="4:8" s="41" customFormat="1" x14ac:dyDescent="0.25">
      <c r="D110"/>
      <c r="E110"/>
      <c r="F110"/>
      <c r="G110"/>
      <c r="H110"/>
    </row>
    <row r="111" spans="4:8" s="41" customFormat="1" x14ac:dyDescent="0.25">
      <c r="D111"/>
      <c r="E111"/>
      <c r="F111"/>
      <c r="G111"/>
      <c r="H111"/>
    </row>
    <row r="112" spans="4:8" s="41" customFormat="1" x14ac:dyDescent="0.25">
      <c r="D112"/>
      <c r="E112"/>
      <c r="F112"/>
      <c r="G112"/>
      <c r="H112"/>
    </row>
    <row r="113" spans="4:8" s="41" customFormat="1" x14ac:dyDescent="0.25">
      <c r="D113"/>
      <c r="E113"/>
      <c r="F113"/>
      <c r="G113"/>
      <c r="H113"/>
    </row>
    <row r="114" spans="4:8" s="41" customFormat="1" x14ac:dyDescent="0.25">
      <c r="D114"/>
      <c r="E114"/>
      <c r="F114"/>
      <c r="G114"/>
      <c r="H114"/>
    </row>
    <row r="115" spans="4:8" s="41" customFormat="1" x14ac:dyDescent="0.25">
      <c r="D115"/>
      <c r="E115"/>
      <c r="F115"/>
      <c r="G115"/>
      <c r="H115"/>
    </row>
    <row r="116" spans="4:8" s="41" customFormat="1" x14ac:dyDescent="0.25">
      <c r="D116"/>
      <c r="E116"/>
      <c r="F116"/>
      <c r="G116"/>
      <c r="H116"/>
    </row>
    <row r="117" spans="4:8" s="41" customFormat="1" x14ac:dyDescent="0.25">
      <c r="D117"/>
      <c r="E117"/>
      <c r="F117"/>
      <c r="G117"/>
      <c r="H117"/>
    </row>
    <row r="118" spans="4:8" s="41" customFormat="1" x14ac:dyDescent="0.25">
      <c r="D118"/>
      <c r="E118"/>
      <c r="F118"/>
      <c r="G118"/>
      <c r="H118"/>
    </row>
    <row r="119" spans="4:8" s="41" customFormat="1" x14ac:dyDescent="0.25">
      <c r="D119"/>
      <c r="E119"/>
      <c r="F119"/>
      <c r="G119"/>
      <c r="H119"/>
    </row>
    <row r="120" spans="4:8" s="41" customFormat="1" x14ac:dyDescent="0.25">
      <c r="D120"/>
      <c r="E120"/>
      <c r="F120"/>
      <c r="G120"/>
      <c r="H120"/>
    </row>
    <row r="121" spans="4:8" s="41" customFormat="1" x14ac:dyDescent="0.25">
      <c r="D121"/>
      <c r="E121"/>
      <c r="F121"/>
      <c r="G121"/>
      <c r="H121"/>
    </row>
    <row r="122" spans="4:8" s="41" customFormat="1" x14ac:dyDescent="0.25">
      <c r="D122"/>
      <c r="E122"/>
      <c r="F122"/>
      <c r="G122"/>
      <c r="H122"/>
    </row>
    <row r="123" spans="4:8" s="41" customFormat="1" x14ac:dyDescent="0.25">
      <c r="D123"/>
      <c r="E123"/>
      <c r="F123"/>
      <c r="G123"/>
      <c r="H123"/>
    </row>
    <row r="124" spans="4:8" s="41" customFormat="1" x14ac:dyDescent="0.25">
      <c r="D124"/>
      <c r="E124"/>
      <c r="F124"/>
      <c r="G124"/>
      <c r="H124"/>
    </row>
    <row r="125" spans="4:8" s="41" customFormat="1" x14ac:dyDescent="0.25">
      <c r="D125"/>
      <c r="E125"/>
      <c r="F125"/>
      <c r="G125"/>
      <c r="H125"/>
    </row>
    <row r="126" spans="4:8" s="41" customFormat="1" x14ac:dyDescent="0.25">
      <c r="D126"/>
      <c r="E126"/>
      <c r="F126"/>
      <c r="G126"/>
      <c r="H126"/>
    </row>
    <row r="127" spans="4:8" s="41" customFormat="1" x14ac:dyDescent="0.25">
      <c r="D127"/>
      <c r="E127"/>
      <c r="F127"/>
      <c r="G127"/>
      <c r="H127"/>
    </row>
    <row r="128" spans="4:8" s="41" customFormat="1" x14ac:dyDescent="0.25">
      <c r="D128"/>
      <c r="E128"/>
      <c r="F128"/>
      <c r="G128"/>
      <c r="H128"/>
    </row>
    <row r="129" spans="4:8" s="41" customFormat="1" x14ac:dyDescent="0.25">
      <c r="D129"/>
      <c r="E129"/>
      <c r="F129"/>
      <c r="G129"/>
      <c r="H129"/>
    </row>
    <row r="130" spans="4:8" s="41" customFormat="1" x14ac:dyDescent="0.25">
      <c r="D130"/>
      <c r="E130"/>
      <c r="F130"/>
      <c r="G130"/>
      <c r="H130"/>
    </row>
    <row r="131" spans="4:8" s="41" customFormat="1" x14ac:dyDescent="0.25">
      <c r="D131"/>
      <c r="E131"/>
      <c r="F131"/>
      <c r="G131"/>
      <c r="H131"/>
    </row>
    <row r="132" spans="4:8" s="41" customFormat="1" x14ac:dyDescent="0.25">
      <c r="D132"/>
      <c r="E132"/>
      <c r="F132"/>
      <c r="G132"/>
      <c r="H132"/>
    </row>
    <row r="133" spans="4:8" s="41" customFormat="1" x14ac:dyDescent="0.25">
      <c r="D133"/>
      <c r="E133"/>
      <c r="F133"/>
      <c r="G133"/>
      <c r="H133"/>
    </row>
    <row r="134" spans="4:8" s="41" customFormat="1" x14ac:dyDescent="0.25">
      <c r="D134"/>
      <c r="E134"/>
      <c r="F134"/>
      <c r="G134"/>
      <c r="H134"/>
    </row>
    <row r="135" spans="4:8" s="41" customFormat="1" x14ac:dyDescent="0.25">
      <c r="D135"/>
      <c r="E135"/>
      <c r="F135"/>
      <c r="G135"/>
      <c r="H135"/>
    </row>
    <row r="136" spans="4:8" s="41" customFormat="1" x14ac:dyDescent="0.25">
      <c r="D136"/>
      <c r="E136"/>
      <c r="F136"/>
      <c r="G136"/>
      <c r="H136"/>
    </row>
    <row r="137" spans="4:8" s="41" customFormat="1" x14ac:dyDescent="0.25">
      <c r="D137"/>
      <c r="E137"/>
      <c r="F137"/>
      <c r="G137"/>
      <c r="H137"/>
    </row>
    <row r="138" spans="4:8" s="41" customFormat="1" x14ac:dyDescent="0.25">
      <c r="D138"/>
      <c r="E138"/>
      <c r="F138"/>
      <c r="G138"/>
      <c r="H138"/>
    </row>
    <row r="139" spans="4:8" s="41" customFormat="1" x14ac:dyDescent="0.25">
      <c r="D139"/>
      <c r="E139"/>
      <c r="F139"/>
      <c r="G139"/>
      <c r="H139"/>
    </row>
    <row r="140" spans="4:8" s="41" customFormat="1" x14ac:dyDescent="0.25">
      <c r="D140"/>
      <c r="E140"/>
      <c r="F140"/>
      <c r="G140"/>
      <c r="H140"/>
    </row>
    <row r="141" spans="4:8" s="41" customFormat="1" x14ac:dyDescent="0.25">
      <c r="D141"/>
      <c r="E141"/>
      <c r="F141"/>
      <c r="G141"/>
      <c r="H141"/>
    </row>
    <row r="142" spans="4:8" s="41" customFormat="1" x14ac:dyDescent="0.25">
      <c r="D142"/>
      <c r="E142"/>
      <c r="F142"/>
      <c r="G142"/>
      <c r="H142"/>
    </row>
    <row r="143" spans="4:8" s="41" customFormat="1" x14ac:dyDescent="0.25">
      <c r="D143"/>
      <c r="E143"/>
      <c r="F143"/>
      <c r="G143"/>
      <c r="H143"/>
    </row>
    <row r="144" spans="4:8" s="41" customFormat="1" x14ac:dyDescent="0.25">
      <c r="D144"/>
      <c r="E144"/>
      <c r="F144"/>
      <c r="G144"/>
      <c r="H144"/>
    </row>
    <row r="145" spans="4:8" s="41" customFormat="1" x14ac:dyDescent="0.25">
      <c r="D145"/>
      <c r="E145"/>
      <c r="F145"/>
      <c r="G145"/>
      <c r="H145"/>
    </row>
    <row r="146" spans="4:8" s="41" customFormat="1" x14ac:dyDescent="0.25">
      <c r="D146"/>
      <c r="E146"/>
      <c r="F146"/>
      <c r="G146"/>
      <c r="H146"/>
    </row>
    <row r="147" spans="4:8" s="41" customFormat="1" x14ac:dyDescent="0.25">
      <c r="D147"/>
      <c r="E147"/>
      <c r="F147"/>
      <c r="G147"/>
      <c r="H147"/>
    </row>
    <row r="148" spans="4:8" s="41" customFormat="1" x14ac:dyDescent="0.25">
      <c r="D148"/>
      <c r="E148"/>
      <c r="F148"/>
      <c r="G148"/>
      <c r="H148"/>
    </row>
    <row r="149" spans="4:8" s="41" customFormat="1" x14ac:dyDescent="0.25">
      <c r="D149"/>
      <c r="E149"/>
      <c r="F149"/>
      <c r="G149"/>
      <c r="H149"/>
    </row>
    <row r="150" spans="4:8" s="41" customFormat="1" x14ac:dyDescent="0.25">
      <c r="D150"/>
      <c r="E150"/>
      <c r="F150"/>
      <c r="G150"/>
      <c r="H150"/>
    </row>
    <row r="151" spans="4:8" s="41" customFormat="1" x14ac:dyDescent="0.25">
      <c r="D151"/>
      <c r="E151"/>
      <c r="F151"/>
      <c r="G151"/>
      <c r="H151"/>
    </row>
    <row r="152" spans="4:8" s="41" customFormat="1" x14ac:dyDescent="0.25">
      <c r="D152"/>
      <c r="E152"/>
      <c r="F152"/>
      <c r="G152"/>
      <c r="H152"/>
    </row>
    <row r="153" spans="4:8" s="41" customFormat="1" x14ac:dyDescent="0.25">
      <c r="D153"/>
      <c r="E153"/>
      <c r="F153"/>
      <c r="G153"/>
      <c r="H153"/>
    </row>
    <row r="154" spans="4:8" s="41" customFormat="1" x14ac:dyDescent="0.25">
      <c r="D154"/>
      <c r="E154"/>
      <c r="F154"/>
      <c r="G154"/>
      <c r="H154"/>
    </row>
    <row r="155" spans="4:8" s="41" customFormat="1" x14ac:dyDescent="0.25">
      <c r="D155"/>
      <c r="E155"/>
      <c r="F155"/>
      <c r="G155"/>
      <c r="H155"/>
    </row>
    <row r="156" spans="4:8" s="41" customFormat="1" x14ac:dyDescent="0.25">
      <c r="D156"/>
      <c r="E156"/>
      <c r="F156"/>
      <c r="G156"/>
      <c r="H156"/>
    </row>
    <row r="157" spans="4:8" s="41" customFormat="1" x14ac:dyDescent="0.25">
      <c r="D157"/>
      <c r="E157"/>
      <c r="F157"/>
      <c r="G157"/>
      <c r="H157"/>
    </row>
    <row r="158" spans="4:8" s="41" customFormat="1" x14ac:dyDescent="0.25">
      <c r="D158"/>
      <c r="E158"/>
      <c r="F158"/>
      <c r="G158"/>
      <c r="H158"/>
    </row>
    <row r="159" spans="4:8" s="41" customFormat="1" x14ac:dyDescent="0.25">
      <c r="D159"/>
      <c r="E159"/>
      <c r="F159"/>
      <c r="G159"/>
      <c r="H159"/>
    </row>
    <row r="160" spans="4:8" s="41" customFormat="1" x14ac:dyDescent="0.25">
      <c r="D160"/>
      <c r="E160"/>
      <c r="F160"/>
      <c r="G160"/>
      <c r="H160"/>
    </row>
    <row r="161" spans="4:8" s="41" customFormat="1" x14ac:dyDescent="0.25">
      <c r="D161"/>
      <c r="E161"/>
      <c r="F161"/>
      <c r="G161"/>
      <c r="H161"/>
    </row>
    <row r="162" spans="4:8" s="41" customFormat="1" x14ac:dyDescent="0.25">
      <c r="D162"/>
      <c r="E162"/>
      <c r="F162"/>
      <c r="G162"/>
      <c r="H162"/>
    </row>
    <row r="163" spans="4:8" s="41" customFormat="1" x14ac:dyDescent="0.25">
      <c r="D163"/>
      <c r="E163"/>
      <c r="F163"/>
      <c r="G163"/>
      <c r="H163"/>
    </row>
    <row r="164" spans="4:8" s="41" customFormat="1" x14ac:dyDescent="0.25">
      <c r="D164"/>
      <c r="E164"/>
      <c r="F164"/>
      <c r="G164"/>
      <c r="H164"/>
    </row>
    <row r="165" spans="4:8" s="41" customFormat="1" x14ac:dyDescent="0.25">
      <c r="D165"/>
      <c r="E165"/>
      <c r="F165"/>
      <c r="G165"/>
      <c r="H165"/>
    </row>
    <row r="166" spans="4:8" s="41" customFormat="1" x14ac:dyDescent="0.25">
      <c r="D166"/>
      <c r="E166"/>
      <c r="F166"/>
      <c r="G166"/>
      <c r="H166"/>
    </row>
    <row r="167" spans="4:8" s="41" customFormat="1" x14ac:dyDescent="0.25">
      <c r="D167"/>
      <c r="E167"/>
      <c r="F167"/>
      <c r="G167"/>
      <c r="H167"/>
    </row>
    <row r="168" spans="4:8" s="41" customFormat="1" x14ac:dyDescent="0.25">
      <c r="D168"/>
      <c r="E168"/>
      <c r="F168"/>
      <c r="G168"/>
      <c r="H168"/>
    </row>
    <row r="169" spans="4:8" s="41" customFormat="1" x14ac:dyDescent="0.25">
      <c r="D169"/>
      <c r="E169"/>
      <c r="F169"/>
      <c r="G169"/>
      <c r="H169"/>
    </row>
    <row r="170" spans="4:8" s="41" customFormat="1" x14ac:dyDescent="0.25"/>
    <row r="171" spans="4:8" s="41" customFormat="1" x14ac:dyDescent="0.25"/>
    <row r="172" spans="4:8" s="41" customFormat="1" x14ac:dyDescent="0.25"/>
    <row r="173" spans="4:8" s="41" customFormat="1" x14ac:dyDescent="0.25"/>
    <row r="174" spans="4:8" s="41" customFormat="1" x14ac:dyDescent="0.25"/>
    <row r="175" spans="4:8" s="41" customFormat="1" x14ac:dyDescent="0.25"/>
    <row r="176" spans="4:8" s="41" customFormat="1" x14ac:dyDescent="0.25"/>
    <row r="177" s="41" customFormat="1" x14ac:dyDescent="0.25"/>
    <row r="178" s="41" customFormat="1" x14ac:dyDescent="0.25"/>
    <row r="179" s="41" customFormat="1" x14ac:dyDescent="0.25"/>
    <row r="180" s="41" customFormat="1" x14ac:dyDescent="0.25"/>
    <row r="181" s="41" customFormat="1" x14ac:dyDescent="0.25"/>
    <row r="182" s="41" customFormat="1" x14ac:dyDescent="0.25"/>
    <row r="183" s="41" customFormat="1" x14ac:dyDescent="0.25"/>
    <row r="184" s="41" customFormat="1" x14ac:dyDescent="0.25"/>
    <row r="185" s="41" customFormat="1" x14ac:dyDescent="0.25"/>
    <row r="186" s="41" customFormat="1" x14ac:dyDescent="0.25"/>
    <row r="187" s="41" customFormat="1" x14ac:dyDescent="0.25"/>
    <row r="188" s="41" customFormat="1" x14ac:dyDescent="0.25"/>
    <row r="189" s="41" customFormat="1" x14ac:dyDescent="0.25"/>
    <row r="190" s="41" customFormat="1" x14ac:dyDescent="0.25"/>
    <row r="191" s="41" customFormat="1" x14ac:dyDescent="0.25"/>
    <row r="192" s="41" customFormat="1" x14ac:dyDescent="0.25"/>
    <row r="193" s="41" customFormat="1" x14ac:dyDescent="0.25"/>
    <row r="194" s="41" customFormat="1" x14ac:dyDescent="0.25"/>
    <row r="195" s="41" customFormat="1" x14ac:dyDescent="0.25"/>
    <row r="196" s="41" customFormat="1" x14ac:dyDescent="0.25"/>
    <row r="197" s="41" customFormat="1" x14ac:dyDescent="0.25"/>
    <row r="198" s="41" customFormat="1" x14ac:dyDescent="0.25"/>
    <row r="199" s="41" customFormat="1" x14ac:dyDescent="0.25"/>
    <row r="200" s="41" customFormat="1" x14ac:dyDescent="0.25"/>
    <row r="201" s="41" customFormat="1" x14ac:dyDescent="0.25"/>
    <row r="202" s="41" customFormat="1" x14ac:dyDescent="0.25"/>
    <row r="203" s="41" customFormat="1" x14ac:dyDescent="0.25"/>
    <row r="204" s="41" customFormat="1" x14ac:dyDescent="0.25"/>
    <row r="205" s="41" customFormat="1" x14ac:dyDescent="0.25"/>
    <row r="206" s="41" customFormat="1" x14ac:dyDescent="0.25"/>
    <row r="207" s="41" customFormat="1" x14ac:dyDescent="0.25"/>
    <row r="208" s="41" customFormat="1" x14ac:dyDescent="0.25"/>
    <row r="209" s="41" customFormat="1" x14ac:dyDescent="0.25"/>
    <row r="210" s="41" customFormat="1" x14ac:dyDescent="0.25"/>
    <row r="211" s="41" customFormat="1" x14ac:dyDescent="0.25"/>
    <row r="212" s="41" customFormat="1" x14ac:dyDescent="0.25"/>
    <row r="213" s="41" customFormat="1" x14ac:dyDescent="0.25"/>
    <row r="214" s="41" customFormat="1" x14ac:dyDescent="0.25"/>
    <row r="215" s="41" customFormat="1" x14ac:dyDescent="0.25"/>
    <row r="216" s="41" customFormat="1" x14ac:dyDescent="0.25"/>
    <row r="217" s="41" customFormat="1" x14ac:dyDescent="0.25"/>
    <row r="218" s="41" customFormat="1" x14ac:dyDescent="0.25"/>
    <row r="219" s="41" customFormat="1" x14ac:dyDescent="0.25"/>
    <row r="220" s="41" customFormat="1" x14ac:dyDescent="0.25"/>
    <row r="221" s="41" customFormat="1" x14ac:dyDescent="0.25"/>
    <row r="222" s="41" customFormat="1" x14ac:dyDescent="0.25"/>
    <row r="223" s="41" customFormat="1" x14ac:dyDescent="0.25"/>
    <row r="224" s="41" customFormat="1" x14ac:dyDescent="0.25"/>
    <row r="225" s="41" customFormat="1" x14ac:dyDescent="0.25"/>
    <row r="226" s="41" customFormat="1" x14ac:dyDescent="0.25"/>
    <row r="227" s="41" customFormat="1" x14ac:dyDescent="0.25"/>
    <row r="228" s="41" customFormat="1" x14ac:dyDescent="0.25"/>
    <row r="229" s="41" customFormat="1" x14ac:dyDescent="0.25"/>
    <row r="230" s="41" customFormat="1" x14ac:dyDescent="0.25"/>
    <row r="231" s="41" customFormat="1" x14ac:dyDescent="0.25"/>
    <row r="232" s="41" customFormat="1" x14ac:dyDescent="0.25"/>
    <row r="233" s="41" customFormat="1" x14ac:dyDescent="0.25"/>
    <row r="234" s="41" customFormat="1" x14ac:dyDescent="0.25"/>
    <row r="235" s="41" customFormat="1" x14ac:dyDescent="0.25"/>
    <row r="236" s="41" customFormat="1" x14ac:dyDescent="0.25"/>
    <row r="237" s="41" customFormat="1" x14ac:dyDescent="0.25"/>
    <row r="238" s="41" customFormat="1" x14ac:dyDescent="0.25"/>
    <row r="239" s="41" customFormat="1" x14ac:dyDescent="0.25"/>
    <row r="240" s="41" customFormat="1" x14ac:dyDescent="0.25"/>
    <row r="241" s="41" customFormat="1" x14ac:dyDescent="0.25"/>
    <row r="242" s="41" customFormat="1" x14ac:dyDescent="0.25"/>
    <row r="243" s="41" customFormat="1" x14ac:dyDescent="0.25"/>
    <row r="244" s="41" customFormat="1" x14ac:dyDescent="0.25"/>
    <row r="245" s="41" customFormat="1" x14ac:dyDescent="0.25"/>
    <row r="246" s="41" customFormat="1" x14ac:dyDescent="0.25"/>
    <row r="247" s="41" customFormat="1" x14ac:dyDescent="0.25"/>
    <row r="248" s="41" customFormat="1" x14ac:dyDescent="0.25"/>
    <row r="249" s="41" customFormat="1" x14ac:dyDescent="0.25"/>
    <row r="250" s="41" customFormat="1" x14ac:dyDescent="0.25"/>
    <row r="251" s="41" customFormat="1" x14ac:dyDescent="0.25"/>
    <row r="252" s="41" customFormat="1" x14ac:dyDescent="0.25"/>
    <row r="253" s="41" customFormat="1" x14ac:dyDescent="0.25"/>
    <row r="254" s="41" customFormat="1" x14ac:dyDescent="0.25"/>
    <row r="255" s="41" customFormat="1" x14ac:dyDescent="0.25"/>
    <row r="256" s="41" customFormat="1" x14ac:dyDescent="0.25"/>
    <row r="257" s="41" customFormat="1" x14ac:dyDescent="0.25"/>
    <row r="258" s="41" customFormat="1" x14ac:dyDescent="0.25"/>
    <row r="259" s="41" customFormat="1" x14ac:dyDescent="0.25"/>
    <row r="260" s="41" customFormat="1" x14ac:dyDescent="0.25"/>
    <row r="261" s="41" customFormat="1" x14ac:dyDescent="0.25"/>
    <row r="262" s="41" customFormat="1" x14ac:dyDescent="0.25"/>
    <row r="263" s="41" customFormat="1" x14ac:dyDescent="0.25"/>
    <row r="264" s="41" customFormat="1" x14ac:dyDescent="0.25"/>
    <row r="265" s="41" customFormat="1" x14ac:dyDescent="0.25"/>
    <row r="266" s="41" customFormat="1" x14ac:dyDescent="0.25"/>
    <row r="267" s="41" customFormat="1" x14ac:dyDescent="0.25"/>
    <row r="268" s="41" customFormat="1" x14ac:dyDescent="0.25"/>
    <row r="269" s="41" customFormat="1" x14ac:dyDescent="0.25"/>
    <row r="270" s="41" customFormat="1" x14ac:dyDescent="0.25"/>
    <row r="271" s="41" customFormat="1" x14ac:dyDescent="0.25"/>
    <row r="272" s="41" customFormat="1" x14ac:dyDescent="0.25"/>
    <row r="273" s="41" customFormat="1" x14ac:dyDescent="0.25"/>
    <row r="274" s="41" customFormat="1" x14ac:dyDescent="0.25"/>
    <row r="275" s="41" customFormat="1" x14ac:dyDescent="0.25"/>
    <row r="276" s="41" customFormat="1" x14ac:dyDescent="0.25"/>
    <row r="277" s="41" customFormat="1" x14ac:dyDescent="0.25"/>
    <row r="278" s="41" customFormat="1" x14ac:dyDescent="0.25"/>
    <row r="279" s="41" customFormat="1" x14ac:dyDescent="0.25"/>
    <row r="280" s="41" customFormat="1" x14ac:dyDescent="0.25"/>
    <row r="281" s="41" customFormat="1" x14ac:dyDescent="0.25"/>
    <row r="282" s="41" customFormat="1" x14ac:dyDescent="0.25"/>
    <row r="283" s="41" customFormat="1" x14ac:dyDescent="0.25"/>
    <row r="284" s="41" customFormat="1" x14ac:dyDescent="0.25"/>
    <row r="285" s="41" customFormat="1" x14ac:dyDescent="0.25"/>
    <row r="286" s="41" customFormat="1" x14ac:dyDescent="0.25"/>
    <row r="287" s="41" customFormat="1" x14ac:dyDescent="0.25"/>
    <row r="288" s="41" customFormat="1" x14ac:dyDescent="0.25"/>
    <row r="289" s="41" customFormat="1" x14ac:dyDescent="0.25"/>
    <row r="290" s="41" customFormat="1" x14ac:dyDescent="0.25"/>
    <row r="291" s="41" customFormat="1" x14ac:dyDescent="0.25"/>
    <row r="292" s="41" customFormat="1" x14ac:dyDescent="0.25"/>
    <row r="293" s="41" customFormat="1" x14ac:dyDescent="0.25"/>
    <row r="294" s="41" customFormat="1" x14ac:dyDescent="0.25"/>
    <row r="295" s="41" customFormat="1" x14ac:dyDescent="0.25"/>
    <row r="296" s="41" customFormat="1" x14ac:dyDescent="0.25"/>
    <row r="297" s="41" customFormat="1" x14ac:dyDescent="0.25"/>
    <row r="298" s="41" customFormat="1" x14ac:dyDescent="0.25"/>
    <row r="299" s="41" customFormat="1" x14ac:dyDescent="0.25"/>
    <row r="300" s="41" customFormat="1" x14ac:dyDescent="0.25"/>
    <row r="301" s="41" customFormat="1" x14ac:dyDescent="0.25"/>
    <row r="302" s="41" customFormat="1" x14ac:dyDescent="0.25"/>
    <row r="303" s="41" customFormat="1" x14ac:dyDescent="0.25"/>
    <row r="304" s="41" customFormat="1" x14ac:dyDescent="0.25"/>
    <row r="305" s="41" customFormat="1" x14ac:dyDescent="0.25"/>
    <row r="306" s="41" customFormat="1" x14ac:dyDescent="0.25"/>
    <row r="307" s="41" customFormat="1" x14ac:dyDescent="0.25"/>
    <row r="308" s="41" customFormat="1" x14ac:dyDescent="0.25"/>
    <row r="309" s="41" customFormat="1" x14ac:dyDescent="0.25"/>
    <row r="310" s="41" customFormat="1" x14ac:dyDescent="0.25"/>
    <row r="311" s="41" customFormat="1" x14ac:dyDescent="0.25"/>
    <row r="312" s="41" customFormat="1" x14ac:dyDescent="0.25"/>
    <row r="313" s="41" customFormat="1" x14ac:dyDescent="0.25"/>
    <row r="314" s="41" customFormat="1" x14ac:dyDescent="0.25"/>
    <row r="315" s="41" customFormat="1" x14ac:dyDescent="0.25"/>
    <row r="316" s="41" customFormat="1" x14ac:dyDescent="0.25"/>
    <row r="317" s="41" customFormat="1" x14ac:dyDescent="0.25"/>
    <row r="318" s="41" customFormat="1" x14ac:dyDescent="0.25"/>
    <row r="319" s="41" customFormat="1" x14ac:dyDescent="0.25"/>
    <row r="320" s="41" customFormat="1" x14ac:dyDescent="0.25"/>
    <row r="321" s="41" customFormat="1" x14ac:dyDescent="0.25"/>
    <row r="322" s="41" customFormat="1" x14ac:dyDescent="0.25"/>
    <row r="323" s="41" customFormat="1" x14ac:dyDescent="0.25"/>
    <row r="324" s="41" customFormat="1" x14ac:dyDescent="0.25"/>
    <row r="325" s="41" customFormat="1" x14ac:dyDescent="0.25"/>
    <row r="326" s="41" customFormat="1" x14ac:dyDescent="0.25"/>
    <row r="327" s="41" customFormat="1" x14ac:dyDescent="0.25"/>
    <row r="328" s="41" customFormat="1" x14ac:dyDescent="0.25"/>
    <row r="329" s="41" customFormat="1" x14ac:dyDescent="0.25"/>
    <row r="330" s="41" customFormat="1" x14ac:dyDescent="0.25"/>
    <row r="331" s="41" customFormat="1" x14ac:dyDescent="0.25"/>
  </sheetData>
  <conditionalFormatting pivot="1" sqref="E10:E26 E28:E59">
    <cfRule type="dataBar" priority="11">
      <dataBar>
        <cfvo type="min"/>
        <cfvo type="max"/>
        <color rgb="FF7030A0"/>
      </dataBar>
      <extLst>
        <ext xmlns:x14="http://schemas.microsoft.com/office/spreadsheetml/2009/9/main" uri="{B025F937-C7B1-47D3-B67F-A62EFF666E3E}">
          <x14:id>{A6D66DAE-53BD-4C1F-8B50-CA6E47306271}</x14:id>
        </ext>
      </extLst>
    </cfRule>
  </conditionalFormatting>
  <conditionalFormatting pivot="1" sqref="F10:F26 F28:F59">
    <cfRule type="dataBar" priority="20">
      <dataBar>
        <cfvo type="min"/>
        <cfvo type="max"/>
        <color rgb="FFFFC000"/>
      </dataBar>
      <extLst>
        <ext xmlns:x14="http://schemas.microsoft.com/office/spreadsheetml/2009/9/main" uri="{B025F937-C7B1-47D3-B67F-A62EFF666E3E}">
          <x14:id>{36516EEE-EE84-4B3C-9BA9-7347FD97C93E}</x14:id>
        </ext>
      </extLst>
    </cfRule>
  </conditionalFormatting>
  <conditionalFormatting pivot="1" sqref="F10:F26 F28:F59">
    <cfRule type="dataBar" priority="10">
      <dataBar>
        <cfvo type="min"/>
        <cfvo type="max"/>
        <color rgb="FFFFB628"/>
      </dataBar>
      <extLst>
        <ext xmlns:x14="http://schemas.microsoft.com/office/spreadsheetml/2009/9/main" uri="{B025F937-C7B1-47D3-B67F-A62EFF666E3E}">
          <x14:id>{315FC340-4C16-48F8-8CC5-0E8D2590A73D}</x14:id>
        </ext>
      </extLst>
    </cfRule>
  </conditionalFormatting>
  <conditionalFormatting pivot="1" sqref="E10">
    <cfRule type="dataBar" priority="12">
      <dataBar>
        <cfvo type="min"/>
        <cfvo type="max"/>
        <color rgb="FFFFB628"/>
      </dataBar>
      <extLst>
        <ext xmlns:x14="http://schemas.microsoft.com/office/spreadsheetml/2009/9/main" uri="{B025F937-C7B1-47D3-B67F-A62EFF666E3E}">
          <x14:id>{CA0465B3-E671-4003-9F6D-8AD13ECA9126}</x14:id>
        </ext>
      </extLst>
    </cfRule>
  </conditionalFormatting>
  <conditionalFormatting pivot="1" sqref="H10:H26 H28:H59">
    <cfRule type="dataBar" priority="7">
      <dataBar>
        <cfvo type="min"/>
        <cfvo type="max"/>
        <color rgb="FF7030A0"/>
      </dataBar>
      <extLst>
        <ext xmlns:x14="http://schemas.microsoft.com/office/spreadsheetml/2009/9/main" uri="{B025F937-C7B1-47D3-B67F-A62EFF666E3E}">
          <x14:id>{6E3D1EFC-F097-4BF5-B340-5449ADF611E6}</x14:id>
        </ext>
      </extLst>
    </cfRule>
  </conditionalFormatting>
  <conditionalFormatting pivot="1" sqref="H10:H26 H28:H59">
    <cfRule type="dataBar" priority="5">
      <dataBar>
        <cfvo type="min"/>
        <cfvo type="max"/>
        <color rgb="FF008AEF"/>
      </dataBar>
      <extLst>
        <ext xmlns:x14="http://schemas.microsoft.com/office/spreadsheetml/2009/9/main" uri="{B025F937-C7B1-47D3-B67F-A62EFF666E3E}">
          <x14:id>{4FB5B93C-3C1C-4AAA-9984-EE75EA30B8ED}</x14:id>
        </ext>
      </extLst>
    </cfRule>
  </conditionalFormatting>
  <conditionalFormatting pivot="1" sqref="H10:H26 H28:H59">
    <cfRule type="dataBar" priority="2">
      <dataBar>
        <cfvo type="min"/>
        <cfvo type="max"/>
        <color rgb="FFFFB628"/>
      </dataBar>
      <extLst>
        <ext xmlns:x14="http://schemas.microsoft.com/office/spreadsheetml/2009/9/main" uri="{B025F937-C7B1-47D3-B67F-A62EFF666E3E}">
          <x14:id>{9B8443E9-6CB4-45C9-A15C-9C97E950CB0D}</x14:id>
        </ext>
      </extLst>
    </cfRule>
  </conditionalFormatting>
  <conditionalFormatting pivot="1" sqref="G10:G59">
    <cfRule type="dataBar" priority="1">
      <dataBar>
        <cfvo type="min"/>
        <cfvo type="max"/>
        <color rgb="FF7030A0"/>
      </dataBar>
      <extLst>
        <ext xmlns:x14="http://schemas.microsoft.com/office/spreadsheetml/2009/9/main" uri="{B025F937-C7B1-47D3-B67F-A62EFF666E3E}">
          <x14:id>{4E39CE91-F0C2-4949-8A7C-033DBB467F79}</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A6D66DAE-53BD-4C1F-8B50-CA6E47306271}">
            <x14:dataBar minLength="0" maxLength="100">
              <x14:cfvo type="autoMin"/>
              <x14:cfvo type="autoMax"/>
              <x14:negativeFillColor rgb="FFFF0000"/>
              <x14:axisColor rgb="FF000000"/>
            </x14:dataBar>
          </x14:cfRule>
          <xm:sqref>E10:E26 E28:E59</xm:sqref>
        </x14:conditionalFormatting>
        <x14:conditionalFormatting xmlns:xm="http://schemas.microsoft.com/office/excel/2006/main" pivot="1">
          <x14:cfRule type="dataBar" id="{36516EEE-EE84-4B3C-9BA9-7347FD97C93E}">
            <x14:dataBar minLength="0" maxLength="100">
              <x14:cfvo type="autoMin"/>
              <x14:cfvo type="autoMax"/>
              <x14:negativeFillColor rgb="FFFF0000"/>
              <x14:axisColor rgb="FF000000"/>
            </x14:dataBar>
          </x14:cfRule>
          <xm:sqref>F10:F26 F28:F59</xm:sqref>
        </x14:conditionalFormatting>
        <x14:conditionalFormatting xmlns:xm="http://schemas.microsoft.com/office/excel/2006/main" pivot="1">
          <x14:cfRule type="dataBar" id="{315FC340-4C16-48F8-8CC5-0E8D2590A73D}">
            <x14:dataBar minLength="0" maxLength="100">
              <x14:cfvo type="autoMin"/>
              <x14:cfvo type="autoMax"/>
              <x14:negativeFillColor rgb="FFFF0000"/>
              <x14:axisColor rgb="FF000000"/>
            </x14:dataBar>
          </x14:cfRule>
          <xm:sqref>F10:F26 F28:F59</xm:sqref>
        </x14:conditionalFormatting>
        <x14:conditionalFormatting xmlns:xm="http://schemas.microsoft.com/office/excel/2006/main" pivot="1">
          <x14:cfRule type="dataBar" id="{CA0465B3-E671-4003-9F6D-8AD13ECA9126}">
            <x14:dataBar minLength="0" maxLength="100">
              <x14:cfvo type="autoMin"/>
              <x14:cfvo type="autoMax"/>
              <x14:negativeFillColor rgb="FFFF0000"/>
              <x14:axisColor rgb="FF000000"/>
            </x14:dataBar>
          </x14:cfRule>
          <xm:sqref>E10</xm:sqref>
        </x14:conditionalFormatting>
        <x14:conditionalFormatting xmlns:xm="http://schemas.microsoft.com/office/excel/2006/main" pivot="1">
          <x14:cfRule type="dataBar" id="{6E3D1EFC-F097-4BF5-B340-5449ADF611E6}">
            <x14:dataBar minLength="0" maxLength="100">
              <x14:cfvo type="autoMin"/>
              <x14:cfvo type="autoMax"/>
              <x14:negativeFillColor rgb="FFFF0000"/>
              <x14:axisColor rgb="FF000000"/>
            </x14:dataBar>
          </x14:cfRule>
          <xm:sqref>H10:H26 H28:H59</xm:sqref>
        </x14:conditionalFormatting>
        <x14:conditionalFormatting xmlns:xm="http://schemas.microsoft.com/office/excel/2006/main" pivot="1">
          <x14:cfRule type="dataBar" id="{4FB5B93C-3C1C-4AAA-9984-EE75EA30B8ED}">
            <x14:dataBar minLength="0" maxLength="100">
              <x14:cfvo type="autoMin"/>
              <x14:cfvo type="autoMax"/>
              <x14:negativeFillColor rgb="FFFF0000"/>
              <x14:axisColor rgb="FF000000"/>
            </x14:dataBar>
          </x14:cfRule>
          <xm:sqref>H10:H26 H28:H59</xm:sqref>
        </x14:conditionalFormatting>
        <x14:conditionalFormatting xmlns:xm="http://schemas.microsoft.com/office/excel/2006/main" pivot="1">
          <x14:cfRule type="dataBar" id="{9B8443E9-6CB4-45C9-A15C-9C97E950CB0D}">
            <x14:dataBar minLength="0" maxLength="100">
              <x14:cfvo type="autoMin"/>
              <x14:cfvo type="autoMax"/>
              <x14:negativeFillColor rgb="FFFF0000"/>
              <x14:axisColor rgb="FF000000"/>
            </x14:dataBar>
          </x14:cfRule>
          <xm:sqref>H10:H26 H28:H59</xm:sqref>
        </x14:conditionalFormatting>
        <x14:conditionalFormatting xmlns:xm="http://schemas.microsoft.com/office/excel/2006/main" pivot="1">
          <x14:cfRule type="dataBar" id="{4E39CE91-F0C2-4949-8A7C-033DBB467F79}">
            <x14:dataBar minLength="0" maxLength="100">
              <x14:cfvo type="autoMin"/>
              <x14:cfvo type="autoMax"/>
              <x14:negativeFillColor rgb="FFFF0000"/>
              <x14:axisColor rgb="FF000000"/>
            </x14:dataBar>
          </x14:cfRule>
          <xm:sqref>G10:G59</xm:sqref>
        </x14:conditionalFormatting>
        <x14:conditionalFormatting xmlns:xm="http://schemas.microsoft.com/office/excel/2006/main">
          <x14:cfRule type="expression" priority="8" id="{CEEBAEF0-DC78-43B3-9DCB-5821CD94074A}">
            <xm:f>$D10=Analysis!$A$15</xm:f>
            <x14:dxf>
              <border>
                <top style="thin">
                  <color rgb="FF7030A0"/>
                </top>
                <bottom style="thin">
                  <color rgb="FF7030A0"/>
                </bottom>
                <vertical/>
                <horizontal/>
              </border>
            </x14:dxf>
          </x14:cfRule>
          <xm:sqref>D10:D59</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272F8-6E48-420E-8532-987F168261A6}">
  <dimension ref="A3:D11"/>
  <sheetViews>
    <sheetView showGridLines="0" workbookViewId="0">
      <selection activeCell="H19" sqref="H19"/>
    </sheetView>
  </sheetViews>
  <sheetFormatPr defaultRowHeight="15" x14ac:dyDescent="0.25"/>
  <cols>
    <col min="2" max="2" width="8.42578125" bestFit="1" customWidth="1"/>
  </cols>
  <sheetData>
    <row r="3" spans="1:4" x14ac:dyDescent="0.25">
      <c r="A3" t="s">
        <v>2801</v>
      </c>
      <c r="B3" t="s">
        <v>2815</v>
      </c>
      <c r="C3">
        <f>MAX(B4:B7)*1.3</f>
        <v>1101.1000000000001</v>
      </c>
      <c r="D3" t="s">
        <v>2816</v>
      </c>
    </row>
    <row r="4" spans="1:4" x14ac:dyDescent="0.25">
      <c r="A4" t="s">
        <v>2804</v>
      </c>
      <c r="B4">
        <v>847</v>
      </c>
      <c r="C4">
        <f>$C$3-B4</f>
        <v>254.10000000000014</v>
      </c>
    </row>
    <row r="5" spans="1:4" x14ac:dyDescent="0.25">
      <c r="A5" t="s">
        <v>2802</v>
      </c>
      <c r="B5">
        <v>513</v>
      </c>
      <c r="C5">
        <f t="shared" ref="C5:C7" si="0">$C$3-B5</f>
        <v>588.10000000000014</v>
      </c>
    </row>
    <row r="6" spans="1:4" x14ac:dyDescent="0.25">
      <c r="A6" t="s">
        <v>2805</v>
      </c>
      <c r="B6">
        <v>406</v>
      </c>
      <c r="C6">
        <f t="shared" si="0"/>
        <v>695.10000000000014</v>
      </c>
    </row>
    <row r="7" spans="1:4" x14ac:dyDescent="0.25">
      <c r="A7" t="s">
        <v>2803</v>
      </c>
      <c r="B7">
        <v>314</v>
      </c>
      <c r="C7">
        <f t="shared" si="0"/>
        <v>787.10000000000014</v>
      </c>
    </row>
    <row r="11" spans="1:4" x14ac:dyDescent="0.25">
      <c r="A11" t="s">
        <v>2817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13543-0250-47FF-B13E-7CFEE57F58BD}">
  <dimension ref="A3:B7"/>
  <sheetViews>
    <sheetView workbookViewId="0">
      <selection activeCell="Q8" sqref="Q8"/>
    </sheetView>
  </sheetViews>
  <sheetFormatPr defaultRowHeight="15" x14ac:dyDescent="0.25"/>
  <cols>
    <col min="1" max="1" width="9.7109375" bestFit="1" customWidth="1"/>
    <col min="2" max="2" width="27" bestFit="1" customWidth="1"/>
    <col min="3" max="3" width="10" bestFit="1" customWidth="1"/>
    <col min="4" max="4" width="6.28515625" bestFit="1" customWidth="1"/>
    <col min="5" max="5" width="5.7109375" bestFit="1" customWidth="1"/>
  </cols>
  <sheetData>
    <row r="3" spans="1:2" x14ac:dyDescent="0.25">
      <c r="A3" s="16" t="s">
        <v>2801</v>
      </c>
      <c r="B3" t="s">
        <v>2818</v>
      </c>
    </row>
    <row r="4" spans="1:2" x14ac:dyDescent="0.25">
      <c r="A4" t="s">
        <v>2802</v>
      </c>
      <c r="B4">
        <v>513</v>
      </c>
    </row>
    <row r="5" spans="1:2" x14ac:dyDescent="0.25">
      <c r="A5" t="s">
        <v>2803</v>
      </c>
      <c r="B5">
        <v>314</v>
      </c>
    </row>
    <row r="6" spans="1:2" x14ac:dyDescent="0.25">
      <c r="A6" t="s">
        <v>2804</v>
      </c>
      <c r="B6">
        <v>847</v>
      </c>
    </row>
    <row r="7" spans="1:2" x14ac:dyDescent="0.25">
      <c r="A7" t="s">
        <v>2805</v>
      </c>
      <c r="B7">
        <v>406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30C4A-4E5C-41F3-BE42-2813EA44E79C}">
  <dimension ref="A1:BP54"/>
  <sheetViews>
    <sheetView showGridLines="0" topLeftCell="A16" workbookViewId="0">
      <selection activeCell="A14" sqref="A14"/>
      <pivotSelection pane="bottomRight" activeRow="41" previousRow="41" click="2" r:id="rId9">
        <pivotArea field="0" type="button" dataOnly="0" labelOnly="1" outline="0" axis="axisRow" fieldPosition="0"/>
      </pivotSelection>
    </sheetView>
  </sheetViews>
  <sheetFormatPr defaultRowHeight="15" x14ac:dyDescent="0.25"/>
  <cols>
    <col min="1" max="1" width="18.7109375" bestFit="1" customWidth="1"/>
    <col min="2" max="2" width="8" bestFit="1" customWidth="1"/>
    <col min="3" max="3" width="47" bestFit="1" customWidth="1"/>
    <col min="4" max="4" width="18.7109375" bestFit="1" customWidth="1"/>
    <col min="5" max="5" width="46.28515625" bestFit="1" customWidth="1"/>
    <col min="6" max="6" width="18.85546875" bestFit="1" customWidth="1"/>
    <col min="8" max="8" width="14.28515625" style="17" bestFit="1" customWidth="1"/>
    <col min="9" max="14" width="14.28515625" style="17" customWidth="1"/>
    <col min="15" max="15" width="19.140625" customWidth="1"/>
    <col min="16" max="16" width="15.7109375" style="53" customWidth="1"/>
    <col min="18" max="18" width="18.7109375" bestFit="1" customWidth="1"/>
    <col min="19" max="19" width="46.28515625" bestFit="1" customWidth="1"/>
    <col min="22" max="22" width="18.7109375" bestFit="1" customWidth="1"/>
    <col min="23" max="23" width="22.28515625" bestFit="1" customWidth="1"/>
    <col min="24" max="24" width="19.5703125" bestFit="1" customWidth="1"/>
    <col min="25" max="25" width="16" bestFit="1" customWidth="1"/>
    <col min="26" max="26" width="12.140625" customWidth="1"/>
    <col min="28" max="28" width="13.42578125" bestFit="1" customWidth="1"/>
    <col min="29" max="29" width="46.28515625" bestFit="1" customWidth="1"/>
    <col min="31" max="31" width="14.7109375" bestFit="1" customWidth="1"/>
    <col min="33" max="33" width="14.28515625" bestFit="1" customWidth="1"/>
    <col min="35" max="35" width="46.28515625" bestFit="1" customWidth="1"/>
    <col min="36" max="36" width="16.85546875" bestFit="1" customWidth="1"/>
    <col min="37" max="37" width="7.85546875" bestFit="1" customWidth="1"/>
    <col min="38" max="38" width="5.42578125" bestFit="1" customWidth="1"/>
    <col min="39" max="39" width="11.28515625" bestFit="1" customWidth="1"/>
    <col min="41" max="41" width="51.28515625" bestFit="1" customWidth="1"/>
    <col min="42" max="42" width="16.85546875" bestFit="1" customWidth="1"/>
    <col min="43" max="43" width="11.28515625" bestFit="1" customWidth="1"/>
    <col min="44" max="44" width="7" bestFit="1" customWidth="1"/>
    <col min="45" max="45" width="11.28515625" bestFit="1" customWidth="1"/>
    <col min="48" max="48" width="15.28515625" bestFit="1" customWidth="1"/>
    <col min="49" max="49" width="45.42578125" bestFit="1" customWidth="1"/>
    <col min="50" max="50" width="3" bestFit="1" customWidth="1"/>
    <col min="51" max="57" width="4" bestFit="1" customWidth="1"/>
    <col min="58" max="58" width="18.7109375" bestFit="1" customWidth="1"/>
    <col min="59" max="59" width="22.28515625" bestFit="1" customWidth="1"/>
    <col min="60" max="60" width="19.5703125" bestFit="1" customWidth="1"/>
    <col min="61" max="61" width="16" bestFit="1" customWidth="1"/>
    <col min="62" max="62" width="9.7109375" bestFit="1" customWidth="1"/>
    <col min="63" max="65" width="4" bestFit="1" customWidth="1"/>
    <col min="66" max="66" width="18.7109375" bestFit="1" customWidth="1"/>
    <col min="67" max="67" width="27" bestFit="1" customWidth="1"/>
    <col min="68" max="68" width="22.7109375" bestFit="1" customWidth="1"/>
    <col min="69" max="173" width="4" bestFit="1" customWidth="1"/>
    <col min="174" max="174" width="11.28515625" bestFit="1" customWidth="1"/>
  </cols>
  <sheetData>
    <row r="1" spans="1:68" x14ac:dyDescent="0.25">
      <c r="A1" s="16" t="s">
        <v>19</v>
      </c>
      <c r="B1" t="s">
        <v>2797</v>
      </c>
      <c r="R1" s="16" t="s">
        <v>1</v>
      </c>
      <c r="S1" t="s">
        <v>2797</v>
      </c>
    </row>
    <row r="2" spans="1:68" x14ac:dyDescent="0.25">
      <c r="W2" t="s">
        <v>2806</v>
      </c>
      <c r="AO2" s="16" t="s">
        <v>1</v>
      </c>
      <c r="AP2" t="s">
        <v>1575</v>
      </c>
    </row>
    <row r="3" spans="1:68" x14ac:dyDescent="0.25">
      <c r="A3" s="16" t="s">
        <v>2785</v>
      </c>
      <c r="D3" s="16" t="s">
        <v>2752</v>
      </c>
      <c r="E3" t="s">
        <v>2793</v>
      </c>
      <c r="R3" s="16" t="s">
        <v>2752</v>
      </c>
      <c r="S3" t="s">
        <v>2793</v>
      </c>
      <c r="V3" t="s">
        <v>2755</v>
      </c>
      <c r="W3" t="s">
        <v>2788</v>
      </c>
      <c r="X3" s="17" t="s">
        <v>2795</v>
      </c>
      <c r="Y3" s="52" t="s">
        <v>2794</v>
      </c>
      <c r="Z3" t="s">
        <v>2801</v>
      </c>
      <c r="AF3" t="s">
        <v>2808</v>
      </c>
      <c r="AV3" s="16" t="s">
        <v>2752</v>
      </c>
      <c r="AW3" t="s">
        <v>2784</v>
      </c>
      <c r="BF3" t="s">
        <v>2755</v>
      </c>
      <c r="BG3" t="s">
        <v>2788</v>
      </c>
      <c r="BH3" s="17" t="s">
        <v>2795</v>
      </c>
      <c r="BI3" s="52" t="s">
        <v>2794</v>
      </c>
      <c r="BJ3" t="s">
        <v>2801</v>
      </c>
      <c r="BN3" s="16" t="s">
        <v>2752</v>
      </c>
      <c r="BO3" t="s">
        <v>2818</v>
      </c>
      <c r="BP3" t="s">
        <v>2819</v>
      </c>
    </row>
    <row r="4" spans="1:68" x14ac:dyDescent="0.25">
      <c r="A4" s="1" t="s">
        <v>2783</v>
      </c>
      <c r="B4" s="18">
        <v>39</v>
      </c>
      <c r="D4" s="1" t="s">
        <v>2317</v>
      </c>
      <c r="E4" s="18">
        <v>206</v>
      </c>
      <c r="F4" t="str" cm="1">
        <f t="array" ref="F4:G53">D4:E53</f>
        <v>Texas</v>
      </c>
      <c r="G4">
        <v>206</v>
      </c>
      <c r="H4" s="17">
        <f>_xlfn.XLOOKUP(D4,'State Population (2026)'!B:B,'State Population (2026)'!C:C,0)</f>
        <v>31709821</v>
      </c>
      <c r="R4" s="1" t="s">
        <v>2317</v>
      </c>
      <c r="S4" s="18">
        <v>206</v>
      </c>
      <c r="V4" t="s">
        <v>2317</v>
      </c>
      <c r="W4">
        <v>206</v>
      </c>
      <c r="X4" s="17">
        <v>31709821</v>
      </c>
      <c r="Y4" s="55">
        <f>(Table2[[#This Row],[Dedicated Burn Beds]]/Table2[[#This Row],[Total population]])*100000</f>
        <v>0.64964100554210003</v>
      </c>
      <c r="Z4" t="str">
        <f>_xlfn.XLOOKUP(Table2[[#This Row],[State]],'[1]State Regions'!$A:$A,'[1]State Regions'!$B:$B)</f>
        <v>South</v>
      </c>
      <c r="AB4" s="16" t="s">
        <v>2752</v>
      </c>
      <c r="AC4" t="s">
        <v>2793</v>
      </c>
      <c r="AD4" t="s">
        <v>2801</v>
      </c>
      <c r="AE4" t="s">
        <v>2809</v>
      </c>
      <c r="AF4">
        <f>MAX(AE5:AE8)*1.3</f>
        <v>1101.1000000000001</v>
      </c>
      <c r="AG4" t="s">
        <v>2810</v>
      </c>
      <c r="AI4" s="16" t="s">
        <v>2793</v>
      </c>
      <c r="AJ4" s="16" t="s">
        <v>2811</v>
      </c>
      <c r="AP4" s="16" t="s">
        <v>2811</v>
      </c>
      <c r="AV4" s="1" t="s">
        <v>2805</v>
      </c>
      <c r="AW4" s="18">
        <v>50886</v>
      </c>
      <c r="BF4" t="s">
        <v>2317</v>
      </c>
      <c r="BG4">
        <v>206</v>
      </c>
      <c r="BH4" s="17">
        <v>31709821</v>
      </c>
      <c r="BI4" s="55">
        <f>(Table24[[#This Row],[Dedicated Burn Beds]]/Table24[[#This Row],[Total population]])*100000</f>
        <v>0.64964100554210003</v>
      </c>
      <c r="BJ4" t="str">
        <f>_xlfn.XLOOKUP(Table24[[#This Row],[State]],'[1]State Regions'!$A:$A,'[1]State Regions'!$B:$B)</f>
        <v>South</v>
      </c>
      <c r="BN4" s="1" t="s">
        <v>146</v>
      </c>
      <c r="BO4">
        <v>140</v>
      </c>
      <c r="BP4" s="18">
        <v>39355309</v>
      </c>
    </row>
    <row r="5" spans="1:68" x14ac:dyDescent="0.25">
      <c r="A5" s="1" t="s">
        <v>2782</v>
      </c>
      <c r="B5" s="18">
        <v>24</v>
      </c>
      <c r="D5" s="1" t="s">
        <v>1730</v>
      </c>
      <c r="E5" s="18">
        <v>143</v>
      </c>
      <c r="F5" t="str">
        <v>New York</v>
      </c>
      <c r="G5">
        <v>143</v>
      </c>
      <c r="H5" s="17">
        <f>_xlfn.XLOOKUP(D5,'State Population (2026)'!B:B,'State Population (2026)'!C:C,0)</f>
        <v>20002427</v>
      </c>
      <c r="R5" s="1" t="s">
        <v>722</v>
      </c>
      <c r="S5" s="18">
        <v>129</v>
      </c>
      <c r="V5" t="s">
        <v>1730</v>
      </c>
      <c r="W5">
        <v>143</v>
      </c>
      <c r="X5" s="17">
        <v>20002427</v>
      </c>
      <c r="Y5" s="55">
        <f>(Table2[[#This Row],[Dedicated Burn Beds]]/Table2[[#This Row],[Total population]])*100000</f>
        <v>0.71491324527768552</v>
      </c>
      <c r="Z5" t="str">
        <f>_xlfn.XLOOKUP(Table2[[#This Row],[State]],'[1]State Regions'!$A:$A,'[1]State Regions'!$B:$B)</f>
        <v>Northeast</v>
      </c>
      <c r="AB5" s="1" t="s">
        <v>2804</v>
      </c>
      <c r="AC5" s="18">
        <v>847</v>
      </c>
      <c r="AD5" t="str" cm="1">
        <f t="array" ref="AD5:AE8">AB5:AC8</f>
        <v>South</v>
      </c>
      <c r="AE5">
        <v>847</v>
      </c>
      <c r="AF5">
        <f>$AF$4-AE5</f>
        <v>254.10000000000014</v>
      </c>
      <c r="AG5" t="str">
        <f>AD5&amp;"("&amp;AE5&amp;")"</f>
        <v>South(847)</v>
      </c>
      <c r="AI5" s="16" t="s">
        <v>2752</v>
      </c>
      <c r="AJ5" t="s">
        <v>39</v>
      </c>
      <c r="AK5" t="s">
        <v>2798</v>
      </c>
      <c r="AL5" t="s">
        <v>28</v>
      </c>
      <c r="AM5" t="s">
        <v>2753</v>
      </c>
      <c r="AO5" s="16" t="s">
        <v>2752</v>
      </c>
      <c r="AP5" t="s">
        <v>2753</v>
      </c>
      <c r="AV5" s="54" t="s">
        <v>146</v>
      </c>
      <c r="AW5" s="18">
        <v>22552</v>
      </c>
      <c r="BF5" t="s">
        <v>1730</v>
      </c>
      <c r="BG5">
        <v>143</v>
      </c>
      <c r="BH5" s="17">
        <v>20002427</v>
      </c>
      <c r="BI5" s="55">
        <f>(Table24[[#This Row],[Dedicated Burn Beds]]/Table24[[#This Row],[Total population]])*100000</f>
        <v>0.71491324527768552</v>
      </c>
      <c r="BJ5" t="str">
        <f>_xlfn.XLOOKUP(Table24[[#This Row],[State]],'[1]State Regions'!$A:$A,'[1]State Regions'!$B:$B)</f>
        <v>Northeast</v>
      </c>
      <c r="BN5" s="1" t="s">
        <v>2317</v>
      </c>
      <c r="BO5">
        <v>206</v>
      </c>
      <c r="BP5" s="18">
        <v>31709821</v>
      </c>
    </row>
    <row r="6" spans="1:68" x14ac:dyDescent="0.25">
      <c r="A6" s="1" t="s">
        <v>2793</v>
      </c>
      <c r="B6" s="18">
        <v>847</v>
      </c>
      <c r="D6" s="1" t="s">
        <v>146</v>
      </c>
      <c r="E6" s="18">
        <v>140</v>
      </c>
      <c r="F6" t="str">
        <v>California</v>
      </c>
      <c r="G6">
        <v>140</v>
      </c>
      <c r="H6" s="17">
        <f>_xlfn.XLOOKUP(D6,'State Population (2026)'!B:B,'State Population (2026)'!C:C,0)</f>
        <v>39355309</v>
      </c>
      <c r="R6" s="1" t="s">
        <v>562</v>
      </c>
      <c r="S6" s="18">
        <v>85</v>
      </c>
      <c r="V6" t="s">
        <v>146</v>
      </c>
      <c r="W6">
        <v>140</v>
      </c>
      <c r="X6" s="17">
        <v>39355309</v>
      </c>
      <c r="Y6" s="55">
        <f>(Table2[[#This Row],[Dedicated Burn Beds]]/Table2[[#This Row],[Total population]])*100000</f>
        <v>0.35573345390325867</v>
      </c>
      <c r="Z6" t="str">
        <f>_xlfn.XLOOKUP(Table2[[#This Row],[State]],'[1]State Regions'!$A:$A,'[1]State Regions'!$B:$B)</f>
        <v>West</v>
      </c>
      <c r="AB6" s="1" t="s">
        <v>2802</v>
      </c>
      <c r="AC6" s="18">
        <v>513</v>
      </c>
      <c r="AD6" t="str">
        <v>Midwest</v>
      </c>
      <c r="AE6">
        <v>513</v>
      </c>
      <c r="AF6">
        <f t="shared" ref="AF6:AF8" si="0">$AF$4-AE6</f>
        <v>588.10000000000014</v>
      </c>
      <c r="AG6" t="str">
        <f t="shared" ref="AG6:AG8" si="1">AD6&amp;"("&amp;AE6&amp;")"</f>
        <v>Midwest(513)</v>
      </c>
      <c r="AI6" s="1" t="s">
        <v>2804</v>
      </c>
      <c r="AJ6" s="18">
        <v>345</v>
      </c>
      <c r="AK6" s="18">
        <v>52</v>
      </c>
      <c r="AL6" s="18">
        <v>450</v>
      </c>
      <c r="AM6" s="18">
        <v>847</v>
      </c>
      <c r="AO6" s="1" t="s">
        <v>2799</v>
      </c>
      <c r="AP6" s="18"/>
      <c r="AV6" s="54" t="s">
        <v>401</v>
      </c>
      <c r="AW6" s="18">
        <v>6332</v>
      </c>
      <c r="BF6" t="s">
        <v>146</v>
      </c>
      <c r="BG6">
        <v>140</v>
      </c>
      <c r="BH6" s="17">
        <v>39355309</v>
      </c>
      <c r="BI6" s="55">
        <f>(Table24[[#This Row],[Dedicated Burn Beds]]/Table24[[#This Row],[Total population]])*100000</f>
        <v>0.35573345390325867</v>
      </c>
      <c r="BJ6" t="str">
        <f>_xlfn.XLOOKUP(Table24[[#This Row],[State]],'[1]State Regions'!$A:$A,'[1]State Regions'!$B:$B)</f>
        <v>West</v>
      </c>
      <c r="BN6" s="1" t="s">
        <v>562</v>
      </c>
      <c r="BO6">
        <v>85</v>
      </c>
      <c r="BP6" s="18">
        <v>23462518</v>
      </c>
    </row>
    <row r="7" spans="1:68" x14ac:dyDescent="0.25">
      <c r="A7" s="1" t="s">
        <v>2784</v>
      </c>
      <c r="B7" s="18">
        <v>97185</v>
      </c>
      <c r="D7" s="1" t="s">
        <v>722</v>
      </c>
      <c r="E7" s="18">
        <v>129</v>
      </c>
      <c r="F7" t="str">
        <v>Georgia</v>
      </c>
      <c r="G7">
        <v>129</v>
      </c>
      <c r="H7" s="17">
        <f>_xlfn.XLOOKUP(D7,'State Population (2026)'!B:B,'State Population (2026)'!C:C,0)</f>
        <v>11302748</v>
      </c>
      <c r="R7" s="1" t="s">
        <v>2541</v>
      </c>
      <c r="S7" s="18">
        <v>68</v>
      </c>
      <c r="V7" t="s">
        <v>722</v>
      </c>
      <c r="W7">
        <v>129</v>
      </c>
      <c r="X7" s="17">
        <v>11302748</v>
      </c>
      <c r="Y7" s="55">
        <f>(Table2[[#This Row],[Dedicated Burn Beds]]/Table2[[#This Row],[Total population]])*100000</f>
        <v>1.1413153686165523</v>
      </c>
      <c r="Z7" t="str">
        <f>_xlfn.XLOOKUP(Table2[[#This Row],[State]],'[1]State Regions'!$A:$A,'[1]State Regions'!$B:$B)</f>
        <v>South</v>
      </c>
      <c r="AB7" s="1" t="s">
        <v>2805</v>
      </c>
      <c r="AC7" s="18">
        <v>406</v>
      </c>
      <c r="AD7" t="str">
        <v>West</v>
      </c>
      <c r="AE7">
        <v>406</v>
      </c>
      <c r="AF7">
        <f t="shared" si="0"/>
        <v>695.10000000000014</v>
      </c>
      <c r="AG7" t="str">
        <f t="shared" si="1"/>
        <v>West(406)</v>
      </c>
      <c r="AI7" s="1" t="s">
        <v>2753</v>
      </c>
      <c r="AJ7" s="18">
        <v>345</v>
      </c>
      <c r="AK7" s="18">
        <v>52</v>
      </c>
      <c r="AL7" s="18">
        <v>450</v>
      </c>
      <c r="AM7" s="18">
        <v>847</v>
      </c>
      <c r="AO7" s="1" t="s">
        <v>2800</v>
      </c>
      <c r="AP7" s="18"/>
      <c r="AV7" s="54" t="s">
        <v>63</v>
      </c>
      <c r="AW7" s="18">
        <v>6110</v>
      </c>
      <c r="BF7" t="s">
        <v>722</v>
      </c>
      <c r="BG7">
        <v>129</v>
      </c>
      <c r="BH7" s="17">
        <v>11302748</v>
      </c>
      <c r="BI7" s="55">
        <f>(Table24[[#This Row],[Dedicated Burn Beds]]/Table24[[#This Row],[Total population]])*100000</f>
        <v>1.1413153686165523</v>
      </c>
      <c r="BJ7" t="str">
        <f>_xlfn.XLOOKUP(Table24[[#This Row],[State]],'[1]State Regions'!$A:$A,'[1]State Regions'!$B:$B)</f>
        <v>South</v>
      </c>
      <c r="BN7" s="1" t="s">
        <v>1730</v>
      </c>
      <c r="BO7">
        <v>143</v>
      </c>
      <c r="BP7" s="18">
        <v>20002427</v>
      </c>
    </row>
    <row r="8" spans="1:68" x14ac:dyDescent="0.25">
      <c r="D8" s="1" t="s">
        <v>1940</v>
      </c>
      <c r="E8" s="18">
        <v>94</v>
      </c>
      <c r="F8" t="str">
        <v>Ohio</v>
      </c>
      <c r="G8">
        <v>94</v>
      </c>
      <c r="H8" s="17">
        <f>_xlfn.XLOOKUP(D8,'State Population (2026)'!B:B,'State Population (2026)'!C:C,0)</f>
        <v>11900510</v>
      </c>
      <c r="R8" s="1" t="s">
        <v>1869</v>
      </c>
      <c r="S8" s="18">
        <v>60</v>
      </c>
      <c r="V8" t="s">
        <v>1940</v>
      </c>
      <c r="W8">
        <v>94</v>
      </c>
      <c r="X8" s="17">
        <v>11900510</v>
      </c>
      <c r="Y8" s="55">
        <f>(Table2[[#This Row],[Dedicated Burn Beds]]/Table2[[#This Row],[Total population]])*100000</f>
        <v>0.78988211429594191</v>
      </c>
      <c r="Z8" t="str">
        <f>_xlfn.XLOOKUP(Table2[[#This Row],[State]],'[1]State Regions'!$A:$A,'[1]State Regions'!$B:$B)</f>
        <v>Midwest</v>
      </c>
      <c r="AB8" s="1" t="s">
        <v>2803</v>
      </c>
      <c r="AC8" s="18">
        <v>314</v>
      </c>
      <c r="AD8" t="str">
        <v>Northeast</v>
      </c>
      <c r="AE8">
        <v>314</v>
      </c>
      <c r="AF8">
        <f t="shared" si="0"/>
        <v>787.10000000000014</v>
      </c>
      <c r="AG8" t="str">
        <f t="shared" si="1"/>
        <v>Northeast(314)</v>
      </c>
      <c r="AV8" s="54" t="s">
        <v>141</v>
      </c>
      <c r="AW8" s="18">
        <v>2978</v>
      </c>
      <c r="BF8" t="s">
        <v>1940</v>
      </c>
      <c r="BG8">
        <v>94</v>
      </c>
      <c r="BH8" s="17">
        <v>11900510</v>
      </c>
      <c r="BI8" s="55">
        <f>(Table24[[#This Row],[Dedicated Burn Beds]]/Table24[[#This Row],[Total population]])*100000</f>
        <v>0.78988211429594191</v>
      </c>
      <c r="BJ8" t="str">
        <f>_xlfn.XLOOKUP(Table24[[#This Row],[State]],'[1]State Regions'!$A:$A,'[1]State Regions'!$B:$B)</f>
        <v>Midwest</v>
      </c>
      <c r="BN8" s="1" t="s">
        <v>2083</v>
      </c>
      <c r="BO8">
        <v>83</v>
      </c>
      <c r="BP8" s="18">
        <v>13059432</v>
      </c>
    </row>
    <row r="9" spans="1:68" x14ac:dyDescent="0.25">
      <c r="D9" s="1" t="s">
        <v>1499</v>
      </c>
      <c r="E9" s="18">
        <v>93</v>
      </c>
      <c r="F9" t="str">
        <v>Missouri</v>
      </c>
      <c r="G9">
        <v>93</v>
      </c>
      <c r="H9" s="17">
        <f>_xlfn.XLOOKUP(D9,'State Population (2026)'!B:B,'State Population (2026)'!C:C,0)</f>
        <v>6270541</v>
      </c>
      <c r="R9" s="1" t="s">
        <v>33</v>
      </c>
      <c r="S9" s="18">
        <v>52</v>
      </c>
      <c r="V9" t="s">
        <v>1499</v>
      </c>
      <c r="W9">
        <v>93</v>
      </c>
      <c r="X9" s="17">
        <v>6270541</v>
      </c>
      <c r="Y9" s="55">
        <f>(Table2[[#This Row],[Dedicated Burn Beds]]/Table2[[#This Row],[Total population]])*100000</f>
        <v>1.4831256186667148</v>
      </c>
      <c r="Z9" t="str">
        <f>_xlfn.XLOOKUP(Table2[[#This Row],[State]],'[1]State Regions'!$A:$A,'[1]State Regions'!$B:$B)</f>
        <v>Midwest</v>
      </c>
      <c r="AB9" s="1" t="s">
        <v>2753</v>
      </c>
      <c r="AC9" s="18">
        <v>2080</v>
      </c>
      <c r="AV9" s="54" t="s">
        <v>2501</v>
      </c>
      <c r="AW9" s="18">
        <v>2869</v>
      </c>
      <c r="BF9" t="s">
        <v>1499</v>
      </c>
      <c r="BG9">
        <v>93</v>
      </c>
      <c r="BH9" s="17">
        <v>6270541</v>
      </c>
      <c r="BI9" s="55">
        <f>(Table24[[#This Row],[Dedicated Burn Beds]]/Table24[[#This Row],[Total population]])*100000</f>
        <v>1.4831256186667148</v>
      </c>
      <c r="BJ9" t="str">
        <f>_xlfn.XLOOKUP(Table24[[#This Row],[State]],'[1]State Regions'!$A:$A,'[1]State Regions'!$B:$B)</f>
        <v>Midwest</v>
      </c>
      <c r="BN9" s="1" t="s">
        <v>825</v>
      </c>
      <c r="BO9">
        <v>77</v>
      </c>
      <c r="BP9" s="18">
        <v>12719141</v>
      </c>
    </row>
    <row r="10" spans="1:68" x14ac:dyDescent="0.25">
      <c r="D10" s="1" t="s">
        <v>562</v>
      </c>
      <c r="E10" s="18">
        <v>85</v>
      </c>
      <c r="F10" t="str">
        <v>Florida</v>
      </c>
      <c r="G10">
        <v>85</v>
      </c>
      <c r="H10" s="17">
        <f>_xlfn.XLOOKUP(D10,'State Population (2026)'!B:B,'State Population (2026)'!C:C,0)</f>
        <v>23462518</v>
      </c>
      <c r="R10" s="1" t="s">
        <v>2283</v>
      </c>
      <c r="S10" s="18">
        <v>51</v>
      </c>
      <c r="V10" t="s">
        <v>562</v>
      </c>
      <c r="W10">
        <v>85</v>
      </c>
      <c r="X10" s="17">
        <v>23462518</v>
      </c>
      <c r="Y10" s="55">
        <f>(Table2[[#This Row],[Dedicated Burn Beds]]/Table2[[#This Row],[Total population]])*100000</f>
        <v>0.36227995648207917</v>
      </c>
      <c r="Z10" t="str">
        <f>_xlfn.XLOOKUP(Table2[[#This Row],[State]],'[1]State Regions'!$A:$A,'[1]State Regions'!$B:$B)</f>
        <v>South</v>
      </c>
      <c r="AV10" s="54" t="s">
        <v>2052</v>
      </c>
      <c r="AW10" s="18">
        <v>2768</v>
      </c>
      <c r="BF10" t="s">
        <v>562</v>
      </c>
      <c r="BG10">
        <v>85</v>
      </c>
      <c r="BH10" s="17">
        <v>23462518</v>
      </c>
      <c r="BI10" s="55">
        <f>(Table24[[#This Row],[Dedicated Burn Beds]]/Table24[[#This Row],[Total population]])*100000</f>
        <v>0.36227995648207917</v>
      </c>
      <c r="BJ10" t="str">
        <f>_xlfn.XLOOKUP(Table24[[#This Row],[State]],'[1]State Regions'!$A:$A,'[1]State Regions'!$B:$B)</f>
        <v>South</v>
      </c>
      <c r="BN10" s="1" t="s">
        <v>1940</v>
      </c>
      <c r="BO10">
        <v>94</v>
      </c>
      <c r="BP10" s="18">
        <v>11900510</v>
      </c>
    </row>
    <row r="11" spans="1:68" x14ac:dyDescent="0.25">
      <c r="D11" s="1" t="s">
        <v>2083</v>
      </c>
      <c r="E11" s="18">
        <v>83</v>
      </c>
      <c r="F11" t="str">
        <v>Pennsylvania</v>
      </c>
      <c r="G11">
        <v>83</v>
      </c>
      <c r="H11" s="17">
        <f>_xlfn.XLOOKUP(D11,'State Population (2026)'!B:B,'State Population (2026)'!C:C,0)</f>
        <v>13059432</v>
      </c>
      <c r="R11" s="1" t="s">
        <v>1150</v>
      </c>
      <c r="S11" s="18">
        <v>47</v>
      </c>
      <c r="V11" t="s">
        <v>2083</v>
      </c>
      <c r="W11">
        <v>83</v>
      </c>
      <c r="X11" s="17">
        <v>13059432</v>
      </c>
      <c r="Y11" s="55">
        <f>(Table2[[#This Row],[Dedicated Burn Beds]]/Table2[[#This Row],[Total population]])*100000</f>
        <v>0.63555597211272286</v>
      </c>
      <c r="Z11" t="str">
        <f>_xlfn.XLOOKUP(Table2[[#This Row],[State]],'[1]State Regions'!$A:$A,'[1]State Regions'!$B:$B)</f>
        <v>Northeast</v>
      </c>
      <c r="AV11" s="54" t="s">
        <v>1622</v>
      </c>
      <c r="AW11" s="18">
        <v>2073</v>
      </c>
      <c r="BF11" t="s">
        <v>2083</v>
      </c>
      <c r="BG11">
        <v>83</v>
      </c>
      <c r="BH11" s="17">
        <v>13059432</v>
      </c>
      <c r="BI11" s="55">
        <f>(Table24[[#This Row],[Dedicated Burn Beds]]/Table24[[#This Row],[Total population]])*100000</f>
        <v>0.63555597211272286</v>
      </c>
      <c r="BJ11" t="str">
        <f>_xlfn.XLOOKUP(Table24[[#This Row],[State]],'[1]State Regions'!$A:$A,'[1]State Regions'!$B:$B)</f>
        <v>Northeast</v>
      </c>
      <c r="BN11" s="1" t="s">
        <v>722</v>
      </c>
      <c r="BO11">
        <v>129</v>
      </c>
      <c r="BP11" s="18">
        <v>11302748</v>
      </c>
    </row>
    <row r="12" spans="1:68" x14ac:dyDescent="0.25">
      <c r="D12" s="1" t="s">
        <v>63</v>
      </c>
      <c r="E12" s="18">
        <v>80</v>
      </c>
      <c r="F12" t="str">
        <v>Arizona</v>
      </c>
      <c r="G12">
        <v>80</v>
      </c>
      <c r="H12" s="17">
        <f>_xlfn.XLOOKUP(D12,'State Population (2026)'!B:B,'State Population (2026)'!C:C,0)</f>
        <v>7623818</v>
      </c>
      <c r="R12" s="1" t="s">
        <v>548</v>
      </c>
      <c r="S12" s="18">
        <v>41</v>
      </c>
      <c r="V12" t="s">
        <v>63</v>
      </c>
      <c r="W12">
        <v>80</v>
      </c>
      <c r="X12" s="17">
        <v>7623818</v>
      </c>
      <c r="Y12" s="55">
        <f>(Table2[[#This Row],[Dedicated Burn Beds]]/Table2[[#This Row],[Total population]])*100000</f>
        <v>1.0493429932351481</v>
      </c>
      <c r="Z12" t="str">
        <f>_xlfn.XLOOKUP(Table2[[#This Row],[State]],'[1]State Regions'!$A:$A,'[1]State Regions'!$B:$B)</f>
        <v>West</v>
      </c>
      <c r="AJ12" t="s">
        <v>2813</v>
      </c>
      <c r="AM12" s="56">
        <f>GETPIVOTDATA("BURN_BEDS(beds dedicated to burn care)",$AI$4,"ABA_VERIFIED","Yes")/GETPIVOTDATA("BURN_BEDS(beds dedicated to burn care)",$AI$4)</f>
        <v>0.53128689492325853</v>
      </c>
      <c r="AV12" s="54" t="s">
        <v>806</v>
      </c>
      <c r="AW12" s="18">
        <v>1471</v>
      </c>
      <c r="BF12" t="s">
        <v>63</v>
      </c>
      <c r="BG12">
        <v>80</v>
      </c>
      <c r="BH12" s="17">
        <v>7623818</v>
      </c>
      <c r="BI12" s="55">
        <f>(Table24[[#This Row],[Dedicated Burn Beds]]/Table24[[#This Row],[Total population]])*100000</f>
        <v>1.0493429932351481</v>
      </c>
      <c r="BJ12" t="str">
        <f>_xlfn.XLOOKUP(Table24[[#This Row],[State]],'[1]State Regions'!$A:$A,'[1]State Regions'!$B:$B)</f>
        <v>West</v>
      </c>
      <c r="BN12" s="1" t="s">
        <v>1869</v>
      </c>
      <c r="BO12">
        <v>60</v>
      </c>
      <c r="BP12" s="18">
        <v>11197968</v>
      </c>
    </row>
    <row r="13" spans="1:68" x14ac:dyDescent="0.25">
      <c r="D13" s="1" t="s">
        <v>825</v>
      </c>
      <c r="E13" s="18">
        <v>77</v>
      </c>
      <c r="F13" t="str">
        <v>Illinois</v>
      </c>
      <c r="G13">
        <v>77</v>
      </c>
      <c r="H13" s="17">
        <f>_xlfn.XLOOKUP(D13,'State Population (2026)'!B:B,'State Population (2026)'!C:C,0)</f>
        <v>12719141</v>
      </c>
      <c r="R13" s="1" t="s">
        <v>2039</v>
      </c>
      <c r="S13" s="18">
        <v>33</v>
      </c>
      <c r="V13" t="s">
        <v>825</v>
      </c>
      <c r="W13">
        <v>77</v>
      </c>
      <c r="X13" s="17">
        <v>12719141</v>
      </c>
      <c r="Y13" s="55">
        <f>(Table2[[#This Row],[Dedicated Burn Beds]]/Table2[[#This Row],[Total population]])*100000</f>
        <v>0.60538679459564138</v>
      </c>
      <c r="Z13" t="str">
        <f>_xlfn.XLOOKUP(Table2[[#This Row],[State]],'[1]State Regions'!$A:$A,'[1]State Regions'!$B:$B)</f>
        <v>Midwest</v>
      </c>
      <c r="AV13" s="54" t="s">
        <v>1574</v>
      </c>
      <c r="AW13" s="18">
        <v>1357</v>
      </c>
      <c r="BF13" t="s">
        <v>825</v>
      </c>
      <c r="BG13">
        <v>77</v>
      </c>
      <c r="BH13" s="17">
        <v>12719141</v>
      </c>
      <c r="BI13" s="55">
        <f>(Table24[[#This Row],[Dedicated Burn Beds]]/Table24[[#This Row],[Total population]])*100000</f>
        <v>0.60538679459564138</v>
      </c>
      <c r="BJ13" t="str">
        <f>_xlfn.XLOOKUP(Table24[[#This Row],[State]],'[1]State Regions'!$A:$A,'[1]State Regions'!$B:$B)</f>
        <v>Midwest</v>
      </c>
      <c r="BN13" s="1" t="s">
        <v>1285</v>
      </c>
      <c r="BO13">
        <v>69</v>
      </c>
      <c r="BP13" s="18">
        <v>10127884</v>
      </c>
    </row>
    <row r="14" spans="1:68" x14ac:dyDescent="0.25">
      <c r="A14" s="16" t="s">
        <v>2752</v>
      </c>
      <c r="D14" s="1" t="s">
        <v>1285</v>
      </c>
      <c r="E14" s="18">
        <v>69</v>
      </c>
      <c r="F14" t="str">
        <v>Michigan</v>
      </c>
      <c r="G14">
        <v>69</v>
      </c>
      <c r="H14" s="17">
        <f>_xlfn.XLOOKUP(D14,'State Population (2026)'!B:B,'State Population (2026)'!C:C,0)</f>
        <v>10127884</v>
      </c>
      <c r="R14" s="1" t="s">
        <v>2237</v>
      </c>
      <c r="S14" s="18">
        <v>25</v>
      </c>
      <c r="V14" t="s">
        <v>1285</v>
      </c>
      <c r="W14">
        <v>69</v>
      </c>
      <c r="X14" s="17">
        <v>10127884</v>
      </c>
      <c r="Y14" s="55">
        <f>(Table2[[#This Row],[Dedicated Burn Beds]]/Table2[[#This Row],[Total population]])*100000</f>
        <v>0.68128742390809371</v>
      </c>
      <c r="Z14" t="str">
        <f>_xlfn.XLOOKUP(Table2[[#This Row],[State]],'[1]State Regions'!$A:$A,'[1]State Regions'!$B:$B)</f>
        <v>Midwest</v>
      </c>
      <c r="AV14" s="54" t="s">
        <v>794</v>
      </c>
      <c r="AW14" s="18">
        <v>1246</v>
      </c>
      <c r="BF14" t="s">
        <v>1285</v>
      </c>
      <c r="BG14">
        <v>69</v>
      </c>
      <c r="BH14" s="17">
        <v>10127884</v>
      </c>
      <c r="BI14" s="55">
        <f>(Table24[[#This Row],[Dedicated Burn Beds]]/Table24[[#This Row],[Total population]])*100000</f>
        <v>0.68128742390809371</v>
      </c>
      <c r="BJ14" t="str">
        <f>_xlfn.XLOOKUP(Table24[[#This Row],[State]],'[1]State Regions'!$A:$A,'[1]State Regions'!$B:$B)</f>
        <v>Midwest</v>
      </c>
      <c r="BN14" s="1" t="s">
        <v>1662</v>
      </c>
      <c r="BO14">
        <v>12</v>
      </c>
      <c r="BP14" s="18">
        <v>9548215</v>
      </c>
    </row>
    <row r="15" spans="1:68" x14ac:dyDescent="0.25">
      <c r="A15" s="1" t="s">
        <v>33</v>
      </c>
      <c r="D15" s="1" t="s">
        <v>2541</v>
      </c>
      <c r="E15" s="18">
        <v>68</v>
      </c>
      <c r="F15" t="str">
        <v>Virginia</v>
      </c>
      <c r="G15">
        <v>68</v>
      </c>
      <c r="H15" s="17">
        <f>_xlfn.XLOOKUP(D15,'State Population (2026)'!B:B,'State Population (2026)'!C:C,0)</f>
        <v>8880107</v>
      </c>
      <c r="R15" s="1" t="s">
        <v>1207</v>
      </c>
      <c r="S15" s="18">
        <v>20</v>
      </c>
      <c r="V15" t="s">
        <v>2541</v>
      </c>
      <c r="W15">
        <v>68</v>
      </c>
      <c r="X15" s="17">
        <v>8880107</v>
      </c>
      <c r="Y15" s="55">
        <f>(Table2[[#This Row],[Dedicated Burn Beds]]/Table2[[#This Row],[Total population]])*100000</f>
        <v>0.7657565387444093</v>
      </c>
      <c r="Z15" t="str">
        <f>_xlfn.XLOOKUP(Table2[[#This Row],[State]],'[1]State Regions'!$A:$A,'[1]State Regions'!$B:$B)</f>
        <v>South</v>
      </c>
      <c r="AV15" s="54" t="s">
        <v>23</v>
      </c>
      <c r="AW15" s="18">
        <v>574</v>
      </c>
      <c r="BF15" t="s">
        <v>2541</v>
      </c>
      <c r="BG15">
        <v>68</v>
      </c>
      <c r="BH15" s="17">
        <v>8880107</v>
      </c>
      <c r="BI15" s="55">
        <f>(Table24[[#This Row],[Dedicated Burn Beds]]/Table24[[#This Row],[Total population]])*100000</f>
        <v>0.7657565387444093</v>
      </c>
      <c r="BJ15" t="str">
        <f>_xlfn.XLOOKUP(Table24[[#This Row],[State]],'[1]State Regions'!$A:$A,'[1]State Regions'!$B:$B)</f>
        <v>South</v>
      </c>
      <c r="BN15" s="1" t="s">
        <v>2541</v>
      </c>
      <c r="BO15">
        <v>68</v>
      </c>
      <c r="BP15" s="18">
        <v>8880107</v>
      </c>
    </row>
    <row r="16" spans="1:68" x14ac:dyDescent="0.25">
      <c r="A16" s="1" t="s">
        <v>119</v>
      </c>
      <c r="D16" s="1" t="s">
        <v>1869</v>
      </c>
      <c r="E16" s="18">
        <v>60</v>
      </c>
      <c r="F16" t="str">
        <v>North Carolina</v>
      </c>
      <c r="G16">
        <v>60</v>
      </c>
      <c r="H16" s="17">
        <f>_xlfn.XLOOKUP(D16,'State Population (2026)'!B:B,'State Population (2026)'!C:C,0)</f>
        <v>11197968</v>
      </c>
      <c r="R16" s="1" t="s">
        <v>1131</v>
      </c>
      <c r="S16" s="18">
        <v>16</v>
      </c>
      <c r="V16" t="s">
        <v>1869</v>
      </c>
      <c r="W16">
        <v>60</v>
      </c>
      <c r="X16" s="17">
        <v>11197968</v>
      </c>
      <c r="Y16" s="55">
        <f>(Table2[[#This Row],[Dedicated Burn Beds]]/Table2[[#This Row],[Total population]])*100000</f>
        <v>0.53581149722878296</v>
      </c>
      <c r="Z16" t="str">
        <f>_xlfn.XLOOKUP(Table2[[#This Row],[State]],'[1]State Regions'!$A:$A,'[1]State Regions'!$B:$B)</f>
        <v>South</v>
      </c>
      <c r="AV16" s="54" t="s">
        <v>1723</v>
      </c>
      <c r="AW16" s="18">
        <v>556</v>
      </c>
      <c r="BF16" t="s">
        <v>1869</v>
      </c>
      <c r="BG16">
        <v>60</v>
      </c>
      <c r="BH16" s="17">
        <v>11197968</v>
      </c>
      <c r="BI16" s="55">
        <f>(Table24[[#This Row],[Dedicated Burn Beds]]/Table24[[#This Row],[Total population]])*100000</f>
        <v>0.53581149722878296</v>
      </c>
      <c r="BJ16" t="str">
        <f>_xlfn.XLOOKUP(Table24[[#This Row],[State]],'[1]State Regions'!$A:$A,'[1]State Regions'!$B:$B)</f>
        <v>South</v>
      </c>
      <c r="BN16" s="1" t="s">
        <v>141</v>
      </c>
      <c r="BO16">
        <v>40</v>
      </c>
      <c r="BP16" s="18">
        <v>8001020</v>
      </c>
    </row>
    <row r="17" spans="1:68" x14ac:dyDescent="0.25">
      <c r="A17" s="1" t="s">
        <v>537</v>
      </c>
      <c r="D17" s="1" t="s">
        <v>33</v>
      </c>
      <c r="E17" s="18">
        <v>52</v>
      </c>
      <c r="F17" t="str">
        <v>Alabama</v>
      </c>
      <c r="G17">
        <v>52</v>
      </c>
      <c r="H17" s="17">
        <f>_xlfn.XLOOKUP(D17,'State Population (2026)'!B:B,'State Population (2026)'!C:C,0)</f>
        <v>5193088</v>
      </c>
      <c r="R17" s="1" t="s">
        <v>119</v>
      </c>
      <c r="S17" s="18">
        <v>10</v>
      </c>
      <c r="V17" t="s">
        <v>33</v>
      </c>
      <c r="W17">
        <v>52</v>
      </c>
      <c r="X17" s="17">
        <v>5193088</v>
      </c>
      <c r="Y17" s="55">
        <f>(Table2[[#This Row],[Dedicated Burn Beds]]/Table2[[#This Row],[Total population]])*100000</f>
        <v>1.0013309999753519</v>
      </c>
      <c r="Z17" t="str">
        <f>_xlfn.XLOOKUP(Table2[[#This Row],[State]],'[1]State Regions'!$A:$A,'[1]State Regions'!$B:$B)</f>
        <v>South</v>
      </c>
      <c r="AV17" s="1" t="s">
        <v>2753</v>
      </c>
      <c r="AW17" s="18">
        <v>50886</v>
      </c>
      <c r="BF17" t="s">
        <v>33</v>
      </c>
      <c r="BG17">
        <v>52</v>
      </c>
      <c r="BH17" s="17">
        <v>5193088</v>
      </c>
      <c r="BI17" s="55">
        <f>(Table24[[#This Row],[Dedicated Burn Beds]]/Table24[[#This Row],[Total population]])*100000</f>
        <v>1.0013309999753519</v>
      </c>
      <c r="BJ17" t="str">
        <f>_xlfn.XLOOKUP(Table24[[#This Row],[State]],'[1]State Regions'!$A:$A,'[1]State Regions'!$B:$B)</f>
        <v>South</v>
      </c>
      <c r="BN17" s="1" t="s">
        <v>63</v>
      </c>
      <c r="BO17">
        <v>80</v>
      </c>
      <c r="BP17" s="18">
        <v>7623818</v>
      </c>
    </row>
    <row r="18" spans="1:68" x14ac:dyDescent="0.25">
      <c r="A18" s="1" t="s">
        <v>548</v>
      </c>
      <c r="D18" s="1" t="s">
        <v>401</v>
      </c>
      <c r="E18" s="18">
        <v>52</v>
      </c>
      <c r="F18" t="str">
        <v>Colorado</v>
      </c>
      <c r="G18">
        <v>52</v>
      </c>
      <c r="H18" s="17">
        <f>_xlfn.XLOOKUP(D18,'State Population (2026)'!B:B,'State Population (2026)'!C:C,0)</f>
        <v>6012561</v>
      </c>
      <c r="R18" s="1" t="s">
        <v>2636</v>
      </c>
      <c r="S18" s="18">
        <v>4</v>
      </c>
      <c r="V18" t="s">
        <v>401</v>
      </c>
      <c r="W18">
        <v>52</v>
      </c>
      <c r="X18" s="17">
        <v>6012561</v>
      </c>
      <c r="Y18" s="55">
        <f>(Table2[[#This Row],[Dedicated Burn Beds]]/Table2[[#This Row],[Total population]])*100000</f>
        <v>0.86485609044132772</v>
      </c>
      <c r="Z18" t="str">
        <f>_xlfn.XLOOKUP(Table2[[#This Row],[State]],'[1]State Regions'!$A:$A,'[1]State Regions'!$B:$B)</f>
        <v>West</v>
      </c>
      <c r="BF18" t="s">
        <v>401</v>
      </c>
      <c r="BG18">
        <v>52</v>
      </c>
      <c r="BH18" s="17">
        <v>6012561</v>
      </c>
      <c r="BI18" s="55">
        <f>(Table24[[#This Row],[Dedicated Burn Beds]]/Table24[[#This Row],[Total population]])*100000</f>
        <v>0.86485609044132772</v>
      </c>
      <c r="BJ18" t="str">
        <f>_xlfn.XLOOKUP(Table24[[#This Row],[State]],'[1]State Regions'!$A:$A,'[1]State Regions'!$B:$B)</f>
        <v>West</v>
      </c>
      <c r="BN18" s="1" t="s">
        <v>2283</v>
      </c>
      <c r="BO18">
        <v>51</v>
      </c>
      <c r="BP18" s="18">
        <v>7315076</v>
      </c>
    </row>
    <row r="19" spans="1:68" x14ac:dyDescent="0.25">
      <c r="A19" s="1" t="s">
        <v>562</v>
      </c>
      <c r="D19" s="1" t="s">
        <v>1232</v>
      </c>
      <c r="E19" s="18">
        <v>52</v>
      </c>
      <c r="F19" t="str">
        <v>Massachusetts</v>
      </c>
      <c r="G19">
        <v>52</v>
      </c>
      <c r="H19" s="17">
        <f>_xlfn.XLOOKUP(D19,'State Population (2026)'!B:B,'State Population (2026)'!C:C,0)</f>
        <v>7154084</v>
      </c>
      <c r="R19" s="1" t="s">
        <v>1478</v>
      </c>
      <c r="S19" s="18"/>
      <c r="V19" t="s">
        <v>1232</v>
      </c>
      <c r="W19">
        <v>52</v>
      </c>
      <c r="X19" s="17">
        <v>7154084</v>
      </c>
      <c r="Y19" s="55">
        <f>(Table2[[#This Row],[Dedicated Burn Beds]]/Table2[[#This Row],[Total population]])*100000</f>
        <v>0.72685755437034283</v>
      </c>
      <c r="Z19" t="str">
        <f>_xlfn.XLOOKUP(Table2[[#This Row],[State]],'[1]State Regions'!$A:$A,'[1]State Regions'!$B:$B)</f>
        <v>Northeast</v>
      </c>
      <c r="BF19" t="s">
        <v>1232</v>
      </c>
      <c r="BG19">
        <v>52</v>
      </c>
      <c r="BH19" s="17">
        <v>7154084</v>
      </c>
      <c r="BI19" s="55">
        <f>(Table24[[#This Row],[Dedicated Burn Beds]]/Table24[[#This Row],[Total population]])*100000</f>
        <v>0.72685755437034283</v>
      </c>
      <c r="BJ19" t="str">
        <f>_xlfn.XLOOKUP(Table24[[#This Row],[State]],'[1]State Regions'!$A:$A,'[1]State Regions'!$B:$B)</f>
        <v>Northeast</v>
      </c>
      <c r="BN19" s="1" t="s">
        <v>1232</v>
      </c>
      <c r="BO19">
        <v>52</v>
      </c>
      <c r="BP19" s="18">
        <v>7154084</v>
      </c>
    </row>
    <row r="20" spans="1:68" x14ac:dyDescent="0.25">
      <c r="A20" s="1" t="s">
        <v>722</v>
      </c>
      <c r="D20" s="1" t="s">
        <v>2283</v>
      </c>
      <c r="E20" s="18">
        <v>51</v>
      </c>
      <c r="F20" t="str">
        <v>Tennessee</v>
      </c>
      <c r="G20">
        <v>51</v>
      </c>
      <c r="H20" s="17">
        <f>_xlfn.XLOOKUP(D20,'State Population (2026)'!B:B,'State Population (2026)'!C:C,0)</f>
        <v>7315076</v>
      </c>
      <c r="R20" s="1" t="s">
        <v>537</v>
      </c>
      <c r="S20" s="18"/>
      <c r="V20" t="s">
        <v>2283</v>
      </c>
      <c r="W20">
        <v>51</v>
      </c>
      <c r="X20" s="17">
        <v>7315076</v>
      </c>
      <c r="Y20" s="55">
        <f>(Table2[[#This Row],[Dedicated Burn Beds]]/Table2[[#This Row],[Total population]])*100000</f>
        <v>0.69719029576726199</v>
      </c>
      <c r="Z20" t="str">
        <f>_xlfn.XLOOKUP(Table2[[#This Row],[State]],'[1]State Regions'!$A:$A,'[1]State Regions'!$B:$B)</f>
        <v>South</v>
      </c>
      <c r="BF20" t="s">
        <v>2283</v>
      </c>
      <c r="BG20">
        <v>51</v>
      </c>
      <c r="BH20" s="17">
        <v>7315076</v>
      </c>
      <c r="BI20" s="55">
        <f>(Table24[[#This Row],[Dedicated Burn Beds]]/Table24[[#This Row],[Total population]])*100000</f>
        <v>0.69719029576726199</v>
      </c>
      <c r="BJ20" t="str">
        <f>_xlfn.XLOOKUP(Table24[[#This Row],[State]],'[1]State Regions'!$A:$A,'[1]State Regions'!$B:$B)</f>
        <v>South</v>
      </c>
      <c r="BN20" s="1" t="s">
        <v>1052</v>
      </c>
      <c r="BO20">
        <v>41</v>
      </c>
      <c r="BP20" s="18">
        <v>6973333</v>
      </c>
    </row>
    <row r="21" spans="1:68" x14ac:dyDescent="0.25">
      <c r="A21" s="1" t="s">
        <v>1131</v>
      </c>
      <c r="D21" s="1" t="s">
        <v>2754</v>
      </c>
      <c r="E21" s="18">
        <v>50</v>
      </c>
      <c r="F21" t="str">
        <v>Minnesota</v>
      </c>
      <c r="G21">
        <v>50</v>
      </c>
      <c r="H21" s="17">
        <f>_xlfn.XLOOKUP(D21,'State Population (2026)'!B:B,'State Population (2026)'!C:C,0)</f>
        <v>5830405</v>
      </c>
      <c r="R21" s="1" t="s">
        <v>2753</v>
      </c>
      <c r="S21" s="18">
        <v>847</v>
      </c>
      <c r="V21" t="s">
        <v>2754</v>
      </c>
      <c r="W21">
        <v>50</v>
      </c>
      <c r="X21" s="17">
        <v>5830405</v>
      </c>
      <c r="Y21" s="55">
        <f>(Table2[[#This Row],[Dedicated Burn Beds]]/Table2[[#This Row],[Total population]])*100000</f>
        <v>0.85757335896905962</v>
      </c>
      <c r="Z21" t="str">
        <f>_xlfn.XLOOKUP(Table2[[#This Row],[State]],'[1]State Regions'!$A:$A,'[1]State Regions'!$B:$B)</f>
        <v>Midwest</v>
      </c>
      <c r="BF21" t="s">
        <v>2754</v>
      </c>
      <c r="BG21">
        <v>50</v>
      </c>
      <c r="BH21" s="17">
        <v>5830405</v>
      </c>
      <c r="BI21" s="55">
        <f>(Table24[[#This Row],[Dedicated Burn Beds]]/Table24[[#This Row],[Total population]])*100000</f>
        <v>0.85757335896905962</v>
      </c>
      <c r="BJ21" t="str">
        <f>_xlfn.XLOOKUP(Table24[[#This Row],[State]],'[1]State Regions'!$A:$A,'[1]State Regions'!$B:$B)</f>
        <v>Midwest</v>
      </c>
      <c r="BN21" s="1" t="s">
        <v>1499</v>
      </c>
      <c r="BO21">
        <v>93</v>
      </c>
      <c r="BP21" s="18">
        <v>6270541</v>
      </c>
    </row>
    <row r="22" spans="1:68" x14ac:dyDescent="0.25">
      <c r="A22" s="1" t="s">
        <v>1150</v>
      </c>
      <c r="D22" s="1" t="s">
        <v>1150</v>
      </c>
      <c r="E22" s="18">
        <v>47</v>
      </c>
      <c r="F22" t="str">
        <v>Louisiana</v>
      </c>
      <c r="G22">
        <v>47</v>
      </c>
      <c r="H22" s="17">
        <f>_xlfn.XLOOKUP(D22,'State Population (2026)'!B:B,'State Population (2026)'!C:C,0)</f>
        <v>4618189</v>
      </c>
      <c r="V22" t="s">
        <v>1150</v>
      </c>
      <c r="W22">
        <v>47</v>
      </c>
      <c r="X22" s="17">
        <v>4618189</v>
      </c>
      <c r="Y22" s="55">
        <f>(Table2[[#This Row],[Dedicated Burn Beds]]/Table2[[#This Row],[Total population]])*100000</f>
        <v>1.0177149527661167</v>
      </c>
      <c r="Z22" t="str">
        <f>_xlfn.XLOOKUP(Table2[[#This Row],[State]],'[1]State Regions'!$A:$A,'[1]State Regions'!$B:$B)</f>
        <v>South</v>
      </c>
      <c r="BF22" t="s">
        <v>1150</v>
      </c>
      <c r="BG22">
        <v>47</v>
      </c>
      <c r="BH22" s="17">
        <v>4618189</v>
      </c>
      <c r="BI22" s="55">
        <f>(Table24[[#This Row],[Dedicated Burn Beds]]/Table24[[#This Row],[Total population]])*100000</f>
        <v>1.0177149527661167</v>
      </c>
      <c r="BJ22" t="str">
        <f>_xlfn.XLOOKUP(Table24[[#This Row],[State]],'[1]State Regions'!$A:$A,'[1]State Regions'!$B:$B)</f>
        <v>South</v>
      </c>
      <c r="BN22" s="1" t="s">
        <v>1207</v>
      </c>
      <c r="BO22">
        <v>20</v>
      </c>
      <c r="BP22" s="18">
        <v>6265347</v>
      </c>
    </row>
    <row r="23" spans="1:68" x14ac:dyDescent="0.25">
      <c r="A23" s="1" t="s">
        <v>1207</v>
      </c>
      <c r="D23" s="1" t="s">
        <v>1052</v>
      </c>
      <c r="E23" s="18">
        <v>41</v>
      </c>
      <c r="F23" t="str">
        <v>Indiana</v>
      </c>
      <c r="G23">
        <v>41</v>
      </c>
      <c r="H23" s="17">
        <f>_xlfn.XLOOKUP(D23,'State Population (2026)'!B:B,'State Population (2026)'!C:C,0)</f>
        <v>6973333</v>
      </c>
      <c r="V23" t="s">
        <v>1052</v>
      </c>
      <c r="W23">
        <v>41</v>
      </c>
      <c r="X23" s="17">
        <v>6973333</v>
      </c>
      <c r="Y23" s="55">
        <f>(Table2[[#This Row],[Dedicated Burn Beds]]/Table2[[#This Row],[Total population]])*100000</f>
        <v>0.58795413900354399</v>
      </c>
      <c r="Z23" t="str">
        <f>_xlfn.XLOOKUP(Table2[[#This Row],[State]],'[1]State Regions'!$A:$A,'[1]State Regions'!$B:$B)</f>
        <v>Midwest</v>
      </c>
      <c r="BF23" t="s">
        <v>1052</v>
      </c>
      <c r="BG23">
        <v>41</v>
      </c>
      <c r="BH23" s="17">
        <v>6973333</v>
      </c>
      <c r="BI23" s="55">
        <f>(Table24[[#This Row],[Dedicated Burn Beds]]/Table24[[#This Row],[Total population]])*100000</f>
        <v>0.58795413900354399</v>
      </c>
      <c r="BJ23" t="str">
        <f>_xlfn.XLOOKUP(Table24[[#This Row],[State]],'[1]State Regions'!$A:$A,'[1]State Regions'!$B:$B)</f>
        <v>Midwest</v>
      </c>
      <c r="BN23" s="1" t="s">
        <v>401</v>
      </c>
      <c r="BO23">
        <v>52</v>
      </c>
      <c r="BP23" s="18">
        <v>6012561</v>
      </c>
    </row>
    <row r="24" spans="1:68" x14ac:dyDescent="0.25">
      <c r="A24" s="1" t="s">
        <v>1478</v>
      </c>
      <c r="D24" s="1" t="s">
        <v>548</v>
      </c>
      <c r="E24" s="18">
        <v>41</v>
      </c>
      <c r="F24" t="str">
        <v>District of Columbia</v>
      </c>
      <c r="G24">
        <v>41</v>
      </c>
      <c r="H24" s="17">
        <f>_xlfn.XLOOKUP(D24,'State Population (2026)'!B:B,'State Population (2026)'!C:C,0)</f>
        <v>693645</v>
      </c>
      <c r="V24" t="s">
        <v>548</v>
      </c>
      <c r="W24">
        <v>41</v>
      </c>
      <c r="X24" s="17">
        <v>693645</v>
      </c>
      <c r="Y24" s="55">
        <f>(Table2[[#This Row],[Dedicated Burn Beds]]/Table2[[#This Row],[Total population]])*100000</f>
        <v>5.9108045181613074</v>
      </c>
      <c r="Z24" t="str">
        <f>_xlfn.XLOOKUP(Table2[[#This Row],[State]],'[1]State Regions'!$A:$A,'[1]State Regions'!$B:$B)</f>
        <v>South</v>
      </c>
      <c r="BF24" t="s">
        <v>548</v>
      </c>
      <c r="BG24">
        <v>41</v>
      </c>
      <c r="BH24" s="17">
        <v>693645</v>
      </c>
      <c r="BI24" s="55">
        <f>(Table24[[#This Row],[Dedicated Burn Beds]]/Table24[[#This Row],[Total population]])*100000</f>
        <v>5.9108045181613074</v>
      </c>
      <c r="BJ24" t="str">
        <f>_xlfn.XLOOKUP(Table24[[#This Row],[State]],'[1]State Regions'!$A:$A,'[1]State Regions'!$B:$B)</f>
        <v>South</v>
      </c>
      <c r="BN24" s="1" t="s">
        <v>2658</v>
      </c>
      <c r="BO24">
        <v>28</v>
      </c>
      <c r="BP24" s="18">
        <v>5972787</v>
      </c>
    </row>
    <row r="25" spans="1:68" x14ac:dyDescent="0.25">
      <c r="A25" s="1" t="s">
        <v>1869</v>
      </c>
      <c r="D25" s="1" t="s">
        <v>141</v>
      </c>
      <c r="E25" s="18">
        <v>40</v>
      </c>
      <c r="F25" t="str">
        <v>Washington</v>
      </c>
      <c r="G25">
        <v>40</v>
      </c>
      <c r="H25" s="17">
        <f>_xlfn.XLOOKUP(D25,'State Population (2026)'!B:B,'State Population (2026)'!C:C,0)</f>
        <v>8001020</v>
      </c>
      <c r="V25" t="s">
        <v>141</v>
      </c>
      <c r="W25">
        <v>40</v>
      </c>
      <c r="X25" s="17">
        <v>8001020</v>
      </c>
      <c r="Y25" s="55">
        <f>(Table2[[#This Row],[Dedicated Burn Beds]]/Table2[[#This Row],[Total population]])*100000</f>
        <v>0.49993625812708886</v>
      </c>
      <c r="Z25" t="str">
        <f>_xlfn.XLOOKUP(Table2[[#This Row],[State]],'[1]State Regions'!$A:$A,'[1]State Regions'!$B:$B)</f>
        <v>West</v>
      </c>
      <c r="BF25" t="s">
        <v>141</v>
      </c>
      <c r="BG25">
        <v>40</v>
      </c>
      <c r="BH25" s="17">
        <v>8001020</v>
      </c>
      <c r="BI25" s="55">
        <f>(Table24[[#This Row],[Dedicated Burn Beds]]/Table24[[#This Row],[Total population]])*100000</f>
        <v>0.49993625812708886</v>
      </c>
      <c r="BJ25" t="str">
        <f>_xlfn.XLOOKUP(Table24[[#This Row],[State]],'[1]State Regions'!$A:$A,'[1]State Regions'!$B:$B)</f>
        <v>West</v>
      </c>
      <c r="BN25" s="1" t="s">
        <v>2754</v>
      </c>
      <c r="BO25">
        <v>50</v>
      </c>
      <c r="BP25" s="18">
        <v>5830405</v>
      </c>
    </row>
    <row r="26" spans="1:68" x14ac:dyDescent="0.25">
      <c r="A26" s="1" t="s">
        <v>2039</v>
      </c>
      <c r="D26" s="1" t="s">
        <v>2039</v>
      </c>
      <c r="E26" s="18">
        <v>33</v>
      </c>
      <c r="F26" t="str">
        <v>Oklahoma</v>
      </c>
      <c r="G26">
        <v>33</v>
      </c>
      <c r="H26" s="17">
        <f>_xlfn.XLOOKUP(D26,'State Population (2026)'!B:B,'State Population (2026)'!C:C,0)</f>
        <v>4123288</v>
      </c>
      <c r="V26" t="s">
        <v>2039</v>
      </c>
      <c r="W26">
        <v>33</v>
      </c>
      <c r="X26" s="17">
        <v>4123288</v>
      </c>
      <c r="Y26" s="55">
        <f>(Table2[[#This Row],[Dedicated Burn Beds]]/Table2[[#This Row],[Total population]])*100000</f>
        <v>0.80033216209976121</v>
      </c>
      <c r="Z26" t="str">
        <f>_xlfn.XLOOKUP(Table2[[#This Row],[State]],'[1]State Regions'!$A:$A,'[1]State Regions'!$B:$B)</f>
        <v>South</v>
      </c>
      <c r="BF26" t="s">
        <v>2039</v>
      </c>
      <c r="BG26">
        <v>33</v>
      </c>
      <c r="BH26" s="17">
        <v>4123288</v>
      </c>
      <c r="BI26" s="55">
        <f>(Table24[[#This Row],[Dedicated Burn Beds]]/Table24[[#This Row],[Total population]])*100000</f>
        <v>0.80033216209976121</v>
      </c>
      <c r="BJ26" t="str">
        <f>_xlfn.XLOOKUP(Table24[[#This Row],[State]],'[1]State Regions'!$A:$A,'[1]State Regions'!$B:$B)</f>
        <v>South</v>
      </c>
      <c r="BN26" s="1" t="s">
        <v>2237</v>
      </c>
      <c r="BO26">
        <v>25</v>
      </c>
      <c r="BP26" s="18">
        <v>5570274</v>
      </c>
    </row>
    <row r="27" spans="1:68" x14ac:dyDescent="0.25">
      <c r="A27" s="1" t="s">
        <v>2237</v>
      </c>
      <c r="D27" s="1" t="s">
        <v>1622</v>
      </c>
      <c r="E27" s="18">
        <v>31</v>
      </c>
      <c r="F27" t="str">
        <v>Nevada</v>
      </c>
      <c r="G27">
        <v>31</v>
      </c>
      <c r="H27" s="17">
        <f>_xlfn.XLOOKUP(D27,'State Population (2026)'!B:B,'State Population (2026)'!C:C,0)</f>
        <v>3282188</v>
      </c>
      <c r="V27" t="s">
        <v>1622</v>
      </c>
      <c r="W27">
        <v>31</v>
      </c>
      <c r="X27" s="17">
        <v>3282188</v>
      </c>
      <c r="Y27" s="55">
        <f>(Table2[[#This Row],[Dedicated Burn Beds]]/Table2[[#This Row],[Total population]])*100000</f>
        <v>0.94449190600904032</v>
      </c>
      <c r="Z27" t="str">
        <f>_xlfn.XLOOKUP(Table2[[#This Row],[State]],'[1]State Regions'!$A:$A,'[1]State Regions'!$B:$B)</f>
        <v>West</v>
      </c>
      <c r="BF27" t="s">
        <v>1622</v>
      </c>
      <c r="BG27">
        <v>31</v>
      </c>
      <c r="BH27" s="17">
        <v>3282188</v>
      </c>
      <c r="BI27" s="55">
        <f>(Table24[[#This Row],[Dedicated Burn Beds]]/Table24[[#This Row],[Total population]])*100000</f>
        <v>0.94449190600904032</v>
      </c>
      <c r="BJ27" t="str">
        <f>_xlfn.XLOOKUP(Table24[[#This Row],[State]],'[1]State Regions'!$A:$A,'[1]State Regions'!$B:$B)</f>
        <v>West</v>
      </c>
      <c r="BN27" s="1" t="s">
        <v>33</v>
      </c>
      <c r="BO27">
        <v>52</v>
      </c>
      <c r="BP27" s="18">
        <v>5193088</v>
      </c>
    </row>
    <row r="28" spans="1:68" x14ac:dyDescent="0.25">
      <c r="A28" s="1" t="s">
        <v>2283</v>
      </c>
      <c r="D28" s="1" t="s">
        <v>2658</v>
      </c>
      <c r="E28" s="18">
        <v>28</v>
      </c>
      <c r="F28" t="str">
        <v>Wisconsin</v>
      </c>
      <c r="G28">
        <v>28</v>
      </c>
      <c r="H28" s="17">
        <f>_xlfn.XLOOKUP(D28,'State Population (2026)'!B:B,'State Population (2026)'!C:C,0)</f>
        <v>5972787</v>
      </c>
      <c r="V28" t="s">
        <v>2658</v>
      </c>
      <c r="W28">
        <v>28</v>
      </c>
      <c r="X28" s="17">
        <v>5972787</v>
      </c>
      <c r="Y28" s="55">
        <f>(Table2[[#This Row],[Dedicated Burn Beds]]/Table2[[#This Row],[Total population]])*100000</f>
        <v>0.46879287675920805</v>
      </c>
      <c r="Z28" t="str">
        <f>_xlfn.XLOOKUP(Table2[[#This Row],[State]],'[1]State Regions'!$A:$A,'[1]State Regions'!$B:$B)</f>
        <v>Midwest</v>
      </c>
      <c r="BF28" t="s">
        <v>2658</v>
      </c>
      <c r="BG28">
        <v>28</v>
      </c>
      <c r="BH28" s="17">
        <v>5972787</v>
      </c>
      <c r="BI28" s="55">
        <f>(Table24[[#This Row],[Dedicated Burn Beds]]/Table24[[#This Row],[Total population]])*100000</f>
        <v>0.46879287675920805</v>
      </c>
      <c r="BJ28" t="str">
        <f>_xlfn.XLOOKUP(Table24[[#This Row],[State]],'[1]State Regions'!$A:$A,'[1]State Regions'!$B:$B)</f>
        <v>Midwest</v>
      </c>
      <c r="BN28" s="1" t="s">
        <v>1150</v>
      </c>
      <c r="BO28">
        <v>47</v>
      </c>
      <c r="BP28" s="18">
        <v>4618189</v>
      </c>
    </row>
    <row r="29" spans="1:68" x14ac:dyDescent="0.25">
      <c r="A29" s="1" t="s">
        <v>2317</v>
      </c>
      <c r="D29" s="1" t="s">
        <v>1107</v>
      </c>
      <c r="E29" s="18">
        <v>28</v>
      </c>
      <c r="F29" t="str">
        <v>Kansas</v>
      </c>
      <c r="G29">
        <v>28</v>
      </c>
      <c r="H29" s="17">
        <f>_xlfn.XLOOKUP(D29,'State Population (2026)'!B:B,'State Population (2026)'!C:C,0)</f>
        <v>2977220</v>
      </c>
      <c r="V29" t="s">
        <v>1107</v>
      </c>
      <c r="W29">
        <v>28</v>
      </c>
      <c r="X29" s="17">
        <v>2977220</v>
      </c>
      <c r="Y29" s="55">
        <f>(Table2[[#This Row],[Dedicated Burn Beds]]/Table2[[#This Row],[Total population]])*100000</f>
        <v>0.94047467100180704</v>
      </c>
      <c r="Z29" t="str">
        <f>_xlfn.XLOOKUP(Table2[[#This Row],[State]],'[1]State Regions'!$A:$A,'[1]State Regions'!$B:$B)</f>
        <v>Midwest</v>
      </c>
      <c r="BF29" t="s">
        <v>1107</v>
      </c>
      <c r="BG29">
        <v>28</v>
      </c>
      <c r="BH29" s="17">
        <v>2977220</v>
      </c>
      <c r="BI29" s="55">
        <f>(Table24[[#This Row],[Dedicated Burn Beds]]/Table24[[#This Row],[Total population]])*100000</f>
        <v>0.94047467100180704</v>
      </c>
      <c r="BJ29" t="str">
        <f>_xlfn.XLOOKUP(Table24[[#This Row],[State]],'[1]State Regions'!$A:$A,'[1]State Regions'!$B:$B)</f>
        <v>Midwest</v>
      </c>
      <c r="BN29" s="1" t="s">
        <v>1131</v>
      </c>
      <c r="BO29">
        <v>16</v>
      </c>
      <c r="BP29" s="18">
        <v>4606864</v>
      </c>
    </row>
    <row r="30" spans="1:68" x14ac:dyDescent="0.25">
      <c r="A30" s="1" t="s">
        <v>2541</v>
      </c>
      <c r="D30" s="1" t="s">
        <v>2237</v>
      </c>
      <c r="E30" s="18">
        <v>25</v>
      </c>
      <c r="F30" t="str">
        <v>South Carolina</v>
      </c>
      <c r="G30">
        <v>25</v>
      </c>
      <c r="H30" s="17">
        <f>_xlfn.XLOOKUP(D30,'State Population (2026)'!B:B,'State Population (2026)'!C:C,0)</f>
        <v>5570274</v>
      </c>
      <c r="V30" t="s">
        <v>2237</v>
      </c>
      <c r="W30">
        <v>25</v>
      </c>
      <c r="X30" s="17">
        <v>5570274</v>
      </c>
      <c r="Y30" s="55">
        <f>(Table2[[#This Row],[Dedicated Burn Beds]]/Table2[[#This Row],[Total population]])*100000</f>
        <v>0.44881095615763245</v>
      </c>
      <c r="Z30" t="str">
        <f>_xlfn.XLOOKUP(Table2[[#This Row],[State]],'[1]State Regions'!$A:$A,'[1]State Regions'!$B:$B)</f>
        <v>South</v>
      </c>
      <c r="BF30" t="s">
        <v>2237</v>
      </c>
      <c r="BG30">
        <v>25</v>
      </c>
      <c r="BH30" s="17">
        <v>5570274</v>
      </c>
      <c r="BI30" s="55">
        <f>(Table24[[#This Row],[Dedicated Burn Beds]]/Table24[[#This Row],[Total population]])*100000</f>
        <v>0.44881095615763245</v>
      </c>
      <c r="BJ30" t="str">
        <f>_xlfn.XLOOKUP(Table24[[#This Row],[State]],'[1]State Regions'!$A:$A,'[1]State Regions'!$B:$B)</f>
        <v>South</v>
      </c>
      <c r="BN30" s="1" t="s">
        <v>2052</v>
      </c>
      <c r="BO30">
        <v>16</v>
      </c>
      <c r="BP30" s="18">
        <v>4273586</v>
      </c>
    </row>
    <row r="31" spans="1:68" x14ac:dyDescent="0.25">
      <c r="A31" s="1" t="s">
        <v>2636</v>
      </c>
      <c r="D31" s="1" t="s">
        <v>1207</v>
      </c>
      <c r="E31" s="18">
        <v>20</v>
      </c>
      <c r="F31" t="str">
        <v>Maryland</v>
      </c>
      <c r="G31">
        <v>20</v>
      </c>
      <c r="H31" s="17">
        <f>_xlfn.XLOOKUP(D31,'State Population (2026)'!B:B,'State Population (2026)'!C:C,0)</f>
        <v>6265347</v>
      </c>
      <c r="V31" t="s">
        <v>1207</v>
      </c>
      <c r="W31">
        <v>20</v>
      </c>
      <c r="X31" s="17">
        <v>6265347</v>
      </c>
      <c r="Y31" s="55">
        <f>(Table2[[#This Row],[Dedicated Burn Beds]]/Table2[[#This Row],[Total population]])*100000</f>
        <v>0.31921615833887573</v>
      </c>
      <c r="Z31" t="str">
        <f>_xlfn.XLOOKUP(Table2[[#This Row],[State]],'[1]State Regions'!$A:$A,'[1]State Regions'!$B:$B)</f>
        <v>South</v>
      </c>
      <c r="BF31" t="s">
        <v>1207</v>
      </c>
      <c r="BG31">
        <v>20</v>
      </c>
      <c r="BH31" s="17">
        <v>6265347</v>
      </c>
      <c r="BI31" s="55">
        <f>(Table24[[#This Row],[Dedicated Burn Beds]]/Table24[[#This Row],[Total population]])*100000</f>
        <v>0.31921615833887573</v>
      </c>
      <c r="BJ31" t="str">
        <f>_xlfn.XLOOKUP(Table24[[#This Row],[State]],'[1]State Regions'!$A:$A,'[1]State Regions'!$B:$B)</f>
        <v>South</v>
      </c>
      <c r="BN31" s="1" t="s">
        <v>2039</v>
      </c>
      <c r="BO31">
        <v>33</v>
      </c>
      <c r="BP31" s="18">
        <v>4123288</v>
      </c>
    </row>
    <row r="32" spans="1:68" x14ac:dyDescent="0.25">
      <c r="A32" s="1" t="s">
        <v>2753</v>
      </c>
      <c r="D32" s="1" t="s">
        <v>1088</v>
      </c>
      <c r="E32" s="18">
        <v>17</v>
      </c>
      <c r="F32" t="str">
        <v>Iowa</v>
      </c>
      <c r="G32">
        <v>17</v>
      </c>
      <c r="H32" s="17">
        <f>_xlfn.XLOOKUP(D32,'State Population (2026)'!B:B,'State Population (2026)'!C:C,0)</f>
        <v>3238387</v>
      </c>
      <c r="V32" t="s">
        <v>1088</v>
      </c>
      <c r="W32">
        <v>17</v>
      </c>
      <c r="X32" s="17">
        <v>3238387</v>
      </c>
      <c r="Y32" s="55">
        <f>(Table2[[#This Row],[Dedicated Burn Beds]]/Table2[[#This Row],[Total population]])*100000</f>
        <v>0.52495270021773188</v>
      </c>
      <c r="Z32" t="str">
        <f>_xlfn.XLOOKUP(Table2[[#This Row],[State]],'[1]State Regions'!$A:$A,'[1]State Regions'!$B:$B)</f>
        <v>Midwest</v>
      </c>
      <c r="AO32" t="s">
        <v>2812</v>
      </c>
      <c r="BF32" t="s">
        <v>1088</v>
      </c>
      <c r="BG32">
        <v>17</v>
      </c>
      <c r="BH32" s="17">
        <v>3238387</v>
      </c>
      <c r="BI32" s="55">
        <f>(Table24[[#This Row],[Dedicated Burn Beds]]/Table24[[#This Row],[Total population]])*100000</f>
        <v>0.52495270021773188</v>
      </c>
      <c r="BJ32" t="str">
        <f>_xlfn.XLOOKUP(Table24[[#This Row],[State]],'[1]State Regions'!$A:$A,'[1]State Regions'!$B:$B)</f>
        <v>Midwest</v>
      </c>
      <c r="BN32" s="1" t="s">
        <v>481</v>
      </c>
      <c r="BO32">
        <v>9</v>
      </c>
      <c r="BP32" s="18">
        <v>3688496</v>
      </c>
    </row>
    <row r="33" spans="4:68" x14ac:dyDescent="0.25">
      <c r="D33" s="1" t="s">
        <v>1593</v>
      </c>
      <c r="E33" s="18">
        <v>16</v>
      </c>
      <c r="F33" t="str">
        <v>Nebraska</v>
      </c>
      <c r="G33">
        <v>16</v>
      </c>
      <c r="H33" s="17">
        <f>_xlfn.XLOOKUP(D33,'State Population (2026)'!B:B,'State Population (2026)'!C:C,0)</f>
        <v>2018006</v>
      </c>
      <c r="V33" t="s">
        <v>1593</v>
      </c>
      <c r="W33">
        <v>16</v>
      </c>
      <c r="X33" s="17">
        <v>2018006</v>
      </c>
      <c r="Y33" s="55">
        <f>(Table2[[#This Row],[Dedicated Burn Beds]]/Table2[[#This Row],[Total population]])*100000</f>
        <v>0.79286186463271169</v>
      </c>
      <c r="Z33" t="str">
        <f>_xlfn.XLOOKUP(Table2[[#This Row],[State]],'[1]State Regions'!$A:$A,'[1]State Regions'!$B:$B)</f>
        <v>Midwest</v>
      </c>
      <c r="AO33" t="s">
        <v>2814</v>
      </c>
      <c r="BF33" t="s">
        <v>1593</v>
      </c>
      <c r="BG33">
        <v>16</v>
      </c>
      <c r="BH33" s="17">
        <v>2018006</v>
      </c>
      <c r="BI33" s="55">
        <f>(Table24[[#This Row],[Dedicated Burn Beds]]/Table24[[#This Row],[Total population]])*100000</f>
        <v>0.79286186463271169</v>
      </c>
      <c r="BJ33" t="str">
        <f>_xlfn.XLOOKUP(Table24[[#This Row],[State]],'[1]State Regions'!$A:$A,'[1]State Regions'!$B:$B)</f>
        <v>Midwest</v>
      </c>
      <c r="BN33" s="1" t="s">
        <v>2501</v>
      </c>
      <c r="BO33">
        <v>15</v>
      </c>
      <c r="BP33" s="18">
        <v>3538904</v>
      </c>
    </row>
    <row r="34" spans="4:68" x14ac:dyDescent="0.25">
      <c r="D34" s="1" t="s">
        <v>1131</v>
      </c>
      <c r="E34" s="18">
        <v>16</v>
      </c>
      <c r="F34" t="str">
        <v>Kentucky</v>
      </c>
      <c r="G34">
        <v>16</v>
      </c>
      <c r="H34" s="17">
        <f>_xlfn.XLOOKUP(D34,'State Population (2026)'!B:B,'State Population (2026)'!C:C,0)</f>
        <v>4606864</v>
      </c>
      <c r="V34" t="s">
        <v>1131</v>
      </c>
      <c r="W34">
        <v>16</v>
      </c>
      <c r="X34" s="17">
        <v>4606864</v>
      </c>
      <c r="Y34" s="55">
        <f>(Table2[[#This Row],[Dedicated Burn Beds]]/Table2[[#This Row],[Total population]])*100000</f>
        <v>0.34730784325302416</v>
      </c>
      <c r="Z34" t="str">
        <f>_xlfn.XLOOKUP(Table2[[#This Row],[State]],'[1]State Regions'!$A:$A,'[1]State Regions'!$B:$B)</f>
        <v>South</v>
      </c>
      <c r="BF34" t="s">
        <v>1131</v>
      </c>
      <c r="BG34">
        <v>16</v>
      </c>
      <c r="BH34" s="17">
        <v>4606864</v>
      </c>
      <c r="BI34" s="55">
        <f>(Table24[[#This Row],[Dedicated Burn Beds]]/Table24[[#This Row],[Total population]])*100000</f>
        <v>0.34730784325302416</v>
      </c>
      <c r="BJ34" t="str">
        <f>_xlfn.XLOOKUP(Table24[[#This Row],[State]],'[1]State Regions'!$A:$A,'[1]State Regions'!$B:$B)</f>
        <v>South</v>
      </c>
      <c r="BN34" s="1" t="s">
        <v>1622</v>
      </c>
      <c r="BO34">
        <v>31</v>
      </c>
      <c r="BP34" s="18">
        <v>3282188</v>
      </c>
    </row>
    <row r="35" spans="4:68" x14ac:dyDescent="0.25">
      <c r="D35" s="1" t="s">
        <v>2052</v>
      </c>
      <c r="E35" s="18">
        <v>16</v>
      </c>
      <c r="F35" t="str">
        <v>Oregon</v>
      </c>
      <c r="G35">
        <v>16</v>
      </c>
      <c r="H35" s="17">
        <f>_xlfn.XLOOKUP(D35,'State Population (2026)'!B:B,'State Population (2026)'!C:C,0)</f>
        <v>4273586</v>
      </c>
      <c r="V35" t="s">
        <v>2052</v>
      </c>
      <c r="W35">
        <v>16</v>
      </c>
      <c r="X35" s="17">
        <v>4273586</v>
      </c>
      <c r="Y35" s="55">
        <f>(Table2[[#This Row],[Dedicated Burn Beds]]/Table2[[#This Row],[Total population]])*100000</f>
        <v>0.37439284011132573</v>
      </c>
      <c r="Z35" t="str">
        <f>_xlfn.XLOOKUP(Table2[[#This Row],[State]],'[1]State Regions'!$A:$A,'[1]State Regions'!$B:$B)</f>
        <v>West</v>
      </c>
      <c r="BF35" t="s">
        <v>2052</v>
      </c>
      <c r="BG35">
        <v>16</v>
      </c>
      <c r="BH35" s="17">
        <v>4273586</v>
      </c>
      <c r="BI35" s="55">
        <f>(Table24[[#This Row],[Dedicated Burn Beds]]/Table24[[#This Row],[Total population]])*100000</f>
        <v>0.37439284011132573</v>
      </c>
      <c r="BJ35" t="str">
        <f>_xlfn.XLOOKUP(Table24[[#This Row],[State]],'[1]State Regions'!$A:$A,'[1]State Regions'!$B:$B)</f>
        <v>West</v>
      </c>
      <c r="BN35" s="1" t="s">
        <v>1088</v>
      </c>
      <c r="BO35">
        <v>17</v>
      </c>
      <c r="BP35" s="18">
        <v>3238387</v>
      </c>
    </row>
    <row r="36" spans="4:68" x14ac:dyDescent="0.25">
      <c r="D36" s="1" t="s">
        <v>806</v>
      </c>
      <c r="E36" s="18">
        <v>15</v>
      </c>
      <c r="F36" t="str">
        <v>Idaho</v>
      </c>
      <c r="G36">
        <v>15</v>
      </c>
      <c r="H36" s="17">
        <f>_xlfn.XLOOKUP(D36,'State Population (2026)'!B:B,'State Population (2026)'!C:C,0)</f>
        <v>2029733</v>
      </c>
      <c r="V36" t="s">
        <v>806</v>
      </c>
      <c r="W36">
        <v>15</v>
      </c>
      <c r="X36" s="17">
        <v>2029733</v>
      </c>
      <c r="Y36" s="55">
        <f>(Table2[[#This Row],[Dedicated Burn Beds]]/Table2[[#This Row],[Total population]])*100000</f>
        <v>0.73901345644969074</v>
      </c>
      <c r="Z36" t="str">
        <f>_xlfn.XLOOKUP(Table2[[#This Row],[State]],'[1]State Regions'!$A:$A,'[1]State Regions'!$B:$B)</f>
        <v>West</v>
      </c>
      <c r="BF36" t="s">
        <v>806</v>
      </c>
      <c r="BG36">
        <v>15</v>
      </c>
      <c r="BH36" s="17">
        <v>2029733</v>
      </c>
      <c r="BI36" s="55">
        <f>(Table24[[#This Row],[Dedicated Burn Beds]]/Table24[[#This Row],[Total population]])*100000</f>
        <v>0.73901345644969074</v>
      </c>
      <c r="BJ36" t="str">
        <f>_xlfn.XLOOKUP(Table24[[#This Row],[State]],'[1]State Regions'!$A:$A,'[1]State Regions'!$B:$B)</f>
        <v>West</v>
      </c>
      <c r="BN36" s="1" t="s">
        <v>119</v>
      </c>
      <c r="BO36">
        <v>10</v>
      </c>
      <c r="BP36" s="18">
        <v>3114791</v>
      </c>
    </row>
    <row r="37" spans="4:68" x14ac:dyDescent="0.25">
      <c r="D37" s="1" t="s">
        <v>2501</v>
      </c>
      <c r="E37" s="18">
        <v>15</v>
      </c>
      <c r="F37" t="str">
        <v>Utah</v>
      </c>
      <c r="G37">
        <v>15</v>
      </c>
      <c r="H37" s="17">
        <f>_xlfn.XLOOKUP(D37,'State Population (2026)'!B:B,'State Population (2026)'!C:C,0)</f>
        <v>3538904</v>
      </c>
      <c r="V37" t="s">
        <v>2501</v>
      </c>
      <c r="W37">
        <v>15</v>
      </c>
      <c r="X37" s="17">
        <v>3538904</v>
      </c>
      <c r="Y37" s="55">
        <f>(Table2[[#This Row],[Dedicated Burn Beds]]/Table2[[#This Row],[Total population]])*100000</f>
        <v>0.42386004254424531</v>
      </c>
      <c r="Z37" t="str">
        <f>_xlfn.XLOOKUP(Table2[[#This Row],[State]],'[1]State Regions'!$A:$A,'[1]State Regions'!$B:$B)</f>
        <v>West</v>
      </c>
      <c r="BF37" t="s">
        <v>2501</v>
      </c>
      <c r="BG37">
        <v>15</v>
      </c>
      <c r="BH37" s="17">
        <v>3538904</v>
      </c>
      <c r="BI37" s="55">
        <f>(Table24[[#This Row],[Dedicated Burn Beds]]/Table24[[#This Row],[Total population]])*100000</f>
        <v>0.42386004254424531</v>
      </c>
      <c r="BJ37" t="str">
        <f>_xlfn.XLOOKUP(Table24[[#This Row],[State]],'[1]State Regions'!$A:$A,'[1]State Regions'!$B:$B)</f>
        <v>West</v>
      </c>
      <c r="BN37" s="1" t="s">
        <v>1107</v>
      </c>
      <c r="BO37">
        <v>28</v>
      </c>
      <c r="BP37" s="18">
        <v>2977220</v>
      </c>
    </row>
    <row r="38" spans="4:68" x14ac:dyDescent="0.25">
      <c r="D38" s="1" t="s">
        <v>1662</v>
      </c>
      <c r="E38" s="18">
        <v>12</v>
      </c>
      <c r="F38" t="str">
        <v>New Jersey</v>
      </c>
      <c r="G38">
        <v>12</v>
      </c>
      <c r="H38" s="17">
        <f>_xlfn.XLOOKUP(D38,'State Population (2026)'!B:B,'State Population (2026)'!C:C,0)</f>
        <v>9548215</v>
      </c>
      <c r="V38" t="s">
        <v>1662</v>
      </c>
      <c r="W38">
        <v>12</v>
      </c>
      <c r="X38" s="17">
        <v>9548215</v>
      </c>
      <c r="Y38" s="55">
        <f>(Table2[[#This Row],[Dedicated Burn Beds]]/Table2[[#This Row],[Total population]])*100000</f>
        <v>0.12567794085072448</v>
      </c>
      <c r="Z38" t="str">
        <f>_xlfn.XLOOKUP(Table2[[#This Row],[State]],'[1]State Regions'!$A:$A,'[1]State Regions'!$B:$B)</f>
        <v>Northeast</v>
      </c>
      <c r="BF38" t="s">
        <v>1662</v>
      </c>
      <c r="BG38">
        <v>12</v>
      </c>
      <c r="BH38" s="17">
        <v>9548215</v>
      </c>
      <c r="BI38" s="55">
        <f>(Table24[[#This Row],[Dedicated Burn Beds]]/Table24[[#This Row],[Total population]])*100000</f>
        <v>0.12567794085072448</v>
      </c>
      <c r="BJ38" t="str">
        <f>_xlfn.XLOOKUP(Table24[[#This Row],[State]],'[1]State Regions'!$A:$A,'[1]State Regions'!$B:$B)</f>
        <v>Northeast</v>
      </c>
      <c r="BN38" s="1" t="s">
        <v>1478</v>
      </c>
      <c r="BO38">
        <v>0</v>
      </c>
      <c r="BP38" s="18">
        <v>2954160</v>
      </c>
    </row>
    <row r="39" spans="4:68" x14ac:dyDescent="0.25">
      <c r="D39" s="1" t="s">
        <v>1723</v>
      </c>
      <c r="E39" s="18">
        <v>10</v>
      </c>
      <c r="F39" t="str">
        <v>New Mexico</v>
      </c>
      <c r="G39">
        <v>10</v>
      </c>
      <c r="H39" s="17">
        <f>_xlfn.XLOOKUP(D39,'State Population (2026)'!B:B,'State Population (2026)'!C:C,0)</f>
        <v>2125498</v>
      </c>
      <c r="V39" t="s">
        <v>1723</v>
      </c>
      <c r="W39">
        <v>10</v>
      </c>
      <c r="X39" s="17">
        <v>2125498</v>
      </c>
      <c r="Y39" s="55">
        <f>(Table2[[#This Row],[Dedicated Burn Beds]]/Table2[[#This Row],[Total population]])*100000</f>
        <v>0.47047797739635605</v>
      </c>
      <c r="Z39" t="str">
        <f>_xlfn.XLOOKUP(Table2[[#This Row],[State]],'[1]State Regions'!$A:$A,'[1]State Regions'!$B:$B)</f>
        <v>West</v>
      </c>
      <c r="BF39" t="s">
        <v>1723</v>
      </c>
      <c r="BG39">
        <v>10</v>
      </c>
      <c r="BH39" s="17">
        <v>2125498</v>
      </c>
      <c r="BI39" s="55">
        <f>(Table24[[#This Row],[Dedicated Burn Beds]]/Table24[[#This Row],[Total population]])*100000</f>
        <v>0.47047797739635605</v>
      </c>
      <c r="BJ39" t="str">
        <f>_xlfn.XLOOKUP(Table24[[#This Row],[State]],'[1]State Regions'!$A:$A,'[1]State Regions'!$B:$B)</f>
        <v>West</v>
      </c>
      <c r="BN39" s="1" t="s">
        <v>1723</v>
      </c>
      <c r="BO39">
        <v>10</v>
      </c>
      <c r="BP39" s="18">
        <v>2125498</v>
      </c>
    </row>
    <row r="40" spans="4:68" x14ac:dyDescent="0.25">
      <c r="D40" s="1" t="s">
        <v>119</v>
      </c>
      <c r="E40" s="18">
        <v>10</v>
      </c>
      <c r="F40" t="str">
        <v>Arkansas</v>
      </c>
      <c r="G40">
        <v>10</v>
      </c>
      <c r="H40" s="17">
        <f>_xlfn.XLOOKUP(D40,'State Population (2026)'!B:B,'State Population (2026)'!C:C,0)</f>
        <v>3114791</v>
      </c>
      <c r="V40" t="s">
        <v>119</v>
      </c>
      <c r="W40">
        <v>10</v>
      </c>
      <c r="X40" s="17">
        <v>3114791</v>
      </c>
      <c r="Y40" s="55">
        <f>(Table2[[#This Row],[Dedicated Burn Beds]]/Table2[[#This Row],[Total population]])*100000</f>
        <v>0.32104882799520096</v>
      </c>
      <c r="Z40" t="str">
        <f>_xlfn.XLOOKUP(Table2[[#This Row],[State]],'[1]State Regions'!$A:$A,'[1]State Regions'!$B:$B)</f>
        <v>South</v>
      </c>
      <c r="BF40" t="s">
        <v>119</v>
      </c>
      <c r="BG40">
        <v>10</v>
      </c>
      <c r="BH40" s="17">
        <v>3114791</v>
      </c>
      <c r="BI40" s="55">
        <f>(Table24[[#This Row],[Dedicated Burn Beds]]/Table24[[#This Row],[Total population]])*100000</f>
        <v>0.32104882799520096</v>
      </c>
      <c r="BJ40" t="str">
        <f>_xlfn.XLOOKUP(Table24[[#This Row],[State]],'[1]State Regions'!$A:$A,'[1]State Regions'!$B:$B)</f>
        <v>South</v>
      </c>
      <c r="BN40" s="1" t="s">
        <v>806</v>
      </c>
      <c r="BO40">
        <v>15</v>
      </c>
      <c r="BP40" s="18">
        <v>2029733</v>
      </c>
    </row>
    <row r="41" spans="4:68" x14ac:dyDescent="0.25">
      <c r="D41" s="1" t="s">
        <v>2534</v>
      </c>
      <c r="E41" s="18">
        <v>9</v>
      </c>
      <c r="F41" t="str">
        <v>Vermont</v>
      </c>
      <c r="G41">
        <v>9</v>
      </c>
      <c r="H41" s="17">
        <f>_xlfn.XLOOKUP(D41,'State Population (2026)'!B:B,'State Population (2026)'!C:C,0)</f>
        <v>644663</v>
      </c>
      <c r="V41" t="s">
        <v>2534</v>
      </c>
      <c r="W41">
        <v>9</v>
      </c>
      <c r="X41" s="17">
        <v>644663</v>
      </c>
      <c r="Y41" s="55">
        <f>(Table2[[#This Row],[Dedicated Burn Beds]]/Table2[[#This Row],[Total population]])*100000</f>
        <v>1.3960782610449181</v>
      </c>
      <c r="Z41" t="str">
        <f>_xlfn.XLOOKUP(Table2[[#This Row],[State]],'[1]State Regions'!$A:$A,'[1]State Regions'!$B:$B)</f>
        <v>Northeast</v>
      </c>
      <c r="BF41" t="s">
        <v>2534</v>
      </c>
      <c r="BG41">
        <v>9</v>
      </c>
      <c r="BH41" s="17">
        <v>644663</v>
      </c>
      <c r="BI41" s="55">
        <f>(Table24[[#This Row],[Dedicated Burn Beds]]/Table24[[#This Row],[Total population]])*100000</f>
        <v>1.3960782610449181</v>
      </c>
      <c r="BJ41" t="str">
        <f>_xlfn.XLOOKUP(Table24[[#This Row],[State]],'[1]State Regions'!$A:$A,'[1]State Regions'!$B:$B)</f>
        <v>Northeast</v>
      </c>
      <c r="BN41" s="1" t="s">
        <v>1593</v>
      </c>
      <c r="BO41">
        <v>16</v>
      </c>
      <c r="BP41" s="18">
        <v>2018006</v>
      </c>
    </row>
    <row r="42" spans="4:68" x14ac:dyDescent="0.25">
      <c r="D42" s="1" t="s">
        <v>481</v>
      </c>
      <c r="E42" s="18">
        <v>9</v>
      </c>
      <c r="F42" t="str">
        <v>Connecticut</v>
      </c>
      <c r="G42">
        <v>9</v>
      </c>
      <c r="H42" s="17">
        <f>_xlfn.XLOOKUP(D42,'State Population (2026)'!B:B,'State Population (2026)'!C:C,0)</f>
        <v>3688496</v>
      </c>
      <c r="V42" t="s">
        <v>481</v>
      </c>
      <c r="W42">
        <v>9</v>
      </c>
      <c r="X42" s="17">
        <v>3688496</v>
      </c>
      <c r="Y42" s="55">
        <f>(Table2[[#This Row],[Dedicated Burn Beds]]/Table2[[#This Row],[Total population]])*100000</f>
        <v>0.24400189128577068</v>
      </c>
      <c r="Z42" t="str">
        <f>_xlfn.XLOOKUP(Table2[[#This Row],[State]],'[1]State Regions'!$A:$A,'[1]State Regions'!$B:$B)</f>
        <v>Northeast</v>
      </c>
      <c r="BF42" t="s">
        <v>481</v>
      </c>
      <c r="BG42">
        <v>9</v>
      </c>
      <c r="BH42" s="17">
        <v>3688496</v>
      </c>
      <c r="BI42" s="55">
        <f>(Table24[[#This Row],[Dedicated Burn Beds]]/Table24[[#This Row],[Total population]])*100000</f>
        <v>0.24400189128577068</v>
      </c>
      <c r="BJ42" t="str">
        <f>_xlfn.XLOOKUP(Table24[[#This Row],[State]],'[1]State Regions'!$A:$A,'[1]State Regions'!$B:$B)</f>
        <v>Northeast</v>
      </c>
      <c r="BN42" s="1" t="s">
        <v>2636</v>
      </c>
      <c r="BO42">
        <v>4</v>
      </c>
      <c r="BP42" s="18">
        <v>1766147</v>
      </c>
    </row>
    <row r="43" spans="4:68" x14ac:dyDescent="0.25">
      <c r="D43" s="1" t="s">
        <v>794</v>
      </c>
      <c r="E43" s="18">
        <v>7</v>
      </c>
      <c r="F43" t="str">
        <v>Hawaii</v>
      </c>
      <c r="G43">
        <v>7</v>
      </c>
      <c r="H43" s="17">
        <f>_xlfn.XLOOKUP(D43,'State Population (2026)'!B:B,'State Population (2026)'!C:C,0)</f>
        <v>1432820</v>
      </c>
      <c r="V43" t="s">
        <v>794</v>
      </c>
      <c r="W43">
        <v>7</v>
      </c>
      <c r="X43" s="17">
        <v>1432820</v>
      </c>
      <c r="Y43" s="55">
        <f>(Table2[[#This Row],[Dedicated Burn Beds]]/Table2[[#This Row],[Total population]])*100000</f>
        <v>0.48854706104046564</v>
      </c>
      <c r="Z43" t="str">
        <f>_xlfn.XLOOKUP(Table2[[#This Row],[State]],'[1]State Regions'!$A:$A,'[1]State Regions'!$B:$B)</f>
        <v>West</v>
      </c>
      <c r="BF43" t="s">
        <v>794</v>
      </c>
      <c r="BG43">
        <v>7</v>
      </c>
      <c r="BH43" s="17">
        <v>1432820</v>
      </c>
      <c r="BI43" s="55">
        <f>(Table24[[#This Row],[Dedicated Burn Beds]]/Table24[[#This Row],[Total population]])*100000</f>
        <v>0.48854706104046564</v>
      </c>
      <c r="BJ43" t="str">
        <f>_xlfn.XLOOKUP(Table24[[#This Row],[State]],'[1]State Regions'!$A:$A,'[1]State Regions'!$B:$B)</f>
        <v>West</v>
      </c>
      <c r="BN43" s="1" t="s">
        <v>794</v>
      </c>
      <c r="BO43">
        <v>7</v>
      </c>
      <c r="BP43" s="18">
        <v>1432820</v>
      </c>
    </row>
    <row r="44" spans="4:68" x14ac:dyDescent="0.25">
      <c r="D44" s="1" t="s">
        <v>1193</v>
      </c>
      <c r="E44" s="18">
        <v>6</v>
      </c>
      <c r="F44" t="str">
        <v>Maine</v>
      </c>
      <c r="G44">
        <v>6</v>
      </c>
      <c r="H44" s="17">
        <f>_xlfn.XLOOKUP(D44,'State Population (2026)'!B:B,'State Population (2026)'!C:C,0)</f>
        <v>1414874</v>
      </c>
      <c r="V44" t="s">
        <v>1193</v>
      </c>
      <c r="W44">
        <v>6</v>
      </c>
      <c r="X44" s="17">
        <v>1414874</v>
      </c>
      <c r="Y44" s="55">
        <f>(Table2[[#This Row],[Dedicated Burn Beds]]/Table2[[#This Row],[Total population]])*100000</f>
        <v>0.42406602990796355</v>
      </c>
      <c r="Z44" t="str">
        <f>_xlfn.XLOOKUP(Table2[[#This Row],[State]],'[1]State Regions'!$A:$A,'[1]State Regions'!$B:$B)</f>
        <v>Northeast</v>
      </c>
      <c r="BF44" t="s">
        <v>1193</v>
      </c>
      <c r="BG44">
        <v>6</v>
      </c>
      <c r="BH44" s="17">
        <v>1414874</v>
      </c>
      <c r="BI44" s="55">
        <f>(Table24[[#This Row],[Dedicated Burn Beds]]/Table24[[#This Row],[Total population]])*100000</f>
        <v>0.42406602990796355</v>
      </c>
      <c r="BJ44" t="str">
        <f>_xlfn.XLOOKUP(Table24[[#This Row],[State]],'[1]State Regions'!$A:$A,'[1]State Regions'!$B:$B)</f>
        <v>Northeast</v>
      </c>
      <c r="BN44" s="1" t="s">
        <v>1637</v>
      </c>
      <c r="BO44">
        <v>0</v>
      </c>
      <c r="BP44" s="18">
        <v>1415342</v>
      </c>
    </row>
    <row r="45" spans="4:68" x14ac:dyDescent="0.25">
      <c r="D45" s="1" t="s">
        <v>2636</v>
      </c>
      <c r="E45" s="18">
        <v>4</v>
      </c>
      <c r="F45" t="str">
        <v>West Virginia</v>
      </c>
      <c r="G45">
        <v>4</v>
      </c>
      <c r="H45" s="17">
        <f>_xlfn.XLOOKUP(D45,'State Population (2026)'!B:B,'State Population (2026)'!C:C,0)</f>
        <v>1766147</v>
      </c>
      <c r="V45" t="s">
        <v>2636</v>
      </c>
      <c r="W45">
        <v>4</v>
      </c>
      <c r="X45" s="17">
        <v>1766147</v>
      </c>
      <c r="Y45" s="55">
        <f>(Table2[[#This Row],[Dedicated Burn Beds]]/Table2[[#This Row],[Total population]])*100000</f>
        <v>0.22648171414950172</v>
      </c>
      <c r="Z45" t="str">
        <f>_xlfn.XLOOKUP(Table2[[#This Row],[State]],'[1]State Regions'!$A:$A,'[1]State Regions'!$B:$B)</f>
        <v>South</v>
      </c>
      <c r="BF45" t="s">
        <v>2636</v>
      </c>
      <c r="BG45">
        <v>4</v>
      </c>
      <c r="BH45" s="17">
        <v>1766147</v>
      </c>
      <c r="BI45" s="55">
        <f>(Table24[[#This Row],[Dedicated Burn Beds]]/Table24[[#This Row],[Total population]])*100000</f>
        <v>0.22648171414950172</v>
      </c>
      <c r="BJ45" t="str">
        <f>_xlfn.XLOOKUP(Table24[[#This Row],[State]],'[1]State Regions'!$A:$A,'[1]State Regions'!$B:$B)</f>
        <v>South</v>
      </c>
      <c r="BN45" s="1" t="s">
        <v>1193</v>
      </c>
      <c r="BO45">
        <v>6</v>
      </c>
      <c r="BP45" s="18">
        <v>1414874</v>
      </c>
    </row>
    <row r="46" spans="4:68" x14ac:dyDescent="0.25">
      <c r="D46" s="1" t="s">
        <v>537</v>
      </c>
      <c r="E46" s="18"/>
      <c r="F46" t="str">
        <v>Delaware</v>
      </c>
      <c r="G46">
        <v>0</v>
      </c>
      <c r="H46" s="17">
        <f>_xlfn.XLOOKUP(D46,'State Population (2026)'!B:B,'State Population (2026)'!C:C,0)</f>
        <v>1059952</v>
      </c>
      <c r="V46" t="s">
        <v>537</v>
      </c>
      <c r="W46">
        <v>0</v>
      </c>
      <c r="X46" s="17">
        <v>1059952</v>
      </c>
      <c r="Y46" s="55">
        <f>(Table2[[#This Row],[Dedicated Burn Beds]]/Table2[[#This Row],[Total population]])*100000</f>
        <v>0</v>
      </c>
      <c r="Z46" t="str">
        <f>_xlfn.XLOOKUP(Table2[[#This Row],[State]],'[1]State Regions'!$A:$A,'[1]State Regions'!$B:$B)</f>
        <v>South</v>
      </c>
      <c r="BF46" t="s">
        <v>537</v>
      </c>
      <c r="BG46">
        <v>0</v>
      </c>
      <c r="BH46" s="17">
        <v>1059952</v>
      </c>
      <c r="BI46" s="55">
        <f>(Table24[[#This Row],[Dedicated Burn Beds]]/Table24[[#This Row],[Total population]])*100000</f>
        <v>0</v>
      </c>
      <c r="BJ46" t="str">
        <f>_xlfn.XLOOKUP(Table24[[#This Row],[State]],'[1]State Regions'!$A:$A,'[1]State Regions'!$B:$B)</f>
        <v>South</v>
      </c>
      <c r="BN46" s="1" t="s">
        <v>1574</v>
      </c>
      <c r="BO46">
        <v>0</v>
      </c>
      <c r="BP46" s="18">
        <v>1144694</v>
      </c>
    </row>
    <row r="47" spans="4:68" x14ac:dyDescent="0.25">
      <c r="D47" s="1" t="s">
        <v>1913</v>
      </c>
      <c r="E47" s="18"/>
      <c r="F47" t="str">
        <v>North Dakota</v>
      </c>
      <c r="G47">
        <v>0</v>
      </c>
      <c r="H47" s="17">
        <f>_xlfn.XLOOKUP(D47,'State Population (2026)'!B:B,'State Population (2026)'!C:C,0)</f>
        <v>799358</v>
      </c>
      <c r="V47" t="s">
        <v>1913</v>
      </c>
      <c r="W47">
        <v>0</v>
      </c>
      <c r="X47" s="17">
        <v>799358</v>
      </c>
      <c r="Y47" s="55">
        <f>(Table2[[#This Row],[Dedicated Burn Beds]]/Table2[[#This Row],[Total population]])*100000</f>
        <v>0</v>
      </c>
      <c r="Z47" t="str">
        <f>_xlfn.XLOOKUP(Table2[[#This Row],[State]],'[1]State Regions'!$A:$A,'[1]State Regions'!$B:$B)</f>
        <v>Midwest</v>
      </c>
      <c r="BF47" t="s">
        <v>1913</v>
      </c>
      <c r="BG47">
        <v>0</v>
      </c>
      <c r="BH47" s="17">
        <v>799358</v>
      </c>
      <c r="BI47" s="55">
        <f>(Table24[[#This Row],[Dedicated Burn Beds]]/Table24[[#This Row],[Total population]])*100000</f>
        <v>0</v>
      </c>
      <c r="BJ47" t="str">
        <f>_xlfn.XLOOKUP(Table24[[#This Row],[State]],'[1]State Regions'!$A:$A,'[1]State Regions'!$B:$B)</f>
        <v>Midwest</v>
      </c>
      <c r="BN47" s="1" t="s">
        <v>2230</v>
      </c>
      <c r="BO47">
        <v>0</v>
      </c>
      <c r="BP47" s="18">
        <v>1114521</v>
      </c>
    </row>
    <row r="48" spans="4:68" x14ac:dyDescent="0.25">
      <c r="D48" s="1" t="s">
        <v>2230</v>
      </c>
      <c r="E48" s="18"/>
      <c r="F48" t="str">
        <v>Rhode Island</v>
      </c>
      <c r="G48">
        <v>0</v>
      </c>
      <c r="H48" s="17">
        <f>_xlfn.XLOOKUP(D48,'State Population (2026)'!B:B,'State Population (2026)'!C:C,0)</f>
        <v>1114521</v>
      </c>
      <c r="V48" t="s">
        <v>2230</v>
      </c>
      <c r="W48">
        <v>0</v>
      </c>
      <c r="X48" s="17">
        <v>1114521</v>
      </c>
      <c r="Y48" s="55">
        <f>(Table2[[#This Row],[Dedicated Burn Beds]]/Table2[[#This Row],[Total population]])*100000</f>
        <v>0</v>
      </c>
      <c r="Z48" t="str">
        <f>_xlfn.XLOOKUP(Table2[[#This Row],[State]],'[1]State Regions'!$A:$A,'[1]State Regions'!$B:$B)</f>
        <v>Northeast</v>
      </c>
      <c r="BF48" t="s">
        <v>2230</v>
      </c>
      <c r="BG48">
        <v>0</v>
      </c>
      <c r="BH48" s="17">
        <v>1114521</v>
      </c>
      <c r="BI48" s="55">
        <f>(Table24[[#This Row],[Dedicated Burn Beds]]/Table24[[#This Row],[Total population]])*100000</f>
        <v>0</v>
      </c>
      <c r="BJ48" t="str">
        <f>_xlfn.XLOOKUP(Table24[[#This Row],[State]],'[1]State Regions'!$A:$A,'[1]State Regions'!$B:$B)</f>
        <v>Northeast</v>
      </c>
      <c r="BN48" s="1" t="s">
        <v>537</v>
      </c>
      <c r="BO48">
        <v>0</v>
      </c>
      <c r="BP48" s="18">
        <v>1059952</v>
      </c>
    </row>
    <row r="49" spans="4:68" x14ac:dyDescent="0.25">
      <c r="D49" s="1" t="s">
        <v>1478</v>
      </c>
      <c r="E49" s="18"/>
      <c r="F49" t="str">
        <v>Mississippi</v>
      </c>
      <c r="G49">
        <v>0</v>
      </c>
      <c r="H49" s="17">
        <f>_xlfn.XLOOKUP(D49,'State Population (2026)'!B:B,'State Population (2026)'!C:C,0)</f>
        <v>2954160</v>
      </c>
      <c r="V49" t="s">
        <v>1478</v>
      </c>
      <c r="W49">
        <v>0</v>
      </c>
      <c r="X49" s="17">
        <v>2954160</v>
      </c>
      <c r="Y49" s="55">
        <f>(Table2[[#This Row],[Dedicated Burn Beds]]/Table2[[#This Row],[Total population]])*100000</f>
        <v>0</v>
      </c>
      <c r="Z49" t="str">
        <f>_xlfn.XLOOKUP(Table2[[#This Row],[State]],'[1]State Regions'!$A:$A,'[1]State Regions'!$B:$B)</f>
        <v>South</v>
      </c>
      <c r="BF49" t="s">
        <v>1478</v>
      </c>
      <c r="BG49">
        <v>0</v>
      </c>
      <c r="BH49" s="17">
        <v>2954160</v>
      </c>
      <c r="BI49" s="55">
        <f>(Table24[[#This Row],[Dedicated Burn Beds]]/Table24[[#This Row],[Total population]])*100000</f>
        <v>0</v>
      </c>
      <c r="BJ49" t="str">
        <f>_xlfn.XLOOKUP(Table24[[#This Row],[State]],'[1]State Regions'!$A:$A,'[1]State Regions'!$B:$B)</f>
        <v>South</v>
      </c>
      <c r="BN49" s="1" t="s">
        <v>2268</v>
      </c>
      <c r="BO49">
        <v>0</v>
      </c>
      <c r="BP49" s="18">
        <v>935094</v>
      </c>
    </row>
    <row r="50" spans="4:68" x14ac:dyDescent="0.25">
      <c r="D50" s="1" t="s">
        <v>23</v>
      </c>
      <c r="E50" s="18"/>
      <c r="F50" t="str">
        <v>Alaska</v>
      </c>
      <c r="G50">
        <v>0</v>
      </c>
      <c r="H50" s="17">
        <f>_xlfn.XLOOKUP(D50,'State Population (2026)'!B:B,'State Population (2026)'!C:C,0)</f>
        <v>737270</v>
      </c>
      <c r="V50" t="s">
        <v>23</v>
      </c>
      <c r="W50">
        <v>0</v>
      </c>
      <c r="X50" s="17">
        <v>737270</v>
      </c>
      <c r="Y50" s="55">
        <f>(Table2[[#This Row],[Dedicated Burn Beds]]/Table2[[#This Row],[Total population]])*100000</f>
        <v>0</v>
      </c>
      <c r="Z50" t="str">
        <f>_xlfn.XLOOKUP(Table2[[#This Row],[State]],'[1]State Regions'!$A:$A,'[1]State Regions'!$B:$B)</f>
        <v>West</v>
      </c>
      <c r="BF50" t="s">
        <v>23</v>
      </c>
      <c r="BG50">
        <v>0</v>
      </c>
      <c r="BH50" s="17">
        <v>737270</v>
      </c>
      <c r="BI50" s="55">
        <f>(Table24[[#This Row],[Dedicated Burn Beds]]/Table24[[#This Row],[Total population]])*100000</f>
        <v>0</v>
      </c>
      <c r="BJ50" t="str">
        <f>_xlfn.XLOOKUP(Table24[[#This Row],[State]],'[1]State Regions'!$A:$A,'[1]State Regions'!$B:$B)</f>
        <v>West</v>
      </c>
      <c r="BN50" s="1" t="s">
        <v>1913</v>
      </c>
      <c r="BO50">
        <v>0</v>
      </c>
      <c r="BP50" s="18">
        <v>799358</v>
      </c>
    </row>
    <row r="51" spans="4:68" x14ac:dyDescent="0.25">
      <c r="D51" s="1" t="s">
        <v>1637</v>
      </c>
      <c r="E51" s="18"/>
      <c r="F51" t="str">
        <v>New Hampshire</v>
      </c>
      <c r="G51">
        <v>0</v>
      </c>
      <c r="H51" s="17">
        <f>_xlfn.XLOOKUP(D51,'State Population (2026)'!B:B,'State Population (2026)'!C:C,0)</f>
        <v>1415342</v>
      </c>
      <c r="V51" t="s">
        <v>1637</v>
      </c>
      <c r="W51">
        <v>0</v>
      </c>
      <c r="X51" s="17">
        <v>1415342</v>
      </c>
      <c r="Y51" s="55">
        <f>(Table2[[#This Row],[Dedicated Burn Beds]]/Table2[[#This Row],[Total population]])*100000</f>
        <v>0</v>
      </c>
      <c r="Z51" t="str">
        <f>_xlfn.XLOOKUP(Table2[[#This Row],[State]],'[1]State Regions'!$A:$A,'[1]State Regions'!$B:$B)</f>
        <v>Northeast</v>
      </c>
      <c r="BF51" t="s">
        <v>1637</v>
      </c>
      <c r="BG51">
        <v>0</v>
      </c>
      <c r="BH51" s="17">
        <v>1415342</v>
      </c>
      <c r="BI51" s="55">
        <f>(Table24[[#This Row],[Dedicated Burn Beds]]/Table24[[#This Row],[Total population]])*100000</f>
        <v>0</v>
      </c>
      <c r="BJ51" t="str">
        <f>_xlfn.XLOOKUP(Table24[[#This Row],[State]],'[1]State Regions'!$A:$A,'[1]State Regions'!$B:$B)</f>
        <v>Northeast</v>
      </c>
      <c r="BN51" s="1" t="s">
        <v>23</v>
      </c>
      <c r="BO51">
        <v>0</v>
      </c>
      <c r="BP51" s="18">
        <v>737270</v>
      </c>
    </row>
    <row r="52" spans="4:68" x14ac:dyDescent="0.25">
      <c r="D52" s="1" t="s">
        <v>1574</v>
      </c>
      <c r="E52" s="18"/>
      <c r="F52" t="str">
        <v>Montana</v>
      </c>
      <c r="G52">
        <v>0</v>
      </c>
      <c r="H52" s="17">
        <f>_xlfn.XLOOKUP(D52,'State Population (2026)'!B:B,'State Population (2026)'!C:C,0)</f>
        <v>1144694</v>
      </c>
      <c r="V52" t="s">
        <v>1574</v>
      </c>
      <c r="W52">
        <v>0</v>
      </c>
      <c r="X52" s="17">
        <v>1144694</v>
      </c>
      <c r="Y52" s="55">
        <f>(Table2[[#This Row],[Dedicated Burn Beds]]/Table2[[#This Row],[Total population]])*100000</f>
        <v>0</v>
      </c>
      <c r="Z52" t="str">
        <f>_xlfn.XLOOKUP(Table2[[#This Row],[State]],'[1]State Regions'!$A:$A,'[1]State Regions'!$B:$B)</f>
        <v>West</v>
      </c>
      <c r="BF52" t="s">
        <v>1574</v>
      </c>
      <c r="BG52">
        <v>0</v>
      </c>
      <c r="BH52" s="17">
        <v>1144694</v>
      </c>
      <c r="BI52" s="55">
        <f>(Table24[[#This Row],[Dedicated Burn Beds]]/Table24[[#This Row],[Total population]])*100000</f>
        <v>0</v>
      </c>
      <c r="BJ52" t="str">
        <f>_xlfn.XLOOKUP(Table24[[#This Row],[State]],'[1]State Regions'!$A:$A,'[1]State Regions'!$B:$B)</f>
        <v>West</v>
      </c>
      <c r="BN52" s="1" t="s">
        <v>548</v>
      </c>
      <c r="BO52">
        <v>41</v>
      </c>
      <c r="BP52" s="18">
        <v>693645</v>
      </c>
    </row>
    <row r="53" spans="4:68" x14ac:dyDescent="0.25">
      <c r="D53" s="1" t="s">
        <v>2268</v>
      </c>
      <c r="E53" s="18"/>
      <c r="F53" t="str">
        <v>South Dakota</v>
      </c>
      <c r="G53">
        <v>0</v>
      </c>
      <c r="H53" s="17">
        <f>_xlfn.XLOOKUP(D53,'State Population (2026)'!B:B,'State Population (2026)'!C:C,0)</f>
        <v>935094</v>
      </c>
      <c r="V53" t="s">
        <v>2268</v>
      </c>
      <c r="W53">
        <v>0</v>
      </c>
      <c r="X53" s="17">
        <v>935094</v>
      </c>
      <c r="Y53" s="55">
        <f>(Table2[[#This Row],[Dedicated Burn Beds]]/Table2[[#This Row],[Total population]])*100000</f>
        <v>0</v>
      </c>
      <c r="Z53" t="str">
        <f>_xlfn.XLOOKUP(Table2[[#This Row],[State]],'[1]State Regions'!$A:$A,'[1]State Regions'!$B:$B)</f>
        <v>Midwest</v>
      </c>
      <c r="BF53" t="s">
        <v>2268</v>
      </c>
      <c r="BG53">
        <v>0</v>
      </c>
      <c r="BH53" s="17">
        <v>935094</v>
      </c>
      <c r="BI53" s="55">
        <f>(Table24[[#This Row],[Dedicated Burn Beds]]/Table24[[#This Row],[Total population]])*100000</f>
        <v>0</v>
      </c>
      <c r="BJ53" t="str">
        <f>_xlfn.XLOOKUP(Table24[[#This Row],[State]],'[1]State Regions'!$A:$A,'[1]State Regions'!$B:$B)</f>
        <v>Midwest</v>
      </c>
      <c r="BN53" s="1" t="s">
        <v>2534</v>
      </c>
      <c r="BO53">
        <v>9</v>
      </c>
      <c r="BP53" s="18">
        <v>644663</v>
      </c>
    </row>
    <row r="54" spans="4:68" x14ac:dyDescent="0.25">
      <c r="D54" s="1" t="s">
        <v>2753</v>
      </c>
      <c r="E54" s="18">
        <v>2080</v>
      </c>
      <c r="BN54" s="1" t="s">
        <v>2753</v>
      </c>
      <c r="BO54">
        <v>2080</v>
      </c>
      <c r="BP54" s="18">
        <v>341196104</v>
      </c>
    </row>
  </sheetData>
  <pageMargins left="0.7" right="0.7" top="0.75" bottom="0.75" header="0.3" footer="0.3"/>
  <drawing r:id="rId10"/>
  <tableParts count="2">
    <tablePart r:id="rId11"/>
    <tablePart r:id="rId12"/>
  </tableParts>
  <extLst>
    <ext xmlns:x14="http://schemas.microsoft.com/office/spreadsheetml/2009/9/main" uri="{A8765BA9-456A-4dab-B4F3-ACF838C121DE}">
      <x14:slicerList>
        <x14:slicer r:id="rId1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2"/>
  <sheetViews>
    <sheetView workbookViewId="0">
      <pane ySplit="3" topLeftCell="A4" activePane="bottomLeft" state="frozen"/>
      <selection pane="bottomLeft" activeCell="B24" sqref="B24"/>
    </sheetView>
  </sheetViews>
  <sheetFormatPr defaultColWidth="8.85546875" defaultRowHeight="15" x14ac:dyDescent="0.25"/>
  <cols>
    <col min="1" max="1" width="31.42578125" style="1" bestFit="1" customWidth="1"/>
    <col min="2" max="2" width="108.140625" style="1" bestFit="1" customWidth="1"/>
    <col min="3" max="3" width="27" customWidth="1"/>
  </cols>
  <sheetData>
    <row r="1" spans="1:3" ht="24" x14ac:dyDescent="0.4">
      <c r="A1" s="58" t="s">
        <v>2747</v>
      </c>
      <c r="B1" s="58"/>
      <c r="C1" s="58"/>
    </row>
    <row r="3" spans="1:3" x14ac:dyDescent="0.25">
      <c r="A3" s="7" t="s">
        <v>2716</v>
      </c>
      <c r="B3" s="7" t="s">
        <v>2717</v>
      </c>
      <c r="C3" s="8" t="s">
        <v>2718</v>
      </c>
    </row>
    <row r="4" spans="1:3" x14ac:dyDescent="0.25">
      <c r="A4" s="5" t="s">
        <v>0</v>
      </c>
      <c r="B4" s="6" t="s">
        <v>2719</v>
      </c>
      <c r="C4" s="3"/>
    </row>
    <row r="5" spans="1:3" x14ac:dyDescent="0.25">
      <c r="A5" s="5" t="s">
        <v>1</v>
      </c>
      <c r="B5" s="6" t="s">
        <v>2720</v>
      </c>
      <c r="C5" s="3"/>
    </row>
    <row r="6" spans="1:3" x14ac:dyDescent="0.25">
      <c r="A6" s="5" t="s">
        <v>2</v>
      </c>
      <c r="B6" s="6" t="s">
        <v>2721</v>
      </c>
      <c r="C6" s="3"/>
    </row>
    <row r="7" spans="1:3" x14ac:dyDescent="0.25">
      <c r="A7" s="5" t="s">
        <v>3</v>
      </c>
      <c r="B7" s="6" t="s">
        <v>2722</v>
      </c>
      <c r="C7" s="3"/>
    </row>
    <row r="8" spans="1:3" x14ac:dyDescent="0.25">
      <c r="A8" s="5" t="s">
        <v>4</v>
      </c>
      <c r="B8" s="6" t="s">
        <v>2723</v>
      </c>
      <c r="C8" s="3"/>
    </row>
    <row r="9" spans="1:3" x14ac:dyDescent="0.25">
      <c r="A9" s="5" t="s">
        <v>5</v>
      </c>
      <c r="B9" s="6" t="s">
        <v>2724</v>
      </c>
      <c r="C9" s="3"/>
    </row>
    <row r="10" spans="1:3" x14ac:dyDescent="0.25">
      <c r="A10" s="5" t="s">
        <v>6</v>
      </c>
      <c r="B10" s="6" t="s">
        <v>2725</v>
      </c>
      <c r="C10" s="3"/>
    </row>
    <row r="11" spans="1:3" x14ac:dyDescent="0.25">
      <c r="A11" s="5" t="s">
        <v>7</v>
      </c>
      <c r="B11" s="6" t="s">
        <v>2726</v>
      </c>
      <c r="C11" s="3"/>
    </row>
    <row r="12" spans="1:3" ht="45" x14ac:dyDescent="0.25">
      <c r="A12" s="5" t="s">
        <v>8</v>
      </c>
      <c r="B12" s="4" t="s">
        <v>2727</v>
      </c>
      <c r="C12" s="3"/>
    </row>
    <row r="13" spans="1:3" ht="30" x14ac:dyDescent="0.25">
      <c r="A13" s="5" t="s">
        <v>9</v>
      </c>
      <c r="B13" s="4" t="s">
        <v>2728</v>
      </c>
      <c r="C13" s="3"/>
    </row>
    <row r="14" spans="1:3" ht="60" x14ac:dyDescent="0.25">
      <c r="A14" s="5" t="s">
        <v>10</v>
      </c>
      <c r="B14" s="4" t="s">
        <v>2729</v>
      </c>
      <c r="C14" s="3" t="s">
        <v>2730</v>
      </c>
    </row>
    <row r="15" spans="1:3" ht="52.35" customHeight="1" x14ac:dyDescent="0.25">
      <c r="A15" s="5" t="s">
        <v>11</v>
      </c>
      <c r="B15" s="4" t="s">
        <v>2731</v>
      </c>
      <c r="C15" s="3" t="s">
        <v>2730</v>
      </c>
    </row>
    <row r="16" spans="1:3" ht="30" x14ac:dyDescent="0.25">
      <c r="A16" s="5" t="s">
        <v>12</v>
      </c>
      <c r="B16" s="4" t="s">
        <v>2732</v>
      </c>
      <c r="C16" s="3" t="s">
        <v>2730</v>
      </c>
    </row>
    <row r="17" spans="1:3" ht="30" x14ac:dyDescent="0.25">
      <c r="A17" s="5" t="s">
        <v>13</v>
      </c>
      <c r="B17" s="4" t="s">
        <v>2733</v>
      </c>
      <c r="C17" s="3" t="s">
        <v>2730</v>
      </c>
    </row>
    <row r="18" spans="1:3" x14ac:dyDescent="0.25">
      <c r="A18" s="5" t="s">
        <v>14</v>
      </c>
      <c r="B18" s="4" t="s">
        <v>2734</v>
      </c>
      <c r="C18" s="3" t="s">
        <v>2735</v>
      </c>
    </row>
    <row r="19" spans="1:3" x14ac:dyDescent="0.25">
      <c r="A19" s="5" t="s">
        <v>15</v>
      </c>
      <c r="B19" s="4" t="s">
        <v>2736</v>
      </c>
      <c r="C19" s="3" t="s">
        <v>2730</v>
      </c>
    </row>
    <row r="20" spans="1:3" x14ac:dyDescent="0.25">
      <c r="A20" s="5" t="s">
        <v>16</v>
      </c>
      <c r="B20" s="4" t="s">
        <v>2737</v>
      </c>
      <c r="C20" s="3" t="s">
        <v>2730</v>
      </c>
    </row>
    <row r="21" spans="1:3" x14ac:dyDescent="0.25">
      <c r="A21" s="5" t="s">
        <v>17</v>
      </c>
      <c r="B21" s="4" t="s">
        <v>2738</v>
      </c>
      <c r="C21" s="3" t="s">
        <v>2730</v>
      </c>
    </row>
    <row r="22" spans="1:3" x14ac:dyDescent="0.25">
      <c r="A22" s="5" t="s">
        <v>18</v>
      </c>
      <c r="B22" s="4" t="s">
        <v>2739</v>
      </c>
      <c r="C22" s="3" t="s">
        <v>2730</v>
      </c>
    </row>
    <row r="23" spans="1:3" x14ac:dyDescent="0.25">
      <c r="A23" s="5" t="s">
        <v>19</v>
      </c>
      <c r="B23" s="4" t="s">
        <v>2740</v>
      </c>
      <c r="C23" s="3" t="s">
        <v>2749</v>
      </c>
    </row>
    <row r="24" spans="1:3" x14ac:dyDescent="0.25">
      <c r="A24" s="5" t="s">
        <v>20</v>
      </c>
      <c r="B24" s="4" t="s">
        <v>2741</v>
      </c>
      <c r="C24" s="3" t="s">
        <v>2749</v>
      </c>
    </row>
    <row r="25" spans="1:3" x14ac:dyDescent="0.25">
      <c r="A25" s="5" t="s">
        <v>21</v>
      </c>
      <c r="B25" s="4" t="s">
        <v>2742</v>
      </c>
      <c r="C25" s="3" t="s">
        <v>2749</v>
      </c>
    </row>
    <row r="26" spans="1:3" x14ac:dyDescent="0.25">
      <c r="A26" s="5" t="s">
        <v>22</v>
      </c>
      <c r="B26" s="4" t="s">
        <v>2743</v>
      </c>
      <c r="C26" s="3"/>
    </row>
    <row r="27" spans="1:3" x14ac:dyDescent="0.25">
      <c r="A27" s="6"/>
      <c r="B27" s="4"/>
      <c r="C27" s="3"/>
    </row>
    <row r="28" spans="1:3" ht="16.350000000000001" customHeight="1" x14ac:dyDescent="0.25">
      <c r="A28" s="57" t="s">
        <v>2744</v>
      </c>
      <c r="B28" s="57"/>
      <c r="C28" s="3"/>
    </row>
    <row r="29" spans="1:3" ht="35.1" customHeight="1" x14ac:dyDescent="0.25">
      <c r="A29" s="57" t="s">
        <v>2745</v>
      </c>
      <c r="B29" s="57"/>
      <c r="C29" s="3"/>
    </row>
    <row r="30" spans="1:3" x14ac:dyDescent="0.25">
      <c r="A30" s="6"/>
      <c r="B30" s="4"/>
      <c r="C30" s="3"/>
    </row>
    <row r="31" spans="1:3" x14ac:dyDescent="0.25">
      <c r="A31" s="6" t="s">
        <v>2746</v>
      </c>
      <c r="B31" s="4"/>
      <c r="C31" s="3"/>
    </row>
    <row r="32" spans="1:3" x14ac:dyDescent="0.25">
      <c r="A32" s="1" t="s">
        <v>2748</v>
      </c>
    </row>
  </sheetData>
  <mergeCells count="3">
    <mergeCell ref="A28:B28"/>
    <mergeCell ref="A29:B29"/>
    <mergeCell ref="A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637"/>
  <sheetViews>
    <sheetView workbookViewId="0">
      <pane ySplit="1" topLeftCell="A2" activePane="bottomLeft" state="frozen"/>
      <selection pane="bottomLeft" activeCell="E17" sqref="E17"/>
    </sheetView>
  </sheetViews>
  <sheetFormatPr defaultColWidth="8.85546875" defaultRowHeight="12" x14ac:dyDescent="0.2"/>
  <cols>
    <col min="1" max="1" width="18.7109375" style="13" bestFit="1" customWidth="1"/>
    <col min="2" max="2" width="8.7109375" style="13" bestFit="1" customWidth="1"/>
    <col min="3" max="3" width="18.85546875" style="13" bestFit="1" customWidth="1"/>
    <col min="4" max="4" width="28.42578125" style="13" bestFit="1" customWidth="1"/>
    <col min="5" max="5" width="24.140625" style="13" bestFit="1" customWidth="1"/>
    <col min="6" max="6" width="12.28515625" style="14" bestFit="1" customWidth="1"/>
    <col min="7" max="7" width="39.28515625" style="13" bestFit="1" customWidth="1"/>
    <col min="8" max="8" width="114.85546875" style="13" bestFit="1" customWidth="1"/>
    <col min="9" max="9" width="39.7109375" style="13" customWidth="1"/>
    <col min="10" max="10" width="41.140625" style="13" customWidth="1"/>
    <col min="11" max="11" width="17.42578125" style="13" bestFit="1" customWidth="1"/>
    <col min="12" max="12" width="16.42578125" style="13" bestFit="1" customWidth="1"/>
    <col min="13" max="13" width="15.140625" style="13" bestFit="1" customWidth="1"/>
    <col min="14" max="14" width="14.140625" style="13" bestFit="1" customWidth="1"/>
    <col min="15" max="15" width="16.28515625" style="13" bestFit="1" customWidth="1"/>
    <col min="16" max="17" width="20.42578125" style="13" bestFit="1" customWidth="1"/>
    <col min="18" max="19" width="19.42578125" style="13" bestFit="1" customWidth="1"/>
    <col min="20" max="20" width="16" style="13" bestFit="1" customWidth="1"/>
    <col min="21" max="21" width="25.140625" style="13" bestFit="1" customWidth="1"/>
    <col min="22" max="22" width="25.28515625" style="13" bestFit="1" customWidth="1"/>
    <col min="23" max="23" width="14.140625" style="13" bestFit="1" customWidth="1"/>
    <col min="24" max="16384" width="8.85546875" style="13"/>
  </cols>
  <sheetData>
    <row r="1" spans="1:24" s="11" customFormat="1" x14ac:dyDescent="0.2">
      <c r="A1" s="11" t="s">
        <v>0</v>
      </c>
      <c r="B1" s="11" t="s">
        <v>1</v>
      </c>
      <c r="C1" s="11" t="s">
        <v>2</v>
      </c>
      <c r="D1" s="11" t="s">
        <v>3</v>
      </c>
      <c r="E1" s="11" t="s">
        <v>4</v>
      </c>
      <c r="F1" s="12" t="s">
        <v>5</v>
      </c>
      <c r="G1" s="11" t="s">
        <v>2750</v>
      </c>
      <c r="H1" s="11" t="s">
        <v>7</v>
      </c>
      <c r="I1" s="11" t="s">
        <v>2751</v>
      </c>
      <c r="J1" s="11" t="s">
        <v>2791</v>
      </c>
      <c r="K1" s="11" t="s">
        <v>10</v>
      </c>
      <c r="L1" s="11" t="s">
        <v>11</v>
      </c>
      <c r="M1" s="11" t="s">
        <v>12</v>
      </c>
      <c r="N1" s="11" t="s">
        <v>13</v>
      </c>
      <c r="O1" s="11" t="s">
        <v>14</v>
      </c>
      <c r="P1" s="11" t="s">
        <v>15</v>
      </c>
      <c r="Q1" s="11" t="s">
        <v>16</v>
      </c>
      <c r="R1" s="11" t="s">
        <v>17</v>
      </c>
      <c r="S1" s="11" t="s">
        <v>18</v>
      </c>
      <c r="T1" s="11" t="s">
        <v>19</v>
      </c>
      <c r="U1" s="11" t="s">
        <v>20</v>
      </c>
      <c r="V1" s="11" t="s">
        <v>21</v>
      </c>
      <c r="W1" s="11" t="s">
        <v>22</v>
      </c>
      <c r="X1" s="11" t="s">
        <v>2807</v>
      </c>
    </row>
    <row r="2" spans="1:24" x14ac:dyDescent="0.2">
      <c r="A2" s="13" t="s">
        <v>23</v>
      </c>
      <c r="B2" s="13" t="s">
        <v>24</v>
      </c>
      <c r="C2" s="13" t="s">
        <v>25</v>
      </c>
      <c r="D2" s="13" t="s">
        <v>26</v>
      </c>
      <c r="E2" s="13" t="s">
        <v>25</v>
      </c>
      <c r="F2" s="14">
        <v>99508</v>
      </c>
      <c r="G2" s="13">
        <v>6940010</v>
      </c>
      <c r="H2" s="13" t="s">
        <v>27</v>
      </c>
      <c r="I2" s="13">
        <v>173</v>
      </c>
      <c r="K2" s="13">
        <v>1</v>
      </c>
      <c r="L2" s="13">
        <v>1</v>
      </c>
      <c r="O2" s="13" t="s">
        <v>28</v>
      </c>
      <c r="Q2" s="13">
        <v>1</v>
      </c>
      <c r="S2" s="13">
        <v>1</v>
      </c>
      <c r="T2" s="13" t="s">
        <v>2798</v>
      </c>
      <c r="U2" s="13" t="s">
        <v>28</v>
      </c>
      <c r="W2" s="13" t="s">
        <v>29</v>
      </c>
      <c r="X2" s="13" t="str">
        <f>_xlfn.XLOOKUP(Burndata[[#This Row],[STATE_FULL]],'[1]State Regions'!$A:$A,'[1]State Regions'!$B:$B)</f>
        <v>West</v>
      </c>
    </row>
    <row r="3" spans="1:24" x14ac:dyDescent="0.2">
      <c r="A3" s="13" t="s">
        <v>23</v>
      </c>
      <c r="B3" s="13" t="s">
        <v>24</v>
      </c>
      <c r="C3" s="13" t="s">
        <v>25</v>
      </c>
      <c r="D3" s="13" t="s">
        <v>30</v>
      </c>
      <c r="E3" s="13" t="s">
        <v>25</v>
      </c>
      <c r="F3" s="14">
        <v>99508</v>
      </c>
      <c r="G3" s="13">
        <v>6940020</v>
      </c>
      <c r="H3" s="13" t="s">
        <v>31</v>
      </c>
      <c r="I3" s="13">
        <v>401</v>
      </c>
      <c r="K3" s="13">
        <v>1</v>
      </c>
      <c r="L3" s="13">
        <v>1</v>
      </c>
      <c r="O3" s="13" t="s">
        <v>28</v>
      </c>
      <c r="Q3" s="13">
        <v>1</v>
      </c>
      <c r="S3" s="13">
        <v>1</v>
      </c>
      <c r="T3" s="13" t="s">
        <v>2798</v>
      </c>
      <c r="U3" s="13" t="s">
        <v>28</v>
      </c>
      <c r="W3" s="13" t="s">
        <v>32</v>
      </c>
      <c r="X3" s="13" t="str">
        <f>_xlfn.XLOOKUP(Burndata[[#This Row],[STATE_FULL]],'[1]State Regions'!$A:$A,'[1]State Regions'!$B:$B)</f>
        <v>West</v>
      </c>
    </row>
    <row r="4" spans="1:24" x14ac:dyDescent="0.2">
      <c r="A4" s="13" t="s">
        <v>33</v>
      </c>
      <c r="B4" s="13" t="s">
        <v>34</v>
      </c>
      <c r="C4" s="13" t="s">
        <v>35</v>
      </c>
      <c r="D4" s="13" t="s">
        <v>36</v>
      </c>
      <c r="E4" s="13" t="s">
        <v>37</v>
      </c>
      <c r="F4" s="14">
        <v>36301</v>
      </c>
      <c r="G4" s="13">
        <v>6530373</v>
      </c>
      <c r="H4" s="13" t="s">
        <v>38</v>
      </c>
      <c r="I4" s="13">
        <v>387</v>
      </c>
      <c r="K4" s="13">
        <v>1</v>
      </c>
      <c r="O4" s="13" t="s">
        <v>39</v>
      </c>
      <c r="Q4" s="13">
        <v>1</v>
      </c>
      <c r="T4" s="13" t="s">
        <v>2798</v>
      </c>
      <c r="U4" s="13" t="s">
        <v>40</v>
      </c>
      <c r="W4" s="13" t="s">
        <v>41</v>
      </c>
      <c r="X4" s="13" t="str">
        <f>_xlfn.XLOOKUP(Burndata[[#This Row],[STATE_FULL]],'[1]State Regions'!$A:$A,'[1]State Regions'!$B:$B)</f>
        <v>South</v>
      </c>
    </row>
    <row r="5" spans="1:24" x14ac:dyDescent="0.2">
      <c r="A5" s="13" t="s">
        <v>33</v>
      </c>
      <c r="B5" s="13" t="s">
        <v>34</v>
      </c>
      <c r="C5" s="13" t="s">
        <v>42</v>
      </c>
      <c r="D5" s="13" t="s">
        <v>43</v>
      </c>
      <c r="E5" s="13" t="s">
        <v>44</v>
      </c>
      <c r="F5" s="14">
        <v>35233</v>
      </c>
      <c r="G5" s="13">
        <v>6530304</v>
      </c>
      <c r="H5" s="13" t="s">
        <v>45</v>
      </c>
      <c r="I5" s="13">
        <v>1157</v>
      </c>
      <c r="J5" s="13">
        <v>28</v>
      </c>
      <c r="K5" s="13">
        <v>1</v>
      </c>
      <c r="M5" s="13">
        <v>1</v>
      </c>
      <c r="O5" s="13" t="s">
        <v>28</v>
      </c>
      <c r="P5" s="13">
        <v>1</v>
      </c>
      <c r="T5" s="13" t="s">
        <v>39</v>
      </c>
      <c r="U5" s="13" t="s">
        <v>40</v>
      </c>
      <c r="V5" s="13" t="s">
        <v>39</v>
      </c>
      <c r="W5" s="13" t="s">
        <v>46</v>
      </c>
      <c r="X5" s="13" t="str">
        <f>_xlfn.XLOOKUP(Burndata[[#This Row],[STATE_FULL]],'[1]State Regions'!$A:$A,'[1]State Regions'!$B:$B)</f>
        <v>South</v>
      </c>
    </row>
    <row r="6" spans="1:24" x14ac:dyDescent="0.2">
      <c r="A6" s="13" t="s">
        <v>33</v>
      </c>
      <c r="B6" s="13" t="s">
        <v>34</v>
      </c>
      <c r="C6" s="13" t="s">
        <v>42</v>
      </c>
      <c r="D6" s="13" t="s">
        <v>47</v>
      </c>
      <c r="E6" s="13" t="s">
        <v>44</v>
      </c>
      <c r="F6" s="14">
        <v>35233</v>
      </c>
      <c r="G6" s="13">
        <v>6530170</v>
      </c>
      <c r="H6" s="13" t="s">
        <v>48</v>
      </c>
      <c r="I6" s="13">
        <v>351</v>
      </c>
      <c r="J6" s="13">
        <v>6</v>
      </c>
      <c r="L6" s="13">
        <v>1</v>
      </c>
      <c r="N6" s="13">
        <v>1</v>
      </c>
      <c r="O6" s="13" t="s">
        <v>39</v>
      </c>
      <c r="R6" s="13">
        <v>1</v>
      </c>
      <c r="T6" s="13" t="s">
        <v>39</v>
      </c>
      <c r="U6" s="13" t="s">
        <v>40</v>
      </c>
      <c r="V6" s="13" t="s">
        <v>39</v>
      </c>
      <c r="W6" s="13" t="s">
        <v>49</v>
      </c>
      <c r="X6" s="13" t="str">
        <f>_xlfn.XLOOKUP(Burndata[[#This Row],[STATE_FULL]],'[1]State Regions'!$A:$A,'[1]State Regions'!$B:$B)</f>
        <v>South</v>
      </c>
    </row>
    <row r="7" spans="1:24" x14ac:dyDescent="0.2">
      <c r="A7" s="13" t="s">
        <v>33</v>
      </c>
      <c r="B7" s="13" t="s">
        <v>34</v>
      </c>
      <c r="C7" s="13" t="s">
        <v>50</v>
      </c>
      <c r="D7" s="13" t="s">
        <v>51</v>
      </c>
      <c r="E7" s="13" t="s">
        <v>52</v>
      </c>
      <c r="F7" s="14">
        <v>35801</v>
      </c>
      <c r="G7" s="13">
        <v>6530510</v>
      </c>
      <c r="H7" s="13" t="s">
        <v>53</v>
      </c>
      <c r="I7" s="13">
        <v>958</v>
      </c>
      <c r="K7" s="13">
        <v>1</v>
      </c>
      <c r="O7" s="13" t="s">
        <v>39</v>
      </c>
      <c r="P7" s="13">
        <v>1</v>
      </c>
      <c r="T7" s="13" t="s">
        <v>2798</v>
      </c>
      <c r="U7" s="13" t="s">
        <v>40</v>
      </c>
      <c r="W7" s="13" t="s">
        <v>54</v>
      </c>
      <c r="X7" s="13" t="str">
        <f>_xlfn.XLOOKUP(Burndata[[#This Row],[STATE_FULL]],'[1]State Regions'!$A:$A,'[1]State Regions'!$B:$B)</f>
        <v>South</v>
      </c>
    </row>
    <row r="8" spans="1:24" x14ac:dyDescent="0.2">
      <c r="A8" s="13" t="s">
        <v>33</v>
      </c>
      <c r="B8" s="13" t="s">
        <v>34</v>
      </c>
      <c r="C8" s="13" t="s">
        <v>55</v>
      </c>
      <c r="D8" s="13" t="s">
        <v>56</v>
      </c>
      <c r="E8" s="13" t="s">
        <v>55</v>
      </c>
      <c r="F8" s="14">
        <v>36617</v>
      </c>
      <c r="G8" s="13">
        <v>6530600</v>
      </c>
      <c r="H8" s="13" t="s">
        <v>57</v>
      </c>
      <c r="I8" s="13">
        <v>214</v>
      </c>
      <c r="J8" s="13">
        <v>18</v>
      </c>
      <c r="K8" s="13">
        <v>1</v>
      </c>
      <c r="M8" s="13">
        <v>1</v>
      </c>
      <c r="O8" s="13" t="s">
        <v>39</v>
      </c>
      <c r="P8" s="13">
        <v>1</v>
      </c>
      <c r="T8" s="13" t="s">
        <v>39</v>
      </c>
      <c r="U8" s="13" t="s">
        <v>40</v>
      </c>
      <c r="V8" s="13" t="s">
        <v>39</v>
      </c>
      <c r="W8" s="13" t="s">
        <v>58</v>
      </c>
      <c r="X8" s="13" t="str">
        <f>_xlfn.XLOOKUP(Burndata[[#This Row],[STATE_FULL]],'[1]State Regions'!$A:$A,'[1]State Regions'!$B:$B)</f>
        <v>South</v>
      </c>
    </row>
    <row r="9" spans="1:24" x14ac:dyDescent="0.2">
      <c r="A9" s="13" t="s">
        <v>33</v>
      </c>
      <c r="B9" s="13" t="s">
        <v>34</v>
      </c>
      <c r="C9" s="13" t="s">
        <v>59</v>
      </c>
      <c r="D9" s="13" t="s">
        <v>60</v>
      </c>
      <c r="E9" s="13" t="s">
        <v>59</v>
      </c>
      <c r="F9" s="14">
        <v>36116</v>
      </c>
      <c r="G9" s="13">
        <v>6530705</v>
      </c>
      <c r="H9" s="13" t="s">
        <v>61</v>
      </c>
      <c r="I9" s="13">
        <v>492</v>
      </c>
      <c r="K9" s="13">
        <v>1</v>
      </c>
      <c r="O9" s="13" t="s">
        <v>39</v>
      </c>
      <c r="Q9" s="13">
        <v>1</v>
      </c>
      <c r="T9" s="13" t="s">
        <v>2798</v>
      </c>
      <c r="U9" s="13" t="s">
        <v>40</v>
      </c>
      <c r="W9" s="13" t="s">
        <v>62</v>
      </c>
      <c r="X9" s="13" t="str">
        <f>_xlfn.XLOOKUP(Burndata[[#This Row],[STATE_FULL]],'[1]State Regions'!$A:$A,'[1]State Regions'!$B:$B)</f>
        <v>South</v>
      </c>
    </row>
    <row r="10" spans="1:24" x14ac:dyDescent="0.2">
      <c r="A10" s="13" t="s">
        <v>63</v>
      </c>
      <c r="B10" s="13" t="s">
        <v>64</v>
      </c>
      <c r="C10" s="13" t="s">
        <v>65</v>
      </c>
      <c r="D10" s="13" t="s">
        <v>66</v>
      </c>
      <c r="E10" s="13" t="s">
        <v>67</v>
      </c>
      <c r="F10" s="14">
        <v>86001</v>
      </c>
      <c r="G10" s="13">
        <v>6860021</v>
      </c>
      <c r="H10" s="13" t="s">
        <v>68</v>
      </c>
      <c r="I10" s="13">
        <v>268</v>
      </c>
      <c r="K10" s="13">
        <v>1</v>
      </c>
      <c r="O10" s="13" t="s">
        <v>28</v>
      </c>
      <c r="Q10" s="13">
        <v>1</v>
      </c>
      <c r="T10" s="13" t="s">
        <v>2798</v>
      </c>
      <c r="U10" s="13" t="s">
        <v>28</v>
      </c>
      <c r="W10" s="13" t="s">
        <v>69</v>
      </c>
      <c r="X10" s="13" t="str">
        <f>_xlfn.XLOOKUP(Burndata[[#This Row],[STATE_FULL]],'[1]State Regions'!$A:$A,'[1]State Regions'!$B:$B)</f>
        <v>West</v>
      </c>
    </row>
    <row r="11" spans="1:24" x14ac:dyDescent="0.2">
      <c r="A11" s="13" t="s">
        <v>63</v>
      </c>
      <c r="B11" s="13" t="s">
        <v>64</v>
      </c>
      <c r="C11" s="13" t="s">
        <v>70</v>
      </c>
      <c r="D11" s="13" t="s">
        <v>71</v>
      </c>
      <c r="E11" s="13" t="s">
        <v>72</v>
      </c>
      <c r="F11" s="14">
        <v>85224</v>
      </c>
      <c r="G11" s="13">
        <v>6860028</v>
      </c>
      <c r="H11" s="13" t="s">
        <v>73</v>
      </c>
      <c r="I11" s="13">
        <v>338</v>
      </c>
      <c r="K11" s="13">
        <v>1</v>
      </c>
      <c r="O11" s="13" t="s">
        <v>28</v>
      </c>
      <c r="P11" s="13">
        <v>1</v>
      </c>
      <c r="T11" s="13" t="s">
        <v>2798</v>
      </c>
      <c r="U11" s="13" t="s">
        <v>28</v>
      </c>
      <c r="W11" s="13" t="s">
        <v>74</v>
      </c>
      <c r="X11" s="13" t="str">
        <f>_xlfn.XLOOKUP(Burndata[[#This Row],[STATE_FULL]],'[1]State Regions'!$A:$A,'[1]State Regions'!$B:$B)</f>
        <v>West</v>
      </c>
    </row>
    <row r="12" spans="1:24" x14ac:dyDescent="0.2">
      <c r="A12" s="13" t="s">
        <v>63</v>
      </c>
      <c r="B12" s="13" t="s">
        <v>64</v>
      </c>
      <c r="C12" s="13" t="s">
        <v>70</v>
      </c>
      <c r="D12" s="13" t="s">
        <v>75</v>
      </c>
      <c r="E12" s="13" t="s">
        <v>76</v>
      </c>
      <c r="F12" s="14">
        <v>85306</v>
      </c>
      <c r="G12" s="13">
        <v>6860013</v>
      </c>
      <c r="H12" s="13" t="s">
        <v>77</v>
      </c>
      <c r="I12" s="13">
        <v>595</v>
      </c>
      <c r="K12" s="13">
        <v>1</v>
      </c>
      <c r="O12" s="13" t="s">
        <v>28</v>
      </c>
      <c r="Q12" s="13">
        <v>1</v>
      </c>
      <c r="T12" s="13" t="s">
        <v>2798</v>
      </c>
      <c r="U12" s="13" t="s">
        <v>28</v>
      </c>
      <c r="W12" s="13" t="s">
        <v>78</v>
      </c>
      <c r="X12" s="13" t="str">
        <f>_xlfn.XLOOKUP(Burndata[[#This Row],[STATE_FULL]],'[1]State Regions'!$A:$A,'[1]State Regions'!$B:$B)</f>
        <v>West</v>
      </c>
    </row>
    <row r="13" spans="1:24" x14ac:dyDescent="0.2">
      <c r="A13" s="13" t="s">
        <v>63</v>
      </c>
      <c r="B13" s="13" t="s">
        <v>64</v>
      </c>
      <c r="C13" s="13" t="s">
        <v>70</v>
      </c>
      <c r="D13" s="13" t="s">
        <v>79</v>
      </c>
      <c r="E13" s="13" t="s">
        <v>80</v>
      </c>
      <c r="F13" s="14">
        <v>85395</v>
      </c>
      <c r="G13" s="13">
        <v>6860027</v>
      </c>
      <c r="H13" s="13" t="s">
        <v>81</v>
      </c>
      <c r="I13" s="13">
        <v>188</v>
      </c>
      <c r="K13" s="13">
        <v>1</v>
      </c>
      <c r="O13" s="13" t="s">
        <v>28</v>
      </c>
      <c r="Q13" s="13">
        <v>1</v>
      </c>
      <c r="T13" s="13" t="s">
        <v>2798</v>
      </c>
      <c r="U13" s="13" t="s">
        <v>28</v>
      </c>
      <c r="W13" s="13" t="s">
        <v>82</v>
      </c>
      <c r="X13" s="13" t="str">
        <f>_xlfn.XLOOKUP(Burndata[[#This Row],[STATE_FULL]],'[1]State Regions'!$A:$A,'[1]State Regions'!$B:$B)</f>
        <v>West</v>
      </c>
    </row>
    <row r="14" spans="1:24" x14ac:dyDescent="0.2">
      <c r="A14" s="13" t="s">
        <v>63</v>
      </c>
      <c r="B14" s="13" t="s">
        <v>64</v>
      </c>
      <c r="C14" s="13" t="s">
        <v>70</v>
      </c>
      <c r="D14" s="13" t="s">
        <v>83</v>
      </c>
      <c r="E14" s="13" t="s">
        <v>84</v>
      </c>
      <c r="F14" s="14">
        <v>85202</v>
      </c>
      <c r="G14" s="13">
        <v>6860016</v>
      </c>
      <c r="H14" s="13" t="s">
        <v>85</v>
      </c>
      <c r="I14" s="13">
        <v>605</v>
      </c>
      <c r="K14" s="13">
        <v>1</v>
      </c>
      <c r="L14" s="13">
        <v>1</v>
      </c>
      <c r="O14" s="13" t="s">
        <v>28</v>
      </c>
      <c r="Q14" s="13">
        <v>1</v>
      </c>
      <c r="S14" s="13">
        <v>1</v>
      </c>
      <c r="T14" s="13" t="s">
        <v>2798</v>
      </c>
      <c r="U14" s="13" t="s">
        <v>28</v>
      </c>
      <c r="W14" s="13" t="s">
        <v>86</v>
      </c>
      <c r="X14" s="13" t="str">
        <f>_xlfn.XLOOKUP(Burndata[[#This Row],[STATE_FULL]],'[1]State Regions'!$A:$A,'[1]State Regions'!$B:$B)</f>
        <v>West</v>
      </c>
    </row>
    <row r="15" spans="1:24" x14ac:dyDescent="0.2">
      <c r="A15" s="13" t="s">
        <v>63</v>
      </c>
      <c r="B15" s="13" t="s">
        <v>64</v>
      </c>
      <c r="C15" s="13" t="s">
        <v>70</v>
      </c>
      <c r="D15" s="13" t="s">
        <v>87</v>
      </c>
      <c r="E15" s="13" t="s">
        <v>88</v>
      </c>
      <c r="F15" s="14">
        <v>85006</v>
      </c>
      <c r="G15" s="13">
        <v>6860250</v>
      </c>
      <c r="H15" s="13" t="s">
        <v>89</v>
      </c>
      <c r="I15" s="13">
        <v>698</v>
      </c>
      <c r="K15" s="13">
        <v>1</v>
      </c>
      <c r="O15" s="13" t="s">
        <v>28</v>
      </c>
      <c r="P15" s="13">
        <v>1</v>
      </c>
      <c r="T15" s="13" t="s">
        <v>2798</v>
      </c>
      <c r="U15" s="13" t="s">
        <v>28</v>
      </c>
      <c r="W15" s="13" t="s">
        <v>90</v>
      </c>
      <c r="X15" s="13" t="str">
        <f>_xlfn.XLOOKUP(Burndata[[#This Row],[STATE_FULL]],'[1]State Regions'!$A:$A,'[1]State Regions'!$B:$B)</f>
        <v>West</v>
      </c>
    </row>
    <row r="16" spans="1:24" x14ac:dyDescent="0.2">
      <c r="A16" s="13" t="s">
        <v>63</v>
      </c>
      <c r="B16" s="13" t="s">
        <v>64</v>
      </c>
      <c r="C16" s="13" t="s">
        <v>70</v>
      </c>
      <c r="D16" s="13" t="s">
        <v>91</v>
      </c>
      <c r="E16" s="13" t="s">
        <v>88</v>
      </c>
      <c r="F16" s="14">
        <v>85013</v>
      </c>
      <c r="G16" s="13">
        <v>6860280</v>
      </c>
      <c r="H16" s="13" t="s">
        <v>92</v>
      </c>
      <c r="I16" s="13">
        <v>594</v>
      </c>
      <c r="K16" s="13">
        <v>1</v>
      </c>
      <c r="O16" s="13" t="s">
        <v>28</v>
      </c>
      <c r="P16" s="13">
        <v>1</v>
      </c>
      <c r="T16" s="13" t="s">
        <v>2798</v>
      </c>
      <c r="U16" s="13" t="s">
        <v>28</v>
      </c>
      <c r="W16" s="13" t="s">
        <v>93</v>
      </c>
      <c r="X16" s="13" t="str">
        <f>_xlfn.XLOOKUP(Burndata[[#This Row],[STATE_FULL]],'[1]State Regions'!$A:$A,'[1]State Regions'!$B:$B)</f>
        <v>West</v>
      </c>
    </row>
    <row r="17" spans="1:24" x14ac:dyDescent="0.2">
      <c r="A17" s="13" t="s">
        <v>63</v>
      </c>
      <c r="B17" s="13" t="s">
        <v>64</v>
      </c>
      <c r="C17" s="13" t="s">
        <v>70</v>
      </c>
      <c r="D17" s="13" t="s">
        <v>94</v>
      </c>
      <c r="E17" s="13" t="s">
        <v>88</v>
      </c>
      <c r="F17" s="14">
        <v>85027</v>
      </c>
      <c r="G17" s="13">
        <v>6860325</v>
      </c>
      <c r="H17" s="13" t="s">
        <v>95</v>
      </c>
      <c r="I17" s="13">
        <v>204</v>
      </c>
      <c r="K17" s="13">
        <v>1</v>
      </c>
      <c r="O17" s="13" t="s">
        <v>28</v>
      </c>
      <c r="Q17" s="13">
        <v>1</v>
      </c>
      <c r="T17" s="13" t="s">
        <v>2798</v>
      </c>
      <c r="U17" s="13" t="s">
        <v>28</v>
      </c>
      <c r="W17" s="13" t="s">
        <v>96</v>
      </c>
      <c r="X17" s="13" t="str">
        <f>_xlfn.XLOOKUP(Burndata[[#This Row],[STATE_FULL]],'[1]State Regions'!$A:$A,'[1]State Regions'!$B:$B)</f>
        <v>West</v>
      </c>
    </row>
    <row r="18" spans="1:24" x14ac:dyDescent="0.2">
      <c r="A18" s="13" t="s">
        <v>63</v>
      </c>
      <c r="B18" s="13" t="s">
        <v>64</v>
      </c>
      <c r="C18" s="13" t="s">
        <v>70</v>
      </c>
      <c r="D18" s="13" t="s">
        <v>97</v>
      </c>
      <c r="E18" s="13" t="s">
        <v>88</v>
      </c>
      <c r="F18" s="14">
        <v>85020</v>
      </c>
      <c r="G18" s="13">
        <v>6860253</v>
      </c>
      <c r="H18" s="13" t="s">
        <v>98</v>
      </c>
      <c r="I18" s="13">
        <v>262</v>
      </c>
      <c r="K18" s="13">
        <v>1</v>
      </c>
      <c r="O18" s="13" t="s">
        <v>28</v>
      </c>
      <c r="P18" s="13">
        <v>1</v>
      </c>
      <c r="T18" s="13" t="s">
        <v>2798</v>
      </c>
      <c r="U18" s="13" t="s">
        <v>28</v>
      </c>
      <c r="W18" s="13" t="s">
        <v>99</v>
      </c>
      <c r="X18" s="13" t="str">
        <f>_xlfn.XLOOKUP(Burndata[[#This Row],[STATE_FULL]],'[1]State Regions'!$A:$A,'[1]State Regions'!$B:$B)</f>
        <v>West</v>
      </c>
    </row>
    <row r="19" spans="1:24" x14ac:dyDescent="0.2">
      <c r="A19" s="13" t="s">
        <v>63</v>
      </c>
      <c r="B19" s="13" t="s">
        <v>64</v>
      </c>
      <c r="C19" s="13" t="s">
        <v>70</v>
      </c>
      <c r="D19" s="13" t="s">
        <v>100</v>
      </c>
      <c r="E19" s="13" t="s">
        <v>88</v>
      </c>
      <c r="F19" s="14">
        <v>85016</v>
      </c>
      <c r="G19" s="13">
        <v>6860210</v>
      </c>
      <c r="H19" s="13" t="s">
        <v>101</v>
      </c>
      <c r="I19" s="13">
        <v>403</v>
      </c>
      <c r="L19" s="13">
        <v>1</v>
      </c>
      <c r="O19" s="13" t="s">
        <v>28</v>
      </c>
      <c r="R19" s="13">
        <v>1</v>
      </c>
      <c r="T19" s="13" t="s">
        <v>2798</v>
      </c>
      <c r="U19" s="13" t="s">
        <v>28</v>
      </c>
      <c r="W19" s="13" t="s">
        <v>102</v>
      </c>
      <c r="X19" s="13" t="str">
        <f>_xlfn.XLOOKUP(Burndata[[#This Row],[STATE_FULL]],'[1]State Regions'!$A:$A,'[1]State Regions'!$B:$B)</f>
        <v>West</v>
      </c>
    </row>
    <row r="20" spans="1:24" x14ac:dyDescent="0.2">
      <c r="A20" s="13" t="s">
        <v>63</v>
      </c>
      <c r="B20" s="13" t="s">
        <v>64</v>
      </c>
      <c r="C20" s="13" t="s">
        <v>70</v>
      </c>
      <c r="D20" s="13" t="s">
        <v>103</v>
      </c>
      <c r="E20" s="13" t="s">
        <v>88</v>
      </c>
      <c r="F20" s="14">
        <v>85008</v>
      </c>
      <c r="G20" s="13">
        <v>6860255</v>
      </c>
      <c r="H20" s="13" t="s">
        <v>104</v>
      </c>
      <c r="I20" s="13">
        <v>544</v>
      </c>
      <c r="J20" s="13">
        <v>45</v>
      </c>
      <c r="K20" s="13">
        <v>1</v>
      </c>
      <c r="M20" s="13">
        <v>1</v>
      </c>
      <c r="N20" s="13">
        <v>1</v>
      </c>
      <c r="O20" s="13" t="s">
        <v>28</v>
      </c>
      <c r="P20" s="13">
        <v>1</v>
      </c>
      <c r="T20" s="13" t="s">
        <v>28</v>
      </c>
      <c r="U20" s="13" t="s">
        <v>28</v>
      </c>
      <c r="V20" s="13" t="s">
        <v>39</v>
      </c>
      <c r="W20" s="13" t="s">
        <v>105</v>
      </c>
      <c r="X20" s="13" t="str">
        <f>_xlfn.XLOOKUP(Burndata[[#This Row],[STATE_FULL]],'[1]State Regions'!$A:$A,'[1]State Regions'!$B:$B)</f>
        <v>West</v>
      </c>
    </row>
    <row r="21" spans="1:24" x14ac:dyDescent="0.2">
      <c r="A21" s="13" t="s">
        <v>63</v>
      </c>
      <c r="B21" s="13" t="s">
        <v>64</v>
      </c>
      <c r="C21" s="13" t="s">
        <v>70</v>
      </c>
      <c r="D21" s="13" t="s">
        <v>106</v>
      </c>
      <c r="E21" s="13" t="s">
        <v>107</v>
      </c>
      <c r="F21" s="14">
        <v>85251</v>
      </c>
      <c r="G21" s="13">
        <v>6860376</v>
      </c>
      <c r="H21" s="13" t="s">
        <v>108</v>
      </c>
      <c r="I21" s="13">
        <v>341</v>
      </c>
      <c r="K21" s="13">
        <v>1</v>
      </c>
      <c r="O21" s="13" t="s">
        <v>28</v>
      </c>
      <c r="P21" s="13">
        <v>1</v>
      </c>
      <c r="T21" s="13" t="s">
        <v>2798</v>
      </c>
      <c r="U21" s="13" t="s">
        <v>28</v>
      </c>
      <c r="W21" s="13" t="s">
        <v>109</v>
      </c>
      <c r="X21" s="13" t="str">
        <f>_xlfn.XLOOKUP(Burndata[[#This Row],[STATE_FULL]],'[1]State Regions'!$A:$A,'[1]State Regions'!$B:$B)</f>
        <v>West</v>
      </c>
    </row>
    <row r="22" spans="1:24" x14ac:dyDescent="0.2">
      <c r="A22" s="13" t="s">
        <v>63</v>
      </c>
      <c r="B22" s="13" t="s">
        <v>64</v>
      </c>
      <c r="C22" s="13" t="s">
        <v>110</v>
      </c>
      <c r="D22" s="13" t="s">
        <v>111</v>
      </c>
      <c r="E22" s="13" t="s">
        <v>112</v>
      </c>
      <c r="F22" s="14">
        <v>85719</v>
      </c>
      <c r="G22" s="13">
        <v>6860516</v>
      </c>
      <c r="H22" s="13" t="s">
        <v>113</v>
      </c>
      <c r="I22" s="13">
        <v>584</v>
      </c>
      <c r="J22" s="13">
        <v>35</v>
      </c>
      <c r="K22" s="13">
        <v>1</v>
      </c>
      <c r="L22" s="13">
        <v>1</v>
      </c>
      <c r="M22" s="13">
        <v>1</v>
      </c>
      <c r="N22" s="13">
        <v>1</v>
      </c>
      <c r="O22" s="13" t="s">
        <v>28</v>
      </c>
      <c r="P22" s="13">
        <v>1</v>
      </c>
      <c r="S22" s="13">
        <v>1</v>
      </c>
      <c r="T22" s="13" t="s">
        <v>39</v>
      </c>
      <c r="U22" s="13" t="s">
        <v>28</v>
      </c>
      <c r="V22" s="13" t="s">
        <v>39</v>
      </c>
      <c r="W22" s="13" t="s">
        <v>115</v>
      </c>
      <c r="X22" s="13" t="str">
        <f>_xlfn.XLOOKUP(Burndata[[#This Row],[STATE_FULL]],'[1]State Regions'!$A:$A,'[1]State Regions'!$B:$B)</f>
        <v>West</v>
      </c>
    </row>
    <row r="23" spans="1:24" x14ac:dyDescent="0.2">
      <c r="A23" s="13" t="s">
        <v>63</v>
      </c>
      <c r="B23" s="13" t="s">
        <v>64</v>
      </c>
      <c r="C23" s="13" t="s">
        <v>110</v>
      </c>
      <c r="D23" s="13" t="s">
        <v>116</v>
      </c>
      <c r="E23" s="13" t="s">
        <v>112</v>
      </c>
      <c r="F23" s="14">
        <v>85718</v>
      </c>
      <c r="G23" s="13">
        <v>6860460</v>
      </c>
      <c r="H23" s="13" t="s">
        <v>117</v>
      </c>
      <c r="I23" s="13">
        <v>486</v>
      </c>
      <c r="K23" s="13">
        <v>1</v>
      </c>
      <c r="O23" s="13" t="s">
        <v>39</v>
      </c>
      <c r="P23" s="13">
        <v>1</v>
      </c>
      <c r="T23" s="13" t="s">
        <v>2798</v>
      </c>
      <c r="U23" s="13" t="s">
        <v>28</v>
      </c>
      <c r="W23" s="13" t="s">
        <v>118</v>
      </c>
      <c r="X23" s="13" t="str">
        <f>_xlfn.XLOOKUP(Burndata[[#This Row],[STATE_FULL]],'[1]State Regions'!$A:$A,'[1]State Regions'!$B:$B)</f>
        <v>West</v>
      </c>
    </row>
    <row r="24" spans="1:24" x14ac:dyDescent="0.2">
      <c r="A24" s="13" t="s">
        <v>119</v>
      </c>
      <c r="B24" s="13" t="s">
        <v>120</v>
      </c>
      <c r="C24" s="13" t="s">
        <v>121</v>
      </c>
      <c r="D24" s="13" t="s">
        <v>122</v>
      </c>
      <c r="E24" s="13" t="s">
        <v>123</v>
      </c>
      <c r="F24" s="14">
        <v>71913</v>
      </c>
      <c r="G24" s="13">
        <v>6710300</v>
      </c>
      <c r="H24" s="13" t="s">
        <v>124</v>
      </c>
      <c r="I24" s="13">
        <v>254</v>
      </c>
      <c r="K24" s="13">
        <v>1</v>
      </c>
      <c r="O24" s="13" t="s">
        <v>39</v>
      </c>
      <c r="Q24" s="13">
        <v>1</v>
      </c>
      <c r="T24" s="13" t="s">
        <v>2798</v>
      </c>
      <c r="U24" s="13" t="s">
        <v>28</v>
      </c>
      <c r="W24" s="13" t="s">
        <v>125</v>
      </c>
      <c r="X24" s="13" t="str">
        <f>_xlfn.XLOOKUP(Burndata[[#This Row],[STATE_FULL]],'[1]State Regions'!$A:$A,'[1]State Regions'!$B:$B)</f>
        <v>South</v>
      </c>
    </row>
    <row r="25" spans="1:24" x14ac:dyDescent="0.2">
      <c r="A25" s="13" t="s">
        <v>119</v>
      </c>
      <c r="B25" s="13" t="s">
        <v>120</v>
      </c>
      <c r="C25" s="13" t="s">
        <v>126</v>
      </c>
      <c r="D25" s="13" t="s">
        <v>127</v>
      </c>
      <c r="E25" s="13" t="s">
        <v>128</v>
      </c>
      <c r="F25" s="14">
        <v>72202</v>
      </c>
      <c r="G25" s="13">
        <v>6710340</v>
      </c>
      <c r="H25" s="13" t="s">
        <v>129</v>
      </c>
      <c r="I25" s="13">
        <v>336</v>
      </c>
      <c r="J25" s="13">
        <v>10</v>
      </c>
      <c r="L25" s="13">
        <v>1</v>
      </c>
      <c r="M25" s="13">
        <v>1</v>
      </c>
      <c r="N25" s="13">
        <v>1</v>
      </c>
      <c r="O25" s="13" t="s">
        <v>28</v>
      </c>
      <c r="R25" s="13">
        <v>1</v>
      </c>
      <c r="T25" s="13" t="s">
        <v>39</v>
      </c>
      <c r="U25" s="13" t="s">
        <v>28</v>
      </c>
      <c r="V25" s="13" t="s">
        <v>39</v>
      </c>
      <c r="W25" s="13" t="s">
        <v>130</v>
      </c>
      <c r="X25" s="13" t="str">
        <f>_xlfn.XLOOKUP(Burndata[[#This Row],[STATE_FULL]],'[1]State Regions'!$A:$A,'[1]State Regions'!$B:$B)</f>
        <v>South</v>
      </c>
    </row>
    <row r="26" spans="1:24" x14ac:dyDescent="0.2">
      <c r="A26" s="13" t="s">
        <v>119</v>
      </c>
      <c r="B26" s="13" t="s">
        <v>120</v>
      </c>
      <c r="C26" s="13" t="s">
        <v>126</v>
      </c>
      <c r="D26" s="13" t="s">
        <v>131</v>
      </c>
      <c r="E26" s="13" t="s">
        <v>128</v>
      </c>
      <c r="F26" s="14">
        <v>72205</v>
      </c>
      <c r="G26" s="13">
        <v>6710440</v>
      </c>
      <c r="H26" s="13" t="s">
        <v>132</v>
      </c>
      <c r="I26" s="13">
        <v>522</v>
      </c>
      <c r="K26" s="13">
        <v>1</v>
      </c>
      <c r="O26" s="13" t="s">
        <v>28</v>
      </c>
      <c r="P26" s="13">
        <v>1</v>
      </c>
      <c r="T26" s="13" t="s">
        <v>2798</v>
      </c>
      <c r="U26" s="13" t="s">
        <v>28</v>
      </c>
      <c r="W26" s="13" t="s">
        <v>133</v>
      </c>
      <c r="X26" s="13" t="str">
        <f>_xlfn.XLOOKUP(Burndata[[#This Row],[STATE_FULL]],'[1]State Regions'!$A:$A,'[1]State Regions'!$B:$B)</f>
        <v>South</v>
      </c>
    </row>
    <row r="27" spans="1:24" x14ac:dyDescent="0.2">
      <c r="A27" s="13" t="s">
        <v>119</v>
      </c>
      <c r="B27" s="13" t="s">
        <v>120</v>
      </c>
      <c r="C27" s="13" t="s">
        <v>126</v>
      </c>
      <c r="D27" s="13" t="s">
        <v>134</v>
      </c>
      <c r="E27" s="13" t="s">
        <v>135</v>
      </c>
      <c r="F27" s="14">
        <v>72205</v>
      </c>
      <c r="G27" s="13">
        <v>6710335</v>
      </c>
      <c r="H27" s="13" t="s">
        <v>136</v>
      </c>
      <c r="I27" s="13">
        <v>740</v>
      </c>
      <c r="K27" s="13">
        <v>1</v>
      </c>
      <c r="O27" s="13" t="s">
        <v>39</v>
      </c>
      <c r="Q27" s="13">
        <v>1</v>
      </c>
      <c r="T27" s="13" t="s">
        <v>2798</v>
      </c>
      <c r="U27" s="13" t="s">
        <v>28</v>
      </c>
      <c r="W27" s="13" t="s">
        <v>137</v>
      </c>
      <c r="X27" s="13" t="str">
        <f>_xlfn.XLOOKUP(Burndata[[#This Row],[STATE_FULL]],'[1]State Regions'!$A:$A,'[1]State Regions'!$B:$B)</f>
        <v>South</v>
      </c>
    </row>
    <row r="28" spans="1:24" x14ac:dyDescent="0.2">
      <c r="A28" s="13" t="s">
        <v>119</v>
      </c>
      <c r="B28" s="13" t="s">
        <v>120</v>
      </c>
      <c r="C28" s="13" t="s">
        <v>126</v>
      </c>
      <c r="D28" s="13" t="s">
        <v>138</v>
      </c>
      <c r="E28" s="13" t="s">
        <v>135</v>
      </c>
      <c r="F28" s="14">
        <v>72205</v>
      </c>
      <c r="G28" s="13">
        <v>6710400</v>
      </c>
      <c r="H28" s="13" t="s">
        <v>139</v>
      </c>
      <c r="I28" s="13">
        <v>600</v>
      </c>
      <c r="K28" s="13">
        <v>1</v>
      </c>
      <c r="O28" s="13" t="s">
        <v>39</v>
      </c>
      <c r="Q28" s="13">
        <v>1</v>
      </c>
      <c r="T28" s="13" t="s">
        <v>2798</v>
      </c>
      <c r="U28" s="13" t="s">
        <v>28</v>
      </c>
      <c r="W28" s="13" t="s">
        <v>140</v>
      </c>
      <c r="X28" s="13" t="str">
        <f>_xlfn.XLOOKUP(Burndata[[#This Row],[STATE_FULL]],'[1]State Regions'!$A:$A,'[1]State Regions'!$B:$B)</f>
        <v>South</v>
      </c>
    </row>
    <row r="29" spans="1:24" x14ac:dyDescent="0.2">
      <c r="A29" s="13" t="s">
        <v>119</v>
      </c>
      <c r="B29" s="13" t="s">
        <v>120</v>
      </c>
      <c r="C29" s="13" t="s">
        <v>141</v>
      </c>
      <c r="D29" s="13" t="s">
        <v>142</v>
      </c>
      <c r="E29" s="13" t="s">
        <v>143</v>
      </c>
      <c r="F29" s="14">
        <v>72703</v>
      </c>
      <c r="G29" s="13">
        <v>6710195</v>
      </c>
      <c r="H29" s="13" t="s">
        <v>144</v>
      </c>
      <c r="I29" s="13">
        <v>342</v>
      </c>
      <c r="K29" s="13">
        <v>1</v>
      </c>
      <c r="O29" s="13" t="s">
        <v>39</v>
      </c>
      <c r="Q29" s="13">
        <v>1</v>
      </c>
      <c r="T29" s="13" t="s">
        <v>2798</v>
      </c>
      <c r="U29" s="13" t="s">
        <v>28</v>
      </c>
      <c r="W29" s="13" t="s">
        <v>145</v>
      </c>
      <c r="X29" s="13" t="str">
        <f>_xlfn.XLOOKUP(Burndata[[#This Row],[STATE_FULL]],'[1]State Regions'!$A:$A,'[1]State Regions'!$B:$B)</f>
        <v>South</v>
      </c>
    </row>
    <row r="30" spans="1:24" x14ac:dyDescent="0.2">
      <c r="A30" s="13" t="s">
        <v>146</v>
      </c>
      <c r="B30" s="13" t="s">
        <v>147</v>
      </c>
      <c r="C30" s="13" t="s">
        <v>148</v>
      </c>
      <c r="D30" s="13" t="s">
        <v>149</v>
      </c>
      <c r="E30" s="13" t="s">
        <v>150</v>
      </c>
      <c r="F30" s="14">
        <v>94602</v>
      </c>
      <c r="G30" s="13">
        <v>6930275</v>
      </c>
      <c r="H30" s="13" t="s">
        <v>151</v>
      </c>
      <c r="I30" s="13">
        <v>438</v>
      </c>
      <c r="K30" s="13">
        <v>1</v>
      </c>
      <c r="O30" s="13" t="s">
        <v>28</v>
      </c>
      <c r="P30" s="13">
        <v>1</v>
      </c>
      <c r="T30" s="13" t="s">
        <v>2798</v>
      </c>
      <c r="U30" s="13" t="s">
        <v>28</v>
      </c>
      <c r="W30" s="13" t="s">
        <v>152</v>
      </c>
      <c r="X30" s="13" t="str">
        <f>_xlfn.XLOOKUP(Burndata[[#This Row],[STATE_FULL]],'[1]State Regions'!$A:$A,'[1]State Regions'!$B:$B)</f>
        <v>West</v>
      </c>
    </row>
    <row r="31" spans="1:24" x14ac:dyDescent="0.2">
      <c r="A31" s="13" t="s">
        <v>146</v>
      </c>
      <c r="B31" s="13" t="s">
        <v>147</v>
      </c>
      <c r="C31" s="13" t="s">
        <v>148</v>
      </c>
      <c r="D31" s="13" t="s">
        <v>153</v>
      </c>
      <c r="E31" s="13" t="s">
        <v>154</v>
      </c>
      <c r="F31" s="14">
        <v>94546</v>
      </c>
      <c r="G31" s="13">
        <v>6930133</v>
      </c>
      <c r="H31" s="13" t="s">
        <v>155</v>
      </c>
      <c r="I31" s="13">
        <v>122</v>
      </c>
      <c r="K31" s="13">
        <v>1</v>
      </c>
      <c r="O31" s="13" t="s">
        <v>28</v>
      </c>
      <c r="Q31" s="13">
        <v>1</v>
      </c>
      <c r="T31" s="13" t="s">
        <v>2798</v>
      </c>
      <c r="U31" s="13" t="s">
        <v>28</v>
      </c>
      <c r="W31" s="13" t="s">
        <v>156</v>
      </c>
      <c r="X31" s="13" t="str">
        <f>_xlfn.XLOOKUP(Burndata[[#This Row],[STATE_FULL]],'[1]State Regions'!$A:$A,'[1]State Regions'!$B:$B)</f>
        <v>West</v>
      </c>
    </row>
    <row r="32" spans="1:24" x14ac:dyDescent="0.2">
      <c r="A32" s="13" t="s">
        <v>146</v>
      </c>
      <c r="B32" s="13" t="s">
        <v>147</v>
      </c>
      <c r="C32" s="13" t="s">
        <v>148</v>
      </c>
      <c r="D32" s="13" t="s">
        <v>157</v>
      </c>
      <c r="E32" s="13" t="s">
        <v>150</v>
      </c>
      <c r="F32" s="14">
        <v>94609</v>
      </c>
      <c r="G32" s="13">
        <v>6932180</v>
      </c>
      <c r="H32" s="13" t="s">
        <v>158</v>
      </c>
      <c r="I32" s="13">
        <v>191</v>
      </c>
      <c r="L32" s="13">
        <v>1</v>
      </c>
      <c r="O32" s="13" t="s">
        <v>28</v>
      </c>
      <c r="R32" s="13">
        <v>1</v>
      </c>
      <c r="T32" s="13" t="s">
        <v>2798</v>
      </c>
      <c r="U32" s="13" t="s">
        <v>28</v>
      </c>
      <c r="W32" s="13" t="s">
        <v>159</v>
      </c>
      <c r="X32" s="13" t="str">
        <f>_xlfn.XLOOKUP(Burndata[[#This Row],[STATE_FULL]],'[1]State Regions'!$A:$A,'[1]State Regions'!$B:$B)</f>
        <v>West</v>
      </c>
    </row>
    <row r="33" spans="1:24" x14ac:dyDescent="0.2">
      <c r="A33" s="13" t="s">
        <v>146</v>
      </c>
      <c r="B33" s="13" t="s">
        <v>147</v>
      </c>
      <c r="C33" s="13" t="s">
        <v>160</v>
      </c>
      <c r="D33" s="13" t="s">
        <v>161</v>
      </c>
      <c r="E33" s="13" t="s">
        <v>162</v>
      </c>
      <c r="F33" s="14">
        <v>95926</v>
      </c>
      <c r="G33" s="13">
        <v>6930096</v>
      </c>
      <c r="H33" s="13" t="s">
        <v>163</v>
      </c>
      <c r="I33" s="13">
        <v>229</v>
      </c>
      <c r="K33" s="13">
        <v>1</v>
      </c>
      <c r="O33" s="13" t="s">
        <v>28</v>
      </c>
      <c r="Q33" s="13">
        <v>1</v>
      </c>
      <c r="T33" s="13" t="s">
        <v>2798</v>
      </c>
      <c r="U33" s="13" t="s">
        <v>28</v>
      </c>
      <c r="W33" s="13" t="s">
        <v>164</v>
      </c>
      <c r="X33" s="13" t="str">
        <f>_xlfn.XLOOKUP(Burndata[[#This Row],[STATE_FULL]],'[1]State Regions'!$A:$A,'[1]State Regions'!$B:$B)</f>
        <v>West</v>
      </c>
    </row>
    <row r="34" spans="1:24" x14ac:dyDescent="0.2">
      <c r="A34" s="13" t="s">
        <v>146</v>
      </c>
      <c r="B34" s="13" t="s">
        <v>147</v>
      </c>
      <c r="C34" s="13" t="s">
        <v>165</v>
      </c>
      <c r="D34" s="13" t="s">
        <v>166</v>
      </c>
      <c r="E34" s="13" t="s">
        <v>167</v>
      </c>
      <c r="F34" s="14">
        <v>94598</v>
      </c>
      <c r="G34" s="13">
        <v>6933853</v>
      </c>
      <c r="H34" s="13" t="s">
        <v>168</v>
      </c>
      <c r="I34" s="13">
        <v>420</v>
      </c>
      <c r="K34" s="13">
        <v>1</v>
      </c>
      <c r="O34" s="13" t="s">
        <v>28</v>
      </c>
      <c r="Q34" s="13">
        <v>1</v>
      </c>
      <c r="T34" s="13" t="s">
        <v>2798</v>
      </c>
      <c r="U34" s="13" t="s">
        <v>28</v>
      </c>
      <c r="W34" s="13" t="s">
        <v>169</v>
      </c>
      <c r="X34" s="13" t="str">
        <f>_xlfn.XLOOKUP(Burndata[[#This Row],[STATE_FULL]],'[1]State Regions'!$A:$A,'[1]State Regions'!$B:$B)</f>
        <v>West</v>
      </c>
    </row>
    <row r="35" spans="1:24" x14ac:dyDescent="0.2">
      <c r="A35" s="13" t="s">
        <v>146</v>
      </c>
      <c r="B35" s="13" t="s">
        <v>147</v>
      </c>
      <c r="C35" s="13" t="s">
        <v>170</v>
      </c>
      <c r="D35" s="13" t="s">
        <v>171</v>
      </c>
      <c r="E35" s="13" t="s">
        <v>170</v>
      </c>
      <c r="F35" s="14">
        <v>93721</v>
      </c>
      <c r="G35" s="13">
        <v>6930790</v>
      </c>
      <c r="H35" s="13" t="s">
        <v>172</v>
      </c>
      <c r="I35" s="13">
        <v>852</v>
      </c>
      <c r="J35" s="13">
        <v>10</v>
      </c>
      <c r="K35" s="13">
        <v>1</v>
      </c>
      <c r="M35" s="13">
        <v>1</v>
      </c>
      <c r="N35" s="13">
        <v>1</v>
      </c>
      <c r="O35" s="13" t="s">
        <v>28</v>
      </c>
      <c r="P35" s="13">
        <v>1</v>
      </c>
      <c r="T35" s="13" t="s">
        <v>28</v>
      </c>
      <c r="U35" s="13" t="s">
        <v>28</v>
      </c>
      <c r="V35" s="13" t="s">
        <v>28</v>
      </c>
      <c r="W35" s="13" t="s">
        <v>173</v>
      </c>
      <c r="X35" s="13" t="str">
        <f>_xlfn.XLOOKUP(Burndata[[#This Row],[STATE_FULL]],'[1]State Regions'!$A:$A,'[1]State Regions'!$B:$B)</f>
        <v>West</v>
      </c>
    </row>
    <row r="36" spans="1:24" x14ac:dyDescent="0.2">
      <c r="A36" s="13" t="s">
        <v>146</v>
      </c>
      <c r="B36" s="13" t="s">
        <v>147</v>
      </c>
      <c r="C36" s="13" t="s">
        <v>174</v>
      </c>
      <c r="D36" s="13" t="s">
        <v>175</v>
      </c>
      <c r="E36" s="13" t="s">
        <v>176</v>
      </c>
      <c r="F36" s="14">
        <v>93301</v>
      </c>
      <c r="G36" s="13">
        <v>6930079</v>
      </c>
      <c r="H36" s="13" t="s">
        <v>177</v>
      </c>
      <c r="I36" s="13">
        <v>372</v>
      </c>
      <c r="J36" s="13">
        <v>7</v>
      </c>
      <c r="M36" s="13">
        <v>1</v>
      </c>
      <c r="N36" s="13">
        <v>1</v>
      </c>
      <c r="T36" s="13" t="s">
        <v>28</v>
      </c>
      <c r="V36" s="13" t="s">
        <v>28</v>
      </c>
      <c r="W36" s="13" t="s">
        <v>178</v>
      </c>
      <c r="X36" s="13" t="str">
        <f>_xlfn.XLOOKUP(Burndata[[#This Row],[STATE_FULL]],'[1]State Regions'!$A:$A,'[1]State Regions'!$B:$B)</f>
        <v>West</v>
      </c>
    </row>
    <row r="37" spans="1:24" x14ac:dyDescent="0.2">
      <c r="A37" s="13" t="s">
        <v>146</v>
      </c>
      <c r="B37" s="13" t="s">
        <v>147</v>
      </c>
      <c r="C37" s="13" t="s">
        <v>179</v>
      </c>
      <c r="D37" s="13" t="s">
        <v>180</v>
      </c>
      <c r="E37" s="13" t="s">
        <v>181</v>
      </c>
      <c r="F37" s="14">
        <v>93534</v>
      </c>
      <c r="G37" s="13">
        <v>6931178</v>
      </c>
      <c r="H37" s="13" t="s">
        <v>182</v>
      </c>
      <c r="I37" s="13">
        <v>368</v>
      </c>
      <c r="K37" s="13">
        <v>1</v>
      </c>
      <c r="O37" s="13" t="s">
        <v>28</v>
      </c>
      <c r="Q37" s="13">
        <v>1</v>
      </c>
      <c r="T37" s="13" t="s">
        <v>2798</v>
      </c>
      <c r="U37" s="13" t="s">
        <v>28</v>
      </c>
      <c r="W37" s="13" t="s">
        <v>183</v>
      </c>
      <c r="X37" s="13" t="str">
        <f>_xlfn.XLOOKUP(Burndata[[#This Row],[STATE_FULL]],'[1]State Regions'!$A:$A,'[1]State Regions'!$B:$B)</f>
        <v>West</v>
      </c>
    </row>
    <row r="38" spans="1:24" x14ac:dyDescent="0.2">
      <c r="A38" s="13" t="s">
        <v>146</v>
      </c>
      <c r="B38" s="13" t="s">
        <v>147</v>
      </c>
      <c r="C38" s="13" t="s">
        <v>179</v>
      </c>
      <c r="D38" s="13" t="s">
        <v>184</v>
      </c>
      <c r="E38" s="13" t="s">
        <v>185</v>
      </c>
      <c r="F38" s="14">
        <v>90048</v>
      </c>
      <c r="G38" s="13">
        <v>6930444</v>
      </c>
      <c r="H38" s="13" t="s">
        <v>186</v>
      </c>
      <c r="I38" s="13">
        <v>889</v>
      </c>
      <c r="K38" s="13">
        <v>1</v>
      </c>
      <c r="O38" s="13" t="s">
        <v>28</v>
      </c>
      <c r="P38" s="13">
        <v>1</v>
      </c>
      <c r="T38" s="13" t="s">
        <v>2798</v>
      </c>
      <c r="U38" s="13" t="s">
        <v>28</v>
      </c>
      <c r="W38" s="13" t="s">
        <v>187</v>
      </c>
      <c r="X38" s="13" t="str">
        <f>_xlfn.XLOOKUP(Burndata[[#This Row],[STATE_FULL]],'[1]State Regions'!$A:$A,'[1]State Regions'!$B:$B)</f>
        <v>West</v>
      </c>
    </row>
    <row r="39" spans="1:24" x14ac:dyDescent="0.2">
      <c r="A39" s="13" t="s">
        <v>146</v>
      </c>
      <c r="B39" s="13" t="s">
        <v>147</v>
      </c>
      <c r="C39" s="13" t="s">
        <v>179</v>
      </c>
      <c r="D39" s="13" t="s">
        <v>188</v>
      </c>
      <c r="E39" s="13" t="s">
        <v>189</v>
      </c>
      <c r="F39" s="14">
        <v>90027</v>
      </c>
      <c r="G39" s="13">
        <v>6931470</v>
      </c>
      <c r="H39" s="13" t="s">
        <v>190</v>
      </c>
      <c r="I39" s="13">
        <v>379</v>
      </c>
      <c r="L39" s="13">
        <v>1</v>
      </c>
      <c r="O39" s="13" t="s">
        <v>28</v>
      </c>
      <c r="R39" s="13">
        <v>1</v>
      </c>
      <c r="T39" s="13" t="s">
        <v>2798</v>
      </c>
      <c r="U39" s="13" t="s">
        <v>28</v>
      </c>
      <c r="W39" s="13" t="s">
        <v>191</v>
      </c>
      <c r="X39" s="13" t="str">
        <f>_xlfn.XLOOKUP(Burndata[[#This Row],[STATE_FULL]],'[1]State Regions'!$A:$A,'[1]State Regions'!$B:$B)</f>
        <v>West</v>
      </c>
    </row>
    <row r="40" spans="1:24" x14ac:dyDescent="0.2">
      <c r="A40" s="13" t="s">
        <v>146</v>
      </c>
      <c r="B40" s="13" t="s">
        <v>147</v>
      </c>
      <c r="C40" s="13" t="s">
        <v>179</v>
      </c>
      <c r="D40" s="13" t="s">
        <v>192</v>
      </c>
      <c r="E40" s="13" t="s">
        <v>193</v>
      </c>
      <c r="F40" s="14">
        <v>91767</v>
      </c>
      <c r="G40" s="13">
        <v>6932450</v>
      </c>
      <c r="H40" s="13" t="s">
        <v>194</v>
      </c>
      <c r="I40" s="13">
        <v>412</v>
      </c>
      <c r="K40" s="13">
        <v>1</v>
      </c>
      <c r="O40" s="13" t="s">
        <v>28</v>
      </c>
      <c r="Q40" s="13">
        <v>1</v>
      </c>
      <c r="T40" s="13" t="s">
        <v>2798</v>
      </c>
      <c r="U40" s="13" t="s">
        <v>28</v>
      </c>
      <c r="W40" s="13" t="s">
        <v>195</v>
      </c>
      <c r="X40" s="13" t="str">
        <f>_xlfn.XLOOKUP(Burndata[[#This Row],[STATE_FULL]],'[1]State Regions'!$A:$A,'[1]State Regions'!$B:$B)</f>
        <v>West</v>
      </c>
    </row>
    <row r="41" spans="1:24" x14ac:dyDescent="0.2">
      <c r="A41" s="13" t="s">
        <v>146</v>
      </c>
      <c r="B41" s="13" t="s">
        <v>147</v>
      </c>
      <c r="C41" s="13" t="s">
        <v>179</v>
      </c>
      <c r="D41" s="13" t="s">
        <v>196</v>
      </c>
      <c r="E41" s="13" t="s">
        <v>197</v>
      </c>
      <c r="F41" s="14">
        <v>90262</v>
      </c>
      <c r="G41" s="13">
        <v>6931790</v>
      </c>
      <c r="H41" s="13" t="s">
        <v>198</v>
      </c>
      <c r="I41" s="13">
        <v>323</v>
      </c>
      <c r="K41" s="13">
        <v>1</v>
      </c>
      <c r="O41" s="13" t="s">
        <v>28</v>
      </c>
      <c r="Q41" s="13">
        <v>1</v>
      </c>
      <c r="T41" s="13" t="s">
        <v>2798</v>
      </c>
      <c r="U41" s="13" t="s">
        <v>28</v>
      </c>
      <c r="W41" s="13" t="s">
        <v>199</v>
      </c>
      <c r="X41" s="13" t="str">
        <f>_xlfn.XLOOKUP(Burndata[[#This Row],[STATE_FULL]],'[1]State Regions'!$A:$A,'[1]State Regions'!$B:$B)</f>
        <v>West</v>
      </c>
    </row>
    <row r="42" spans="1:24" x14ac:dyDescent="0.2">
      <c r="A42" s="13" t="s">
        <v>146</v>
      </c>
      <c r="B42" s="13" t="s">
        <v>147</v>
      </c>
      <c r="C42" s="13" t="s">
        <v>179</v>
      </c>
      <c r="D42" s="13" t="s">
        <v>200</v>
      </c>
      <c r="E42" s="13" t="s">
        <v>201</v>
      </c>
      <c r="F42" s="14">
        <v>91345</v>
      </c>
      <c r="G42" s="13">
        <v>6932860</v>
      </c>
      <c r="H42" s="13" t="s">
        <v>202</v>
      </c>
      <c r="I42" s="13">
        <v>377</v>
      </c>
      <c r="K42" s="13">
        <v>1</v>
      </c>
      <c r="O42" s="13" t="s">
        <v>28</v>
      </c>
      <c r="Q42" s="13">
        <v>1</v>
      </c>
      <c r="T42" s="13" t="s">
        <v>2798</v>
      </c>
      <c r="U42" s="13" t="s">
        <v>28</v>
      </c>
      <c r="W42" s="13" t="s">
        <v>203</v>
      </c>
      <c r="X42" s="13" t="str">
        <f>_xlfn.XLOOKUP(Burndata[[#This Row],[STATE_FULL]],'[1]State Regions'!$A:$A,'[1]State Regions'!$B:$B)</f>
        <v>West</v>
      </c>
    </row>
    <row r="43" spans="1:24" x14ac:dyDescent="0.2">
      <c r="A43" s="13" t="s">
        <v>146</v>
      </c>
      <c r="B43" s="13" t="s">
        <v>147</v>
      </c>
      <c r="C43" s="13" t="s">
        <v>179</v>
      </c>
      <c r="D43" s="13" t="s">
        <v>204</v>
      </c>
      <c r="E43" s="13" t="s">
        <v>179</v>
      </c>
      <c r="F43" s="14">
        <v>90095</v>
      </c>
      <c r="G43" s="13">
        <v>6931755</v>
      </c>
      <c r="H43" s="13" t="s">
        <v>205</v>
      </c>
      <c r="I43" s="13">
        <v>445</v>
      </c>
      <c r="K43" s="13">
        <v>1</v>
      </c>
      <c r="O43" s="13" t="s">
        <v>28</v>
      </c>
      <c r="P43" s="13">
        <v>1</v>
      </c>
      <c r="T43" s="13" t="s">
        <v>2798</v>
      </c>
      <c r="U43" s="13" t="s">
        <v>28</v>
      </c>
      <c r="W43" s="13" t="s">
        <v>206</v>
      </c>
      <c r="X43" s="13" t="str">
        <f>_xlfn.XLOOKUP(Burndata[[#This Row],[STATE_FULL]],'[1]State Regions'!$A:$A,'[1]State Regions'!$B:$B)</f>
        <v>West</v>
      </c>
    </row>
    <row r="44" spans="1:24" x14ac:dyDescent="0.2">
      <c r="A44" s="13" t="s">
        <v>146</v>
      </c>
      <c r="B44" s="13" t="s">
        <v>147</v>
      </c>
      <c r="C44" s="13" t="s">
        <v>179</v>
      </c>
      <c r="D44" s="13" t="s">
        <v>207</v>
      </c>
      <c r="E44" s="13" t="s">
        <v>208</v>
      </c>
      <c r="F44" s="14">
        <v>91307</v>
      </c>
      <c r="G44" s="13">
        <v>6930379</v>
      </c>
      <c r="H44" s="13" t="s">
        <v>209</v>
      </c>
      <c r="I44" s="13">
        <v>225</v>
      </c>
      <c r="J44" s="13">
        <v>8</v>
      </c>
      <c r="M44" s="13">
        <v>1</v>
      </c>
      <c r="T44" s="13" t="s">
        <v>28</v>
      </c>
      <c r="V44" s="13" t="s">
        <v>28</v>
      </c>
      <c r="W44" s="13" t="s">
        <v>210</v>
      </c>
      <c r="X44" s="13" t="str">
        <f>_xlfn.XLOOKUP(Burndata[[#This Row],[STATE_FULL]],'[1]State Regions'!$A:$A,'[1]State Regions'!$B:$B)</f>
        <v>West</v>
      </c>
    </row>
    <row r="45" spans="1:24" x14ac:dyDescent="0.2">
      <c r="A45" s="13" t="s">
        <v>146</v>
      </c>
      <c r="B45" s="13" t="s">
        <v>147</v>
      </c>
      <c r="C45" s="13" t="s">
        <v>179</v>
      </c>
      <c r="D45" s="13" t="s">
        <v>211</v>
      </c>
      <c r="E45" s="13" t="s">
        <v>212</v>
      </c>
      <c r="F45" s="14">
        <v>90505</v>
      </c>
      <c r="G45" s="13">
        <v>6933679</v>
      </c>
      <c r="H45" s="13" t="s">
        <v>213</v>
      </c>
      <c r="I45" s="13">
        <v>436</v>
      </c>
      <c r="J45" s="13">
        <v>12</v>
      </c>
      <c r="M45" s="13">
        <v>1</v>
      </c>
      <c r="N45" s="13">
        <v>1</v>
      </c>
      <c r="T45" s="13" t="s">
        <v>28</v>
      </c>
      <c r="V45" s="13" t="s">
        <v>28</v>
      </c>
      <c r="W45" s="13" t="s">
        <v>214</v>
      </c>
      <c r="X45" s="13" t="str">
        <f>_xlfn.XLOOKUP(Burndata[[#This Row],[STATE_FULL]],'[1]State Regions'!$A:$A,'[1]State Regions'!$B:$B)</f>
        <v>West</v>
      </c>
    </row>
    <row r="46" spans="1:24" x14ac:dyDescent="0.2">
      <c r="A46" s="13" t="s">
        <v>146</v>
      </c>
      <c r="B46" s="13" t="s">
        <v>147</v>
      </c>
      <c r="C46" s="13" t="s">
        <v>189</v>
      </c>
      <c r="D46" s="13" t="s">
        <v>215</v>
      </c>
      <c r="E46" s="13" t="s">
        <v>179</v>
      </c>
      <c r="F46" s="14">
        <v>90015</v>
      </c>
      <c r="G46" s="13">
        <v>6931440</v>
      </c>
      <c r="H46" s="13" t="s">
        <v>216</v>
      </c>
      <c r="I46" s="13">
        <v>318</v>
      </c>
      <c r="K46" s="13">
        <v>1</v>
      </c>
      <c r="O46" s="13" t="s">
        <v>28</v>
      </c>
      <c r="Q46" s="13">
        <v>1</v>
      </c>
      <c r="T46" s="13" t="s">
        <v>2798</v>
      </c>
      <c r="U46" s="13" t="s">
        <v>28</v>
      </c>
      <c r="W46" s="13" t="s">
        <v>217</v>
      </c>
      <c r="X46" s="13" t="str">
        <f>_xlfn.XLOOKUP(Burndata[[#This Row],[STATE_FULL]],'[1]State Regions'!$A:$A,'[1]State Regions'!$B:$B)</f>
        <v>West</v>
      </c>
    </row>
    <row r="47" spans="1:24" x14ac:dyDescent="0.2">
      <c r="A47" s="13" t="s">
        <v>146</v>
      </c>
      <c r="B47" s="13" t="s">
        <v>147</v>
      </c>
      <c r="C47" s="13" t="s">
        <v>189</v>
      </c>
      <c r="D47" s="13" t="s">
        <v>218</v>
      </c>
      <c r="E47" s="13" t="s">
        <v>219</v>
      </c>
      <c r="F47" s="14">
        <v>91335</v>
      </c>
      <c r="G47" s="13">
        <v>6932118</v>
      </c>
      <c r="H47" s="13" t="s">
        <v>220</v>
      </c>
      <c r="I47" s="13">
        <v>394</v>
      </c>
      <c r="K47" s="13">
        <v>1</v>
      </c>
      <c r="O47" s="13" t="s">
        <v>28</v>
      </c>
      <c r="Q47" s="13">
        <v>1</v>
      </c>
      <c r="T47" s="13" t="s">
        <v>2798</v>
      </c>
      <c r="U47" s="13" t="s">
        <v>28</v>
      </c>
      <c r="W47" s="13" t="s">
        <v>221</v>
      </c>
      <c r="X47" s="13" t="str">
        <f>_xlfn.XLOOKUP(Burndata[[#This Row],[STATE_FULL]],'[1]State Regions'!$A:$A,'[1]State Regions'!$B:$B)</f>
        <v>West</v>
      </c>
    </row>
    <row r="48" spans="1:24" x14ac:dyDescent="0.2">
      <c r="A48" s="13" t="s">
        <v>146</v>
      </c>
      <c r="B48" s="13" t="s">
        <v>147</v>
      </c>
      <c r="C48" s="13" t="s">
        <v>189</v>
      </c>
      <c r="D48" s="13" t="s">
        <v>222</v>
      </c>
      <c r="E48" s="13" t="s">
        <v>212</v>
      </c>
      <c r="F48" s="14">
        <v>90502</v>
      </c>
      <c r="G48" s="13">
        <v>6933683</v>
      </c>
      <c r="H48" s="13" t="s">
        <v>223</v>
      </c>
      <c r="I48" s="13">
        <v>453</v>
      </c>
      <c r="K48" s="13">
        <v>1</v>
      </c>
      <c r="O48" s="13" t="s">
        <v>28</v>
      </c>
      <c r="P48" s="13">
        <v>1</v>
      </c>
      <c r="T48" s="13" t="s">
        <v>2798</v>
      </c>
      <c r="U48" s="13" t="s">
        <v>28</v>
      </c>
      <c r="W48" s="13" t="s">
        <v>224</v>
      </c>
      <c r="X48" s="13" t="str">
        <f>_xlfn.XLOOKUP(Burndata[[#This Row],[STATE_FULL]],'[1]State Regions'!$A:$A,'[1]State Regions'!$B:$B)</f>
        <v>West</v>
      </c>
    </row>
    <row r="49" spans="1:24" x14ac:dyDescent="0.2">
      <c r="A49" s="13" t="s">
        <v>146</v>
      </c>
      <c r="B49" s="13" t="s">
        <v>147</v>
      </c>
      <c r="C49" s="13" t="s">
        <v>189</v>
      </c>
      <c r="D49" s="13" t="s">
        <v>225</v>
      </c>
      <c r="E49" s="13" t="s">
        <v>226</v>
      </c>
      <c r="F49" s="14">
        <v>91355</v>
      </c>
      <c r="G49" s="13">
        <v>6933488</v>
      </c>
      <c r="H49" s="13" t="s">
        <v>227</v>
      </c>
      <c r="I49" s="13">
        <v>238</v>
      </c>
      <c r="K49" s="13">
        <v>1</v>
      </c>
      <c r="O49" s="13" t="s">
        <v>28</v>
      </c>
      <c r="Q49" s="13">
        <v>1</v>
      </c>
      <c r="T49" s="13" t="s">
        <v>2798</v>
      </c>
      <c r="U49" s="13" t="s">
        <v>28</v>
      </c>
      <c r="W49" s="13" t="s">
        <v>228</v>
      </c>
      <c r="X49" s="13" t="str">
        <f>_xlfn.XLOOKUP(Burndata[[#This Row],[STATE_FULL]],'[1]State Regions'!$A:$A,'[1]State Regions'!$B:$B)</f>
        <v>West</v>
      </c>
    </row>
    <row r="50" spans="1:24" x14ac:dyDescent="0.2">
      <c r="A50" s="13" t="s">
        <v>146</v>
      </c>
      <c r="B50" s="13" t="s">
        <v>147</v>
      </c>
      <c r="C50" s="13" t="s">
        <v>189</v>
      </c>
      <c r="D50" s="13" t="s">
        <v>229</v>
      </c>
      <c r="E50" s="13" t="s">
        <v>230</v>
      </c>
      <c r="F50" s="14">
        <v>91105</v>
      </c>
      <c r="G50" s="13">
        <v>6932350</v>
      </c>
      <c r="H50" s="13" t="s">
        <v>231</v>
      </c>
      <c r="I50" s="13">
        <v>619</v>
      </c>
      <c r="K50" s="13">
        <v>1</v>
      </c>
      <c r="O50" s="13" t="s">
        <v>28</v>
      </c>
      <c r="Q50" s="13">
        <v>1</v>
      </c>
      <c r="T50" s="13" t="s">
        <v>2798</v>
      </c>
      <c r="U50" s="13" t="s">
        <v>28</v>
      </c>
      <c r="W50" s="13" t="s">
        <v>232</v>
      </c>
      <c r="X50" s="13" t="str">
        <f>_xlfn.XLOOKUP(Burndata[[#This Row],[STATE_FULL]],'[1]State Regions'!$A:$A,'[1]State Regions'!$B:$B)</f>
        <v>West</v>
      </c>
    </row>
    <row r="51" spans="1:24" x14ac:dyDescent="0.2">
      <c r="A51" s="13" t="s">
        <v>146</v>
      </c>
      <c r="B51" s="13" t="s">
        <v>147</v>
      </c>
      <c r="C51" s="13" t="s">
        <v>189</v>
      </c>
      <c r="D51" s="13" t="s">
        <v>233</v>
      </c>
      <c r="E51" s="13" t="s">
        <v>179</v>
      </c>
      <c r="F51" s="14">
        <v>90033</v>
      </c>
      <c r="G51" s="13">
        <v>6931580</v>
      </c>
      <c r="H51" s="13" t="s">
        <v>234</v>
      </c>
      <c r="I51" s="13">
        <v>538</v>
      </c>
      <c r="J51" s="13">
        <v>20</v>
      </c>
      <c r="K51" s="13">
        <v>1</v>
      </c>
      <c r="M51" s="13">
        <v>1</v>
      </c>
      <c r="N51" s="13">
        <v>1</v>
      </c>
      <c r="O51" s="13" t="s">
        <v>28</v>
      </c>
      <c r="P51" s="13">
        <v>1</v>
      </c>
      <c r="T51" s="13" t="s">
        <v>28</v>
      </c>
      <c r="U51" s="13" t="s">
        <v>28</v>
      </c>
      <c r="V51" s="13" t="s">
        <v>28</v>
      </c>
      <c r="W51" s="13" t="s">
        <v>235</v>
      </c>
      <c r="X51" s="13" t="str">
        <f>_xlfn.XLOOKUP(Burndata[[#This Row],[STATE_FULL]],'[1]State Regions'!$A:$A,'[1]State Regions'!$B:$B)</f>
        <v>West</v>
      </c>
    </row>
    <row r="52" spans="1:24" x14ac:dyDescent="0.2">
      <c r="A52" s="13" t="s">
        <v>146</v>
      </c>
      <c r="B52" s="13" t="s">
        <v>147</v>
      </c>
      <c r="C52" s="13" t="s">
        <v>189</v>
      </c>
      <c r="D52" s="13" t="s">
        <v>236</v>
      </c>
      <c r="E52" s="13" t="s">
        <v>237</v>
      </c>
      <c r="F52" s="14">
        <v>90806</v>
      </c>
      <c r="G52" s="13">
        <v>6931370</v>
      </c>
      <c r="H52" s="13" t="s">
        <v>238</v>
      </c>
      <c r="I52" s="13">
        <v>412</v>
      </c>
      <c r="K52" s="13">
        <v>1</v>
      </c>
      <c r="O52" s="13" t="s">
        <v>28</v>
      </c>
      <c r="Q52" s="13">
        <v>1</v>
      </c>
      <c r="T52" s="13" t="s">
        <v>2798</v>
      </c>
      <c r="U52" s="13" t="s">
        <v>28</v>
      </c>
      <c r="W52" s="13" t="s">
        <v>239</v>
      </c>
      <c r="X52" s="13" t="str">
        <f>_xlfn.XLOOKUP(Burndata[[#This Row],[STATE_FULL]],'[1]State Regions'!$A:$A,'[1]State Regions'!$B:$B)</f>
        <v>West</v>
      </c>
    </row>
    <row r="53" spans="1:24" x14ac:dyDescent="0.2">
      <c r="A53" s="13" t="s">
        <v>146</v>
      </c>
      <c r="B53" s="13" t="s">
        <v>147</v>
      </c>
      <c r="C53" s="13" t="s">
        <v>189</v>
      </c>
      <c r="D53" s="13" t="s">
        <v>240</v>
      </c>
      <c r="E53" s="13" t="s">
        <v>237</v>
      </c>
      <c r="F53" s="14">
        <v>90813</v>
      </c>
      <c r="G53" s="13">
        <v>6931360</v>
      </c>
      <c r="H53" s="13" t="s">
        <v>241</v>
      </c>
      <c r="I53" s="13">
        <v>307</v>
      </c>
      <c r="K53" s="13">
        <v>1</v>
      </c>
      <c r="O53" s="13" t="s">
        <v>28</v>
      </c>
      <c r="Q53" s="13">
        <v>1</v>
      </c>
      <c r="T53" s="13" t="s">
        <v>2798</v>
      </c>
      <c r="U53" s="13" t="s">
        <v>28</v>
      </c>
      <c r="W53" s="13" t="s">
        <v>242</v>
      </c>
      <c r="X53" s="13" t="str">
        <f>_xlfn.XLOOKUP(Burndata[[#This Row],[STATE_FULL]],'[1]State Regions'!$A:$A,'[1]State Regions'!$B:$B)</f>
        <v>West</v>
      </c>
    </row>
    <row r="54" spans="1:24" x14ac:dyDescent="0.2">
      <c r="A54" s="13" t="s">
        <v>146</v>
      </c>
      <c r="B54" s="13" t="s">
        <v>147</v>
      </c>
      <c r="C54" s="13" t="s">
        <v>243</v>
      </c>
      <c r="D54" s="13" t="s">
        <v>244</v>
      </c>
      <c r="E54" s="13" t="s">
        <v>243</v>
      </c>
      <c r="F54" s="14">
        <v>93636</v>
      </c>
      <c r="G54" s="13">
        <v>6930814</v>
      </c>
      <c r="H54" s="13" t="s">
        <v>245</v>
      </c>
      <c r="I54" s="13">
        <v>208</v>
      </c>
      <c r="L54" s="13">
        <v>1</v>
      </c>
      <c r="O54" s="13" t="s">
        <v>28</v>
      </c>
      <c r="S54" s="13">
        <v>1</v>
      </c>
      <c r="T54" s="13" t="s">
        <v>2798</v>
      </c>
      <c r="U54" s="13" t="s">
        <v>28</v>
      </c>
      <c r="W54" s="13" t="s">
        <v>246</v>
      </c>
      <c r="X54" s="13" t="str">
        <f>_xlfn.XLOOKUP(Burndata[[#This Row],[STATE_FULL]],'[1]State Regions'!$A:$A,'[1]State Regions'!$B:$B)</f>
        <v>West</v>
      </c>
    </row>
    <row r="55" spans="1:24" x14ac:dyDescent="0.2">
      <c r="A55" s="13" t="s">
        <v>146</v>
      </c>
      <c r="B55" s="13" t="s">
        <v>147</v>
      </c>
      <c r="C55" s="13" t="s">
        <v>247</v>
      </c>
      <c r="D55" s="13" t="s">
        <v>248</v>
      </c>
      <c r="E55" s="13" t="s">
        <v>249</v>
      </c>
      <c r="F55" s="14">
        <v>93906</v>
      </c>
      <c r="G55" s="13">
        <v>6932720</v>
      </c>
      <c r="H55" s="13" t="s">
        <v>250</v>
      </c>
      <c r="I55" s="13">
        <v>161</v>
      </c>
      <c r="K55" s="13">
        <v>1</v>
      </c>
      <c r="O55" s="13" t="s">
        <v>28</v>
      </c>
      <c r="Q55" s="13">
        <v>1</v>
      </c>
      <c r="T55" s="13" t="s">
        <v>2798</v>
      </c>
      <c r="U55" s="13" t="s">
        <v>28</v>
      </c>
      <c r="W55" s="13" t="s">
        <v>251</v>
      </c>
      <c r="X55" s="13" t="str">
        <f>_xlfn.XLOOKUP(Burndata[[#This Row],[STATE_FULL]],'[1]State Regions'!$A:$A,'[1]State Regions'!$B:$B)</f>
        <v>West</v>
      </c>
    </row>
    <row r="56" spans="1:24" x14ac:dyDescent="0.2">
      <c r="A56" s="13" t="s">
        <v>146</v>
      </c>
      <c r="B56" s="13" t="s">
        <v>147</v>
      </c>
      <c r="C56" s="13" t="s">
        <v>252</v>
      </c>
      <c r="D56" s="13" t="s">
        <v>253</v>
      </c>
      <c r="E56" s="13" t="s">
        <v>254</v>
      </c>
      <c r="F56" s="14">
        <v>92691</v>
      </c>
      <c r="G56" s="13">
        <v>6931915</v>
      </c>
      <c r="H56" s="13" t="s">
        <v>255</v>
      </c>
      <c r="I56" s="13">
        <v>275</v>
      </c>
      <c r="K56" s="13">
        <v>1</v>
      </c>
      <c r="L56" s="13">
        <v>1</v>
      </c>
      <c r="O56" s="13" t="s">
        <v>28</v>
      </c>
      <c r="Q56" s="13">
        <v>1</v>
      </c>
      <c r="S56" s="13">
        <v>1</v>
      </c>
      <c r="T56" s="13" t="s">
        <v>2798</v>
      </c>
      <c r="U56" s="13" t="s">
        <v>28</v>
      </c>
      <c r="W56" s="13" t="s">
        <v>256</v>
      </c>
      <c r="X56" s="13" t="str">
        <f>_xlfn.XLOOKUP(Burndata[[#This Row],[STATE_FULL]],'[1]State Regions'!$A:$A,'[1]State Regions'!$B:$B)</f>
        <v>West</v>
      </c>
    </row>
    <row r="57" spans="1:24" x14ac:dyDescent="0.2">
      <c r="A57" s="13" t="s">
        <v>146</v>
      </c>
      <c r="B57" s="13" t="s">
        <v>147</v>
      </c>
      <c r="C57" s="13" t="s">
        <v>252</v>
      </c>
      <c r="D57" s="13" t="s">
        <v>257</v>
      </c>
      <c r="E57" s="13" t="s">
        <v>252</v>
      </c>
      <c r="F57" s="14">
        <v>92868</v>
      </c>
      <c r="G57" s="13">
        <v>6932290</v>
      </c>
      <c r="H57" s="13" t="s">
        <v>258</v>
      </c>
      <c r="I57" s="13">
        <v>418</v>
      </c>
      <c r="J57" s="13">
        <v>8</v>
      </c>
      <c r="K57" s="13">
        <v>1</v>
      </c>
      <c r="L57" s="13">
        <v>1</v>
      </c>
      <c r="M57" s="13">
        <v>1</v>
      </c>
      <c r="N57" s="13">
        <v>1</v>
      </c>
      <c r="O57" s="13" t="s">
        <v>28</v>
      </c>
      <c r="P57" s="13">
        <v>1</v>
      </c>
      <c r="S57" s="13">
        <v>1</v>
      </c>
      <c r="T57" s="13" t="s">
        <v>28</v>
      </c>
      <c r="U57" s="13" t="s">
        <v>28</v>
      </c>
      <c r="V57" s="13" t="s">
        <v>28</v>
      </c>
      <c r="W57" s="13" t="s">
        <v>259</v>
      </c>
      <c r="X57" s="13" t="str">
        <f>_xlfn.XLOOKUP(Burndata[[#This Row],[STATE_FULL]],'[1]State Regions'!$A:$A,'[1]State Regions'!$B:$B)</f>
        <v>West</v>
      </c>
    </row>
    <row r="58" spans="1:24" x14ac:dyDescent="0.2">
      <c r="A58" s="13" t="s">
        <v>146</v>
      </c>
      <c r="B58" s="13" t="s">
        <v>147</v>
      </c>
      <c r="C58" s="13" t="s">
        <v>260</v>
      </c>
      <c r="D58" s="13" t="s">
        <v>261</v>
      </c>
      <c r="E58" s="13" t="s">
        <v>252</v>
      </c>
      <c r="F58" s="14">
        <v>92868</v>
      </c>
      <c r="G58" s="13">
        <v>6932287</v>
      </c>
      <c r="H58" s="13" t="s">
        <v>262</v>
      </c>
      <c r="I58" s="13">
        <v>334</v>
      </c>
      <c r="L58" s="13">
        <v>1</v>
      </c>
      <c r="O58" s="13" t="s">
        <v>28</v>
      </c>
      <c r="S58" s="13">
        <v>1</v>
      </c>
      <c r="T58" s="13" t="s">
        <v>2798</v>
      </c>
      <c r="U58" s="13" t="s">
        <v>28</v>
      </c>
      <c r="W58" s="13" t="s">
        <v>263</v>
      </c>
      <c r="X58" s="13" t="str">
        <f>_xlfn.XLOOKUP(Burndata[[#This Row],[STATE_FULL]],'[1]State Regions'!$A:$A,'[1]State Regions'!$B:$B)</f>
        <v>West</v>
      </c>
    </row>
    <row r="59" spans="1:24" x14ac:dyDescent="0.2">
      <c r="A59" s="13" t="s">
        <v>146</v>
      </c>
      <c r="B59" s="13" t="s">
        <v>147</v>
      </c>
      <c r="C59" s="13" t="s">
        <v>260</v>
      </c>
      <c r="D59" s="13" t="s">
        <v>264</v>
      </c>
      <c r="E59" s="13" t="s">
        <v>265</v>
      </c>
      <c r="F59" s="14">
        <v>92705</v>
      </c>
      <c r="G59" s="13">
        <v>6933377</v>
      </c>
      <c r="H59" s="13" t="s">
        <v>266</v>
      </c>
      <c r="I59" s="13">
        <v>282</v>
      </c>
      <c r="J59" s="13">
        <v>7</v>
      </c>
      <c r="K59" s="13">
        <v>1</v>
      </c>
      <c r="M59" s="13">
        <v>1</v>
      </c>
      <c r="N59" s="13">
        <v>1</v>
      </c>
      <c r="O59" s="13" t="s">
        <v>28</v>
      </c>
      <c r="Q59" s="13">
        <v>1</v>
      </c>
      <c r="T59" s="13" t="s">
        <v>39</v>
      </c>
      <c r="U59" s="13" t="s">
        <v>28</v>
      </c>
      <c r="V59" s="13" t="s">
        <v>28</v>
      </c>
      <c r="W59" s="13" t="s">
        <v>267</v>
      </c>
      <c r="X59" s="13" t="str">
        <f>_xlfn.XLOOKUP(Burndata[[#This Row],[STATE_FULL]],'[1]State Regions'!$A:$A,'[1]State Regions'!$B:$B)</f>
        <v>West</v>
      </c>
    </row>
    <row r="60" spans="1:24" x14ac:dyDescent="0.2">
      <c r="A60" s="13" t="s">
        <v>146</v>
      </c>
      <c r="B60" s="13" t="s">
        <v>147</v>
      </c>
      <c r="C60" s="13" t="s">
        <v>268</v>
      </c>
      <c r="D60" s="13" t="s">
        <v>269</v>
      </c>
      <c r="E60" s="13" t="s">
        <v>270</v>
      </c>
      <c r="F60" s="14">
        <v>95661</v>
      </c>
      <c r="G60" s="13">
        <v>6932645</v>
      </c>
      <c r="H60" s="13" t="s">
        <v>271</v>
      </c>
      <c r="I60" s="13">
        <v>328</v>
      </c>
      <c r="K60" s="13">
        <v>1</v>
      </c>
      <c r="O60" s="13" t="s">
        <v>28</v>
      </c>
      <c r="Q60" s="13">
        <v>1</v>
      </c>
      <c r="T60" s="13" t="s">
        <v>2798</v>
      </c>
      <c r="U60" s="13" t="s">
        <v>28</v>
      </c>
      <c r="W60" s="13" t="s">
        <v>272</v>
      </c>
      <c r="X60" s="13" t="str">
        <f>_xlfn.XLOOKUP(Burndata[[#This Row],[STATE_FULL]],'[1]State Regions'!$A:$A,'[1]State Regions'!$B:$B)</f>
        <v>West</v>
      </c>
    </row>
    <row r="61" spans="1:24" x14ac:dyDescent="0.2">
      <c r="A61" s="13" t="s">
        <v>146</v>
      </c>
      <c r="B61" s="13" t="s">
        <v>147</v>
      </c>
      <c r="C61" s="13" t="s">
        <v>273</v>
      </c>
      <c r="D61" s="13" t="s">
        <v>274</v>
      </c>
      <c r="E61" s="13" t="s">
        <v>275</v>
      </c>
      <c r="F61" s="14">
        <v>92262</v>
      </c>
      <c r="G61" s="13">
        <v>6932325</v>
      </c>
      <c r="H61" s="13" t="s">
        <v>276</v>
      </c>
      <c r="I61" s="13">
        <v>367</v>
      </c>
      <c r="K61" s="13">
        <v>1</v>
      </c>
      <c r="O61" s="13" t="s">
        <v>28</v>
      </c>
      <c r="Q61" s="13">
        <v>1</v>
      </c>
      <c r="T61" s="13" t="s">
        <v>2798</v>
      </c>
      <c r="U61" s="13" t="s">
        <v>28</v>
      </c>
      <c r="W61" s="13" t="s">
        <v>277</v>
      </c>
      <c r="X61" s="13" t="str">
        <f>_xlfn.XLOOKUP(Burndata[[#This Row],[STATE_FULL]],'[1]State Regions'!$A:$A,'[1]State Regions'!$B:$B)</f>
        <v>West</v>
      </c>
    </row>
    <row r="62" spans="1:24" x14ac:dyDescent="0.2">
      <c r="A62" s="13" t="s">
        <v>146</v>
      </c>
      <c r="B62" s="13" t="s">
        <v>147</v>
      </c>
      <c r="C62" s="13" t="s">
        <v>278</v>
      </c>
      <c r="D62" s="13" t="s">
        <v>279</v>
      </c>
      <c r="E62" s="13" t="s">
        <v>278</v>
      </c>
      <c r="F62" s="14">
        <v>92501</v>
      </c>
      <c r="G62" s="13">
        <v>6932585</v>
      </c>
      <c r="H62" s="13" t="s">
        <v>280</v>
      </c>
      <c r="I62" s="13">
        <v>373</v>
      </c>
      <c r="K62" s="13">
        <v>1</v>
      </c>
      <c r="O62" s="13" t="s">
        <v>28</v>
      </c>
      <c r="Q62" s="13">
        <v>1</v>
      </c>
      <c r="T62" s="13" t="s">
        <v>2798</v>
      </c>
      <c r="U62" s="13" t="s">
        <v>28</v>
      </c>
      <c r="W62" s="13" t="s">
        <v>281</v>
      </c>
      <c r="X62" s="13" t="str">
        <f>_xlfn.XLOOKUP(Burndata[[#This Row],[STATE_FULL]],'[1]State Regions'!$A:$A,'[1]State Regions'!$B:$B)</f>
        <v>West</v>
      </c>
    </row>
    <row r="63" spans="1:24" x14ac:dyDescent="0.2">
      <c r="A63" s="13" t="s">
        <v>146</v>
      </c>
      <c r="B63" s="13" t="s">
        <v>147</v>
      </c>
      <c r="C63" s="13" t="s">
        <v>278</v>
      </c>
      <c r="D63" s="13" t="s">
        <v>282</v>
      </c>
      <c r="E63" s="13" t="s">
        <v>283</v>
      </c>
      <c r="F63" s="14">
        <v>92595</v>
      </c>
      <c r="G63" s="13">
        <v>6930640</v>
      </c>
      <c r="H63" s="13" t="s">
        <v>284</v>
      </c>
      <c r="I63" s="13">
        <v>122</v>
      </c>
      <c r="K63" s="13">
        <v>1</v>
      </c>
      <c r="O63" s="13" t="s">
        <v>28</v>
      </c>
      <c r="Q63" s="13">
        <v>1</v>
      </c>
      <c r="T63" s="13" t="s">
        <v>2798</v>
      </c>
      <c r="U63" s="13" t="s">
        <v>28</v>
      </c>
      <c r="W63" s="13" t="s">
        <v>285</v>
      </c>
      <c r="X63" s="13" t="str">
        <f>_xlfn.XLOOKUP(Burndata[[#This Row],[STATE_FULL]],'[1]State Regions'!$A:$A,'[1]State Regions'!$B:$B)</f>
        <v>West</v>
      </c>
    </row>
    <row r="64" spans="1:24" x14ac:dyDescent="0.2">
      <c r="A64" s="13" t="s">
        <v>146</v>
      </c>
      <c r="B64" s="13" t="s">
        <v>147</v>
      </c>
      <c r="C64" s="13" t="s">
        <v>278</v>
      </c>
      <c r="D64" s="13" t="s">
        <v>286</v>
      </c>
      <c r="E64" s="13" t="s">
        <v>287</v>
      </c>
      <c r="F64" s="14">
        <v>92555</v>
      </c>
      <c r="G64" s="13">
        <v>6930110</v>
      </c>
      <c r="H64" s="13" t="s">
        <v>288</v>
      </c>
      <c r="I64" s="13">
        <v>439</v>
      </c>
      <c r="K64" s="13">
        <v>1</v>
      </c>
      <c r="O64" s="13" t="s">
        <v>28</v>
      </c>
      <c r="P64" s="13">
        <v>1</v>
      </c>
      <c r="T64" s="13" t="s">
        <v>2798</v>
      </c>
      <c r="U64" s="13" t="s">
        <v>28</v>
      </c>
      <c r="W64" s="13" t="s">
        <v>289</v>
      </c>
      <c r="X64" s="13" t="str">
        <f>_xlfn.XLOOKUP(Burndata[[#This Row],[STATE_FULL]],'[1]State Regions'!$A:$A,'[1]State Regions'!$B:$B)</f>
        <v>West</v>
      </c>
    </row>
    <row r="65" spans="1:24" x14ac:dyDescent="0.2">
      <c r="A65" s="13" t="s">
        <v>146</v>
      </c>
      <c r="B65" s="13" t="s">
        <v>147</v>
      </c>
      <c r="C65" s="13" t="s">
        <v>290</v>
      </c>
      <c r="D65" s="13" t="s">
        <v>291</v>
      </c>
      <c r="E65" s="13" t="s">
        <v>292</v>
      </c>
      <c r="F65" s="14">
        <v>95608</v>
      </c>
      <c r="G65" s="13">
        <v>6930037</v>
      </c>
      <c r="H65" s="13" t="s">
        <v>293</v>
      </c>
      <c r="I65" s="13">
        <v>370</v>
      </c>
      <c r="K65" s="13">
        <v>1</v>
      </c>
      <c r="O65" s="13" t="s">
        <v>28</v>
      </c>
      <c r="Q65" s="13">
        <v>1</v>
      </c>
      <c r="T65" s="13" t="s">
        <v>2798</v>
      </c>
      <c r="U65" s="13" t="s">
        <v>28</v>
      </c>
      <c r="W65" s="13" t="s">
        <v>294</v>
      </c>
      <c r="X65" s="13" t="str">
        <f>_xlfn.XLOOKUP(Burndata[[#This Row],[STATE_FULL]],'[1]State Regions'!$A:$A,'[1]State Regions'!$B:$B)</f>
        <v>West</v>
      </c>
    </row>
    <row r="66" spans="1:24" x14ac:dyDescent="0.2">
      <c r="A66" s="13" t="s">
        <v>146</v>
      </c>
      <c r="B66" s="13" t="s">
        <v>147</v>
      </c>
      <c r="C66" s="13" t="s">
        <v>290</v>
      </c>
      <c r="D66" s="13" t="s">
        <v>295</v>
      </c>
      <c r="E66" s="13" t="s">
        <v>296</v>
      </c>
      <c r="F66" s="14">
        <v>95823</v>
      </c>
      <c r="G66" s="13">
        <v>6932673</v>
      </c>
      <c r="H66" s="13" t="s">
        <v>297</v>
      </c>
      <c r="I66" s="13">
        <v>241</v>
      </c>
      <c r="K66" s="13">
        <v>1</v>
      </c>
      <c r="O66" s="13" t="s">
        <v>28</v>
      </c>
      <c r="Q66" s="13">
        <v>1</v>
      </c>
      <c r="T66" s="13" t="s">
        <v>2798</v>
      </c>
      <c r="U66" s="13" t="s">
        <v>28</v>
      </c>
      <c r="W66" s="13" t="s">
        <v>298</v>
      </c>
      <c r="X66" s="13" t="str">
        <f>_xlfn.XLOOKUP(Burndata[[#This Row],[STATE_FULL]],'[1]State Regions'!$A:$A,'[1]State Regions'!$B:$B)</f>
        <v>West</v>
      </c>
    </row>
    <row r="67" spans="1:24" x14ac:dyDescent="0.2">
      <c r="A67" s="13" t="s">
        <v>146</v>
      </c>
      <c r="B67" s="13" t="s">
        <v>147</v>
      </c>
      <c r="C67" s="13" t="s">
        <v>290</v>
      </c>
      <c r="D67" s="13" t="s">
        <v>299</v>
      </c>
      <c r="E67" s="13" t="s">
        <v>296</v>
      </c>
      <c r="F67" s="14">
        <v>95817</v>
      </c>
      <c r="G67" s="13">
        <v>6932680</v>
      </c>
      <c r="H67" s="13" t="s">
        <v>300</v>
      </c>
      <c r="I67" s="13">
        <v>634</v>
      </c>
      <c r="J67" s="13">
        <v>12</v>
      </c>
      <c r="K67" s="13">
        <v>1</v>
      </c>
      <c r="L67" s="13">
        <v>1</v>
      </c>
      <c r="M67" s="13">
        <v>1</v>
      </c>
      <c r="O67" s="13" t="s">
        <v>28</v>
      </c>
      <c r="P67" s="13">
        <v>1</v>
      </c>
      <c r="R67" s="13">
        <v>1</v>
      </c>
      <c r="T67" s="13" t="s">
        <v>28</v>
      </c>
      <c r="U67" s="13" t="s">
        <v>28</v>
      </c>
      <c r="V67" s="13" t="s">
        <v>28</v>
      </c>
      <c r="W67" s="13" t="s">
        <v>301</v>
      </c>
      <c r="X67" s="13" t="str">
        <f>_xlfn.XLOOKUP(Burndata[[#This Row],[STATE_FULL]],'[1]State Regions'!$A:$A,'[1]State Regions'!$B:$B)</f>
        <v>West</v>
      </c>
    </row>
    <row r="68" spans="1:24" x14ac:dyDescent="0.2">
      <c r="A68" s="13" t="s">
        <v>146</v>
      </c>
      <c r="B68" s="13" t="s">
        <v>147</v>
      </c>
      <c r="C68" s="13" t="s">
        <v>290</v>
      </c>
      <c r="D68" s="13" t="s">
        <v>302</v>
      </c>
      <c r="E68" s="13" t="s">
        <v>296</v>
      </c>
      <c r="F68" s="14">
        <v>95817</v>
      </c>
      <c r="G68" s="13">
        <v>6933080</v>
      </c>
      <c r="H68" s="13" t="s">
        <v>303</v>
      </c>
      <c r="I68" s="13">
        <v>80</v>
      </c>
      <c r="J68" s="13">
        <v>10</v>
      </c>
      <c r="N68" s="13">
        <v>1</v>
      </c>
      <c r="T68" s="13" t="s">
        <v>28</v>
      </c>
      <c r="V68" s="13" t="s">
        <v>28</v>
      </c>
      <c r="W68" s="13" t="s">
        <v>304</v>
      </c>
      <c r="X68" s="13" t="str">
        <f>_xlfn.XLOOKUP(Burndata[[#This Row],[STATE_FULL]],'[1]State Regions'!$A:$A,'[1]State Regions'!$B:$B)</f>
        <v>West</v>
      </c>
    </row>
    <row r="69" spans="1:24" x14ac:dyDescent="0.2">
      <c r="A69" s="13" t="s">
        <v>146</v>
      </c>
      <c r="B69" s="13" t="s">
        <v>147</v>
      </c>
      <c r="C69" s="13" t="s">
        <v>305</v>
      </c>
      <c r="D69" s="13" t="s">
        <v>306</v>
      </c>
      <c r="E69" s="13" t="s">
        <v>307</v>
      </c>
      <c r="F69" s="14">
        <v>92324</v>
      </c>
      <c r="G69" s="13">
        <v>6932770</v>
      </c>
      <c r="H69" s="13" t="s">
        <v>308</v>
      </c>
      <c r="I69" s="13">
        <v>456</v>
      </c>
      <c r="J69" s="13">
        <v>14</v>
      </c>
      <c r="K69" s="13">
        <v>1</v>
      </c>
      <c r="M69" s="13">
        <v>1</v>
      </c>
      <c r="N69" s="13">
        <v>1</v>
      </c>
      <c r="O69" s="13" t="s">
        <v>28</v>
      </c>
      <c r="Q69" s="13">
        <v>1</v>
      </c>
      <c r="T69" s="13" t="s">
        <v>39</v>
      </c>
      <c r="U69" s="13" t="s">
        <v>28</v>
      </c>
      <c r="V69" s="13" t="s">
        <v>28</v>
      </c>
      <c r="W69" s="13" t="s">
        <v>309</v>
      </c>
      <c r="X69" s="13" t="str">
        <f>_xlfn.XLOOKUP(Burndata[[#This Row],[STATE_FULL]],'[1]State Regions'!$A:$A,'[1]State Regions'!$B:$B)</f>
        <v>West</v>
      </c>
    </row>
    <row r="70" spans="1:24" x14ac:dyDescent="0.2">
      <c r="A70" s="13" t="s">
        <v>146</v>
      </c>
      <c r="B70" s="13" t="s">
        <v>147</v>
      </c>
      <c r="C70" s="13" t="s">
        <v>305</v>
      </c>
      <c r="D70" s="13" t="s">
        <v>310</v>
      </c>
      <c r="E70" s="13" t="s">
        <v>311</v>
      </c>
      <c r="F70" s="14">
        <v>92354</v>
      </c>
      <c r="G70" s="13">
        <v>6930053</v>
      </c>
      <c r="H70" s="13" t="s">
        <v>312</v>
      </c>
      <c r="I70" s="13">
        <v>533</v>
      </c>
      <c r="K70" s="13">
        <v>1</v>
      </c>
      <c r="L70" s="13">
        <v>1</v>
      </c>
      <c r="O70" s="13" t="s">
        <v>28</v>
      </c>
      <c r="P70" s="13">
        <v>1</v>
      </c>
      <c r="R70" s="13">
        <v>1</v>
      </c>
      <c r="T70" s="13" t="s">
        <v>2798</v>
      </c>
      <c r="U70" s="13" t="s">
        <v>28</v>
      </c>
      <c r="W70" s="13" t="s">
        <v>313</v>
      </c>
      <c r="X70" s="13" t="str">
        <f>_xlfn.XLOOKUP(Burndata[[#This Row],[STATE_FULL]],'[1]State Regions'!$A:$A,'[1]State Regions'!$B:$B)</f>
        <v>West</v>
      </c>
    </row>
    <row r="71" spans="1:24" x14ac:dyDescent="0.2">
      <c r="A71" s="13" t="s">
        <v>146</v>
      </c>
      <c r="B71" s="13" t="s">
        <v>147</v>
      </c>
      <c r="C71" s="13" t="s">
        <v>314</v>
      </c>
      <c r="D71" s="13" t="s">
        <v>315</v>
      </c>
      <c r="E71" s="13" t="s">
        <v>316</v>
      </c>
      <c r="F71" s="14">
        <v>92029</v>
      </c>
      <c r="G71" s="13">
        <v>6930660</v>
      </c>
      <c r="H71" s="13" t="s">
        <v>317</v>
      </c>
      <c r="I71" s="13">
        <v>288</v>
      </c>
      <c r="K71" s="13">
        <v>1</v>
      </c>
      <c r="O71" s="13" t="s">
        <v>28</v>
      </c>
      <c r="Q71" s="13">
        <v>1</v>
      </c>
      <c r="T71" s="13" t="s">
        <v>2798</v>
      </c>
      <c r="U71" s="13" t="s">
        <v>28</v>
      </c>
      <c r="W71" s="13" t="s">
        <v>318</v>
      </c>
      <c r="X71" s="13" t="str">
        <f>_xlfn.XLOOKUP(Burndata[[#This Row],[STATE_FULL]],'[1]State Regions'!$A:$A,'[1]State Regions'!$B:$B)</f>
        <v>West</v>
      </c>
    </row>
    <row r="72" spans="1:24" x14ac:dyDescent="0.2">
      <c r="A72" s="13" t="s">
        <v>146</v>
      </c>
      <c r="B72" s="13" t="s">
        <v>147</v>
      </c>
      <c r="C72" s="13" t="s">
        <v>314</v>
      </c>
      <c r="D72" s="13" t="s">
        <v>319</v>
      </c>
      <c r="E72" s="13" t="s">
        <v>314</v>
      </c>
      <c r="F72" s="14">
        <v>92123</v>
      </c>
      <c r="G72" s="13">
        <v>6932775</v>
      </c>
      <c r="H72" s="13" t="s">
        <v>320</v>
      </c>
      <c r="I72" s="13">
        <v>326</v>
      </c>
      <c r="L72" s="13">
        <v>1</v>
      </c>
      <c r="O72" s="13" t="s">
        <v>28</v>
      </c>
      <c r="R72" s="13">
        <v>1</v>
      </c>
      <c r="T72" s="13" t="s">
        <v>2798</v>
      </c>
      <c r="U72" s="13" t="s">
        <v>28</v>
      </c>
      <c r="W72" s="13" t="s">
        <v>321</v>
      </c>
      <c r="X72" s="13" t="str">
        <f>_xlfn.XLOOKUP(Burndata[[#This Row],[STATE_FULL]],'[1]State Regions'!$A:$A,'[1]State Regions'!$B:$B)</f>
        <v>West</v>
      </c>
    </row>
    <row r="73" spans="1:24" x14ac:dyDescent="0.2">
      <c r="A73" s="13" t="s">
        <v>146</v>
      </c>
      <c r="B73" s="13" t="s">
        <v>147</v>
      </c>
      <c r="C73" s="13" t="s">
        <v>314</v>
      </c>
      <c r="D73" s="13" t="s">
        <v>322</v>
      </c>
      <c r="E73" s="13" t="s">
        <v>323</v>
      </c>
      <c r="F73" s="14">
        <v>92037</v>
      </c>
      <c r="G73" s="13">
        <v>6931130</v>
      </c>
      <c r="H73" s="13" t="s">
        <v>324</v>
      </c>
      <c r="I73" s="13">
        <v>426</v>
      </c>
      <c r="K73" s="13">
        <v>1</v>
      </c>
      <c r="O73" s="13" t="s">
        <v>28</v>
      </c>
      <c r="Q73" s="13">
        <v>1</v>
      </c>
      <c r="T73" s="13" t="s">
        <v>2798</v>
      </c>
      <c r="U73" s="13" t="s">
        <v>28</v>
      </c>
      <c r="W73" s="13" t="s">
        <v>325</v>
      </c>
      <c r="X73" s="13" t="str">
        <f>_xlfn.XLOOKUP(Burndata[[#This Row],[STATE_FULL]],'[1]State Regions'!$A:$A,'[1]State Regions'!$B:$B)</f>
        <v>West</v>
      </c>
    </row>
    <row r="74" spans="1:24" x14ac:dyDescent="0.2">
      <c r="A74" s="13" t="s">
        <v>146</v>
      </c>
      <c r="B74" s="13" t="s">
        <v>147</v>
      </c>
      <c r="C74" s="13" t="s">
        <v>314</v>
      </c>
      <c r="D74" s="13" t="s">
        <v>326</v>
      </c>
      <c r="E74" s="13" t="s">
        <v>314</v>
      </c>
      <c r="F74" s="14">
        <v>92103</v>
      </c>
      <c r="G74" s="13">
        <v>6932810</v>
      </c>
      <c r="H74" s="13" t="s">
        <v>327</v>
      </c>
      <c r="I74" s="13">
        <v>392</v>
      </c>
      <c r="K74" s="13">
        <v>1</v>
      </c>
      <c r="O74" s="13" t="s">
        <v>28</v>
      </c>
      <c r="P74" s="13">
        <v>1</v>
      </c>
      <c r="T74" s="13" t="s">
        <v>2798</v>
      </c>
      <c r="U74" s="13" t="s">
        <v>28</v>
      </c>
      <c r="W74" s="13" t="s">
        <v>328</v>
      </c>
      <c r="X74" s="13" t="str">
        <f>_xlfn.XLOOKUP(Burndata[[#This Row],[STATE_FULL]],'[1]State Regions'!$A:$A,'[1]State Regions'!$B:$B)</f>
        <v>West</v>
      </c>
    </row>
    <row r="75" spans="1:24" x14ac:dyDescent="0.2">
      <c r="A75" s="13" t="s">
        <v>146</v>
      </c>
      <c r="B75" s="13" t="s">
        <v>147</v>
      </c>
      <c r="C75" s="13" t="s">
        <v>314</v>
      </c>
      <c r="D75" s="13" t="s">
        <v>329</v>
      </c>
      <c r="E75" s="13" t="s">
        <v>314</v>
      </c>
      <c r="F75" s="14">
        <v>92123</v>
      </c>
      <c r="G75" s="13">
        <v>6932785</v>
      </c>
      <c r="H75" s="13" t="s">
        <v>330</v>
      </c>
      <c r="I75" s="13">
        <v>459</v>
      </c>
      <c r="K75" s="13">
        <v>1</v>
      </c>
      <c r="O75" s="13" t="s">
        <v>28</v>
      </c>
      <c r="Q75" s="13">
        <v>1</v>
      </c>
      <c r="T75" s="13" t="s">
        <v>2798</v>
      </c>
      <c r="U75" s="13" t="s">
        <v>28</v>
      </c>
      <c r="W75" s="13" t="s">
        <v>331</v>
      </c>
      <c r="X75" s="13" t="str">
        <f>_xlfn.XLOOKUP(Burndata[[#This Row],[STATE_FULL]],'[1]State Regions'!$A:$A,'[1]State Regions'!$B:$B)</f>
        <v>West</v>
      </c>
    </row>
    <row r="76" spans="1:24" x14ac:dyDescent="0.2">
      <c r="A76" s="13" t="s">
        <v>146</v>
      </c>
      <c r="B76" s="13" t="s">
        <v>147</v>
      </c>
      <c r="C76" s="13" t="s">
        <v>314</v>
      </c>
      <c r="D76" s="13" t="s">
        <v>332</v>
      </c>
      <c r="E76" s="13" t="s">
        <v>314</v>
      </c>
      <c r="F76" s="14">
        <v>92103</v>
      </c>
      <c r="G76" s="13">
        <v>6932820</v>
      </c>
      <c r="H76" s="13" t="s">
        <v>333</v>
      </c>
      <c r="I76" s="13">
        <v>723</v>
      </c>
      <c r="J76" s="13">
        <v>8</v>
      </c>
      <c r="K76" s="13">
        <v>1</v>
      </c>
      <c r="M76" s="13">
        <v>1</v>
      </c>
      <c r="N76" s="13">
        <v>1</v>
      </c>
      <c r="O76" s="13" t="s">
        <v>28</v>
      </c>
      <c r="P76" s="13">
        <v>1</v>
      </c>
      <c r="T76" s="13" t="s">
        <v>28</v>
      </c>
      <c r="U76" s="13" t="s">
        <v>28</v>
      </c>
      <c r="V76" s="13" t="s">
        <v>28</v>
      </c>
      <c r="W76" s="13" t="s">
        <v>334</v>
      </c>
      <c r="X76" s="13" t="str">
        <f>_xlfn.XLOOKUP(Burndata[[#This Row],[STATE_FULL]],'[1]State Regions'!$A:$A,'[1]State Regions'!$B:$B)</f>
        <v>West</v>
      </c>
    </row>
    <row r="77" spans="1:24" x14ac:dyDescent="0.2">
      <c r="A77" s="13" t="s">
        <v>146</v>
      </c>
      <c r="B77" s="13" t="s">
        <v>147</v>
      </c>
      <c r="C77" s="13" t="s">
        <v>335</v>
      </c>
      <c r="D77" s="13" t="s">
        <v>336</v>
      </c>
      <c r="E77" s="13" t="s">
        <v>337</v>
      </c>
      <c r="F77" s="14">
        <v>94110</v>
      </c>
      <c r="G77" s="13">
        <v>6933060</v>
      </c>
      <c r="H77" s="13" t="s">
        <v>338</v>
      </c>
      <c r="I77" s="13">
        <v>297</v>
      </c>
      <c r="K77" s="13">
        <v>1</v>
      </c>
      <c r="O77" s="13" t="s">
        <v>28</v>
      </c>
      <c r="P77" s="13">
        <v>1</v>
      </c>
      <c r="T77" s="13" t="s">
        <v>2798</v>
      </c>
      <c r="U77" s="13" t="s">
        <v>28</v>
      </c>
      <c r="W77" s="13" t="s">
        <v>339</v>
      </c>
      <c r="X77" s="13" t="str">
        <f>_xlfn.XLOOKUP(Burndata[[#This Row],[STATE_FULL]],'[1]State Regions'!$A:$A,'[1]State Regions'!$B:$B)</f>
        <v>West</v>
      </c>
    </row>
    <row r="78" spans="1:24" x14ac:dyDescent="0.2">
      <c r="A78" s="13" t="s">
        <v>146</v>
      </c>
      <c r="B78" s="13" t="s">
        <v>147</v>
      </c>
      <c r="C78" s="13" t="s">
        <v>335</v>
      </c>
      <c r="D78" s="13" t="s">
        <v>340</v>
      </c>
      <c r="E78" s="13" t="s">
        <v>337</v>
      </c>
      <c r="F78" s="14">
        <v>94109</v>
      </c>
      <c r="G78" s="13">
        <v>6933020</v>
      </c>
      <c r="H78" s="13" t="s">
        <v>341</v>
      </c>
      <c r="I78" s="13">
        <v>239</v>
      </c>
      <c r="J78" s="13">
        <v>16</v>
      </c>
      <c r="M78" s="13">
        <v>1</v>
      </c>
      <c r="N78" s="13">
        <v>1</v>
      </c>
      <c r="T78" s="13" t="s">
        <v>28</v>
      </c>
      <c r="V78" s="13" t="s">
        <v>28</v>
      </c>
      <c r="W78" s="13" t="s">
        <v>342</v>
      </c>
      <c r="X78" s="13" t="str">
        <f>_xlfn.XLOOKUP(Burndata[[#This Row],[STATE_FULL]],'[1]State Regions'!$A:$A,'[1]State Regions'!$B:$B)</f>
        <v>West</v>
      </c>
    </row>
    <row r="79" spans="1:24" x14ac:dyDescent="0.2">
      <c r="A79" s="13" t="s">
        <v>146</v>
      </c>
      <c r="B79" s="13" t="s">
        <v>147</v>
      </c>
      <c r="C79" s="13" t="s">
        <v>343</v>
      </c>
      <c r="D79" s="13" t="s">
        <v>344</v>
      </c>
      <c r="E79" s="13" t="s">
        <v>345</v>
      </c>
      <c r="F79" s="14">
        <v>95231</v>
      </c>
      <c r="G79" s="13">
        <v>6930780</v>
      </c>
      <c r="H79" s="13" t="s">
        <v>346</v>
      </c>
      <c r="I79" s="13">
        <v>110</v>
      </c>
      <c r="K79" s="13">
        <v>1</v>
      </c>
      <c r="O79" s="13" t="s">
        <v>28</v>
      </c>
      <c r="Q79" s="13">
        <v>1</v>
      </c>
      <c r="T79" s="13" t="s">
        <v>2798</v>
      </c>
      <c r="U79" s="13" t="s">
        <v>28</v>
      </c>
      <c r="W79" s="13" t="s">
        <v>347</v>
      </c>
      <c r="X79" s="13" t="str">
        <f>_xlfn.XLOOKUP(Burndata[[#This Row],[STATE_FULL]],'[1]State Regions'!$A:$A,'[1]State Regions'!$B:$B)</f>
        <v>West</v>
      </c>
    </row>
    <row r="80" spans="1:24" x14ac:dyDescent="0.2">
      <c r="A80" s="13" t="s">
        <v>146</v>
      </c>
      <c r="B80" s="13" t="s">
        <v>147</v>
      </c>
      <c r="C80" s="13" t="s">
        <v>348</v>
      </c>
      <c r="D80" s="13" t="s">
        <v>349</v>
      </c>
      <c r="E80" s="13" t="s">
        <v>350</v>
      </c>
      <c r="F80" s="14">
        <v>94305</v>
      </c>
      <c r="G80" s="13">
        <v>6932330</v>
      </c>
      <c r="H80" s="13" t="s">
        <v>351</v>
      </c>
      <c r="I80" s="13">
        <v>602</v>
      </c>
      <c r="K80" s="13">
        <v>1</v>
      </c>
      <c r="L80" s="13">
        <v>1</v>
      </c>
      <c r="O80" s="13" t="s">
        <v>28</v>
      </c>
      <c r="P80" s="13">
        <v>1</v>
      </c>
      <c r="R80" s="13">
        <v>1</v>
      </c>
      <c r="T80" s="13" t="s">
        <v>2798</v>
      </c>
      <c r="U80" s="13" t="s">
        <v>28</v>
      </c>
      <c r="W80" s="13" t="s">
        <v>352</v>
      </c>
      <c r="X80" s="13" t="str">
        <f>_xlfn.XLOOKUP(Burndata[[#This Row],[STATE_FULL]],'[1]State Regions'!$A:$A,'[1]State Regions'!$B:$B)</f>
        <v>West</v>
      </c>
    </row>
    <row r="81" spans="1:24" x14ac:dyDescent="0.2">
      <c r="A81" s="13" t="s">
        <v>146</v>
      </c>
      <c r="B81" s="13" t="s">
        <v>147</v>
      </c>
      <c r="C81" s="13" t="s">
        <v>353</v>
      </c>
      <c r="D81" s="13" t="s">
        <v>354</v>
      </c>
      <c r="E81" s="13" t="s">
        <v>353</v>
      </c>
      <c r="F81" s="14">
        <v>93105</v>
      </c>
      <c r="G81" s="13">
        <v>6933375</v>
      </c>
      <c r="H81" s="13" t="s">
        <v>355</v>
      </c>
      <c r="I81" s="13">
        <v>430</v>
      </c>
      <c r="K81" s="13">
        <v>1</v>
      </c>
      <c r="O81" s="13" t="s">
        <v>28</v>
      </c>
      <c r="P81" s="13">
        <v>1</v>
      </c>
      <c r="T81" s="13" t="s">
        <v>2798</v>
      </c>
      <c r="U81" s="13" t="s">
        <v>28</v>
      </c>
      <c r="W81" s="13" t="s">
        <v>356</v>
      </c>
      <c r="X81" s="13" t="str">
        <f>_xlfn.XLOOKUP(Burndata[[#This Row],[STATE_FULL]],'[1]State Regions'!$A:$A,'[1]State Regions'!$B:$B)</f>
        <v>West</v>
      </c>
    </row>
    <row r="82" spans="1:24" x14ac:dyDescent="0.2">
      <c r="A82" s="13" t="s">
        <v>146</v>
      </c>
      <c r="B82" s="13" t="s">
        <v>147</v>
      </c>
      <c r="C82" s="13" t="s">
        <v>348</v>
      </c>
      <c r="D82" s="13" t="s">
        <v>357</v>
      </c>
      <c r="E82" s="13" t="s">
        <v>358</v>
      </c>
      <c r="F82" s="14">
        <v>95128</v>
      </c>
      <c r="G82" s="13">
        <v>6933240</v>
      </c>
      <c r="H82" s="13" t="s">
        <v>359</v>
      </c>
      <c r="I82" s="13">
        <v>481</v>
      </c>
      <c r="J82" s="13">
        <v>8</v>
      </c>
      <c r="K82" s="13">
        <v>1</v>
      </c>
      <c r="L82" s="13">
        <v>1</v>
      </c>
      <c r="M82" s="13">
        <v>1</v>
      </c>
      <c r="N82" s="13">
        <v>1</v>
      </c>
      <c r="O82" s="13" t="s">
        <v>28</v>
      </c>
      <c r="P82" s="13">
        <v>1</v>
      </c>
      <c r="S82" s="13">
        <v>1</v>
      </c>
      <c r="T82" s="13" t="s">
        <v>28</v>
      </c>
      <c r="U82" s="13" t="s">
        <v>28</v>
      </c>
      <c r="V82" s="13" t="s">
        <v>28</v>
      </c>
      <c r="W82" s="13" t="s">
        <v>360</v>
      </c>
      <c r="X82" s="13" t="str">
        <f>_xlfn.XLOOKUP(Burndata[[#This Row],[STATE_FULL]],'[1]State Regions'!$A:$A,'[1]State Regions'!$B:$B)</f>
        <v>West</v>
      </c>
    </row>
    <row r="83" spans="1:24" x14ac:dyDescent="0.2">
      <c r="A83" s="13" t="s">
        <v>146</v>
      </c>
      <c r="B83" s="13" t="s">
        <v>147</v>
      </c>
      <c r="C83" s="13" t="s">
        <v>361</v>
      </c>
      <c r="D83" s="13" t="s">
        <v>362</v>
      </c>
      <c r="E83" s="13" t="s">
        <v>358</v>
      </c>
      <c r="F83" s="14">
        <v>95116</v>
      </c>
      <c r="G83" s="13">
        <v>6933199</v>
      </c>
      <c r="H83" s="13" t="s">
        <v>363</v>
      </c>
      <c r="I83" s="13">
        <v>247</v>
      </c>
      <c r="K83" s="13">
        <v>1</v>
      </c>
      <c r="O83" s="13" t="s">
        <v>28</v>
      </c>
      <c r="Q83" s="13">
        <v>1</v>
      </c>
      <c r="T83" s="13" t="s">
        <v>2798</v>
      </c>
      <c r="U83" s="13" t="s">
        <v>28</v>
      </c>
      <c r="W83" s="13" t="s">
        <v>364</v>
      </c>
      <c r="X83" s="13" t="str">
        <f>_xlfn.XLOOKUP(Burndata[[#This Row],[STATE_FULL]],'[1]State Regions'!$A:$A,'[1]State Regions'!$B:$B)</f>
        <v>West</v>
      </c>
    </row>
    <row r="84" spans="1:24" x14ac:dyDescent="0.2">
      <c r="A84" s="13" t="s">
        <v>146</v>
      </c>
      <c r="B84" s="13" t="s">
        <v>147</v>
      </c>
      <c r="C84" s="13" t="s">
        <v>365</v>
      </c>
      <c r="D84" s="13" t="s">
        <v>366</v>
      </c>
      <c r="E84" s="13" t="s">
        <v>367</v>
      </c>
      <c r="F84" s="14">
        <v>96001</v>
      </c>
      <c r="G84" s="13">
        <v>6932520</v>
      </c>
      <c r="H84" s="13" t="s">
        <v>368</v>
      </c>
      <c r="I84" s="13">
        <v>260</v>
      </c>
      <c r="K84" s="13">
        <v>1</v>
      </c>
      <c r="O84" s="13" t="s">
        <v>28</v>
      </c>
      <c r="Q84" s="13">
        <v>1</v>
      </c>
      <c r="T84" s="13" t="s">
        <v>2798</v>
      </c>
      <c r="U84" s="13" t="s">
        <v>28</v>
      </c>
      <c r="W84" s="13" t="s">
        <v>369</v>
      </c>
      <c r="X84" s="13" t="str">
        <f>_xlfn.XLOOKUP(Burndata[[#This Row],[STATE_FULL]],'[1]State Regions'!$A:$A,'[1]State Regions'!$B:$B)</f>
        <v>West</v>
      </c>
    </row>
    <row r="85" spans="1:24" x14ac:dyDescent="0.2">
      <c r="A85" s="13" t="s">
        <v>146</v>
      </c>
      <c r="B85" s="13" t="s">
        <v>147</v>
      </c>
      <c r="C85" s="13" t="s">
        <v>370</v>
      </c>
      <c r="D85" s="13" t="s">
        <v>371</v>
      </c>
      <c r="E85" s="13" t="s">
        <v>372</v>
      </c>
      <c r="F85" s="14">
        <v>95688</v>
      </c>
      <c r="G85" s="13">
        <v>6930422</v>
      </c>
      <c r="H85" s="13" t="s">
        <v>373</v>
      </c>
      <c r="I85" s="13">
        <v>144</v>
      </c>
      <c r="K85" s="13">
        <v>1</v>
      </c>
      <c r="O85" s="13" t="s">
        <v>28</v>
      </c>
      <c r="Q85" s="13">
        <v>1</v>
      </c>
      <c r="T85" s="13" t="s">
        <v>2798</v>
      </c>
      <c r="U85" s="13" t="s">
        <v>28</v>
      </c>
      <c r="W85" s="13" t="s">
        <v>374</v>
      </c>
      <c r="X85" s="13" t="str">
        <f>_xlfn.XLOOKUP(Burndata[[#This Row],[STATE_FULL]],'[1]State Regions'!$A:$A,'[1]State Regions'!$B:$B)</f>
        <v>West</v>
      </c>
    </row>
    <row r="86" spans="1:24" x14ac:dyDescent="0.2">
      <c r="A86" s="13" t="s">
        <v>146</v>
      </c>
      <c r="B86" s="13" t="s">
        <v>147</v>
      </c>
      <c r="C86" s="13" t="s">
        <v>370</v>
      </c>
      <c r="D86" s="13" t="s">
        <v>375</v>
      </c>
      <c r="E86" s="13" t="s">
        <v>376</v>
      </c>
      <c r="F86" s="14">
        <v>94533</v>
      </c>
      <c r="G86" s="13">
        <v>6930403</v>
      </c>
      <c r="H86" s="13" t="s">
        <v>377</v>
      </c>
      <c r="I86" s="13">
        <v>190</v>
      </c>
      <c r="K86" s="13">
        <v>1</v>
      </c>
      <c r="O86" s="13" t="s">
        <v>28</v>
      </c>
      <c r="Q86" s="13">
        <v>1</v>
      </c>
      <c r="T86" s="13" t="s">
        <v>2798</v>
      </c>
      <c r="U86" s="13" t="s">
        <v>28</v>
      </c>
      <c r="W86" s="13" t="s">
        <v>378</v>
      </c>
      <c r="X86" s="13" t="str">
        <f>_xlfn.XLOOKUP(Burndata[[#This Row],[STATE_FULL]],'[1]State Regions'!$A:$A,'[1]State Regions'!$B:$B)</f>
        <v>West</v>
      </c>
    </row>
    <row r="87" spans="1:24" x14ac:dyDescent="0.2">
      <c r="A87" s="13" t="s">
        <v>146</v>
      </c>
      <c r="B87" s="13" t="s">
        <v>147</v>
      </c>
      <c r="C87" s="13" t="s">
        <v>379</v>
      </c>
      <c r="D87" s="13" t="s">
        <v>380</v>
      </c>
      <c r="E87" s="13" t="s">
        <v>381</v>
      </c>
      <c r="F87" s="14">
        <v>95405</v>
      </c>
      <c r="G87" s="13">
        <v>6930109</v>
      </c>
      <c r="H87" s="13" t="s">
        <v>382</v>
      </c>
      <c r="I87" s="13">
        <v>283</v>
      </c>
      <c r="K87" s="13">
        <v>1</v>
      </c>
      <c r="O87" s="13" t="s">
        <v>28</v>
      </c>
      <c r="Q87" s="13">
        <v>1</v>
      </c>
      <c r="T87" s="13" t="s">
        <v>2798</v>
      </c>
      <c r="U87" s="13" t="s">
        <v>28</v>
      </c>
      <c r="W87" s="13" t="s">
        <v>383</v>
      </c>
      <c r="X87" s="13" t="str">
        <f>_xlfn.XLOOKUP(Burndata[[#This Row],[STATE_FULL]],'[1]State Regions'!$A:$A,'[1]State Regions'!$B:$B)</f>
        <v>West</v>
      </c>
    </row>
    <row r="88" spans="1:24" x14ac:dyDescent="0.2">
      <c r="A88" s="13" t="s">
        <v>146</v>
      </c>
      <c r="B88" s="13" t="s">
        <v>147</v>
      </c>
      <c r="C88" s="13" t="s">
        <v>384</v>
      </c>
      <c r="D88" s="13" t="s">
        <v>385</v>
      </c>
      <c r="E88" s="13" t="s">
        <v>386</v>
      </c>
      <c r="F88" s="14">
        <v>95350</v>
      </c>
      <c r="G88" s="13">
        <v>6930016</v>
      </c>
      <c r="H88" s="13" t="s">
        <v>387</v>
      </c>
      <c r="I88" s="13">
        <v>461</v>
      </c>
      <c r="K88" s="13">
        <v>1</v>
      </c>
      <c r="O88" s="13" t="s">
        <v>28</v>
      </c>
      <c r="Q88" s="13">
        <v>1</v>
      </c>
      <c r="T88" s="13" t="s">
        <v>2798</v>
      </c>
      <c r="U88" s="13" t="s">
        <v>28</v>
      </c>
      <c r="W88" s="13" t="s">
        <v>388</v>
      </c>
      <c r="X88" s="13" t="str">
        <f>_xlfn.XLOOKUP(Burndata[[#This Row],[STATE_FULL]],'[1]State Regions'!$A:$A,'[1]State Regions'!$B:$B)</f>
        <v>West</v>
      </c>
    </row>
    <row r="89" spans="1:24" x14ac:dyDescent="0.2">
      <c r="A89" s="13" t="s">
        <v>146</v>
      </c>
      <c r="B89" s="13" t="s">
        <v>147</v>
      </c>
      <c r="C89" s="13" t="s">
        <v>384</v>
      </c>
      <c r="D89" s="13" t="s">
        <v>389</v>
      </c>
      <c r="E89" s="13" t="s">
        <v>386</v>
      </c>
      <c r="F89" s="14">
        <v>95355</v>
      </c>
      <c r="G89" s="13">
        <v>6931929</v>
      </c>
      <c r="H89" s="13" t="s">
        <v>390</v>
      </c>
      <c r="I89" s="13">
        <v>220</v>
      </c>
      <c r="K89" s="13">
        <v>1</v>
      </c>
      <c r="O89" s="13" t="s">
        <v>28</v>
      </c>
      <c r="Q89" s="13">
        <v>1</v>
      </c>
      <c r="T89" s="13" t="s">
        <v>2798</v>
      </c>
      <c r="U89" s="13" t="s">
        <v>28</v>
      </c>
      <c r="W89" s="13" t="s">
        <v>391</v>
      </c>
      <c r="X89" s="13" t="str">
        <f>_xlfn.XLOOKUP(Burndata[[#This Row],[STATE_FULL]],'[1]State Regions'!$A:$A,'[1]State Regions'!$B:$B)</f>
        <v>West</v>
      </c>
    </row>
    <row r="90" spans="1:24" x14ac:dyDescent="0.2">
      <c r="A90" s="13" t="s">
        <v>146</v>
      </c>
      <c r="B90" s="13" t="s">
        <v>147</v>
      </c>
      <c r="C90" s="13" t="s">
        <v>392</v>
      </c>
      <c r="D90" s="13" t="s">
        <v>393</v>
      </c>
      <c r="E90" s="13" t="s">
        <v>392</v>
      </c>
      <c r="F90" s="14">
        <v>93003</v>
      </c>
      <c r="G90" s="13">
        <v>6933820</v>
      </c>
      <c r="H90" s="13" t="s">
        <v>394</v>
      </c>
      <c r="I90" s="13">
        <v>214</v>
      </c>
      <c r="K90" s="13">
        <v>1</v>
      </c>
      <c r="O90" s="13" t="s">
        <v>28</v>
      </c>
      <c r="Q90" s="13">
        <v>1</v>
      </c>
      <c r="T90" s="13" t="s">
        <v>2798</v>
      </c>
      <c r="U90" s="13" t="s">
        <v>28</v>
      </c>
      <c r="W90" s="13" t="s">
        <v>395</v>
      </c>
      <c r="X90" s="13" t="str">
        <f>_xlfn.XLOOKUP(Burndata[[#This Row],[STATE_FULL]],'[1]State Regions'!$A:$A,'[1]State Regions'!$B:$B)</f>
        <v>West</v>
      </c>
    </row>
    <row r="91" spans="1:24" x14ac:dyDescent="0.2">
      <c r="A91" s="13" t="s">
        <v>146</v>
      </c>
      <c r="B91" s="13" t="s">
        <v>147</v>
      </c>
      <c r="C91" s="13" t="s">
        <v>396</v>
      </c>
      <c r="D91" s="13" t="s">
        <v>397</v>
      </c>
      <c r="E91" s="13" t="s">
        <v>398</v>
      </c>
      <c r="F91" s="14">
        <v>91360</v>
      </c>
      <c r="G91" s="13">
        <v>6933672</v>
      </c>
      <c r="H91" s="13" t="s">
        <v>399</v>
      </c>
      <c r="I91" s="13">
        <v>382</v>
      </c>
      <c r="K91" s="13">
        <v>1</v>
      </c>
      <c r="O91" s="13" t="s">
        <v>28</v>
      </c>
      <c r="Q91" s="13">
        <v>1</v>
      </c>
      <c r="T91" s="13" t="s">
        <v>2798</v>
      </c>
      <c r="U91" s="13" t="s">
        <v>28</v>
      </c>
      <c r="W91" s="13" t="s">
        <v>400</v>
      </c>
      <c r="X91" s="13" t="str">
        <f>_xlfn.XLOOKUP(Burndata[[#This Row],[STATE_FULL]],'[1]State Regions'!$A:$A,'[1]State Regions'!$B:$B)</f>
        <v>West</v>
      </c>
    </row>
    <row r="92" spans="1:24" x14ac:dyDescent="0.2">
      <c r="A92" s="13" t="s">
        <v>401</v>
      </c>
      <c r="B92" s="13" t="s">
        <v>402</v>
      </c>
      <c r="C92" s="13" t="s">
        <v>403</v>
      </c>
      <c r="D92" s="13" t="s">
        <v>404</v>
      </c>
      <c r="E92" s="13" t="s">
        <v>405</v>
      </c>
      <c r="F92" s="14">
        <v>80045</v>
      </c>
      <c r="G92" s="13">
        <v>6840280</v>
      </c>
      <c r="H92" s="13" t="s">
        <v>406</v>
      </c>
      <c r="I92" s="13">
        <v>434</v>
      </c>
      <c r="J92" s="13">
        <v>3</v>
      </c>
      <c r="L92" s="13">
        <v>1</v>
      </c>
      <c r="N92" s="13">
        <v>1</v>
      </c>
      <c r="O92" s="13" t="s">
        <v>28</v>
      </c>
      <c r="R92" s="13">
        <v>1</v>
      </c>
      <c r="T92" s="13" t="s">
        <v>39</v>
      </c>
      <c r="U92" s="13" t="s">
        <v>28</v>
      </c>
      <c r="V92" s="13" t="s">
        <v>39</v>
      </c>
      <c r="W92" s="13" t="s">
        <v>407</v>
      </c>
      <c r="X92" s="13" t="str">
        <f>_xlfn.XLOOKUP(Burndata[[#This Row],[STATE_FULL]],'[1]State Regions'!$A:$A,'[1]State Regions'!$B:$B)</f>
        <v>West</v>
      </c>
    </row>
    <row r="93" spans="1:24" x14ac:dyDescent="0.2">
      <c r="A93" s="13" t="s">
        <v>401</v>
      </c>
      <c r="B93" s="13" t="s">
        <v>402</v>
      </c>
      <c r="C93" s="13" t="s">
        <v>403</v>
      </c>
      <c r="D93" s="13" t="s">
        <v>408</v>
      </c>
      <c r="E93" s="13" t="s">
        <v>405</v>
      </c>
      <c r="F93" s="14">
        <v>80045</v>
      </c>
      <c r="G93" s="13">
        <v>6840430</v>
      </c>
      <c r="H93" s="13" t="s">
        <v>409</v>
      </c>
      <c r="I93" s="13">
        <v>825</v>
      </c>
      <c r="J93" s="13">
        <v>19</v>
      </c>
      <c r="K93" s="13">
        <v>1</v>
      </c>
      <c r="M93" s="13">
        <v>1</v>
      </c>
      <c r="O93" s="13" t="s">
        <v>28</v>
      </c>
      <c r="P93" s="13">
        <v>1</v>
      </c>
      <c r="T93" s="13" t="s">
        <v>28</v>
      </c>
      <c r="U93" s="13" t="s">
        <v>28</v>
      </c>
      <c r="V93" s="13" t="s">
        <v>39</v>
      </c>
      <c r="W93" s="13" t="s">
        <v>410</v>
      </c>
      <c r="X93" s="13" t="str">
        <f>_xlfn.XLOOKUP(Burndata[[#This Row],[STATE_FULL]],'[1]State Regions'!$A:$A,'[1]State Regions'!$B:$B)</f>
        <v>West</v>
      </c>
    </row>
    <row r="94" spans="1:24" x14ac:dyDescent="0.2">
      <c r="A94" s="13" t="s">
        <v>401</v>
      </c>
      <c r="B94" s="13" t="s">
        <v>402</v>
      </c>
      <c r="C94" s="13" t="s">
        <v>403</v>
      </c>
      <c r="D94" s="13" t="s">
        <v>411</v>
      </c>
      <c r="E94" s="13" t="s">
        <v>412</v>
      </c>
      <c r="F94" s="14">
        <v>80229</v>
      </c>
      <c r="G94" s="13">
        <v>6840458</v>
      </c>
      <c r="H94" s="13" t="s">
        <v>413</v>
      </c>
      <c r="I94" s="13">
        <v>147</v>
      </c>
      <c r="K94" s="13">
        <v>1</v>
      </c>
      <c r="O94" s="13" t="s">
        <v>39</v>
      </c>
      <c r="Q94" s="13">
        <v>1</v>
      </c>
      <c r="T94" s="13" t="s">
        <v>2798</v>
      </c>
      <c r="U94" s="13" t="s">
        <v>28</v>
      </c>
      <c r="W94" s="13" t="s">
        <v>414</v>
      </c>
      <c r="X94" s="13" t="str">
        <f>_xlfn.XLOOKUP(Burndata[[#This Row],[STATE_FULL]],'[1]State Regions'!$A:$A,'[1]State Regions'!$B:$B)</f>
        <v>West</v>
      </c>
    </row>
    <row r="95" spans="1:24" x14ac:dyDescent="0.2">
      <c r="A95" s="13" t="s">
        <v>401</v>
      </c>
      <c r="B95" s="13" t="s">
        <v>402</v>
      </c>
      <c r="C95" s="13" t="s">
        <v>415</v>
      </c>
      <c r="D95" s="13" t="s">
        <v>416</v>
      </c>
      <c r="E95" s="13" t="s">
        <v>417</v>
      </c>
      <c r="F95" s="14">
        <v>80113</v>
      </c>
      <c r="G95" s="13">
        <v>6840530</v>
      </c>
      <c r="H95" s="13" t="s">
        <v>418</v>
      </c>
      <c r="I95" s="13">
        <v>389</v>
      </c>
      <c r="J95" s="13">
        <v>20</v>
      </c>
      <c r="K95" s="13">
        <v>1</v>
      </c>
      <c r="M95" s="13">
        <v>1</v>
      </c>
      <c r="N95" s="13">
        <v>1</v>
      </c>
      <c r="O95" s="13" t="s">
        <v>28</v>
      </c>
      <c r="P95" s="13">
        <v>1</v>
      </c>
      <c r="T95" s="13" t="s">
        <v>39</v>
      </c>
      <c r="U95" s="13" t="s">
        <v>28</v>
      </c>
      <c r="V95" s="13" t="s">
        <v>39</v>
      </c>
      <c r="W95" s="13" t="s">
        <v>419</v>
      </c>
      <c r="X95" s="13" t="str">
        <f>_xlfn.XLOOKUP(Burndata[[#This Row],[STATE_FULL]],'[1]State Regions'!$A:$A,'[1]State Regions'!$B:$B)</f>
        <v>West</v>
      </c>
    </row>
    <row r="96" spans="1:24" x14ac:dyDescent="0.2">
      <c r="A96" s="13" t="s">
        <v>401</v>
      </c>
      <c r="B96" s="13" t="s">
        <v>402</v>
      </c>
      <c r="C96" s="13" t="s">
        <v>415</v>
      </c>
      <c r="D96" s="13" t="s">
        <v>420</v>
      </c>
      <c r="E96" s="13" t="s">
        <v>405</v>
      </c>
      <c r="F96" s="14">
        <v>80012</v>
      </c>
      <c r="G96" s="13">
        <v>6840014</v>
      </c>
      <c r="H96" s="13" t="s">
        <v>421</v>
      </c>
      <c r="I96" s="13">
        <v>346</v>
      </c>
      <c r="K96" s="13">
        <v>1</v>
      </c>
      <c r="O96" s="13" t="s">
        <v>28</v>
      </c>
      <c r="Q96" s="13">
        <v>1</v>
      </c>
      <c r="T96" s="13" t="s">
        <v>2798</v>
      </c>
      <c r="U96" s="13" t="s">
        <v>28</v>
      </c>
      <c r="W96" s="13" t="s">
        <v>422</v>
      </c>
      <c r="X96" s="13" t="str">
        <f>_xlfn.XLOOKUP(Burndata[[#This Row],[STATE_FULL]],'[1]State Regions'!$A:$A,'[1]State Regions'!$B:$B)</f>
        <v>West</v>
      </c>
    </row>
    <row r="97" spans="1:24" x14ac:dyDescent="0.2">
      <c r="A97" s="13" t="s">
        <v>401</v>
      </c>
      <c r="B97" s="13" t="s">
        <v>402</v>
      </c>
      <c r="C97" s="13" t="s">
        <v>415</v>
      </c>
      <c r="D97" s="13" t="s">
        <v>423</v>
      </c>
      <c r="E97" s="13" t="s">
        <v>424</v>
      </c>
      <c r="F97" s="14">
        <v>80122</v>
      </c>
      <c r="G97" s="13">
        <v>6840805</v>
      </c>
      <c r="H97" s="13" t="s">
        <v>425</v>
      </c>
      <c r="I97" s="13">
        <v>231</v>
      </c>
      <c r="K97" s="13">
        <v>1</v>
      </c>
      <c r="O97" s="13" t="s">
        <v>28</v>
      </c>
      <c r="Q97" s="13">
        <v>1</v>
      </c>
      <c r="T97" s="13" t="s">
        <v>2798</v>
      </c>
      <c r="U97" s="13" t="s">
        <v>28</v>
      </c>
      <c r="W97" s="13" t="s">
        <v>426</v>
      </c>
      <c r="X97" s="13" t="str">
        <f>_xlfn.XLOOKUP(Burndata[[#This Row],[STATE_FULL]],'[1]State Regions'!$A:$A,'[1]State Regions'!$B:$B)</f>
        <v>West</v>
      </c>
    </row>
    <row r="98" spans="1:24" x14ac:dyDescent="0.2">
      <c r="A98" s="13" t="s">
        <v>401</v>
      </c>
      <c r="B98" s="13" t="s">
        <v>402</v>
      </c>
      <c r="C98" s="13" t="s">
        <v>427</v>
      </c>
      <c r="D98" s="13" t="s">
        <v>428</v>
      </c>
      <c r="E98" s="13" t="s">
        <v>429</v>
      </c>
      <c r="F98" s="14">
        <v>80026</v>
      </c>
      <c r="G98" s="13">
        <v>6840021</v>
      </c>
      <c r="H98" s="13" t="s">
        <v>430</v>
      </c>
      <c r="I98" s="13">
        <v>234</v>
      </c>
      <c r="K98" s="13">
        <v>1</v>
      </c>
      <c r="O98" s="13" t="s">
        <v>28</v>
      </c>
      <c r="Q98" s="13">
        <v>1</v>
      </c>
      <c r="T98" s="13" t="s">
        <v>2798</v>
      </c>
      <c r="U98" s="13" t="s">
        <v>28</v>
      </c>
      <c r="W98" s="13" t="s">
        <v>431</v>
      </c>
      <c r="X98" s="13" t="str">
        <f>_xlfn.XLOOKUP(Burndata[[#This Row],[STATE_FULL]],'[1]State Regions'!$A:$A,'[1]State Regions'!$B:$B)</f>
        <v>West</v>
      </c>
    </row>
    <row r="99" spans="1:24" x14ac:dyDescent="0.2">
      <c r="A99" s="13" t="s">
        <v>401</v>
      </c>
      <c r="B99" s="13" t="s">
        <v>402</v>
      </c>
      <c r="C99" s="13" t="s">
        <v>427</v>
      </c>
      <c r="D99" s="13" t="s">
        <v>432</v>
      </c>
      <c r="E99" s="13" t="s">
        <v>427</v>
      </c>
      <c r="F99" s="14">
        <v>80304</v>
      </c>
      <c r="G99" s="13">
        <v>6840237</v>
      </c>
      <c r="H99" s="13" t="s">
        <v>433</v>
      </c>
      <c r="I99" s="13">
        <v>157</v>
      </c>
      <c r="K99" s="13">
        <v>1</v>
      </c>
      <c r="O99" s="13" t="s">
        <v>39</v>
      </c>
      <c r="Q99" s="13">
        <v>1</v>
      </c>
      <c r="T99" s="13" t="s">
        <v>2798</v>
      </c>
      <c r="U99" s="13" t="s">
        <v>28</v>
      </c>
      <c r="W99" s="13" t="s">
        <v>434</v>
      </c>
      <c r="X99" s="13" t="str">
        <f>_xlfn.XLOOKUP(Burndata[[#This Row],[STATE_FULL]],'[1]State Regions'!$A:$A,'[1]State Regions'!$B:$B)</f>
        <v>West</v>
      </c>
    </row>
    <row r="100" spans="1:24" x14ac:dyDescent="0.2">
      <c r="A100" s="13" t="s">
        <v>401</v>
      </c>
      <c r="B100" s="13" t="s">
        <v>402</v>
      </c>
      <c r="C100" s="13" t="s">
        <v>435</v>
      </c>
      <c r="D100" s="13" t="s">
        <v>436</v>
      </c>
      <c r="E100" s="13" t="s">
        <v>435</v>
      </c>
      <c r="F100" s="14">
        <v>80204</v>
      </c>
      <c r="G100" s="13">
        <v>6840290</v>
      </c>
      <c r="H100" s="13" t="s">
        <v>437</v>
      </c>
      <c r="I100" s="13">
        <v>525</v>
      </c>
      <c r="K100" s="13">
        <v>1</v>
      </c>
      <c r="L100" s="13">
        <v>1</v>
      </c>
      <c r="O100" s="13" t="s">
        <v>28</v>
      </c>
      <c r="P100" s="13">
        <v>1</v>
      </c>
      <c r="S100" s="13">
        <v>1</v>
      </c>
      <c r="T100" s="13" t="s">
        <v>2798</v>
      </c>
      <c r="U100" s="13" t="s">
        <v>28</v>
      </c>
      <c r="W100" s="13" t="s">
        <v>438</v>
      </c>
      <c r="X100" s="13" t="str">
        <f>_xlfn.XLOOKUP(Burndata[[#This Row],[STATE_FULL]],'[1]State Regions'!$A:$A,'[1]State Regions'!$B:$B)</f>
        <v>West</v>
      </c>
    </row>
    <row r="101" spans="1:24" x14ac:dyDescent="0.2">
      <c r="A101" s="13" t="s">
        <v>401</v>
      </c>
      <c r="B101" s="13" t="s">
        <v>402</v>
      </c>
      <c r="C101" s="13" t="s">
        <v>439</v>
      </c>
      <c r="D101" s="13" t="s">
        <v>440</v>
      </c>
      <c r="E101" s="13" t="s">
        <v>441</v>
      </c>
      <c r="F101" s="14">
        <v>80124</v>
      </c>
      <c r="G101" s="13">
        <v>6840023</v>
      </c>
      <c r="H101" s="13" t="s">
        <v>442</v>
      </c>
      <c r="I101" s="13">
        <v>284</v>
      </c>
      <c r="K101" s="13">
        <v>1</v>
      </c>
      <c r="O101" s="13" t="s">
        <v>28</v>
      </c>
      <c r="Q101" s="13">
        <v>1</v>
      </c>
      <c r="T101" s="13" t="s">
        <v>2798</v>
      </c>
      <c r="U101" s="13" t="s">
        <v>28</v>
      </c>
      <c r="W101" s="13" t="s">
        <v>443</v>
      </c>
      <c r="X101" s="13" t="str">
        <f>_xlfn.XLOOKUP(Burndata[[#This Row],[STATE_FULL]],'[1]State Regions'!$A:$A,'[1]State Regions'!$B:$B)</f>
        <v>West</v>
      </c>
    </row>
    <row r="102" spans="1:24" x14ac:dyDescent="0.2">
      <c r="A102" s="13" t="s">
        <v>401</v>
      </c>
      <c r="B102" s="13" t="s">
        <v>402</v>
      </c>
      <c r="C102" s="13" t="s">
        <v>439</v>
      </c>
      <c r="D102" s="13" t="s">
        <v>444</v>
      </c>
      <c r="E102" s="13" t="s">
        <v>445</v>
      </c>
      <c r="F102" s="14">
        <v>80138</v>
      </c>
      <c r="G102" s="13">
        <v>6840022</v>
      </c>
      <c r="H102" s="13" t="s">
        <v>446</v>
      </c>
      <c r="I102" s="13">
        <v>163</v>
      </c>
      <c r="K102" s="13">
        <v>1</v>
      </c>
      <c r="O102" s="13" t="s">
        <v>28</v>
      </c>
      <c r="Q102" s="13">
        <v>1</v>
      </c>
      <c r="T102" s="13" t="s">
        <v>2798</v>
      </c>
      <c r="U102" s="13" t="s">
        <v>28</v>
      </c>
      <c r="W102" s="13" t="s">
        <v>447</v>
      </c>
      <c r="X102" s="13" t="str">
        <f>_xlfn.XLOOKUP(Burndata[[#This Row],[STATE_FULL]],'[1]State Regions'!$A:$A,'[1]State Regions'!$B:$B)</f>
        <v>West</v>
      </c>
    </row>
    <row r="103" spans="1:24" x14ac:dyDescent="0.2">
      <c r="A103" s="13" t="s">
        <v>401</v>
      </c>
      <c r="B103" s="13" t="s">
        <v>402</v>
      </c>
      <c r="C103" s="13" t="s">
        <v>448</v>
      </c>
      <c r="D103" s="13" t="s">
        <v>449</v>
      </c>
      <c r="E103" s="13" t="s">
        <v>450</v>
      </c>
      <c r="F103" s="14">
        <v>80907</v>
      </c>
      <c r="G103" s="13">
        <v>6840145</v>
      </c>
      <c r="H103" s="13" t="s">
        <v>451</v>
      </c>
      <c r="I103" s="13">
        <v>552</v>
      </c>
      <c r="K103" s="13">
        <v>1</v>
      </c>
      <c r="O103" s="13" t="s">
        <v>28</v>
      </c>
      <c r="P103" s="13">
        <v>1</v>
      </c>
      <c r="T103" s="13" t="s">
        <v>2798</v>
      </c>
      <c r="U103" s="13" t="s">
        <v>28</v>
      </c>
      <c r="W103" s="13" t="s">
        <v>452</v>
      </c>
      <c r="X103" s="13" t="str">
        <f>_xlfn.XLOOKUP(Burndata[[#This Row],[STATE_FULL]],'[1]State Regions'!$A:$A,'[1]State Regions'!$B:$B)</f>
        <v>West</v>
      </c>
    </row>
    <row r="104" spans="1:24" x14ac:dyDescent="0.2">
      <c r="A104" s="13" t="s">
        <v>401</v>
      </c>
      <c r="B104" s="13" t="s">
        <v>402</v>
      </c>
      <c r="C104" s="13" t="s">
        <v>448</v>
      </c>
      <c r="D104" s="13" t="s">
        <v>453</v>
      </c>
      <c r="E104" s="13" t="s">
        <v>450</v>
      </c>
      <c r="F104" s="14">
        <v>80909</v>
      </c>
      <c r="G104" s="13">
        <v>6840190</v>
      </c>
      <c r="H104" s="13" t="s">
        <v>454</v>
      </c>
      <c r="I104" s="13">
        <v>512</v>
      </c>
      <c r="K104" s="13">
        <v>1</v>
      </c>
      <c r="O104" s="13" t="s">
        <v>28</v>
      </c>
      <c r="P104" s="13">
        <v>1</v>
      </c>
      <c r="T104" s="13" t="s">
        <v>2798</v>
      </c>
      <c r="U104" s="13" t="s">
        <v>28</v>
      </c>
      <c r="W104" s="13" t="s">
        <v>455</v>
      </c>
      <c r="X104" s="13" t="str">
        <f>_xlfn.XLOOKUP(Burndata[[#This Row],[STATE_FULL]],'[1]State Regions'!$A:$A,'[1]State Regions'!$B:$B)</f>
        <v>West</v>
      </c>
    </row>
    <row r="105" spans="1:24" x14ac:dyDescent="0.2">
      <c r="A105" s="13" t="s">
        <v>401</v>
      </c>
      <c r="B105" s="13" t="s">
        <v>402</v>
      </c>
      <c r="C105" s="13" t="s">
        <v>448</v>
      </c>
      <c r="D105" s="13" t="s">
        <v>456</v>
      </c>
      <c r="E105" s="13" t="s">
        <v>450</v>
      </c>
      <c r="F105" s="14">
        <v>80920</v>
      </c>
      <c r="G105" s="13">
        <v>6840104</v>
      </c>
      <c r="H105" s="13" t="s">
        <v>457</v>
      </c>
      <c r="I105" s="13">
        <v>115</v>
      </c>
      <c r="L105" s="13">
        <v>1</v>
      </c>
      <c r="O105" s="13" t="s">
        <v>28</v>
      </c>
      <c r="S105" s="13">
        <v>1</v>
      </c>
      <c r="T105" s="13" t="s">
        <v>2798</v>
      </c>
      <c r="U105" s="13" t="s">
        <v>28</v>
      </c>
      <c r="W105" s="13" t="s">
        <v>458</v>
      </c>
      <c r="X105" s="13" t="str">
        <f>_xlfn.XLOOKUP(Burndata[[#This Row],[STATE_FULL]],'[1]State Regions'!$A:$A,'[1]State Regions'!$B:$B)</f>
        <v>West</v>
      </c>
    </row>
    <row r="106" spans="1:24" x14ac:dyDescent="0.2">
      <c r="A106" s="13" t="s">
        <v>401</v>
      </c>
      <c r="B106" s="13" t="s">
        <v>402</v>
      </c>
      <c r="C106" s="13" t="s">
        <v>42</v>
      </c>
      <c r="D106" s="13" t="s">
        <v>459</v>
      </c>
      <c r="E106" s="13" t="s">
        <v>460</v>
      </c>
      <c r="F106" s="14">
        <v>80228</v>
      </c>
      <c r="G106" s="13">
        <v>6840385</v>
      </c>
      <c r="H106" s="13" t="s">
        <v>461</v>
      </c>
      <c r="I106" s="13">
        <v>237</v>
      </c>
      <c r="K106" s="13">
        <v>1</v>
      </c>
      <c r="O106" s="13" t="s">
        <v>28</v>
      </c>
      <c r="P106" s="13">
        <v>1</v>
      </c>
      <c r="T106" s="13" t="s">
        <v>2798</v>
      </c>
      <c r="U106" s="13" t="s">
        <v>28</v>
      </c>
      <c r="W106" s="13" t="s">
        <v>462</v>
      </c>
      <c r="X106" s="13" t="str">
        <f>_xlfn.XLOOKUP(Burndata[[#This Row],[STATE_FULL]],'[1]State Regions'!$A:$A,'[1]State Regions'!$B:$B)</f>
        <v>West</v>
      </c>
    </row>
    <row r="107" spans="1:24" x14ac:dyDescent="0.2">
      <c r="A107" s="13" t="s">
        <v>401</v>
      </c>
      <c r="B107" s="13" t="s">
        <v>402</v>
      </c>
      <c r="C107" s="13" t="s">
        <v>42</v>
      </c>
      <c r="D107" s="13" t="s">
        <v>463</v>
      </c>
      <c r="E107" s="13" t="s">
        <v>464</v>
      </c>
      <c r="F107" s="14">
        <v>80033</v>
      </c>
      <c r="G107" s="13">
        <v>6840012</v>
      </c>
      <c r="H107" s="13" t="s">
        <v>465</v>
      </c>
      <c r="I107" s="13">
        <v>336</v>
      </c>
      <c r="K107" s="13">
        <v>1</v>
      </c>
      <c r="O107" s="13" t="s">
        <v>28</v>
      </c>
      <c r="Q107" s="13">
        <v>1</v>
      </c>
      <c r="T107" s="13" t="s">
        <v>2798</v>
      </c>
      <c r="U107" s="13" t="s">
        <v>28</v>
      </c>
      <c r="W107" s="13" t="s">
        <v>466</v>
      </c>
      <c r="X107" s="13" t="str">
        <f>_xlfn.XLOOKUP(Burndata[[#This Row],[STATE_FULL]],'[1]State Regions'!$A:$A,'[1]State Regions'!$B:$B)</f>
        <v>West</v>
      </c>
    </row>
    <row r="108" spans="1:24" x14ac:dyDescent="0.2">
      <c r="A108" s="13" t="s">
        <v>401</v>
      </c>
      <c r="B108" s="13" t="s">
        <v>402</v>
      </c>
      <c r="C108" s="13" t="s">
        <v>467</v>
      </c>
      <c r="D108" s="13" t="s">
        <v>468</v>
      </c>
      <c r="E108" s="13" t="s">
        <v>469</v>
      </c>
      <c r="F108" s="14">
        <v>80538</v>
      </c>
      <c r="G108" s="13">
        <v>6840033</v>
      </c>
      <c r="H108" s="13" t="s">
        <v>470</v>
      </c>
      <c r="I108" s="13">
        <v>166</v>
      </c>
      <c r="K108" s="13">
        <v>1</v>
      </c>
      <c r="O108" s="13" t="s">
        <v>28</v>
      </c>
      <c r="Q108" s="13">
        <v>1</v>
      </c>
      <c r="T108" s="13" t="s">
        <v>2798</v>
      </c>
      <c r="U108" s="13" t="s">
        <v>28</v>
      </c>
      <c r="W108" s="13" t="s">
        <v>471</v>
      </c>
      <c r="X108" s="13" t="str">
        <f>_xlfn.XLOOKUP(Burndata[[#This Row],[STATE_FULL]],'[1]State Regions'!$A:$A,'[1]State Regions'!$B:$B)</f>
        <v>West</v>
      </c>
    </row>
    <row r="109" spans="1:24" x14ac:dyDescent="0.2">
      <c r="A109" s="13" t="s">
        <v>401</v>
      </c>
      <c r="B109" s="13" t="s">
        <v>402</v>
      </c>
      <c r="C109" s="13" t="s">
        <v>84</v>
      </c>
      <c r="D109" s="13" t="s">
        <v>472</v>
      </c>
      <c r="E109" s="13" t="s">
        <v>473</v>
      </c>
      <c r="F109" s="14">
        <v>81501</v>
      </c>
      <c r="G109" s="13">
        <v>6840625</v>
      </c>
      <c r="H109" s="13" t="s">
        <v>474</v>
      </c>
      <c r="I109" s="13">
        <v>310</v>
      </c>
      <c r="K109" s="13">
        <v>1</v>
      </c>
      <c r="O109" s="13" t="s">
        <v>28</v>
      </c>
      <c r="Q109" s="13">
        <v>1</v>
      </c>
      <c r="T109" s="13" t="s">
        <v>2798</v>
      </c>
      <c r="U109" s="13" t="s">
        <v>28</v>
      </c>
      <c r="W109" s="13" t="s">
        <v>475</v>
      </c>
      <c r="X109" s="13" t="str">
        <f>_xlfn.XLOOKUP(Burndata[[#This Row],[STATE_FULL]],'[1]State Regions'!$A:$A,'[1]State Regions'!$B:$B)</f>
        <v>West</v>
      </c>
    </row>
    <row r="110" spans="1:24" x14ac:dyDescent="0.2">
      <c r="A110" s="13" t="s">
        <v>401</v>
      </c>
      <c r="B110" s="13" t="s">
        <v>402</v>
      </c>
      <c r="C110" s="13" t="s">
        <v>476</v>
      </c>
      <c r="D110" s="13" t="s">
        <v>477</v>
      </c>
      <c r="E110" s="13" t="s">
        <v>478</v>
      </c>
      <c r="F110" s="14">
        <v>80631</v>
      </c>
      <c r="G110" s="13">
        <v>6840650</v>
      </c>
      <c r="H110" s="13" t="s">
        <v>479</v>
      </c>
      <c r="I110" s="13">
        <v>369</v>
      </c>
      <c r="J110" s="13">
        <v>10</v>
      </c>
      <c r="K110" s="13">
        <v>1</v>
      </c>
      <c r="M110" s="13">
        <v>1</v>
      </c>
      <c r="O110" s="13" t="s">
        <v>28</v>
      </c>
      <c r="Q110" s="13">
        <v>1</v>
      </c>
      <c r="T110" s="13" t="s">
        <v>28</v>
      </c>
      <c r="U110" s="13" t="s">
        <v>28</v>
      </c>
      <c r="V110" s="13" t="s">
        <v>39</v>
      </c>
      <c r="W110" s="13" t="s">
        <v>480</v>
      </c>
      <c r="X110" s="13" t="str">
        <f>_xlfn.XLOOKUP(Burndata[[#This Row],[STATE_FULL]],'[1]State Regions'!$A:$A,'[1]State Regions'!$B:$B)</f>
        <v>West</v>
      </c>
    </row>
    <row r="111" spans="1:24" x14ac:dyDescent="0.2">
      <c r="A111" s="13" t="s">
        <v>481</v>
      </c>
      <c r="B111" s="13" t="s">
        <v>482</v>
      </c>
      <c r="C111" s="13" t="s">
        <v>376</v>
      </c>
      <c r="D111" s="13" t="s">
        <v>483</v>
      </c>
      <c r="E111" s="13" t="s">
        <v>484</v>
      </c>
      <c r="F111" s="15" t="s">
        <v>485</v>
      </c>
      <c r="G111" s="13">
        <v>6160002</v>
      </c>
      <c r="H111" s="13" t="s">
        <v>486</v>
      </c>
      <c r="I111" s="13">
        <v>501</v>
      </c>
      <c r="J111" s="13">
        <v>9</v>
      </c>
      <c r="K111" s="13">
        <v>1</v>
      </c>
      <c r="M111" s="13">
        <v>1</v>
      </c>
      <c r="O111" s="13" t="s">
        <v>28</v>
      </c>
      <c r="Q111" s="13">
        <v>1</v>
      </c>
      <c r="T111" s="13" t="s">
        <v>28</v>
      </c>
      <c r="U111" s="13" t="s">
        <v>28</v>
      </c>
      <c r="V111" s="13" t="s">
        <v>28</v>
      </c>
      <c r="W111" s="13" t="s">
        <v>487</v>
      </c>
      <c r="X111" s="13" t="str">
        <f>_xlfn.XLOOKUP(Burndata[[#This Row],[STATE_FULL]],'[1]State Regions'!$A:$A,'[1]State Regions'!$B:$B)</f>
        <v>Northeast</v>
      </c>
    </row>
    <row r="112" spans="1:24" x14ac:dyDescent="0.2">
      <c r="A112" s="13" t="s">
        <v>481</v>
      </c>
      <c r="B112" s="13" t="s">
        <v>482</v>
      </c>
      <c r="C112" s="13" t="s">
        <v>376</v>
      </c>
      <c r="D112" s="13" t="s">
        <v>488</v>
      </c>
      <c r="E112" s="13" t="s">
        <v>489</v>
      </c>
      <c r="F112" s="15" t="s">
        <v>490</v>
      </c>
      <c r="G112" s="13">
        <v>6160100</v>
      </c>
      <c r="H112" s="13" t="s">
        <v>491</v>
      </c>
      <c r="I112" s="13">
        <v>456</v>
      </c>
      <c r="K112" s="13">
        <v>1</v>
      </c>
      <c r="O112" s="13" t="s">
        <v>28</v>
      </c>
      <c r="Q112" s="13">
        <v>1</v>
      </c>
      <c r="T112" s="13" t="s">
        <v>2798</v>
      </c>
      <c r="U112" s="13" t="s">
        <v>28</v>
      </c>
      <c r="W112" s="13" t="s">
        <v>492</v>
      </c>
      <c r="X112" s="13" t="str">
        <f>_xlfn.XLOOKUP(Burndata[[#This Row],[STATE_FULL]],'[1]State Regions'!$A:$A,'[1]State Regions'!$B:$B)</f>
        <v>Northeast</v>
      </c>
    </row>
    <row r="113" spans="1:24" x14ac:dyDescent="0.2">
      <c r="A113" s="13" t="s">
        <v>481</v>
      </c>
      <c r="B113" s="13" t="s">
        <v>482</v>
      </c>
      <c r="C113" s="13" t="s">
        <v>376</v>
      </c>
      <c r="D113" s="13" t="s">
        <v>493</v>
      </c>
      <c r="E113" s="13" t="s">
        <v>494</v>
      </c>
      <c r="F113" s="15" t="s">
        <v>495</v>
      </c>
      <c r="G113" s="13">
        <v>6160530</v>
      </c>
      <c r="H113" s="13" t="s">
        <v>496</v>
      </c>
      <c r="I113" s="13">
        <v>366</v>
      </c>
      <c r="K113" s="13">
        <v>1</v>
      </c>
      <c r="O113" s="13" t="s">
        <v>28</v>
      </c>
      <c r="Q113" s="13">
        <v>1</v>
      </c>
      <c r="T113" s="13" t="s">
        <v>2798</v>
      </c>
      <c r="U113" s="13" t="s">
        <v>28</v>
      </c>
      <c r="W113" s="13" t="s">
        <v>497</v>
      </c>
      <c r="X113" s="13" t="str">
        <f>_xlfn.XLOOKUP(Burndata[[#This Row],[STATE_FULL]],'[1]State Regions'!$A:$A,'[1]State Regions'!$B:$B)</f>
        <v>Northeast</v>
      </c>
    </row>
    <row r="114" spans="1:24" x14ac:dyDescent="0.2">
      <c r="A114" s="13" t="s">
        <v>481</v>
      </c>
      <c r="B114" s="13" t="s">
        <v>482</v>
      </c>
      <c r="C114" s="13" t="s">
        <v>376</v>
      </c>
      <c r="D114" s="13" t="s">
        <v>498</v>
      </c>
      <c r="E114" s="13" t="s">
        <v>484</v>
      </c>
      <c r="F114" s="15" t="s">
        <v>499</v>
      </c>
      <c r="G114" s="13">
        <v>6160010</v>
      </c>
      <c r="H114" s="13" t="s">
        <v>500</v>
      </c>
      <c r="I114" s="13">
        <v>473</v>
      </c>
      <c r="K114" s="13">
        <v>1</v>
      </c>
      <c r="O114" s="13" t="s">
        <v>28</v>
      </c>
      <c r="Q114" s="13">
        <v>1</v>
      </c>
      <c r="T114" s="13" t="s">
        <v>2798</v>
      </c>
      <c r="U114" s="13" t="s">
        <v>28</v>
      </c>
      <c r="W114" s="13" t="s">
        <v>501</v>
      </c>
      <c r="X114" s="13" t="str">
        <f>_xlfn.XLOOKUP(Burndata[[#This Row],[STATE_FULL]],'[1]State Regions'!$A:$A,'[1]State Regions'!$B:$B)</f>
        <v>Northeast</v>
      </c>
    </row>
    <row r="115" spans="1:24" x14ac:dyDescent="0.2">
      <c r="A115" s="13" t="s">
        <v>481</v>
      </c>
      <c r="B115" s="13" t="s">
        <v>482</v>
      </c>
      <c r="C115" s="13" t="s">
        <v>376</v>
      </c>
      <c r="D115" s="13" t="s">
        <v>502</v>
      </c>
      <c r="E115" s="13" t="s">
        <v>503</v>
      </c>
      <c r="F115" s="15" t="s">
        <v>504</v>
      </c>
      <c r="G115" s="13">
        <v>6160009</v>
      </c>
      <c r="H115" s="13" t="s">
        <v>505</v>
      </c>
      <c r="I115" s="13">
        <v>305</v>
      </c>
      <c r="K115" s="13">
        <v>1</v>
      </c>
      <c r="O115" s="13" t="s">
        <v>28</v>
      </c>
      <c r="Q115" s="13">
        <v>1</v>
      </c>
      <c r="T115" s="13" t="s">
        <v>2798</v>
      </c>
      <c r="U115" s="13" t="s">
        <v>28</v>
      </c>
      <c r="W115" s="13" t="s">
        <v>506</v>
      </c>
      <c r="X115" s="13" t="str">
        <f>_xlfn.XLOOKUP(Burndata[[#This Row],[STATE_FULL]],'[1]State Regions'!$A:$A,'[1]State Regions'!$B:$B)</f>
        <v>Northeast</v>
      </c>
    </row>
    <row r="116" spans="1:24" x14ac:dyDescent="0.2">
      <c r="A116" s="13" t="s">
        <v>481</v>
      </c>
      <c r="B116" s="13" t="s">
        <v>482</v>
      </c>
      <c r="C116" s="13" t="s">
        <v>507</v>
      </c>
      <c r="D116" s="13" t="s">
        <v>508</v>
      </c>
      <c r="E116" s="13" t="s">
        <v>507</v>
      </c>
      <c r="F116" s="15" t="s">
        <v>509</v>
      </c>
      <c r="G116" s="13">
        <v>6160450</v>
      </c>
      <c r="H116" s="13" t="s">
        <v>510</v>
      </c>
      <c r="I116" s="13">
        <v>185</v>
      </c>
      <c r="L116" s="13">
        <v>1</v>
      </c>
      <c r="O116" s="13" t="s">
        <v>28</v>
      </c>
      <c r="R116" s="13">
        <v>1</v>
      </c>
      <c r="T116" s="13" t="s">
        <v>2798</v>
      </c>
      <c r="U116" s="13" t="s">
        <v>28</v>
      </c>
      <c r="W116" s="13" t="s">
        <v>511</v>
      </c>
      <c r="X116" s="13" t="str">
        <f>_xlfn.XLOOKUP(Burndata[[#This Row],[STATE_FULL]],'[1]State Regions'!$A:$A,'[1]State Regions'!$B:$B)</f>
        <v>Northeast</v>
      </c>
    </row>
    <row r="117" spans="1:24" x14ac:dyDescent="0.2">
      <c r="A117" s="13" t="s">
        <v>481</v>
      </c>
      <c r="B117" s="13" t="s">
        <v>482</v>
      </c>
      <c r="C117" s="13" t="s">
        <v>507</v>
      </c>
      <c r="D117" s="13" t="s">
        <v>512</v>
      </c>
      <c r="E117" s="13" t="s">
        <v>507</v>
      </c>
      <c r="F117" s="15" t="s">
        <v>513</v>
      </c>
      <c r="G117" s="13">
        <v>6160003</v>
      </c>
      <c r="H117" s="13" t="s">
        <v>514</v>
      </c>
      <c r="I117" s="13">
        <v>867</v>
      </c>
      <c r="K117" s="13">
        <v>1</v>
      </c>
      <c r="O117" s="13" t="s">
        <v>28</v>
      </c>
      <c r="P117" s="13">
        <v>1</v>
      </c>
      <c r="T117" s="13" t="s">
        <v>2798</v>
      </c>
      <c r="U117" s="13" t="s">
        <v>28</v>
      </c>
      <c r="W117" s="13" t="s">
        <v>511</v>
      </c>
      <c r="X117" s="13" t="str">
        <f>_xlfn.XLOOKUP(Burndata[[#This Row],[STATE_FULL]],'[1]State Regions'!$A:$A,'[1]State Regions'!$B:$B)</f>
        <v>Northeast</v>
      </c>
    </row>
    <row r="118" spans="1:24" x14ac:dyDescent="0.2">
      <c r="A118" s="13" t="s">
        <v>481</v>
      </c>
      <c r="B118" s="13" t="s">
        <v>482</v>
      </c>
      <c r="C118" s="13" t="s">
        <v>507</v>
      </c>
      <c r="D118" s="13" t="s">
        <v>515</v>
      </c>
      <c r="E118" s="13" t="s">
        <v>507</v>
      </c>
      <c r="F118" s="15" t="s">
        <v>516</v>
      </c>
      <c r="G118" s="13">
        <v>6160004</v>
      </c>
      <c r="H118" s="13" t="s">
        <v>517</v>
      </c>
      <c r="I118" s="13">
        <v>617</v>
      </c>
      <c r="K118" s="13">
        <v>1</v>
      </c>
      <c r="O118" s="13" t="s">
        <v>28</v>
      </c>
      <c r="P118" s="13">
        <v>1</v>
      </c>
      <c r="T118" s="13" t="s">
        <v>2798</v>
      </c>
      <c r="U118" s="13" t="s">
        <v>28</v>
      </c>
      <c r="W118" s="13" t="s">
        <v>518</v>
      </c>
      <c r="X118" s="13" t="str">
        <f>_xlfn.XLOOKUP(Burndata[[#This Row],[STATE_FULL]],'[1]State Regions'!$A:$A,'[1]State Regions'!$B:$B)</f>
        <v>Northeast</v>
      </c>
    </row>
    <row r="119" spans="1:24" x14ac:dyDescent="0.2">
      <c r="A119" s="13" t="s">
        <v>481</v>
      </c>
      <c r="B119" s="13" t="s">
        <v>482</v>
      </c>
      <c r="C119" s="13" t="s">
        <v>519</v>
      </c>
      <c r="D119" s="13" t="s">
        <v>520</v>
      </c>
      <c r="E119" s="13" t="s">
        <v>521</v>
      </c>
      <c r="F119" s="15" t="s">
        <v>522</v>
      </c>
      <c r="G119" s="13">
        <v>6160740</v>
      </c>
      <c r="H119" s="13" t="s">
        <v>523</v>
      </c>
      <c r="I119" s="13">
        <v>379</v>
      </c>
      <c r="K119" s="13">
        <v>1</v>
      </c>
      <c r="O119" s="13" t="s">
        <v>28</v>
      </c>
      <c r="Q119" s="13">
        <v>1</v>
      </c>
      <c r="T119" s="13" t="s">
        <v>2798</v>
      </c>
      <c r="U119" s="13" t="s">
        <v>28</v>
      </c>
      <c r="W119" s="13" t="s">
        <v>524</v>
      </c>
      <c r="X119" s="13" t="str">
        <f>_xlfn.XLOOKUP(Burndata[[#This Row],[STATE_FULL]],'[1]State Regions'!$A:$A,'[1]State Regions'!$B:$B)</f>
        <v>Northeast</v>
      </c>
    </row>
    <row r="120" spans="1:24" x14ac:dyDescent="0.2">
      <c r="A120" s="13" t="s">
        <v>481</v>
      </c>
      <c r="B120" s="13" t="s">
        <v>482</v>
      </c>
      <c r="C120" s="13" t="s">
        <v>519</v>
      </c>
      <c r="D120" s="13" t="s">
        <v>525</v>
      </c>
      <c r="E120" s="13" t="s">
        <v>521</v>
      </c>
      <c r="F120" s="15" t="s">
        <v>526</v>
      </c>
      <c r="G120" s="13">
        <v>6160750</v>
      </c>
      <c r="H120" s="13" t="s">
        <v>527</v>
      </c>
      <c r="I120" s="13">
        <v>357</v>
      </c>
      <c r="K120" s="13">
        <v>1</v>
      </c>
      <c r="O120" s="13" t="s">
        <v>28</v>
      </c>
      <c r="Q120" s="13">
        <v>1</v>
      </c>
      <c r="T120" s="13" t="s">
        <v>2798</v>
      </c>
      <c r="U120" s="13" t="s">
        <v>28</v>
      </c>
      <c r="W120" s="13" t="s">
        <v>528</v>
      </c>
      <c r="X120" s="13" t="str">
        <f>_xlfn.XLOOKUP(Burndata[[#This Row],[STATE_FULL]],'[1]State Regions'!$A:$A,'[1]State Regions'!$B:$B)</f>
        <v>Northeast</v>
      </c>
    </row>
    <row r="121" spans="1:24" x14ac:dyDescent="0.2">
      <c r="A121" s="13" t="s">
        <v>481</v>
      </c>
      <c r="B121" s="13" t="s">
        <v>482</v>
      </c>
      <c r="C121" s="13" t="s">
        <v>519</v>
      </c>
      <c r="D121" s="13" t="s">
        <v>529</v>
      </c>
      <c r="E121" s="13" t="s">
        <v>519</v>
      </c>
      <c r="F121" s="15" t="s">
        <v>530</v>
      </c>
      <c r="G121" s="13">
        <v>6160400</v>
      </c>
      <c r="H121" s="13" t="s">
        <v>531</v>
      </c>
      <c r="I121" s="13">
        <v>1573</v>
      </c>
      <c r="K121" s="13">
        <v>1</v>
      </c>
      <c r="L121" s="13">
        <v>1</v>
      </c>
      <c r="O121" s="13" t="s">
        <v>28</v>
      </c>
      <c r="P121" s="13">
        <v>1</v>
      </c>
      <c r="R121" s="13">
        <v>1</v>
      </c>
      <c r="T121" s="13" t="s">
        <v>2798</v>
      </c>
      <c r="U121" s="13" t="s">
        <v>28</v>
      </c>
      <c r="W121" s="13" t="s">
        <v>532</v>
      </c>
      <c r="X121" s="13" t="str">
        <f>_xlfn.XLOOKUP(Burndata[[#This Row],[STATE_FULL]],'[1]State Regions'!$A:$A,'[1]State Regions'!$B:$B)</f>
        <v>Northeast</v>
      </c>
    </row>
    <row r="122" spans="1:24" x14ac:dyDescent="0.2">
      <c r="A122" s="13" t="s">
        <v>481</v>
      </c>
      <c r="B122" s="13" t="s">
        <v>482</v>
      </c>
      <c r="C122" s="13" t="s">
        <v>519</v>
      </c>
      <c r="D122" s="13" t="s">
        <v>533</v>
      </c>
      <c r="E122" s="13" t="s">
        <v>519</v>
      </c>
      <c r="F122" s="15" t="s">
        <v>534</v>
      </c>
      <c r="G122" s="13">
        <v>6160410</v>
      </c>
      <c r="H122" s="13" t="s">
        <v>535</v>
      </c>
      <c r="I122" s="13">
        <v>573</v>
      </c>
      <c r="K122" s="13">
        <v>1</v>
      </c>
      <c r="O122" s="13" t="s">
        <v>39</v>
      </c>
      <c r="Q122" s="13">
        <v>1</v>
      </c>
      <c r="T122" s="13" t="s">
        <v>2798</v>
      </c>
      <c r="U122" s="13" t="s">
        <v>28</v>
      </c>
      <c r="W122" s="13" t="s">
        <v>536</v>
      </c>
      <c r="X122" s="13" t="str">
        <f>_xlfn.XLOOKUP(Burndata[[#This Row],[STATE_FULL]],'[1]State Regions'!$A:$A,'[1]State Regions'!$B:$B)</f>
        <v>Northeast</v>
      </c>
    </row>
    <row r="123" spans="1:24" x14ac:dyDescent="0.2">
      <c r="A123" s="13" t="s">
        <v>537</v>
      </c>
      <c r="B123" s="13" t="s">
        <v>538</v>
      </c>
      <c r="C123" s="13" t="s">
        <v>539</v>
      </c>
      <c r="D123" s="13" t="s">
        <v>540</v>
      </c>
      <c r="E123" s="13" t="s">
        <v>541</v>
      </c>
      <c r="F123" s="14">
        <v>19713</v>
      </c>
      <c r="G123" s="13">
        <v>6310120</v>
      </c>
      <c r="H123" s="13" t="s">
        <v>542</v>
      </c>
      <c r="I123" s="13">
        <v>1140</v>
      </c>
      <c r="K123" s="13">
        <v>1</v>
      </c>
      <c r="O123" s="13" t="s">
        <v>28</v>
      </c>
      <c r="P123" s="13">
        <v>1</v>
      </c>
      <c r="T123" s="13" t="s">
        <v>2798</v>
      </c>
      <c r="U123" s="13" t="s">
        <v>28</v>
      </c>
      <c r="W123" s="13" t="s">
        <v>543</v>
      </c>
      <c r="X123" s="13" t="str">
        <f>_xlfn.XLOOKUP(Burndata[[#This Row],[STATE_FULL]],'[1]State Regions'!$A:$A,'[1]State Regions'!$B:$B)</f>
        <v>South</v>
      </c>
    </row>
    <row r="124" spans="1:24" x14ac:dyDescent="0.2">
      <c r="A124" s="13" t="s">
        <v>537</v>
      </c>
      <c r="B124" s="13" t="s">
        <v>538</v>
      </c>
      <c r="C124" s="13" t="s">
        <v>539</v>
      </c>
      <c r="D124" s="13" t="s">
        <v>544</v>
      </c>
      <c r="E124" s="13" t="s">
        <v>545</v>
      </c>
      <c r="F124" s="14">
        <v>19803</v>
      </c>
      <c r="G124" s="13">
        <v>6310110</v>
      </c>
      <c r="H124" s="13" t="s">
        <v>546</v>
      </c>
      <c r="I124" s="13">
        <v>137</v>
      </c>
      <c r="L124" s="13">
        <v>1</v>
      </c>
      <c r="O124" s="13" t="s">
        <v>28</v>
      </c>
      <c r="R124" s="13">
        <v>1</v>
      </c>
      <c r="T124" s="13" t="s">
        <v>2798</v>
      </c>
      <c r="U124" s="13" t="s">
        <v>28</v>
      </c>
      <c r="W124" s="13" t="s">
        <v>547</v>
      </c>
      <c r="X124" s="13" t="str">
        <f>_xlfn.XLOOKUP(Burndata[[#This Row],[STATE_FULL]],'[1]State Regions'!$A:$A,'[1]State Regions'!$B:$B)</f>
        <v>South</v>
      </c>
    </row>
    <row r="125" spans="1:24" x14ac:dyDescent="0.2">
      <c r="A125" s="13" t="s">
        <v>548</v>
      </c>
      <c r="B125" s="13" t="s">
        <v>549</v>
      </c>
      <c r="C125" s="13" t="s">
        <v>548</v>
      </c>
      <c r="D125" s="13" t="s">
        <v>550</v>
      </c>
      <c r="E125" s="13" t="s">
        <v>141</v>
      </c>
      <c r="F125" s="14">
        <v>20010</v>
      </c>
      <c r="G125" s="13">
        <v>6330120</v>
      </c>
      <c r="H125" s="13" t="s">
        <v>551</v>
      </c>
      <c r="I125" s="13">
        <v>926</v>
      </c>
      <c r="J125" s="13">
        <v>10</v>
      </c>
      <c r="K125" s="13">
        <v>1</v>
      </c>
      <c r="M125" s="13">
        <v>1</v>
      </c>
      <c r="O125" s="13" t="s">
        <v>28</v>
      </c>
      <c r="P125" s="13">
        <v>1</v>
      </c>
      <c r="T125" s="13" t="s">
        <v>28</v>
      </c>
      <c r="U125" s="13" t="s">
        <v>28</v>
      </c>
      <c r="V125" s="13" t="s">
        <v>28</v>
      </c>
      <c r="W125" s="13" t="s">
        <v>552</v>
      </c>
      <c r="X125" s="13" t="str">
        <f>_xlfn.XLOOKUP(Burndata[[#This Row],[STATE_FULL]],'[1]State Regions'!$A:$A,'[1]State Regions'!$B:$B)</f>
        <v>South</v>
      </c>
    </row>
    <row r="126" spans="1:24" x14ac:dyDescent="0.2">
      <c r="A126" s="13" t="s">
        <v>548</v>
      </c>
      <c r="B126" s="13" t="s">
        <v>549</v>
      </c>
      <c r="C126" s="13" t="s">
        <v>548</v>
      </c>
      <c r="D126" s="13" t="s">
        <v>553</v>
      </c>
      <c r="E126" s="13" t="s">
        <v>141</v>
      </c>
      <c r="F126" s="14">
        <v>20037</v>
      </c>
      <c r="G126" s="13">
        <v>6330140</v>
      </c>
      <c r="H126" s="13" t="s">
        <v>554</v>
      </c>
      <c r="I126" s="13">
        <v>371</v>
      </c>
      <c r="K126" s="13">
        <v>1</v>
      </c>
      <c r="O126" s="13" t="s">
        <v>28</v>
      </c>
      <c r="P126" s="13">
        <v>1</v>
      </c>
      <c r="T126" s="13" t="s">
        <v>2798</v>
      </c>
      <c r="U126" s="13" t="s">
        <v>28</v>
      </c>
      <c r="W126" s="13" t="s">
        <v>555</v>
      </c>
      <c r="X126" s="13" t="str">
        <f>_xlfn.XLOOKUP(Burndata[[#This Row],[STATE_FULL]],'[1]State Regions'!$A:$A,'[1]State Regions'!$B:$B)</f>
        <v>South</v>
      </c>
    </row>
    <row r="127" spans="1:24" x14ac:dyDescent="0.2">
      <c r="A127" s="13" t="s">
        <v>548</v>
      </c>
      <c r="B127" s="13" t="s">
        <v>549</v>
      </c>
      <c r="C127" s="13" t="s">
        <v>548</v>
      </c>
      <c r="D127" s="13" t="s">
        <v>556</v>
      </c>
      <c r="E127" s="13" t="s">
        <v>141</v>
      </c>
      <c r="F127" s="14">
        <v>20060</v>
      </c>
      <c r="G127" s="13">
        <v>6330100</v>
      </c>
      <c r="H127" s="13" t="s">
        <v>557</v>
      </c>
      <c r="I127" s="13">
        <v>300</v>
      </c>
      <c r="K127" s="13">
        <v>1</v>
      </c>
      <c r="O127" s="13" t="s">
        <v>28</v>
      </c>
      <c r="P127" s="13">
        <v>1</v>
      </c>
      <c r="T127" s="13" t="s">
        <v>2798</v>
      </c>
      <c r="U127" s="13" t="s">
        <v>28</v>
      </c>
      <c r="W127" s="13" t="s">
        <v>558</v>
      </c>
      <c r="X127" s="13" t="str">
        <f>_xlfn.XLOOKUP(Burndata[[#This Row],[STATE_FULL]],'[1]State Regions'!$A:$A,'[1]State Regions'!$B:$B)</f>
        <v>South</v>
      </c>
    </row>
    <row r="128" spans="1:24" x14ac:dyDescent="0.2">
      <c r="A128" s="13" t="s">
        <v>548</v>
      </c>
      <c r="B128" s="13" t="s">
        <v>549</v>
      </c>
      <c r="C128" s="13" t="s">
        <v>548</v>
      </c>
      <c r="D128" s="13" t="s">
        <v>559</v>
      </c>
      <c r="E128" s="13" t="s">
        <v>141</v>
      </c>
      <c r="F128" s="14">
        <v>20010</v>
      </c>
      <c r="G128" s="13">
        <v>6330030</v>
      </c>
      <c r="H128" s="13" t="s">
        <v>560</v>
      </c>
      <c r="I128" s="13">
        <v>323</v>
      </c>
      <c r="J128" s="13">
        <v>31</v>
      </c>
      <c r="L128" s="13">
        <v>1</v>
      </c>
      <c r="N128" s="13">
        <v>1</v>
      </c>
      <c r="O128" s="13" t="s">
        <v>28</v>
      </c>
      <c r="R128" s="13">
        <v>1</v>
      </c>
      <c r="T128" s="13" t="s">
        <v>39</v>
      </c>
      <c r="U128" s="13" t="s">
        <v>28</v>
      </c>
      <c r="V128" s="13" t="s">
        <v>28</v>
      </c>
      <c r="W128" s="13" t="s">
        <v>561</v>
      </c>
      <c r="X128" s="13" t="str">
        <f>_xlfn.XLOOKUP(Burndata[[#This Row],[STATE_FULL]],'[1]State Regions'!$A:$A,'[1]State Regions'!$B:$B)</f>
        <v>South</v>
      </c>
    </row>
    <row r="129" spans="1:24" x14ac:dyDescent="0.2">
      <c r="A129" s="13" t="s">
        <v>562</v>
      </c>
      <c r="B129" s="13" t="s">
        <v>563</v>
      </c>
      <c r="C129" s="13" t="s">
        <v>564</v>
      </c>
      <c r="D129" s="13" t="s">
        <v>565</v>
      </c>
      <c r="E129" s="13" t="s">
        <v>566</v>
      </c>
      <c r="F129" s="14">
        <v>32610</v>
      </c>
      <c r="G129" s="13">
        <v>6390283</v>
      </c>
      <c r="H129" s="13" t="s">
        <v>567</v>
      </c>
      <c r="I129" s="13">
        <v>1162</v>
      </c>
      <c r="J129" s="13">
        <v>27</v>
      </c>
      <c r="K129" s="13">
        <v>1</v>
      </c>
      <c r="M129" s="13">
        <v>1</v>
      </c>
      <c r="O129" s="13" t="s">
        <v>28</v>
      </c>
      <c r="P129" s="13">
        <v>1</v>
      </c>
      <c r="T129" s="13" t="s">
        <v>28</v>
      </c>
      <c r="U129" s="13" t="s">
        <v>28</v>
      </c>
      <c r="V129" s="13" t="s">
        <v>28</v>
      </c>
      <c r="W129" s="13" t="s">
        <v>568</v>
      </c>
      <c r="X129" s="13" t="str">
        <f>_xlfn.XLOOKUP(Burndata[[#This Row],[STATE_FULL]],'[1]State Regions'!$A:$A,'[1]State Regions'!$B:$B)</f>
        <v>South</v>
      </c>
    </row>
    <row r="130" spans="1:24" x14ac:dyDescent="0.2">
      <c r="A130" s="13" t="s">
        <v>562</v>
      </c>
      <c r="B130" s="13" t="s">
        <v>563</v>
      </c>
      <c r="C130" s="13" t="s">
        <v>569</v>
      </c>
      <c r="D130" s="13" t="s">
        <v>570</v>
      </c>
      <c r="E130" s="13" t="s">
        <v>571</v>
      </c>
      <c r="F130" s="14">
        <v>32401</v>
      </c>
      <c r="G130" s="13">
        <v>6390775</v>
      </c>
      <c r="H130" s="13" t="s">
        <v>572</v>
      </c>
      <c r="I130" s="13">
        <v>202</v>
      </c>
      <c r="K130" s="13">
        <v>1</v>
      </c>
      <c r="O130" s="13" t="s">
        <v>39</v>
      </c>
      <c r="Q130" s="13">
        <v>1</v>
      </c>
      <c r="T130" s="13" t="s">
        <v>2798</v>
      </c>
      <c r="U130" s="13" t="s">
        <v>28</v>
      </c>
      <c r="W130" s="13" t="s">
        <v>573</v>
      </c>
      <c r="X130" s="13" t="str">
        <f>_xlfn.XLOOKUP(Burndata[[#This Row],[STATE_FULL]],'[1]State Regions'!$A:$A,'[1]State Regions'!$B:$B)</f>
        <v>South</v>
      </c>
    </row>
    <row r="131" spans="1:24" x14ac:dyDescent="0.2">
      <c r="A131" s="13" t="s">
        <v>562</v>
      </c>
      <c r="B131" s="13" t="s">
        <v>563</v>
      </c>
      <c r="C131" s="13" t="s">
        <v>574</v>
      </c>
      <c r="D131" s="13" t="s">
        <v>575</v>
      </c>
      <c r="E131" s="13" t="s">
        <v>576</v>
      </c>
      <c r="F131" s="14">
        <v>32901</v>
      </c>
      <c r="G131" s="13">
        <v>6390530</v>
      </c>
      <c r="H131" s="13" t="s">
        <v>577</v>
      </c>
      <c r="I131" s="13">
        <v>514</v>
      </c>
      <c r="K131" s="13">
        <v>1</v>
      </c>
      <c r="O131" s="13" t="s">
        <v>39</v>
      </c>
      <c r="Q131" s="13">
        <v>1</v>
      </c>
      <c r="T131" s="13" t="s">
        <v>2798</v>
      </c>
      <c r="U131" s="13" t="s">
        <v>28</v>
      </c>
      <c r="W131" s="13" t="s">
        <v>578</v>
      </c>
      <c r="X131" s="13" t="str">
        <f>_xlfn.XLOOKUP(Burndata[[#This Row],[STATE_FULL]],'[1]State Regions'!$A:$A,'[1]State Regions'!$B:$B)</f>
        <v>South</v>
      </c>
    </row>
    <row r="132" spans="1:24" x14ac:dyDescent="0.2">
      <c r="A132" s="13" t="s">
        <v>562</v>
      </c>
      <c r="B132" s="13" t="s">
        <v>563</v>
      </c>
      <c r="C132" s="13" t="s">
        <v>579</v>
      </c>
      <c r="D132" s="13" t="s">
        <v>580</v>
      </c>
      <c r="E132" s="13" t="s">
        <v>581</v>
      </c>
      <c r="F132" s="14">
        <v>33021</v>
      </c>
      <c r="G132" s="13">
        <v>6390295</v>
      </c>
      <c r="H132" s="13" t="s">
        <v>582</v>
      </c>
      <c r="I132" s="13">
        <v>797</v>
      </c>
      <c r="K132" s="13">
        <v>1</v>
      </c>
      <c r="L132" s="13">
        <v>1</v>
      </c>
      <c r="O132" s="13" t="s">
        <v>28</v>
      </c>
      <c r="P132" s="13">
        <v>1</v>
      </c>
      <c r="S132" s="13">
        <v>1</v>
      </c>
      <c r="T132" s="13" t="s">
        <v>2798</v>
      </c>
      <c r="U132" s="13" t="s">
        <v>28</v>
      </c>
      <c r="W132" s="13" t="s">
        <v>583</v>
      </c>
      <c r="X132" s="13" t="str">
        <f>_xlfn.XLOOKUP(Burndata[[#This Row],[STATE_FULL]],'[1]State Regions'!$A:$A,'[1]State Regions'!$B:$B)</f>
        <v>South</v>
      </c>
    </row>
    <row r="133" spans="1:24" x14ac:dyDescent="0.2">
      <c r="A133" s="13" t="s">
        <v>562</v>
      </c>
      <c r="B133" s="13" t="s">
        <v>563</v>
      </c>
      <c r="C133" s="13" t="s">
        <v>579</v>
      </c>
      <c r="D133" s="13" t="s">
        <v>584</v>
      </c>
      <c r="E133" s="13" t="s">
        <v>585</v>
      </c>
      <c r="F133" s="14">
        <v>33316</v>
      </c>
      <c r="G133" s="13">
        <v>6390210</v>
      </c>
      <c r="H133" s="13" t="s">
        <v>586</v>
      </c>
      <c r="I133" s="13">
        <v>716</v>
      </c>
      <c r="K133" s="13">
        <v>1</v>
      </c>
      <c r="O133" s="13" t="s">
        <v>39</v>
      </c>
      <c r="P133" s="13">
        <v>1</v>
      </c>
      <c r="T133" s="13" t="s">
        <v>2798</v>
      </c>
      <c r="U133" s="13" t="s">
        <v>28</v>
      </c>
      <c r="W133" s="13" t="s">
        <v>587</v>
      </c>
      <c r="X133" s="13" t="str">
        <f>_xlfn.XLOOKUP(Burndata[[#This Row],[STATE_FULL]],'[1]State Regions'!$A:$A,'[1]State Regions'!$B:$B)</f>
        <v>South</v>
      </c>
    </row>
    <row r="134" spans="1:24" x14ac:dyDescent="0.2">
      <c r="A134" s="13" t="s">
        <v>562</v>
      </c>
      <c r="B134" s="13" t="s">
        <v>563</v>
      </c>
      <c r="C134" s="13" t="s">
        <v>579</v>
      </c>
      <c r="D134" s="13" t="s">
        <v>588</v>
      </c>
      <c r="E134" s="13" t="s">
        <v>589</v>
      </c>
      <c r="F134" s="14">
        <v>33064</v>
      </c>
      <c r="G134" s="13">
        <v>6390849</v>
      </c>
      <c r="H134" s="13" t="s">
        <v>590</v>
      </c>
      <c r="I134" s="13">
        <v>331</v>
      </c>
      <c r="K134" s="13">
        <v>1</v>
      </c>
      <c r="O134" s="13" t="s">
        <v>39</v>
      </c>
      <c r="Q134" s="13">
        <v>1</v>
      </c>
      <c r="T134" s="13" t="s">
        <v>2798</v>
      </c>
      <c r="U134" s="13" t="s">
        <v>28</v>
      </c>
      <c r="W134" s="13" t="s">
        <v>591</v>
      </c>
      <c r="X134" s="13" t="str">
        <f>_xlfn.XLOOKUP(Burndata[[#This Row],[STATE_FULL]],'[1]State Regions'!$A:$A,'[1]State Regions'!$B:$B)</f>
        <v>South</v>
      </c>
    </row>
    <row r="135" spans="1:24" x14ac:dyDescent="0.2">
      <c r="A135" s="13" t="s">
        <v>562</v>
      </c>
      <c r="B135" s="13" t="s">
        <v>563</v>
      </c>
      <c r="C135" s="13" t="s">
        <v>592</v>
      </c>
      <c r="D135" s="13" t="s">
        <v>593</v>
      </c>
      <c r="E135" s="13" t="s">
        <v>594</v>
      </c>
      <c r="F135" s="14">
        <v>32073</v>
      </c>
      <c r="G135" s="13">
        <v>6390700</v>
      </c>
      <c r="H135" s="13" t="s">
        <v>595</v>
      </c>
      <c r="I135" s="13">
        <v>365</v>
      </c>
      <c r="K135" s="13">
        <v>1</v>
      </c>
      <c r="O135" s="13" t="s">
        <v>39</v>
      </c>
      <c r="Q135" s="13">
        <v>1</v>
      </c>
      <c r="T135" s="13" t="s">
        <v>2798</v>
      </c>
      <c r="U135" s="13" t="s">
        <v>28</v>
      </c>
      <c r="W135" s="13" t="s">
        <v>596</v>
      </c>
      <c r="X135" s="13" t="str">
        <f>_xlfn.XLOOKUP(Burndata[[#This Row],[STATE_FULL]],'[1]State Regions'!$A:$A,'[1]State Regions'!$B:$B)</f>
        <v>South</v>
      </c>
    </row>
    <row r="136" spans="1:24" x14ac:dyDescent="0.2">
      <c r="A136" s="13" t="s">
        <v>562</v>
      </c>
      <c r="B136" s="13" t="s">
        <v>563</v>
      </c>
      <c r="C136" s="13" t="s">
        <v>597</v>
      </c>
      <c r="D136" s="13" t="s">
        <v>598</v>
      </c>
      <c r="E136" s="13" t="s">
        <v>599</v>
      </c>
      <c r="F136" s="14">
        <v>32209</v>
      </c>
      <c r="G136" s="13">
        <v>6390082</v>
      </c>
      <c r="H136" s="13" t="s">
        <v>600</v>
      </c>
      <c r="I136" s="13">
        <v>695</v>
      </c>
      <c r="K136" s="13">
        <v>1</v>
      </c>
      <c r="O136" s="13" t="s">
        <v>28</v>
      </c>
      <c r="P136" s="13">
        <v>1</v>
      </c>
      <c r="T136" s="13" t="s">
        <v>2798</v>
      </c>
      <c r="U136" s="13" t="s">
        <v>28</v>
      </c>
      <c r="W136" s="13" t="s">
        <v>601</v>
      </c>
      <c r="X136" s="13" t="str">
        <f>_xlfn.XLOOKUP(Burndata[[#This Row],[STATE_FULL]],'[1]State Regions'!$A:$A,'[1]State Regions'!$B:$B)</f>
        <v>South</v>
      </c>
    </row>
    <row r="137" spans="1:24" x14ac:dyDescent="0.2">
      <c r="A137" s="13" t="s">
        <v>562</v>
      </c>
      <c r="B137" s="13" t="s">
        <v>563</v>
      </c>
      <c r="C137" s="13" t="s">
        <v>597</v>
      </c>
      <c r="D137" s="13" t="s">
        <v>602</v>
      </c>
      <c r="E137" s="13" t="s">
        <v>599</v>
      </c>
      <c r="F137" s="14">
        <v>32207</v>
      </c>
      <c r="G137" s="13">
        <v>6390134</v>
      </c>
      <c r="H137" s="13" t="s">
        <v>603</v>
      </c>
      <c r="I137" s="13">
        <v>216</v>
      </c>
      <c r="L137" s="13">
        <v>1</v>
      </c>
      <c r="O137" s="13" t="s">
        <v>39</v>
      </c>
      <c r="R137" s="13">
        <v>1</v>
      </c>
      <c r="T137" s="13" t="s">
        <v>2798</v>
      </c>
      <c r="U137" s="13" t="s">
        <v>28</v>
      </c>
      <c r="W137" s="13" t="s">
        <v>604</v>
      </c>
      <c r="X137" s="13" t="str">
        <f>_xlfn.XLOOKUP(Burndata[[#This Row],[STATE_FULL]],'[1]State Regions'!$A:$A,'[1]State Regions'!$B:$B)</f>
        <v>South</v>
      </c>
    </row>
    <row r="138" spans="1:24" x14ac:dyDescent="0.2">
      <c r="A138" s="13" t="s">
        <v>562</v>
      </c>
      <c r="B138" s="13" t="s">
        <v>563</v>
      </c>
      <c r="C138" s="13" t="s">
        <v>605</v>
      </c>
      <c r="D138" s="13" t="s">
        <v>606</v>
      </c>
      <c r="E138" s="13" t="s">
        <v>607</v>
      </c>
      <c r="F138" s="14">
        <v>32501</v>
      </c>
      <c r="G138" s="13">
        <v>6390792</v>
      </c>
      <c r="H138" s="13" t="s">
        <v>608</v>
      </c>
      <c r="I138" s="13">
        <v>264</v>
      </c>
      <c r="K138" s="13">
        <v>1</v>
      </c>
      <c r="O138" s="13" t="s">
        <v>39</v>
      </c>
      <c r="Q138" s="13">
        <v>1</v>
      </c>
      <c r="T138" s="13" t="s">
        <v>2798</v>
      </c>
      <c r="U138" s="13" t="s">
        <v>28</v>
      </c>
      <c r="W138" s="13" t="s">
        <v>609</v>
      </c>
      <c r="X138" s="13" t="str">
        <f>_xlfn.XLOOKUP(Burndata[[#This Row],[STATE_FULL]],'[1]State Regions'!$A:$A,'[1]State Regions'!$B:$B)</f>
        <v>South</v>
      </c>
    </row>
    <row r="139" spans="1:24" x14ac:dyDescent="0.2">
      <c r="A139" s="13" t="s">
        <v>562</v>
      </c>
      <c r="B139" s="13" t="s">
        <v>563</v>
      </c>
      <c r="C139" s="13" t="s">
        <v>605</v>
      </c>
      <c r="D139" s="13" t="s">
        <v>610</v>
      </c>
      <c r="E139" s="13" t="s">
        <v>607</v>
      </c>
      <c r="F139" s="14">
        <v>32504</v>
      </c>
      <c r="G139" s="13">
        <v>6390830</v>
      </c>
      <c r="H139" s="13" t="s">
        <v>611</v>
      </c>
      <c r="I139" s="13">
        <v>566</v>
      </c>
      <c r="K139" s="13">
        <v>1</v>
      </c>
      <c r="L139" s="13">
        <v>1</v>
      </c>
      <c r="O139" s="13" t="s">
        <v>39</v>
      </c>
      <c r="Q139" s="13">
        <v>1</v>
      </c>
      <c r="S139" s="13">
        <v>1</v>
      </c>
      <c r="T139" s="13" t="s">
        <v>2798</v>
      </c>
      <c r="U139" s="13" t="s">
        <v>28</v>
      </c>
      <c r="W139" s="13" t="s">
        <v>612</v>
      </c>
      <c r="X139" s="13" t="str">
        <f>_xlfn.XLOOKUP(Burndata[[#This Row],[STATE_FULL]],'[1]State Regions'!$A:$A,'[1]State Regions'!$B:$B)</f>
        <v>South</v>
      </c>
    </row>
    <row r="140" spans="1:24" x14ac:dyDescent="0.2">
      <c r="A140" s="13" t="s">
        <v>562</v>
      </c>
      <c r="B140" s="13" t="s">
        <v>563</v>
      </c>
      <c r="C140" s="13" t="s">
        <v>613</v>
      </c>
      <c r="D140" s="13" t="s">
        <v>614</v>
      </c>
      <c r="E140" s="13" t="s">
        <v>615</v>
      </c>
      <c r="F140" s="14">
        <v>33606</v>
      </c>
      <c r="G140" s="13">
        <v>6391060</v>
      </c>
      <c r="H140" s="13" t="s">
        <v>616</v>
      </c>
      <c r="I140" s="13">
        <v>1041</v>
      </c>
      <c r="J140" s="13">
        <v>18</v>
      </c>
      <c r="K140" s="13">
        <v>1</v>
      </c>
      <c r="L140" s="13">
        <v>1</v>
      </c>
      <c r="M140" s="13">
        <v>1</v>
      </c>
      <c r="N140" s="13">
        <v>1</v>
      </c>
      <c r="O140" s="13" t="s">
        <v>28</v>
      </c>
      <c r="P140" s="13">
        <v>1</v>
      </c>
      <c r="R140" s="13">
        <v>1</v>
      </c>
      <c r="T140" s="13" t="s">
        <v>28</v>
      </c>
      <c r="U140" s="13" t="s">
        <v>28</v>
      </c>
      <c r="V140" s="13" t="s">
        <v>28</v>
      </c>
      <c r="W140" s="13" t="s">
        <v>617</v>
      </c>
      <c r="X140" s="13" t="str">
        <f>_xlfn.XLOOKUP(Burndata[[#This Row],[STATE_FULL]],'[1]State Regions'!$A:$A,'[1]State Regions'!$B:$B)</f>
        <v>South</v>
      </c>
    </row>
    <row r="141" spans="1:24" x14ac:dyDescent="0.2">
      <c r="A141" s="13" t="s">
        <v>562</v>
      </c>
      <c r="B141" s="13" t="s">
        <v>563</v>
      </c>
      <c r="C141" s="13" t="s">
        <v>613</v>
      </c>
      <c r="D141" s="13" t="s">
        <v>618</v>
      </c>
      <c r="E141" s="13" t="s">
        <v>615</v>
      </c>
      <c r="F141" s="14">
        <v>33607</v>
      </c>
      <c r="G141" s="13">
        <v>6390053</v>
      </c>
      <c r="H141" s="13" t="s">
        <v>619</v>
      </c>
      <c r="I141" s="13">
        <v>774</v>
      </c>
      <c r="K141" s="13">
        <v>1</v>
      </c>
      <c r="L141" s="13">
        <v>1</v>
      </c>
      <c r="O141" s="13" t="s">
        <v>39</v>
      </c>
      <c r="Q141" s="13">
        <v>1</v>
      </c>
      <c r="S141" s="13">
        <v>1</v>
      </c>
      <c r="T141" s="13" t="s">
        <v>2798</v>
      </c>
      <c r="U141" s="13" t="s">
        <v>28</v>
      </c>
      <c r="W141" s="13" t="s">
        <v>620</v>
      </c>
      <c r="X141" s="13" t="str">
        <f>_xlfn.XLOOKUP(Burndata[[#This Row],[STATE_FULL]],'[1]State Regions'!$A:$A,'[1]State Regions'!$B:$B)</f>
        <v>South</v>
      </c>
    </row>
    <row r="142" spans="1:24" x14ac:dyDescent="0.2">
      <c r="A142" s="13" t="s">
        <v>562</v>
      </c>
      <c r="B142" s="13" t="s">
        <v>563</v>
      </c>
      <c r="C142" s="13" t="s">
        <v>621</v>
      </c>
      <c r="D142" s="13" t="s">
        <v>622</v>
      </c>
      <c r="E142" s="13" t="s">
        <v>623</v>
      </c>
      <c r="F142" s="14">
        <v>33901</v>
      </c>
      <c r="G142" s="13">
        <v>6390240</v>
      </c>
      <c r="H142" s="13" t="s">
        <v>624</v>
      </c>
      <c r="I142" s="13">
        <v>414</v>
      </c>
      <c r="K142" s="13">
        <v>1</v>
      </c>
      <c r="O142" s="13" t="s">
        <v>39</v>
      </c>
      <c r="Q142" s="13">
        <v>1</v>
      </c>
      <c r="T142" s="13" t="s">
        <v>2798</v>
      </c>
      <c r="U142" s="13" t="s">
        <v>28</v>
      </c>
      <c r="W142" s="13" t="s">
        <v>625</v>
      </c>
      <c r="X142" s="13" t="str">
        <f>_xlfn.XLOOKUP(Burndata[[#This Row],[STATE_FULL]],'[1]State Regions'!$A:$A,'[1]State Regions'!$B:$B)</f>
        <v>South</v>
      </c>
    </row>
    <row r="143" spans="1:24" x14ac:dyDescent="0.2">
      <c r="A143" s="13" t="s">
        <v>562</v>
      </c>
      <c r="B143" s="13" t="s">
        <v>563</v>
      </c>
      <c r="C143" s="13" t="s">
        <v>626</v>
      </c>
      <c r="D143" s="13" t="s">
        <v>627</v>
      </c>
      <c r="E143" s="13" t="s">
        <v>628</v>
      </c>
      <c r="F143" s="14">
        <v>32308</v>
      </c>
      <c r="G143" s="13">
        <v>6391030</v>
      </c>
      <c r="H143" s="13" t="s">
        <v>629</v>
      </c>
      <c r="I143" s="13">
        <v>772</v>
      </c>
      <c r="K143" s="13">
        <v>1</v>
      </c>
      <c r="O143" s="13" t="s">
        <v>39</v>
      </c>
      <c r="Q143" s="13">
        <v>1</v>
      </c>
      <c r="T143" s="13" t="s">
        <v>2798</v>
      </c>
      <c r="U143" s="13" t="s">
        <v>28</v>
      </c>
      <c r="W143" s="13" t="s">
        <v>630</v>
      </c>
      <c r="X143" s="13" t="str">
        <f>_xlfn.XLOOKUP(Burndata[[#This Row],[STATE_FULL]],'[1]State Regions'!$A:$A,'[1]State Regions'!$B:$B)</f>
        <v>South</v>
      </c>
    </row>
    <row r="144" spans="1:24" x14ac:dyDescent="0.2">
      <c r="A144" s="13" t="s">
        <v>562</v>
      </c>
      <c r="B144" s="13" t="s">
        <v>563</v>
      </c>
      <c r="C144" s="13" t="s">
        <v>631</v>
      </c>
      <c r="D144" s="13" t="s">
        <v>632</v>
      </c>
      <c r="E144" s="13" t="s">
        <v>633</v>
      </c>
      <c r="F144" s="14">
        <v>34209</v>
      </c>
      <c r="G144" s="13">
        <v>6390055</v>
      </c>
      <c r="H144" s="13" t="s">
        <v>634</v>
      </c>
      <c r="I144" s="13">
        <v>383</v>
      </c>
      <c r="J144" s="13">
        <v>12</v>
      </c>
      <c r="K144" s="13">
        <v>1</v>
      </c>
      <c r="M144" s="13">
        <v>1</v>
      </c>
      <c r="O144" s="13" t="s">
        <v>28</v>
      </c>
      <c r="Q144" s="13">
        <v>1</v>
      </c>
      <c r="T144" s="13" t="s">
        <v>39</v>
      </c>
      <c r="U144" s="13" t="s">
        <v>28</v>
      </c>
      <c r="V144" s="13" t="s">
        <v>28</v>
      </c>
      <c r="W144" s="13" t="s">
        <v>635</v>
      </c>
      <c r="X144" s="13" t="str">
        <f>_xlfn.XLOOKUP(Burndata[[#This Row],[STATE_FULL]],'[1]State Regions'!$A:$A,'[1]State Regions'!$B:$B)</f>
        <v>South</v>
      </c>
    </row>
    <row r="145" spans="1:24" x14ac:dyDescent="0.2">
      <c r="A145" s="13" t="s">
        <v>562</v>
      </c>
      <c r="B145" s="13" t="s">
        <v>563</v>
      </c>
      <c r="C145" s="13" t="s">
        <v>636</v>
      </c>
      <c r="D145" s="13" t="s">
        <v>637</v>
      </c>
      <c r="E145" s="13" t="s">
        <v>638</v>
      </c>
      <c r="F145" s="14">
        <v>34471</v>
      </c>
      <c r="G145" s="13">
        <v>6390680</v>
      </c>
      <c r="H145" s="13" t="s">
        <v>639</v>
      </c>
      <c r="I145" s="13">
        <v>288</v>
      </c>
      <c r="K145" s="13">
        <v>1</v>
      </c>
      <c r="O145" s="13" t="s">
        <v>28</v>
      </c>
      <c r="Q145" s="13">
        <v>1</v>
      </c>
      <c r="T145" s="13" t="s">
        <v>2798</v>
      </c>
      <c r="U145" s="13" t="s">
        <v>28</v>
      </c>
      <c r="W145" s="13" t="s">
        <v>640</v>
      </c>
      <c r="X145" s="13" t="str">
        <f>_xlfn.XLOOKUP(Burndata[[#This Row],[STATE_FULL]],'[1]State Regions'!$A:$A,'[1]State Regions'!$B:$B)</f>
        <v>South</v>
      </c>
    </row>
    <row r="146" spans="1:24" x14ac:dyDescent="0.2">
      <c r="A146" s="13" t="s">
        <v>562</v>
      </c>
      <c r="B146" s="13" t="s">
        <v>563</v>
      </c>
      <c r="C146" s="13" t="s">
        <v>641</v>
      </c>
      <c r="D146" s="13" t="s">
        <v>642</v>
      </c>
      <c r="E146" s="13" t="s">
        <v>643</v>
      </c>
      <c r="F146" s="14">
        <v>33175</v>
      </c>
      <c r="G146" s="13">
        <v>6390515</v>
      </c>
      <c r="H146" s="13" t="s">
        <v>644</v>
      </c>
      <c r="I146" s="13">
        <v>447</v>
      </c>
      <c r="J146" s="13">
        <v>18</v>
      </c>
      <c r="K146" s="13">
        <v>1</v>
      </c>
      <c r="M146" s="13">
        <v>1</v>
      </c>
      <c r="O146" s="13" t="s">
        <v>28</v>
      </c>
      <c r="P146" s="13">
        <v>1</v>
      </c>
      <c r="T146" s="13" t="s">
        <v>28</v>
      </c>
      <c r="U146" s="13" t="s">
        <v>28</v>
      </c>
      <c r="V146" s="13" t="s">
        <v>28</v>
      </c>
      <c r="W146" s="13" t="s">
        <v>645</v>
      </c>
      <c r="X146" s="13" t="str">
        <f>_xlfn.XLOOKUP(Burndata[[#This Row],[STATE_FULL]],'[1]State Regions'!$A:$A,'[1]State Regions'!$B:$B)</f>
        <v>South</v>
      </c>
    </row>
    <row r="147" spans="1:24" x14ac:dyDescent="0.2">
      <c r="A147" s="13" t="s">
        <v>562</v>
      </c>
      <c r="B147" s="13" t="s">
        <v>563</v>
      </c>
      <c r="C147" s="13" t="s">
        <v>641</v>
      </c>
      <c r="D147" s="13" t="s">
        <v>646</v>
      </c>
      <c r="E147" s="13" t="s">
        <v>643</v>
      </c>
      <c r="F147" s="14">
        <v>33136</v>
      </c>
      <c r="G147" s="13">
        <v>6390570</v>
      </c>
      <c r="H147" s="13" t="s">
        <v>647</v>
      </c>
      <c r="I147" s="13">
        <v>1550</v>
      </c>
      <c r="K147" s="13">
        <v>1</v>
      </c>
      <c r="M147" s="13">
        <v>1</v>
      </c>
      <c r="N147" s="13">
        <v>1</v>
      </c>
      <c r="O147" s="13" t="s">
        <v>28</v>
      </c>
      <c r="P147" s="13">
        <v>1</v>
      </c>
      <c r="T147" s="13" t="s">
        <v>28</v>
      </c>
      <c r="U147" s="13" t="s">
        <v>28</v>
      </c>
      <c r="V147" s="13" t="s">
        <v>28</v>
      </c>
      <c r="W147" s="13" t="s">
        <v>648</v>
      </c>
      <c r="X147" s="13" t="str">
        <f>_xlfn.XLOOKUP(Burndata[[#This Row],[STATE_FULL]],'[1]State Regions'!$A:$A,'[1]State Regions'!$B:$B)</f>
        <v>South</v>
      </c>
    </row>
    <row r="148" spans="1:24" x14ac:dyDescent="0.2">
      <c r="A148" s="13" t="s">
        <v>562</v>
      </c>
      <c r="B148" s="13" t="s">
        <v>563</v>
      </c>
      <c r="C148" s="13" t="s">
        <v>641</v>
      </c>
      <c r="D148" s="13" t="s">
        <v>649</v>
      </c>
      <c r="E148" s="13" t="s">
        <v>643</v>
      </c>
      <c r="F148" s="14">
        <v>33155</v>
      </c>
      <c r="G148" s="13">
        <v>6390625</v>
      </c>
      <c r="H148" s="13" t="s">
        <v>650</v>
      </c>
      <c r="I148" s="13">
        <v>309</v>
      </c>
      <c r="L148" s="13">
        <v>1</v>
      </c>
      <c r="O148" s="13" t="s">
        <v>28</v>
      </c>
      <c r="R148" s="13">
        <v>1</v>
      </c>
      <c r="T148" s="13" t="s">
        <v>2798</v>
      </c>
      <c r="U148" s="13" t="s">
        <v>28</v>
      </c>
      <c r="W148" s="13" t="s">
        <v>651</v>
      </c>
      <c r="X148" s="13" t="str">
        <f>_xlfn.XLOOKUP(Burndata[[#This Row],[STATE_FULL]],'[1]State Regions'!$A:$A,'[1]State Regions'!$B:$B)</f>
        <v>South</v>
      </c>
    </row>
    <row r="149" spans="1:24" x14ac:dyDescent="0.2">
      <c r="A149" s="13" t="s">
        <v>562</v>
      </c>
      <c r="B149" s="13" t="s">
        <v>563</v>
      </c>
      <c r="C149" s="13" t="s">
        <v>641</v>
      </c>
      <c r="D149" s="13" t="s">
        <v>652</v>
      </c>
      <c r="E149" s="13" t="s">
        <v>643</v>
      </c>
      <c r="F149" s="14">
        <v>33180</v>
      </c>
      <c r="G149" s="13">
        <v>6390282</v>
      </c>
      <c r="H149" s="13" t="s">
        <v>653</v>
      </c>
      <c r="I149" s="13">
        <v>407</v>
      </c>
      <c r="K149" s="13">
        <v>1</v>
      </c>
      <c r="O149" s="13" t="s">
        <v>39</v>
      </c>
      <c r="Q149" s="13">
        <v>1</v>
      </c>
      <c r="T149" s="13" t="s">
        <v>2798</v>
      </c>
      <c r="U149" s="13" t="s">
        <v>28</v>
      </c>
      <c r="W149" s="13" t="s">
        <v>654</v>
      </c>
      <c r="X149" s="13" t="str">
        <f>_xlfn.XLOOKUP(Burndata[[#This Row],[STATE_FULL]],'[1]State Regions'!$A:$A,'[1]State Regions'!$B:$B)</f>
        <v>South</v>
      </c>
    </row>
    <row r="150" spans="1:24" x14ac:dyDescent="0.2">
      <c r="A150" s="13" t="s">
        <v>562</v>
      </c>
      <c r="B150" s="13" t="s">
        <v>563</v>
      </c>
      <c r="C150" s="13" t="s">
        <v>641</v>
      </c>
      <c r="D150" s="13" t="s">
        <v>655</v>
      </c>
      <c r="E150" s="13" t="s">
        <v>656</v>
      </c>
      <c r="F150" s="14">
        <v>33157</v>
      </c>
      <c r="G150" s="13">
        <v>6390560</v>
      </c>
      <c r="H150" s="13" t="s">
        <v>657</v>
      </c>
      <c r="I150" s="13">
        <v>192</v>
      </c>
      <c r="K150" s="13">
        <v>1</v>
      </c>
      <c r="O150" s="13" t="s">
        <v>39</v>
      </c>
      <c r="Q150" s="13">
        <v>1</v>
      </c>
      <c r="T150" s="13" t="s">
        <v>2798</v>
      </c>
      <c r="U150" s="13" t="s">
        <v>28</v>
      </c>
      <c r="W150" s="13" t="s">
        <v>658</v>
      </c>
      <c r="X150" s="13" t="str">
        <f>_xlfn.XLOOKUP(Burndata[[#This Row],[STATE_FULL]],'[1]State Regions'!$A:$A,'[1]State Regions'!$B:$B)</f>
        <v>South</v>
      </c>
    </row>
    <row r="151" spans="1:24" x14ac:dyDescent="0.2">
      <c r="A151" s="13" t="s">
        <v>562</v>
      </c>
      <c r="B151" s="13" t="s">
        <v>563</v>
      </c>
      <c r="C151" s="13" t="s">
        <v>659</v>
      </c>
      <c r="D151" s="13" t="s">
        <v>660</v>
      </c>
      <c r="E151" s="13" t="s">
        <v>661</v>
      </c>
      <c r="F151" s="14">
        <v>32547</v>
      </c>
      <c r="G151" s="13">
        <v>6390253</v>
      </c>
      <c r="H151" s="13" t="s">
        <v>662</v>
      </c>
      <c r="I151" s="13">
        <v>267</v>
      </c>
      <c r="K151" s="13">
        <v>1</v>
      </c>
      <c r="O151" s="13" t="s">
        <v>28</v>
      </c>
      <c r="Q151" s="13">
        <v>1</v>
      </c>
      <c r="T151" s="13" t="s">
        <v>2798</v>
      </c>
      <c r="U151" s="13" t="s">
        <v>28</v>
      </c>
      <c r="W151" s="13" t="s">
        <v>663</v>
      </c>
      <c r="X151" s="13" t="str">
        <f>_xlfn.XLOOKUP(Burndata[[#This Row],[STATE_FULL]],'[1]State Regions'!$A:$A,'[1]State Regions'!$B:$B)</f>
        <v>South</v>
      </c>
    </row>
    <row r="152" spans="1:24" x14ac:dyDescent="0.2">
      <c r="A152" s="13" t="s">
        <v>562</v>
      </c>
      <c r="B152" s="13" t="s">
        <v>563</v>
      </c>
      <c r="C152" s="13" t="s">
        <v>252</v>
      </c>
      <c r="D152" s="13" t="s">
        <v>664</v>
      </c>
      <c r="E152" s="13" t="s">
        <v>665</v>
      </c>
      <c r="F152" s="14">
        <v>32806</v>
      </c>
      <c r="G152" s="13">
        <v>6390695</v>
      </c>
      <c r="H152" s="13" t="s">
        <v>666</v>
      </c>
      <c r="I152" s="13">
        <v>808</v>
      </c>
      <c r="J152" s="13">
        <v>10</v>
      </c>
      <c r="K152" s="13">
        <v>1</v>
      </c>
      <c r="L152" s="13">
        <v>1</v>
      </c>
      <c r="M152" s="13">
        <v>1</v>
      </c>
      <c r="O152" s="13" t="s">
        <v>28</v>
      </c>
      <c r="P152" s="13">
        <v>1</v>
      </c>
      <c r="R152" s="13">
        <v>1</v>
      </c>
      <c r="T152" s="13" t="s">
        <v>28</v>
      </c>
      <c r="U152" s="13" t="s">
        <v>28</v>
      </c>
      <c r="V152" s="13" t="s">
        <v>28</v>
      </c>
      <c r="W152" s="13" t="s">
        <v>667</v>
      </c>
      <c r="X152" s="13" t="str">
        <f>_xlfn.XLOOKUP(Burndata[[#This Row],[STATE_FULL]],'[1]State Regions'!$A:$A,'[1]State Regions'!$B:$B)</f>
        <v>South</v>
      </c>
    </row>
    <row r="153" spans="1:24" x14ac:dyDescent="0.2">
      <c r="A153" s="13" t="s">
        <v>562</v>
      </c>
      <c r="B153" s="13" t="s">
        <v>563</v>
      </c>
      <c r="C153" s="13" t="s">
        <v>668</v>
      </c>
      <c r="D153" s="13" t="s">
        <v>669</v>
      </c>
      <c r="E153" s="13" t="s">
        <v>670</v>
      </c>
      <c r="F153" s="14">
        <v>34741</v>
      </c>
      <c r="G153" s="13">
        <v>6390440</v>
      </c>
      <c r="H153" s="13" t="s">
        <v>671</v>
      </c>
      <c r="I153" s="13">
        <v>414</v>
      </c>
      <c r="K153" s="13">
        <v>1</v>
      </c>
      <c r="O153" s="13" t="s">
        <v>39</v>
      </c>
      <c r="Q153" s="13">
        <v>1</v>
      </c>
      <c r="T153" s="13" t="s">
        <v>2798</v>
      </c>
      <c r="U153" s="13" t="s">
        <v>28</v>
      </c>
      <c r="W153" s="13" t="s">
        <v>672</v>
      </c>
      <c r="X153" s="13" t="str">
        <f>_xlfn.XLOOKUP(Burndata[[#This Row],[STATE_FULL]],'[1]State Regions'!$A:$A,'[1]State Regions'!$B:$B)</f>
        <v>South</v>
      </c>
    </row>
    <row r="154" spans="1:24" x14ac:dyDescent="0.2">
      <c r="A154" s="13" t="s">
        <v>562</v>
      </c>
      <c r="B154" s="13" t="s">
        <v>563</v>
      </c>
      <c r="C154" s="13" t="s">
        <v>673</v>
      </c>
      <c r="D154" s="13" t="s">
        <v>674</v>
      </c>
      <c r="E154" s="13" t="s">
        <v>675</v>
      </c>
      <c r="F154" s="14">
        <v>33484</v>
      </c>
      <c r="G154" s="13">
        <v>6390081</v>
      </c>
      <c r="H154" s="13" t="s">
        <v>676</v>
      </c>
      <c r="I154" s="13">
        <v>523</v>
      </c>
      <c r="K154" s="13">
        <v>1</v>
      </c>
      <c r="O154" s="13" t="s">
        <v>39</v>
      </c>
      <c r="P154" s="13">
        <v>1</v>
      </c>
      <c r="T154" s="13" t="s">
        <v>2798</v>
      </c>
      <c r="U154" s="13" t="s">
        <v>28</v>
      </c>
      <c r="W154" s="13" t="s">
        <v>677</v>
      </c>
      <c r="X154" s="13" t="str">
        <f>_xlfn.XLOOKUP(Burndata[[#This Row],[STATE_FULL]],'[1]State Regions'!$A:$A,'[1]State Regions'!$B:$B)</f>
        <v>South</v>
      </c>
    </row>
    <row r="155" spans="1:24" x14ac:dyDescent="0.2">
      <c r="A155" s="13" t="s">
        <v>562</v>
      </c>
      <c r="B155" s="13" t="s">
        <v>563</v>
      </c>
      <c r="C155" s="13" t="s">
        <v>673</v>
      </c>
      <c r="D155" s="13" t="s">
        <v>678</v>
      </c>
      <c r="E155" s="13" t="s">
        <v>679</v>
      </c>
      <c r="F155" s="14">
        <v>33407</v>
      </c>
      <c r="G155" s="13">
        <v>6391140</v>
      </c>
      <c r="H155" s="13" t="s">
        <v>680</v>
      </c>
      <c r="I155" s="13">
        <v>460</v>
      </c>
      <c r="K155" s="13">
        <v>1</v>
      </c>
      <c r="O155" s="13" t="s">
        <v>39</v>
      </c>
      <c r="P155" s="13">
        <v>1</v>
      </c>
      <c r="T155" s="13" t="s">
        <v>2798</v>
      </c>
      <c r="U155" s="13" t="s">
        <v>28</v>
      </c>
      <c r="W155" s="13" t="s">
        <v>681</v>
      </c>
      <c r="X155" s="13" t="str">
        <f>_xlfn.XLOOKUP(Burndata[[#This Row],[STATE_FULL]],'[1]State Regions'!$A:$A,'[1]State Regions'!$B:$B)</f>
        <v>South</v>
      </c>
    </row>
    <row r="156" spans="1:24" x14ac:dyDescent="0.2">
      <c r="A156" s="13" t="s">
        <v>562</v>
      </c>
      <c r="B156" s="13" t="s">
        <v>563</v>
      </c>
      <c r="C156" s="13" t="s">
        <v>682</v>
      </c>
      <c r="D156" s="13" t="s">
        <v>683</v>
      </c>
      <c r="E156" s="13" t="s">
        <v>684</v>
      </c>
      <c r="F156" s="14">
        <v>34667</v>
      </c>
      <c r="G156" s="13">
        <v>6390385</v>
      </c>
      <c r="H156" s="13" t="s">
        <v>685</v>
      </c>
      <c r="I156" s="13">
        <v>290</v>
      </c>
      <c r="K156" s="13">
        <v>1</v>
      </c>
      <c r="O156" s="13" t="s">
        <v>39</v>
      </c>
      <c r="Q156" s="13">
        <v>1</v>
      </c>
      <c r="T156" s="13" t="s">
        <v>2798</v>
      </c>
      <c r="U156" s="13" t="s">
        <v>28</v>
      </c>
      <c r="W156" s="13" t="s">
        <v>686</v>
      </c>
      <c r="X156" s="13" t="str">
        <f>_xlfn.XLOOKUP(Burndata[[#This Row],[STATE_FULL]],'[1]State Regions'!$A:$A,'[1]State Regions'!$B:$B)</f>
        <v>South</v>
      </c>
    </row>
    <row r="157" spans="1:24" x14ac:dyDescent="0.2">
      <c r="A157" s="13" t="s">
        <v>562</v>
      </c>
      <c r="B157" s="13" t="s">
        <v>563</v>
      </c>
      <c r="C157" s="13" t="s">
        <v>687</v>
      </c>
      <c r="D157" s="13" t="s">
        <v>688</v>
      </c>
      <c r="E157" s="13" t="s">
        <v>689</v>
      </c>
      <c r="F157" s="14">
        <v>33701</v>
      </c>
      <c r="G157" s="13">
        <v>6390930</v>
      </c>
      <c r="H157" s="13" t="s">
        <v>690</v>
      </c>
      <c r="I157" s="13">
        <v>480</v>
      </c>
      <c r="K157" s="13">
        <v>1</v>
      </c>
      <c r="O157" s="13" t="s">
        <v>39</v>
      </c>
      <c r="Q157" s="13">
        <v>1</v>
      </c>
      <c r="T157" s="13" t="s">
        <v>2798</v>
      </c>
      <c r="U157" s="13" t="s">
        <v>28</v>
      </c>
      <c r="W157" s="13" t="s">
        <v>691</v>
      </c>
      <c r="X157" s="13" t="str">
        <f>_xlfn.XLOOKUP(Burndata[[#This Row],[STATE_FULL]],'[1]State Regions'!$A:$A,'[1]State Regions'!$B:$B)</f>
        <v>South</v>
      </c>
    </row>
    <row r="158" spans="1:24" x14ac:dyDescent="0.2">
      <c r="A158" s="13" t="s">
        <v>562</v>
      </c>
      <c r="B158" s="13" t="s">
        <v>563</v>
      </c>
      <c r="C158" s="13" t="s">
        <v>687</v>
      </c>
      <c r="D158" s="13" t="s">
        <v>692</v>
      </c>
      <c r="E158" s="13" t="s">
        <v>689</v>
      </c>
      <c r="F158" s="14">
        <v>33701</v>
      </c>
      <c r="G158" s="13">
        <v>6390900</v>
      </c>
      <c r="H158" s="13" t="s">
        <v>693</v>
      </c>
      <c r="I158" s="13">
        <v>259</v>
      </c>
      <c r="L158" s="13">
        <v>1</v>
      </c>
      <c r="O158" s="13" t="s">
        <v>39</v>
      </c>
      <c r="S158" s="13">
        <v>1</v>
      </c>
      <c r="T158" s="13" t="s">
        <v>2798</v>
      </c>
      <c r="U158" s="13" t="s">
        <v>28</v>
      </c>
      <c r="W158" s="13" t="s">
        <v>694</v>
      </c>
      <c r="X158" s="13" t="str">
        <f>_xlfn.XLOOKUP(Burndata[[#This Row],[STATE_FULL]],'[1]State Regions'!$A:$A,'[1]State Regions'!$B:$B)</f>
        <v>South</v>
      </c>
    </row>
    <row r="159" spans="1:24" x14ac:dyDescent="0.2">
      <c r="A159" s="13" t="s">
        <v>562</v>
      </c>
      <c r="B159" s="13" t="s">
        <v>563</v>
      </c>
      <c r="C159" s="13" t="s">
        <v>695</v>
      </c>
      <c r="D159" s="13" t="s">
        <v>696</v>
      </c>
      <c r="E159" s="13" t="s">
        <v>697</v>
      </c>
      <c r="F159" s="14">
        <v>33805</v>
      </c>
      <c r="G159" s="13">
        <v>6390470</v>
      </c>
      <c r="H159" s="13" t="s">
        <v>698</v>
      </c>
      <c r="I159" s="13">
        <v>864</v>
      </c>
      <c r="K159" s="13">
        <v>1</v>
      </c>
      <c r="O159" s="13" t="s">
        <v>39</v>
      </c>
      <c r="Q159" s="13">
        <v>1</v>
      </c>
      <c r="T159" s="13" t="s">
        <v>2798</v>
      </c>
      <c r="U159" s="13" t="s">
        <v>28</v>
      </c>
      <c r="W159" s="13" t="s">
        <v>699</v>
      </c>
      <c r="X159" s="13" t="str">
        <f>_xlfn.XLOOKUP(Burndata[[#This Row],[STATE_FULL]],'[1]State Regions'!$A:$A,'[1]State Regions'!$B:$B)</f>
        <v>South</v>
      </c>
    </row>
    <row r="160" spans="1:24" x14ac:dyDescent="0.2">
      <c r="A160" s="13" t="s">
        <v>562</v>
      </c>
      <c r="B160" s="13" t="s">
        <v>563</v>
      </c>
      <c r="C160" s="13" t="s">
        <v>700</v>
      </c>
      <c r="D160" s="13" t="s">
        <v>701</v>
      </c>
      <c r="E160" s="13" t="s">
        <v>700</v>
      </c>
      <c r="F160" s="14">
        <v>34239</v>
      </c>
      <c r="G160" s="13">
        <v>6390052</v>
      </c>
      <c r="H160" s="13" t="s">
        <v>702</v>
      </c>
      <c r="I160" s="13">
        <v>839</v>
      </c>
      <c r="K160" s="13">
        <v>1</v>
      </c>
      <c r="O160" s="13" t="s">
        <v>39</v>
      </c>
      <c r="Q160" s="13">
        <v>1</v>
      </c>
      <c r="T160" s="13" t="s">
        <v>2798</v>
      </c>
      <c r="U160" s="13" t="s">
        <v>28</v>
      </c>
      <c r="W160" s="13" t="s">
        <v>703</v>
      </c>
      <c r="X160" s="13" t="str">
        <f>_xlfn.XLOOKUP(Burndata[[#This Row],[STATE_FULL]],'[1]State Regions'!$A:$A,'[1]State Regions'!$B:$B)</f>
        <v>South</v>
      </c>
    </row>
    <row r="161" spans="1:24" x14ac:dyDescent="0.2">
      <c r="A161" s="13" t="s">
        <v>562</v>
      </c>
      <c r="B161" s="13" t="s">
        <v>563</v>
      </c>
      <c r="C161" s="13" t="s">
        <v>704</v>
      </c>
      <c r="D161" s="13" t="s">
        <v>705</v>
      </c>
      <c r="E161" s="13" t="s">
        <v>706</v>
      </c>
      <c r="F161" s="14">
        <v>32771</v>
      </c>
      <c r="G161" s="13">
        <v>6390955</v>
      </c>
      <c r="H161" s="13" t="s">
        <v>707</v>
      </c>
      <c r="I161" s="13">
        <v>221</v>
      </c>
      <c r="K161" s="13">
        <v>1</v>
      </c>
      <c r="O161" s="13" t="s">
        <v>28</v>
      </c>
      <c r="Q161" s="13">
        <v>1</v>
      </c>
      <c r="T161" s="13" t="s">
        <v>2798</v>
      </c>
      <c r="U161" s="13" t="s">
        <v>28</v>
      </c>
      <c r="W161" s="13" t="s">
        <v>708</v>
      </c>
      <c r="X161" s="13" t="str">
        <f>_xlfn.XLOOKUP(Burndata[[#This Row],[STATE_FULL]],'[1]State Regions'!$A:$A,'[1]State Regions'!$B:$B)</f>
        <v>South</v>
      </c>
    </row>
    <row r="162" spans="1:24" x14ac:dyDescent="0.2">
      <c r="A162" s="13" t="s">
        <v>562</v>
      </c>
      <c r="B162" s="13" t="s">
        <v>563</v>
      </c>
      <c r="C162" s="13" t="s">
        <v>709</v>
      </c>
      <c r="D162" s="13" t="s">
        <v>710</v>
      </c>
      <c r="E162" s="13" t="s">
        <v>711</v>
      </c>
      <c r="F162" s="14">
        <v>34950</v>
      </c>
      <c r="G162" s="13">
        <v>6390048</v>
      </c>
      <c r="H162" s="13" t="s">
        <v>712</v>
      </c>
      <c r="I162" s="13">
        <v>398</v>
      </c>
      <c r="K162" s="13">
        <v>1</v>
      </c>
      <c r="O162" s="13" t="s">
        <v>28</v>
      </c>
      <c r="Q162" s="13">
        <v>1</v>
      </c>
      <c r="T162" s="13" t="s">
        <v>2798</v>
      </c>
      <c r="U162" s="13" t="s">
        <v>28</v>
      </c>
      <c r="W162" s="13" t="s">
        <v>713</v>
      </c>
      <c r="X162" s="13" t="str">
        <f>_xlfn.XLOOKUP(Burndata[[#This Row],[STATE_FULL]],'[1]State Regions'!$A:$A,'[1]State Regions'!$B:$B)</f>
        <v>South</v>
      </c>
    </row>
    <row r="163" spans="1:24" x14ac:dyDescent="0.2">
      <c r="A163" s="13" t="s">
        <v>562</v>
      </c>
      <c r="B163" s="13" t="s">
        <v>563</v>
      </c>
      <c r="C163" s="13" t="s">
        <v>714</v>
      </c>
      <c r="D163" s="13" t="s">
        <v>715</v>
      </c>
      <c r="E163" s="13" t="s">
        <v>716</v>
      </c>
      <c r="F163" s="14">
        <v>32114</v>
      </c>
      <c r="G163" s="13">
        <v>6390056</v>
      </c>
      <c r="H163" s="13" t="s">
        <v>717</v>
      </c>
      <c r="I163" s="13">
        <v>563</v>
      </c>
      <c r="K163" s="13">
        <v>1</v>
      </c>
      <c r="O163" s="13" t="s">
        <v>39</v>
      </c>
      <c r="Q163" s="13">
        <v>1</v>
      </c>
      <c r="T163" s="13" t="s">
        <v>2798</v>
      </c>
      <c r="U163" s="13" t="s">
        <v>28</v>
      </c>
      <c r="W163" s="13" t="s">
        <v>718</v>
      </c>
      <c r="X163" s="13" t="str">
        <f>_xlfn.XLOOKUP(Burndata[[#This Row],[STATE_FULL]],'[1]State Regions'!$A:$A,'[1]State Regions'!$B:$B)</f>
        <v>South</v>
      </c>
    </row>
    <row r="164" spans="1:24" x14ac:dyDescent="0.2">
      <c r="A164" s="13" t="s">
        <v>562</v>
      </c>
      <c r="B164" s="13" t="s">
        <v>563</v>
      </c>
      <c r="C164" s="13" t="s">
        <v>597</v>
      </c>
      <c r="D164" s="13" t="s">
        <v>719</v>
      </c>
      <c r="E164" s="13" t="s">
        <v>599</v>
      </c>
      <c r="F164" s="14">
        <v>32216</v>
      </c>
      <c r="G164" s="13">
        <v>6390409</v>
      </c>
      <c r="H164" s="13" t="s">
        <v>720</v>
      </c>
      <c r="I164" s="13">
        <v>433</v>
      </c>
      <c r="K164" s="13">
        <v>1</v>
      </c>
      <c r="O164" s="13" t="s">
        <v>39</v>
      </c>
      <c r="Q164" s="13">
        <v>1</v>
      </c>
      <c r="T164" s="13" t="s">
        <v>2798</v>
      </c>
      <c r="U164" s="13" t="s">
        <v>28</v>
      </c>
      <c r="W164" s="13" t="s">
        <v>721</v>
      </c>
      <c r="X164" s="13" t="str">
        <f>_xlfn.XLOOKUP(Burndata[[#This Row],[STATE_FULL]],'[1]State Regions'!$A:$A,'[1]State Regions'!$B:$B)</f>
        <v>South</v>
      </c>
    </row>
    <row r="165" spans="1:24" x14ac:dyDescent="0.2">
      <c r="A165" s="13" t="s">
        <v>722</v>
      </c>
      <c r="B165" s="13" t="s">
        <v>723</v>
      </c>
      <c r="C165" s="13" t="s">
        <v>724</v>
      </c>
      <c r="D165" s="13" t="s">
        <v>725</v>
      </c>
      <c r="E165" s="13" t="s">
        <v>726</v>
      </c>
      <c r="F165" s="14">
        <v>30606</v>
      </c>
      <c r="G165" s="13">
        <v>6380040</v>
      </c>
      <c r="H165" s="13" t="s">
        <v>727</v>
      </c>
      <c r="I165" s="13">
        <v>360</v>
      </c>
      <c r="K165" s="13">
        <v>1</v>
      </c>
      <c r="O165" s="13" t="s">
        <v>39</v>
      </c>
      <c r="Q165" s="13">
        <v>1</v>
      </c>
      <c r="T165" s="13" t="s">
        <v>2798</v>
      </c>
      <c r="U165" s="13" t="s">
        <v>28</v>
      </c>
      <c r="W165" s="13" t="s">
        <v>728</v>
      </c>
      <c r="X165" s="13" t="str">
        <f>_xlfn.XLOOKUP(Burndata[[#This Row],[STATE_FULL]],'[1]State Regions'!$A:$A,'[1]State Regions'!$B:$B)</f>
        <v>South</v>
      </c>
    </row>
    <row r="166" spans="1:24" x14ac:dyDescent="0.2">
      <c r="A166" s="13" t="s">
        <v>722</v>
      </c>
      <c r="B166" s="13" t="s">
        <v>723</v>
      </c>
      <c r="C166" s="13" t="s">
        <v>729</v>
      </c>
      <c r="D166" s="13" t="s">
        <v>730</v>
      </c>
      <c r="E166" s="13" t="s">
        <v>731</v>
      </c>
      <c r="F166" s="14">
        <v>30312</v>
      </c>
      <c r="G166" s="13">
        <v>6380110</v>
      </c>
      <c r="H166" s="13" t="s">
        <v>732</v>
      </c>
      <c r="I166" s="13">
        <v>762</v>
      </c>
      <c r="K166" s="13">
        <v>1</v>
      </c>
      <c r="O166" s="13" t="s">
        <v>39</v>
      </c>
      <c r="P166" s="13">
        <v>1</v>
      </c>
      <c r="T166" s="13" t="s">
        <v>2798</v>
      </c>
      <c r="U166" s="13" t="s">
        <v>28</v>
      </c>
      <c r="W166" s="13" t="s">
        <v>733</v>
      </c>
      <c r="X166" s="13" t="str">
        <f>_xlfn.XLOOKUP(Burndata[[#This Row],[STATE_FULL]],'[1]State Regions'!$A:$A,'[1]State Regions'!$B:$B)</f>
        <v>South</v>
      </c>
    </row>
    <row r="167" spans="1:24" x14ac:dyDescent="0.2">
      <c r="A167" s="13" t="s">
        <v>722</v>
      </c>
      <c r="B167" s="13" t="s">
        <v>723</v>
      </c>
      <c r="C167" s="13" t="s">
        <v>734</v>
      </c>
      <c r="D167" s="13" t="s">
        <v>735</v>
      </c>
      <c r="E167" s="13" t="s">
        <v>731</v>
      </c>
      <c r="F167" s="14">
        <v>30322</v>
      </c>
      <c r="G167" s="13">
        <v>6380140</v>
      </c>
      <c r="H167" s="13" t="s">
        <v>736</v>
      </c>
      <c r="I167" s="13">
        <v>295</v>
      </c>
      <c r="L167" s="13">
        <v>1</v>
      </c>
      <c r="O167" s="13" t="s">
        <v>28</v>
      </c>
      <c r="R167" s="13">
        <v>1</v>
      </c>
      <c r="T167" s="13" t="s">
        <v>2798</v>
      </c>
      <c r="U167" s="13" t="s">
        <v>28</v>
      </c>
      <c r="W167" s="13" t="s">
        <v>737</v>
      </c>
      <c r="X167" s="13" t="str">
        <f>_xlfn.XLOOKUP(Burndata[[#This Row],[STATE_FULL]],'[1]State Regions'!$A:$A,'[1]State Regions'!$B:$B)</f>
        <v>South</v>
      </c>
    </row>
    <row r="168" spans="1:24" x14ac:dyDescent="0.2">
      <c r="A168" s="13" t="s">
        <v>722</v>
      </c>
      <c r="B168" s="13" t="s">
        <v>723</v>
      </c>
      <c r="C168" s="13" t="s">
        <v>738</v>
      </c>
      <c r="D168" s="13" t="s">
        <v>739</v>
      </c>
      <c r="E168" s="13" t="s">
        <v>731</v>
      </c>
      <c r="F168" s="14">
        <v>30303</v>
      </c>
      <c r="G168" s="13">
        <v>6380130</v>
      </c>
      <c r="H168" s="13" t="s">
        <v>740</v>
      </c>
      <c r="I168" s="13">
        <v>961</v>
      </c>
      <c r="K168" s="13">
        <v>1</v>
      </c>
      <c r="M168" s="13">
        <v>1</v>
      </c>
      <c r="N168" s="13">
        <v>1</v>
      </c>
      <c r="O168" s="13" t="s">
        <v>28</v>
      </c>
      <c r="P168" s="13">
        <v>1</v>
      </c>
      <c r="T168" s="13" t="s">
        <v>28</v>
      </c>
      <c r="U168" s="13" t="s">
        <v>28</v>
      </c>
      <c r="V168" s="13" t="s">
        <v>28</v>
      </c>
      <c r="W168" s="13" t="s">
        <v>741</v>
      </c>
      <c r="X168" s="13" t="str">
        <f>_xlfn.XLOOKUP(Burndata[[#This Row],[STATE_FULL]],'[1]State Regions'!$A:$A,'[1]State Regions'!$B:$B)</f>
        <v>South</v>
      </c>
    </row>
    <row r="169" spans="1:24" x14ac:dyDescent="0.2">
      <c r="A169" s="13" t="s">
        <v>722</v>
      </c>
      <c r="B169" s="13" t="s">
        <v>723</v>
      </c>
      <c r="C169" s="13" t="s">
        <v>738</v>
      </c>
      <c r="D169" s="13" t="s">
        <v>742</v>
      </c>
      <c r="E169" s="13" t="s">
        <v>731</v>
      </c>
      <c r="F169" s="14">
        <v>30342</v>
      </c>
      <c r="G169" s="13">
        <v>6380490</v>
      </c>
      <c r="H169" s="13" t="s">
        <v>743</v>
      </c>
      <c r="I169" s="13">
        <v>273</v>
      </c>
      <c r="L169" s="13">
        <v>1</v>
      </c>
      <c r="O169" s="13" t="s">
        <v>39</v>
      </c>
      <c r="S169" s="13">
        <v>1</v>
      </c>
      <c r="T169" s="13" t="s">
        <v>2798</v>
      </c>
      <c r="U169" s="13" t="s">
        <v>28</v>
      </c>
      <c r="W169" s="13" t="s">
        <v>744</v>
      </c>
      <c r="X169" s="13" t="str">
        <f>_xlfn.XLOOKUP(Burndata[[#This Row],[STATE_FULL]],'[1]State Regions'!$A:$A,'[1]State Regions'!$B:$B)</f>
        <v>South</v>
      </c>
    </row>
    <row r="170" spans="1:24" x14ac:dyDescent="0.2">
      <c r="A170" s="13" t="s">
        <v>722</v>
      </c>
      <c r="B170" s="13" t="s">
        <v>723</v>
      </c>
      <c r="C170" s="13" t="s">
        <v>745</v>
      </c>
      <c r="D170" s="13" t="s">
        <v>746</v>
      </c>
      <c r="E170" s="13" t="s">
        <v>747</v>
      </c>
      <c r="F170" s="14">
        <v>30912</v>
      </c>
      <c r="G170" s="13">
        <v>6380254</v>
      </c>
      <c r="H170" s="13" t="s">
        <v>748</v>
      </c>
      <c r="I170" s="13">
        <v>520</v>
      </c>
      <c r="K170" s="13">
        <v>1</v>
      </c>
      <c r="L170" s="13">
        <v>1</v>
      </c>
      <c r="O170" s="13" t="s">
        <v>28</v>
      </c>
      <c r="P170" s="13">
        <v>1</v>
      </c>
      <c r="S170" s="13">
        <v>1</v>
      </c>
      <c r="T170" s="13" t="s">
        <v>2798</v>
      </c>
      <c r="U170" s="13" t="s">
        <v>28</v>
      </c>
      <c r="W170" s="13" t="s">
        <v>749</v>
      </c>
      <c r="X170" s="13" t="str">
        <f>_xlfn.XLOOKUP(Burndata[[#This Row],[STATE_FULL]],'[1]State Regions'!$A:$A,'[1]State Regions'!$B:$B)</f>
        <v>South</v>
      </c>
    </row>
    <row r="171" spans="1:24" x14ac:dyDescent="0.2">
      <c r="A171" s="13" t="s">
        <v>722</v>
      </c>
      <c r="B171" s="13" t="s">
        <v>723</v>
      </c>
      <c r="C171" s="13" t="s">
        <v>745</v>
      </c>
      <c r="D171" s="13" t="s">
        <v>750</v>
      </c>
      <c r="E171" s="13" t="s">
        <v>747</v>
      </c>
      <c r="F171" s="14">
        <v>30909</v>
      </c>
      <c r="G171" s="13">
        <v>6380265</v>
      </c>
      <c r="H171" s="13" t="s">
        <v>751</v>
      </c>
      <c r="I171" s="13">
        <v>354</v>
      </c>
      <c r="J171" s="13">
        <v>99</v>
      </c>
      <c r="K171" s="13">
        <v>1</v>
      </c>
      <c r="M171" s="13">
        <v>1</v>
      </c>
      <c r="N171" s="13">
        <v>1</v>
      </c>
      <c r="O171" s="13" t="s">
        <v>28</v>
      </c>
      <c r="Q171" s="13">
        <v>1</v>
      </c>
      <c r="T171" s="13" t="s">
        <v>28</v>
      </c>
      <c r="U171" s="13" t="s">
        <v>28</v>
      </c>
      <c r="V171" s="13" t="s">
        <v>28</v>
      </c>
      <c r="W171" s="13" t="s">
        <v>752</v>
      </c>
      <c r="X171" s="13" t="str">
        <f>_xlfn.XLOOKUP(Burndata[[#This Row],[STATE_FULL]],'[1]State Regions'!$A:$A,'[1]State Regions'!$B:$B)</f>
        <v>South</v>
      </c>
    </row>
    <row r="172" spans="1:24" x14ac:dyDescent="0.2">
      <c r="A172" s="13" t="s">
        <v>722</v>
      </c>
      <c r="B172" s="13" t="s">
        <v>723</v>
      </c>
      <c r="C172" s="13" t="s">
        <v>753</v>
      </c>
      <c r="D172" s="13" t="s">
        <v>754</v>
      </c>
      <c r="E172" s="13" t="s">
        <v>755</v>
      </c>
      <c r="F172" s="14">
        <v>30106</v>
      </c>
      <c r="G172" s="13">
        <v>6380285</v>
      </c>
      <c r="H172" s="13" t="s">
        <v>756</v>
      </c>
      <c r="I172" s="13">
        <v>382</v>
      </c>
      <c r="J172" s="13">
        <v>30</v>
      </c>
      <c r="M172" s="13">
        <v>1</v>
      </c>
      <c r="N172" s="13">
        <v>1</v>
      </c>
      <c r="T172" s="13" t="s">
        <v>39</v>
      </c>
      <c r="V172" s="13" t="s">
        <v>39</v>
      </c>
      <c r="W172" s="13" t="s">
        <v>757</v>
      </c>
      <c r="X172" s="13" t="str">
        <f>_xlfn.XLOOKUP(Burndata[[#This Row],[STATE_FULL]],'[1]State Regions'!$A:$A,'[1]State Regions'!$B:$B)</f>
        <v>South</v>
      </c>
    </row>
    <row r="173" spans="1:24" x14ac:dyDescent="0.2">
      <c r="A173" s="13" t="s">
        <v>722</v>
      </c>
      <c r="B173" s="13" t="s">
        <v>723</v>
      </c>
      <c r="C173" s="13" t="s">
        <v>758</v>
      </c>
      <c r="D173" s="13" t="s">
        <v>759</v>
      </c>
      <c r="E173" s="13" t="s">
        <v>760</v>
      </c>
      <c r="F173" s="14">
        <v>31904</v>
      </c>
      <c r="G173" s="13">
        <v>6380430</v>
      </c>
      <c r="H173" s="13" t="s">
        <v>761</v>
      </c>
      <c r="I173" s="13">
        <v>583</v>
      </c>
      <c r="K173" s="13">
        <v>1</v>
      </c>
      <c r="O173" s="13" t="s">
        <v>39</v>
      </c>
      <c r="Q173" s="13">
        <v>1</v>
      </c>
      <c r="T173" s="13" t="s">
        <v>2798</v>
      </c>
      <c r="U173" s="13" t="s">
        <v>28</v>
      </c>
      <c r="W173" s="13" t="s">
        <v>762</v>
      </c>
      <c r="X173" s="13" t="str">
        <f>_xlfn.XLOOKUP(Burndata[[#This Row],[STATE_FULL]],'[1]State Regions'!$A:$A,'[1]State Regions'!$B:$B)</f>
        <v>South</v>
      </c>
    </row>
    <row r="174" spans="1:24" x14ac:dyDescent="0.2">
      <c r="A174" s="13" t="s">
        <v>722</v>
      </c>
      <c r="B174" s="13" t="s">
        <v>723</v>
      </c>
      <c r="C174" s="13" t="s">
        <v>763</v>
      </c>
      <c r="D174" s="13" t="s">
        <v>764</v>
      </c>
      <c r="E174" s="13" t="s">
        <v>566</v>
      </c>
      <c r="F174" s="14">
        <v>30501</v>
      </c>
      <c r="G174" s="13">
        <v>6380019</v>
      </c>
      <c r="H174" s="13" t="s">
        <v>765</v>
      </c>
      <c r="I174" s="13">
        <v>887</v>
      </c>
      <c r="K174" s="13">
        <v>1</v>
      </c>
      <c r="O174" s="13" t="s">
        <v>28</v>
      </c>
      <c r="Q174" s="13">
        <v>1</v>
      </c>
      <c r="T174" s="13" t="s">
        <v>2798</v>
      </c>
      <c r="U174" s="13" t="s">
        <v>28</v>
      </c>
      <c r="W174" s="13" t="s">
        <v>766</v>
      </c>
      <c r="X174" s="13" t="str">
        <f>_xlfn.XLOOKUP(Burndata[[#This Row],[STATE_FULL]],'[1]State Regions'!$A:$A,'[1]State Regions'!$B:$B)</f>
        <v>South</v>
      </c>
    </row>
    <row r="175" spans="1:24" x14ac:dyDescent="0.2">
      <c r="A175" s="13" t="s">
        <v>722</v>
      </c>
      <c r="B175" s="13" t="s">
        <v>723</v>
      </c>
      <c r="C175" s="13" t="s">
        <v>767</v>
      </c>
      <c r="D175" s="13" t="s">
        <v>768</v>
      </c>
      <c r="E175" s="13" t="s">
        <v>769</v>
      </c>
      <c r="F175" s="14">
        <v>30046</v>
      </c>
      <c r="G175" s="13">
        <v>6380325</v>
      </c>
      <c r="H175" s="13" t="s">
        <v>770</v>
      </c>
      <c r="I175" s="13">
        <v>388</v>
      </c>
      <c r="K175" s="13">
        <v>1</v>
      </c>
      <c r="O175" s="13" t="s">
        <v>39</v>
      </c>
      <c r="Q175" s="13">
        <v>1</v>
      </c>
      <c r="T175" s="13" t="s">
        <v>2798</v>
      </c>
      <c r="U175" s="13" t="s">
        <v>28</v>
      </c>
      <c r="W175" s="13" t="s">
        <v>771</v>
      </c>
      <c r="X175" s="13" t="str">
        <f>_xlfn.XLOOKUP(Burndata[[#This Row],[STATE_FULL]],'[1]State Regions'!$A:$A,'[1]State Regions'!$B:$B)</f>
        <v>South</v>
      </c>
    </row>
    <row r="176" spans="1:24" x14ac:dyDescent="0.2">
      <c r="A176" s="13" t="s">
        <v>722</v>
      </c>
      <c r="B176" s="13" t="s">
        <v>723</v>
      </c>
      <c r="C176" s="13" t="s">
        <v>772</v>
      </c>
      <c r="D176" s="13" t="s">
        <v>773</v>
      </c>
      <c r="E176" s="13" t="s">
        <v>774</v>
      </c>
      <c r="F176" s="14">
        <v>31201</v>
      </c>
      <c r="G176" s="13">
        <v>6380730</v>
      </c>
      <c r="H176" s="13" t="s">
        <v>775</v>
      </c>
      <c r="I176" s="13">
        <v>637</v>
      </c>
      <c r="K176" s="13">
        <v>1</v>
      </c>
      <c r="O176" s="13" t="s">
        <v>28</v>
      </c>
      <c r="P176" s="13">
        <v>1</v>
      </c>
      <c r="T176" s="13" t="s">
        <v>2798</v>
      </c>
      <c r="U176" s="13" t="s">
        <v>28</v>
      </c>
      <c r="W176" s="13" t="s">
        <v>776</v>
      </c>
      <c r="X176" s="13" t="str">
        <f>_xlfn.XLOOKUP(Burndata[[#This Row],[STATE_FULL]],'[1]State Regions'!$A:$A,'[1]State Regions'!$B:$B)</f>
        <v>South</v>
      </c>
    </row>
    <row r="177" spans="1:24" x14ac:dyDescent="0.2">
      <c r="A177" s="13" t="s">
        <v>722</v>
      </c>
      <c r="B177" s="13" t="s">
        <v>723</v>
      </c>
      <c r="C177" s="13" t="s">
        <v>753</v>
      </c>
      <c r="D177" s="13" t="s">
        <v>777</v>
      </c>
      <c r="E177" s="13" t="s">
        <v>778</v>
      </c>
      <c r="F177" s="14">
        <v>30060</v>
      </c>
      <c r="G177" s="13">
        <v>6380775</v>
      </c>
      <c r="H177" s="13" t="s">
        <v>779</v>
      </c>
      <c r="I177" s="13">
        <v>633</v>
      </c>
      <c r="K177" s="13">
        <v>1</v>
      </c>
      <c r="O177" s="13" t="s">
        <v>28</v>
      </c>
      <c r="Q177" s="13">
        <v>1</v>
      </c>
      <c r="T177" s="13" t="s">
        <v>2798</v>
      </c>
      <c r="U177" s="13" t="s">
        <v>28</v>
      </c>
      <c r="W177" s="13" t="s">
        <v>780</v>
      </c>
      <c r="X177" s="13" t="str">
        <f>_xlfn.XLOOKUP(Burndata[[#This Row],[STATE_FULL]],'[1]State Regions'!$A:$A,'[1]State Regions'!$B:$B)</f>
        <v>South</v>
      </c>
    </row>
    <row r="178" spans="1:24" x14ac:dyDescent="0.2">
      <c r="A178" s="13" t="s">
        <v>722</v>
      </c>
      <c r="B178" s="13" t="s">
        <v>723</v>
      </c>
      <c r="C178" s="13" t="s">
        <v>781</v>
      </c>
      <c r="D178" s="13" t="s">
        <v>782</v>
      </c>
      <c r="E178" s="13" t="s">
        <v>783</v>
      </c>
      <c r="F178" s="14">
        <v>30165</v>
      </c>
      <c r="G178" s="13">
        <v>6380950</v>
      </c>
      <c r="H178" s="13" t="s">
        <v>784</v>
      </c>
      <c r="I178" s="13">
        <v>304</v>
      </c>
      <c r="K178" s="13">
        <v>1</v>
      </c>
      <c r="O178" s="13" t="s">
        <v>39</v>
      </c>
      <c r="Q178" s="13">
        <v>1</v>
      </c>
      <c r="T178" s="13" t="s">
        <v>2798</v>
      </c>
      <c r="U178" s="13" t="s">
        <v>28</v>
      </c>
      <c r="W178" s="13" t="s">
        <v>785</v>
      </c>
      <c r="X178" s="13" t="str">
        <f>_xlfn.XLOOKUP(Burndata[[#This Row],[STATE_FULL]],'[1]State Regions'!$A:$A,'[1]State Regions'!$B:$B)</f>
        <v>South</v>
      </c>
    </row>
    <row r="179" spans="1:24" x14ac:dyDescent="0.2">
      <c r="A179" s="13" t="s">
        <v>722</v>
      </c>
      <c r="B179" s="13" t="s">
        <v>723</v>
      </c>
      <c r="C179" s="13" t="s">
        <v>738</v>
      </c>
      <c r="D179" s="13" t="s">
        <v>786</v>
      </c>
      <c r="E179" s="13" t="s">
        <v>787</v>
      </c>
      <c r="F179" s="14">
        <v>30076</v>
      </c>
      <c r="G179" s="13">
        <v>6380995</v>
      </c>
      <c r="H179" s="13" t="s">
        <v>788</v>
      </c>
      <c r="I179" s="13">
        <v>202</v>
      </c>
      <c r="K179" s="13">
        <v>1</v>
      </c>
      <c r="O179" s="13" t="s">
        <v>28</v>
      </c>
      <c r="Q179" s="13">
        <v>1</v>
      </c>
      <c r="T179" s="13" t="s">
        <v>2798</v>
      </c>
      <c r="U179" s="13" t="s">
        <v>28</v>
      </c>
      <c r="W179" s="13" t="s">
        <v>789</v>
      </c>
      <c r="X179" s="13" t="str">
        <f>_xlfn.XLOOKUP(Burndata[[#This Row],[STATE_FULL]],'[1]State Regions'!$A:$A,'[1]State Regions'!$B:$B)</f>
        <v>South</v>
      </c>
    </row>
    <row r="180" spans="1:24" x14ac:dyDescent="0.2">
      <c r="A180" s="13" t="s">
        <v>722</v>
      </c>
      <c r="B180" s="13" t="s">
        <v>723</v>
      </c>
      <c r="C180" s="13" t="s">
        <v>729</v>
      </c>
      <c r="D180" s="13" t="s">
        <v>790</v>
      </c>
      <c r="E180" s="13" t="s">
        <v>791</v>
      </c>
      <c r="F180" s="14">
        <v>31404</v>
      </c>
      <c r="G180" s="13">
        <v>6381027</v>
      </c>
      <c r="H180" s="13" t="s">
        <v>792</v>
      </c>
      <c r="I180" s="13">
        <v>612</v>
      </c>
      <c r="K180" s="13">
        <v>1</v>
      </c>
      <c r="O180" s="13" t="s">
        <v>39</v>
      </c>
      <c r="P180" s="13">
        <v>1</v>
      </c>
      <c r="T180" s="13" t="s">
        <v>2798</v>
      </c>
      <c r="U180" s="13" t="s">
        <v>28</v>
      </c>
      <c r="W180" s="13" t="s">
        <v>793</v>
      </c>
      <c r="X180" s="13" t="str">
        <f>_xlfn.XLOOKUP(Burndata[[#This Row],[STATE_FULL]],'[1]State Regions'!$A:$A,'[1]State Regions'!$B:$B)</f>
        <v>South</v>
      </c>
    </row>
    <row r="181" spans="1:24" x14ac:dyDescent="0.2">
      <c r="A181" s="13" t="s">
        <v>794</v>
      </c>
      <c r="B181" s="13" t="s">
        <v>795</v>
      </c>
      <c r="C181" s="13" t="s">
        <v>796</v>
      </c>
      <c r="D181" s="13" t="s">
        <v>797</v>
      </c>
      <c r="E181" s="13" t="s">
        <v>796</v>
      </c>
      <c r="F181" s="14">
        <v>96813</v>
      </c>
      <c r="G181" s="13">
        <v>6950380</v>
      </c>
      <c r="H181" s="13" t="s">
        <v>798</v>
      </c>
      <c r="I181" s="13">
        <v>637</v>
      </c>
      <c r="K181" s="13">
        <v>1</v>
      </c>
      <c r="O181" s="13" t="s">
        <v>28</v>
      </c>
      <c r="P181" s="13">
        <v>1</v>
      </c>
      <c r="T181" s="13" t="s">
        <v>2798</v>
      </c>
      <c r="U181" s="13" t="s">
        <v>28</v>
      </c>
      <c r="W181" s="13" t="s">
        <v>799</v>
      </c>
      <c r="X181" s="13" t="str">
        <f>_xlfn.XLOOKUP(Burndata[[#This Row],[STATE_FULL]],'[1]State Regions'!$A:$A,'[1]State Regions'!$B:$B)</f>
        <v>West</v>
      </c>
    </row>
    <row r="182" spans="1:24" x14ac:dyDescent="0.2">
      <c r="A182" s="13" t="s">
        <v>794</v>
      </c>
      <c r="B182" s="13" t="s">
        <v>795</v>
      </c>
      <c r="C182" s="13" t="s">
        <v>796</v>
      </c>
      <c r="D182" s="13" t="s">
        <v>800</v>
      </c>
      <c r="E182" s="13" t="s">
        <v>796</v>
      </c>
      <c r="F182" s="14">
        <v>96859</v>
      </c>
      <c r="G182" s="13">
        <v>6950410</v>
      </c>
      <c r="H182" s="13" t="s">
        <v>801</v>
      </c>
      <c r="I182" s="13">
        <v>450</v>
      </c>
      <c r="K182" s="13">
        <v>1</v>
      </c>
      <c r="O182" s="13" t="s">
        <v>28</v>
      </c>
      <c r="Q182" s="13">
        <v>1</v>
      </c>
      <c r="T182" s="13" t="s">
        <v>2798</v>
      </c>
      <c r="U182" s="13" t="s">
        <v>28</v>
      </c>
      <c r="W182" s="13" t="s">
        <v>802</v>
      </c>
      <c r="X182" s="13" t="str">
        <f>_xlfn.XLOOKUP(Burndata[[#This Row],[STATE_FULL]],'[1]State Regions'!$A:$A,'[1]State Regions'!$B:$B)</f>
        <v>West</v>
      </c>
    </row>
    <row r="183" spans="1:24" x14ac:dyDescent="0.2">
      <c r="A183" s="13" t="s">
        <v>794</v>
      </c>
      <c r="B183" s="13" t="s">
        <v>795</v>
      </c>
      <c r="C183" s="13" t="s">
        <v>796</v>
      </c>
      <c r="D183" s="13" t="s">
        <v>803</v>
      </c>
      <c r="E183" s="13" t="s">
        <v>796</v>
      </c>
      <c r="F183" s="14">
        <v>96813</v>
      </c>
      <c r="G183" s="13">
        <v>6950405</v>
      </c>
      <c r="H183" s="13" t="s">
        <v>804</v>
      </c>
      <c r="I183" s="13">
        <v>159</v>
      </c>
      <c r="J183" s="13">
        <v>7</v>
      </c>
      <c r="M183" s="13">
        <v>1</v>
      </c>
      <c r="N183" s="13">
        <v>1</v>
      </c>
      <c r="T183" s="13" t="s">
        <v>39</v>
      </c>
      <c r="V183" s="13" t="s">
        <v>39</v>
      </c>
      <c r="W183" s="13" t="s">
        <v>805</v>
      </c>
      <c r="X183" s="13" t="str">
        <f>_xlfn.XLOOKUP(Burndata[[#This Row],[STATE_FULL]],'[1]State Regions'!$A:$A,'[1]State Regions'!$B:$B)</f>
        <v>West</v>
      </c>
    </row>
    <row r="184" spans="1:24" x14ac:dyDescent="0.2">
      <c r="A184" s="13" t="s">
        <v>806</v>
      </c>
      <c r="B184" s="13" t="s">
        <v>807</v>
      </c>
      <c r="C184" s="13" t="s">
        <v>808</v>
      </c>
      <c r="D184" s="13" t="s">
        <v>809</v>
      </c>
      <c r="E184" s="13" t="s">
        <v>810</v>
      </c>
      <c r="F184" s="14">
        <v>83706</v>
      </c>
      <c r="G184" s="13">
        <v>6820040</v>
      </c>
      <c r="H184" s="13" t="s">
        <v>811</v>
      </c>
      <c r="I184" s="13">
        <v>387</v>
      </c>
      <c r="K184" s="13">
        <v>1</v>
      </c>
      <c r="O184" s="13" t="s">
        <v>28</v>
      </c>
      <c r="Q184" s="13">
        <v>1</v>
      </c>
      <c r="T184" s="13" t="s">
        <v>2798</v>
      </c>
      <c r="U184" s="13" t="s">
        <v>28</v>
      </c>
      <c r="W184" s="13" t="s">
        <v>812</v>
      </c>
      <c r="X184" s="13" t="str">
        <f>_xlfn.XLOOKUP(Burndata[[#This Row],[STATE_FULL]],'[1]State Regions'!$A:$A,'[1]State Regions'!$B:$B)</f>
        <v>West</v>
      </c>
    </row>
    <row r="185" spans="1:24" x14ac:dyDescent="0.2">
      <c r="A185" s="13" t="s">
        <v>806</v>
      </c>
      <c r="B185" s="13" t="s">
        <v>807</v>
      </c>
      <c r="C185" s="13" t="s">
        <v>813</v>
      </c>
      <c r="D185" s="13" t="s">
        <v>814</v>
      </c>
      <c r="E185" s="13" t="s">
        <v>815</v>
      </c>
      <c r="F185" s="14">
        <v>83201</v>
      </c>
      <c r="G185" s="13">
        <v>6820005</v>
      </c>
      <c r="H185" s="13" t="s">
        <v>816</v>
      </c>
      <c r="I185" s="13">
        <v>187</v>
      </c>
      <c r="K185" s="13">
        <v>1</v>
      </c>
      <c r="O185" s="13" t="s">
        <v>28</v>
      </c>
      <c r="Q185" s="13">
        <v>1</v>
      </c>
      <c r="T185" s="13" t="s">
        <v>2798</v>
      </c>
      <c r="U185" s="13" t="s">
        <v>28</v>
      </c>
      <c r="W185" s="13" t="s">
        <v>817</v>
      </c>
      <c r="X185" s="13" t="str">
        <f>_xlfn.XLOOKUP(Burndata[[#This Row],[STATE_FULL]],'[1]State Regions'!$A:$A,'[1]State Regions'!$B:$B)</f>
        <v>West</v>
      </c>
    </row>
    <row r="186" spans="1:24" x14ac:dyDescent="0.2">
      <c r="A186" s="13" t="s">
        <v>806</v>
      </c>
      <c r="B186" s="13" t="s">
        <v>807</v>
      </c>
      <c r="C186" s="13" t="s">
        <v>818</v>
      </c>
      <c r="D186" s="13" t="s">
        <v>819</v>
      </c>
      <c r="E186" s="13" t="s">
        <v>818</v>
      </c>
      <c r="F186" s="14">
        <v>83404</v>
      </c>
      <c r="G186" s="13">
        <v>6820165</v>
      </c>
      <c r="H186" s="13" t="s">
        <v>820</v>
      </c>
      <c r="I186" s="13">
        <v>318</v>
      </c>
      <c r="J186" s="13">
        <v>15</v>
      </c>
      <c r="K186" s="13">
        <v>1</v>
      </c>
      <c r="M186" s="13">
        <v>1</v>
      </c>
      <c r="N186" s="13">
        <v>1</v>
      </c>
      <c r="O186" s="13" t="s">
        <v>28</v>
      </c>
      <c r="Q186" s="13">
        <v>1</v>
      </c>
      <c r="T186" s="13" t="s">
        <v>39</v>
      </c>
      <c r="U186" s="13" t="s">
        <v>28</v>
      </c>
      <c r="V186" s="13" t="s">
        <v>39</v>
      </c>
      <c r="W186" s="13" t="s">
        <v>821</v>
      </c>
      <c r="X186" s="13" t="str">
        <f>_xlfn.XLOOKUP(Burndata[[#This Row],[STATE_FULL]],'[1]State Regions'!$A:$A,'[1]State Regions'!$B:$B)</f>
        <v>West</v>
      </c>
    </row>
    <row r="187" spans="1:24" x14ac:dyDescent="0.2">
      <c r="A187" s="13" t="s">
        <v>806</v>
      </c>
      <c r="B187" s="13" t="s">
        <v>807</v>
      </c>
      <c r="C187" s="13" t="s">
        <v>808</v>
      </c>
      <c r="D187" s="13" t="s">
        <v>822</v>
      </c>
      <c r="E187" s="13" t="s">
        <v>810</v>
      </c>
      <c r="F187" s="14">
        <v>83712</v>
      </c>
      <c r="G187" s="13">
        <v>6820084</v>
      </c>
      <c r="H187" s="13" t="s">
        <v>823</v>
      </c>
      <c r="I187" s="13">
        <v>579</v>
      </c>
      <c r="L187" s="13">
        <v>1</v>
      </c>
      <c r="O187" s="13" t="s">
        <v>28</v>
      </c>
      <c r="S187" s="13">
        <v>1</v>
      </c>
      <c r="T187" s="13" t="s">
        <v>2798</v>
      </c>
      <c r="U187" s="13" t="s">
        <v>28</v>
      </c>
      <c r="W187" s="13" t="s">
        <v>824</v>
      </c>
      <c r="X187" s="13" t="str">
        <f>_xlfn.XLOOKUP(Burndata[[#This Row],[STATE_FULL]],'[1]State Regions'!$A:$A,'[1]State Regions'!$B:$B)</f>
        <v>West</v>
      </c>
    </row>
    <row r="188" spans="1:24" x14ac:dyDescent="0.2">
      <c r="A188" s="13" t="s">
        <v>825</v>
      </c>
      <c r="B188" s="13" t="s">
        <v>826</v>
      </c>
      <c r="C188" s="13" t="s">
        <v>403</v>
      </c>
      <c r="D188" s="13" t="s">
        <v>827</v>
      </c>
      <c r="E188" s="13" t="s">
        <v>828</v>
      </c>
      <c r="F188" s="14">
        <v>62301</v>
      </c>
      <c r="G188" s="13">
        <v>6432710</v>
      </c>
      <c r="H188" s="13" t="s">
        <v>829</v>
      </c>
      <c r="I188" s="13">
        <v>327</v>
      </c>
      <c r="K188" s="13">
        <v>1</v>
      </c>
      <c r="O188" s="13" t="s">
        <v>39</v>
      </c>
      <c r="Q188" s="13">
        <v>1</v>
      </c>
      <c r="T188" s="13" t="s">
        <v>2798</v>
      </c>
      <c r="U188" s="13" t="s">
        <v>28</v>
      </c>
      <c r="W188" s="13" t="s">
        <v>830</v>
      </c>
      <c r="X188" s="13" t="str">
        <f>_xlfn.XLOOKUP(Burndata[[#This Row],[STATE_FULL]],'[1]State Regions'!$A:$A,'[1]State Regions'!$B:$B)</f>
        <v>Midwest</v>
      </c>
    </row>
    <row r="189" spans="1:24" x14ac:dyDescent="0.2">
      <c r="A189" s="13" t="s">
        <v>825</v>
      </c>
      <c r="B189" s="13" t="s">
        <v>826</v>
      </c>
      <c r="C189" s="13" t="s">
        <v>831</v>
      </c>
      <c r="D189" s="13" t="s">
        <v>832</v>
      </c>
      <c r="E189" s="13" t="s">
        <v>833</v>
      </c>
      <c r="F189" s="14">
        <v>61801</v>
      </c>
      <c r="G189" s="13">
        <v>6433070</v>
      </c>
      <c r="H189" s="13" t="s">
        <v>834</v>
      </c>
      <c r="I189" s="13">
        <v>433</v>
      </c>
      <c r="K189" s="13">
        <v>1</v>
      </c>
      <c r="O189" s="13" t="s">
        <v>39</v>
      </c>
      <c r="P189" s="13">
        <v>1</v>
      </c>
      <c r="T189" s="13" t="s">
        <v>2798</v>
      </c>
      <c r="U189" s="13" t="s">
        <v>28</v>
      </c>
      <c r="W189" s="13" t="s">
        <v>835</v>
      </c>
      <c r="X189" s="13" t="str">
        <f>_xlfn.XLOOKUP(Burndata[[#This Row],[STATE_FULL]],'[1]State Regions'!$A:$A,'[1]State Regions'!$B:$B)</f>
        <v>Midwest</v>
      </c>
    </row>
    <row r="190" spans="1:24" x14ac:dyDescent="0.2">
      <c r="A190" s="13" t="s">
        <v>825</v>
      </c>
      <c r="B190" s="13" t="s">
        <v>826</v>
      </c>
      <c r="C190" s="13" t="s">
        <v>836</v>
      </c>
      <c r="D190" s="13" t="s">
        <v>837</v>
      </c>
      <c r="E190" s="13" t="s">
        <v>838</v>
      </c>
      <c r="F190" s="14">
        <v>60153</v>
      </c>
      <c r="G190" s="13">
        <v>6430841</v>
      </c>
      <c r="H190" s="13" t="s">
        <v>839</v>
      </c>
      <c r="I190" s="13">
        <v>547</v>
      </c>
      <c r="J190" s="13">
        <v>21</v>
      </c>
      <c r="K190" s="13">
        <v>1</v>
      </c>
      <c r="M190" s="13">
        <v>1</v>
      </c>
      <c r="N190" s="13">
        <v>1</v>
      </c>
      <c r="O190" s="13" t="s">
        <v>28</v>
      </c>
      <c r="P190" s="13">
        <v>1</v>
      </c>
      <c r="T190" s="13" t="s">
        <v>28</v>
      </c>
      <c r="U190" s="13" t="s">
        <v>28</v>
      </c>
      <c r="V190" s="13" t="s">
        <v>39</v>
      </c>
      <c r="W190" s="13" t="s">
        <v>840</v>
      </c>
      <c r="X190" s="13" t="str">
        <f>_xlfn.XLOOKUP(Burndata[[#This Row],[STATE_FULL]],'[1]State Regions'!$A:$A,'[1]State Regions'!$B:$B)</f>
        <v>Midwest</v>
      </c>
    </row>
    <row r="191" spans="1:24" x14ac:dyDescent="0.2">
      <c r="A191" s="13" t="s">
        <v>825</v>
      </c>
      <c r="B191" s="13" t="s">
        <v>826</v>
      </c>
      <c r="C191" s="13" t="s">
        <v>836</v>
      </c>
      <c r="D191" s="13" t="s">
        <v>841</v>
      </c>
      <c r="E191" s="13" t="s">
        <v>842</v>
      </c>
      <c r="F191" s="14">
        <v>60453</v>
      </c>
      <c r="G191" s="13">
        <v>6432413</v>
      </c>
      <c r="H191" s="13" t="s">
        <v>843</v>
      </c>
      <c r="I191" s="13">
        <v>788</v>
      </c>
      <c r="K191" s="13">
        <v>1</v>
      </c>
      <c r="O191" s="13" t="s">
        <v>39</v>
      </c>
      <c r="P191" s="13">
        <v>1</v>
      </c>
      <c r="T191" s="13" t="s">
        <v>2798</v>
      </c>
      <c r="U191" s="13" t="s">
        <v>28</v>
      </c>
      <c r="W191" s="13" t="s">
        <v>844</v>
      </c>
      <c r="X191" s="13" t="str">
        <f>_xlfn.XLOOKUP(Burndata[[#This Row],[STATE_FULL]],'[1]State Regions'!$A:$A,'[1]State Regions'!$B:$B)</f>
        <v>Midwest</v>
      </c>
    </row>
    <row r="192" spans="1:24" x14ac:dyDescent="0.2">
      <c r="A192" s="13" t="s">
        <v>825</v>
      </c>
      <c r="B192" s="13" t="s">
        <v>826</v>
      </c>
      <c r="C192" s="13" t="s">
        <v>836</v>
      </c>
      <c r="D192" s="13" t="s">
        <v>845</v>
      </c>
      <c r="E192" s="13" t="s">
        <v>846</v>
      </c>
      <c r="F192" s="14">
        <v>60525</v>
      </c>
      <c r="G192" s="13">
        <v>6432055</v>
      </c>
      <c r="H192" s="13" t="s">
        <v>847</v>
      </c>
      <c r="I192" s="13">
        <v>196</v>
      </c>
      <c r="K192" s="13">
        <v>1</v>
      </c>
      <c r="O192" s="13" t="s">
        <v>39</v>
      </c>
      <c r="Q192" s="13">
        <v>1</v>
      </c>
      <c r="T192" s="13" t="s">
        <v>2798</v>
      </c>
      <c r="U192" s="13" t="s">
        <v>28</v>
      </c>
      <c r="W192" s="13" t="s">
        <v>848</v>
      </c>
      <c r="X192" s="13" t="str">
        <f>_xlfn.XLOOKUP(Burndata[[#This Row],[STATE_FULL]],'[1]State Regions'!$A:$A,'[1]State Regions'!$B:$B)</f>
        <v>Midwest</v>
      </c>
    </row>
    <row r="193" spans="1:24" x14ac:dyDescent="0.2">
      <c r="A193" s="13" t="s">
        <v>825</v>
      </c>
      <c r="B193" s="13" t="s">
        <v>826</v>
      </c>
      <c r="C193" s="13" t="s">
        <v>836</v>
      </c>
      <c r="D193" s="13" t="s">
        <v>849</v>
      </c>
      <c r="E193" s="13" t="s">
        <v>850</v>
      </c>
      <c r="F193" s="14">
        <v>60160</v>
      </c>
      <c r="G193" s="13">
        <v>6432435</v>
      </c>
      <c r="H193" s="13" t="s">
        <v>851</v>
      </c>
      <c r="I193" s="13">
        <v>247</v>
      </c>
      <c r="K193" s="13">
        <v>1</v>
      </c>
      <c r="O193" s="13" t="s">
        <v>39</v>
      </c>
      <c r="Q193" s="13">
        <v>1</v>
      </c>
      <c r="T193" s="13" t="s">
        <v>2798</v>
      </c>
      <c r="U193" s="13" t="s">
        <v>28</v>
      </c>
      <c r="W193" s="13" t="s">
        <v>852</v>
      </c>
      <c r="X193" s="13" t="str">
        <f>_xlfn.XLOOKUP(Burndata[[#This Row],[STATE_FULL]],'[1]State Regions'!$A:$A,'[1]State Regions'!$B:$B)</f>
        <v>Midwest</v>
      </c>
    </row>
    <row r="194" spans="1:24" x14ac:dyDescent="0.2">
      <c r="A194" s="13" t="s">
        <v>825</v>
      </c>
      <c r="B194" s="13" t="s">
        <v>826</v>
      </c>
      <c r="C194" s="13" t="s">
        <v>836</v>
      </c>
      <c r="D194" s="13" t="s">
        <v>853</v>
      </c>
      <c r="E194" s="13" t="s">
        <v>854</v>
      </c>
      <c r="F194" s="14">
        <v>60402</v>
      </c>
      <c r="G194" s="13">
        <v>6430240</v>
      </c>
      <c r="H194" s="13" t="s">
        <v>855</v>
      </c>
      <c r="I194" s="13">
        <v>374</v>
      </c>
      <c r="K194" s="13">
        <v>1</v>
      </c>
      <c r="O194" s="13" t="s">
        <v>39</v>
      </c>
      <c r="Q194" s="13">
        <v>1</v>
      </c>
      <c r="T194" s="13" t="s">
        <v>2798</v>
      </c>
      <c r="U194" s="13" t="s">
        <v>28</v>
      </c>
      <c r="W194" s="13" t="s">
        <v>856</v>
      </c>
      <c r="X194" s="13" t="str">
        <f>_xlfn.XLOOKUP(Burndata[[#This Row],[STATE_FULL]],'[1]State Regions'!$A:$A,'[1]State Regions'!$B:$B)</f>
        <v>Midwest</v>
      </c>
    </row>
    <row r="195" spans="1:24" x14ac:dyDescent="0.2">
      <c r="A195" s="13" t="s">
        <v>825</v>
      </c>
      <c r="B195" s="13" t="s">
        <v>826</v>
      </c>
      <c r="C195" s="13" t="s">
        <v>836</v>
      </c>
      <c r="D195" s="13" t="s">
        <v>857</v>
      </c>
      <c r="E195" s="13" t="s">
        <v>858</v>
      </c>
      <c r="F195" s="14">
        <v>60068</v>
      </c>
      <c r="G195" s="13">
        <v>6430405</v>
      </c>
      <c r="H195" s="13" t="s">
        <v>859</v>
      </c>
      <c r="I195" s="13">
        <v>638</v>
      </c>
      <c r="K195" s="13">
        <v>1</v>
      </c>
      <c r="O195" s="13" t="s">
        <v>39</v>
      </c>
      <c r="P195" s="13">
        <v>1</v>
      </c>
      <c r="T195" s="13" t="s">
        <v>2798</v>
      </c>
      <c r="U195" s="13" t="s">
        <v>28</v>
      </c>
      <c r="W195" s="13" t="s">
        <v>860</v>
      </c>
      <c r="X195" s="13" t="str">
        <f>_xlfn.XLOOKUP(Burndata[[#This Row],[STATE_FULL]],'[1]State Regions'!$A:$A,'[1]State Regions'!$B:$B)</f>
        <v>Midwest</v>
      </c>
    </row>
    <row r="196" spans="1:24" x14ac:dyDescent="0.2">
      <c r="A196" s="13" t="s">
        <v>825</v>
      </c>
      <c r="B196" s="13" t="s">
        <v>826</v>
      </c>
      <c r="C196" s="13" t="s">
        <v>836</v>
      </c>
      <c r="D196" s="13" t="s">
        <v>861</v>
      </c>
      <c r="E196" s="13" t="s">
        <v>862</v>
      </c>
      <c r="F196" s="14">
        <v>60007</v>
      </c>
      <c r="G196" s="13">
        <v>6431613</v>
      </c>
      <c r="H196" s="13" t="s">
        <v>863</v>
      </c>
      <c r="I196" s="13">
        <v>376</v>
      </c>
      <c r="K196" s="13">
        <v>1</v>
      </c>
      <c r="O196" s="13" t="s">
        <v>39</v>
      </c>
      <c r="Q196" s="13">
        <v>1</v>
      </c>
      <c r="T196" s="13" t="s">
        <v>2798</v>
      </c>
      <c r="U196" s="13" t="s">
        <v>28</v>
      </c>
      <c r="W196" s="13" t="s">
        <v>864</v>
      </c>
      <c r="X196" s="13" t="str">
        <f>_xlfn.XLOOKUP(Burndata[[#This Row],[STATE_FULL]],'[1]State Regions'!$A:$A,'[1]State Regions'!$B:$B)</f>
        <v>Midwest</v>
      </c>
    </row>
    <row r="197" spans="1:24" x14ac:dyDescent="0.2">
      <c r="A197" s="13" t="s">
        <v>825</v>
      </c>
      <c r="B197" s="13" t="s">
        <v>826</v>
      </c>
      <c r="C197" s="13" t="s">
        <v>836</v>
      </c>
      <c r="D197" s="13" t="s">
        <v>865</v>
      </c>
      <c r="E197" s="13" t="s">
        <v>866</v>
      </c>
      <c r="F197" s="14">
        <v>60005</v>
      </c>
      <c r="G197" s="13">
        <v>6432485</v>
      </c>
      <c r="H197" s="13" t="s">
        <v>867</v>
      </c>
      <c r="I197" s="13">
        <v>509</v>
      </c>
      <c r="K197" s="13">
        <v>1</v>
      </c>
      <c r="O197" s="13" t="s">
        <v>39</v>
      </c>
      <c r="Q197" s="13">
        <v>1</v>
      </c>
      <c r="T197" s="13" t="s">
        <v>2798</v>
      </c>
      <c r="U197" s="13" t="s">
        <v>28</v>
      </c>
      <c r="W197" s="13" t="s">
        <v>868</v>
      </c>
      <c r="X197" s="13" t="str">
        <f>_xlfn.XLOOKUP(Burndata[[#This Row],[STATE_FULL]],'[1]State Regions'!$A:$A,'[1]State Regions'!$B:$B)</f>
        <v>Midwest</v>
      </c>
    </row>
    <row r="198" spans="1:24" x14ac:dyDescent="0.2">
      <c r="A198" s="13" t="s">
        <v>825</v>
      </c>
      <c r="B198" s="13" t="s">
        <v>826</v>
      </c>
      <c r="C198" s="13" t="s">
        <v>836</v>
      </c>
      <c r="D198" s="13" t="s">
        <v>869</v>
      </c>
      <c r="E198" s="13" t="s">
        <v>870</v>
      </c>
      <c r="F198" s="14">
        <v>60169</v>
      </c>
      <c r="G198" s="13">
        <v>6431926</v>
      </c>
      <c r="H198" s="13" t="s">
        <v>871</v>
      </c>
      <c r="I198" s="13">
        <v>318</v>
      </c>
      <c r="K198" s="13">
        <v>1</v>
      </c>
      <c r="O198" s="13" t="s">
        <v>39</v>
      </c>
      <c r="Q198" s="13">
        <v>1</v>
      </c>
      <c r="T198" s="13" t="s">
        <v>2798</v>
      </c>
      <c r="U198" s="13" t="s">
        <v>28</v>
      </c>
      <c r="W198" s="13" t="s">
        <v>872</v>
      </c>
      <c r="X198" s="13" t="str">
        <f>_xlfn.XLOOKUP(Burndata[[#This Row],[STATE_FULL]],'[1]State Regions'!$A:$A,'[1]State Regions'!$B:$B)</f>
        <v>Midwest</v>
      </c>
    </row>
    <row r="199" spans="1:24" x14ac:dyDescent="0.2">
      <c r="A199" s="13" t="s">
        <v>825</v>
      </c>
      <c r="B199" s="13" t="s">
        <v>826</v>
      </c>
      <c r="C199" s="13" t="s">
        <v>836</v>
      </c>
      <c r="D199" s="13" t="s">
        <v>873</v>
      </c>
      <c r="E199" s="13" t="s">
        <v>874</v>
      </c>
      <c r="F199" s="14">
        <v>60201</v>
      </c>
      <c r="G199" s="13">
        <v>6431660</v>
      </c>
      <c r="H199" s="13" t="s">
        <v>875</v>
      </c>
      <c r="I199" s="13">
        <v>374</v>
      </c>
      <c r="K199" s="13">
        <v>1</v>
      </c>
      <c r="O199" s="13" t="s">
        <v>39</v>
      </c>
      <c r="P199" s="13">
        <v>1</v>
      </c>
      <c r="T199" s="13" t="s">
        <v>2798</v>
      </c>
      <c r="U199" s="13" t="s">
        <v>28</v>
      </c>
      <c r="W199" s="13" t="s">
        <v>876</v>
      </c>
      <c r="X199" s="13" t="str">
        <f>_xlfn.XLOOKUP(Burndata[[#This Row],[STATE_FULL]],'[1]State Regions'!$A:$A,'[1]State Regions'!$B:$B)</f>
        <v>Midwest</v>
      </c>
    </row>
    <row r="200" spans="1:24" x14ac:dyDescent="0.2">
      <c r="A200" s="13" t="s">
        <v>825</v>
      </c>
      <c r="B200" s="13" t="s">
        <v>826</v>
      </c>
      <c r="C200" s="13" t="s">
        <v>836</v>
      </c>
      <c r="D200" s="13" t="s">
        <v>877</v>
      </c>
      <c r="E200" s="13" t="s">
        <v>878</v>
      </c>
      <c r="F200" s="14">
        <v>60025</v>
      </c>
      <c r="G200" s="13">
        <v>6431665</v>
      </c>
      <c r="H200" s="13" t="s">
        <v>879</v>
      </c>
      <c r="I200" s="13">
        <v>173</v>
      </c>
      <c r="K200" s="13">
        <v>1</v>
      </c>
      <c r="O200" s="13" t="s">
        <v>39</v>
      </c>
      <c r="Q200" s="13">
        <v>1</v>
      </c>
      <c r="T200" s="13" t="s">
        <v>2798</v>
      </c>
      <c r="U200" s="13" t="s">
        <v>28</v>
      </c>
      <c r="W200" s="13" t="s">
        <v>880</v>
      </c>
      <c r="X200" s="13" t="str">
        <f>_xlfn.XLOOKUP(Burndata[[#This Row],[STATE_FULL]],'[1]State Regions'!$A:$A,'[1]State Regions'!$B:$B)</f>
        <v>Midwest</v>
      </c>
    </row>
    <row r="201" spans="1:24" x14ac:dyDescent="0.2">
      <c r="A201" s="13" t="s">
        <v>825</v>
      </c>
      <c r="B201" s="13" t="s">
        <v>826</v>
      </c>
      <c r="C201" s="13" t="s">
        <v>836</v>
      </c>
      <c r="D201" s="13" t="s">
        <v>881</v>
      </c>
      <c r="E201" s="13" t="s">
        <v>874</v>
      </c>
      <c r="F201" s="14">
        <v>60202</v>
      </c>
      <c r="G201" s="13">
        <v>6431670</v>
      </c>
      <c r="H201" s="13" t="s">
        <v>882</v>
      </c>
      <c r="I201" s="13">
        <v>197</v>
      </c>
      <c r="K201" s="13">
        <v>1</v>
      </c>
      <c r="O201" s="13" t="s">
        <v>39</v>
      </c>
      <c r="P201" s="13">
        <v>1</v>
      </c>
      <c r="T201" s="13" t="s">
        <v>2798</v>
      </c>
      <c r="U201" s="13" t="s">
        <v>28</v>
      </c>
      <c r="W201" s="13" t="s">
        <v>883</v>
      </c>
      <c r="X201" s="13" t="str">
        <f>_xlfn.XLOOKUP(Burndata[[#This Row],[STATE_FULL]],'[1]State Regions'!$A:$A,'[1]State Regions'!$B:$B)</f>
        <v>Midwest</v>
      </c>
    </row>
    <row r="202" spans="1:24" x14ac:dyDescent="0.2">
      <c r="A202" s="13" t="s">
        <v>825</v>
      </c>
      <c r="B202" s="13" t="s">
        <v>826</v>
      </c>
      <c r="C202" s="13" t="s">
        <v>836</v>
      </c>
      <c r="D202" s="13" t="s">
        <v>884</v>
      </c>
      <c r="E202" s="13" t="s">
        <v>885</v>
      </c>
      <c r="F202" s="14">
        <v>60657</v>
      </c>
      <c r="G202" s="13">
        <v>6430024</v>
      </c>
      <c r="H202" s="13" t="s">
        <v>886</v>
      </c>
      <c r="I202" s="13">
        <v>397</v>
      </c>
      <c r="K202" s="13">
        <v>1</v>
      </c>
      <c r="O202" s="13" t="s">
        <v>39</v>
      </c>
      <c r="P202" s="13">
        <v>1</v>
      </c>
      <c r="T202" s="13" t="s">
        <v>2798</v>
      </c>
      <c r="U202" s="13" t="s">
        <v>28</v>
      </c>
      <c r="W202" s="13" t="s">
        <v>887</v>
      </c>
      <c r="X202" s="13" t="str">
        <f>_xlfn.XLOOKUP(Burndata[[#This Row],[STATE_FULL]],'[1]State Regions'!$A:$A,'[1]State Regions'!$B:$B)</f>
        <v>Midwest</v>
      </c>
    </row>
    <row r="203" spans="1:24" x14ac:dyDescent="0.2">
      <c r="A203" s="13" t="s">
        <v>825</v>
      </c>
      <c r="B203" s="13" t="s">
        <v>826</v>
      </c>
      <c r="C203" s="13" t="s">
        <v>836</v>
      </c>
      <c r="D203" s="13" t="s">
        <v>888</v>
      </c>
      <c r="E203" s="13" t="s">
        <v>885</v>
      </c>
      <c r="F203" s="14">
        <v>60614</v>
      </c>
      <c r="G203" s="13">
        <v>6430560</v>
      </c>
      <c r="H203" s="13" t="s">
        <v>889</v>
      </c>
      <c r="I203" s="13">
        <v>364</v>
      </c>
      <c r="L203" s="13">
        <v>1</v>
      </c>
      <c r="O203" s="13" t="s">
        <v>39</v>
      </c>
      <c r="R203" s="13">
        <v>1</v>
      </c>
      <c r="T203" s="13" t="s">
        <v>2798</v>
      </c>
      <c r="U203" s="13" t="s">
        <v>28</v>
      </c>
      <c r="W203" s="13" t="s">
        <v>890</v>
      </c>
      <c r="X203" s="13" t="str">
        <f>_xlfn.XLOOKUP(Burndata[[#This Row],[STATE_FULL]],'[1]State Regions'!$A:$A,'[1]State Regions'!$B:$B)</f>
        <v>Midwest</v>
      </c>
    </row>
    <row r="204" spans="1:24" x14ac:dyDescent="0.2">
      <c r="A204" s="13" t="s">
        <v>825</v>
      </c>
      <c r="B204" s="13" t="s">
        <v>826</v>
      </c>
      <c r="C204" s="13" t="s">
        <v>836</v>
      </c>
      <c r="D204" s="13" t="s">
        <v>891</v>
      </c>
      <c r="E204" s="13" t="s">
        <v>885</v>
      </c>
      <c r="F204" s="14">
        <v>60612</v>
      </c>
      <c r="G204" s="13">
        <v>6430600</v>
      </c>
      <c r="H204" s="13" t="s">
        <v>892</v>
      </c>
      <c r="I204" s="13">
        <v>450</v>
      </c>
      <c r="J204" s="13">
        <v>26</v>
      </c>
      <c r="K204" s="13">
        <v>1</v>
      </c>
      <c r="L204" s="13">
        <v>1</v>
      </c>
      <c r="M204" s="13">
        <v>1</v>
      </c>
      <c r="N204" s="13">
        <v>1</v>
      </c>
      <c r="O204" s="13" t="s">
        <v>39</v>
      </c>
      <c r="P204" s="13">
        <v>1</v>
      </c>
      <c r="R204" s="13">
        <v>1</v>
      </c>
      <c r="T204" s="13" t="s">
        <v>28</v>
      </c>
      <c r="U204" s="13" t="s">
        <v>28</v>
      </c>
      <c r="V204" s="13" t="s">
        <v>39</v>
      </c>
      <c r="W204" s="13" t="s">
        <v>893</v>
      </c>
      <c r="X204" s="13" t="str">
        <f>_xlfn.XLOOKUP(Burndata[[#This Row],[STATE_FULL]],'[1]State Regions'!$A:$A,'[1]State Regions'!$B:$B)</f>
        <v>Midwest</v>
      </c>
    </row>
    <row r="205" spans="1:24" x14ac:dyDescent="0.2">
      <c r="A205" s="13" t="s">
        <v>825</v>
      </c>
      <c r="B205" s="13" t="s">
        <v>826</v>
      </c>
      <c r="C205" s="13" t="s">
        <v>836</v>
      </c>
      <c r="D205" s="13" t="s">
        <v>894</v>
      </c>
      <c r="E205" s="13" t="s">
        <v>885</v>
      </c>
      <c r="F205" s="14">
        <v>60608</v>
      </c>
      <c r="G205" s="13">
        <v>6430930</v>
      </c>
      <c r="H205" s="13" t="s">
        <v>895</v>
      </c>
      <c r="I205" s="13">
        <v>228</v>
      </c>
      <c r="K205" s="13">
        <v>1</v>
      </c>
      <c r="O205" s="13" t="s">
        <v>39</v>
      </c>
      <c r="P205" s="13">
        <v>1</v>
      </c>
      <c r="T205" s="13" t="s">
        <v>2798</v>
      </c>
      <c r="U205" s="13" t="s">
        <v>28</v>
      </c>
      <c r="W205" s="13" t="s">
        <v>896</v>
      </c>
      <c r="X205" s="13" t="str">
        <f>_xlfn.XLOOKUP(Burndata[[#This Row],[STATE_FULL]],'[1]State Regions'!$A:$A,'[1]State Regions'!$B:$B)</f>
        <v>Midwest</v>
      </c>
    </row>
    <row r="206" spans="1:24" x14ac:dyDescent="0.2">
      <c r="A206" s="13" t="s">
        <v>825</v>
      </c>
      <c r="B206" s="13" t="s">
        <v>826</v>
      </c>
      <c r="C206" s="13" t="s">
        <v>836</v>
      </c>
      <c r="D206" s="13" t="s">
        <v>897</v>
      </c>
      <c r="E206" s="13" t="s">
        <v>885</v>
      </c>
      <c r="F206" s="14">
        <v>60611</v>
      </c>
      <c r="G206" s="13">
        <v>6430545</v>
      </c>
      <c r="H206" s="13" t="s">
        <v>898</v>
      </c>
      <c r="I206" s="13">
        <v>894</v>
      </c>
      <c r="K206" s="13">
        <v>1</v>
      </c>
      <c r="O206" s="13" t="s">
        <v>39</v>
      </c>
      <c r="P206" s="13">
        <v>1</v>
      </c>
      <c r="T206" s="13" t="s">
        <v>2798</v>
      </c>
      <c r="U206" s="13" t="s">
        <v>28</v>
      </c>
      <c r="W206" s="13" t="s">
        <v>899</v>
      </c>
      <c r="X206" s="13" t="str">
        <f>_xlfn.XLOOKUP(Burndata[[#This Row],[STATE_FULL]],'[1]State Regions'!$A:$A,'[1]State Regions'!$B:$B)</f>
        <v>Midwest</v>
      </c>
    </row>
    <row r="207" spans="1:24" x14ac:dyDescent="0.2">
      <c r="A207" s="13" t="s">
        <v>825</v>
      </c>
      <c r="B207" s="13" t="s">
        <v>826</v>
      </c>
      <c r="C207" s="13" t="s">
        <v>836</v>
      </c>
      <c r="D207" s="13" t="s">
        <v>900</v>
      </c>
      <c r="E207" s="13" t="s">
        <v>885</v>
      </c>
      <c r="F207" s="14">
        <v>60637</v>
      </c>
      <c r="G207" s="13">
        <v>6431210</v>
      </c>
      <c r="H207" s="13" t="s">
        <v>901</v>
      </c>
      <c r="I207" s="13">
        <v>811</v>
      </c>
      <c r="J207" s="13">
        <v>14</v>
      </c>
      <c r="K207" s="13">
        <v>1</v>
      </c>
      <c r="L207" s="13">
        <v>1</v>
      </c>
      <c r="M207" s="13">
        <v>1</v>
      </c>
      <c r="N207" s="13">
        <v>1</v>
      </c>
      <c r="O207" s="13" t="s">
        <v>39</v>
      </c>
      <c r="P207" s="13">
        <v>1</v>
      </c>
      <c r="R207" s="13">
        <v>1</v>
      </c>
      <c r="T207" s="13" t="s">
        <v>28</v>
      </c>
      <c r="U207" s="13" t="s">
        <v>28</v>
      </c>
      <c r="V207" s="13" t="s">
        <v>39</v>
      </c>
      <c r="W207" s="13" t="s">
        <v>902</v>
      </c>
      <c r="X207" s="13" t="str">
        <f>_xlfn.XLOOKUP(Burndata[[#This Row],[STATE_FULL]],'[1]State Regions'!$A:$A,'[1]State Regions'!$B:$B)</f>
        <v>Midwest</v>
      </c>
    </row>
    <row r="208" spans="1:24" x14ac:dyDescent="0.2">
      <c r="A208" s="13" t="s">
        <v>825</v>
      </c>
      <c r="B208" s="13" t="s">
        <v>826</v>
      </c>
      <c r="C208" s="13" t="s">
        <v>903</v>
      </c>
      <c r="D208" s="13" t="s">
        <v>904</v>
      </c>
      <c r="E208" s="13" t="s">
        <v>905</v>
      </c>
      <c r="F208" s="14">
        <v>60139</v>
      </c>
      <c r="G208" s="13">
        <v>6431790</v>
      </c>
      <c r="H208" s="13" t="s">
        <v>906</v>
      </c>
      <c r="I208" s="13">
        <v>143</v>
      </c>
      <c r="K208" s="13">
        <v>1</v>
      </c>
      <c r="O208" s="13" t="s">
        <v>39</v>
      </c>
      <c r="Q208" s="13">
        <v>1</v>
      </c>
      <c r="T208" s="13" t="s">
        <v>2798</v>
      </c>
      <c r="U208" s="13" t="s">
        <v>28</v>
      </c>
      <c r="W208" s="13" t="s">
        <v>907</v>
      </c>
      <c r="X208" s="13" t="str">
        <f>_xlfn.XLOOKUP(Burndata[[#This Row],[STATE_FULL]],'[1]State Regions'!$A:$A,'[1]State Regions'!$B:$B)</f>
        <v>Midwest</v>
      </c>
    </row>
    <row r="209" spans="1:24" x14ac:dyDescent="0.2">
      <c r="A209" s="13" t="s">
        <v>825</v>
      </c>
      <c r="B209" s="13" t="s">
        <v>826</v>
      </c>
      <c r="C209" s="13" t="s">
        <v>903</v>
      </c>
      <c r="D209" s="13" t="s">
        <v>908</v>
      </c>
      <c r="E209" s="13" t="s">
        <v>909</v>
      </c>
      <c r="F209" s="14">
        <v>60521</v>
      </c>
      <c r="G209" s="13">
        <v>6431920</v>
      </c>
      <c r="H209" s="13" t="s">
        <v>910</v>
      </c>
      <c r="I209" s="13">
        <v>276</v>
      </c>
      <c r="K209" s="13">
        <v>1</v>
      </c>
      <c r="O209" s="13" t="s">
        <v>39</v>
      </c>
      <c r="Q209" s="13">
        <v>1</v>
      </c>
      <c r="T209" s="13" t="s">
        <v>2798</v>
      </c>
      <c r="U209" s="13" t="s">
        <v>28</v>
      </c>
      <c r="W209" s="13" t="s">
        <v>911</v>
      </c>
      <c r="X209" s="13" t="str">
        <f>_xlfn.XLOOKUP(Burndata[[#This Row],[STATE_FULL]],'[1]State Regions'!$A:$A,'[1]State Regions'!$B:$B)</f>
        <v>Midwest</v>
      </c>
    </row>
    <row r="210" spans="1:24" x14ac:dyDescent="0.2">
      <c r="A210" s="13" t="s">
        <v>825</v>
      </c>
      <c r="B210" s="13" t="s">
        <v>826</v>
      </c>
      <c r="C210" s="13" t="s">
        <v>903</v>
      </c>
      <c r="D210" s="13" t="s">
        <v>912</v>
      </c>
      <c r="E210" s="13" t="s">
        <v>913</v>
      </c>
      <c r="F210" s="14">
        <v>60515</v>
      </c>
      <c r="G210" s="13">
        <v>6431475</v>
      </c>
      <c r="H210" s="13" t="s">
        <v>914</v>
      </c>
      <c r="I210" s="13">
        <v>293</v>
      </c>
      <c r="K210" s="13">
        <v>1</v>
      </c>
      <c r="O210" s="13" t="s">
        <v>39</v>
      </c>
      <c r="P210" s="13">
        <v>1</v>
      </c>
      <c r="T210" s="13" t="s">
        <v>2798</v>
      </c>
      <c r="U210" s="13" t="s">
        <v>28</v>
      </c>
      <c r="W210" s="13" t="s">
        <v>915</v>
      </c>
      <c r="X210" s="13" t="str">
        <f>_xlfn.XLOOKUP(Burndata[[#This Row],[STATE_FULL]],'[1]State Regions'!$A:$A,'[1]State Regions'!$B:$B)</f>
        <v>Midwest</v>
      </c>
    </row>
    <row r="211" spans="1:24" x14ac:dyDescent="0.2">
      <c r="A211" s="13" t="s">
        <v>825</v>
      </c>
      <c r="B211" s="13" t="s">
        <v>826</v>
      </c>
      <c r="C211" s="13" t="s">
        <v>903</v>
      </c>
      <c r="D211" s="13" t="s">
        <v>916</v>
      </c>
      <c r="E211" s="13" t="s">
        <v>917</v>
      </c>
      <c r="F211" s="14">
        <v>60190</v>
      </c>
      <c r="G211" s="13">
        <v>6430019</v>
      </c>
      <c r="H211" s="13" t="s">
        <v>918</v>
      </c>
      <c r="I211" s="13">
        <v>392</v>
      </c>
      <c r="K211" s="13">
        <v>1</v>
      </c>
      <c r="O211" s="13" t="s">
        <v>39</v>
      </c>
      <c r="Q211" s="13">
        <v>1</v>
      </c>
      <c r="T211" s="13" t="s">
        <v>2798</v>
      </c>
      <c r="U211" s="13" t="s">
        <v>28</v>
      </c>
      <c r="W211" s="13" t="s">
        <v>919</v>
      </c>
      <c r="X211" s="13" t="str">
        <f>_xlfn.XLOOKUP(Burndata[[#This Row],[STATE_FULL]],'[1]State Regions'!$A:$A,'[1]State Regions'!$B:$B)</f>
        <v>Midwest</v>
      </c>
    </row>
    <row r="212" spans="1:24" x14ac:dyDescent="0.2">
      <c r="A212" s="13" t="s">
        <v>825</v>
      </c>
      <c r="B212" s="13" t="s">
        <v>826</v>
      </c>
      <c r="C212" s="13" t="s">
        <v>903</v>
      </c>
      <c r="D212" s="13" t="s">
        <v>920</v>
      </c>
      <c r="E212" s="13" t="s">
        <v>921</v>
      </c>
      <c r="F212" s="14">
        <v>60540</v>
      </c>
      <c r="G212" s="13">
        <v>6432350</v>
      </c>
      <c r="H212" s="13" t="s">
        <v>922</v>
      </c>
      <c r="I212" s="13">
        <v>371</v>
      </c>
      <c r="K212" s="13">
        <v>1</v>
      </c>
      <c r="O212" s="13" t="s">
        <v>39</v>
      </c>
      <c r="Q212" s="13">
        <v>1</v>
      </c>
      <c r="T212" s="13" t="s">
        <v>2798</v>
      </c>
      <c r="U212" s="13" t="s">
        <v>28</v>
      </c>
      <c r="W212" s="13" t="s">
        <v>923</v>
      </c>
      <c r="X212" s="13" t="str">
        <f>_xlfn.XLOOKUP(Burndata[[#This Row],[STATE_FULL]],'[1]State Regions'!$A:$A,'[1]State Regions'!$B:$B)</f>
        <v>Midwest</v>
      </c>
    </row>
    <row r="213" spans="1:24" x14ac:dyDescent="0.2">
      <c r="A213" s="13" t="s">
        <v>825</v>
      </c>
      <c r="B213" s="13" t="s">
        <v>826</v>
      </c>
      <c r="C213" s="13" t="s">
        <v>903</v>
      </c>
      <c r="D213" s="13" t="s">
        <v>924</v>
      </c>
      <c r="E213" s="13" t="s">
        <v>925</v>
      </c>
      <c r="F213" s="14">
        <v>60126</v>
      </c>
      <c r="G213" s="13">
        <v>6431620</v>
      </c>
      <c r="H213" s="13" t="s">
        <v>926</v>
      </c>
      <c r="I213" s="13">
        <v>259</v>
      </c>
      <c r="K213" s="13">
        <v>1</v>
      </c>
      <c r="O213" s="13" t="s">
        <v>39</v>
      </c>
      <c r="Q213" s="13">
        <v>1</v>
      </c>
      <c r="T213" s="13" t="s">
        <v>2798</v>
      </c>
      <c r="U213" s="13" t="s">
        <v>28</v>
      </c>
      <c r="W213" s="13" t="s">
        <v>927</v>
      </c>
      <c r="X213" s="13" t="str">
        <f>_xlfn.XLOOKUP(Burndata[[#This Row],[STATE_FULL]],'[1]State Regions'!$A:$A,'[1]State Regions'!$B:$B)</f>
        <v>Midwest</v>
      </c>
    </row>
    <row r="214" spans="1:24" x14ac:dyDescent="0.2">
      <c r="A214" s="13" t="s">
        <v>825</v>
      </c>
      <c r="B214" s="13" t="s">
        <v>826</v>
      </c>
      <c r="C214" s="13" t="s">
        <v>928</v>
      </c>
      <c r="D214" s="13" t="s">
        <v>929</v>
      </c>
      <c r="E214" s="13" t="s">
        <v>930</v>
      </c>
      <c r="F214" s="14">
        <v>62901</v>
      </c>
      <c r="G214" s="13">
        <v>6430327</v>
      </c>
      <c r="H214" s="13" t="s">
        <v>931</v>
      </c>
      <c r="I214" s="13">
        <v>132</v>
      </c>
      <c r="K214" s="13">
        <v>1</v>
      </c>
      <c r="O214" s="13" t="s">
        <v>39</v>
      </c>
      <c r="Q214" s="13">
        <v>1</v>
      </c>
      <c r="T214" s="13" t="s">
        <v>2798</v>
      </c>
      <c r="U214" s="13" t="s">
        <v>28</v>
      </c>
      <c r="W214" s="13" t="s">
        <v>932</v>
      </c>
      <c r="X214" s="13" t="str">
        <f>_xlfn.XLOOKUP(Burndata[[#This Row],[STATE_FULL]],'[1]State Regions'!$A:$A,'[1]State Regions'!$B:$B)</f>
        <v>Midwest</v>
      </c>
    </row>
    <row r="215" spans="1:24" x14ac:dyDescent="0.2">
      <c r="A215" s="13" t="s">
        <v>825</v>
      </c>
      <c r="B215" s="13" t="s">
        <v>826</v>
      </c>
      <c r="C215" s="13" t="s">
        <v>933</v>
      </c>
      <c r="D215" s="13" t="s">
        <v>934</v>
      </c>
      <c r="E215" s="13" t="s">
        <v>935</v>
      </c>
      <c r="F215" s="14">
        <v>60901</v>
      </c>
      <c r="G215" s="13">
        <v>6432030</v>
      </c>
      <c r="H215" s="13" t="s">
        <v>936</v>
      </c>
      <c r="I215" s="13">
        <v>182</v>
      </c>
      <c r="K215" s="13">
        <v>1</v>
      </c>
      <c r="O215" s="13" t="s">
        <v>39</v>
      </c>
      <c r="Q215" s="13">
        <v>1</v>
      </c>
      <c r="T215" s="13" t="s">
        <v>2798</v>
      </c>
      <c r="U215" s="13" t="s">
        <v>28</v>
      </c>
      <c r="W215" s="13" t="s">
        <v>937</v>
      </c>
      <c r="X215" s="13" t="str">
        <f>_xlfn.XLOOKUP(Burndata[[#This Row],[STATE_FULL]],'[1]State Regions'!$A:$A,'[1]State Regions'!$B:$B)</f>
        <v>Midwest</v>
      </c>
    </row>
    <row r="216" spans="1:24" x14ac:dyDescent="0.2">
      <c r="A216" s="13" t="s">
        <v>825</v>
      </c>
      <c r="B216" s="13" t="s">
        <v>826</v>
      </c>
      <c r="C216" s="13" t="s">
        <v>933</v>
      </c>
      <c r="D216" s="13" t="s">
        <v>938</v>
      </c>
      <c r="E216" s="13" t="s">
        <v>935</v>
      </c>
      <c r="F216" s="14">
        <v>60901</v>
      </c>
      <c r="G216" s="13">
        <v>6432025</v>
      </c>
      <c r="H216" s="13" t="s">
        <v>939</v>
      </c>
      <c r="I216" s="13">
        <v>300</v>
      </c>
      <c r="K216" s="13">
        <v>1</v>
      </c>
      <c r="O216" s="13" t="s">
        <v>39</v>
      </c>
      <c r="Q216" s="13">
        <v>1</v>
      </c>
      <c r="T216" s="13" t="s">
        <v>2798</v>
      </c>
      <c r="U216" s="13" t="s">
        <v>28</v>
      </c>
      <c r="W216" s="13" t="s">
        <v>940</v>
      </c>
      <c r="X216" s="13" t="str">
        <f>_xlfn.XLOOKUP(Burndata[[#This Row],[STATE_FULL]],'[1]State Regions'!$A:$A,'[1]State Regions'!$B:$B)</f>
        <v>Midwest</v>
      </c>
    </row>
    <row r="217" spans="1:24" x14ac:dyDescent="0.2">
      <c r="A217" s="13" t="s">
        <v>825</v>
      </c>
      <c r="B217" s="13" t="s">
        <v>826</v>
      </c>
      <c r="C217" s="13" t="s">
        <v>941</v>
      </c>
      <c r="D217" s="13" t="s">
        <v>942</v>
      </c>
      <c r="E217" s="13" t="s">
        <v>943</v>
      </c>
      <c r="F217" s="14">
        <v>60120</v>
      </c>
      <c r="G217" s="13">
        <v>6431610</v>
      </c>
      <c r="H217" s="13" t="s">
        <v>944</v>
      </c>
      <c r="I217" s="13">
        <v>255</v>
      </c>
      <c r="K217" s="13">
        <v>1</v>
      </c>
      <c r="O217" s="13" t="s">
        <v>39</v>
      </c>
      <c r="Q217" s="13">
        <v>1</v>
      </c>
      <c r="T217" s="13" t="s">
        <v>2798</v>
      </c>
      <c r="U217" s="13" t="s">
        <v>28</v>
      </c>
      <c r="W217" s="13" t="s">
        <v>945</v>
      </c>
      <c r="X217" s="13" t="str">
        <f>_xlfn.XLOOKUP(Burndata[[#This Row],[STATE_FULL]],'[1]State Regions'!$A:$A,'[1]State Regions'!$B:$B)</f>
        <v>Midwest</v>
      </c>
    </row>
    <row r="218" spans="1:24" x14ac:dyDescent="0.2">
      <c r="A218" s="13" t="s">
        <v>825</v>
      </c>
      <c r="B218" s="13" t="s">
        <v>826</v>
      </c>
      <c r="C218" s="13" t="s">
        <v>941</v>
      </c>
      <c r="D218" s="13" t="s">
        <v>946</v>
      </c>
      <c r="E218" s="13" t="s">
        <v>947</v>
      </c>
      <c r="F218" s="14">
        <v>60134</v>
      </c>
      <c r="G218" s="13">
        <v>6431765</v>
      </c>
      <c r="H218" s="13" t="s">
        <v>948</v>
      </c>
      <c r="I218" s="13">
        <v>159</v>
      </c>
      <c r="K218" s="13">
        <v>1</v>
      </c>
      <c r="O218" s="13" t="s">
        <v>39</v>
      </c>
      <c r="Q218" s="13">
        <v>1</v>
      </c>
      <c r="T218" s="13" t="s">
        <v>2798</v>
      </c>
      <c r="U218" s="13" t="s">
        <v>28</v>
      </c>
      <c r="W218" s="13" t="s">
        <v>949</v>
      </c>
      <c r="X218" s="13" t="str">
        <f>_xlfn.XLOOKUP(Burndata[[#This Row],[STATE_FULL]],'[1]State Regions'!$A:$A,'[1]State Regions'!$B:$B)</f>
        <v>Midwest</v>
      </c>
    </row>
    <row r="219" spans="1:24" x14ac:dyDescent="0.2">
      <c r="A219" s="13" t="s">
        <v>825</v>
      </c>
      <c r="B219" s="13" t="s">
        <v>826</v>
      </c>
      <c r="C219" s="13" t="s">
        <v>941</v>
      </c>
      <c r="D219" s="13" t="s">
        <v>950</v>
      </c>
      <c r="E219" s="13" t="s">
        <v>405</v>
      </c>
      <c r="F219" s="14">
        <v>60506</v>
      </c>
      <c r="G219" s="13">
        <v>6430115</v>
      </c>
      <c r="H219" s="13" t="s">
        <v>951</v>
      </c>
      <c r="I219" s="13">
        <v>292</v>
      </c>
      <c r="K219" s="13">
        <v>1</v>
      </c>
      <c r="O219" s="13" t="s">
        <v>39</v>
      </c>
      <c r="Q219" s="13">
        <v>1</v>
      </c>
      <c r="T219" s="13" t="s">
        <v>2798</v>
      </c>
      <c r="U219" s="13" t="s">
        <v>28</v>
      </c>
      <c r="W219" s="13" t="s">
        <v>952</v>
      </c>
      <c r="X219" s="13" t="str">
        <f>_xlfn.XLOOKUP(Burndata[[#This Row],[STATE_FULL]],'[1]State Regions'!$A:$A,'[1]State Regions'!$B:$B)</f>
        <v>Midwest</v>
      </c>
    </row>
    <row r="220" spans="1:24" x14ac:dyDescent="0.2">
      <c r="A220" s="13" t="s">
        <v>825</v>
      </c>
      <c r="B220" s="13" t="s">
        <v>826</v>
      </c>
      <c r="C220" s="13" t="s">
        <v>941</v>
      </c>
      <c r="D220" s="13" t="s">
        <v>953</v>
      </c>
      <c r="E220" s="13" t="s">
        <v>943</v>
      </c>
      <c r="F220" s="14">
        <v>60120</v>
      </c>
      <c r="G220" s="13">
        <v>6431600</v>
      </c>
      <c r="H220" s="13" t="s">
        <v>954</v>
      </c>
      <c r="I220" s="13">
        <v>184</v>
      </c>
      <c r="K220" s="13">
        <v>1</v>
      </c>
      <c r="O220" s="13" t="s">
        <v>39</v>
      </c>
      <c r="Q220" s="13">
        <v>1</v>
      </c>
      <c r="T220" s="13" t="s">
        <v>2798</v>
      </c>
      <c r="U220" s="13" t="s">
        <v>28</v>
      </c>
      <c r="W220" s="13" t="s">
        <v>955</v>
      </c>
      <c r="X220" s="13" t="str">
        <f>_xlfn.XLOOKUP(Burndata[[#This Row],[STATE_FULL]],'[1]State Regions'!$A:$A,'[1]State Regions'!$B:$B)</f>
        <v>Midwest</v>
      </c>
    </row>
    <row r="221" spans="1:24" x14ac:dyDescent="0.2">
      <c r="A221" s="13" t="s">
        <v>825</v>
      </c>
      <c r="B221" s="13" t="s">
        <v>826</v>
      </c>
      <c r="C221" s="13" t="s">
        <v>941</v>
      </c>
      <c r="D221" s="13" t="s">
        <v>956</v>
      </c>
      <c r="E221" s="13" t="s">
        <v>405</v>
      </c>
      <c r="F221" s="14">
        <v>60504</v>
      </c>
      <c r="G221" s="13">
        <v>6430100</v>
      </c>
      <c r="H221" s="13" t="s">
        <v>957</v>
      </c>
      <c r="I221" s="13">
        <v>210</v>
      </c>
      <c r="K221" s="13">
        <v>1</v>
      </c>
      <c r="O221" s="13" t="s">
        <v>39</v>
      </c>
      <c r="Q221" s="13">
        <v>1</v>
      </c>
      <c r="T221" s="13" t="s">
        <v>2798</v>
      </c>
      <c r="U221" s="13" t="s">
        <v>28</v>
      </c>
      <c r="W221" s="13" t="s">
        <v>958</v>
      </c>
      <c r="X221" s="13" t="str">
        <f>_xlfn.XLOOKUP(Burndata[[#This Row],[STATE_FULL]],'[1]State Regions'!$A:$A,'[1]State Regions'!$B:$B)</f>
        <v>Midwest</v>
      </c>
    </row>
    <row r="222" spans="1:24" x14ac:dyDescent="0.2">
      <c r="A222" s="13" t="s">
        <v>825</v>
      </c>
      <c r="B222" s="13" t="s">
        <v>826</v>
      </c>
      <c r="C222" s="13" t="s">
        <v>959</v>
      </c>
      <c r="D222" s="13" t="s">
        <v>960</v>
      </c>
      <c r="E222" s="13" t="s">
        <v>961</v>
      </c>
      <c r="F222" s="14">
        <v>60010</v>
      </c>
      <c r="G222" s="13">
        <v>6430160</v>
      </c>
      <c r="H222" s="13" t="s">
        <v>962</v>
      </c>
      <c r="I222" s="13">
        <v>210</v>
      </c>
      <c r="K222" s="13">
        <v>1</v>
      </c>
      <c r="O222" s="13" t="s">
        <v>39</v>
      </c>
      <c r="Q222" s="13">
        <v>1</v>
      </c>
      <c r="T222" s="13" t="s">
        <v>2798</v>
      </c>
      <c r="U222" s="13" t="s">
        <v>28</v>
      </c>
      <c r="W222" s="13" t="s">
        <v>963</v>
      </c>
      <c r="X222" s="13" t="str">
        <f>_xlfn.XLOOKUP(Burndata[[#This Row],[STATE_FULL]],'[1]State Regions'!$A:$A,'[1]State Regions'!$B:$B)</f>
        <v>Midwest</v>
      </c>
    </row>
    <row r="223" spans="1:24" x14ac:dyDescent="0.2">
      <c r="A223" s="13" t="s">
        <v>825</v>
      </c>
      <c r="B223" s="13" t="s">
        <v>826</v>
      </c>
      <c r="C223" s="13" t="s">
        <v>959</v>
      </c>
      <c r="D223" s="13" t="s">
        <v>964</v>
      </c>
      <c r="E223" s="13" t="s">
        <v>965</v>
      </c>
      <c r="F223" s="14">
        <v>60048</v>
      </c>
      <c r="G223" s="13">
        <v>6432080</v>
      </c>
      <c r="H223" s="13" t="s">
        <v>966</v>
      </c>
      <c r="I223" s="13">
        <v>283</v>
      </c>
      <c r="K223" s="13">
        <v>1</v>
      </c>
      <c r="O223" s="13" t="s">
        <v>39</v>
      </c>
      <c r="P223" s="13">
        <v>1</v>
      </c>
      <c r="T223" s="13" t="s">
        <v>2798</v>
      </c>
      <c r="U223" s="13" t="s">
        <v>28</v>
      </c>
      <c r="W223" s="13" t="s">
        <v>967</v>
      </c>
      <c r="X223" s="13" t="str">
        <f>_xlfn.XLOOKUP(Burndata[[#This Row],[STATE_FULL]],'[1]State Regions'!$A:$A,'[1]State Regions'!$B:$B)</f>
        <v>Midwest</v>
      </c>
    </row>
    <row r="224" spans="1:24" x14ac:dyDescent="0.2">
      <c r="A224" s="13" t="s">
        <v>825</v>
      </c>
      <c r="B224" s="13" t="s">
        <v>826</v>
      </c>
      <c r="C224" s="13" t="s">
        <v>959</v>
      </c>
      <c r="D224" s="13" t="s">
        <v>968</v>
      </c>
      <c r="E224" s="13" t="s">
        <v>969</v>
      </c>
      <c r="F224" s="14">
        <v>60035</v>
      </c>
      <c r="G224" s="13">
        <v>6431890</v>
      </c>
      <c r="H224" s="13" t="s">
        <v>970</v>
      </c>
      <c r="I224" s="13">
        <v>139</v>
      </c>
      <c r="K224" s="13">
        <v>1</v>
      </c>
      <c r="O224" s="13" t="s">
        <v>39</v>
      </c>
      <c r="Q224" s="13">
        <v>1</v>
      </c>
      <c r="T224" s="13" t="s">
        <v>2798</v>
      </c>
      <c r="U224" s="13" t="s">
        <v>28</v>
      </c>
      <c r="W224" s="13" t="s">
        <v>971</v>
      </c>
      <c r="X224" s="13" t="str">
        <f>_xlfn.XLOOKUP(Burndata[[#This Row],[STATE_FULL]],'[1]State Regions'!$A:$A,'[1]State Regions'!$B:$B)</f>
        <v>Midwest</v>
      </c>
    </row>
    <row r="225" spans="1:24" x14ac:dyDescent="0.2">
      <c r="A225" s="13" t="s">
        <v>825</v>
      </c>
      <c r="B225" s="13" t="s">
        <v>826</v>
      </c>
      <c r="C225" s="13" t="s">
        <v>959</v>
      </c>
      <c r="D225" s="13" t="s">
        <v>972</v>
      </c>
      <c r="E225" s="13" t="s">
        <v>973</v>
      </c>
      <c r="F225" s="14">
        <v>60045</v>
      </c>
      <c r="G225" s="13">
        <v>6432060</v>
      </c>
      <c r="H225" s="13" t="s">
        <v>974</v>
      </c>
      <c r="I225" s="13">
        <v>114</v>
      </c>
      <c r="K225" s="13">
        <v>1</v>
      </c>
      <c r="O225" s="13" t="s">
        <v>39</v>
      </c>
      <c r="Q225" s="13">
        <v>1</v>
      </c>
      <c r="T225" s="13" t="s">
        <v>2798</v>
      </c>
      <c r="U225" s="13" t="s">
        <v>28</v>
      </c>
      <c r="W225" s="13" t="s">
        <v>975</v>
      </c>
      <c r="X225" s="13" t="str">
        <f>_xlfn.XLOOKUP(Burndata[[#This Row],[STATE_FULL]],'[1]State Regions'!$A:$A,'[1]State Regions'!$B:$B)</f>
        <v>Midwest</v>
      </c>
    </row>
    <row r="226" spans="1:24" x14ac:dyDescent="0.2">
      <c r="A226" s="13" t="s">
        <v>825</v>
      </c>
      <c r="B226" s="13" t="s">
        <v>826</v>
      </c>
      <c r="C226" s="13" t="s">
        <v>959</v>
      </c>
      <c r="D226" s="13" t="s">
        <v>976</v>
      </c>
      <c r="E226" s="13" t="s">
        <v>977</v>
      </c>
      <c r="F226" s="14">
        <v>60085</v>
      </c>
      <c r="G226" s="13">
        <v>6433170</v>
      </c>
      <c r="H226" s="13" t="s">
        <v>978</v>
      </c>
      <c r="I226" s="13">
        <v>190</v>
      </c>
      <c r="K226" s="13">
        <v>1</v>
      </c>
      <c r="O226" s="13" t="s">
        <v>39</v>
      </c>
      <c r="Q226" s="13">
        <v>1</v>
      </c>
      <c r="T226" s="13" t="s">
        <v>2798</v>
      </c>
      <c r="U226" s="13" t="s">
        <v>28</v>
      </c>
      <c r="W226" s="13" t="s">
        <v>979</v>
      </c>
      <c r="X226" s="13" t="str">
        <f>_xlfn.XLOOKUP(Burndata[[#This Row],[STATE_FULL]],'[1]State Regions'!$A:$A,'[1]State Regions'!$B:$B)</f>
        <v>Midwest</v>
      </c>
    </row>
    <row r="227" spans="1:24" x14ac:dyDescent="0.2">
      <c r="A227" s="13" t="s">
        <v>825</v>
      </c>
      <c r="B227" s="13" t="s">
        <v>826</v>
      </c>
      <c r="C227" s="13" t="s">
        <v>774</v>
      </c>
      <c r="D227" s="13" t="s">
        <v>980</v>
      </c>
      <c r="E227" s="13" t="s">
        <v>981</v>
      </c>
      <c r="F227" s="14">
        <v>62526</v>
      </c>
      <c r="G227" s="13">
        <v>6431370</v>
      </c>
      <c r="H227" s="13" t="s">
        <v>982</v>
      </c>
      <c r="I227" s="13">
        <v>300</v>
      </c>
      <c r="K227" s="13">
        <v>1</v>
      </c>
      <c r="O227" s="13" t="s">
        <v>39</v>
      </c>
      <c r="Q227" s="13">
        <v>1</v>
      </c>
      <c r="T227" s="13" t="s">
        <v>2798</v>
      </c>
      <c r="U227" s="13" t="s">
        <v>28</v>
      </c>
      <c r="W227" s="13" t="s">
        <v>983</v>
      </c>
      <c r="X227" s="13" t="str">
        <f>_xlfn.XLOOKUP(Burndata[[#This Row],[STATE_FULL]],'[1]State Regions'!$A:$A,'[1]State Regions'!$B:$B)</f>
        <v>Midwest</v>
      </c>
    </row>
    <row r="228" spans="1:24" x14ac:dyDescent="0.2">
      <c r="A228" s="13" t="s">
        <v>825</v>
      </c>
      <c r="B228" s="13" t="s">
        <v>826</v>
      </c>
      <c r="C228" s="13" t="s">
        <v>984</v>
      </c>
      <c r="D228" s="13" t="s">
        <v>985</v>
      </c>
      <c r="E228" s="13" t="s">
        <v>986</v>
      </c>
      <c r="F228" s="14">
        <v>60450</v>
      </c>
      <c r="G228" s="13">
        <v>6432300</v>
      </c>
      <c r="H228" s="13" t="s">
        <v>987</v>
      </c>
      <c r="I228" s="13">
        <v>89</v>
      </c>
      <c r="K228" s="13">
        <v>1</v>
      </c>
      <c r="O228" s="13" t="s">
        <v>39</v>
      </c>
      <c r="Q228" s="13">
        <v>1</v>
      </c>
      <c r="T228" s="13" t="s">
        <v>2798</v>
      </c>
      <c r="U228" s="13" t="s">
        <v>28</v>
      </c>
      <c r="W228" s="13" t="s">
        <v>988</v>
      </c>
      <c r="X228" s="13" t="str">
        <f>_xlfn.XLOOKUP(Burndata[[#This Row],[STATE_FULL]],'[1]State Regions'!$A:$A,'[1]State Regions'!$B:$B)</f>
        <v>Midwest</v>
      </c>
    </row>
    <row r="229" spans="1:24" x14ac:dyDescent="0.2">
      <c r="A229" s="13" t="s">
        <v>825</v>
      </c>
      <c r="B229" s="13" t="s">
        <v>826</v>
      </c>
      <c r="C229" s="13" t="s">
        <v>989</v>
      </c>
      <c r="D229" s="13" t="s">
        <v>990</v>
      </c>
      <c r="E229" s="13" t="s">
        <v>991</v>
      </c>
      <c r="F229" s="14">
        <v>60142</v>
      </c>
      <c r="G229" s="13">
        <v>6430477</v>
      </c>
      <c r="H229" s="13" t="s">
        <v>992</v>
      </c>
      <c r="I229" s="13">
        <v>128</v>
      </c>
      <c r="K229" s="13">
        <v>1</v>
      </c>
      <c r="O229" s="13" t="s">
        <v>39</v>
      </c>
      <c r="Q229" s="13">
        <v>1</v>
      </c>
      <c r="T229" s="13" t="s">
        <v>2798</v>
      </c>
      <c r="U229" s="13" t="s">
        <v>28</v>
      </c>
      <c r="W229" s="13" t="s">
        <v>993</v>
      </c>
      <c r="X229" s="13" t="str">
        <f>_xlfn.XLOOKUP(Burndata[[#This Row],[STATE_FULL]],'[1]State Regions'!$A:$A,'[1]State Regions'!$B:$B)</f>
        <v>Midwest</v>
      </c>
    </row>
    <row r="230" spans="1:24" x14ac:dyDescent="0.2">
      <c r="A230" s="13" t="s">
        <v>825</v>
      </c>
      <c r="B230" s="13" t="s">
        <v>826</v>
      </c>
      <c r="C230" s="13" t="s">
        <v>989</v>
      </c>
      <c r="D230" s="13" t="s">
        <v>994</v>
      </c>
      <c r="E230" s="13" t="s">
        <v>989</v>
      </c>
      <c r="F230" s="14">
        <v>60050</v>
      </c>
      <c r="G230" s="13">
        <v>6432127</v>
      </c>
      <c r="H230" s="13" t="s">
        <v>995</v>
      </c>
      <c r="I230" s="13">
        <v>179</v>
      </c>
      <c r="K230" s="13">
        <v>1</v>
      </c>
      <c r="O230" s="13" t="s">
        <v>39</v>
      </c>
      <c r="Q230" s="13">
        <v>1</v>
      </c>
      <c r="T230" s="13" t="s">
        <v>2798</v>
      </c>
      <c r="U230" s="13" t="s">
        <v>28</v>
      </c>
      <c r="W230" s="13" t="s">
        <v>993</v>
      </c>
      <c r="X230" s="13" t="str">
        <f>_xlfn.XLOOKUP(Burndata[[#This Row],[STATE_FULL]],'[1]State Regions'!$A:$A,'[1]State Regions'!$B:$B)</f>
        <v>Midwest</v>
      </c>
    </row>
    <row r="231" spans="1:24" x14ac:dyDescent="0.2">
      <c r="A231" s="13" t="s">
        <v>825</v>
      </c>
      <c r="B231" s="13" t="s">
        <v>826</v>
      </c>
      <c r="C231" s="13" t="s">
        <v>996</v>
      </c>
      <c r="D231" s="13" t="s">
        <v>997</v>
      </c>
      <c r="E231" s="13" t="s">
        <v>998</v>
      </c>
      <c r="F231" s="14">
        <v>61761</v>
      </c>
      <c r="G231" s="13">
        <v>6430245</v>
      </c>
      <c r="H231" s="13" t="s">
        <v>999</v>
      </c>
      <c r="I231" s="13">
        <v>221</v>
      </c>
      <c r="K231" s="13">
        <v>1</v>
      </c>
      <c r="O231" s="13" t="s">
        <v>39</v>
      </c>
      <c r="Q231" s="13">
        <v>1</v>
      </c>
      <c r="T231" s="13" t="s">
        <v>2798</v>
      </c>
      <c r="U231" s="13" t="s">
        <v>28</v>
      </c>
      <c r="W231" s="13" t="s">
        <v>1000</v>
      </c>
      <c r="X231" s="13" t="str">
        <f>_xlfn.XLOOKUP(Burndata[[#This Row],[STATE_FULL]],'[1]State Regions'!$A:$A,'[1]State Regions'!$B:$B)</f>
        <v>Midwest</v>
      </c>
    </row>
    <row r="232" spans="1:24" x14ac:dyDescent="0.2">
      <c r="A232" s="13" t="s">
        <v>825</v>
      </c>
      <c r="B232" s="13" t="s">
        <v>826</v>
      </c>
      <c r="C232" s="13" t="s">
        <v>996</v>
      </c>
      <c r="D232" s="13" t="s">
        <v>1001</v>
      </c>
      <c r="E232" s="13" t="s">
        <v>1002</v>
      </c>
      <c r="F232" s="14">
        <v>61701</v>
      </c>
      <c r="G232" s="13">
        <v>6430260</v>
      </c>
      <c r="H232" s="13" t="s">
        <v>1003</v>
      </c>
      <c r="I232" s="13">
        <v>149</v>
      </c>
      <c r="K232" s="13">
        <v>1</v>
      </c>
      <c r="O232" s="13" t="s">
        <v>39</v>
      </c>
      <c r="Q232" s="13">
        <v>1</v>
      </c>
      <c r="T232" s="13" t="s">
        <v>2798</v>
      </c>
      <c r="U232" s="13" t="s">
        <v>28</v>
      </c>
      <c r="W232" s="13" t="s">
        <v>1004</v>
      </c>
      <c r="X232" s="13" t="str">
        <f>_xlfn.XLOOKUP(Burndata[[#This Row],[STATE_FULL]],'[1]State Regions'!$A:$A,'[1]State Regions'!$B:$B)</f>
        <v>Midwest</v>
      </c>
    </row>
    <row r="233" spans="1:24" x14ac:dyDescent="0.2">
      <c r="A233" s="13" t="s">
        <v>825</v>
      </c>
      <c r="B233" s="13" t="s">
        <v>826</v>
      </c>
      <c r="C233" s="13" t="s">
        <v>1005</v>
      </c>
      <c r="D233" s="13" t="s">
        <v>1006</v>
      </c>
      <c r="E233" s="13" t="s">
        <v>1005</v>
      </c>
      <c r="F233" s="14">
        <v>61637</v>
      </c>
      <c r="G233" s="13">
        <v>6432620</v>
      </c>
      <c r="H233" s="13" t="s">
        <v>1007</v>
      </c>
      <c r="I233" s="13">
        <v>649</v>
      </c>
      <c r="K233" s="13">
        <v>1</v>
      </c>
      <c r="L233" s="13">
        <v>1</v>
      </c>
      <c r="O233" s="13" t="s">
        <v>39</v>
      </c>
      <c r="P233" s="13">
        <v>1</v>
      </c>
      <c r="R233" s="13">
        <v>1</v>
      </c>
      <c r="T233" s="13" t="s">
        <v>2798</v>
      </c>
      <c r="U233" s="13" t="s">
        <v>28</v>
      </c>
      <c r="W233" s="13" t="s">
        <v>1008</v>
      </c>
      <c r="X233" s="13" t="str">
        <f>_xlfn.XLOOKUP(Burndata[[#This Row],[STATE_FULL]],'[1]State Regions'!$A:$A,'[1]State Regions'!$B:$B)</f>
        <v>Midwest</v>
      </c>
    </row>
    <row r="234" spans="1:24" x14ac:dyDescent="0.2">
      <c r="A234" s="13" t="s">
        <v>825</v>
      </c>
      <c r="B234" s="13" t="s">
        <v>826</v>
      </c>
      <c r="C234" s="13" t="s">
        <v>1005</v>
      </c>
      <c r="D234" s="13" t="s">
        <v>1009</v>
      </c>
      <c r="E234" s="13" t="s">
        <v>1005</v>
      </c>
      <c r="F234" s="14">
        <v>61636</v>
      </c>
      <c r="G234" s="13">
        <v>6432570</v>
      </c>
      <c r="H234" s="13" t="s">
        <v>1010</v>
      </c>
      <c r="I234" s="13">
        <v>353</v>
      </c>
      <c r="K234" s="13">
        <v>1</v>
      </c>
      <c r="O234" s="13" t="s">
        <v>39</v>
      </c>
      <c r="Q234" s="13">
        <v>1</v>
      </c>
      <c r="T234" s="13" t="s">
        <v>2798</v>
      </c>
      <c r="U234" s="13" t="s">
        <v>28</v>
      </c>
      <c r="W234" s="13" t="s">
        <v>1011</v>
      </c>
      <c r="X234" s="13" t="str">
        <f>_xlfn.XLOOKUP(Burndata[[#This Row],[STATE_FULL]],'[1]State Regions'!$A:$A,'[1]State Regions'!$B:$B)</f>
        <v>Midwest</v>
      </c>
    </row>
    <row r="235" spans="1:24" x14ac:dyDescent="0.2">
      <c r="A235" s="13" t="s">
        <v>825</v>
      </c>
      <c r="B235" s="13" t="s">
        <v>826</v>
      </c>
      <c r="C235" s="13" t="s">
        <v>1012</v>
      </c>
      <c r="D235" s="13" t="s">
        <v>1013</v>
      </c>
      <c r="E235" s="13" t="s">
        <v>1014</v>
      </c>
      <c r="F235" s="14">
        <v>61282</v>
      </c>
      <c r="G235" s="13">
        <v>6431511</v>
      </c>
      <c r="H235" s="13" t="s">
        <v>1015</v>
      </c>
      <c r="I235" s="13">
        <v>150</v>
      </c>
      <c r="K235" s="13">
        <v>1</v>
      </c>
      <c r="O235" s="13" t="s">
        <v>39</v>
      </c>
      <c r="Q235" s="13">
        <v>1</v>
      </c>
      <c r="T235" s="13" t="s">
        <v>2798</v>
      </c>
      <c r="U235" s="13" t="s">
        <v>28</v>
      </c>
      <c r="W235" s="13" t="s">
        <v>1016</v>
      </c>
      <c r="X235" s="13" t="str">
        <f>_xlfn.XLOOKUP(Burndata[[#This Row],[STATE_FULL]],'[1]State Regions'!$A:$A,'[1]State Regions'!$B:$B)</f>
        <v>Midwest</v>
      </c>
    </row>
    <row r="236" spans="1:24" x14ac:dyDescent="0.2">
      <c r="A236" s="13" t="s">
        <v>825</v>
      </c>
      <c r="B236" s="13" t="s">
        <v>826</v>
      </c>
      <c r="C236" s="13" t="s">
        <v>1012</v>
      </c>
      <c r="D236" s="13" t="s">
        <v>1017</v>
      </c>
      <c r="E236" s="13" t="s">
        <v>1012</v>
      </c>
      <c r="F236" s="14">
        <v>61201</v>
      </c>
      <c r="G236" s="13">
        <v>6430016</v>
      </c>
      <c r="H236" s="13" t="s">
        <v>1018</v>
      </c>
      <c r="I236" s="13">
        <v>327</v>
      </c>
      <c r="K236" s="13">
        <v>1</v>
      </c>
      <c r="O236" s="13" t="s">
        <v>39</v>
      </c>
      <c r="Q236" s="13">
        <v>1</v>
      </c>
      <c r="T236" s="13" t="s">
        <v>2798</v>
      </c>
      <c r="U236" s="13" t="s">
        <v>28</v>
      </c>
      <c r="W236" s="13" t="s">
        <v>1019</v>
      </c>
      <c r="X236" s="13" t="str">
        <f>_xlfn.XLOOKUP(Burndata[[#This Row],[STATE_FULL]],'[1]State Regions'!$A:$A,'[1]State Regions'!$B:$B)</f>
        <v>Midwest</v>
      </c>
    </row>
    <row r="237" spans="1:24" x14ac:dyDescent="0.2">
      <c r="A237" s="13" t="s">
        <v>825</v>
      </c>
      <c r="B237" s="13" t="s">
        <v>826</v>
      </c>
      <c r="C237" s="13" t="s">
        <v>1020</v>
      </c>
      <c r="D237" s="13" t="s">
        <v>1021</v>
      </c>
      <c r="E237" s="13" t="s">
        <v>1022</v>
      </c>
      <c r="F237" s="14">
        <v>62781</v>
      </c>
      <c r="G237" s="13">
        <v>6432950</v>
      </c>
      <c r="H237" s="13" t="s">
        <v>1023</v>
      </c>
      <c r="I237" s="13">
        <v>493</v>
      </c>
      <c r="J237" s="13">
        <v>8</v>
      </c>
      <c r="K237" s="13">
        <v>1</v>
      </c>
      <c r="M237" s="13">
        <v>1</v>
      </c>
      <c r="O237" s="13" t="s">
        <v>39</v>
      </c>
      <c r="P237" s="13">
        <v>1</v>
      </c>
      <c r="T237" s="13" t="s">
        <v>39</v>
      </c>
      <c r="U237" s="13" t="s">
        <v>28</v>
      </c>
      <c r="V237" s="13" t="s">
        <v>39</v>
      </c>
      <c r="W237" s="13" t="s">
        <v>1024</v>
      </c>
      <c r="X237" s="13" t="str">
        <f>_xlfn.XLOOKUP(Burndata[[#This Row],[STATE_FULL]],'[1]State Regions'!$A:$A,'[1]State Regions'!$B:$B)</f>
        <v>Midwest</v>
      </c>
    </row>
    <row r="238" spans="1:24" x14ac:dyDescent="0.2">
      <c r="A238" s="13" t="s">
        <v>825</v>
      </c>
      <c r="B238" s="13" t="s">
        <v>826</v>
      </c>
      <c r="C238" s="13" t="s">
        <v>1020</v>
      </c>
      <c r="D238" s="13" t="s">
        <v>1025</v>
      </c>
      <c r="E238" s="13" t="s">
        <v>1022</v>
      </c>
      <c r="F238" s="14">
        <v>62769</v>
      </c>
      <c r="G238" s="13">
        <v>6432980</v>
      </c>
      <c r="H238" s="13" t="s">
        <v>1026</v>
      </c>
      <c r="I238" s="13">
        <v>457</v>
      </c>
      <c r="K238" s="13">
        <v>1</v>
      </c>
      <c r="L238" s="13">
        <v>1</v>
      </c>
      <c r="O238" s="13" t="s">
        <v>39</v>
      </c>
      <c r="P238" s="13">
        <v>1</v>
      </c>
      <c r="S238" s="13">
        <v>1</v>
      </c>
      <c r="T238" s="13" t="s">
        <v>2798</v>
      </c>
      <c r="U238" s="13" t="s">
        <v>28</v>
      </c>
      <c r="W238" s="13" t="s">
        <v>1027</v>
      </c>
      <c r="X238" s="13" t="str">
        <f>_xlfn.XLOOKUP(Burndata[[#This Row],[STATE_FULL]],'[1]State Regions'!$A:$A,'[1]State Regions'!$B:$B)</f>
        <v>Midwest</v>
      </c>
    </row>
    <row r="239" spans="1:24" x14ac:dyDescent="0.2">
      <c r="A239" s="13" t="s">
        <v>825</v>
      </c>
      <c r="B239" s="13" t="s">
        <v>826</v>
      </c>
      <c r="C239" s="13" t="s">
        <v>1028</v>
      </c>
      <c r="D239" s="13" t="s">
        <v>1029</v>
      </c>
      <c r="E239" s="13" t="s">
        <v>1030</v>
      </c>
      <c r="F239" s="14">
        <v>60435</v>
      </c>
      <c r="G239" s="13">
        <v>6431990</v>
      </c>
      <c r="H239" s="13" t="s">
        <v>1031</v>
      </c>
      <c r="I239" s="13">
        <v>485</v>
      </c>
      <c r="K239" s="13">
        <v>1</v>
      </c>
      <c r="O239" s="13" t="s">
        <v>39</v>
      </c>
      <c r="Q239" s="13">
        <v>1</v>
      </c>
      <c r="T239" s="13" t="s">
        <v>2798</v>
      </c>
      <c r="U239" s="13" t="s">
        <v>28</v>
      </c>
      <c r="W239" s="13" t="s">
        <v>1032</v>
      </c>
      <c r="X239" s="13" t="str">
        <f>_xlfn.XLOOKUP(Burndata[[#This Row],[STATE_FULL]],'[1]State Regions'!$A:$A,'[1]State Regions'!$B:$B)</f>
        <v>Midwest</v>
      </c>
    </row>
    <row r="240" spans="1:24" x14ac:dyDescent="0.2">
      <c r="A240" s="13" t="s">
        <v>825</v>
      </c>
      <c r="B240" s="13" t="s">
        <v>826</v>
      </c>
      <c r="C240" s="13" t="s">
        <v>1028</v>
      </c>
      <c r="D240" s="13" t="s">
        <v>1033</v>
      </c>
      <c r="E240" s="13" t="s">
        <v>1034</v>
      </c>
      <c r="F240" s="14">
        <v>60451</v>
      </c>
      <c r="G240" s="13">
        <v>6432000</v>
      </c>
      <c r="H240" s="13" t="s">
        <v>1035</v>
      </c>
      <c r="I240" s="13">
        <v>316</v>
      </c>
      <c r="K240" s="13">
        <v>1</v>
      </c>
      <c r="O240" s="13" t="s">
        <v>39</v>
      </c>
      <c r="Q240" s="13">
        <v>1</v>
      </c>
      <c r="T240" s="13" t="s">
        <v>2798</v>
      </c>
      <c r="U240" s="13" t="s">
        <v>28</v>
      </c>
      <c r="W240" s="13" t="s">
        <v>1036</v>
      </c>
      <c r="X240" s="13" t="str">
        <f>_xlfn.XLOOKUP(Burndata[[#This Row],[STATE_FULL]],'[1]State Regions'!$A:$A,'[1]State Regions'!$B:$B)</f>
        <v>Midwest</v>
      </c>
    </row>
    <row r="241" spans="1:24" x14ac:dyDescent="0.2">
      <c r="A241" s="13" t="s">
        <v>825</v>
      </c>
      <c r="B241" s="13" t="s">
        <v>826</v>
      </c>
      <c r="C241" s="13" t="s">
        <v>1028</v>
      </c>
      <c r="D241" s="13" t="s">
        <v>1037</v>
      </c>
      <c r="E241" s="13" t="s">
        <v>1038</v>
      </c>
      <c r="F241" s="14">
        <v>60440</v>
      </c>
      <c r="G241" s="13">
        <v>6430034</v>
      </c>
      <c r="H241" s="13" t="s">
        <v>1039</v>
      </c>
      <c r="I241" s="13">
        <v>138</v>
      </c>
      <c r="K241" s="13">
        <v>1</v>
      </c>
      <c r="O241" s="13" t="s">
        <v>39</v>
      </c>
      <c r="Q241" s="13">
        <v>1</v>
      </c>
      <c r="T241" s="13" t="s">
        <v>2798</v>
      </c>
      <c r="U241" s="13" t="s">
        <v>28</v>
      </c>
      <c r="W241" s="13" t="s">
        <v>1040</v>
      </c>
      <c r="X241" s="13" t="str">
        <f>_xlfn.XLOOKUP(Burndata[[#This Row],[STATE_FULL]],'[1]State Regions'!$A:$A,'[1]State Regions'!$B:$B)</f>
        <v>Midwest</v>
      </c>
    </row>
    <row r="242" spans="1:24" x14ac:dyDescent="0.2">
      <c r="A242" s="13" t="s">
        <v>825</v>
      </c>
      <c r="B242" s="13" t="s">
        <v>826</v>
      </c>
      <c r="C242" s="13" t="s">
        <v>1041</v>
      </c>
      <c r="D242" s="13" t="s">
        <v>1042</v>
      </c>
      <c r="E242" s="13" t="s">
        <v>1043</v>
      </c>
      <c r="F242" s="14">
        <v>61108</v>
      </c>
      <c r="G242" s="13">
        <v>6432800</v>
      </c>
      <c r="H242" s="13" t="s">
        <v>1044</v>
      </c>
      <c r="I242" s="13">
        <v>254</v>
      </c>
      <c r="J242" s="13">
        <v>8</v>
      </c>
      <c r="K242" s="13">
        <v>1</v>
      </c>
      <c r="M242" s="13">
        <v>1</v>
      </c>
      <c r="N242" s="13">
        <v>1</v>
      </c>
      <c r="O242" s="13" t="s">
        <v>28</v>
      </c>
      <c r="Q242" s="13">
        <v>1</v>
      </c>
      <c r="T242" s="13" t="s">
        <v>39</v>
      </c>
      <c r="U242" s="13" t="s">
        <v>28</v>
      </c>
      <c r="V242" s="13" t="s">
        <v>39</v>
      </c>
      <c r="W242" s="13" t="s">
        <v>1045</v>
      </c>
      <c r="X242" s="13" t="str">
        <f>_xlfn.XLOOKUP(Burndata[[#This Row],[STATE_FULL]],'[1]State Regions'!$A:$A,'[1]State Regions'!$B:$B)</f>
        <v>Midwest</v>
      </c>
    </row>
    <row r="243" spans="1:24" x14ac:dyDescent="0.2">
      <c r="A243" s="13" t="s">
        <v>825</v>
      </c>
      <c r="B243" s="13" t="s">
        <v>826</v>
      </c>
      <c r="C243" s="13" t="s">
        <v>1041</v>
      </c>
      <c r="D243" s="13" t="s">
        <v>1046</v>
      </c>
      <c r="E243" s="13" t="s">
        <v>1043</v>
      </c>
      <c r="F243" s="14">
        <v>61114</v>
      </c>
      <c r="G243" s="13">
        <v>6430484</v>
      </c>
      <c r="H243" s="13" t="s">
        <v>1047</v>
      </c>
      <c r="I243" s="13">
        <v>188</v>
      </c>
      <c r="K243" s="13">
        <v>1</v>
      </c>
      <c r="O243" s="13" t="s">
        <v>39</v>
      </c>
      <c r="P243" s="13">
        <v>1</v>
      </c>
      <c r="T243" s="13" t="s">
        <v>2798</v>
      </c>
      <c r="U243" s="13" t="s">
        <v>28</v>
      </c>
      <c r="W243" s="13" t="s">
        <v>1048</v>
      </c>
      <c r="X243" s="13" t="str">
        <f>_xlfn.XLOOKUP(Burndata[[#This Row],[STATE_FULL]],'[1]State Regions'!$A:$A,'[1]State Regions'!$B:$B)</f>
        <v>Midwest</v>
      </c>
    </row>
    <row r="244" spans="1:24" x14ac:dyDescent="0.2">
      <c r="A244" s="13" t="s">
        <v>825</v>
      </c>
      <c r="B244" s="13" t="s">
        <v>826</v>
      </c>
      <c r="C244" s="13" t="s">
        <v>1041</v>
      </c>
      <c r="D244" s="13" t="s">
        <v>1049</v>
      </c>
      <c r="E244" s="13" t="s">
        <v>1043</v>
      </c>
      <c r="F244" s="14">
        <v>61104</v>
      </c>
      <c r="G244" s="13">
        <v>6432810</v>
      </c>
      <c r="H244" s="13" t="s">
        <v>1050</v>
      </c>
      <c r="I244" s="13">
        <v>357</v>
      </c>
      <c r="K244" s="13">
        <v>1</v>
      </c>
      <c r="O244" s="13" t="s">
        <v>39</v>
      </c>
      <c r="Q244" s="13">
        <v>1</v>
      </c>
      <c r="T244" s="13" t="s">
        <v>2798</v>
      </c>
      <c r="U244" s="13" t="s">
        <v>28</v>
      </c>
      <c r="W244" s="13" t="s">
        <v>1051</v>
      </c>
      <c r="X244" s="13" t="str">
        <f>_xlfn.XLOOKUP(Burndata[[#This Row],[STATE_FULL]],'[1]State Regions'!$A:$A,'[1]State Regions'!$B:$B)</f>
        <v>Midwest</v>
      </c>
    </row>
    <row r="245" spans="1:24" x14ac:dyDescent="0.2">
      <c r="A245" s="13" t="s">
        <v>1052</v>
      </c>
      <c r="B245" s="13" t="s">
        <v>1053</v>
      </c>
      <c r="C245" s="13" t="s">
        <v>1054</v>
      </c>
      <c r="D245" s="13" t="s">
        <v>1055</v>
      </c>
      <c r="E245" s="13" t="s">
        <v>1056</v>
      </c>
      <c r="F245" s="14">
        <v>46804</v>
      </c>
      <c r="G245" s="13">
        <v>6420420</v>
      </c>
      <c r="H245" s="13" t="s">
        <v>1057</v>
      </c>
      <c r="I245" s="13">
        <v>396</v>
      </c>
      <c r="J245" s="13">
        <v>8</v>
      </c>
      <c r="K245" s="13">
        <v>1</v>
      </c>
      <c r="L245" s="13">
        <v>1</v>
      </c>
      <c r="M245" s="13">
        <v>1</v>
      </c>
      <c r="N245" s="13">
        <v>1</v>
      </c>
      <c r="O245" s="13" t="s">
        <v>28</v>
      </c>
      <c r="Q245" s="13">
        <v>1</v>
      </c>
      <c r="S245" s="13">
        <v>1</v>
      </c>
      <c r="T245" s="13" t="s">
        <v>39</v>
      </c>
      <c r="U245" s="13" t="s">
        <v>28</v>
      </c>
      <c r="W245" s="13" t="s">
        <v>1058</v>
      </c>
      <c r="X245" s="13" t="str">
        <f>_xlfn.XLOOKUP(Burndata[[#This Row],[STATE_FULL]],'[1]State Regions'!$A:$A,'[1]State Regions'!$B:$B)</f>
        <v>Midwest</v>
      </c>
    </row>
    <row r="246" spans="1:24" x14ac:dyDescent="0.2">
      <c r="A246" s="13" t="s">
        <v>1052</v>
      </c>
      <c r="B246" s="13" t="s">
        <v>1053</v>
      </c>
      <c r="C246" s="13" t="s">
        <v>1054</v>
      </c>
      <c r="D246" s="13" t="s">
        <v>1059</v>
      </c>
      <c r="E246" s="13" t="s">
        <v>1056</v>
      </c>
      <c r="F246" s="14">
        <v>46845</v>
      </c>
      <c r="G246" s="13">
        <v>6429153</v>
      </c>
      <c r="H246" s="13" t="s">
        <v>1060</v>
      </c>
      <c r="I246" s="13">
        <v>781</v>
      </c>
      <c r="K246" s="13">
        <v>1</v>
      </c>
      <c r="L246" s="13">
        <v>1</v>
      </c>
      <c r="O246" s="13" t="s">
        <v>28</v>
      </c>
      <c r="Q246" s="13">
        <v>1</v>
      </c>
      <c r="S246" s="13">
        <v>1</v>
      </c>
      <c r="T246" s="13" t="s">
        <v>2798</v>
      </c>
      <c r="U246" s="13" t="s">
        <v>28</v>
      </c>
      <c r="W246" s="13" t="s">
        <v>1061</v>
      </c>
      <c r="X246" s="13" t="str">
        <f>_xlfn.XLOOKUP(Burndata[[#This Row],[STATE_FULL]],'[1]State Regions'!$A:$A,'[1]State Regions'!$B:$B)</f>
        <v>Midwest</v>
      </c>
    </row>
    <row r="247" spans="1:24" x14ac:dyDescent="0.2">
      <c r="A247" s="13" t="s">
        <v>1052</v>
      </c>
      <c r="B247" s="13" t="s">
        <v>1053</v>
      </c>
      <c r="C247" s="13" t="s">
        <v>636</v>
      </c>
      <c r="D247" s="13" t="s">
        <v>1062</v>
      </c>
      <c r="E247" s="13" t="s">
        <v>1063</v>
      </c>
      <c r="F247" s="14">
        <v>46260</v>
      </c>
      <c r="G247" s="13">
        <v>6420715</v>
      </c>
      <c r="H247" s="13" t="s">
        <v>1064</v>
      </c>
      <c r="I247" s="13">
        <v>836</v>
      </c>
      <c r="J247" s="13">
        <v>8</v>
      </c>
      <c r="K247" s="13">
        <v>1</v>
      </c>
      <c r="L247" s="13">
        <v>1</v>
      </c>
      <c r="M247" s="13">
        <v>1</v>
      </c>
      <c r="N247" s="13">
        <v>1</v>
      </c>
      <c r="O247" s="13" t="s">
        <v>28</v>
      </c>
      <c r="P247" s="13">
        <v>1</v>
      </c>
      <c r="R247" s="13">
        <v>1</v>
      </c>
      <c r="T247" s="13" t="s">
        <v>39</v>
      </c>
      <c r="U247" s="13" t="s">
        <v>28</v>
      </c>
      <c r="W247" s="13" t="s">
        <v>1065</v>
      </c>
      <c r="X247" s="13" t="str">
        <f>_xlfn.XLOOKUP(Burndata[[#This Row],[STATE_FULL]],'[1]State Regions'!$A:$A,'[1]State Regions'!$B:$B)</f>
        <v>Midwest</v>
      </c>
    </row>
    <row r="248" spans="1:24" x14ac:dyDescent="0.2">
      <c r="A248" s="13" t="s">
        <v>1052</v>
      </c>
      <c r="B248" s="13" t="s">
        <v>1053</v>
      </c>
      <c r="C248" s="13" t="s">
        <v>636</v>
      </c>
      <c r="D248" s="13" t="s">
        <v>1066</v>
      </c>
      <c r="E248" s="13" t="s">
        <v>1063</v>
      </c>
      <c r="F248" s="14">
        <v>46202</v>
      </c>
      <c r="G248" s="13">
        <v>6420620</v>
      </c>
      <c r="H248" s="13" t="s">
        <v>1067</v>
      </c>
      <c r="I248" s="13">
        <v>315</v>
      </c>
      <c r="J248" s="13">
        <v>15</v>
      </c>
      <c r="K248" s="13">
        <v>1</v>
      </c>
      <c r="M248" s="13">
        <v>1</v>
      </c>
      <c r="O248" s="13" t="s">
        <v>28</v>
      </c>
      <c r="P248" s="13">
        <v>1</v>
      </c>
      <c r="T248" s="13" t="s">
        <v>28</v>
      </c>
      <c r="U248" s="13" t="s">
        <v>28</v>
      </c>
      <c r="W248" s="13" t="s">
        <v>1068</v>
      </c>
      <c r="X248" s="13" t="str">
        <f>_xlfn.XLOOKUP(Burndata[[#This Row],[STATE_FULL]],'[1]State Regions'!$A:$A,'[1]State Regions'!$B:$B)</f>
        <v>Midwest</v>
      </c>
    </row>
    <row r="249" spans="1:24" x14ac:dyDescent="0.2">
      <c r="A249" s="13" t="s">
        <v>1052</v>
      </c>
      <c r="B249" s="13" t="s">
        <v>1053</v>
      </c>
      <c r="C249" s="13" t="s">
        <v>636</v>
      </c>
      <c r="D249" s="13" t="s">
        <v>1069</v>
      </c>
      <c r="E249" s="13" t="s">
        <v>1063</v>
      </c>
      <c r="F249" s="14">
        <v>46206</v>
      </c>
      <c r="G249" s="13">
        <v>6420660</v>
      </c>
      <c r="H249" s="13" t="s">
        <v>1070</v>
      </c>
      <c r="I249" s="13">
        <v>802</v>
      </c>
      <c r="K249" s="13">
        <v>1</v>
      </c>
      <c r="O249" s="13" t="s">
        <v>28</v>
      </c>
      <c r="P249" s="13">
        <v>1</v>
      </c>
      <c r="T249" s="13" t="s">
        <v>2798</v>
      </c>
      <c r="U249" s="13" t="s">
        <v>28</v>
      </c>
      <c r="W249" s="13" t="s">
        <v>1071</v>
      </c>
      <c r="X249" s="13" t="str">
        <f>_xlfn.XLOOKUP(Burndata[[#This Row],[STATE_FULL]],'[1]State Regions'!$A:$A,'[1]State Regions'!$B:$B)</f>
        <v>Midwest</v>
      </c>
    </row>
    <row r="250" spans="1:24" x14ac:dyDescent="0.2">
      <c r="A250" s="13" t="s">
        <v>1052</v>
      </c>
      <c r="B250" s="13" t="s">
        <v>1053</v>
      </c>
      <c r="C250" s="13" t="s">
        <v>636</v>
      </c>
      <c r="D250" s="13" t="s">
        <v>1072</v>
      </c>
      <c r="E250" s="13" t="s">
        <v>1063</v>
      </c>
      <c r="F250" s="14">
        <v>46202</v>
      </c>
      <c r="G250" s="13">
        <v>6420632</v>
      </c>
      <c r="H250" s="13" t="s">
        <v>1073</v>
      </c>
      <c r="I250" s="13">
        <v>354</v>
      </c>
      <c r="J250" s="13">
        <v>10</v>
      </c>
      <c r="L250" s="13">
        <v>1</v>
      </c>
      <c r="N250" s="13">
        <v>1</v>
      </c>
      <c r="O250" s="13" t="s">
        <v>28</v>
      </c>
      <c r="R250" s="13">
        <v>1</v>
      </c>
      <c r="T250" s="13" t="s">
        <v>28</v>
      </c>
      <c r="U250" s="13" t="s">
        <v>28</v>
      </c>
      <c r="W250" s="13" t="s">
        <v>1074</v>
      </c>
      <c r="X250" s="13" t="str">
        <f>_xlfn.XLOOKUP(Burndata[[#This Row],[STATE_FULL]],'[1]State Regions'!$A:$A,'[1]State Regions'!$B:$B)</f>
        <v>Midwest</v>
      </c>
    </row>
    <row r="251" spans="1:24" x14ac:dyDescent="0.2">
      <c r="A251" s="13" t="s">
        <v>1052</v>
      </c>
      <c r="B251" s="13" t="s">
        <v>1053</v>
      </c>
      <c r="C251" s="13" t="s">
        <v>1075</v>
      </c>
      <c r="D251" s="13" t="s">
        <v>1076</v>
      </c>
      <c r="E251" s="13" t="s">
        <v>1077</v>
      </c>
      <c r="F251" s="14">
        <v>46601</v>
      </c>
      <c r="G251" s="13">
        <v>6421290</v>
      </c>
      <c r="H251" s="13" t="s">
        <v>1078</v>
      </c>
      <c r="I251" s="13">
        <v>449</v>
      </c>
      <c r="K251" s="13">
        <v>1</v>
      </c>
      <c r="O251" s="13" t="s">
        <v>28</v>
      </c>
      <c r="Q251" s="13">
        <v>1</v>
      </c>
      <c r="T251" s="13" t="s">
        <v>2798</v>
      </c>
      <c r="U251" s="13" t="s">
        <v>28</v>
      </c>
      <c r="W251" s="13" t="s">
        <v>1079</v>
      </c>
      <c r="X251" s="13" t="str">
        <f>_xlfn.XLOOKUP(Burndata[[#This Row],[STATE_FULL]],'[1]State Regions'!$A:$A,'[1]State Regions'!$B:$B)</f>
        <v>Midwest</v>
      </c>
    </row>
    <row r="252" spans="1:24" x14ac:dyDescent="0.2">
      <c r="A252" s="13" t="s">
        <v>1052</v>
      </c>
      <c r="B252" s="13" t="s">
        <v>1053</v>
      </c>
      <c r="C252" s="13" t="s">
        <v>1080</v>
      </c>
      <c r="D252" s="13" t="s">
        <v>1081</v>
      </c>
      <c r="E252" s="13" t="s">
        <v>1082</v>
      </c>
      <c r="F252" s="14">
        <v>47714</v>
      </c>
      <c r="G252" s="13">
        <v>6420027</v>
      </c>
      <c r="H252" s="13" t="s">
        <v>1083</v>
      </c>
      <c r="I252" s="13">
        <v>376</v>
      </c>
      <c r="K252" s="13">
        <v>1</v>
      </c>
      <c r="L252" s="13">
        <v>1</v>
      </c>
      <c r="O252" s="13" t="s">
        <v>28</v>
      </c>
      <c r="Q252" s="13">
        <v>1</v>
      </c>
      <c r="S252" s="13">
        <v>1</v>
      </c>
      <c r="T252" s="13" t="s">
        <v>2798</v>
      </c>
      <c r="U252" s="13" t="s">
        <v>28</v>
      </c>
      <c r="W252" s="13" t="s">
        <v>1084</v>
      </c>
      <c r="X252" s="13" t="str">
        <f>_xlfn.XLOOKUP(Burndata[[#This Row],[STATE_FULL]],'[1]State Regions'!$A:$A,'[1]State Regions'!$B:$B)</f>
        <v>Midwest</v>
      </c>
    </row>
    <row r="253" spans="1:24" x14ac:dyDescent="0.2">
      <c r="A253" s="13" t="s">
        <v>1052</v>
      </c>
      <c r="B253" s="13" t="s">
        <v>1053</v>
      </c>
      <c r="C253" s="13" t="s">
        <v>1080</v>
      </c>
      <c r="D253" s="13" t="s">
        <v>1085</v>
      </c>
      <c r="E253" s="13" t="s">
        <v>1082</v>
      </c>
      <c r="F253" s="14">
        <v>47747</v>
      </c>
      <c r="G253" s="13">
        <v>6420320</v>
      </c>
      <c r="H253" s="13" t="s">
        <v>1086</v>
      </c>
      <c r="I253" s="13">
        <v>350</v>
      </c>
      <c r="K253" s="13">
        <v>1</v>
      </c>
      <c r="O253" s="13" t="s">
        <v>28</v>
      </c>
      <c r="Q253" s="13">
        <v>1</v>
      </c>
      <c r="T253" s="13" t="s">
        <v>2798</v>
      </c>
      <c r="U253" s="13" t="s">
        <v>28</v>
      </c>
      <c r="W253" s="13" t="s">
        <v>1087</v>
      </c>
      <c r="X253" s="13" t="str">
        <f>_xlfn.XLOOKUP(Burndata[[#This Row],[STATE_FULL]],'[1]State Regions'!$A:$A,'[1]State Regions'!$B:$B)</f>
        <v>Midwest</v>
      </c>
    </row>
    <row r="254" spans="1:24" x14ac:dyDescent="0.2">
      <c r="A254" s="13" t="s">
        <v>1088</v>
      </c>
      <c r="B254" s="13" t="s">
        <v>1089</v>
      </c>
      <c r="C254" s="13" t="s">
        <v>1090</v>
      </c>
      <c r="D254" s="13" t="s">
        <v>1091</v>
      </c>
      <c r="E254" s="13" t="s">
        <v>1092</v>
      </c>
      <c r="F254" s="14">
        <v>52242</v>
      </c>
      <c r="G254" s="13">
        <v>6620765</v>
      </c>
      <c r="H254" s="13" t="s">
        <v>1093</v>
      </c>
      <c r="I254" s="13">
        <v>811</v>
      </c>
      <c r="J254" s="13">
        <v>17</v>
      </c>
      <c r="K254" s="13">
        <v>1</v>
      </c>
      <c r="L254" s="13">
        <v>1</v>
      </c>
      <c r="M254" s="13">
        <v>1</v>
      </c>
      <c r="N254" s="13">
        <v>1</v>
      </c>
      <c r="O254" s="13" t="s">
        <v>28</v>
      </c>
      <c r="P254" s="13">
        <v>1</v>
      </c>
      <c r="R254" s="13">
        <v>1</v>
      </c>
      <c r="T254" s="13" t="s">
        <v>28</v>
      </c>
      <c r="U254" s="13" t="s">
        <v>28</v>
      </c>
      <c r="V254" s="13" t="s">
        <v>39</v>
      </c>
      <c r="W254" s="13" t="s">
        <v>1094</v>
      </c>
      <c r="X254" s="13" t="str">
        <f>_xlfn.XLOOKUP(Burndata[[#This Row],[STATE_FULL]],'[1]State Regions'!$A:$A,'[1]State Regions'!$B:$B)</f>
        <v>Midwest</v>
      </c>
    </row>
    <row r="255" spans="1:24" x14ac:dyDescent="0.2">
      <c r="A255" s="13" t="s">
        <v>1088</v>
      </c>
      <c r="B255" s="13" t="s">
        <v>1089</v>
      </c>
      <c r="C255" s="13" t="s">
        <v>695</v>
      </c>
      <c r="D255" s="13" t="s">
        <v>1095</v>
      </c>
      <c r="E255" s="13" t="s">
        <v>1096</v>
      </c>
      <c r="F255" s="14">
        <v>50309</v>
      </c>
      <c r="G255" s="13">
        <v>6620420</v>
      </c>
      <c r="H255" s="13" t="s">
        <v>1097</v>
      </c>
      <c r="I255" s="13">
        <v>372</v>
      </c>
      <c r="K255" s="13">
        <v>1</v>
      </c>
      <c r="L255" s="13">
        <v>1</v>
      </c>
      <c r="O255" s="13" t="s">
        <v>28</v>
      </c>
      <c r="P255" s="13">
        <v>1</v>
      </c>
      <c r="S255" s="13">
        <v>1</v>
      </c>
      <c r="T255" s="13" t="s">
        <v>2798</v>
      </c>
      <c r="U255" s="13" t="s">
        <v>28</v>
      </c>
      <c r="W255" s="13" t="s">
        <v>1098</v>
      </c>
      <c r="X255" s="13" t="str">
        <f>_xlfn.XLOOKUP(Burndata[[#This Row],[STATE_FULL]],'[1]State Regions'!$A:$A,'[1]State Regions'!$B:$B)</f>
        <v>Midwest</v>
      </c>
    </row>
    <row r="256" spans="1:24" x14ac:dyDescent="0.2">
      <c r="A256" s="13" t="s">
        <v>1088</v>
      </c>
      <c r="B256" s="13" t="s">
        <v>1089</v>
      </c>
      <c r="C256" s="13" t="s">
        <v>695</v>
      </c>
      <c r="D256" s="13" t="s">
        <v>1099</v>
      </c>
      <c r="E256" s="13" t="s">
        <v>1096</v>
      </c>
      <c r="F256" s="14">
        <v>50314</v>
      </c>
      <c r="G256" s="13">
        <v>6620003</v>
      </c>
      <c r="H256" s="13" t="s">
        <v>1100</v>
      </c>
      <c r="I256" s="13">
        <v>875</v>
      </c>
      <c r="K256" s="13">
        <v>1</v>
      </c>
      <c r="L256" s="13">
        <v>1</v>
      </c>
      <c r="O256" s="13" t="s">
        <v>28</v>
      </c>
      <c r="Q256" s="13">
        <v>1</v>
      </c>
      <c r="S256" s="13">
        <v>1</v>
      </c>
      <c r="T256" s="13" t="s">
        <v>2798</v>
      </c>
      <c r="U256" s="13" t="s">
        <v>28</v>
      </c>
      <c r="W256" s="13" t="s">
        <v>1101</v>
      </c>
      <c r="X256" s="13" t="str">
        <f>_xlfn.XLOOKUP(Burndata[[#This Row],[STATE_FULL]],'[1]State Regions'!$A:$A,'[1]State Regions'!$B:$B)</f>
        <v>Midwest</v>
      </c>
    </row>
    <row r="257" spans="1:24" x14ac:dyDescent="0.2">
      <c r="A257" s="13" t="s">
        <v>1088</v>
      </c>
      <c r="B257" s="13" t="s">
        <v>1089</v>
      </c>
      <c r="C257" s="13" t="s">
        <v>1102</v>
      </c>
      <c r="D257" s="13" t="s">
        <v>1103</v>
      </c>
      <c r="E257" s="13" t="s">
        <v>1104</v>
      </c>
      <c r="F257" s="14">
        <v>51101</v>
      </c>
      <c r="G257" s="13">
        <v>6621275</v>
      </c>
      <c r="H257" s="13" t="s">
        <v>1105</v>
      </c>
      <c r="I257" s="13">
        <v>238</v>
      </c>
      <c r="K257" s="13">
        <v>1</v>
      </c>
      <c r="O257" s="13" t="s">
        <v>28</v>
      </c>
      <c r="Q257" s="13">
        <v>1</v>
      </c>
      <c r="T257" s="13" t="s">
        <v>2798</v>
      </c>
      <c r="U257" s="13" t="s">
        <v>28</v>
      </c>
      <c r="W257" s="13" t="s">
        <v>1106</v>
      </c>
      <c r="X257" s="13" t="str">
        <f>_xlfn.XLOOKUP(Burndata[[#This Row],[STATE_FULL]],'[1]State Regions'!$A:$A,'[1]State Regions'!$B:$B)</f>
        <v>Midwest</v>
      </c>
    </row>
    <row r="258" spans="1:24" x14ac:dyDescent="0.2">
      <c r="A258" s="13" t="s">
        <v>1107</v>
      </c>
      <c r="B258" s="13" t="s">
        <v>1108</v>
      </c>
      <c r="C258" s="13" t="s">
        <v>1090</v>
      </c>
      <c r="D258" s="13" t="s">
        <v>1109</v>
      </c>
      <c r="E258" s="13" t="s">
        <v>1110</v>
      </c>
      <c r="F258" s="14">
        <v>66215</v>
      </c>
      <c r="G258" s="13">
        <v>6670775</v>
      </c>
      <c r="H258" s="13" t="s">
        <v>1111</v>
      </c>
      <c r="I258" s="13">
        <v>343</v>
      </c>
      <c r="K258" s="13">
        <v>1</v>
      </c>
      <c r="O258" s="13" t="s">
        <v>28</v>
      </c>
      <c r="Q258" s="13">
        <v>1</v>
      </c>
      <c r="T258" s="13" t="s">
        <v>2798</v>
      </c>
      <c r="U258" s="13" t="s">
        <v>28</v>
      </c>
      <c r="W258" s="13" t="s">
        <v>1112</v>
      </c>
      <c r="X258" s="13" t="str">
        <f>_xlfn.XLOOKUP(Burndata[[#This Row],[STATE_FULL]],'[1]State Regions'!$A:$A,'[1]State Regions'!$B:$B)</f>
        <v>Midwest</v>
      </c>
    </row>
    <row r="259" spans="1:24" x14ac:dyDescent="0.2">
      <c r="A259" s="13" t="s">
        <v>1107</v>
      </c>
      <c r="B259" s="13" t="s">
        <v>1108</v>
      </c>
      <c r="C259" s="13" t="s">
        <v>1113</v>
      </c>
      <c r="D259" s="13" t="s">
        <v>1114</v>
      </c>
      <c r="E259" s="13" t="s">
        <v>1115</v>
      </c>
      <c r="F259" s="14">
        <v>67214</v>
      </c>
      <c r="G259" s="13">
        <v>6671100</v>
      </c>
      <c r="H259" s="13" t="s">
        <v>1116</v>
      </c>
      <c r="I259" s="13">
        <v>613</v>
      </c>
      <c r="J259" s="13">
        <v>12</v>
      </c>
      <c r="K259" s="13">
        <v>1</v>
      </c>
      <c r="M259" s="13">
        <v>1</v>
      </c>
      <c r="N259" s="13">
        <v>1</v>
      </c>
      <c r="O259" s="13" t="s">
        <v>28</v>
      </c>
      <c r="P259" s="13">
        <v>1</v>
      </c>
      <c r="T259" s="13" t="s">
        <v>28</v>
      </c>
      <c r="U259" s="13" t="s">
        <v>28</v>
      </c>
      <c r="W259" s="13" t="s">
        <v>1117</v>
      </c>
      <c r="X259" s="13" t="str">
        <f>_xlfn.XLOOKUP(Burndata[[#This Row],[STATE_FULL]],'[1]State Regions'!$A:$A,'[1]State Regions'!$B:$B)</f>
        <v>Midwest</v>
      </c>
    </row>
    <row r="260" spans="1:24" x14ac:dyDescent="0.2">
      <c r="A260" s="13" t="s">
        <v>1107</v>
      </c>
      <c r="B260" s="13" t="s">
        <v>1108</v>
      </c>
      <c r="C260" s="13" t="s">
        <v>1113</v>
      </c>
      <c r="D260" s="13" t="s">
        <v>1118</v>
      </c>
      <c r="E260" s="13" t="s">
        <v>1115</v>
      </c>
      <c r="F260" s="14">
        <v>67214</v>
      </c>
      <c r="G260" s="13">
        <v>6671170</v>
      </c>
      <c r="H260" s="13" t="s">
        <v>1119</v>
      </c>
      <c r="I260" s="13">
        <v>760</v>
      </c>
      <c r="K260" s="13">
        <v>1</v>
      </c>
      <c r="L260" s="13">
        <v>1</v>
      </c>
      <c r="O260" s="13" t="s">
        <v>28</v>
      </c>
      <c r="P260" s="13">
        <v>1</v>
      </c>
      <c r="S260" s="13">
        <v>1</v>
      </c>
      <c r="T260" s="13" t="s">
        <v>2798</v>
      </c>
      <c r="U260" s="13" t="s">
        <v>28</v>
      </c>
      <c r="W260" s="13" t="s">
        <v>1120</v>
      </c>
      <c r="X260" s="13" t="str">
        <f>_xlfn.XLOOKUP(Burndata[[#This Row],[STATE_FULL]],'[1]State Regions'!$A:$A,'[1]State Regions'!$B:$B)</f>
        <v>Midwest</v>
      </c>
    </row>
    <row r="261" spans="1:24" x14ac:dyDescent="0.2">
      <c r="A261" s="13" t="s">
        <v>1107</v>
      </c>
      <c r="B261" s="13" t="s">
        <v>1108</v>
      </c>
      <c r="C261" s="13" t="s">
        <v>1121</v>
      </c>
      <c r="D261" s="13" t="s">
        <v>1122</v>
      </c>
      <c r="E261" s="13" t="s">
        <v>1123</v>
      </c>
      <c r="F261" s="14">
        <v>66604</v>
      </c>
      <c r="G261" s="13">
        <v>6671025</v>
      </c>
      <c r="H261" s="13" t="s">
        <v>1124</v>
      </c>
      <c r="I261" s="13">
        <v>586</v>
      </c>
      <c r="K261" s="13">
        <v>1</v>
      </c>
      <c r="O261" s="13" t="s">
        <v>28</v>
      </c>
      <c r="Q261" s="13">
        <v>1</v>
      </c>
      <c r="T261" s="13" t="s">
        <v>2798</v>
      </c>
      <c r="U261" s="13" t="s">
        <v>28</v>
      </c>
      <c r="W261" s="13" t="s">
        <v>1125</v>
      </c>
      <c r="X261" s="13" t="str">
        <f>_xlfn.XLOOKUP(Burndata[[#This Row],[STATE_FULL]],'[1]State Regions'!$A:$A,'[1]State Regions'!$B:$B)</f>
        <v>Midwest</v>
      </c>
    </row>
    <row r="262" spans="1:24" x14ac:dyDescent="0.2">
      <c r="A262" s="13" t="s">
        <v>1107</v>
      </c>
      <c r="B262" s="13" t="s">
        <v>1108</v>
      </c>
      <c r="C262" s="13" t="s">
        <v>1126</v>
      </c>
      <c r="D262" s="13" t="s">
        <v>1127</v>
      </c>
      <c r="E262" s="13" t="s">
        <v>1128</v>
      </c>
      <c r="F262" s="14">
        <v>66160</v>
      </c>
      <c r="G262" s="13">
        <v>6670510</v>
      </c>
      <c r="H262" s="13" t="s">
        <v>1129</v>
      </c>
      <c r="I262" s="13">
        <v>910</v>
      </c>
      <c r="J262" s="13">
        <v>16</v>
      </c>
      <c r="K262" s="13">
        <v>1</v>
      </c>
      <c r="M262" s="13">
        <v>1</v>
      </c>
      <c r="N262" s="13">
        <v>1</v>
      </c>
      <c r="O262" s="13" t="s">
        <v>28</v>
      </c>
      <c r="P262" s="13">
        <v>1</v>
      </c>
      <c r="T262" s="13" t="s">
        <v>28</v>
      </c>
      <c r="U262" s="13" t="s">
        <v>28</v>
      </c>
      <c r="W262" s="13" t="s">
        <v>1130</v>
      </c>
      <c r="X262" s="13" t="str">
        <f>_xlfn.XLOOKUP(Burndata[[#This Row],[STATE_FULL]],'[1]State Regions'!$A:$A,'[1]State Regions'!$B:$B)</f>
        <v>Midwest</v>
      </c>
    </row>
    <row r="263" spans="1:24" x14ac:dyDescent="0.2">
      <c r="A263" s="13" t="s">
        <v>1131</v>
      </c>
      <c r="B263" s="13" t="s">
        <v>1132</v>
      </c>
      <c r="C263" s="13" t="s">
        <v>1133</v>
      </c>
      <c r="D263" s="13" t="s">
        <v>1134</v>
      </c>
      <c r="E263" s="13" t="s">
        <v>1135</v>
      </c>
      <c r="F263" s="14">
        <v>40536</v>
      </c>
      <c r="G263" s="13">
        <v>6510455</v>
      </c>
      <c r="H263" s="13" t="s">
        <v>1136</v>
      </c>
      <c r="I263" s="13">
        <v>945</v>
      </c>
      <c r="K263" s="13">
        <v>1</v>
      </c>
      <c r="L263" s="13">
        <v>1</v>
      </c>
      <c r="O263" s="13" t="s">
        <v>28</v>
      </c>
      <c r="P263" s="13">
        <v>1</v>
      </c>
      <c r="R263" s="13">
        <v>1</v>
      </c>
      <c r="T263" s="13" t="s">
        <v>2798</v>
      </c>
      <c r="U263" s="13" t="s">
        <v>28</v>
      </c>
      <c r="W263" s="13" t="s">
        <v>1137</v>
      </c>
      <c r="X263" s="13" t="str">
        <f>_xlfn.XLOOKUP(Burndata[[#This Row],[STATE_FULL]],'[1]State Regions'!$A:$A,'[1]State Regions'!$B:$B)</f>
        <v>South</v>
      </c>
    </row>
    <row r="264" spans="1:24" x14ac:dyDescent="0.2">
      <c r="A264" s="13" t="s">
        <v>1131</v>
      </c>
      <c r="B264" s="13" t="s">
        <v>1132</v>
      </c>
      <c r="C264" s="13" t="s">
        <v>42</v>
      </c>
      <c r="D264" s="13" t="s">
        <v>1138</v>
      </c>
      <c r="E264" s="13" t="s">
        <v>1139</v>
      </c>
      <c r="F264" s="14">
        <v>40202</v>
      </c>
      <c r="G264" s="13">
        <v>6510540</v>
      </c>
      <c r="H264" s="13" t="s">
        <v>1140</v>
      </c>
      <c r="I264" s="13">
        <v>300</v>
      </c>
      <c r="L264" s="13">
        <v>1</v>
      </c>
      <c r="O264" s="13" t="s">
        <v>28</v>
      </c>
      <c r="R264" s="13">
        <v>1</v>
      </c>
      <c r="T264" s="13" t="s">
        <v>2798</v>
      </c>
      <c r="U264" s="13" t="s">
        <v>28</v>
      </c>
      <c r="W264" s="13" t="s">
        <v>1141</v>
      </c>
      <c r="X264" s="13" t="str">
        <f>_xlfn.XLOOKUP(Burndata[[#This Row],[STATE_FULL]],'[1]State Regions'!$A:$A,'[1]State Regions'!$B:$B)</f>
        <v>South</v>
      </c>
    </row>
    <row r="265" spans="1:24" x14ac:dyDescent="0.2">
      <c r="A265" s="13" t="s">
        <v>1131</v>
      </c>
      <c r="B265" s="13" t="s">
        <v>1132</v>
      </c>
      <c r="C265" s="13" t="s">
        <v>42</v>
      </c>
      <c r="D265" s="13" t="s">
        <v>1142</v>
      </c>
      <c r="E265" s="13" t="s">
        <v>1139</v>
      </c>
      <c r="F265" s="14">
        <v>40202</v>
      </c>
      <c r="G265" s="13">
        <v>6510550</v>
      </c>
      <c r="H265" s="13" t="s">
        <v>1143</v>
      </c>
      <c r="I265" s="13">
        <v>404</v>
      </c>
      <c r="J265" s="13">
        <v>16</v>
      </c>
      <c r="K265" s="13">
        <v>1</v>
      </c>
      <c r="M265" s="13">
        <v>1</v>
      </c>
      <c r="O265" s="13" t="s">
        <v>28</v>
      </c>
      <c r="P265" s="13">
        <v>1</v>
      </c>
      <c r="T265" s="13" t="s">
        <v>39</v>
      </c>
      <c r="U265" s="13" t="s">
        <v>28</v>
      </c>
      <c r="W265" s="13" t="s">
        <v>1144</v>
      </c>
      <c r="X265" s="13" t="str">
        <f>_xlfn.XLOOKUP(Burndata[[#This Row],[STATE_FULL]],'[1]State Regions'!$A:$A,'[1]State Regions'!$B:$B)</f>
        <v>South</v>
      </c>
    </row>
    <row r="266" spans="1:24" x14ac:dyDescent="0.2">
      <c r="A266" s="13" t="s">
        <v>1131</v>
      </c>
      <c r="B266" s="13" t="s">
        <v>1132</v>
      </c>
      <c r="C266" s="13" t="s">
        <v>1145</v>
      </c>
      <c r="D266" s="13" t="s">
        <v>1146</v>
      </c>
      <c r="E266" s="13" t="s">
        <v>1147</v>
      </c>
      <c r="F266" s="14">
        <v>41501</v>
      </c>
      <c r="G266" s="13">
        <v>6510860</v>
      </c>
      <c r="H266" s="13" t="s">
        <v>1148</v>
      </c>
      <c r="I266" s="13">
        <v>348</v>
      </c>
      <c r="K266" s="13">
        <v>1</v>
      </c>
      <c r="O266" s="13" t="s">
        <v>28</v>
      </c>
      <c r="Q266" s="13">
        <v>1</v>
      </c>
      <c r="T266" s="13" t="s">
        <v>2798</v>
      </c>
      <c r="U266" s="13" t="s">
        <v>28</v>
      </c>
      <c r="W266" s="13" t="s">
        <v>1149</v>
      </c>
      <c r="X266" s="13" t="str">
        <f>_xlfn.XLOOKUP(Burndata[[#This Row],[STATE_FULL]],'[1]State Regions'!$A:$A,'[1]State Regions'!$B:$B)</f>
        <v>South</v>
      </c>
    </row>
    <row r="267" spans="1:24" x14ac:dyDescent="0.2">
      <c r="A267" s="13" t="s">
        <v>1150</v>
      </c>
      <c r="B267" s="13" t="s">
        <v>1151</v>
      </c>
      <c r="C267" s="13" t="s">
        <v>1152</v>
      </c>
      <c r="D267" s="13" t="s">
        <v>1153</v>
      </c>
      <c r="E267" s="13" t="s">
        <v>1154</v>
      </c>
      <c r="F267" s="14">
        <v>71103</v>
      </c>
      <c r="G267" s="13">
        <v>6720776</v>
      </c>
      <c r="H267" s="13" t="s">
        <v>1155</v>
      </c>
      <c r="I267" s="13">
        <v>452</v>
      </c>
      <c r="J267" s="13">
        <v>13</v>
      </c>
      <c r="K267" s="13">
        <v>1</v>
      </c>
      <c r="M267" s="13">
        <v>1</v>
      </c>
      <c r="O267" s="13" t="s">
        <v>28</v>
      </c>
      <c r="P267" s="13">
        <v>1</v>
      </c>
      <c r="T267" s="13" t="s">
        <v>39</v>
      </c>
      <c r="U267" s="13" t="s">
        <v>28</v>
      </c>
      <c r="W267" s="13" t="s">
        <v>1156</v>
      </c>
      <c r="X267" s="13" t="str">
        <f>_xlfn.XLOOKUP(Burndata[[#This Row],[STATE_FULL]],'[1]State Regions'!$A:$A,'[1]State Regions'!$B:$B)</f>
        <v>South</v>
      </c>
    </row>
    <row r="268" spans="1:24" x14ac:dyDescent="0.2">
      <c r="A268" s="13" t="s">
        <v>1150</v>
      </c>
      <c r="B268" s="13" t="s">
        <v>1151</v>
      </c>
      <c r="C268" s="13" t="s">
        <v>1157</v>
      </c>
      <c r="D268" s="13" t="s">
        <v>1158</v>
      </c>
      <c r="E268" s="13" t="s">
        <v>1159</v>
      </c>
      <c r="F268" s="14">
        <v>70808</v>
      </c>
      <c r="G268" s="13">
        <v>6720028</v>
      </c>
      <c r="H268" s="13" t="s">
        <v>1160</v>
      </c>
      <c r="I268" s="13">
        <v>988</v>
      </c>
      <c r="K268" s="13">
        <v>1</v>
      </c>
      <c r="O268" s="13" t="s">
        <v>28</v>
      </c>
      <c r="Q268" s="13">
        <v>1</v>
      </c>
      <c r="T268" s="13" t="s">
        <v>2798</v>
      </c>
      <c r="U268" s="13" t="s">
        <v>28</v>
      </c>
      <c r="W268" s="13" t="s">
        <v>1161</v>
      </c>
      <c r="X268" s="13" t="str">
        <f>_xlfn.XLOOKUP(Burndata[[#This Row],[STATE_FULL]],'[1]State Regions'!$A:$A,'[1]State Regions'!$B:$B)</f>
        <v>South</v>
      </c>
    </row>
    <row r="269" spans="1:24" x14ac:dyDescent="0.2">
      <c r="A269" s="13" t="s">
        <v>1150</v>
      </c>
      <c r="B269" s="13" t="s">
        <v>1151</v>
      </c>
      <c r="C269" s="13" t="s">
        <v>1157</v>
      </c>
      <c r="D269" s="13" t="s">
        <v>1162</v>
      </c>
      <c r="E269" s="13" t="s">
        <v>1159</v>
      </c>
      <c r="F269" s="14">
        <v>70809</v>
      </c>
      <c r="G269" s="13">
        <v>6720042</v>
      </c>
      <c r="H269" s="13" t="s">
        <v>1163</v>
      </c>
      <c r="I269" s="13">
        <v>527</v>
      </c>
      <c r="J269" s="13">
        <v>8</v>
      </c>
      <c r="M269" s="13">
        <v>1</v>
      </c>
      <c r="T269" s="13" t="s">
        <v>28</v>
      </c>
      <c r="W269" s="13" t="s">
        <v>1164</v>
      </c>
      <c r="X269" s="13" t="str">
        <f>_xlfn.XLOOKUP(Burndata[[#This Row],[STATE_FULL]],'[1]State Regions'!$A:$A,'[1]State Regions'!$B:$B)</f>
        <v>South</v>
      </c>
    </row>
    <row r="270" spans="1:24" x14ac:dyDescent="0.2">
      <c r="A270" s="13" t="s">
        <v>1150</v>
      </c>
      <c r="B270" s="13" t="s">
        <v>1151</v>
      </c>
      <c r="C270" s="13" t="s">
        <v>1165</v>
      </c>
      <c r="D270" s="13" t="s">
        <v>1166</v>
      </c>
      <c r="E270" s="13" t="s">
        <v>1167</v>
      </c>
      <c r="F270" s="14">
        <v>70503</v>
      </c>
      <c r="G270" s="13">
        <v>6720340</v>
      </c>
      <c r="H270" s="13" t="s">
        <v>1168</v>
      </c>
      <c r="I270" s="13">
        <v>461</v>
      </c>
      <c r="K270" s="13">
        <v>1</v>
      </c>
      <c r="O270" s="13" t="s">
        <v>28</v>
      </c>
      <c r="Q270" s="13">
        <v>1</v>
      </c>
      <c r="T270" s="13" t="s">
        <v>2798</v>
      </c>
      <c r="U270" s="13" t="s">
        <v>28</v>
      </c>
      <c r="W270" s="13" t="s">
        <v>1169</v>
      </c>
      <c r="X270" s="13" t="str">
        <f>_xlfn.XLOOKUP(Burndata[[#This Row],[STATE_FULL]],'[1]State Regions'!$A:$A,'[1]State Regions'!$B:$B)</f>
        <v>South</v>
      </c>
    </row>
    <row r="271" spans="1:24" x14ac:dyDescent="0.2">
      <c r="A271" s="13" t="s">
        <v>1150</v>
      </c>
      <c r="B271" s="13" t="s">
        <v>1151</v>
      </c>
      <c r="C271" s="13" t="s">
        <v>1165</v>
      </c>
      <c r="D271" s="13" t="s">
        <v>1170</v>
      </c>
      <c r="E271" s="13" t="s">
        <v>1167</v>
      </c>
      <c r="F271" s="14">
        <v>70508</v>
      </c>
      <c r="G271" s="13">
        <v>6720343</v>
      </c>
      <c r="H271" s="13" t="s">
        <v>1171</v>
      </c>
      <c r="I271" s="13">
        <v>6</v>
      </c>
      <c r="J271" s="13">
        <v>6</v>
      </c>
      <c r="M271" s="13">
        <v>1</v>
      </c>
      <c r="N271" s="13">
        <v>1</v>
      </c>
      <c r="T271" s="13" t="s">
        <v>39</v>
      </c>
      <c r="W271" s="13" t="s">
        <v>1172</v>
      </c>
      <c r="X271" s="13" t="str">
        <f>_xlfn.XLOOKUP(Burndata[[#This Row],[STATE_FULL]],'[1]State Regions'!$A:$A,'[1]State Regions'!$B:$B)</f>
        <v>South</v>
      </c>
    </row>
    <row r="272" spans="1:24" x14ac:dyDescent="0.2">
      <c r="A272" s="13" t="s">
        <v>1150</v>
      </c>
      <c r="B272" s="13" t="s">
        <v>1151</v>
      </c>
      <c r="C272" s="13" t="s">
        <v>1173</v>
      </c>
      <c r="D272" s="13" t="s">
        <v>1174</v>
      </c>
      <c r="E272" s="13" t="s">
        <v>1175</v>
      </c>
      <c r="F272" s="14">
        <v>70112</v>
      </c>
      <c r="H272" s="13" t="s">
        <v>1176</v>
      </c>
      <c r="I272" s="13">
        <v>446</v>
      </c>
      <c r="J272" s="13">
        <v>20</v>
      </c>
      <c r="K272" s="13">
        <v>1</v>
      </c>
      <c r="M272" s="13">
        <v>1</v>
      </c>
      <c r="O272" s="13" t="s">
        <v>28</v>
      </c>
      <c r="P272" s="13">
        <v>1</v>
      </c>
      <c r="T272" s="13" t="s">
        <v>28</v>
      </c>
      <c r="U272" s="13" t="s">
        <v>28</v>
      </c>
      <c r="W272" s="13" t="s">
        <v>1177</v>
      </c>
      <c r="X272" s="13" t="str">
        <f>_xlfn.XLOOKUP(Burndata[[#This Row],[STATE_FULL]],'[1]State Regions'!$A:$A,'[1]State Regions'!$B:$B)</f>
        <v>South</v>
      </c>
    </row>
    <row r="273" spans="1:24" x14ac:dyDescent="0.2">
      <c r="A273" s="13" t="s">
        <v>1150</v>
      </c>
      <c r="B273" s="13" t="s">
        <v>1151</v>
      </c>
      <c r="C273" s="13" t="s">
        <v>1178</v>
      </c>
      <c r="D273" s="13" t="s">
        <v>1179</v>
      </c>
      <c r="E273" s="13" t="s">
        <v>1180</v>
      </c>
      <c r="F273" s="14">
        <v>71301</v>
      </c>
      <c r="G273" s="13">
        <v>6720020</v>
      </c>
      <c r="H273" s="13" t="s">
        <v>1181</v>
      </c>
      <c r="I273" s="13">
        <v>362</v>
      </c>
      <c r="K273" s="13">
        <v>1</v>
      </c>
      <c r="O273" s="13" t="s">
        <v>28</v>
      </c>
      <c r="Q273" s="13">
        <v>1</v>
      </c>
      <c r="T273" s="13" t="s">
        <v>2798</v>
      </c>
      <c r="U273" s="13" t="s">
        <v>28</v>
      </c>
      <c r="W273" s="13" t="s">
        <v>1182</v>
      </c>
      <c r="X273" s="13" t="str">
        <f>_xlfn.XLOOKUP(Burndata[[#This Row],[STATE_FULL]],'[1]State Regions'!$A:$A,'[1]State Regions'!$B:$B)</f>
        <v>South</v>
      </c>
    </row>
    <row r="274" spans="1:24" x14ac:dyDescent="0.2">
      <c r="A274" s="13" t="s">
        <v>1150</v>
      </c>
      <c r="B274" s="13" t="s">
        <v>1151</v>
      </c>
      <c r="C274" s="13" t="s">
        <v>1183</v>
      </c>
      <c r="D274" s="13" t="s">
        <v>1184</v>
      </c>
      <c r="E274" s="13" t="s">
        <v>1185</v>
      </c>
      <c r="F274" s="14">
        <v>70433</v>
      </c>
      <c r="G274" s="13">
        <v>6720180</v>
      </c>
      <c r="H274" s="13" t="s">
        <v>1186</v>
      </c>
      <c r="I274" s="13">
        <v>167</v>
      </c>
      <c r="K274" s="13">
        <v>1</v>
      </c>
      <c r="O274" s="13" t="s">
        <v>28</v>
      </c>
      <c r="Q274" s="13">
        <v>1</v>
      </c>
      <c r="T274" s="13" t="s">
        <v>2798</v>
      </c>
      <c r="U274" s="13" t="s">
        <v>28</v>
      </c>
      <c r="W274" s="13" t="s">
        <v>1187</v>
      </c>
      <c r="X274" s="13" t="str">
        <f>_xlfn.XLOOKUP(Burndata[[#This Row],[STATE_FULL]],'[1]State Regions'!$A:$A,'[1]State Regions'!$B:$B)</f>
        <v>South</v>
      </c>
    </row>
    <row r="275" spans="1:24" x14ac:dyDescent="0.2">
      <c r="A275" s="13" t="s">
        <v>1150</v>
      </c>
      <c r="B275" s="13" t="s">
        <v>1151</v>
      </c>
      <c r="C275" s="13" t="s">
        <v>1188</v>
      </c>
      <c r="D275" s="13" t="s">
        <v>1189</v>
      </c>
      <c r="E275" s="13" t="s">
        <v>1190</v>
      </c>
      <c r="F275" s="14">
        <v>70403</v>
      </c>
      <c r="G275" s="13">
        <v>6720254</v>
      </c>
      <c r="H275" s="13" t="s">
        <v>1191</v>
      </c>
      <c r="I275" s="13">
        <v>330</v>
      </c>
      <c r="K275" s="13">
        <v>1</v>
      </c>
      <c r="O275" s="13" t="s">
        <v>28</v>
      </c>
      <c r="Q275" s="13">
        <v>1</v>
      </c>
      <c r="T275" s="13" t="s">
        <v>2798</v>
      </c>
      <c r="U275" s="13" t="s">
        <v>28</v>
      </c>
      <c r="W275" s="13" t="s">
        <v>1192</v>
      </c>
      <c r="X275" s="13" t="str">
        <f>_xlfn.XLOOKUP(Burndata[[#This Row],[STATE_FULL]],'[1]State Regions'!$A:$A,'[1]State Regions'!$B:$B)</f>
        <v>South</v>
      </c>
    </row>
    <row r="276" spans="1:24" x14ac:dyDescent="0.2">
      <c r="A276" s="13" t="s">
        <v>1193</v>
      </c>
      <c r="B276" s="13" t="s">
        <v>1194</v>
      </c>
      <c r="C276" s="13" t="s">
        <v>1195</v>
      </c>
      <c r="D276" s="13" t="s">
        <v>1196</v>
      </c>
      <c r="E276" s="13" t="s">
        <v>1197</v>
      </c>
      <c r="F276" s="15" t="s">
        <v>1198</v>
      </c>
      <c r="G276" s="13">
        <v>6110430</v>
      </c>
      <c r="H276" s="13" t="s">
        <v>1199</v>
      </c>
      <c r="I276" s="13">
        <v>637</v>
      </c>
      <c r="J276" s="13">
        <v>6</v>
      </c>
      <c r="K276" s="13">
        <v>1</v>
      </c>
      <c r="M276" s="13">
        <v>1</v>
      </c>
      <c r="O276" s="13" t="s">
        <v>28</v>
      </c>
      <c r="P276" s="13">
        <v>1</v>
      </c>
      <c r="T276" s="13" t="s">
        <v>39</v>
      </c>
      <c r="U276" s="13" t="s">
        <v>28</v>
      </c>
      <c r="V276" s="13" t="s">
        <v>39</v>
      </c>
      <c r="W276" s="13" t="s">
        <v>1200</v>
      </c>
      <c r="X276" s="13" t="str">
        <f>_xlfn.XLOOKUP(Burndata[[#This Row],[STATE_FULL]],'[1]State Regions'!$A:$A,'[1]State Regions'!$B:$B)</f>
        <v>Northeast</v>
      </c>
    </row>
    <row r="277" spans="1:24" x14ac:dyDescent="0.2">
      <c r="A277" s="13" t="s">
        <v>1193</v>
      </c>
      <c r="B277" s="13" t="s">
        <v>1194</v>
      </c>
      <c r="C277" s="13" t="s">
        <v>1201</v>
      </c>
      <c r="D277" s="13" t="s">
        <v>1202</v>
      </c>
      <c r="E277" s="13" t="s">
        <v>1203</v>
      </c>
      <c r="F277" s="15" t="s">
        <v>1204</v>
      </c>
      <c r="G277" s="13">
        <v>6110050</v>
      </c>
      <c r="H277" s="13" t="s">
        <v>1205</v>
      </c>
      <c r="I277" s="13">
        <v>411</v>
      </c>
      <c r="K277" s="13">
        <v>1</v>
      </c>
      <c r="O277" s="13" t="s">
        <v>28</v>
      </c>
      <c r="Q277" s="13">
        <v>1</v>
      </c>
      <c r="T277" s="13" t="s">
        <v>2798</v>
      </c>
      <c r="U277" s="13" t="s">
        <v>28</v>
      </c>
      <c r="W277" s="13" t="s">
        <v>1206</v>
      </c>
      <c r="X277" s="13" t="str">
        <f>_xlfn.XLOOKUP(Burndata[[#This Row],[STATE_FULL]],'[1]State Regions'!$A:$A,'[1]State Regions'!$B:$B)</f>
        <v>Northeast</v>
      </c>
    </row>
    <row r="278" spans="1:24" x14ac:dyDescent="0.2">
      <c r="A278" s="13" t="s">
        <v>1207</v>
      </c>
      <c r="B278" s="13" t="s">
        <v>1208</v>
      </c>
      <c r="C278" s="13" t="s">
        <v>1209</v>
      </c>
      <c r="D278" s="13" t="s">
        <v>1210</v>
      </c>
      <c r="E278" s="13" t="s">
        <v>1211</v>
      </c>
      <c r="F278" s="14">
        <v>21287</v>
      </c>
      <c r="G278" s="13">
        <v>6320180</v>
      </c>
      <c r="H278" s="13" t="s">
        <v>1212</v>
      </c>
      <c r="I278" s="13">
        <v>1091</v>
      </c>
      <c r="K278" s="13">
        <v>1</v>
      </c>
      <c r="L278" s="13">
        <v>1</v>
      </c>
      <c r="N278" s="13">
        <v>1</v>
      </c>
      <c r="O278" s="13" t="s">
        <v>39</v>
      </c>
      <c r="P278" s="13">
        <v>1</v>
      </c>
      <c r="R278" s="13">
        <v>1</v>
      </c>
      <c r="T278" s="13" t="s">
        <v>28</v>
      </c>
      <c r="U278" s="13" t="s">
        <v>28</v>
      </c>
      <c r="V278" s="13" t="s">
        <v>28</v>
      </c>
      <c r="W278" s="13" t="s">
        <v>1213</v>
      </c>
      <c r="X278" s="13" t="str">
        <f>_xlfn.XLOOKUP(Burndata[[#This Row],[STATE_FULL]],'[1]State Regions'!$A:$A,'[1]State Regions'!$B:$B)</f>
        <v>South</v>
      </c>
    </row>
    <row r="279" spans="1:24" x14ac:dyDescent="0.2">
      <c r="A279" s="13" t="s">
        <v>1207</v>
      </c>
      <c r="B279" s="13" t="s">
        <v>1208</v>
      </c>
      <c r="C279" s="13" t="s">
        <v>1209</v>
      </c>
      <c r="D279" s="13" t="s">
        <v>1214</v>
      </c>
      <c r="E279" s="13" t="s">
        <v>1211</v>
      </c>
      <c r="F279" s="14">
        <v>21224</v>
      </c>
      <c r="G279" s="13">
        <v>6320050</v>
      </c>
      <c r="H279" s="13" t="s">
        <v>1215</v>
      </c>
      <c r="I279" s="13">
        <v>420</v>
      </c>
      <c r="J279" s="13">
        <v>20</v>
      </c>
      <c r="K279" s="13">
        <v>1</v>
      </c>
      <c r="M279" s="13">
        <v>1</v>
      </c>
      <c r="O279" s="13" t="s">
        <v>39</v>
      </c>
      <c r="Q279" s="13">
        <v>1</v>
      </c>
      <c r="T279" s="13" t="s">
        <v>28</v>
      </c>
      <c r="U279" s="13" t="s">
        <v>28</v>
      </c>
      <c r="V279" s="13" t="s">
        <v>28</v>
      </c>
      <c r="W279" s="13" t="s">
        <v>1216</v>
      </c>
      <c r="X279" s="13" t="str">
        <f>_xlfn.XLOOKUP(Burndata[[#This Row],[STATE_FULL]],'[1]State Regions'!$A:$A,'[1]State Regions'!$B:$B)</f>
        <v>South</v>
      </c>
    </row>
    <row r="280" spans="1:24" x14ac:dyDescent="0.2">
      <c r="A280" s="13" t="s">
        <v>1207</v>
      </c>
      <c r="B280" s="13" t="s">
        <v>1208</v>
      </c>
      <c r="C280" s="13" t="s">
        <v>1209</v>
      </c>
      <c r="D280" s="13" t="s">
        <v>1217</v>
      </c>
      <c r="E280" s="13" t="s">
        <v>1211</v>
      </c>
      <c r="F280" s="14">
        <v>21215</v>
      </c>
      <c r="G280" s="13">
        <v>6320280</v>
      </c>
      <c r="H280" s="13" t="s">
        <v>1218</v>
      </c>
      <c r="I280" s="13">
        <v>483</v>
      </c>
      <c r="K280" s="13">
        <v>1</v>
      </c>
      <c r="O280" s="13" t="s">
        <v>39</v>
      </c>
      <c r="Q280" s="13">
        <v>1</v>
      </c>
      <c r="T280" s="13" t="s">
        <v>2798</v>
      </c>
      <c r="U280" s="13" t="s">
        <v>28</v>
      </c>
      <c r="W280" s="13" t="s">
        <v>1219</v>
      </c>
      <c r="X280" s="13" t="str">
        <f>_xlfn.XLOOKUP(Burndata[[#This Row],[STATE_FULL]],'[1]State Regions'!$A:$A,'[1]State Regions'!$B:$B)</f>
        <v>South</v>
      </c>
    </row>
    <row r="281" spans="1:24" x14ac:dyDescent="0.2">
      <c r="A281" s="13" t="s">
        <v>1207</v>
      </c>
      <c r="B281" s="13" t="s">
        <v>1208</v>
      </c>
      <c r="C281" s="13" t="s">
        <v>59</v>
      </c>
      <c r="D281" s="13" t="s">
        <v>1220</v>
      </c>
      <c r="E281" s="13" t="s">
        <v>1221</v>
      </c>
      <c r="F281" s="14">
        <v>20889</v>
      </c>
      <c r="G281" s="13">
        <v>6320360</v>
      </c>
      <c r="H281" s="13" t="s">
        <v>1222</v>
      </c>
      <c r="I281" s="13">
        <v>244</v>
      </c>
      <c r="K281" s="13">
        <v>1</v>
      </c>
      <c r="O281" s="13" t="s">
        <v>40</v>
      </c>
      <c r="Q281" s="13">
        <v>1</v>
      </c>
      <c r="T281" s="13" t="s">
        <v>2798</v>
      </c>
      <c r="U281" s="13" t="s">
        <v>39</v>
      </c>
      <c r="W281" s="13" t="s">
        <v>1223</v>
      </c>
      <c r="X281" s="13" t="str">
        <f>_xlfn.XLOOKUP(Burndata[[#This Row],[STATE_FULL]],'[1]State Regions'!$A:$A,'[1]State Regions'!$B:$B)</f>
        <v>South</v>
      </c>
    </row>
    <row r="282" spans="1:24" x14ac:dyDescent="0.2">
      <c r="A282" s="13" t="s">
        <v>1207</v>
      </c>
      <c r="B282" s="13" t="s">
        <v>1208</v>
      </c>
      <c r="C282" s="13" t="s">
        <v>59</v>
      </c>
      <c r="D282" s="13" t="s">
        <v>1224</v>
      </c>
      <c r="E282" s="13" t="s">
        <v>1221</v>
      </c>
      <c r="F282" s="14">
        <v>20814</v>
      </c>
      <c r="G282" s="13">
        <v>6320350</v>
      </c>
      <c r="H282" s="13" t="s">
        <v>1225</v>
      </c>
      <c r="I282" s="13">
        <v>230</v>
      </c>
      <c r="K282" s="13">
        <v>1</v>
      </c>
      <c r="O282" s="13" t="s">
        <v>39</v>
      </c>
      <c r="Q282" s="13">
        <v>1</v>
      </c>
      <c r="T282" s="13" t="s">
        <v>2798</v>
      </c>
      <c r="U282" s="13" t="s">
        <v>28</v>
      </c>
      <c r="W282" s="13" t="s">
        <v>1226</v>
      </c>
      <c r="X282" s="13" t="str">
        <f>_xlfn.XLOOKUP(Burndata[[#This Row],[STATE_FULL]],'[1]State Regions'!$A:$A,'[1]State Regions'!$B:$B)</f>
        <v>South</v>
      </c>
    </row>
    <row r="283" spans="1:24" x14ac:dyDescent="0.2">
      <c r="A283" s="13" t="s">
        <v>1207</v>
      </c>
      <c r="B283" s="13" t="s">
        <v>1208</v>
      </c>
      <c r="C283" s="13" t="s">
        <v>1227</v>
      </c>
      <c r="D283" s="13" t="s">
        <v>1228</v>
      </c>
      <c r="E283" s="13" t="s">
        <v>1229</v>
      </c>
      <c r="F283" s="14">
        <v>20785</v>
      </c>
      <c r="G283" s="13">
        <v>6320610</v>
      </c>
      <c r="H283" s="13" t="s">
        <v>1230</v>
      </c>
      <c r="I283" s="13">
        <v>205</v>
      </c>
      <c r="K283" s="13">
        <v>1</v>
      </c>
      <c r="O283" s="13" t="s">
        <v>39</v>
      </c>
      <c r="Q283" s="13">
        <v>1</v>
      </c>
      <c r="T283" s="13" t="s">
        <v>2798</v>
      </c>
      <c r="U283" s="13" t="s">
        <v>28</v>
      </c>
      <c r="W283" s="13" t="s">
        <v>1231</v>
      </c>
      <c r="X283" s="13" t="str">
        <f>_xlfn.XLOOKUP(Burndata[[#This Row],[STATE_FULL]],'[1]State Regions'!$A:$A,'[1]State Regions'!$B:$B)</f>
        <v>South</v>
      </c>
    </row>
    <row r="284" spans="1:24" x14ac:dyDescent="0.2">
      <c r="A284" s="13" t="s">
        <v>1232</v>
      </c>
      <c r="B284" s="13" t="s">
        <v>1233</v>
      </c>
      <c r="C284" s="13" t="s">
        <v>1234</v>
      </c>
      <c r="D284" s="13" t="s">
        <v>1235</v>
      </c>
      <c r="E284" s="13" t="s">
        <v>1236</v>
      </c>
      <c r="F284" s="15" t="s">
        <v>1237</v>
      </c>
      <c r="G284" s="13">
        <v>6141435</v>
      </c>
      <c r="H284" s="13" t="s">
        <v>1238</v>
      </c>
      <c r="I284" s="13">
        <v>360</v>
      </c>
      <c r="K284" s="13">
        <v>1</v>
      </c>
      <c r="O284" s="13" t="s">
        <v>28</v>
      </c>
      <c r="Q284" s="13">
        <v>1</v>
      </c>
      <c r="T284" s="13" t="s">
        <v>2798</v>
      </c>
      <c r="U284" s="13" t="s">
        <v>28</v>
      </c>
      <c r="W284" s="13" t="s">
        <v>1239</v>
      </c>
      <c r="X284" s="13" t="str">
        <f>_xlfn.XLOOKUP(Burndata[[#This Row],[STATE_FULL]],'[1]State Regions'!$A:$A,'[1]State Regions'!$B:$B)</f>
        <v>Northeast</v>
      </c>
    </row>
    <row r="285" spans="1:24" x14ac:dyDescent="0.2">
      <c r="A285" s="13" t="s">
        <v>1232</v>
      </c>
      <c r="B285" s="13" t="s">
        <v>1233</v>
      </c>
      <c r="C285" s="13" t="s">
        <v>1240</v>
      </c>
      <c r="D285" s="13" t="s">
        <v>1241</v>
      </c>
      <c r="E285" s="13" t="s">
        <v>1022</v>
      </c>
      <c r="F285" s="15" t="s">
        <v>1242</v>
      </c>
      <c r="G285" s="13">
        <v>6141955</v>
      </c>
      <c r="H285" s="13" t="s">
        <v>1243</v>
      </c>
      <c r="I285" s="13">
        <v>716</v>
      </c>
      <c r="K285" s="13">
        <v>1</v>
      </c>
      <c r="L285" s="13">
        <v>1</v>
      </c>
      <c r="O285" s="13" t="s">
        <v>28</v>
      </c>
      <c r="P285" s="13">
        <v>1</v>
      </c>
      <c r="S285" s="13">
        <v>1</v>
      </c>
      <c r="T285" s="13" t="s">
        <v>2798</v>
      </c>
      <c r="U285" s="13" t="s">
        <v>28</v>
      </c>
      <c r="W285" s="13" t="s">
        <v>1244</v>
      </c>
      <c r="X285" s="13" t="str">
        <f>_xlfn.XLOOKUP(Burndata[[#This Row],[STATE_FULL]],'[1]State Regions'!$A:$A,'[1]State Regions'!$B:$B)</f>
        <v>Northeast</v>
      </c>
    </row>
    <row r="286" spans="1:24" x14ac:dyDescent="0.2">
      <c r="A286" s="13" t="s">
        <v>1232</v>
      </c>
      <c r="B286" s="13" t="s">
        <v>1233</v>
      </c>
      <c r="C286" s="13" t="s">
        <v>1245</v>
      </c>
      <c r="D286" s="13" t="s">
        <v>1246</v>
      </c>
      <c r="E286" s="13" t="s">
        <v>1247</v>
      </c>
      <c r="F286" s="15" t="s">
        <v>1248</v>
      </c>
      <c r="G286" s="13">
        <v>6140690</v>
      </c>
      <c r="H286" s="13" t="s">
        <v>1249</v>
      </c>
      <c r="I286" s="13">
        <v>396</v>
      </c>
      <c r="K286" s="13">
        <v>1</v>
      </c>
      <c r="O286" s="13" t="s">
        <v>28</v>
      </c>
      <c r="P286" s="13">
        <v>1</v>
      </c>
      <c r="T286" s="13" t="s">
        <v>2798</v>
      </c>
      <c r="U286" s="13" t="s">
        <v>28</v>
      </c>
      <c r="W286" s="13" t="s">
        <v>1250</v>
      </c>
      <c r="X286" s="13" t="str">
        <f>_xlfn.XLOOKUP(Burndata[[#This Row],[STATE_FULL]],'[1]State Regions'!$A:$A,'[1]State Regions'!$B:$B)</f>
        <v>Northeast</v>
      </c>
    </row>
    <row r="287" spans="1:24" x14ac:dyDescent="0.2">
      <c r="A287" s="13" t="s">
        <v>1232</v>
      </c>
      <c r="B287" s="13" t="s">
        <v>1233</v>
      </c>
      <c r="C287" s="13" t="s">
        <v>1251</v>
      </c>
      <c r="D287" s="13" t="s">
        <v>1252</v>
      </c>
      <c r="E287" s="13" t="s">
        <v>1253</v>
      </c>
      <c r="F287" s="15" t="s">
        <v>1254</v>
      </c>
      <c r="G287" s="13">
        <v>6141900</v>
      </c>
      <c r="H287" s="13" t="s">
        <v>1255</v>
      </c>
      <c r="I287" s="13">
        <v>408</v>
      </c>
      <c r="K287" s="13">
        <v>1</v>
      </c>
      <c r="O287" s="13" t="s">
        <v>28</v>
      </c>
      <c r="Q287" s="13">
        <v>1</v>
      </c>
      <c r="T287" s="13" t="s">
        <v>2798</v>
      </c>
      <c r="U287" s="13" t="s">
        <v>28</v>
      </c>
      <c r="W287" s="13" t="s">
        <v>1256</v>
      </c>
      <c r="X287" s="13" t="str">
        <f>_xlfn.XLOOKUP(Burndata[[#This Row],[STATE_FULL]],'[1]State Regions'!$A:$A,'[1]State Regions'!$B:$B)</f>
        <v>Northeast</v>
      </c>
    </row>
    <row r="288" spans="1:24" x14ac:dyDescent="0.2">
      <c r="A288" s="13" t="s">
        <v>1232</v>
      </c>
      <c r="B288" s="13" t="s">
        <v>1233</v>
      </c>
      <c r="C288" s="13" t="s">
        <v>1257</v>
      </c>
      <c r="D288" s="13" t="s">
        <v>1258</v>
      </c>
      <c r="E288" s="13" t="s">
        <v>1259</v>
      </c>
      <c r="F288" s="15" t="s">
        <v>1260</v>
      </c>
      <c r="G288" s="13">
        <v>6140013</v>
      </c>
      <c r="H288" s="13" t="s">
        <v>1261</v>
      </c>
      <c r="I288" s="13">
        <v>673</v>
      </c>
      <c r="K288" s="13">
        <v>1</v>
      </c>
      <c r="O288" s="13" t="s">
        <v>28</v>
      </c>
      <c r="P288" s="13">
        <v>1</v>
      </c>
      <c r="T288" s="13" t="s">
        <v>2798</v>
      </c>
      <c r="U288" s="13" t="s">
        <v>28</v>
      </c>
      <c r="W288" s="13" t="s">
        <v>1262</v>
      </c>
      <c r="X288" s="13" t="str">
        <f>_xlfn.XLOOKUP(Burndata[[#This Row],[STATE_FULL]],'[1]State Regions'!$A:$A,'[1]State Regions'!$B:$B)</f>
        <v>Northeast</v>
      </c>
    </row>
    <row r="289" spans="1:24" x14ac:dyDescent="0.2">
      <c r="A289" s="13" t="s">
        <v>1232</v>
      </c>
      <c r="B289" s="13" t="s">
        <v>1233</v>
      </c>
      <c r="C289" s="13" t="s">
        <v>1257</v>
      </c>
      <c r="D289" s="13" t="s">
        <v>1263</v>
      </c>
      <c r="E289" s="13" t="s">
        <v>1259</v>
      </c>
      <c r="F289" s="15" t="s">
        <v>1264</v>
      </c>
      <c r="G289" s="13">
        <v>6140270</v>
      </c>
      <c r="H289" s="13" t="s">
        <v>1265</v>
      </c>
      <c r="I289" s="13">
        <v>415</v>
      </c>
      <c r="L289" s="13">
        <v>1</v>
      </c>
      <c r="O289" s="13" t="s">
        <v>28</v>
      </c>
      <c r="R289" s="13">
        <v>1</v>
      </c>
      <c r="T289" s="13" t="s">
        <v>2798</v>
      </c>
      <c r="U289" s="13" t="s">
        <v>28</v>
      </c>
      <c r="W289" s="13" t="s">
        <v>1266</v>
      </c>
      <c r="X289" s="13" t="str">
        <f>_xlfn.XLOOKUP(Burndata[[#This Row],[STATE_FULL]],'[1]State Regions'!$A:$A,'[1]State Regions'!$B:$B)</f>
        <v>Northeast</v>
      </c>
    </row>
    <row r="290" spans="1:24" x14ac:dyDescent="0.2">
      <c r="A290" s="13" t="s">
        <v>1232</v>
      </c>
      <c r="B290" s="13" t="s">
        <v>1233</v>
      </c>
      <c r="C290" s="13" t="s">
        <v>1257</v>
      </c>
      <c r="D290" s="13" t="s">
        <v>1267</v>
      </c>
      <c r="E290" s="13" t="s">
        <v>1259</v>
      </c>
      <c r="F290" s="15" t="s">
        <v>1268</v>
      </c>
      <c r="G290" s="13">
        <v>6140010</v>
      </c>
      <c r="H290" s="13" t="s">
        <v>1269</v>
      </c>
      <c r="I290" s="13">
        <v>514</v>
      </c>
      <c r="K290" s="13">
        <v>1</v>
      </c>
      <c r="L290" s="13">
        <v>1</v>
      </c>
      <c r="O290" s="13" t="s">
        <v>28</v>
      </c>
      <c r="P290" s="13">
        <v>1</v>
      </c>
      <c r="S290" s="13">
        <v>1</v>
      </c>
      <c r="T290" s="13" t="s">
        <v>2798</v>
      </c>
      <c r="U290" s="13" t="s">
        <v>28</v>
      </c>
      <c r="W290" s="13" t="s">
        <v>1270</v>
      </c>
      <c r="X290" s="13" t="str">
        <f>_xlfn.XLOOKUP(Burndata[[#This Row],[STATE_FULL]],'[1]State Regions'!$A:$A,'[1]State Regions'!$B:$B)</f>
        <v>Northeast</v>
      </c>
    </row>
    <row r="291" spans="1:24" x14ac:dyDescent="0.2">
      <c r="A291" s="13" t="s">
        <v>1232</v>
      </c>
      <c r="B291" s="13" t="s">
        <v>1233</v>
      </c>
      <c r="C291" s="13" t="s">
        <v>1257</v>
      </c>
      <c r="D291" s="13" t="s">
        <v>1271</v>
      </c>
      <c r="E291" s="13" t="s">
        <v>1259</v>
      </c>
      <c r="F291" s="15" t="s">
        <v>1264</v>
      </c>
      <c r="G291" s="13">
        <v>6140215</v>
      </c>
      <c r="H291" s="13" t="s">
        <v>1272</v>
      </c>
      <c r="I291" s="13">
        <v>793</v>
      </c>
      <c r="J291" s="13">
        <v>15</v>
      </c>
      <c r="K291" s="13">
        <v>1</v>
      </c>
      <c r="M291" s="13">
        <v>1</v>
      </c>
      <c r="O291" s="13" t="s">
        <v>28</v>
      </c>
      <c r="P291" s="13">
        <v>1</v>
      </c>
      <c r="T291" s="13" t="s">
        <v>28</v>
      </c>
      <c r="U291" s="13" t="s">
        <v>28</v>
      </c>
      <c r="W291" s="13" t="s">
        <v>1273</v>
      </c>
      <c r="X291" s="13" t="str">
        <f>_xlfn.XLOOKUP(Burndata[[#This Row],[STATE_FULL]],'[1]State Regions'!$A:$A,'[1]State Regions'!$B:$B)</f>
        <v>Northeast</v>
      </c>
    </row>
    <row r="292" spans="1:24" x14ac:dyDescent="0.2">
      <c r="A292" s="13" t="s">
        <v>1232</v>
      </c>
      <c r="B292" s="13" t="s">
        <v>1233</v>
      </c>
      <c r="C292" s="13" t="s">
        <v>1257</v>
      </c>
      <c r="D292" s="13" t="s">
        <v>1274</v>
      </c>
      <c r="E292" s="13" t="s">
        <v>1259</v>
      </c>
      <c r="F292" s="15" t="s">
        <v>1275</v>
      </c>
      <c r="G292" s="13">
        <v>6140430</v>
      </c>
      <c r="H292" s="13" t="s">
        <v>1276</v>
      </c>
      <c r="I292" s="13">
        <v>999</v>
      </c>
      <c r="J292" s="13">
        <v>22</v>
      </c>
      <c r="K292" s="13">
        <v>1</v>
      </c>
      <c r="L292" s="13">
        <v>1</v>
      </c>
      <c r="M292" s="13">
        <v>1</v>
      </c>
      <c r="O292" s="13" t="s">
        <v>28</v>
      </c>
      <c r="P292" s="13">
        <v>1</v>
      </c>
      <c r="R292" s="13">
        <v>1</v>
      </c>
      <c r="T292" s="13" t="s">
        <v>28</v>
      </c>
      <c r="U292" s="13" t="s">
        <v>28</v>
      </c>
      <c r="W292" s="13" t="s">
        <v>1277</v>
      </c>
      <c r="X292" s="13" t="str">
        <f>_xlfn.XLOOKUP(Burndata[[#This Row],[STATE_FULL]],'[1]State Regions'!$A:$A,'[1]State Regions'!$B:$B)</f>
        <v>Northeast</v>
      </c>
    </row>
    <row r="293" spans="1:24" x14ac:dyDescent="0.2">
      <c r="A293" s="13" t="s">
        <v>1232</v>
      </c>
      <c r="B293" s="13" t="s">
        <v>1233</v>
      </c>
      <c r="C293" s="13" t="s">
        <v>1257</v>
      </c>
      <c r="D293" s="13" t="s">
        <v>1278</v>
      </c>
      <c r="E293" s="13" t="s">
        <v>1259</v>
      </c>
      <c r="F293" s="15" t="s">
        <v>1279</v>
      </c>
      <c r="G293" s="13">
        <v>6140465</v>
      </c>
      <c r="H293" s="13" t="s">
        <v>1280</v>
      </c>
      <c r="I293" s="13">
        <v>415</v>
      </c>
      <c r="K293" s="13">
        <v>1</v>
      </c>
      <c r="L293" s="13">
        <v>1</v>
      </c>
      <c r="O293" s="13" t="s">
        <v>28</v>
      </c>
      <c r="P293" s="13">
        <v>1</v>
      </c>
      <c r="R293" s="13">
        <v>1</v>
      </c>
      <c r="T293" s="13" t="s">
        <v>2798</v>
      </c>
      <c r="U293" s="13" t="s">
        <v>28</v>
      </c>
      <c r="W293" s="13" t="s">
        <v>1281</v>
      </c>
      <c r="X293" s="13" t="str">
        <f>_xlfn.XLOOKUP(Burndata[[#This Row],[STATE_FULL]],'[1]State Regions'!$A:$A,'[1]State Regions'!$B:$B)</f>
        <v>Northeast</v>
      </c>
    </row>
    <row r="294" spans="1:24" x14ac:dyDescent="0.2">
      <c r="A294" s="13" t="s">
        <v>1232</v>
      </c>
      <c r="B294" s="13" t="s">
        <v>1233</v>
      </c>
      <c r="C294" s="13" t="s">
        <v>1257</v>
      </c>
      <c r="D294" s="13" t="s">
        <v>1282</v>
      </c>
      <c r="E294" s="13" t="s">
        <v>1259</v>
      </c>
      <c r="F294" s="15" t="s">
        <v>1275</v>
      </c>
      <c r="G294" s="13">
        <v>6140581</v>
      </c>
      <c r="H294" s="13" t="s">
        <v>1283</v>
      </c>
      <c r="I294" s="13">
        <v>30</v>
      </c>
      <c r="J294" s="13">
        <v>15</v>
      </c>
      <c r="N294" s="13">
        <v>1</v>
      </c>
      <c r="T294" s="13" t="s">
        <v>28</v>
      </c>
      <c r="W294" s="13" t="s">
        <v>1284</v>
      </c>
      <c r="X294" s="13" t="str">
        <f>_xlfn.XLOOKUP(Burndata[[#This Row],[STATE_FULL]],'[1]State Regions'!$A:$A,'[1]State Regions'!$B:$B)</f>
        <v>Northeast</v>
      </c>
    </row>
    <row r="295" spans="1:24" x14ac:dyDescent="0.2">
      <c r="A295" s="13" t="s">
        <v>1285</v>
      </c>
      <c r="B295" s="13" t="s">
        <v>1286</v>
      </c>
      <c r="C295" s="13" t="s">
        <v>1287</v>
      </c>
      <c r="D295" s="13" t="s">
        <v>1288</v>
      </c>
      <c r="E295" s="13" t="s">
        <v>1289</v>
      </c>
      <c r="F295" s="14">
        <v>49770</v>
      </c>
      <c r="G295" s="13">
        <v>6442035</v>
      </c>
      <c r="H295" s="13" t="s">
        <v>1290</v>
      </c>
      <c r="I295" s="13">
        <v>202</v>
      </c>
      <c r="K295" s="13">
        <v>1</v>
      </c>
      <c r="O295" s="13" t="s">
        <v>28</v>
      </c>
      <c r="Q295" s="13">
        <v>1</v>
      </c>
      <c r="T295" s="13" t="s">
        <v>2798</v>
      </c>
      <c r="U295" s="13" t="s">
        <v>28</v>
      </c>
      <c r="W295" s="13" t="s">
        <v>1291</v>
      </c>
      <c r="X295" s="13" t="str">
        <f>_xlfn.XLOOKUP(Burndata[[#This Row],[STATE_FULL]],'[1]State Regions'!$A:$A,'[1]State Regions'!$B:$B)</f>
        <v>Midwest</v>
      </c>
    </row>
    <row r="296" spans="1:24" x14ac:dyDescent="0.2">
      <c r="A296" s="13" t="s">
        <v>1285</v>
      </c>
      <c r="B296" s="13" t="s">
        <v>1286</v>
      </c>
      <c r="C296" s="13" t="s">
        <v>1292</v>
      </c>
      <c r="D296" s="13" t="s">
        <v>1293</v>
      </c>
      <c r="E296" s="13" t="s">
        <v>1294</v>
      </c>
      <c r="F296" s="14">
        <v>48439</v>
      </c>
      <c r="G296" s="13">
        <v>6440018</v>
      </c>
      <c r="H296" s="13" t="s">
        <v>1295</v>
      </c>
      <c r="I296" s="13">
        <v>410</v>
      </c>
      <c r="K296" s="13">
        <v>1</v>
      </c>
      <c r="O296" s="13" t="s">
        <v>28</v>
      </c>
      <c r="Q296" s="13">
        <v>1</v>
      </c>
      <c r="T296" s="13" t="s">
        <v>2798</v>
      </c>
      <c r="U296" s="13" t="s">
        <v>28</v>
      </c>
      <c r="W296" s="13" t="s">
        <v>1296</v>
      </c>
      <c r="X296" s="13" t="str">
        <f>_xlfn.XLOOKUP(Burndata[[#This Row],[STATE_FULL]],'[1]State Regions'!$A:$A,'[1]State Regions'!$B:$B)</f>
        <v>Midwest</v>
      </c>
    </row>
    <row r="297" spans="1:24" x14ac:dyDescent="0.2">
      <c r="A297" s="13" t="s">
        <v>1285</v>
      </c>
      <c r="B297" s="13" t="s">
        <v>1286</v>
      </c>
      <c r="C297" s="13" t="s">
        <v>1292</v>
      </c>
      <c r="D297" s="13" t="s">
        <v>1297</v>
      </c>
      <c r="E297" s="13" t="s">
        <v>1298</v>
      </c>
      <c r="F297" s="14">
        <v>48503</v>
      </c>
      <c r="G297" s="13">
        <v>6441030</v>
      </c>
      <c r="H297" s="13" t="s">
        <v>1299</v>
      </c>
      <c r="I297" s="13">
        <v>443</v>
      </c>
      <c r="J297" s="13">
        <v>15</v>
      </c>
      <c r="K297" s="13">
        <v>1</v>
      </c>
      <c r="L297" s="13">
        <v>1</v>
      </c>
      <c r="M297" s="13">
        <v>1</v>
      </c>
      <c r="O297" s="13" t="s">
        <v>28</v>
      </c>
      <c r="P297" s="13">
        <v>1</v>
      </c>
      <c r="S297" s="13">
        <v>1</v>
      </c>
      <c r="T297" s="13" t="s">
        <v>39</v>
      </c>
      <c r="U297" s="13" t="s">
        <v>28</v>
      </c>
      <c r="V297" s="13" t="s">
        <v>28</v>
      </c>
      <c r="W297" s="13" t="s">
        <v>1300</v>
      </c>
      <c r="X297" s="13" t="str">
        <f>_xlfn.XLOOKUP(Burndata[[#This Row],[STATE_FULL]],'[1]State Regions'!$A:$A,'[1]State Regions'!$B:$B)</f>
        <v>Midwest</v>
      </c>
    </row>
    <row r="298" spans="1:24" x14ac:dyDescent="0.2">
      <c r="A298" s="13" t="s">
        <v>1285</v>
      </c>
      <c r="B298" s="13" t="s">
        <v>1286</v>
      </c>
      <c r="C298" s="13" t="s">
        <v>1301</v>
      </c>
      <c r="D298" s="13" t="s">
        <v>1302</v>
      </c>
      <c r="E298" s="13" t="s">
        <v>1303</v>
      </c>
      <c r="F298" s="14">
        <v>49684</v>
      </c>
      <c r="G298" s="13">
        <v>6440013</v>
      </c>
      <c r="H298" s="13" t="s">
        <v>1304</v>
      </c>
      <c r="I298" s="13">
        <v>442</v>
      </c>
      <c r="K298" s="13">
        <v>1</v>
      </c>
      <c r="O298" s="13" t="s">
        <v>28</v>
      </c>
      <c r="Q298" s="13">
        <v>1</v>
      </c>
      <c r="T298" s="13" t="s">
        <v>2798</v>
      </c>
      <c r="U298" s="13" t="s">
        <v>28</v>
      </c>
      <c r="W298" s="13" t="s">
        <v>1305</v>
      </c>
      <c r="X298" s="13" t="str">
        <f>_xlfn.XLOOKUP(Burndata[[#This Row],[STATE_FULL]],'[1]State Regions'!$A:$A,'[1]State Regions'!$B:$B)</f>
        <v>Midwest</v>
      </c>
    </row>
    <row r="299" spans="1:24" x14ac:dyDescent="0.2">
      <c r="A299" s="13" t="s">
        <v>1285</v>
      </c>
      <c r="B299" s="13" t="s">
        <v>1286</v>
      </c>
      <c r="C299" s="13" t="s">
        <v>1306</v>
      </c>
      <c r="D299" s="13" t="s">
        <v>1307</v>
      </c>
      <c r="E299" s="13" t="s">
        <v>1308</v>
      </c>
      <c r="F299" s="14">
        <v>48909</v>
      </c>
      <c r="G299" s="13">
        <v>6441595</v>
      </c>
      <c r="H299" s="13" t="s">
        <v>1309</v>
      </c>
      <c r="I299" s="13">
        <v>733</v>
      </c>
      <c r="K299" s="13">
        <v>1</v>
      </c>
      <c r="O299" s="13" t="s">
        <v>28</v>
      </c>
      <c r="P299" s="13">
        <v>1</v>
      </c>
      <c r="T299" s="13" t="s">
        <v>2798</v>
      </c>
      <c r="U299" s="13" t="s">
        <v>28</v>
      </c>
      <c r="W299" s="13" t="s">
        <v>1310</v>
      </c>
      <c r="X299" s="13" t="str">
        <f>_xlfn.XLOOKUP(Burndata[[#This Row],[STATE_FULL]],'[1]State Regions'!$A:$A,'[1]State Regions'!$B:$B)</f>
        <v>Midwest</v>
      </c>
    </row>
    <row r="300" spans="1:24" x14ac:dyDescent="0.2">
      <c r="A300" s="13" t="s">
        <v>1285</v>
      </c>
      <c r="B300" s="13" t="s">
        <v>1286</v>
      </c>
      <c r="C300" s="13" t="s">
        <v>928</v>
      </c>
      <c r="D300" s="13" t="s">
        <v>1311</v>
      </c>
      <c r="E300" s="13" t="s">
        <v>928</v>
      </c>
      <c r="F300" s="14">
        <v>49201</v>
      </c>
      <c r="G300" s="13">
        <v>6441500</v>
      </c>
      <c r="H300" s="13" t="s">
        <v>1312</v>
      </c>
      <c r="I300" s="13">
        <v>475</v>
      </c>
      <c r="K300" s="13">
        <v>1</v>
      </c>
      <c r="O300" s="13" t="s">
        <v>28</v>
      </c>
      <c r="Q300" s="13">
        <v>1</v>
      </c>
      <c r="T300" s="13" t="s">
        <v>2798</v>
      </c>
      <c r="U300" s="13" t="s">
        <v>28</v>
      </c>
      <c r="W300" s="13" t="s">
        <v>1313</v>
      </c>
      <c r="X300" s="13" t="str">
        <f>_xlfn.XLOOKUP(Burndata[[#This Row],[STATE_FULL]],'[1]State Regions'!$A:$A,'[1]State Regions'!$B:$B)</f>
        <v>Midwest</v>
      </c>
    </row>
    <row r="301" spans="1:24" x14ac:dyDescent="0.2">
      <c r="A301" s="13" t="s">
        <v>1285</v>
      </c>
      <c r="B301" s="13" t="s">
        <v>1286</v>
      </c>
      <c r="C301" s="13" t="s">
        <v>1314</v>
      </c>
      <c r="D301" s="13" t="s">
        <v>1315</v>
      </c>
      <c r="E301" s="13" t="s">
        <v>1314</v>
      </c>
      <c r="F301" s="14">
        <v>49048</v>
      </c>
      <c r="G301" s="13">
        <v>6440017</v>
      </c>
      <c r="H301" s="13" t="s">
        <v>1316</v>
      </c>
      <c r="I301" s="13">
        <v>356</v>
      </c>
      <c r="K301" s="13">
        <v>1</v>
      </c>
      <c r="O301" s="13" t="s">
        <v>28</v>
      </c>
      <c r="Q301" s="13">
        <v>1</v>
      </c>
      <c r="T301" s="13" t="s">
        <v>2798</v>
      </c>
      <c r="U301" s="13" t="s">
        <v>28</v>
      </c>
      <c r="W301" s="13" t="s">
        <v>1317</v>
      </c>
      <c r="X301" s="13" t="str">
        <f>_xlfn.XLOOKUP(Burndata[[#This Row],[STATE_FULL]],'[1]State Regions'!$A:$A,'[1]State Regions'!$B:$B)</f>
        <v>Midwest</v>
      </c>
    </row>
    <row r="302" spans="1:24" x14ac:dyDescent="0.2">
      <c r="A302" s="13" t="s">
        <v>1285</v>
      </c>
      <c r="B302" s="13" t="s">
        <v>1286</v>
      </c>
      <c r="C302" s="13" t="s">
        <v>1314</v>
      </c>
      <c r="D302" s="13" t="s">
        <v>1318</v>
      </c>
      <c r="E302" s="13" t="s">
        <v>1314</v>
      </c>
      <c r="F302" s="14">
        <v>49007</v>
      </c>
      <c r="G302" s="13">
        <v>6441550</v>
      </c>
      <c r="H302" s="13" t="s">
        <v>1319</v>
      </c>
      <c r="I302" s="13">
        <v>435</v>
      </c>
      <c r="J302" s="13">
        <v>8</v>
      </c>
      <c r="K302" s="13">
        <v>1</v>
      </c>
      <c r="M302" s="13">
        <v>1</v>
      </c>
      <c r="O302" s="13" t="s">
        <v>28</v>
      </c>
      <c r="P302" s="13">
        <v>1</v>
      </c>
      <c r="T302" s="13" t="s">
        <v>39</v>
      </c>
      <c r="U302" s="13" t="s">
        <v>28</v>
      </c>
      <c r="V302" s="13" t="s">
        <v>28</v>
      </c>
      <c r="W302" s="13" t="s">
        <v>1320</v>
      </c>
      <c r="X302" s="13" t="str">
        <f>_xlfn.XLOOKUP(Burndata[[#This Row],[STATE_FULL]],'[1]State Regions'!$A:$A,'[1]State Regions'!$B:$B)</f>
        <v>Midwest</v>
      </c>
    </row>
    <row r="303" spans="1:24" x14ac:dyDescent="0.2">
      <c r="A303" s="13" t="s">
        <v>1285</v>
      </c>
      <c r="B303" s="13" t="s">
        <v>1286</v>
      </c>
      <c r="C303" s="13" t="s">
        <v>1321</v>
      </c>
      <c r="D303" s="13" t="s">
        <v>1322</v>
      </c>
      <c r="E303" s="13" t="s">
        <v>1323</v>
      </c>
      <c r="F303" s="14">
        <v>49503</v>
      </c>
      <c r="G303" s="13">
        <v>6441210</v>
      </c>
      <c r="H303" s="13" t="s">
        <v>1324</v>
      </c>
      <c r="I303" s="13">
        <v>303</v>
      </c>
      <c r="K303" s="13">
        <v>1</v>
      </c>
      <c r="O303" s="13" t="s">
        <v>28</v>
      </c>
      <c r="Q303" s="13">
        <v>1</v>
      </c>
      <c r="T303" s="13" t="s">
        <v>2798</v>
      </c>
      <c r="U303" s="13" t="s">
        <v>28</v>
      </c>
      <c r="W303" s="13" t="s">
        <v>1325</v>
      </c>
      <c r="X303" s="13" t="str">
        <f>_xlfn.XLOOKUP(Burndata[[#This Row],[STATE_FULL]],'[1]State Regions'!$A:$A,'[1]State Regions'!$B:$B)</f>
        <v>Midwest</v>
      </c>
    </row>
    <row r="304" spans="1:24" x14ac:dyDescent="0.2">
      <c r="A304" s="13" t="s">
        <v>1285</v>
      </c>
      <c r="B304" s="13" t="s">
        <v>1286</v>
      </c>
      <c r="C304" s="13" t="s">
        <v>1321</v>
      </c>
      <c r="D304" s="13" t="s">
        <v>1326</v>
      </c>
      <c r="E304" s="13" t="s">
        <v>1323</v>
      </c>
      <c r="F304" s="14">
        <v>49503</v>
      </c>
      <c r="G304" s="13">
        <v>6440021</v>
      </c>
      <c r="H304" s="13" t="s">
        <v>1327</v>
      </c>
      <c r="I304" s="13">
        <v>1398</v>
      </c>
      <c r="J304" s="13">
        <v>8</v>
      </c>
      <c r="K304" s="13">
        <v>1</v>
      </c>
      <c r="L304" s="13">
        <v>1</v>
      </c>
      <c r="M304" s="13">
        <v>1</v>
      </c>
      <c r="N304" s="13">
        <v>1</v>
      </c>
      <c r="O304" s="13" t="s">
        <v>28</v>
      </c>
      <c r="P304" s="13">
        <v>1</v>
      </c>
      <c r="R304" s="13">
        <v>1</v>
      </c>
      <c r="T304" s="13" t="s">
        <v>39</v>
      </c>
      <c r="U304" s="13" t="s">
        <v>28</v>
      </c>
      <c r="V304" s="13" t="s">
        <v>28</v>
      </c>
      <c r="W304" s="13" t="s">
        <v>1328</v>
      </c>
      <c r="X304" s="13" t="str">
        <f>_xlfn.XLOOKUP(Burndata[[#This Row],[STATE_FULL]],'[1]State Regions'!$A:$A,'[1]State Regions'!$B:$B)</f>
        <v>Midwest</v>
      </c>
    </row>
    <row r="305" spans="1:24" x14ac:dyDescent="0.2">
      <c r="A305" s="13" t="s">
        <v>1285</v>
      </c>
      <c r="B305" s="13" t="s">
        <v>1286</v>
      </c>
      <c r="C305" s="13" t="s">
        <v>1321</v>
      </c>
      <c r="D305" s="13" t="s">
        <v>1329</v>
      </c>
      <c r="E305" s="13" t="s">
        <v>1330</v>
      </c>
      <c r="F305" s="14">
        <v>49519</v>
      </c>
      <c r="G305" s="13">
        <v>6441231</v>
      </c>
      <c r="H305" s="13" t="s">
        <v>1331</v>
      </c>
      <c r="I305" s="13">
        <v>208</v>
      </c>
      <c r="K305" s="13">
        <v>1</v>
      </c>
      <c r="O305" s="13" t="s">
        <v>28</v>
      </c>
      <c r="Q305" s="13">
        <v>1</v>
      </c>
      <c r="T305" s="13" t="s">
        <v>2798</v>
      </c>
      <c r="U305" s="13" t="s">
        <v>28</v>
      </c>
      <c r="W305" s="13" t="s">
        <v>1332</v>
      </c>
      <c r="X305" s="13" t="str">
        <f>_xlfn.XLOOKUP(Burndata[[#This Row],[STATE_FULL]],'[1]State Regions'!$A:$A,'[1]State Regions'!$B:$B)</f>
        <v>Midwest</v>
      </c>
    </row>
    <row r="306" spans="1:24" x14ac:dyDescent="0.2">
      <c r="A306" s="13" t="s">
        <v>1285</v>
      </c>
      <c r="B306" s="13" t="s">
        <v>1286</v>
      </c>
      <c r="C306" s="13" t="s">
        <v>1333</v>
      </c>
      <c r="D306" s="13" t="s">
        <v>1334</v>
      </c>
      <c r="E306" s="13" t="s">
        <v>1333</v>
      </c>
      <c r="F306" s="14">
        <v>48446</v>
      </c>
      <c r="G306" s="13">
        <v>6441640</v>
      </c>
      <c r="H306" s="13" t="s">
        <v>1335</v>
      </c>
      <c r="I306" s="13">
        <v>222</v>
      </c>
      <c r="K306" s="13">
        <v>1</v>
      </c>
      <c r="O306" s="13" t="s">
        <v>28</v>
      </c>
      <c r="Q306" s="13">
        <v>1</v>
      </c>
      <c r="T306" s="13" t="s">
        <v>2798</v>
      </c>
      <c r="U306" s="13" t="s">
        <v>28</v>
      </c>
      <c r="W306" s="13" t="s">
        <v>1336</v>
      </c>
      <c r="X306" s="13" t="str">
        <f>_xlfn.XLOOKUP(Burndata[[#This Row],[STATE_FULL]],'[1]State Regions'!$A:$A,'[1]State Regions'!$B:$B)</f>
        <v>Midwest</v>
      </c>
    </row>
    <row r="307" spans="1:24" x14ac:dyDescent="0.2">
      <c r="A307" s="13" t="s">
        <v>1285</v>
      </c>
      <c r="B307" s="13" t="s">
        <v>1286</v>
      </c>
      <c r="C307" s="13" t="s">
        <v>1337</v>
      </c>
      <c r="D307" s="13" t="s">
        <v>1338</v>
      </c>
      <c r="E307" s="13" t="s">
        <v>1339</v>
      </c>
      <c r="F307" s="14">
        <v>48038</v>
      </c>
      <c r="G307" s="13">
        <v>6441830</v>
      </c>
      <c r="H307" s="13" t="s">
        <v>1340</v>
      </c>
      <c r="I307" s="13">
        <v>361</v>
      </c>
      <c r="K307" s="13">
        <v>1</v>
      </c>
      <c r="O307" s="13" t="s">
        <v>28</v>
      </c>
      <c r="Q307" s="13">
        <v>1</v>
      </c>
      <c r="T307" s="13" t="s">
        <v>2798</v>
      </c>
      <c r="U307" s="13" t="s">
        <v>28</v>
      </c>
      <c r="W307" s="13" t="s">
        <v>1341</v>
      </c>
      <c r="X307" s="13" t="str">
        <f>_xlfn.XLOOKUP(Burndata[[#This Row],[STATE_FULL]],'[1]State Regions'!$A:$A,'[1]State Regions'!$B:$B)</f>
        <v>Midwest</v>
      </c>
    </row>
    <row r="308" spans="1:24" x14ac:dyDescent="0.2">
      <c r="A308" s="13" t="s">
        <v>1285</v>
      </c>
      <c r="B308" s="13" t="s">
        <v>1286</v>
      </c>
      <c r="C308" s="13" t="s">
        <v>1337</v>
      </c>
      <c r="D308" s="13" t="s">
        <v>1342</v>
      </c>
      <c r="E308" s="13" t="s">
        <v>1343</v>
      </c>
      <c r="F308" s="14">
        <v>48043</v>
      </c>
      <c r="G308" s="13">
        <v>6441847</v>
      </c>
      <c r="H308" s="13" t="s">
        <v>1344</v>
      </c>
      <c r="I308" s="13">
        <v>288</v>
      </c>
      <c r="K308" s="13">
        <v>1</v>
      </c>
      <c r="O308" s="13" t="s">
        <v>28</v>
      </c>
      <c r="Q308" s="13">
        <v>1</v>
      </c>
      <c r="T308" s="13" t="s">
        <v>2798</v>
      </c>
      <c r="U308" s="13" t="s">
        <v>28</v>
      </c>
      <c r="W308" s="13" t="s">
        <v>1345</v>
      </c>
      <c r="X308" s="13" t="str">
        <f>_xlfn.XLOOKUP(Burndata[[#This Row],[STATE_FULL]],'[1]State Regions'!$A:$A,'[1]State Regions'!$B:$B)</f>
        <v>Midwest</v>
      </c>
    </row>
    <row r="309" spans="1:24" x14ac:dyDescent="0.2">
      <c r="A309" s="13" t="s">
        <v>1285</v>
      </c>
      <c r="B309" s="13" t="s">
        <v>1286</v>
      </c>
      <c r="C309" s="13" t="s">
        <v>1346</v>
      </c>
      <c r="D309" s="13" t="s">
        <v>1347</v>
      </c>
      <c r="E309" s="13" t="s">
        <v>1346</v>
      </c>
      <c r="F309" s="14">
        <v>49855</v>
      </c>
      <c r="G309" s="13">
        <v>6441720</v>
      </c>
      <c r="H309" s="13" t="s">
        <v>1348</v>
      </c>
      <c r="I309" s="13">
        <v>307</v>
      </c>
      <c r="K309" s="13">
        <v>1</v>
      </c>
      <c r="O309" s="13" t="s">
        <v>28</v>
      </c>
      <c r="Q309" s="13">
        <v>1</v>
      </c>
      <c r="T309" s="13" t="s">
        <v>2798</v>
      </c>
      <c r="U309" s="13" t="s">
        <v>28</v>
      </c>
      <c r="W309" s="13" t="s">
        <v>1349</v>
      </c>
      <c r="X309" s="13" t="str">
        <f>_xlfn.XLOOKUP(Burndata[[#This Row],[STATE_FULL]],'[1]State Regions'!$A:$A,'[1]State Regions'!$B:$B)</f>
        <v>Midwest</v>
      </c>
    </row>
    <row r="310" spans="1:24" x14ac:dyDescent="0.2">
      <c r="A310" s="13" t="s">
        <v>1285</v>
      </c>
      <c r="B310" s="13" t="s">
        <v>1286</v>
      </c>
      <c r="C310" s="13" t="s">
        <v>1350</v>
      </c>
      <c r="D310" s="13" t="s">
        <v>1351</v>
      </c>
      <c r="E310" s="13" t="s">
        <v>1350</v>
      </c>
      <c r="F310" s="14">
        <v>48670</v>
      </c>
      <c r="G310" s="13">
        <v>6441785</v>
      </c>
      <c r="H310" s="13" t="s">
        <v>1352</v>
      </c>
      <c r="I310" s="13">
        <v>324</v>
      </c>
      <c r="K310" s="13">
        <v>1</v>
      </c>
      <c r="O310" s="13" t="s">
        <v>28</v>
      </c>
      <c r="Q310" s="13">
        <v>1</v>
      </c>
      <c r="T310" s="13" t="s">
        <v>2798</v>
      </c>
      <c r="U310" s="13" t="s">
        <v>28</v>
      </c>
      <c r="W310" s="13" t="s">
        <v>1353</v>
      </c>
      <c r="X310" s="13" t="str">
        <f>_xlfn.XLOOKUP(Burndata[[#This Row],[STATE_FULL]],'[1]State Regions'!$A:$A,'[1]State Regions'!$B:$B)</f>
        <v>Midwest</v>
      </c>
    </row>
    <row r="311" spans="1:24" x14ac:dyDescent="0.2">
      <c r="A311" s="13" t="s">
        <v>1285</v>
      </c>
      <c r="B311" s="13" t="s">
        <v>1286</v>
      </c>
      <c r="C311" s="13" t="s">
        <v>1354</v>
      </c>
      <c r="D311" s="13" t="s">
        <v>1355</v>
      </c>
      <c r="E311" s="13" t="s">
        <v>1354</v>
      </c>
      <c r="F311" s="14">
        <v>49444</v>
      </c>
      <c r="G311" s="13">
        <v>6440024</v>
      </c>
      <c r="H311" s="13" t="s">
        <v>1356</v>
      </c>
      <c r="I311" s="13">
        <v>329</v>
      </c>
      <c r="K311" s="13">
        <v>1</v>
      </c>
      <c r="O311" s="13" t="s">
        <v>28</v>
      </c>
      <c r="Q311" s="13">
        <v>1</v>
      </c>
      <c r="T311" s="13" t="s">
        <v>2798</v>
      </c>
      <c r="U311" s="13" t="s">
        <v>28</v>
      </c>
      <c r="W311" s="13" t="s">
        <v>1357</v>
      </c>
      <c r="X311" s="13" t="str">
        <f>_xlfn.XLOOKUP(Burndata[[#This Row],[STATE_FULL]],'[1]State Regions'!$A:$A,'[1]State Regions'!$B:$B)</f>
        <v>Midwest</v>
      </c>
    </row>
    <row r="312" spans="1:24" x14ac:dyDescent="0.2">
      <c r="A312" s="13" t="s">
        <v>1285</v>
      </c>
      <c r="B312" s="13" t="s">
        <v>1286</v>
      </c>
      <c r="C312" s="13" t="s">
        <v>150</v>
      </c>
      <c r="D312" s="13" t="s">
        <v>1358</v>
      </c>
      <c r="E312" s="13" t="s">
        <v>1359</v>
      </c>
      <c r="F312" s="14">
        <v>48075</v>
      </c>
      <c r="G312" s="13">
        <v>6440780</v>
      </c>
      <c r="H312" s="13" t="s">
        <v>1360</v>
      </c>
      <c r="I312" s="13">
        <v>563</v>
      </c>
      <c r="K312" s="13">
        <v>1</v>
      </c>
      <c r="O312" s="13" t="s">
        <v>28</v>
      </c>
      <c r="Q312" s="13">
        <v>1</v>
      </c>
      <c r="T312" s="13" t="s">
        <v>2798</v>
      </c>
      <c r="U312" s="13" t="s">
        <v>28</v>
      </c>
      <c r="W312" s="13" t="s">
        <v>1361</v>
      </c>
      <c r="X312" s="13" t="str">
        <f>_xlfn.XLOOKUP(Burndata[[#This Row],[STATE_FULL]],'[1]State Regions'!$A:$A,'[1]State Regions'!$B:$B)</f>
        <v>Midwest</v>
      </c>
    </row>
    <row r="313" spans="1:24" x14ac:dyDescent="0.2">
      <c r="A313" s="13" t="s">
        <v>1285</v>
      </c>
      <c r="B313" s="13" t="s">
        <v>1286</v>
      </c>
      <c r="C313" s="13" t="s">
        <v>150</v>
      </c>
      <c r="D313" s="13" t="s">
        <v>1362</v>
      </c>
      <c r="E313" s="13" t="s">
        <v>1363</v>
      </c>
      <c r="F313" s="14">
        <v>48374</v>
      </c>
      <c r="G313" s="13">
        <v>6440048</v>
      </c>
      <c r="H313" s="13" t="s">
        <v>1364</v>
      </c>
      <c r="I313" s="13">
        <v>238</v>
      </c>
      <c r="K313" s="13">
        <v>1</v>
      </c>
      <c r="O313" s="13" t="s">
        <v>28</v>
      </c>
      <c r="Q313" s="13">
        <v>1</v>
      </c>
      <c r="T313" s="13" t="s">
        <v>2798</v>
      </c>
      <c r="U313" s="13" t="s">
        <v>28</v>
      </c>
      <c r="W313" s="13" t="s">
        <v>1365</v>
      </c>
      <c r="X313" s="13" t="str">
        <f>_xlfn.XLOOKUP(Burndata[[#This Row],[STATE_FULL]],'[1]State Regions'!$A:$A,'[1]State Regions'!$B:$B)</f>
        <v>Midwest</v>
      </c>
    </row>
    <row r="314" spans="1:24" x14ac:dyDescent="0.2">
      <c r="A314" s="13" t="s">
        <v>1285</v>
      </c>
      <c r="B314" s="13" t="s">
        <v>1286</v>
      </c>
      <c r="C314" s="13" t="s">
        <v>150</v>
      </c>
      <c r="D314" s="13" t="s">
        <v>1366</v>
      </c>
      <c r="E314" s="13" t="s">
        <v>1367</v>
      </c>
      <c r="F314" s="14">
        <v>48085</v>
      </c>
      <c r="G314" s="13">
        <v>6442463</v>
      </c>
      <c r="H314" s="13" t="s">
        <v>1368</v>
      </c>
      <c r="I314" s="13">
        <v>530</v>
      </c>
      <c r="K314" s="13">
        <v>1</v>
      </c>
      <c r="O314" s="13" t="s">
        <v>28</v>
      </c>
      <c r="Q314" s="13">
        <v>1</v>
      </c>
      <c r="T314" s="13" t="s">
        <v>2798</v>
      </c>
      <c r="U314" s="13" t="s">
        <v>28</v>
      </c>
      <c r="W314" s="13" t="s">
        <v>1369</v>
      </c>
      <c r="X314" s="13" t="str">
        <f>_xlfn.XLOOKUP(Burndata[[#This Row],[STATE_FULL]],'[1]State Regions'!$A:$A,'[1]State Regions'!$B:$B)</f>
        <v>Midwest</v>
      </c>
    </row>
    <row r="315" spans="1:24" x14ac:dyDescent="0.2">
      <c r="A315" s="13" t="s">
        <v>1285</v>
      </c>
      <c r="B315" s="13" t="s">
        <v>1286</v>
      </c>
      <c r="C315" s="13" t="s">
        <v>150</v>
      </c>
      <c r="D315" s="13" t="s">
        <v>1370</v>
      </c>
      <c r="E315" s="13" t="s">
        <v>1371</v>
      </c>
      <c r="F315" s="14">
        <v>48073</v>
      </c>
      <c r="G315" s="13">
        <v>6442245</v>
      </c>
      <c r="H315" s="13" t="s">
        <v>1372</v>
      </c>
      <c r="I315" s="13">
        <v>1098</v>
      </c>
      <c r="K315" s="13">
        <v>1</v>
      </c>
      <c r="L315" s="13">
        <v>1</v>
      </c>
      <c r="O315" s="13" t="s">
        <v>28</v>
      </c>
      <c r="P315" s="13">
        <v>1</v>
      </c>
      <c r="S315" s="13">
        <v>1</v>
      </c>
      <c r="T315" s="13" t="s">
        <v>2798</v>
      </c>
      <c r="U315" s="13" t="s">
        <v>28</v>
      </c>
      <c r="W315" s="13" t="s">
        <v>1373</v>
      </c>
      <c r="X315" s="13" t="str">
        <f>_xlfn.XLOOKUP(Burndata[[#This Row],[STATE_FULL]],'[1]State Regions'!$A:$A,'[1]State Regions'!$B:$B)</f>
        <v>Midwest</v>
      </c>
    </row>
    <row r="316" spans="1:24" x14ac:dyDescent="0.2">
      <c r="A316" s="13" t="s">
        <v>1285</v>
      </c>
      <c r="B316" s="13" t="s">
        <v>1286</v>
      </c>
      <c r="C316" s="13" t="s">
        <v>150</v>
      </c>
      <c r="D316" s="13" t="s">
        <v>1374</v>
      </c>
      <c r="E316" s="13" t="s">
        <v>1375</v>
      </c>
      <c r="F316" s="14">
        <v>48336</v>
      </c>
      <c r="G316" s="13">
        <v>6441011</v>
      </c>
      <c r="H316" s="13" t="s">
        <v>1376</v>
      </c>
      <c r="I316" s="13">
        <v>330</v>
      </c>
      <c r="K316" s="13">
        <v>1</v>
      </c>
      <c r="O316" s="13" t="s">
        <v>28</v>
      </c>
      <c r="Q316" s="13">
        <v>1</v>
      </c>
      <c r="T316" s="13" t="s">
        <v>2798</v>
      </c>
      <c r="U316" s="13" t="s">
        <v>28</v>
      </c>
      <c r="W316" s="13" t="s">
        <v>1377</v>
      </c>
      <c r="X316" s="13" t="str">
        <f>_xlfn.XLOOKUP(Burndata[[#This Row],[STATE_FULL]],'[1]State Regions'!$A:$A,'[1]State Regions'!$B:$B)</f>
        <v>Midwest</v>
      </c>
    </row>
    <row r="317" spans="1:24" x14ac:dyDescent="0.2">
      <c r="A317" s="13" t="s">
        <v>1285</v>
      </c>
      <c r="B317" s="13" t="s">
        <v>1286</v>
      </c>
      <c r="C317" s="13" t="s">
        <v>150</v>
      </c>
      <c r="D317" s="13" t="s">
        <v>1378</v>
      </c>
      <c r="E317" s="13" t="s">
        <v>1379</v>
      </c>
      <c r="F317" s="14">
        <v>48342</v>
      </c>
      <c r="G317" s="13">
        <v>6442148</v>
      </c>
      <c r="H317" s="13" t="s">
        <v>1380</v>
      </c>
      <c r="I317" s="13">
        <v>318</v>
      </c>
      <c r="K317" s="13">
        <v>1</v>
      </c>
      <c r="O317" s="13" t="s">
        <v>28</v>
      </c>
      <c r="Q317" s="13">
        <v>1</v>
      </c>
      <c r="T317" s="13" t="s">
        <v>2798</v>
      </c>
      <c r="U317" s="13" t="s">
        <v>28</v>
      </c>
      <c r="W317" s="13" t="s">
        <v>1381</v>
      </c>
      <c r="X317" s="13" t="str">
        <f>_xlfn.XLOOKUP(Burndata[[#This Row],[STATE_FULL]],'[1]State Regions'!$A:$A,'[1]State Regions'!$B:$B)</f>
        <v>Midwest</v>
      </c>
    </row>
    <row r="318" spans="1:24" x14ac:dyDescent="0.2">
      <c r="A318" s="13" t="s">
        <v>1285</v>
      </c>
      <c r="B318" s="13" t="s">
        <v>1286</v>
      </c>
      <c r="C318" s="13" t="s">
        <v>150</v>
      </c>
      <c r="D318" s="13" t="s">
        <v>1382</v>
      </c>
      <c r="E318" s="13" t="s">
        <v>1379</v>
      </c>
      <c r="F318" s="14">
        <v>48341</v>
      </c>
      <c r="G318" s="13">
        <v>6442140</v>
      </c>
      <c r="H318" s="13" t="s">
        <v>1383</v>
      </c>
      <c r="I318" s="13">
        <v>497</v>
      </c>
      <c r="K318" s="13">
        <v>1</v>
      </c>
      <c r="O318" s="13" t="s">
        <v>28</v>
      </c>
      <c r="Q318" s="13">
        <v>1</v>
      </c>
      <c r="T318" s="13" t="s">
        <v>2798</v>
      </c>
      <c r="U318" s="13" t="s">
        <v>28</v>
      </c>
      <c r="W318" s="13" t="s">
        <v>1384</v>
      </c>
      <c r="X318" s="13" t="str">
        <f>_xlfn.XLOOKUP(Burndata[[#This Row],[STATE_FULL]],'[1]State Regions'!$A:$A,'[1]State Regions'!$B:$B)</f>
        <v>Midwest</v>
      </c>
    </row>
    <row r="319" spans="1:24" x14ac:dyDescent="0.2">
      <c r="A319" s="13" t="s">
        <v>1285</v>
      </c>
      <c r="B319" s="13" t="s">
        <v>1286</v>
      </c>
      <c r="C319" s="13" t="s">
        <v>1385</v>
      </c>
      <c r="D319" s="13" t="s">
        <v>1386</v>
      </c>
      <c r="E319" s="13" t="s">
        <v>1387</v>
      </c>
      <c r="F319" s="14">
        <v>48601</v>
      </c>
      <c r="G319" s="13">
        <v>6442290</v>
      </c>
      <c r="H319" s="13" t="s">
        <v>1388</v>
      </c>
      <c r="I319" s="13">
        <v>239</v>
      </c>
      <c r="K319" s="13">
        <v>1</v>
      </c>
      <c r="O319" s="13" t="s">
        <v>28</v>
      </c>
      <c r="Q319" s="13">
        <v>1</v>
      </c>
      <c r="T319" s="13" t="s">
        <v>2798</v>
      </c>
      <c r="U319" s="13" t="s">
        <v>28</v>
      </c>
      <c r="W319" s="13" t="s">
        <v>1389</v>
      </c>
      <c r="X319" s="13" t="str">
        <f>_xlfn.XLOOKUP(Burndata[[#This Row],[STATE_FULL]],'[1]State Regions'!$A:$A,'[1]State Regions'!$B:$B)</f>
        <v>Midwest</v>
      </c>
    </row>
    <row r="320" spans="1:24" x14ac:dyDescent="0.2">
      <c r="A320" s="13" t="s">
        <v>1285</v>
      </c>
      <c r="B320" s="13" t="s">
        <v>1286</v>
      </c>
      <c r="C320" s="13" t="s">
        <v>1385</v>
      </c>
      <c r="D320" s="13" t="s">
        <v>1390</v>
      </c>
      <c r="E320" s="13" t="s">
        <v>1387</v>
      </c>
      <c r="F320" s="14">
        <v>48602</v>
      </c>
      <c r="G320" s="13">
        <v>6440023</v>
      </c>
      <c r="H320" s="13" t="s">
        <v>1391</v>
      </c>
      <c r="I320" s="13">
        <v>643</v>
      </c>
      <c r="K320" s="13">
        <v>1</v>
      </c>
      <c r="L320" s="13">
        <v>1</v>
      </c>
      <c r="O320" s="13" t="s">
        <v>28</v>
      </c>
      <c r="Q320" s="13">
        <v>1</v>
      </c>
      <c r="S320" s="13">
        <v>1</v>
      </c>
      <c r="T320" s="13" t="s">
        <v>2798</v>
      </c>
      <c r="U320" s="13" t="s">
        <v>28</v>
      </c>
      <c r="W320" s="13" t="s">
        <v>1392</v>
      </c>
      <c r="X320" s="13" t="str">
        <f>_xlfn.XLOOKUP(Burndata[[#This Row],[STATE_FULL]],'[1]State Regions'!$A:$A,'[1]State Regions'!$B:$B)</f>
        <v>Midwest</v>
      </c>
    </row>
    <row r="321" spans="1:24" x14ac:dyDescent="0.2">
      <c r="A321" s="13" t="s">
        <v>1285</v>
      </c>
      <c r="B321" s="13" t="s">
        <v>1286</v>
      </c>
      <c r="C321" s="13" t="s">
        <v>1393</v>
      </c>
      <c r="D321" s="13" t="s">
        <v>1394</v>
      </c>
      <c r="E321" s="13" t="s">
        <v>1395</v>
      </c>
      <c r="F321" s="14">
        <v>48197</v>
      </c>
      <c r="G321" s="13">
        <v>6440087</v>
      </c>
      <c r="H321" s="13" t="s">
        <v>1396</v>
      </c>
      <c r="I321" s="13">
        <v>548</v>
      </c>
      <c r="K321" s="13">
        <v>1</v>
      </c>
      <c r="O321" s="13" t="s">
        <v>28</v>
      </c>
      <c r="P321" s="13">
        <v>1</v>
      </c>
      <c r="T321" s="13" t="s">
        <v>2798</v>
      </c>
      <c r="U321" s="13" t="s">
        <v>28</v>
      </c>
      <c r="W321" s="13" t="s">
        <v>1397</v>
      </c>
      <c r="X321" s="13" t="str">
        <f>_xlfn.XLOOKUP(Burndata[[#This Row],[STATE_FULL]],'[1]State Regions'!$A:$A,'[1]State Regions'!$B:$B)</f>
        <v>Midwest</v>
      </c>
    </row>
    <row r="322" spans="1:24" x14ac:dyDescent="0.2">
      <c r="A322" s="13" t="s">
        <v>1285</v>
      </c>
      <c r="B322" s="13" t="s">
        <v>1286</v>
      </c>
      <c r="C322" s="13" t="s">
        <v>1393</v>
      </c>
      <c r="D322" s="13" t="s">
        <v>1398</v>
      </c>
      <c r="E322" s="13" t="s">
        <v>1399</v>
      </c>
      <c r="F322" s="14">
        <v>48109</v>
      </c>
      <c r="G322" s="13">
        <v>6440110</v>
      </c>
      <c r="H322" s="13" t="s">
        <v>1400</v>
      </c>
      <c r="I322" s="13">
        <v>1107</v>
      </c>
      <c r="J322" s="13">
        <v>16</v>
      </c>
      <c r="K322" s="13">
        <v>1</v>
      </c>
      <c r="L322" s="13">
        <v>1</v>
      </c>
      <c r="M322" s="13">
        <v>1</v>
      </c>
      <c r="N322" s="13">
        <v>1</v>
      </c>
      <c r="O322" s="13" t="s">
        <v>28</v>
      </c>
      <c r="P322" s="13">
        <v>1</v>
      </c>
      <c r="R322" s="13">
        <v>1</v>
      </c>
      <c r="T322" s="13" t="s">
        <v>28</v>
      </c>
      <c r="U322" s="13" t="s">
        <v>28</v>
      </c>
      <c r="V322" s="13" t="s">
        <v>28</v>
      </c>
      <c r="W322" s="13" t="s">
        <v>1401</v>
      </c>
      <c r="X322" s="13" t="str">
        <f>_xlfn.XLOOKUP(Burndata[[#This Row],[STATE_FULL]],'[1]State Regions'!$A:$A,'[1]State Regions'!$B:$B)</f>
        <v>Midwest</v>
      </c>
    </row>
    <row r="323" spans="1:24" x14ac:dyDescent="0.2">
      <c r="A323" s="13" t="s">
        <v>1285</v>
      </c>
      <c r="B323" s="13" t="s">
        <v>1286</v>
      </c>
      <c r="C323" s="13" t="s">
        <v>1402</v>
      </c>
      <c r="D323" s="13" t="s">
        <v>1403</v>
      </c>
      <c r="E323" s="13" t="s">
        <v>1404</v>
      </c>
      <c r="F323" s="14">
        <v>48236</v>
      </c>
      <c r="G323" s="13">
        <v>6440805</v>
      </c>
      <c r="H323" s="13" t="s">
        <v>1405</v>
      </c>
      <c r="I323" s="13">
        <v>615</v>
      </c>
      <c r="K323" s="13">
        <v>1</v>
      </c>
      <c r="L323" s="13">
        <v>1</v>
      </c>
      <c r="O323" s="13" t="s">
        <v>28</v>
      </c>
      <c r="P323" s="13">
        <v>1</v>
      </c>
      <c r="S323" s="13">
        <v>1</v>
      </c>
      <c r="T323" s="13" t="s">
        <v>2798</v>
      </c>
      <c r="U323" s="13" t="s">
        <v>28</v>
      </c>
      <c r="W323" s="13" t="s">
        <v>1406</v>
      </c>
      <c r="X323" s="13" t="str">
        <f>_xlfn.XLOOKUP(Burndata[[#This Row],[STATE_FULL]],'[1]State Regions'!$A:$A,'[1]State Regions'!$B:$B)</f>
        <v>Midwest</v>
      </c>
    </row>
    <row r="324" spans="1:24" x14ac:dyDescent="0.2">
      <c r="A324" s="13" t="s">
        <v>1285</v>
      </c>
      <c r="B324" s="13" t="s">
        <v>1286</v>
      </c>
      <c r="C324" s="13" t="s">
        <v>1402</v>
      </c>
      <c r="D324" s="13" t="s">
        <v>1407</v>
      </c>
      <c r="E324" s="13" t="s">
        <v>1408</v>
      </c>
      <c r="F324" s="14">
        <v>48183</v>
      </c>
      <c r="G324" s="13">
        <v>6442455</v>
      </c>
      <c r="H324" s="13" t="s">
        <v>1409</v>
      </c>
      <c r="I324" s="13">
        <v>193</v>
      </c>
      <c r="K324" s="13">
        <v>1</v>
      </c>
      <c r="O324" s="13" t="s">
        <v>28</v>
      </c>
      <c r="Q324" s="13">
        <v>1</v>
      </c>
      <c r="T324" s="13" t="s">
        <v>2798</v>
      </c>
      <c r="U324" s="13" t="s">
        <v>28</v>
      </c>
      <c r="W324" s="13" t="s">
        <v>1410</v>
      </c>
      <c r="X324" s="13" t="str">
        <f>_xlfn.XLOOKUP(Burndata[[#This Row],[STATE_FULL]],'[1]State Regions'!$A:$A,'[1]State Regions'!$B:$B)</f>
        <v>Midwest</v>
      </c>
    </row>
    <row r="325" spans="1:24" x14ac:dyDescent="0.2">
      <c r="A325" s="13" t="s">
        <v>1285</v>
      </c>
      <c r="B325" s="13" t="s">
        <v>1286</v>
      </c>
      <c r="C325" s="13" t="s">
        <v>1402</v>
      </c>
      <c r="D325" s="13" t="s">
        <v>1411</v>
      </c>
      <c r="E325" s="13" t="s">
        <v>1412</v>
      </c>
      <c r="F325" s="14">
        <v>48124</v>
      </c>
      <c r="G325" s="13">
        <v>6440405</v>
      </c>
      <c r="H325" s="13" t="s">
        <v>1413</v>
      </c>
      <c r="I325" s="13">
        <v>632</v>
      </c>
      <c r="K325" s="13">
        <v>1</v>
      </c>
      <c r="O325" s="13" t="s">
        <v>28</v>
      </c>
      <c r="Q325" s="13">
        <v>1</v>
      </c>
      <c r="T325" s="13" t="s">
        <v>2798</v>
      </c>
      <c r="U325" s="13" t="s">
        <v>28</v>
      </c>
      <c r="W325" s="13" t="s">
        <v>1414</v>
      </c>
      <c r="X325" s="13" t="str">
        <f>_xlfn.XLOOKUP(Burndata[[#This Row],[STATE_FULL]],'[1]State Regions'!$A:$A,'[1]State Regions'!$B:$B)</f>
        <v>Midwest</v>
      </c>
    </row>
    <row r="326" spans="1:24" x14ac:dyDescent="0.2">
      <c r="A326" s="13" t="s">
        <v>1285</v>
      </c>
      <c r="B326" s="13" t="s">
        <v>1286</v>
      </c>
      <c r="C326" s="13" t="s">
        <v>1402</v>
      </c>
      <c r="D326" s="13" t="s">
        <v>1415</v>
      </c>
      <c r="E326" s="13" t="s">
        <v>1404</v>
      </c>
      <c r="F326" s="14">
        <v>48201</v>
      </c>
      <c r="G326" s="13">
        <v>6440480</v>
      </c>
      <c r="H326" s="13" t="s">
        <v>1416</v>
      </c>
      <c r="I326" s="13">
        <v>227</v>
      </c>
      <c r="J326" s="13">
        <v>10</v>
      </c>
      <c r="L326" s="13">
        <v>1</v>
      </c>
      <c r="N326" s="13">
        <v>1</v>
      </c>
      <c r="O326" s="13" t="s">
        <v>28</v>
      </c>
      <c r="R326" s="13">
        <v>1</v>
      </c>
      <c r="T326" s="13" t="s">
        <v>28</v>
      </c>
      <c r="U326" s="13" t="s">
        <v>28</v>
      </c>
      <c r="V326" s="13" t="s">
        <v>28</v>
      </c>
      <c r="W326" s="13" t="s">
        <v>1417</v>
      </c>
      <c r="X326" s="13" t="str">
        <f>_xlfn.XLOOKUP(Burndata[[#This Row],[STATE_FULL]],'[1]State Regions'!$A:$A,'[1]State Regions'!$B:$B)</f>
        <v>Midwest</v>
      </c>
    </row>
    <row r="327" spans="1:24" x14ac:dyDescent="0.2">
      <c r="A327" s="13" t="s">
        <v>1285</v>
      </c>
      <c r="B327" s="13" t="s">
        <v>1286</v>
      </c>
      <c r="C327" s="13" t="s">
        <v>1402</v>
      </c>
      <c r="D327" s="13" t="s">
        <v>1418</v>
      </c>
      <c r="E327" s="13" t="s">
        <v>1404</v>
      </c>
      <c r="F327" s="14">
        <v>48235</v>
      </c>
      <c r="G327" s="13">
        <v>6440630</v>
      </c>
      <c r="H327" s="13" t="s">
        <v>1419</v>
      </c>
      <c r="I327" s="13">
        <v>404</v>
      </c>
      <c r="K327" s="13">
        <v>1</v>
      </c>
      <c r="O327" s="13" t="s">
        <v>28</v>
      </c>
      <c r="Q327" s="13">
        <v>1</v>
      </c>
      <c r="T327" s="13" t="s">
        <v>2798</v>
      </c>
      <c r="U327" s="13" t="s">
        <v>28</v>
      </c>
      <c r="W327" s="13" t="s">
        <v>1420</v>
      </c>
      <c r="X327" s="13" t="str">
        <f>_xlfn.XLOOKUP(Burndata[[#This Row],[STATE_FULL]],'[1]State Regions'!$A:$A,'[1]State Regions'!$B:$B)</f>
        <v>Midwest</v>
      </c>
    </row>
    <row r="328" spans="1:24" x14ac:dyDescent="0.2">
      <c r="A328" s="13" t="s">
        <v>1285</v>
      </c>
      <c r="B328" s="13" t="s">
        <v>1286</v>
      </c>
      <c r="C328" s="13" t="s">
        <v>1402</v>
      </c>
      <c r="D328" s="13" t="s">
        <v>1421</v>
      </c>
      <c r="E328" s="13" t="s">
        <v>1404</v>
      </c>
      <c r="F328" s="14">
        <v>48201</v>
      </c>
      <c r="G328" s="13">
        <v>6440555</v>
      </c>
      <c r="H328" s="13" t="s">
        <v>1422</v>
      </c>
      <c r="I328" s="13">
        <v>273</v>
      </c>
      <c r="J328" s="13">
        <v>12</v>
      </c>
      <c r="K328" s="13">
        <v>1</v>
      </c>
      <c r="M328" s="13">
        <v>1</v>
      </c>
      <c r="O328" s="13" t="s">
        <v>28</v>
      </c>
      <c r="P328" s="13">
        <v>1</v>
      </c>
      <c r="T328" s="13" t="s">
        <v>28</v>
      </c>
      <c r="U328" s="13" t="s">
        <v>28</v>
      </c>
      <c r="V328" s="13" t="s">
        <v>28</v>
      </c>
      <c r="W328" s="13" t="s">
        <v>1423</v>
      </c>
      <c r="X328" s="13" t="str">
        <f>_xlfn.XLOOKUP(Burndata[[#This Row],[STATE_FULL]],'[1]State Regions'!$A:$A,'[1]State Regions'!$B:$B)</f>
        <v>Midwest</v>
      </c>
    </row>
    <row r="329" spans="1:24" x14ac:dyDescent="0.2">
      <c r="A329" s="13" t="s">
        <v>1285</v>
      </c>
      <c r="B329" s="13" t="s">
        <v>1286</v>
      </c>
      <c r="C329" s="13" t="s">
        <v>1402</v>
      </c>
      <c r="D329" s="13" t="s">
        <v>1424</v>
      </c>
      <c r="E329" s="13" t="s">
        <v>1404</v>
      </c>
      <c r="F329" s="14">
        <v>48202</v>
      </c>
      <c r="G329" s="13">
        <v>6440650</v>
      </c>
      <c r="H329" s="13" t="s">
        <v>1425</v>
      </c>
      <c r="I329" s="13">
        <v>877</v>
      </c>
      <c r="K329" s="13">
        <v>1</v>
      </c>
      <c r="O329" s="13" t="s">
        <v>28</v>
      </c>
      <c r="P329" s="13">
        <v>1</v>
      </c>
      <c r="T329" s="13" t="s">
        <v>2798</v>
      </c>
      <c r="U329" s="13" t="s">
        <v>28</v>
      </c>
      <c r="W329" s="13" t="s">
        <v>1426</v>
      </c>
      <c r="X329" s="13" t="str">
        <f>_xlfn.XLOOKUP(Burndata[[#This Row],[STATE_FULL]],'[1]State Regions'!$A:$A,'[1]State Regions'!$B:$B)</f>
        <v>Midwest</v>
      </c>
    </row>
    <row r="330" spans="1:24" x14ac:dyDescent="0.2">
      <c r="A330" s="13" t="s">
        <v>1285</v>
      </c>
      <c r="B330" s="13" t="s">
        <v>1286</v>
      </c>
      <c r="C330" s="13" t="s">
        <v>1402</v>
      </c>
      <c r="D330" s="13" t="s">
        <v>1427</v>
      </c>
      <c r="E330" s="13" t="s">
        <v>1428</v>
      </c>
      <c r="F330" s="14">
        <v>48154</v>
      </c>
      <c r="G330" s="13">
        <v>6441669</v>
      </c>
      <c r="H330" s="13" t="s">
        <v>1429</v>
      </c>
      <c r="I330" s="13">
        <v>304</v>
      </c>
      <c r="K330" s="13">
        <v>1</v>
      </c>
      <c r="O330" s="13" t="s">
        <v>28</v>
      </c>
      <c r="Q330" s="13">
        <v>1</v>
      </c>
      <c r="T330" s="13" t="s">
        <v>2798</v>
      </c>
      <c r="U330" s="13" t="s">
        <v>28</v>
      </c>
      <c r="W330" s="13" t="s">
        <v>1430</v>
      </c>
      <c r="X330" s="13" t="str">
        <f>_xlfn.XLOOKUP(Burndata[[#This Row],[STATE_FULL]],'[1]State Regions'!$A:$A,'[1]State Regions'!$B:$B)</f>
        <v>Midwest</v>
      </c>
    </row>
    <row r="331" spans="1:24" x14ac:dyDescent="0.2">
      <c r="A331" s="13" t="s">
        <v>2754</v>
      </c>
      <c r="B331" s="13" t="s">
        <v>1432</v>
      </c>
      <c r="C331" s="13" t="s">
        <v>1433</v>
      </c>
      <c r="D331" s="13" t="s">
        <v>1434</v>
      </c>
      <c r="E331" s="13" t="s">
        <v>1435</v>
      </c>
      <c r="F331" s="14">
        <v>55433</v>
      </c>
      <c r="G331" s="13">
        <v>6610085</v>
      </c>
      <c r="H331" s="13" t="s">
        <v>1436</v>
      </c>
      <c r="I331" s="13">
        <v>271</v>
      </c>
      <c r="K331" s="13">
        <v>1</v>
      </c>
      <c r="O331" s="13" t="s">
        <v>28</v>
      </c>
      <c r="Q331" s="13">
        <v>1</v>
      </c>
      <c r="T331" s="13" t="s">
        <v>2798</v>
      </c>
      <c r="U331" s="13" t="s">
        <v>28</v>
      </c>
      <c r="W331" s="13" t="s">
        <v>1437</v>
      </c>
      <c r="X331" s="13" t="str">
        <f>_xlfn.XLOOKUP(Burndata[[#This Row],[STATE_FULL]],'[1]State Regions'!$A:$A,'[1]State Regions'!$B:$B)</f>
        <v>Midwest</v>
      </c>
    </row>
    <row r="332" spans="1:24" x14ac:dyDescent="0.2">
      <c r="A332" s="13" t="s">
        <v>2754</v>
      </c>
      <c r="B332" s="13" t="s">
        <v>1432</v>
      </c>
      <c r="C332" s="13" t="s">
        <v>1438</v>
      </c>
      <c r="D332" s="13" t="s">
        <v>1439</v>
      </c>
      <c r="E332" s="13" t="s">
        <v>1440</v>
      </c>
      <c r="F332" s="14">
        <v>55805</v>
      </c>
      <c r="G332" s="13">
        <v>6610410</v>
      </c>
      <c r="H332" s="13" t="s">
        <v>1441</v>
      </c>
      <c r="I332" s="13">
        <v>380</v>
      </c>
      <c r="K332" s="13">
        <v>1</v>
      </c>
      <c r="L332" s="13">
        <v>1</v>
      </c>
      <c r="O332" s="13" t="s">
        <v>28</v>
      </c>
      <c r="P332" s="13">
        <v>1</v>
      </c>
      <c r="S332" s="13">
        <v>1</v>
      </c>
      <c r="T332" s="13" t="s">
        <v>2798</v>
      </c>
      <c r="U332" s="13" t="s">
        <v>28</v>
      </c>
      <c r="W332" s="13" t="s">
        <v>1442</v>
      </c>
      <c r="X332" s="13" t="str">
        <f>_xlfn.XLOOKUP(Burndata[[#This Row],[STATE_FULL]],'[1]State Regions'!$A:$A,'[1]State Regions'!$B:$B)</f>
        <v>Midwest</v>
      </c>
    </row>
    <row r="333" spans="1:24" x14ac:dyDescent="0.2">
      <c r="A333" s="13" t="s">
        <v>2754</v>
      </c>
      <c r="B333" s="13" t="s">
        <v>1432</v>
      </c>
      <c r="C333" s="13" t="s">
        <v>1438</v>
      </c>
      <c r="D333" s="13" t="s">
        <v>1443</v>
      </c>
      <c r="E333" s="13" t="s">
        <v>1440</v>
      </c>
      <c r="F333" s="14">
        <v>55805</v>
      </c>
      <c r="G333" s="13">
        <v>6610400</v>
      </c>
      <c r="H333" s="13" t="s">
        <v>1238</v>
      </c>
      <c r="I333" s="13">
        <v>257</v>
      </c>
      <c r="K333" s="13">
        <v>1</v>
      </c>
      <c r="O333" s="13" t="s">
        <v>28</v>
      </c>
      <c r="Q333" s="13">
        <v>1</v>
      </c>
      <c r="T333" s="13" t="s">
        <v>2798</v>
      </c>
      <c r="U333" s="13" t="s">
        <v>28</v>
      </c>
      <c r="W333" s="13" t="s">
        <v>1444</v>
      </c>
      <c r="X333" s="13" t="str">
        <f>_xlfn.XLOOKUP(Burndata[[#This Row],[STATE_FULL]],'[1]State Regions'!$A:$A,'[1]State Regions'!$B:$B)</f>
        <v>Midwest</v>
      </c>
    </row>
    <row r="334" spans="1:24" x14ac:dyDescent="0.2">
      <c r="A334" s="13" t="s">
        <v>2754</v>
      </c>
      <c r="B334" s="13" t="s">
        <v>1432</v>
      </c>
      <c r="C334" s="13" t="s">
        <v>1438</v>
      </c>
      <c r="D334" s="13" t="s">
        <v>1445</v>
      </c>
      <c r="E334" s="13" t="s">
        <v>1440</v>
      </c>
      <c r="F334" s="14">
        <v>55805</v>
      </c>
      <c r="G334" s="13">
        <v>6610390</v>
      </c>
      <c r="H334" s="13" t="s">
        <v>1446</v>
      </c>
      <c r="I334" s="13">
        <v>165</v>
      </c>
      <c r="J334" s="13">
        <v>15</v>
      </c>
      <c r="M334" s="13">
        <v>1</v>
      </c>
      <c r="N334" s="13">
        <v>1</v>
      </c>
      <c r="T334" s="13" t="s">
        <v>39</v>
      </c>
      <c r="V334" s="13" t="s">
        <v>39</v>
      </c>
      <c r="W334" s="13" t="s">
        <v>1447</v>
      </c>
      <c r="X334" s="13" t="str">
        <f>_xlfn.XLOOKUP(Burndata[[#This Row],[STATE_FULL]],'[1]State Regions'!$A:$A,'[1]State Regions'!$B:$B)</f>
        <v>Midwest</v>
      </c>
    </row>
    <row r="335" spans="1:24" x14ac:dyDescent="0.2">
      <c r="A335" s="13" t="s">
        <v>2754</v>
      </c>
      <c r="B335" s="13" t="s">
        <v>1432</v>
      </c>
      <c r="C335" s="13" t="s">
        <v>1448</v>
      </c>
      <c r="D335" s="13" t="s">
        <v>1449</v>
      </c>
      <c r="E335" s="13" t="s">
        <v>1450</v>
      </c>
      <c r="F335" s="14">
        <v>55404</v>
      </c>
      <c r="G335" s="13">
        <v>6610449</v>
      </c>
      <c r="H335" s="13" t="s">
        <v>1451</v>
      </c>
      <c r="I335" s="13">
        <v>429</v>
      </c>
      <c r="L335" s="13">
        <v>1</v>
      </c>
      <c r="O335" s="13" t="s">
        <v>28</v>
      </c>
      <c r="R335" s="13">
        <v>1</v>
      </c>
      <c r="T335" s="13" t="s">
        <v>2798</v>
      </c>
      <c r="U335" s="13" t="s">
        <v>28</v>
      </c>
      <c r="W335" s="13" t="s">
        <v>1452</v>
      </c>
      <c r="X335" s="13" t="str">
        <f>_xlfn.XLOOKUP(Burndata[[#This Row],[STATE_FULL]],'[1]State Regions'!$A:$A,'[1]State Regions'!$B:$B)</f>
        <v>Midwest</v>
      </c>
    </row>
    <row r="336" spans="1:24" x14ac:dyDescent="0.2">
      <c r="A336" s="13" t="s">
        <v>2754</v>
      </c>
      <c r="B336" s="13" t="s">
        <v>1432</v>
      </c>
      <c r="C336" s="13" t="s">
        <v>1448</v>
      </c>
      <c r="D336" s="13" t="s">
        <v>1453</v>
      </c>
      <c r="E336" s="13" t="s">
        <v>1450</v>
      </c>
      <c r="F336" s="14">
        <v>55415</v>
      </c>
      <c r="G336" s="13">
        <v>6610950</v>
      </c>
      <c r="H336" s="13" t="s">
        <v>1454</v>
      </c>
      <c r="I336" s="13">
        <v>484</v>
      </c>
      <c r="J336" s="13">
        <v>17</v>
      </c>
      <c r="K336" s="13">
        <v>1</v>
      </c>
      <c r="L336" s="13">
        <v>1</v>
      </c>
      <c r="M336" s="13">
        <v>1</v>
      </c>
      <c r="N336" s="13">
        <v>1</v>
      </c>
      <c r="O336" s="13" t="s">
        <v>28</v>
      </c>
      <c r="P336" s="13">
        <v>1</v>
      </c>
      <c r="R336" s="13">
        <v>1</v>
      </c>
      <c r="T336" s="13" t="s">
        <v>28</v>
      </c>
      <c r="U336" s="13" t="s">
        <v>28</v>
      </c>
      <c r="V336" s="13" t="s">
        <v>39</v>
      </c>
      <c r="W336" s="13" t="s">
        <v>1455</v>
      </c>
      <c r="X336" s="13" t="str">
        <f>_xlfn.XLOOKUP(Burndata[[#This Row],[STATE_FULL]],'[1]State Regions'!$A:$A,'[1]State Regions'!$B:$B)</f>
        <v>Midwest</v>
      </c>
    </row>
    <row r="337" spans="1:24" x14ac:dyDescent="0.2">
      <c r="A337" s="13" t="s">
        <v>2754</v>
      </c>
      <c r="B337" s="13" t="s">
        <v>1432</v>
      </c>
      <c r="C337" s="13" t="s">
        <v>1448</v>
      </c>
      <c r="D337" s="13" t="s">
        <v>1456</v>
      </c>
      <c r="E337" s="13" t="s">
        <v>1450</v>
      </c>
      <c r="F337" s="14">
        <v>55455</v>
      </c>
      <c r="G337" s="13">
        <v>6610004</v>
      </c>
      <c r="H337" s="13" t="s">
        <v>1457</v>
      </c>
      <c r="I337" s="13">
        <v>743</v>
      </c>
      <c r="K337" s="13">
        <v>1</v>
      </c>
      <c r="O337" s="13" t="s">
        <v>28</v>
      </c>
      <c r="Q337" s="13">
        <v>1</v>
      </c>
      <c r="T337" s="13" t="s">
        <v>2798</v>
      </c>
      <c r="U337" s="13" t="s">
        <v>28</v>
      </c>
      <c r="W337" s="13" t="s">
        <v>1458</v>
      </c>
      <c r="X337" s="13" t="str">
        <f>_xlfn.XLOOKUP(Burndata[[#This Row],[STATE_FULL]],'[1]State Regions'!$A:$A,'[1]State Regions'!$B:$B)</f>
        <v>Midwest</v>
      </c>
    </row>
    <row r="338" spans="1:24" x14ac:dyDescent="0.2">
      <c r="A338" s="13" t="s">
        <v>2754</v>
      </c>
      <c r="B338" s="13" t="s">
        <v>1432</v>
      </c>
      <c r="C338" s="13" t="s">
        <v>1448</v>
      </c>
      <c r="D338" s="13" t="s">
        <v>1459</v>
      </c>
      <c r="E338" s="13" t="s">
        <v>1460</v>
      </c>
      <c r="F338" s="14">
        <v>55422</v>
      </c>
      <c r="G338" s="13">
        <v>6611455</v>
      </c>
      <c r="H338" s="13" t="s">
        <v>1461</v>
      </c>
      <c r="I338" s="13">
        <v>353</v>
      </c>
      <c r="K338" s="13">
        <v>1</v>
      </c>
      <c r="O338" s="13" t="s">
        <v>28</v>
      </c>
      <c r="P338" s="13">
        <v>1</v>
      </c>
      <c r="T338" s="13" t="s">
        <v>2798</v>
      </c>
      <c r="U338" s="13" t="s">
        <v>28</v>
      </c>
      <c r="W338" s="13" t="s">
        <v>1462</v>
      </c>
      <c r="X338" s="13" t="str">
        <f>_xlfn.XLOOKUP(Burndata[[#This Row],[STATE_FULL]],'[1]State Regions'!$A:$A,'[1]State Regions'!$B:$B)</f>
        <v>Midwest</v>
      </c>
    </row>
    <row r="339" spans="1:24" x14ac:dyDescent="0.2">
      <c r="A339" s="13" t="s">
        <v>2754</v>
      </c>
      <c r="B339" s="13" t="s">
        <v>1432</v>
      </c>
      <c r="C339" s="13" t="s">
        <v>1463</v>
      </c>
      <c r="D339" s="13" t="s">
        <v>1464</v>
      </c>
      <c r="E339" s="13" t="s">
        <v>1465</v>
      </c>
      <c r="F339" s="14">
        <v>55902</v>
      </c>
      <c r="G339" s="13">
        <v>6610451</v>
      </c>
      <c r="H339" s="13" t="s">
        <v>1466</v>
      </c>
      <c r="I339" s="13">
        <v>1265</v>
      </c>
      <c r="K339" s="13">
        <v>1</v>
      </c>
      <c r="L339" s="13">
        <v>1</v>
      </c>
      <c r="O339" s="13" t="s">
        <v>28</v>
      </c>
      <c r="P339" s="13">
        <v>1</v>
      </c>
      <c r="R339" s="13">
        <v>1</v>
      </c>
      <c r="T339" s="13" t="s">
        <v>2798</v>
      </c>
      <c r="U339" s="13" t="s">
        <v>28</v>
      </c>
      <c r="W339" s="13" t="s">
        <v>1467</v>
      </c>
      <c r="X339" s="13" t="str">
        <f>_xlfn.XLOOKUP(Burndata[[#This Row],[STATE_FULL]],'[1]State Regions'!$A:$A,'[1]State Regions'!$B:$B)</f>
        <v>Midwest</v>
      </c>
    </row>
    <row r="340" spans="1:24" x14ac:dyDescent="0.2">
      <c r="A340" s="13" t="s">
        <v>2754</v>
      </c>
      <c r="B340" s="13" t="s">
        <v>1432</v>
      </c>
      <c r="C340" s="13" t="s">
        <v>1468</v>
      </c>
      <c r="D340" s="13" t="s">
        <v>1469</v>
      </c>
      <c r="E340" s="13" t="s">
        <v>1470</v>
      </c>
      <c r="F340" s="14">
        <v>56303</v>
      </c>
      <c r="G340" s="13">
        <v>6611540</v>
      </c>
      <c r="H340" s="13" t="s">
        <v>1471</v>
      </c>
      <c r="I340" s="13">
        <v>489</v>
      </c>
      <c r="K340" s="13">
        <v>1</v>
      </c>
      <c r="O340" s="13" t="s">
        <v>28</v>
      </c>
      <c r="Q340" s="13">
        <v>1</v>
      </c>
      <c r="T340" s="13" t="s">
        <v>2798</v>
      </c>
      <c r="U340" s="13" t="s">
        <v>28</v>
      </c>
      <c r="W340" s="13" t="s">
        <v>1472</v>
      </c>
      <c r="X340" s="13" t="str">
        <f>_xlfn.XLOOKUP(Burndata[[#This Row],[STATE_FULL]],'[1]State Regions'!$A:$A,'[1]State Regions'!$B:$B)</f>
        <v>Midwest</v>
      </c>
    </row>
    <row r="341" spans="1:24" x14ac:dyDescent="0.2">
      <c r="A341" s="13" t="s">
        <v>2754</v>
      </c>
      <c r="B341" s="13" t="s">
        <v>1432</v>
      </c>
      <c r="C341" s="13" t="s">
        <v>1473</v>
      </c>
      <c r="D341" s="13" t="s">
        <v>1474</v>
      </c>
      <c r="E341" s="13" t="s">
        <v>1475</v>
      </c>
      <c r="F341" s="14">
        <v>55101</v>
      </c>
      <c r="G341" s="13">
        <v>6611570</v>
      </c>
      <c r="H341" s="13" t="s">
        <v>1476</v>
      </c>
      <c r="I341" s="13">
        <v>457</v>
      </c>
      <c r="J341" s="13">
        <v>18</v>
      </c>
      <c r="K341" s="13">
        <v>1</v>
      </c>
      <c r="L341" s="13">
        <v>1</v>
      </c>
      <c r="M341" s="13">
        <v>1</v>
      </c>
      <c r="N341" s="13">
        <v>1</v>
      </c>
      <c r="O341" s="13" t="s">
        <v>28</v>
      </c>
      <c r="P341" s="13">
        <v>1</v>
      </c>
      <c r="R341" s="13">
        <v>1</v>
      </c>
      <c r="T341" s="13" t="s">
        <v>28</v>
      </c>
      <c r="U341" s="13" t="s">
        <v>28</v>
      </c>
      <c r="V341" s="13" t="s">
        <v>39</v>
      </c>
      <c r="W341" s="13" t="s">
        <v>1477</v>
      </c>
      <c r="X341" s="13" t="str">
        <f>_xlfn.XLOOKUP(Burndata[[#This Row],[STATE_FULL]],'[1]State Regions'!$A:$A,'[1]State Regions'!$B:$B)</f>
        <v>Midwest</v>
      </c>
    </row>
    <row r="342" spans="1:24" x14ac:dyDescent="0.2">
      <c r="A342" s="13" t="s">
        <v>1478</v>
      </c>
      <c r="B342" s="13" t="s">
        <v>1479</v>
      </c>
      <c r="C342" s="13" t="s">
        <v>1480</v>
      </c>
      <c r="D342" s="13" t="s">
        <v>1481</v>
      </c>
      <c r="E342" s="13" t="s">
        <v>1482</v>
      </c>
      <c r="F342" s="14">
        <v>39401</v>
      </c>
      <c r="G342" s="13">
        <v>6540315</v>
      </c>
      <c r="H342" s="13" t="s">
        <v>1483</v>
      </c>
      <c r="I342" s="13">
        <v>547</v>
      </c>
      <c r="K342" s="13">
        <v>1</v>
      </c>
      <c r="O342" s="13" t="s">
        <v>114</v>
      </c>
      <c r="Q342" s="13">
        <v>1</v>
      </c>
      <c r="T342" s="13" t="s">
        <v>2798</v>
      </c>
      <c r="U342" s="13" t="s">
        <v>28</v>
      </c>
      <c r="W342" s="13" t="s">
        <v>1484</v>
      </c>
      <c r="X342" s="13" t="str">
        <f>_xlfn.XLOOKUP(Burndata[[#This Row],[STATE_FULL]],'[1]State Regions'!$A:$A,'[1]State Regions'!$B:$B)</f>
        <v>South</v>
      </c>
    </row>
    <row r="343" spans="1:24" x14ac:dyDescent="0.2">
      <c r="A343" s="13" t="s">
        <v>1478</v>
      </c>
      <c r="B343" s="13" t="s">
        <v>1479</v>
      </c>
      <c r="C343" s="13" t="s">
        <v>1485</v>
      </c>
      <c r="D343" s="13" t="s">
        <v>1486</v>
      </c>
      <c r="E343" s="13" t="s">
        <v>1487</v>
      </c>
      <c r="F343" s="14">
        <v>39501</v>
      </c>
      <c r="G343" s="13">
        <v>6540300</v>
      </c>
      <c r="H343" s="13" t="s">
        <v>1488</v>
      </c>
      <c r="I343" s="13">
        <v>328</v>
      </c>
      <c r="K343" s="13">
        <v>1</v>
      </c>
      <c r="O343" s="13" t="s">
        <v>114</v>
      </c>
      <c r="Q343" s="13">
        <v>1</v>
      </c>
      <c r="T343" s="13" t="s">
        <v>2798</v>
      </c>
      <c r="U343" s="13" t="s">
        <v>28</v>
      </c>
      <c r="W343" s="13" t="s">
        <v>1489</v>
      </c>
      <c r="X343" s="13" t="str">
        <f>_xlfn.XLOOKUP(Burndata[[#This Row],[STATE_FULL]],'[1]State Regions'!$A:$A,'[1]State Regions'!$B:$B)</f>
        <v>South</v>
      </c>
    </row>
    <row r="344" spans="1:24" x14ac:dyDescent="0.2">
      <c r="A344" s="13" t="s">
        <v>1478</v>
      </c>
      <c r="B344" s="13" t="s">
        <v>1479</v>
      </c>
      <c r="C344" s="13" t="s">
        <v>1490</v>
      </c>
      <c r="D344" s="13" t="s">
        <v>1491</v>
      </c>
      <c r="E344" s="13" t="s">
        <v>928</v>
      </c>
      <c r="F344" s="14">
        <v>39216</v>
      </c>
      <c r="G344" s="13">
        <v>6540004</v>
      </c>
      <c r="H344" s="13" t="s">
        <v>1492</v>
      </c>
      <c r="I344" s="13">
        <v>722</v>
      </c>
      <c r="K344" s="13">
        <v>1</v>
      </c>
      <c r="O344" s="13" t="s">
        <v>114</v>
      </c>
      <c r="P344" s="13">
        <v>1</v>
      </c>
      <c r="T344" s="13" t="s">
        <v>2798</v>
      </c>
      <c r="U344" s="13" t="s">
        <v>28</v>
      </c>
      <c r="W344" s="13" t="s">
        <v>1493</v>
      </c>
      <c r="X344" s="13" t="str">
        <f>_xlfn.XLOOKUP(Burndata[[#This Row],[STATE_FULL]],'[1]State Regions'!$A:$A,'[1]State Regions'!$B:$B)</f>
        <v>South</v>
      </c>
    </row>
    <row r="345" spans="1:24" x14ac:dyDescent="0.2">
      <c r="A345" s="13" t="s">
        <v>1478</v>
      </c>
      <c r="B345" s="13" t="s">
        <v>1479</v>
      </c>
      <c r="C345" s="13" t="s">
        <v>1494</v>
      </c>
      <c r="D345" s="13" t="s">
        <v>1495</v>
      </c>
      <c r="E345" s="13" t="s">
        <v>1496</v>
      </c>
      <c r="F345" s="14">
        <v>38801</v>
      </c>
      <c r="G345" s="13">
        <v>6540810</v>
      </c>
      <c r="H345" s="13" t="s">
        <v>1497</v>
      </c>
      <c r="I345" s="13">
        <v>640</v>
      </c>
      <c r="K345" s="13">
        <v>1</v>
      </c>
      <c r="O345" s="13" t="s">
        <v>114</v>
      </c>
      <c r="Q345" s="13">
        <v>1</v>
      </c>
      <c r="T345" s="13" t="s">
        <v>2798</v>
      </c>
      <c r="U345" s="13" t="s">
        <v>28</v>
      </c>
      <c r="W345" s="13" t="s">
        <v>1498</v>
      </c>
      <c r="X345" s="13" t="str">
        <f>_xlfn.XLOOKUP(Burndata[[#This Row],[STATE_FULL]],'[1]State Regions'!$A:$A,'[1]State Regions'!$B:$B)</f>
        <v>South</v>
      </c>
    </row>
    <row r="346" spans="1:24" x14ac:dyDescent="0.2">
      <c r="A346" s="13" t="s">
        <v>1499</v>
      </c>
      <c r="B346" s="13" t="s">
        <v>1500</v>
      </c>
      <c r="C346" s="13" t="s">
        <v>1501</v>
      </c>
      <c r="D346" s="13" t="s">
        <v>1502</v>
      </c>
      <c r="E346" s="13" t="s">
        <v>1503</v>
      </c>
      <c r="F346" s="14">
        <v>65212</v>
      </c>
      <c r="G346" s="13">
        <v>6630150</v>
      </c>
      <c r="H346" s="13" t="s">
        <v>1504</v>
      </c>
      <c r="I346" s="13">
        <v>247</v>
      </c>
      <c r="J346" s="13">
        <v>21</v>
      </c>
      <c r="K346" s="13">
        <v>1</v>
      </c>
      <c r="M346" s="13">
        <v>1</v>
      </c>
      <c r="N346" s="13">
        <v>1</v>
      </c>
      <c r="O346" s="13" t="s">
        <v>28</v>
      </c>
      <c r="P346" s="13">
        <v>1</v>
      </c>
      <c r="T346" s="13" t="s">
        <v>39</v>
      </c>
      <c r="U346" s="13" t="s">
        <v>28</v>
      </c>
      <c r="W346" s="13" t="s">
        <v>1505</v>
      </c>
      <c r="X346" s="13" t="str">
        <f>_xlfn.XLOOKUP(Burndata[[#This Row],[STATE_FULL]],'[1]State Regions'!$A:$A,'[1]State Regions'!$B:$B)</f>
        <v>Midwest</v>
      </c>
    </row>
    <row r="347" spans="1:24" x14ac:dyDescent="0.2">
      <c r="A347" s="13" t="s">
        <v>1499</v>
      </c>
      <c r="B347" s="13" t="s">
        <v>1500</v>
      </c>
      <c r="C347" s="13" t="s">
        <v>1506</v>
      </c>
      <c r="D347" s="13" t="s">
        <v>1507</v>
      </c>
      <c r="E347" s="13" t="s">
        <v>1508</v>
      </c>
      <c r="F347" s="14">
        <v>64506</v>
      </c>
      <c r="G347" s="13">
        <v>6630009</v>
      </c>
      <c r="H347" s="13" t="s">
        <v>1509</v>
      </c>
      <c r="I347" s="13">
        <v>352</v>
      </c>
      <c r="K347" s="13">
        <v>1</v>
      </c>
      <c r="O347" s="13" t="s">
        <v>39</v>
      </c>
      <c r="Q347" s="13">
        <v>1</v>
      </c>
      <c r="T347" s="13" t="s">
        <v>2798</v>
      </c>
      <c r="U347" s="13" t="s">
        <v>28</v>
      </c>
      <c r="W347" s="13" t="s">
        <v>1510</v>
      </c>
      <c r="X347" s="13" t="str">
        <f>_xlfn.XLOOKUP(Burndata[[#This Row],[STATE_FULL]],'[1]State Regions'!$A:$A,'[1]State Regions'!$B:$B)</f>
        <v>Midwest</v>
      </c>
    </row>
    <row r="348" spans="1:24" x14ac:dyDescent="0.2">
      <c r="A348" s="13" t="s">
        <v>1499</v>
      </c>
      <c r="B348" s="13" t="s">
        <v>1500</v>
      </c>
      <c r="C348" s="13" t="s">
        <v>592</v>
      </c>
      <c r="D348" s="13" t="s">
        <v>1511</v>
      </c>
      <c r="E348" s="13" t="s">
        <v>1512</v>
      </c>
      <c r="F348" s="14">
        <v>64068</v>
      </c>
      <c r="G348" s="13">
        <v>6630605</v>
      </c>
      <c r="H348" s="13" t="s">
        <v>1513</v>
      </c>
      <c r="I348" s="13">
        <v>177</v>
      </c>
      <c r="K348" s="13">
        <v>1</v>
      </c>
      <c r="O348" s="13" t="s">
        <v>39</v>
      </c>
      <c r="Q348" s="13">
        <v>1</v>
      </c>
      <c r="T348" s="13" t="s">
        <v>2798</v>
      </c>
      <c r="U348" s="13" t="s">
        <v>28</v>
      </c>
      <c r="W348" s="13" t="s">
        <v>1514</v>
      </c>
      <c r="X348" s="13" t="str">
        <f>_xlfn.XLOOKUP(Burndata[[#This Row],[STATE_FULL]],'[1]State Regions'!$A:$A,'[1]State Regions'!$B:$B)</f>
        <v>Midwest</v>
      </c>
    </row>
    <row r="349" spans="1:24" x14ac:dyDescent="0.2">
      <c r="A349" s="13" t="s">
        <v>1499</v>
      </c>
      <c r="B349" s="13" t="s">
        <v>1500</v>
      </c>
      <c r="C349" s="13" t="s">
        <v>592</v>
      </c>
      <c r="D349" s="13" t="s">
        <v>1515</v>
      </c>
      <c r="E349" s="13" t="s">
        <v>1516</v>
      </c>
      <c r="F349" s="14">
        <v>64116</v>
      </c>
      <c r="G349" s="13">
        <v>6630785</v>
      </c>
      <c r="H349" s="13" t="s">
        <v>1517</v>
      </c>
      <c r="I349" s="13">
        <v>431</v>
      </c>
      <c r="K349" s="13">
        <v>1</v>
      </c>
      <c r="O349" s="13" t="s">
        <v>39</v>
      </c>
      <c r="Q349" s="13">
        <v>1</v>
      </c>
      <c r="T349" s="13" t="s">
        <v>2798</v>
      </c>
      <c r="U349" s="13" t="s">
        <v>28</v>
      </c>
      <c r="W349" s="13" t="s">
        <v>1518</v>
      </c>
      <c r="X349" s="13" t="str">
        <f>_xlfn.XLOOKUP(Burndata[[#This Row],[STATE_FULL]],'[1]State Regions'!$A:$A,'[1]State Regions'!$B:$B)</f>
        <v>Midwest</v>
      </c>
    </row>
    <row r="350" spans="1:24" x14ac:dyDescent="0.2">
      <c r="A350" s="13" t="s">
        <v>1499</v>
      </c>
      <c r="B350" s="13" t="s">
        <v>1500</v>
      </c>
      <c r="C350" s="13" t="s">
        <v>1519</v>
      </c>
      <c r="D350" s="13" t="s">
        <v>1520</v>
      </c>
      <c r="E350" s="13" t="s">
        <v>1022</v>
      </c>
      <c r="F350" s="14">
        <v>65807</v>
      </c>
      <c r="G350" s="13">
        <v>6631362</v>
      </c>
      <c r="H350" s="13" t="s">
        <v>1521</v>
      </c>
      <c r="I350" s="13">
        <v>596</v>
      </c>
      <c r="K350" s="13">
        <v>1</v>
      </c>
      <c r="O350" s="13" t="s">
        <v>39</v>
      </c>
      <c r="P350" s="13">
        <v>1</v>
      </c>
      <c r="T350" s="13" t="s">
        <v>2798</v>
      </c>
      <c r="U350" s="13" t="s">
        <v>28</v>
      </c>
      <c r="W350" s="13" t="s">
        <v>1522</v>
      </c>
      <c r="X350" s="13" t="str">
        <f>_xlfn.XLOOKUP(Burndata[[#This Row],[STATE_FULL]],'[1]State Regions'!$A:$A,'[1]State Regions'!$B:$B)</f>
        <v>Midwest</v>
      </c>
    </row>
    <row r="351" spans="1:24" x14ac:dyDescent="0.2">
      <c r="A351" s="13" t="s">
        <v>1499</v>
      </c>
      <c r="B351" s="13" t="s">
        <v>1500</v>
      </c>
      <c r="C351" s="13" t="s">
        <v>1519</v>
      </c>
      <c r="D351" s="13" t="s">
        <v>1523</v>
      </c>
      <c r="E351" s="13" t="s">
        <v>1022</v>
      </c>
      <c r="F351" s="14">
        <v>65804</v>
      </c>
      <c r="G351" s="13">
        <v>6631350</v>
      </c>
      <c r="H351" s="13" t="s">
        <v>1524</v>
      </c>
      <c r="I351" s="13">
        <v>886</v>
      </c>
      <c r="J351" s="13">
        <v>9</v>
      </c>
      <c r="K351" s="13">
        <v>1</v>
      </c>
      <c r="M351" s="13">
        <v>1</v>
      </c>
      <c r="N351" s="13">
        <v>1</v>
      </c>
      <c r="O351" s="13" t="s">
        <v>39</v>
      </c>
      <c r="P351" s="13">
        <v>1</v>
      </c>
      <c r="T351" s="13" t="s">
        <v>39</v>
      </c>
      <c r="U351" s="13" t="s">
        <v>28</v>
      </c>
      <c r="W351" s="13" t="s">
        <v>1525</v>
      </c>
      <c r="X351" s="13" t="str">
        <f>_xlfn.XLOOKUP(Burndata[[#This Row],[STATE_FULL]],'[1]State Regions'!$A:$A,'[1]State Regions'!$B:$B)</f>
        <v>Midwest</v>
      </c>
    </row>
    <row r="352" spans="1:24" x14ac:dyDescent="0.2">
      <c r="A352" s="13" t="s">
        <v>1499</v>
      </c>
      <c r="B352" s="13" t="s">
        <v>1500</v>
      </c>
      <c r="C352" s="13" t="s">
        <v>928</v>
      </c>
      <c r="D352" s="13" t="s">
        <v>1526</v>
      </c>
      <c r="E352" s="13" t="s">
        <v>1128</v>
      </c>
      <c r="F352" s="14">
        <v>64108</v>
      </c>
      <c r="G352" s="13">
        <v>6630340</v>
      </c>
      <c r="H352" s="13" t="s">
        <v>1527</v>
      </c>
      <c r="I352" s="13">
        <v>367</v>
      </c>
      <c r="J352" s="13">
        <v>13</v>
      </c>
      <c r="L352" s="13">
        <v>1</v>
      </c>
      <c r="N352" s="13">
        <v>1</v>
      </c>
      <c r="O352" s="13" t="s">
        <v>28</v>
      </c>
      <c r="R352" s="13">
        <v>1</v>
      </c>
      <c r="T352" s="13" t="s">
        <v>39</v>
      </c>
      <c r="U352" s="13" t="s">
        <v>28</v>
      </c>
      <c r="W352" s="13" t="s">
        <v>1528</v>
      </c>
      <c r="X352" s="13" t="str">
        <f>_xlfn.XLOOKUP(Burndata[[#This Row],[STATE_FULL]],'[1]State Regions'!$A:$A,'[1]State Regions'!$B:$B)</f>
        <v>Midwest</v>
      </c>
    </row>
    <row r="353" spans="1:24" x14ac:dyDescent="0.2">
      <c r="A353" s="13" t="s">
        <v>1499</v>
      </c>
      <c r="B353" s="13" t="s">
        <v>1500</v>
      </c>
      <c r="C353" s="13" t="s">
        <v>928</v>
      </c>
      <c r="D353" s="13" t="s">
        <v>1529</v>
      </c>
      <c r="E353" s="13" t="s">
        <v>1128</v>
      </c>
      <c r="F353" s="14">
        <v>64132</v>
      </c>
      <c r="G353" s="13">
        <v>6630435</v>
      </c>
      <c r="H353" s="13" t="s">
        <v>1530</v>
      </c>
      <c r="I353" s="13">
        <v>590</v>
      </c>
      <c r="J353" s="13">
        <v>8</v>
      </c>
      <c r="K353" s="13">
        <v>1</v>
      </c>
      <c r="M353" s="13">
        <v>1</v>
      </c>
      <c r="O353" s="13" t="s">
        <v>28</v>
      </c>
      <c r="P353" s="13">
        <v>1</v>
      </c>
      <c r="T353" s="13" t="s">
        <v>39</v>
      </c>
      <c r="U353" s="13" t="s">
        <v>28</v>
      </c>
      <c r="W353" s="13" t="s">
        <v>1531</v>
      </c>
      <c r="X353" s="13" t="str">
        <f>_xlfn.XLOOKUP(Burndata[[#This Row],[STATE_FULL]],'[1]State Regions'!$A:$A,'[1]State Regions'!$B:$B)</f>
        <v>Midwest</v>
      </c>
    </row>
    <row r="354" spans="1:24" x14ac:dyDescent="0.2">
      <c r="A354" s="13" t="s">
        <v>1499</v>
      </c>
      <c r="B354" s="13" t="s">
        <v>1500</v>
      </c>
      <c r="C354" s="13" t="s">
        <v>928</v>
      </c>
      <c r="D354" s="13" t="s">
        <v>1532</v>
      </c>
      <c r="E354" s="13" t="s">
        <v>1128</v>
      </c>
      <c r="F354" s="14">
        <v>64108</v>
      </c>
      <c r="G354" s="13">
        <v>6630380</v>
      </c>
      <c r="H354" s="13" t="s">
        <v>1533</v>
      </c>
      <c r="I354" s="13">
        <v>249</v>
      </c>
      <c r="K354" s="13">
        <v>1</v>
      </c>
      <c r="O354" s="13" t="s">
        <v>28</v>
      </c>
      <c r="P354" s="13">
        <v>1</v>
      </c>
      <c r="T354" s="13" t="s">
        <v>2798</v>
      </c>
      <c r="U354" s="13" t="s">
        <v>28</v>
      </c>
      <c r="W354" s="13" t="s">
        <v>1534</v>
      </c>
      <c r="X354" s="13" t="str">
        <f>_xlfn.XLOOKUP(Burndata[[#This Row],[STATE_FULL]],'[1]State Regions'!$A:$A,'[1]State Regions'!$B:$B)</f>
        <v>Midwest</v>
      </c>
    </row>
    <row r="355" spans="1:24" x14ac:dyDescent="0.2">
      <c r="A355" s="13" t="s">
        <v>1499</v>
      </c>
      <c r="B355" s="13" t="s">
        <v>1500</v>
      </c>
      <c r="C355" s="13" t="s">
        <v>928</v>
      </c>
      <c r="D355" s="13" t="s">
        <v>1535</v>
      </c>
      <c r="E355" s="13" t="s">
        <v>1128</v>
      </c>
      <c r="F355" s="14">
        <v>64111</v>
      </c>
      <c r="G355" s="13">
        <v>6630470</v>
      </c>
      <c r="H355" s="13" t="s">
        <v>1536</v>
      </c>
      <c r="I355" s="13">
        <v>422</v>
      </c>
      <c r="K355" s="13">
        <v>1</v>
      </c>
      <c r="O355" s="13" t="s">
        <v>39</v>
      </c>
      <c r="P355" s="13">
        <v>1</v>
      </c>
      <c r="T355" s="13" t="s">
        <v>2798</v>
      </c>
      <c r="U355" s="13" t="s">
        <v>28</v>
      </c>
      <c r="W355" s="13" t="s">
        <v>1537</v>
      </c>
      <c r="X355" s="13" t="str">
        <f>_xlfn.XLOOKUP(Burndata[[#This Row],[STATE_FULL]],'[1]State Regions'!$A:$A,'[1]State Regions'!$B:$B)</f>
        <v>Midwest</v>
      </c>
    </row>
    <row r="356" spans="1:24" x14ac:dyDescent="0.2">
      <c r="A356" s="13" t="s">
        <v>1499</v>
      </c>
      <c r="B356" s="13" t="s">
        <v>1500</v>
      </c>
      <c r="C356" s="13" t="s">
        <v>928</v>
      </c>
      <c r="D356" s="13" t="s">
        <v>1538</v>
      </c>
      <c r="E356" s="13" t="s">
        <v>1539</v>
      </c>
      <c r="F356" s="14">
        <v>64057</v>
      </c>
      <c r="G356" s="13">
        <v>6630039</v>
      </c>
      <c r="H356" s="13" t="s">
        <v>1540</v>
      </c>
      <c r="I356" s="13">
        <v>285</v>
      </c>
      <c r="K356" s="13">
        <v>1</v>
      </c>
      <c r="O356" s="13" t="s">
        <v>39</v>
      </c>
      <c r="Q356" s="13">
        <v>1</v>
      </c>
      <c r="T356" s="13" t="s">
        <v>2798</v>
      </c>
      <c r="U356" s="13" t="s">
        <v>28</v>
      </c>
      <c r="W356" s="13" t="s">
        <v>1541</v>
      </c>
      <c r="X356" s="13" t="str">
        <f>_xlfn.XLOOKUP(Burndata[[#This Row],[STATE_FULL]],'[1]State Regions'!$A:$A,'[1]State Regions'!$B:$B)</f>
        <v>Midwest</v>
      </c>
    </row>
    <row r="357" spans="1:24" x14ac:dyDescent="0.2">
      <c r="A357" s="13" t="s">
        <v>1499</v>
      </c>
      <c r="B357" s="13" t="s">
        <v>1500</v>
      </c>
      <c r="C357" s="13" t="s">
        <v>1542</v>
      </c>
      <c r="D357" s="13" t="s">
        <v>1543</v>
      </c>
      <c r="E357" s="13" t="s">
        <v>1544</v>
      </c>
      <c r="F357" s="14">
        <v>64804</v>
      </c>
      <c r="G357" s="13">
        <v>6630008</v>
      </c>
      <c r="H357" s="13" t="s">
        <v>1545</v>
      </c>
      <c r="I357" s="13">
        <v>380</v>
      </c>
      <c r="K357" s="13">
        <v>1</v>
      </c>
      <c r="O357" s="13" t="s">
        <v>39</v>
      </c>
      <c r="Q357" s="13">
        <v>1</v>
      </c>
      <c r="T357" s="13" t="s">
        <v>2798</v>
      </c>
      <c r="U357" s="13" t="s">
        <v>28</v>
      </c>
      <c r="W357" s="13" t="s">
        <v>1546</v>
      </c>
      <c r="X357" s="13" t="str">
        <f>_xlfn.XLOOKUP(Burndata[[#This Row],[STATE_FULL]],'[1]State Regions'!$A:$A,'[1]State Regions'!$B:$B)</f>
        <v>Midwest</v>
      </c>
    </row>
    <row r="358" spans="1:24" x14ac:dyDescent="0.2">
      <c r="A358" s="13" t="s">
        <v>1499</v>
      </c>
      <c r="B358" s="13" t="s">
        <v>1500</v>
      </c>
      <c r="C358" s="13" t="s">
        <v>1542</v>
      </c>
      <c r="D358" s="13" t="s">
        <v>1547</v>
      </c>
      <c r="E358" s="13" t="s">
        <v>1544</v>
      </c>
      <c r="F358" s="14">
        <v>64804</v>
      </c>
      <c r="G358" s="13">
        <v>6630330</v>
      </c>
      <c r="H358" s="13" t="s">
        <v>1548</v>
      </c>
      <c r="I358" s="13">
        <v>221</v>
      </c>
      <c r="K358" s="13">
        <v>1</v>
      </c>
      <c r="O358" s="13" t="s">
        <v>39</v>
      </c>
      <c r="Q358" s="13">
        <v>1</v>
      </c>
      <c r="T358" s="13" t="s">
        <v>2798</v>
      </c>
      <c r="U358" s="13" t="s">
        <v>28</v>
      </c>
      <c r="W358" s="13" t="s">
        <v>1549</v>
      </c>
      <c r="X358" s="13" t="str">
        <f>_xlfn.XLOOKUP(Burndata[[#This Row],[STATE_FULL]],'[1]State Regions'!$A:$A,'[1]State Regions'!$B:$B)</f>
        <v>Midwest</v>
      </c>
    </row>
    <row r="359" spans="1:24" x14ac:dyDescent="0.2">
      <c r="A359" s="13" t="s">
        <v>1499</v>
      </c>
      <c r="B359" s="13" t="s">
        <v>1500</v>
      </c>
      <c r="C359" s="13" t="s">
        <v>1438</v>
      </c>
      <c r="D359" s="13" t="s">
        <v>1550</v>
      </c>
      <c r="E359" s="13" t="s">
        <v>1551</v>
      </c>
      <c r="F359" s="14">
        <v>63044</v>
      </c>
      <c r="G359" s="13">
        <v>6630985</v>
      </c>
      <c r="H359" s="13" t="s">
        <v>1552</v>
      </c>
      <c r="I359" s="13">
        <v>523</v>
      </c>
      <c r="K359" s="13">
        <v>1</v>
      </c>
      <c r="O359" s="13" t="s">
        <v>39</v>
      </c>
      <c r="Q359" s="13">
        <v>1</v>
      </c>
      <c r="T359" s="13" t="s">
        <v>2798</v>
      </c>
      <c r="U359" s="13" t="s">
        <v>28</v>
      </c>
      <c r="W359" s="13" t="s">
        <v>1553</v>
      </c>
      <c r="X359" s="13" t="str">
        <f>_xlfn.XLOOKUP(Burndata[[#This Row],[STATE_FULL]],'[1]State Regions'!$A:$A,'[1]State Regions'!$B:$B)</f>
        <v>Midwest</v>
      </c>
    </row>
    <row r="360" spans="1:24" x14ac:dyDescent="0.2">
      <c r="A360" s="13" t="s">
        <v>1499</v>
      </c>
      <c r="B360" s="13" t="s">
        <v>1500</v>
      </c>
      <c r="C360" s="13" t="s">
        <v>1554</v>
      </c>
      <c r="D360" s="13" t="s">
        <v>1555</v>
      </c>
      <c r="E360" s="13" t="s">
        <v>1556</v>
      </c>
      <c r="F360" s="14">
        <v>63128</v>
      </c>
      <c r="G360" s="13">
        <v>6631160</v>
      </c>
      <c r="H360" s="13" t="s">
        <v>1557</v>
      </c>
      <c r="I360" s="13">
        <v>542</v>
      </c>
      <c r="K360" s="13">
        <v>1</v>
      </c>
      <c r="O360" s="13" t="s">
        <v>39</v>
      </c>
      <c r="Q360" s="13">
        <v>1</v>
      </c>
      <c r="T360" s="13" t="s">
        <v>2798</v>
      </c>
      <c r="U360" s="13" t="s">
        <v>28</v>
      </c>
      <c r="W360" s="13" t="s">
        <v>1558</v>
      </c>
      <c r="X360" s="13" t="str">
        <f>_xlfn.XLOOKUP(Burndata[[#This Row],[STATE_FULL]],'[1]State Regions'!$A:$A,'[1]State Regions'!$B:$B)</f>
        <v>Midwest</v>
      </c>
    </row>
    <row r="361" spans="1:24" x14ac:dyDescent="0.2">
      <c r="A361" s="13" t="s">
        <v>1499</v>
      </c>
      <c r="B361" s="13" t="s">
        <v>1500</v>
      </c>
      <c r="C361" s="13" t="s">
        <v>1554</v>
      </c>
      <c r="D361" s="13" t="s">
        <v>1559</v>
      </c>
      <c r="E361" s="13" t="s">
        <v>1556</v>
      </c>
      <c r="F361" s="14">
        <v>63110</v>
      </c>
      <c r="G361" s="13">
        <v>6630930</v>
      </c>
      <c r="H361" s="13" t="s">
        <v>1560</v>
      </c>
      <c r="I361" s="13">
        <v>1405</v>
      </c>
      <c r="J361" s="13">
        <v>24</v>
      </c>
      <c r="K361" s="13">
        <v>1</v>
      </c>
      <c r="M361" s="13">
        <v>1</v>
      </c>
      <c r="O361" s="13" t="s">
        <v>28</v>
      </c>
      <c r="P361" s="13">
        <v>1</v>
      </c>
      <c r="T361" s="13" t="s">
        <v>39</v>
      </c>
      <c r="U361" s="13" t="s">
        <v>28</v>
      </c>
      <c r="W361" s="13" t="s">
        <v>1561</v>
      </c>
      <c r="X361" s="13" t="str">
        <f>_xlfn.XLOOKUP(Burndata[[#This Row],[STATE_FULL]],'[1]State Regions'!$A:$A,'[1]State Regions'!$B:$B)</f>
        <v>Midwest</v>
      </c>
    </row>
    <row r="362" spans="1:24" x14ac:dyDescent="0.2">
      <c r="A362" s="13" t="s">
        <v>1499</v>
      </c>
      <c r="B362" s="13" t="s">
        <v>1500</v>
      </c>
      <c r="C362" s="13" t="s">
        <v>1554</v>
      </c>
      <c r="D362" s="13" t="s">
        <v>1562</v>
      </c>
      <c r="E362" s="13" t="s">
        <v>1556</v>
      </c>
      <c r="F362" s="14">
        <v>63104</v>
      </c>
      <c r="G362" s="13">
        <v>6631020</v>
      </c>
      <c r="H362" s="13" t="s">
        <v>1563</v>
      </c>
      <c r="I362" s="13">
        <v>356</v>
      </c>
      <c r="K362" s="13">
        <v>1</v>
      </c>
      <c r="O362" s="13" t="s">
        <v>28</v>
      </c>
      <c r="P362" s="13">
        <v>1</v>
      </c>
      <c r="T362" s="13" t="s">
        <v>2798</v>
      </c>
      <c r="U362" s="13" t="s">
        <v>28</v>
      </c>
      <c r="W362" s="13" t="s">
        <v>1564</v>
      </c>
      <c r="X362" s="13" t="str">
        <f>_xlfn.XLOOKUP(Burndata[[#This Row],[STATE_FULL]],'[1]State Regions'!$A:$A,'[1]State Regions'!$B:$B)</f>
        <v>Midwest</v>
      </c>
    </row>
    <row r="363" spans="1:24" x14ac:dyDescent="0.2">
      <c r="A363" s="13" t="s">
        <v>1499</v>
      </c>
      <c r="B363" s="13" t="s">
        <v>1500</v>
      </c>
      <c r="C363" s="13" t="s">
        <v>1554</v>
      </c>
      <c r="D363" s="13" t="s">
        <v>1565</v>
      </c>
      <c r="E363" s="13" t="s">
        <v>1556</v>
      </c>
      <c r="F363" s="14">
        <v>63110</v>
      </c>
      <c r="G363" s="13">
        <v>6631180</v>
      </c>
      <c r="H363" s="13" t="s">
        <v>1566</v>
      </c>
      <c r="I363" s="13">
        <v>402</v>
      </c>
      <c r="J363" s="13">
        <v>6</v>
      </c>
      <c r="L363" s="13">
        <v>1</v>
      </c>
      <c r="N363" s="13">
        <v>1</v>
      </c>
      <c r="O363" s="13" t="s">
        <v>28</v>
      </c>
      <c r="R363" s="13">
        <v>1</v>
      </c>
      <c r="T363" s="13" t="s">
        <v>39</v>
      </c>
      <c r="U363" s="13" t="s">
        <v>28</v>
      </c>
      <c r="W363" s="13" t="s">
        <v>1567</v>
      </c>
      <c r="X363" s="13" t="str">
        <f>_xlfn.XLOOKUP(Burndata[[#This Row],[STATE_FULL]],'[1]State Regions'!$A:$A,'[1]State Regions'!$B:$B)</f>
        <v>Midwest</v>
      </c>
    </row>
    <row r="364" spans="1:24" x14ac:dyDescent="0.2">
      <c r="A364" s="13" t="s">
        <v>1499</v>
      </c>
      <c r="B364" s="13" t="s">
        <v>1500</v>
      </c>
      <c r="C364" s="13" t="s">
        <v>1554</v>
      </c>
      <c r="D364" s="13" t="s">
        <v>1568</v>
      </c>
      <c r="E364" s="13" t="s">
        <v>1556</v>
      </c>
      <c r="F364" s="14">
        <v>63141</v>
      </c>
      <c r="G364" s="13">
        <v>6631165</v>
      </c>
      <c r="H364" s="13" t="s">
        <v>1569</v>
      </c>
      <c r="I364" s="13">
        <v>979</v>
      </c>
      <c r="J364" s="13">
        <v>12</v>
      </c>
      <c r="K364" s="13">
        <v>1</v>
      </c>
      <c r="M364" s="13">
        <v>1</v>
      </c>
      <c r="N364" s="13">
        <v>1</v>
      </c>
      <c r="O364" s="13" t="s">
        <v>39</v>
      </c>
      <c r="P364" s="13">
        <v>1</v>
      </c>
      <c r="T364" s="13" t="s">
        <v>28</v>
      </c>
      <c r="U364" s="13" t="s">
        <v>28</v>
      </c>
      <c r="W364" s="13" t="s">
        <v>1570</v>
      </c>
      <c r="X364" s="13" t="str">
        <f>_xlfn.XLOOKUP(Burndata[[#This Row],[STATE_FULL]],'[1]State Regions'!$A:$A,'[1]State Regions'!$B:$B)</f>
        <v>Midwest</v>
      </c>
    </row>
    <row r="365" spans="1:24" x14ac:dyDescent="0.2">
      <c r="A365" s="13" t="s">
        <v>1499</v>
      </c>
      <c r="B365" s="13" t="s">
        <v>1500</v>
      </c>
      <c r="C365" s="13" t="s">
        <v>1554</v>
      </c>
      <c r="D365" s="13" t="s">
        <v>1571</v>
      </c>
      <c r="E365" s="13" t="s">
        <v>1556</v>
      </c>
      <c r="F365" s="14">
        <v>63104</v>
      </c>
      <c r="G365" s="13">
        <v>6630945</v>
      </c>
      <c r="H365" s="13" t="s">
        <v>1572</v>
      </c>
      <c r="I365" s="13">
        <v>195</v>
      </c>
      <c r="L365" s="13">
        <v>1</v>
      </c>
      <c r="O365" s="13" t="s">
        <v>39</v>
      </c>
      <c r="R365" s="13">
        <v>1</v>
      </c>
      <c r="T365" s="13" t="s">
        <v>2798</v>
      </c>
      <c r="U365" s="13" t="s">
        <v>28</v>
      </c>
      <c r="W365" s="13" t="s">
        <v>1573</v>
      </c>
      <c r="X365" s="13" t="str">
        <f>_xlfn.XLOOKUP(Burndata[[#This Row],[STATE_FULL]],'[1]State Regions'!$A:$A,'[1]State Regions'!$B:$B)</f>
        <v>Midwest</v>
      </c>
    </row>
    <row r="366" spans="1:24" x14ac:dyDescent="0.2">
      <c r="A366" s="13" t="s">
        <v>1574</v>
      </c>
      <c r="B366" s="13" t="s">
        <v>1575</v>
      </c>
      <c r="C366" s="13" t="s">
        <v>1576</v>
      </c>
      <c r="D366" s="13" t="s">
        <v>1577</v>
      </c>
      <c r="E366" s="13" t="s">
        <v>1578</v>
      </c>
      <c r="F366" s="14">
        <v>59405</v>
      </c>
      <c r="G366" s="13">
        <v>6810003</v>
      </c>
      <c r="H366" s="13" t="s">
        <v>1579</v>
      </c>
      <c r="I366" s="13">
        <v>530</v>
      </c>
      <c r="K366" s="13">
        <v>1</v>
      </c>
      <c r="O366" s="13" t="s">
        <v>28</v>
      </c>
      <c r="Q366" s="13">
        <v>1</v>
      </c>
      <c r="T366" s="13" t="s">
        <v>2798</v>
      </c>
      <c r="U366" s="13" t="s">
        <v>28</v>
      </c>
      <c r="W366" s="13" t="s">
        <v>1580</v>
      </c>
      <c r="X366" s="13" t="str">
        <f>_xlfn.XLOOKUP(Burndata[[#This Row],[STATE_FULL]],'[1]State Regions'!$A:$A,'[1]State Regions'!$B:$B)</f>
        <v>West</v>
      </c>
    </row>
    <row r="367" spans="1:24" x14ac:dyDescent="0.2">
      <c r="A367" s="13" t="s">
        <v>1574</v>
      </c>
      <c r="B367" s="13" t="s">
        <v>1575</v>
      </c>
      <c r="C367" s="13" t="s">
        <v>1581</v>
      </c>
      <c r="D367" s="13" t="s">
        <v>1582</v>
      </c>
      <c r="E367" s="13" t="s">
        <v>1581</v>
      </c>
      <c r="F367" s="14">
        <v>59802</v>
      </c>
      <c r="G367" s="13">
        <v>6810430</v>
      </c>
      <c r="H367" s="13" t="s">
        <v>1583</v>
      </c>
      <c r="I367" s="13">
        <v>237</v>
      </c>
      <c r="K367" s="13">
        <v>1</v>
      </c>
      <c r="O367" s="13" t="s">
        <v>28</v>
      </c>
      <c r="Q367" s="13">
        <v>1</v>
      </c>
      <c r="T367" s="13" t="s">
        <v>2798</v>
      </c>
      <c r="U367" s="13" t="s">
        <v>28</v>
      </c>
      <c r="W367" s="13" t="s">
        <v>1584</v>
      </c>
      <c r="X367" s="13" t="str">
        <f>_xlfn.XLOOKUP(Burndata[[#This Row],[STATE_FULL]],'[1]State Regions'!$A:$A,'[1]State Regions'!$B:$B)</f>
        <v>West</v>
      </c>
    </row>
    <row r="368" spans="1:24" x14ac:dyDescent="0.2">
      <c r="A368" s="13" t="s">
        <v>1574</v>
      </c>
      <c r="B368" s="13" t="s">
        <v>1575</v>
      </c>
      <c r="C368" s="13" t="s">
        <v>1585</v>
      </c>
      <c r="D368" s="13" t="s">
        <v>1586</v>
      </c>
      <c r="E368" s="13" t="s">
        <v>1587</v>
      </c>
      <c r="F368" s="14">
        <v>59108</v>
      </c>
      <c r="G368" s="13">
        <v>6810020</v>
      </c>
      <c r="H368" s="13" t="s">
        <v>1588</v>
      </c>
      <c r="I368" s="13">
        <v>304</v>
      </c>
      <c r="K368" s="13">
        <v>1</v>
      </c>
      <c r="O368" s="13" t="s">
        <v>28</v>
      </c>
      <c r="Q368" s="13">
        <v>1</v>
      </c>
      <c r="T368" s="13" t="s">
        <v>2798</v>
      </c>
      <c r="U368" s="13" t="s">
        <v>28</v>
      </c>
      <c r="W368" s="13" t="s">
        <v>1589</v>
      </c>
      <c r="X368" s="13" t="str">
        <f>_xlfn.XLOOKUP(Burndata[[#This Row],[STATE_FULL]],'[1]State Regions'!$A:$A,'[1]State Regions'!$B:$B)</f>
        <v>West</v>
      </c>
    </row>
    <row r="369" spans="1:24" x14ac:dyDescent="0.2">
      <c r="A369" s="13" t="s">
        <v>1574</v>
      </c>
      <c r="B369" s="13" t="s">
        <v>1575</v>
      </c>
      <c r="C369" s="13" t="s">
        <v>1585</v>
      </c>
      <c r="D369" s="13" t="s">
        <v>1590</v>
      </c>
      <c r="E369" s="13" t="s">
        <v>1587</v>
      </c>
      <c r="F369" s="14">
        <v>59101</v>
      </c>
      <c r="G369" s="13">
        <v>6810030</v>
      </c>
      <c r="H369" s="13" t="s">
        <v>1591</v>
      </c>
      <c r="I369" s="13">
        <v>286</v>
      </c>
      <c r="K369" s="13">
        <v>1</v>
      </c>
      <c r="O369" s="13" t="s">
        <v>28</v>
      </c>
      <c r="Q369" s="13">
        <v>1</v>
      </c>
      <c r="T369" s="13" t="s">
        <v>2798</v>
      </c>
      <c r="U369" s="13" t="s">
        <v>28</v>
      </c>
      <c r="W369" s="13" t="s">
        <v>1592</v>
      </c>
      <c r="X369" s="13" t="str">
        <f>_xlfn.XLOOKUP(Burndata[[#This Row],[STATE_FULL]],'[1]State Regions'!$A:$A,'[1]State Regions'!$B:$B)</f>
        <v>West</v>
      </c>
    </row>
    <row r="370" spans="1:24" x14ac:dyDescent="0.2">
      <c r="A370" s="13" t="s">
        <v>1593</v>
      </c>
      <c r="B370" s="13" t="s">
        <v>1594</v>
      </c>
      <c r="C370" s="13" t="s">
        <v>1595</v>
      </c>
      <c r="D370" s="13" t="s">
        <v>1596</v>
      </c>
      <c r="E370" s="13" t="s">
        <v>1597</v>
      </c>
      <c r="F370" s="14">
        <v>68847</v>
      </c>
      <c r="G370" s="13">
        <v>6660002</v>
      </c>
      <c r="H370" s="13" t="s">
        <v>1598</v>
      </c>
      <c r="I370" s="13">
        <v>268</v>
      </c>
      <c r="K370" s="13">
        <v>1</v>
      </c>
      <c r="O370" s="13" t="s">
        <v>39</v>
      </c>
      <c r="Q370" s="13">
        <v>1</v>
      </c>
      <c r="T370" s="13" t="s">
        <v>2798</v>
      </c>
      <c r="U370" s="13" t="s">
        <v>28</v>
      </c>
      <c r="W370" s="13" t="s">
        <v>1599</v>
      </c>
      <c r="X370" s="13" t="str">
        <f>_xlfn.XLOOKUP(Burndata[[#This Row],[STATE_FULL]],'[1]State Regions'!$A:$A,'[1]State Regions'!$B:$B)</f>
        <v>Midwest</v>
      </c>
    </row>
    <row r="371" spans="1:24" x14ac:dyDescent="0.2">
      <c r="A371" s="13" t="s">
        <v>1593</v>
      </c>
      <c r="B371" s="13" t="s">
        <v>1594</v>
      </c>
      <c r="C371" s="13" t="s">
        <v>439</v>
      </c>
      <c r="D371" s="13" t="s">
        <v>1600</v>
      </c>
      <c r="E371" s="13" t="s">
        <v>1601</v>
      </c>
      <c r="F371" s="14">
        <v>68124</v>
      </c>
      <c r="G371" s="13">
        <v>6660720</v>
      </c>
      <c r="H371" s="13" t="s">
        <v>1602</v>
      </c>
      <c r="I371" s="13">
        <v>391</v>
      </c>
      <c r="K371" s="13">
        <v>1</v>
      </c>
      <c r="O371" s="13" t="s">
        <v>28</v>
      </c>
      <c r="P371" s="13">
        <v>1</v>
      </c>
      <c r="T371" s="13" t="s">
        <v>2798</v>
      </c>
      <c r="U371" s="13" t="s">
        <v>28</v>
      </c>
      <c r="W371" s="13" t="s">
        <v>1603</v>
      </c>
      <c r="X371" s="13" t="str">
        <f>_xlfn.XLOOKUP(Burndata[[#This Row],[STATE_FULL]],'[1]State Regions'!$A:$A,'[1]State Regions'!$B:$B)</f>
        <v>Midwest</v>
      </c>
    </row>
    <row r="372" spans="1:24" x14ac:dyDescent="0.2">
      <c r="A372" s="13" t="s">
        <v>1593</v>
      </c>
      <c r="B372" s="13" t="s">
        <v>1594</v>
      </c>
      <c r="C372" s="13" t="s">
        <v>439</v>
      </c>
      <c r="D372" s="13" t="s">
        <v>1604</v>
      </c>
      <c r="E372" s="13" t="s">
        <v>1601</v>
      </c>
      <c r="F372" s="14">
        <v>68114</v>
      </c>
      <c r="G372" s="13">
        <v>6660635</v>
      </c>
      <c r="H372" s="13" t="s">
        <v>1605</v>
      </c>
      <c r="I372" s="13">
        <v>145</v>
      </c>
      <c r="L372" s="13">
        <v>1</v>
      </c>
      <c r="O372" s="13" t="s">
        <v>28</v>
      </c>
      <c r="R372" s="13">
        <v>1</v>
      </c>
      <c r="T372" s="13" t="s">
        <v>2798</v>
      </c>
      <c r="U372" s="13" t="s">
        <v>28</v>
      </c>
      <c r="W372" s="13" t="s">
        <v>1606</v>
      </c>
      <c r="X372" s="13" t="str">
        <f>_xlfn.XLOOKUP(Burndata[[#This Row],[STATE_FULL]],'[1]State Regions'!$A:$A,'[1]State Regions'!$B:$B)</f>
        <v>Midwest</v>
      </c>
    </row>
    <row r="373" spans="1:24" x14ac:dyDescent="0.2">
      <c r="A373" s="13" t="s">
        <v>1593</v>
      </c>
      <c r="B373" s="13" t="s">
        <v>1594</v>
      </c>
      <c r="C373" s="13" t="s">
        <v>439</v>
      </c>
      <c r="D373" s="13" t="s">
        <v>1607</v>
      </c>
      <c r="E373" s="13" t="s">
        <v>1601</v>
      </c>
      <c r="F373" s="14">
        <v>68105</v>
      </c>
      <c r="G373" s="13">
        <v>6660005</v>
      </c>
      <c r="H373" s="13" t="s">
        <v>1608</v>
      </c>
      <c r="I373" s="13">
        <v>718</v>
      </c>
      <c r="K373" s="13">
        <v>1</v>
      </c>
      <c r="O373" s="13" t="s">
        <v>28</v>
      </c>
      <c r="P373" s="13">
        <v>1</v>
      </c>
      <c r="T373" s="13" t="s">
        <v>2798</v>
      </c>
      <c r="U373" s="13" t="s">
        <v>28</v>
      </c>
      <c r="W373" s="13" t="s">
        <v>1609</v>
      </c>
      <c r="X373" s="13" t="str">
        <f>_xlfn.XLOOKUP(Burndata[[#This Row],[STATE_FULL]],'[1]State Regions'!$A:$A,'[1]State Regions'!$B:$B)</f>
        <v>Midwest</v>
      </c>
    </row>
    <row r="374" spans="1:24" x14ac:dyDescent="0.2">
      <c r="A374" s="13" t="s">
        <v>1593</v>
      </c>
      <c r="B374" s="13" t="s">
        <v>1594</v>
      </c>
      <c r="C374" s="13" t="s">
        <v>181</v>
      </c>
      <c r="D374" s="13" t="s">
        <v>1610</v>
      </c>
      <c r="E374" s="13" t="s">
        <v>1611</v>
      </c>
      <c r="F374" s="14">
        <v>68502</v>
      </c>
      <c r="G374" s="13">
        <v>6660420</v>
      </c>
      <c r="H374" s="13" t="s">
        <v>1612</v>
      </c>
      <c r="I374" s="13">
        <v>640</v>
      </c>
      <c r="K374" s="13">
        <v>1</v>
      </c>
      <c r="O374" s="13" t="s">
        <v>28</v>
      </c>
      <c r="Q374" s="13">
        <v>1</v>
      </c>
      <c r="T374" s="13" t="s">
        <v>2798</v>
      </c>
      <c r="U374" s="13" t="s">
        <v>28</v>
      </c>
      <c r="W374" s="13" t="s">
        <v>1613</v>
      </c>
      <c r="X374" s="13" t="str">
        <f>_xlfn.XLOOKUP(Burndata[[#This Row],[STATE_FULL]],'[1]State Regions'!$A:$A,'[1]State Regions'!$B:$B)</f>
        <v>Midwest</v>
      </c>
    </row>
    <row r="375" spans="1:24" x14ac:dyDescent="0.2">
      <c r="A375" s="13" t="s">
        <v>1593</v>
      </c>
      <c r="B375" s="13" t="s">
        <v>1594</v>
      </c>
      <c r="C375" s="13" t="s">
        <v>181</v>
      </c>
      <c r="D375" s="13" t="s">
        <v>1614</v>
      </c>
      <c r="E375" s="13" t="s">
        <v>1611</v>
      </c>
      <c r="F375" s="14">
        <v>68510</v>
      </c>
      <c r="G375" s="13">
        <v>6660460</v>
      </c>
      <c r="H375" s="13" t="s">
        <v>1615</v>
      </c>
      <c r="I375" s="13">
        <v>16</v>
      </c>
      <c r="J375" s="13">
        <v>16</v>
      </c>
      <c r="M375" s="13">
        <v>1</v>
      </c>
      <c r="N375" s="13">
        <v>1</v>
      </c>
      <c r="T375" s="13" t="s">
        <v>28</v>
      </c>
      <c r="V375" s="13" t="s">
        <v>28</v>
      </c>
      <c r="W375" s="13" t="s">
        <v>1616</v>
      </c>
      <c r="X375" s="13" t="str">
        <f>_xlfn.XLOOKUP(Burndata[[#This Row],[STATE_FULL]],'[1]State Regions'!$A:$A,'[1]State Regions'!$B:$B)</f>
        <v>Midwest</v>
      </c>
    </row>
    <row r="376" spans="1:24" x14ac:dyDescent="0.2">
      <c r="A376" s="13" t="s">
        <v>1593</v>
      </c>
      <c r="B376" s="13" t="s">
        <v>1594</v>
      </c>
      <c r="C376" s="13" t="s">
        <v>1617</v>
      </c>
      <c r="D376" s="13" t="s">
        <v>1618</v>
      </c>
      <c r="E376" s="13" t="s">
        <v>1619</v>
      </c>
      <c r="F376" s="14">
        <v>69361</v>
      </c>
      <c r="G376" s="13">
        <v>6660810</v>
      </c>
      <c r="H376" s="13" t="s">
        <v>1620</v>
      </c>
      <c r="I376" s="13">
        <v>188</v>
      </c>
      <c r="K376" s="13">
        <v>1</v>
      </c>
      <c r="O376" s="13" t="s">
        <v>39</v>
      </c>
      <c r="Q376" s="13">
        <v>1</v>
      </c>
      <c r="T376" s="13" t="s">
        <v>2798</v>
      </c>
      <c r="U376" s="13" t="s">
        <v>28</v>
      </c>
      <c r="W376" s="13" t="s">
        <v>1621</v>
      </c>
      <c r="X376" s="13" t="str">
        <f>_xlfn.XLOOKUP(Burndata[[#This Row],[STATE_FULL]],'[1]State Regions'!$A:$A,'[1]State Regions'!$B:$B)</f>
        <v>Midwest</v>
      </c>
    </row>
    <row r="377" spans="1:24" x14ac:dyDescent="0.2">
      <c r="A377" s="13" t="s">
        <v>1622</v>
      </c>
      <c r="B377" s="13" t="s">
        <v>1623</v>
      </c>
      <c r="C377" s="13" t="s">
        <v>1624</v>
      </c>
      <c r="D377" s="13" t="s">
        <v>1625</v>
      </c>
      <c r="E377" s="13" t="s">
        <v>1626</v>
      </c>
      <c r="F377" s="14">
        <v>89109</v>
      </c>
      <c r="G377" s="13">
        <v>6880069</v>
      </c>
      <c r="H377" s="13" t="s">
        <v>1627</v>
      </c>
      <c r="I377" s="13">
        <v>701</v>
      </c>
      <c r="J377" s="13">
        <v>15</v>
      </c>
      <c r="K377" s="13">
        <v>1</v>
      </c>
      <c r="M377" s="13">
        <v>1</v>
      </c>
      <c r="N377" s="13">
        <v>1</v>
      </c>
      <c r="O377" s="13" t="s">
        <v>28</v>
      </c>
      <c r="Q377" s="13">
        <v>1</v>
      </c>
      <c r="T377" s="13" t="s">
        <v>39</v>
      </c>
      <c r="U377" s="13" t="s">
        <v>28</v>
      </c>
      <c r="V377" s="13" t="s">
        <v>39</v>
      </c>
      <c r="W377" s="13" t="s">
        <v>1628</v>
      </c>
      <c r="X377" s="13" t="str">
        <f>_xlfn.XLOOKUP(Burndata[[#This Row],[STATE_FULL]],'[1]State Regions'!$A:$A,'[1]State Regions'!$B:$B)</f>
        <v>West</v>
      </c>
    </row>
    <row r="378" spans="1:24" x14ac:dyDescent="0.2">
      <c r="A378" s="13" t="s">
        <v>1622</v>
      </c>
      <c r="B378" s="13" t="s">
        <v>1623</v>
      </c>
      <c r="C378" s="13" t="s">
        <v>1624</v>
      </c>
      <c r="D378" s="13" t="s">
        <v>1629</v>
      </c>
      <c r="E378" s="13" t="s">
        <v>1626</v>
      </c>
      <c r="F378" s="14">
        <v>89102</v>
      </c>
      <c r="G378" s="13">
        <v>6880071</v>
      </c>
      <c r="H378" s="13" t="s">
        <v>1630</v>
      </c>
      <c r="I378" s="13">
        <v>564</v>
      </c>
      <c r="J378" s="13">
        <v>16</v>
      </c>
      <c r="K378" s="13">
        <v>1</v>
      </c>
      <c r="L378" s="13">
        <v>1</v>
      </c>
      <c r="M378" s="13">
        <v>1</v>
      </c>
      <c r="N378" s="13">
        <v>1</v>
      </c>
      <c r="O378" s="13" t="s">
        <v>28</v>
      </c>
      <c r="P378" s="13">
        <v>1</v>
      </c>
      <c r="S378" s="13">
        <v>1</v>
      </c>
      <c r="T378" s="13" t="s">
        <v>28</v>
      </c>
      <c r="U378" s="13" t="s">
        <v>28</v>
      </c>
      <c r="V378" s="13" t="s">
        <v>39</v>
      </c>
      <c r="W378" s="13" t="s">
        <v>1631</v>
      </c>
      <c r="X378" s="13" t="str">
        <f>_xlfn.XLOOKUP(Burndata[[#This Row],[STATE_FULL]],'[1]State Regions'!$A:$A,'[1]State Regions'!$B:$B)</f>
        <v>West</v>
      </c>
    </row>
    <row r="379" spans="1:24" x14ac:dyDescent="0.2">
      <c r="A379" s="13" t="s">
        <v>1622</v>
      </c>
      <c r="B379" s="13" t="s">
        <v>1623</v>
      </c>
      <c r="C379" s="13" t="s">
        <v>1632</v>
      </c>
      <c r="D379" s="13" t="s">
        <v>1633</v>
      </c>
      <c r="E379" s="13" t="s">
        <v>1634</v>
      </c>
      <c r="F379" s="14">
        <v>89502</v>
      </c>
      <c r="G379" s="13">
        <v>6880130</v>
      </c>
      <c r="H379" s="13" t="s">
        <v>1635</v>
      </c>
      <c r="I379" s="13">
        <v>808</v>
      </c>
      <c r="K379" s="13">
        <v>1</v>
      </c>
      <c r="O379" s="13" t="s">
        <v>28</v>
      </c>
      <c r="Q379" s="13">
        <v>1</v>
      </c>
      <c r="T379" s="13" t="s">
        <v>2798</v>
      </c>
      <c r="U379" s="13" t="s">
        <v>28</v>
      </c>
      <c r="W379" s="13" t="s">
        <v>1636</v>
      </c>
      <c r="X379" s="13" t="str">
        <f>_xlfn.XLOOKUP(Burndata[[#This Row],[STATE_FULL]],'[1]State Regions'!$A:$A,'[1]State Regions'!$B:$B)</f>
        <v>West</v>
      </c>
    </row>
    <row r="380" spans="1:24" x14ac:dyDescent="0.2">
      <c r="A380" s="13" t="s">
        <v>1637</v>
      </c>
      <c r="B380" s="13" t="s">
        <v>1638</v>
      </c>
      <c r="C380" s="13" t="s">
        <v>1639</v>
      </c>
      <c r="D380" s="13" t="s">
        <v>1640</v>
      </c>
      <c r="E380" s="13" t="s">
        <v>1641</v>
      </c>
      <c r="F380" s="15" t="s">
        <v>1642</v>
      </c>
      <c r="G380" s="13">
        <v>6120170</v>
      </c>
      <c r="H380" s="13" t="s">
        <v>1643</v>
      </c>
      <c r="I380" s="13">
        <v>396</v>
      </c>
      <c r="K380" s="13">
        <v>1</v>
      </c>
      <c r="L380" s="13">
        <v>1</v>
      </c>
      <c r="O380" s="13" t="s">
        <v>28</v>
      </c>
      <c r="P380" s="13">
        <v>1</v>
      </c>
      <c r="S380" s="13">
        <v>1</v>
      </c>
      <c r="T380" s="13" t="s">
        <v>2798</v>
      </c>
      <c r="U380" s="13" t="s">
        <v>28</v>
      </c>
      <c r="W380" s="13" t="s">
        <v>1644</v>
      </c>
      <c r="X380" s="13" t="str">
        <f>_xlfn.XLOOKUP(Burndata[[#This Row],[STATE_FULL]],'[1]State Regions'!$A:$A,'[1]State Regions'!$B:$B)</f>
        <v>Northeast</v>
      </c>
    </row>
    <row r="381" spans="1:24" x14ac:dyDescent="0.2">
      <c r="A381" s="13" t="s">
        <v>1637</v>
      </c>
      <c r="B381" s="13" t="s">
        <v>1638</v>
      </c>
      <c r="C381" s="13" t="s">
        <v>1645</v>
      </c>
      <c r="D381" s="13" t="s">
        <v>1646</v>
      </c>
      <c r="E381" s="13" t="s">
        <v>1647</v>
      </c>
      <c r="F381" s="15" t="s">
        <v>1648</v>
      </c>
      <c r="G381" s="13">
        <v>6120030</v>
      </c>
      <c r="H381" s="13" t="s">
        <v>1649</v>
      </c>
      <c r="I381" s="13">
        <v>295</v>
      </c>
      <c r="K381" s="13">
        <v>1</v>
      </c>
      <c r="O381" s="13" t="s">
        <v>28</v>
      </c>
      <c r="Q381" s="13">
        <v>1</v>
      </c>
      <c r="T381" s="13" t="s">
        <v>2798</v>
      </c>
      <c r="U381" s="13" t="s">
        <v>28</v>
      </c>
      <c r="W381" s="13" t="s">
        <v>1650</v>
      </c>
      <c r="X381" s="13" t="str">
        <f>_xlfn.XLOOKUP(Burndata[[#This Row],[STATE_FULL]],'[1]State Regions'!$A:$A,'[1]State Regions'!$B:$B)</f>
        <v>Northeast</v>
      </c>
    </row>
    <row r="382" spans="1:24" x14ac:dyDescent="0.2">
      <c r="A382" s="13" t="s">
        <v>1637</v>
      </c>
      <c r="B382" s="13" t="s">
        <v>1638</v>
      </c>
      <c r="C382" s="13" t="s">
        <v>1651</v>
      </c>
      <c r="D382" s="13" t="s">
        <v>1652</v>
      </c>
      <c r="E382" s="13" t="s">
        <v>1653</v>
      </c>
      <c r="F382" s="15" t="s">
        <v>1654</v>
      </c>
      <c r="G382" s="13">
        <v>6120240</v>
      </c>
      <c r="H382" s="13" t="s">
        <v>1655</v>
      </c>
      <c r="I382" s="13">
        <v>296</v>
      </c>
      <c r="K382" s="13">
        <v>1</v>
      </c>
      <c r="O382" s="13" t="s">
        <v>28</v>
      </c>
      <c r="Q382" s="13">
        <v>1</v>
      </c>
      <c r="T382" s="13" t="s">
        <v>2798</v>
      </c>
      <c r="U382" s="13" t="s">
        <v>28</v>
      </c>
      <c r="W382" s="13" t="s">
        <v>1656</v>
      </c>
      <c r="X382" s="13" t="str">
        <f>_xlfn.XLOOKUP(Burndata[[#This Row],[STATE_FULL]],'[1]State Regions'!$A:$A,'[1]State Regions'!$B:$B)</f>
        <v>Northeast</v>
      </c>
    </row>
    <row r="383" spans="1:24" x14ac:dyDescent="0.2">
      <c r="A383" s="13" t="s">
        <v>1637</v>
      </c>
      <c r="B383" s="13" t="s">
        <v>1638</v>
      </c>
      <c r="C383" s="13" t="s">
        <v>1651</v>
      </c>
      <c r="D383" s="13" t="s">
        <v>1657</v>
      </c>
      <c r="E383" s="13" t="s">
        <v>1658</v>
      </c>
      <c r="F383" s="15" t="s">
        <v>1659</v>
      </c>
      <c r="G383" s="13">
        <v>6120001</v>
      </c>
      <c r="H383" s="13" t="s">
        <v>1660</v>
      </c>
      <c r="I383" s="13">
        <v>220</v>
      </c>
      <c r="K383" s="13">
        <v>1</v>
      </c>
      <c r="O383" s="13" t="s">
        <v>28</v>
      </c>
      <c r="Q383" s="13">
        <v>1</v>
      </c>
      <c r="T383" s="13" t="s">
        <v>2798</v>
      </c>
      <c r="U383" s="13" t="s">
        <v>28</v>
      </c>
      <c r="W383" s="13" t="s">
        <v>1661</v>
      </c>
      <c r="X383" s="13" t="str">
        <f>_xlfn.XLOOKUP(Burndata[[#This Row],[STATE_FULL]],'[1]State Regions'!$A:$A,'[1]State Regions'!$B:$B)</f>
        <v>Northeast</v>
      </c>
    </row>
    <row r="384" spans="1:24" x14ac:dyDescent="0.2">
      <c r="A384" s="13" t="s">
        <v>1662</v>
      </c>
      <c r="B384" s="13" t="s">
        <v>1663</v>
      </c>
      <c r="C384" s="13" t="s">
        <v>1664</v>
      </c>
      <c r="D384" s="13" t="s">
        <v>1665</v>
      </c>
      <c r="E384" s="13" t="s">
        <v>1666</v>
      </c>
      <c r="F384" s="15" t="s">
        <v>1667</v>
      </c>
      <c r="G384" s="13">
        <v>6220040</v>
      </c>
      <c r="H384" s="13" t="s">
        <v>1668</v>
      </c>
      <c r="I384" s="13">
        <v>540</v>
      </c>
      <c r="K384" s="13">
        <v>1</v>
      </c>
      <c r="O384" s="13" t="s">
        <v>28</v>
      </c>
      <c r="Q384" s="13">
        <v>1</v>
      </c>
      <c r="T384" s="13" t="s">
        <v>2798</v>
      </c>
      <c r="U384" s="13" t="s">
        <v>28</v>
      </c>
      <c r="W384" s="13" t="s">
        <v>1669</v>
      </c>
      <c r="X384" s="13" t="str">
        <f>_xlfn.XLOOKUP(Burndata[[#This Row],[STATE_FULL]],'[1]State Regions'!$A:$A,'[1]State Regions'!$B:$B)</f>
        <v>Northeast</v>
      </c>
    </row>
    <row r="385" spans="1:24" x14ac:dyDescent="0.2">
      <c r="A385" s="13" t="s">
        <v>1662</v>
      </c>
      <c r="B385" s="13" t="s">
        <v>1663</v>
      </c>
      <c r="C385" s="13" t="s">
        <v>1670</v>
      </c>
      <c r="D385" s="13" t="s">
        <v>1671</v>
      </c>
      <c r="E385" s="13" t="s">
        <v>1672</v>
      </c>
      <c r="F385" s="15" t="s">
        <v>1673</v>
      </c>
      <c r="G385" s="13">
        <v>6220340</v>
      </c>
      <c r="H385" s="13" t="s">
        <v>1674</v>
      </c>
      <c r="I385" s="13">
        <v>781</v>
      </c>
      <c r="K385" s="13">
        <v>1</v>
      </c>
      <c r="O385" s="13" t="s">
        <v>28</v>
      </c>
      <c r="P385" s="13">
        <v>1</v>
      </c>
      <c r="T385" s="13" t="s">
        <v>2798</v>
      </c>
      <c r="U385" s="13" t="s">
        <v>28</v>
      </c>
      <c r="W385" s="13" t="s">
        <v>1675</v>
      </c>
      <c r="X385" s="13" t="str">
        <f>_xlfn.XLOOKUP(Burndata[[#This Row],[STATE_FULL]],'[1]State Regions'!$A:$A,'[1]State Regions'!$B:$B)</f>
        <v>Northeast</v>
      </c>
    </row>
    <row r="386" spans="1:24" x14ac:dyDescent="0.2">
      <c r="A386" s="13" t="s">
        <v>1662</v>
      </c>
      <c r="B386" s="13" t="s">
        <v>1663</v>
      </c>
      <c r="C386" s="13" t="s">
        <v>1676</v>
      </c>
      <c r="D386" s="13" t="s">
        <v>1677</v>
      </c>
      <c r="E386" s="13" t="s">
        <v>1676</v>
      </c>
      <c r="F386" s="15" t="s">
        <v>1678</v>
      </c>
      <c r="G386" s="13">
        <v>6220190</v>
      </c>
      <c r="H386" s="13" t="s">
        <v>1679</v>
      </c>
      <c r="I386" s="13">
        <v>635</v>
      </c>
      <c r="K386" s="13">
        <v>1</v>
      </c>
      <c r="L386" s="13">
        <v>1</v>
      </c>
      <c r="O386" s="13" t="s">
        <v>28</v>
      </c>
      <c r="P386" s="13">
        <v>1</v>
      </c>
      <c r="S386" s="13">
        <v>1</v>
      </c>
      <c r="T386" s="13" t="s">
        <v>2798</v>
      </c>
      <c r="U386" s="13" t="s">
        <v>28</v>
      </c>
      <c r="W386" s="13" t="s">
        <v>1680</v>
      </c>
      <c r="X386" s="13" t="str">
        <f>_xlfn.XLOOKUP(Burndata[[#This Row],[STATE_FULL]],'[1]State Regions'!$A:$A,'[1]State Regions'!$B:$B)</f>
        <v>Northeast</v>
      </c>
    </row>
    <row r="387" spans="1:24" x14ac:dyDescent="0.2">
      <c r="A387" s="13" t="s">
        <v>1662</v>
      </c>
      <c r="B387" s="13" t="s">
        <v>1663</v>
      </c>
      <c r="C387" s="13" t="s">
        <v>1681</v>
      </c>
      <c r="D387" s="13" t="s">
        <v>1682</v>
      </c>
      <c r="E387" s="13" t="s">
        <v>541</v>
      </c>
      <c r="F387" s="15" t="s">
        <v>1683</v>
      </c>
      <c r="G387" s="13">
        <v>6220785</v>
      </c>
      <c r="H387" s="13" t="s">
        <v>1684</v>
      </c>
      <c r="I387" s="13">
        <v>518</v>
      </c>
      <c r="K387" s="13">
        <v>1</v>
      </c>
      <c r="L387" s="13">
        <v>1</v>
      </c>
      <c r="O387" s="13" t="s">
        <v>28</v>
      </c>
      <c r="P387" s="13">
        <v>1</v>
      </c>
      <c r="S387" s="13">
        <v>1</v>
      </c>
      <c r="T387" s="13" t="s">
        <v>2798</v>
      </c>
      <c r="U387" s="13" t="s">
        <v>28</v>
      </c>
      <c r="W387" s="13" t="s">
        <v>1685</v>
      </c>
      <c r="X387" s="13" t="str">
        <f>_xlfn.XLOOKUP(Burndata[[#This Row],[STATE_FULL]],'[1]State Regions'!$A:$A,'[1]State Regions'!$B:$B)</f>
        <v>Northeast</v>
      </c>
    </row>
    <row r="388" spans="1:24" x14ac:dyDescent="0.2">
      <c r="A388" s="13" t="s">
        <v>1662</v>
      </c>
      <c r="B388" s="13" t="s">
        <v>1663</v>
      </c>
      <c r="C388" s="13" t="s">
        <v>1681</v>
      </c>
      <c r="D388" s="13" t="s">
        <v>1686</v>
      </c>
      <c r="E388" s="13" t="s">
        <v>1687</v>
      </c>
      <c r="F388" s="15" t="s">
        <v>1688</v>
      </c>
      <c r="G388" s="13">
        <v>6220800</v>
      </c>
      <c r="H388" s="13" t="s">
        <v>1689</v>
      </c>
      <c r="I388" s="13">
        <v>12</v>
      </c>
      <c r="J388" s="13">
        <v>12</v>
      </c>
      <c r="M388" s="13">
        <v>1</v>
      </c>
      <c r="N388" s="13">
        <v>1</v>
      </c>
      <c r="T388" s="13" t="s">
        <v>28</v>
      </c>
      <c r="V388" s="13" t="s">
        <v>28</v>
      </c>
      <c r="W388" s="13" t="s">
        <v>1690</v>
      </c>
      <c r="X388" s="13" t="str">
        <f>_xlfn.XLOOKUP(Burndata[[#This Row],[STATE_FULL]],'[1]State Regions'!$A:$A,'[1]State Regions'!$B:$B)</f>
        <v>Northeast</v>
      </c>
    </row>
    <row r="389" spans="1:24" x14ac:dyDescent="0.2">
      <c r="A389" s="13" t="s">
        <v>1662</v>
      </c>
      <c r="B389" s="13" t="s">
        <v>1663</v>
      </c>
      <c r="C389" s="13" t="s">
        <v>684</v>
      </c>
      <c r="D389" s="13" t="s">
        <v>1691</v>
      </c>
      <c r="E389" s="13" t="s">
        <v>1692</v>
      </c>
      <c r="F389" s="15" t="s">
        <v>1693</v>
      </c>
      <c r="G389" s="13">
        <v>6220435</v>
      </c>
      <c r="H389" s="13" t="s">
        <v>1694</v>
      </c>
      <c r="I389" s="13">
        <v>332</v>
      </c>
      <c r="K389" s="13">
        <v>1</v>
      </c>
      <c r="O389" s="13" t="s">
        <v>28</v>
      </c>
      <c r="Q389" s="13">
        <v>1</v>
      </c>
      <c r="T389" s="13" t="s">
        <v>2798</v>
      </c>
      <c r="U389" s="13" t="s">
        <v>28</v>
      </c>
      <c r="W389" s="13" t="s">
        <v>1695</v>
      </c>
      <c r="X389" s="13" t="str">
        <f>_xlfn.XLOOKUP(Burndata[[#This Row],[STATE_FULL]],'[1]State Regions'!$A:$A,'[1]State Regions'!$B:$B)</f>
        <v>Northeast</v>
      </c>
    </row>
    <row r="390" spans="1:24" x14ac:dyDescent="0.2">
      <c r="A390" s="13" t="s">
        <v>1662</v>
      </c>
      <c r="B390" s="13" t="s">
        <v>1663</v>
      </c>
      <c r="C390" s="13" t="s">
        <v>1696</v>
      </c>
      <c r="D390" s="13" t="s">
        <v>1697</v>
      </c>
      <c r="E390" s="13" t="s">
        <v>1408</v>
      </c>
      <c r="F390" s="15" t="s">
        <v>1698</v>
      </c>
      <c r="G390" s="13">
        <v>6221500</v>
      </c>
      <c r="H390" s="13" t="s">
        <v>1699</v>
      </c>
      <c r="I390" s="13">
        <v>265</v>
      </c>
      <c r="K390" s="13">
        <v>1</v>
      </c>
      <c r="O390" s="13" t="s">
        <v>28</v>
      </c>
      <c r="Q390" s="13">
        <v>1</v>
      </c>
      <c r="T390" s="13" t="s">
        <v>2798</v>
      </c>
      <c r="U390" s="13" t="s">
        <v>28</v>
      </c>
      <c r="W390" s="13" t="s">
        <v>1700</v>
      </c>
      <c r="X390" s="13" t="str">
        <f>_xlfn.XLOOKUP(Burndata[[#This Row],[STATE_FULL]],'[1]State Regions'!$A:$A,'[1]State Regions'!$B:$B)</f>
        <v>Northeast</v>
      </c>
    </row>
    <row r="391" spans="1:24" x14ac:dyDescent="0.2">
      <c r="A391" s="13" t="s">
        <v>1662</v>
      </c>
      <c r="B391" s="13" t="s">
        <v>1663</v>
      </c>
      <c r="C391" s="13" t="s">
        <v>1245</v>
      </c>
      <c r="D391" s="13" t="s">
        <v>1701</v>
      </c>
      <c r="E391" s="13" t="s">
        <v>1702</v>
      </c>
      <c r="F391" s="15" t="s">
        <v>1703</v>
      </c>
      <c r="G391" s="13">
        <v>6220920</v>
      </c>
      <c r="H391" s="13" t="s">
        <v>1704</v>
      </c>
      <c r="I391" s="13">
        <v>965</v>
      </c>
      <c r="K391" s="13">
        <v>1</v>
      </c>
      <c r="L391" s="13">
        <v>1</v>
      </c>
      <c r="O391" s="13" t="s">
        <v>28</v>
      </c>
      <c r="P391" s="13">
        <v>1</v>
      </c>
      <c r="S391" s="13">
        <v>1</v>
      </c>
      <c r="T391" s="13" t="s">
        <v>2798</v>
      </c>
      <c r="U391" s="13" t="s">
        <v>28</v>
      </c>
      <c r="W391" s="13" t="s">
        <v>1705</v>
      </c>
      <c r="X391" s="13" t="str">
        <f>_xlfn.XLOOKUP(Burndata[[#This Row],[STATE_FULL]],'[1]State Regions'!$A:$A,'[1]State Regions'!$B:$B)</f>
        <v>Northeast</v>
      </c>
    </row>
    <row r="392" spans="1:24" x14ac:dyDescent="0.2">
      <c r="A392" s="13" t="s">
        <v>1662</v>
      </c>
      <c r="B392" s="13" t="s">
        <v>1663</v>
      </c>
      <c r="C392" s="13" t="s">
        <v>1706</v>
      </c>
      <c r="D392" s="13" t="s">
        <v>1707</v>
      </c>
      <c r="E392" s="13" t="s">
        <v>1708</v>
      </c>
      <c r="F392" s="15" t="s">
        <v>1709</v>
      </c>
      <c r="G392" s="13">
        <v>6220740</v>
      </c>
      <c r="H392" s="13" t="s">
        <v>1710</v>
      </c>
      <c r="I392" s="13">
        <v>646</v>
      </c>
      <c r="K392" s="13">
        <v>1</v>
      </c>
      <c r="L392" s="13">
        <v>1</v>
      </c>
      <c r="O392" s="13" t="s">
        <v>28</v>
      </c>
      <c r="P392" s="13">
        <v>1</v>
      </c>
      <c r="S392" s="13">
        <v>1</v>
      </c>
      <c r="T392" s="13" t="s">
        <v>2798</v>
      </c>
      <c r="U392" s="13" t="s">
        <v>28</v>
      </c>
      <c r="W392" s="13" t="s">
        <v>1711</v>
      </c>
      <c r="X392" s="13" t="str">
        <f>_xlfn.XLOOKUP(Burndata[[#This Row],[STATE_FULL]],'[1]State Regions'!$A:$A,'[1]State Regions'!$B:$B)</f>
        <v>Northeast</v>
      </c>
    </row>
    <row r="393" spans="1:24" x14ac:dyDescent="0.2">
      <c r="A393" s="13" t="s">
        <v>1662</v>
      </c>
      <c r="B393" s="13" t="s">
        <v>1663</v>
      </c>
      <c r="C393" s="13" t="s">
        <v>986</v>
      </c>
      <c r="D393" s="13" t="s">
        <v>1712</v>
      </c>
      <c r="E393" s="13" t="s">
        <v>1713</v>
      </c>
      <c r="F393" s="15" t="s">
        <v>1714</v>
      </c>
      <c r="G393" s="13">
        <v>6220680</v>
      </c>
      <c r="H393" s="13" t="s">
        <v>1715</v>
      </c>
      <c r="I393" s="13">
        <v>693</v>
      </c>
      <c r="K393" s="13">
        <v>1</v>
      </c>
      <c r="O393" s="13" t="s">
        <v>28</v>
      </c>
      <c r="P393" s="13">
        <v>1</v>
      </c>
      <c r="T393" s="13" t="s">
        <v>2798</v>
      </c>
      <c r="U393" s="13" t="s">
        <v>28</v>
      </c>
      <c r="W393" s="13" t="s">
        <v>1716</v>
      </c>
      <c r="X393" s="13" t="str">
        <f>_xlfn.XLOOKUP(Burndata[[#This Row],[STATE_FULL]],'[1]State Regions'!$A:$A,'[1]State Regions'!$B:$B)</f>
        <v>Northeast</v>
      </c>
    </row>
    <row r="394" spans="1:24" x14ac:dyDescent="0.2">
      <c r="A394" s="13" t="s">
        <v>1662</v>
      </c>
      <c r="B394" s="13" t="s">
        <v>1663</v>
      </c>
      <c r="C394" s="13" t="s">
        <v>1717</v>
      </c>
      <c r="D394" s="13" t="s">
        <v>1718</v>
      </c>
      <c r="E394" s="13" t="s">
        <v>1719</v>
      </c>
      <c r="F394" s="15" t="s">
        <v>1720</v>
      </c>
      <c r="G394" s="13">
        <v>6221120</v>
      </c>
      <c r="H394" s="13" t="s">
        <v>1721</v>
      </c>
      <c r="I394" s="13">
        <v>650</v>
      </c>
      <c r="K394" s="13">
        <v>1</v>
      </c>
      <c r="O394" s="13" t="s">
        <v>28</v>
      </c>
      <c r="Q394" s="13">
        <v>1</v>
      </c>
      <c r="T394" s="13" t="s">
        <v>2798</v>
      </c>
      <c r="U394" s="13" t="s">
        <v>28</v>
      </c>
      <c r="W394" s="13" t="s">
        <v>1722</v>
      </c>
      <c r="X394" s="13" t="str">
        <f>_xlfn.XLOOKUP(Burndata[[#This Row],[STATE_FULL]],'[1]State Regions'!$A:$A,'[1]State Regions'!$B:$B)</f>
        <v>Northeast</v>
      </c>
    </row>
    <row r="395" spans="1:24" x14ac:dyDescent="0.2">
      <c r="A395" s="13" t="s">
        <v>1723</v>
      </c>
      <c r="B395" s="13" t="s">
        <v>1724</v>
      </c>
      <c r="C395" s="13" t="s">
        <v>1725</v>
      </c>
      <c r="D395" s="13" t="s">
        <v>1726</v>
      </c>
      <c r="E395" s="13" t="s">
        <v>1727</v>
      </c>
      <c r="F395" s="14">
        <v>87106</v>
      </c>
      <c r="G395" s="13">
        <v>6850037</v>
      </c>
      <c r="H395" s="13" t="s">
        <v>1728</v>
      </c>
      <c r="I395" s="13">
        <v>556</v>
      </c>
      <c r="J395" s="13">
        <v>10</v>
      </c>
      <c r="K395" s="13">
        <v>1</v>
      </c>
      <c r="M395" s="13">
        <v>1</v>
      </c>
      <c r="N395" s="13">
        <v>1</v>
      </c>
      <c r="O395" s="13" t="s">
        <v>28</v>
      </c>
      <c r="P395" s="13">
        <v>1</v>
      </c>
      <c r="T395" s="13" t="s">
        <v>39</v>
      </c>
      <c r="U395" s="13" t="s">
        <v>28</v>
      </c>
      <c r="V395" s="13" t="s">
        <v>39</v>
      </c>
      <c r="W395" s="13" t="s">
        <v>1729</v>
      </c>
      <c r="X395" s="13" t="str">
        <f>_xlfn.XLOOKUP(Burndata[[#This Row],[STATE_FULL]],'[1]State Regions'!$A:$A,'[1]State Regions'!$B:$B)</f>
        <v>West</v>
      </c>
    </row>
    <row r="396" spans="1:24" x14ac:dyDescent="0.2">
      <c r="A396" s="13" t="s">
        <v>1730</v>
      </c>
      <c r="B396" s="13" t="s">
        <v>1731</v>
      </c>
      <c r="C396" s="13" t="s">
        <v>1732</v>
      </c>
      <c r="D396" s="13" t="s">
        <v>1733</v>
      </c>
      <c r="E396" s="13" t="s">
        <v>1732</v>
      </c>
      <c r="F396" s="14">
        <v>12208</v>
      </c>
      <c r="G396" s="13">
        <v>6210030</v>
      </c>
      <c r="H396" s="13" t="s">
        <v>1734</v>
      </c>
      <c r="I396" s="13">
        <v>766</v>
      </c>
      <c r="K396" s="13">
        <v>1</v>
      </c>
      <c r="L396" s="13">
        <v>1</v>
      </c>
      <c r="O396" s="13" t="s">
        <v>28</v>
      </c>
      <c r="P396" s="13">
        <v>1</v>
      </c>
      <c r="S396" s="13">
        <v>1</v>
      </c>
      <c r="T396" s="13" t="s">
        <v>2798</v>
      </c>
      <c r="U396" s="13" t="s">
        <v>28</v>
      </c>
      <c r="W396" s="13" t="s">
        <v>1735</v>
      </c>
      <c r="X396" s="13" t="str">
        <f>_xlfn.XLOOKUP(Burndata[[#This Row],[STATE_FULL]],'[1]State Regions'!$A:$A,'[1]State Regions'!$B:$B)</f>
        <v>Northeast</v>
      </c>
    </row>
    <row r="397" spans="1:24" x14ac:dyDescent="0.2">
      <c r="A397" s="13" t="s">
        <v>1730</v>
      </c>
      <c r="B397" s="13" t="s">
        <v>1731</v>
      </c>
      <c r="C397" s="13" t="s">
        <v>1736</v>
      </c>
      <c r="D397" s="13" t="s">
        <v>1737</v>
      </c>
      <c r="E397" s="13" t="s">
        <v>1736</v>
      </c>
      <c r="F397" s="14">
        <v>10451</v>
      </c>
      <c r="G397" s="13">
        <v>6213010</v>
      </c>
      <c r="H397" s="13" t="s">
        <v>1738</v>
      </c>
      <c r="I397" s="13">
        <v>347</v>
      </c>
      <c r="K397" s="13">
        <v>1</v>
      </c>
      <c r="O397" s="13" t="s">
        <v>28</v>
      </c>
      <c r="P397" s="13">
        <v>1</v>
      </c>
      <c r="T397" s="13" t="s">
        <v>2798</v>
      </c>
      <c r="U397" s="13" t="s">
        <v>28</v>
      </c>
      <c r="W397" s="13" t="s">
        <v>1739</v>
      </c>
      <c r="X397" s="13" t="str">
        <f>_xlfn.XLOOKUP(Burndata[[#This Row],[STATE_FULL]],'[1]State Regions'!$A:$A,'[1]State Regions'!$B:$B)</f>
        <v>Northeast</v>
      </c>
    </row>
    <row r="398" spans="1:24" x14ac:dyDescent="0.2">
      <c r="A398" s="13" t="s">
        <v>1730</v>
      </c>
      <c r="B398" s="13" t="s">
        <v>1731</v>
      </c>
      <c r="C398" s="13" t="s">
        <v>1736</v>
      </c>
      <c r="D398" s="13" t="s">
        <v>1740</v>
      </c>
      <c r="E398" s="13" t="s">
        <v>1736</v>
      </c>
      <c r="F398" s="14">
        <v>10461</v>
      </c>
      <c r="G398" s="13">
        <v>6212700</v>
      </c>
      <c r="H398" s="13" t="s">
        <v>1741</v>
      </c>
      <c r="I398" s="13">
        <v>457</v>
      </c>
      <c r="J398" s="13">
        <v>16</v>
      </c>
      <c r="K398" s="13">
        <v>1</v>
      </c>
      <c r="M398" s="13">
        <v>1</v>
      </c>
      <c r="O398" s="13" t="s">
        <v>28</v>
      </c>
      <c r="P398" s="13">
        <v>1</v>
      </c>
      <c r="T398" s="13" t="s">
        <v>39</v>
      </c>
      <c r="U398" s="13" t="s">
        <v>28</v>
      </c>
      <c r="V398" s="13" t="s">
        <v>28</v>
      </c>
      <c r="W398" s="13" t="s">
        <v>1742</v>
      </c>
      <c r="X398" s="13" t="str">
        <f>_xlfn.XLOOKUP(Burndata[[#This Row],[STATE_FULL]],'[1]State Regions'!$A:$A,'[1]State Regions'!$B:$B)</f>
        <v>Northeast</v>
      </c>
    </row>
    <row r="399" spans="1:24" x14ac:dyDescent="0.2">
      <c r="A399" s="13" t="s">
        <v>1730</v>
      </c>
      <c r="B399" s="13" t="s">
        <v>1731</v>
      </c>
      <c r="C399" s="13" t="s">
        <v>1736</v>
      </c>
      <c r="D399" s="13" t="s">
        <v>1743</v>
      </c>
      <c r="E399" s="13" t="s">
        <v>1736</v>
      </c>
      <c r="F399" s="14">
        <v>10457</v>
      </c>
      <c r="G399" s="13">
        <v>6210034</v>
      </c>
      <c r="H399" s="13" t="s">
        <v>1744</v>
      </c>
      <c r="I399" s="13">
        <v>422</v>
      </c>
      <c r="K399" s="13">
        <v>1</v>
      </c>
      <c r="O399" s="13" t="s">
        <v>28</v>
      </c>
      <c r="Q399" s="13">
        <v>1</v>
      </c>
      <c r="T399" s="13" t="s">
        <v>2798</v>
      </c>
      <c r="U399" s="13" t="s">
        <v>28</v>
      </c>
      <c r="W399" s="13" t="s">
        <v>1745</v>
      </c>
      <c r="X399" s="13" t="str">
        <f>_xlfn.XLOOKUP(Burndata[[#This Row],[STATE_FULL]],'[1]State Regions'!$A:$A,'[1]State Regions'!$B:$B)</f>
        <v>Northeast</v>
      </c>
    </row>
    <row r="400" spans="1:24" x14ac:dyDescent="0.2">
      <c r="A400" s="13" t="s">
        <v>1730</v>
      </c>
      <c r="B400" s="13" t="s">
        <v>1731</v>
      </c>
      <c r="C400" s="13" t="s">
        <v>1746</v>
      </c>
      <c r="D400" s="13" t="s">
        <v>1747</v>
      </c>
      <c r="E400" s="13" t="s">
        <v>1748</v>
      </c>
      <c r="F400" s="14">
        <v>13790</v>
      </c>
      <c r="G400" s="13">
        <v>6212060</v>
      </c>
      <c r="H400" s="13" t="s">
        <v>1749</v>
      </c>
      <c r="I400" s="13">
        <v>280</v>
      </c>
      <c r="K400" s="13">
        <v>1</v>
      </c>
      <c r="O400" s="13" t="s">
        <v>28</v>
      </c>
      <c r="Q400" s="13">
        <v>1</v>
      </c>
      <c r="T400" s="13" t="s">
        <v>2798</v>
      </c>
      <c r="U400" s="13" t="s">
        <v>28</v>
      </c>
      <c r="W400" s="13" t="s">
        <v>1750</v>
      </c>
      <c r="X400" s="13" t="str">
        <f>_xlfn.XLOOKUP(Burndata[[#This Row],[STATE_FULL]],'[1]State Regions'!$A:$A,'[1]State Regions'!$B:$B)</f>
        <v>Northeast</v>
      </c>
    </row>
    <row r="401" spans="1:24" x14ac:dyDescent="0.2">
      <c r="A401" s="13" t="s">
        <v>1730</v>
      </c>
      <c r="B401" s="13" t="s">
        <v>1731</v>
      </c>
      <c r="C401" s="13" t="s">
        <v>1751</v>
      </c>
      <c r="D401" s="13" t="s">
        <v>1752</v>
      </c>
      <c r="E401" s="13" t="s">
        <v>1753</v>
      </c>
      <c r="F401" s="14">
        <v>12601</v>
      </c>
      <c r="G401" s="13">
        <v>6210295</v>
      </c>
      <c r="H401" s="13" t="s">
        <v>1754</v>
      </c>
      <c r="I401" s="13">
        <v>243</v>
      </c>
      <c r="K401" s="13">
        <v>1</v>
      </c>
      <c r="O401" s="13" t="s">
        <v>28</v>
      </c>
      <c r="Q401" s="13">
        <v>1</v>
      </c>
      <c r="T401" s="13" t="s">
        <v>2798</v>
      </c>
      <c r="U401" s="13" t="s">
        <v>28</v>
      </c>
      <c r="W401" s="13" t="s">
        <v>1755</v>
      </c>
      <c r="X401" s="13" t="str">
        <f>_xlfn.XLOOKUP(Burndata[[#This Row],[STATE_FULL]],'[1]State Regions'!$A:$A,'[1]State Regions'!$B:$B)</f>
        <v>Northeast</v>
      </c>
    </row>
    <row r="402" spans="1:24" x14ac:dyDescent="0.2">
      <c r="A402" s="13" t="s">
        <v>1730</v>
      </c>
      <c r="B402" s="13" t="s">
        <v>1731</v>
      </c>
      <c r="C402" s="13" t="s">
        <v>1751</v>
      </c>
      <c r="D402" s="13" t="s">
        <v>1756</v>
      </c>
      <c r="E402" s="13" t="s">
        <v>1753</v>
      </c>
      <c r="F402" s="14">
        <v>12601</v>
      </c>
      <c r="G402" s="13">
        <v>6214140</v>
      </c>
      <c r="H402" s="13" t="s">
        <v>1757</v>
      </c>
      <c r="I402" s="13">
        <v>350</v>
      </c>
      <c r="K402" s="13">
        <v>1</v>
      </c>
      <c r="O402" s="13" t="s">
        <v>28</v>
      </c>
      <c r="Q402" s="13">
        <v>1</v>
      </c>
      <c r="T402" s="13" t="s">
        <v>2798</v>
      </c>
      <c r="U402" s="13" t="s">
        <v>28</v>
      </c>
      <c r="W402" s="13" t="s">
        <v>1758</v>
      </c>
      <c r="X402" s="13" t="str">
        <f>_xlfn.XLOOKUP(Burndata[[#This Row],[STATE_FULL]],'[1]State Regions'!$A:$A,'[1]State Regions'!$B:$B)</f>
        <v>Northeast</v>
      </c>
    </row>
    <row r="403" spans="1:24" x14ac:dyDescent="0.2">
      <c r="A403" s="13" t="s">
        <v>1730</v>
      </c>
      <c r="B403" s="13" t="s">
        <v>1731</v>
      </c>
      <c r="C403" s="13" t="s">
        <v>1759</v>
      </c>
      <c r="D403" s="13" t="s">
        <v>1760</v>
      </c>
      <c r="E403" s="13" t="s">
        <v>1595</v>
      </c>
      <c r="F403" s="14">
        <v>14215</v>
      </c>
      <c r="G403" s="13">
        <v>6211070</v>
      </c>
      <c r="H403" s="13" t="s">
        <v>1761</v>
      </c>
      <c r="I403" s="13">
        <v>573</v>
      </c>
      <c r="J403" s="13">
        <v>8</v>
      </c>
      <c r="K403" s="13">
        <v>1</v>
      </c>
      <c r="M403" s="13">
        <v>1</v>
      </c>
      <c r="O403" s="13" t="s">
        <v>28</v>
      </c>
      <c r="P403" s="13">
        <v>1</v>
      </c>
      <c r="T403" s="13" t="s">
        <v>39</v>
      </c>
      <c r="U403" s="13" t="s">
        <v>28</v>
      </c>
      <c r="V403" s="13" t="s">
        <v>28</v>
      </c>
      <c r="W403" s="13" t="s">
        <v>1762</v>
      </c>
      <c r="X403" s="13" t="str">
        <f>_xlfn.XLOOKUP(Burndata[[#This Row],[STATE_FULL]],'[1]State Regions'!$A:$A,'[1]State Regions'!$B:$B)</f>
        <v>Northeast</v>
      </c>
    </row>
    <row r="404" spans="1:24" x14ac:dyDescent="0.2">
      <c r="A404" s="13" t="s">
        <v>1730</v>
      </c>
      <c r="B404" s="13" t="s">
        <v>1731</v>
      </c>
      <c r="C404" s="13" t="s">
        <v>1759</v>
      </c>
      <c r="D404" s="13" t="s">
        <v>1763</v>
      </c>
      <c r="E404" s="13" t="s">
        <v>1595</v>
      </c>
      <c r="F404" s="14">
        <v>14203</v>
      </c>
      <c r="G404" s="13">
        <v>6211025</v>
      </c>
      <c r="H404" s="13" t="s">
        <v>1764</v>
      </c>
      <c r="I404" s="13">
        <v>185</v>
      </c>
      <c r="L404" s="13">
        <v>1</v>
      </c>
      <c r="O404" s="13" t="s">
        <v>28</v>
      </c>
      <c r="R404" s="13">
        <v>1</v>
      </c>
      <c r="T404" s="13" t="s">
        <v>2798</v>
      </c>
      <c r="U404" s="13" t="s">
        <v>28</v>
      </c>
      <c r="W404" s="13" t="s">
        <v>1765</v>
      </c>
      <c r="X404" s="13" t="str">
        <f>_xlfn.XLOOKUP(Burndata[[#This Row],[STATE_FULL]],'[1]State Regions'!$A:$A,'[1]State Regions'!$B:$B)</f>
        <v>Northeast</v>
      </c>
    </row>
    <row r="405" spans="1:24" x14ac:dyDescent="0.2">
      <c r="A405" s="13" t="s">
        <v>1730</v>
      </c>
      <c r="B405" s="13" t="s">
        <v>1731</v>
      </c>
      <c r="C405" s="13" t="s">
        <v>1766</v>
      </c>
      <c r="D405" s="13" t="s">
        <v>1767</v>
      </c>
      <c r="E405" s="13" t="s">
        <v>1768</v>
      </c>
      <c r="F405" s="14">
        <v>11212</v>
      </c>
      <c r="G405" s="13">
        <v>6210440</v>
      </c>
      <c r="H405" s="13" t="s">
        <v>1769</v>
      </c>
      <c r="I405" s="13">
        <v>530</v>
      </c>
      <c r="K405" s="13">
        <v>1</v>
      </c>
      <c r="O405" s="13" t="s">
        <v>28</v>
      </c>
      <c r="Q405" s="13">
        <v>1</v>
      </c>
      <c r="T405" s="13" t="s">
        <v>2798</v>
      </c>
      <c r="U405" s="13" t="s">
        <v>28</v>
      </c>
      <c r="W405" s="13" t="s">
        <v>1770</v>
      </c>
      <c r="X405" s="13" t="str">
        <f>_xlfn.XLOOKUP(Burndata[[#This Row],[STATE_FULL]],'[1]State Regions'!$A:$A,'[1]State Regions'!$B:$B)</f>
        <v>Northeast</v>
      </c>
    </row>
    <row r="406" spans="1:24" x14ac:dyDescent="0.2">
      <c r="A406" s="13" t="s">
        <v>1730</v>
      </c>
      <c r="B406" s="13" t="s">
        <v>1731</v>
      </c>
      <c r="C406" s="13" t="s">
        <v>1766</v>
      </c>
      <c r="D406" s="13" t="s">
        <v>1771</v>
      </c>
      <c r="E406" s="13" t="s">
        <v>1768</v>
      </c>
      <c r="F406" s="14">
        <v>11219</v>
      </c>
      <c r="G406" s="13">
        <v>6210747</v>
      </c>
      <c r="H406" s="13" t="s">
        <v>1772</v>
      </c>
      <c r="I406" s="13">
        <v>711</v>
      </c>
      <c r="K406" s="13">
        <v>1</v>
      </c>
      <c r="L406" s="13">
        <v>1</v>
      </c>
      <c r="O406" s="13" t="s">
        <v>28</v>
      </c>
      <c r="P406" s="13">
        <v>1</v>
      </c>
      <c r="S406" s="13">
        <v>1</v>
      </c>
      <c r="T406" s="13" t="s">
        <v>2798</v>
      </c>
      <c r="U406" s="13" t="s">
        <v>28</v>
      </c>
      <c r="W406" s="13" t="s">
        <v>1773</v>
      </c>
      <c r="X406" s="13" t="str">
        <f>_xlfn.XLOOKUP(Burndata[[#This Row],[STATE_FULL]],'[1]State Regions'!$A:$A,'[1]State Regions'!$B:$B)</f>
        <v>Northeast</v>
      </c>
    </row>
    <row r="407" spans="1:24" x14ac:dyDescent="0.2">
      <c r="A407" s="13" t="s">
        <v>1730</v>
      </c>
      <c r="B407" s="13" t="s">
        <v>1731</v>
      </c>
      <c r="C407" s="13" t="s">
        <v>1766</v>
      </c>
      <c r="D407" s="13" t="s">
        <v>1774</v>
      </c>
      <c r="E407" s="13" t="s">
        <v>1768</v>
      </c>
      <c r="F407" s="14">
        <v>11215</v>
      </c>
      <c r="G407" s="13">
        <v>6210555</v>
      </c>
      <c r="H407" s="13" t="s">
        <v>1775</v>
      </c>
      <c r="I407" s="13">
        <v>591</v>
      </c>
      <c r="K407" s="13">
        <v>1</v>
      </c>
      <c r="O407" s="13" t="s">
        <v>28</v>
      </c>
      <c r="Q407" s="13">
        <v>1</v>
      </c>
      <c r="T407" s="13" t="s">
        <v>2798</v>
      </c>
      <c r="U407" s="13" t="s">
        <v>28</v>
      </c>
      <c r="W407" s="13" t="s">
        <v>1776</v>
      </c>
      <c r="X407" s="13" t="str">
        <f>_xlfn.XLOOKUP(Burndata[[#This Row],[STATE_FULL]],'[1]State Regions'!$A:$A,'[1]State Regions'!$B:$B)</f>
        <v>Northeast</v>
      </c>
    </row>
    <row r="408" spans="1:24" x14ac:dyDescent="0.2">
      <c r="A408" s="13" t="s">
        <v>1730</v>
      </c>
      <c r="B408" s="13" t="s">
        <v>1731</v>
      </c>
      <c r="C408" s="13" t="s">
        <v>1766</v>
      </c>
      <c r="D408" s="13" t="s">
        <v>1777</v>
      </c>
      <c r="E408" s="13" t="s">
        <v>1768</v>
      </c>
      <c r="F408" s="14">
        <v>11203</v>
      </c>
      <c r="G408" s="13">
        <v>6210690</v>
      </c>
      <c r="H408" s="13" t="s">
        <v>1778</v>
      </c>
      <c r="I408" s="13">
        <v>627</v>
      </c>
      <c r="K408" s="13">
        <v>1</v>
      </c>
      <c r="O408" s="13" t="s">
        <v>28</v>
      </c>
      <c r="P408" s="13">
        <v>1</v>
      </c>
      <c r="T408" s="13" t="s">
        <v>2798</v>
      </c>
      <c r="U408" s="13" t="s">
        <v>28</v>
      </c>
      <c r="W408" s="13" t="s">
        <v>1779</v>
      </c>
      <c r="X408" s="13" t="str">
        <f>_xlfn.XLOOKUP(Burndata[[#This Row],[STATE_FULL]],'[1]State Regions'!$A:$A,'[1]State Regions'!$B:$B)</f>
        <v>Northeast</v>
      </c>
    </row>
    <row r="409" spans="1:24" x14ac:dyDescent="0.2">
      <c r="A409" s="13" t="s">
        <v>1730</v>
      </c>
      <c r="B409" s="13" t="s">
        <v>1731</v>
      </c>
      <c r="C409" s="13" t="s">
        <v>1766</v>
      </c>
      <c r="D409" s="13" t="s">
        <v>1780</v>
      </c>
      <c r="E409" s="13" t="s">
        <v>1768</v>
      </c>
      <c r="F409" s="14">
        <v>11220</v>
      </c>
      <c r="G409" s="13">
        <v>6210770</v>
      </c>
      <c r="H409" s="13" t="s">
        <v>1781</v>
      </c>
      <c r="I409" s="13">
        <v>450</v>
      </c>
      <c r="K409" s="13">
        <v>1</v>
      </c>
      <c r="O409" s="13" t="s">
        <v>28</v>
      </c>
      <c r="P409" s="13">
        <v>1</v>
      </c>
      <c r="T409" s="13" t="s">
        <v>2798</v>
      </c>
      <c r="U409" s="13" t="s">
        <v>28</v>
      </c>
      <c r="W409" s="13" t="s">
        <v>1782</v>
      </c>
      <c r="X409" s="13" t="str">
        <f>_xlfn.XLOOKUP(Burndata[[#This Row],[STATE_FULL]],'[1]State Regions'!$A:$A,'[1]State Regions'!$B:$B)</f>
        <v>Northeast</v>
      </c>
    </row>
    <row r="410" spans="1:24" x14ac:dyDescent="0.2">
      <c r="A410" s="13" t="s">
        <v>1730</v>
      </c>
      <c r="B410" s="13" t="s">
        <v>1731</v>
      </c>
      <c r="C410" s="13" t="s">
        <v>1783</v>
      </c>
      <c r="D410" s="13" t="s">
        <v>1784</v>
      </c>
      <c r="E410" s="13" t="s">
        <v>1465</v>
      </c>
      <c r="F410" s="14">
        <v>14642</v>
      </c>
      <c r="G410" s="13">
        <v>6214330</v>
      </c>
      <c r="H410" s="13" t="s">
        <v>1785</v>
      </c>
      <c r="I410" s="13">
        <v>886</v>
      </c>
      <c r="J410" s="13">
        <v>50</v>
      </c>
      <c r="K410" s="13">
        <v>1</v>
      </c>
      <c r="L410" s="13">
        <v>1</v>
      </c>
      <c r="M410" s="13">
        <v>1</v>
      </c>
      <c r="N410" s="13">
        <v>1</v>
      </c>
      <c r="O410" s="13" t="s">
        <v>28</v>
      </c>
      <c r="P410" s="13">
        <v>1</v>
      </c>
      <c r="R410" s="13">
        <v>1</v>
      </c>
      <c r="T410" s="13" t="s">
        <v>28</v>
      </c>
      <c r="U410" s="13" t="s">
        <v>28</v>
      </c>
      <c r="V410" s="13" t="s">
        <v>28</v>
      </c>
      <c r="W410" s="13" t="s">
        <v>1786</v>
      </c>
      <c r="X410" s="13" t="str">
        <f>_xlfn.XLOOKUP(Burndata[[#This Row],[STATE_FULL]],'[1]State Regions'!$A:$A,'[1]State Regions'!$B:$B)</f>
        <v>Northeast</v>
      </c>
    </row>
    <row r="411" spans="1:24" x14ac:dyDescent="0.2">
      <c r="A411" s="13" t="s">
        <v>1730</v>
      </c>
      <c r="B411" s="13" t="s">
        <v>1731</v>
      </c>
      <c r="C411" s="13" t="s">
        <v>1787</v>
      </c>
      <c r="D411" s="13" t="s">
        <v>1788</v>
      </c>
      <c r="E411" s="13" t="s">
        <v>1789</v>
      </c>
      <c r="F411" s="14">
        <v>11572</v>
      </c>
      <c r="G411" s="13">
        <v>6213735</v>
      </c>
      <c r="H411" s="13" t="s">
        <v>1790</v>
      </c>
      <c r="I411" s="13">
        <v>455</v>
      </c>
      <c r="K411" s="13">
        <v>1</v>
      </c>
      <c r="O411" s="13" t="s">
        <v>28</v>
      </c>
      <c r="Q411" s="13">
        <v>1</v>
      </c>
      <c r="T411" s="13" t="s">
        <v>2798</v>
      </c>
      <c r="U411" s="13" t="s">
        <v>28</v>
      </c>
      <c r="W411" s="13" t="s">
        <v>1791</v>
      </c>
      <c r="X411" s="13" t="str">
        <f>_xlfn.XLOOKUP(Burndata[[#This Row],[STATE_FULL]],'[1]State Regions'!$A:$A,'[1]State Regions'!$B:$B)</f>
        <v>Northeast</v>
      </c>
    </row>
    <row r="412" spans="1:24" x14ac:dyDescent="0.2">
      <c r="A412" s="13" t="s">
        <v>1730</v>
      </c>
      <c r="B412" s="13" t="s">
        <v>1731</v>
      </c>
      <c r="C412" s="13" t="s">
        <v>1787</v>
      </c>
      <c r="D412" s="13" t="s">
        <v>1792</v>
      </c>
      <c r="E412" s="13" t="s">
        <v>1793</v>
      </c>
      <c r="F412" s="14">
        <v>11554</v>
      </c>
      <c r="G412" s="13">
        <v>6211810</v>
      </c>
      <c r="H412" s="13" t="s">
        <v>1794</v>
      </c>
      <c r="I412" s="13">
        <v>530</v>
      </c>
      <c r="J412" s="13">
        <v>10</v>
      </c>
      <c r="K412" s="13">
        <v>1</v>
      </c>
      <c r="M412" s="13">
        <v>1</v>
      </c>
      <c r="O412" s="13" t="s">
        <v>28</v>
      </c>
      <c r="P412" s="13">
        <v>1</v>
      </c>
      <c r="T412" s="13" t="s">
        <v>39</v>
      </c>
      <c r="U412" s="13" t="s">
        <v>28</v>
      </c>
      <c r="V412" s="13" t="s">
        <v>28</v>
      </c>
      <c r="W412" s="13" t="s">
        <v>1795</v>
      </c>
      <c r="X412" s="13" t="str">
        <f>_xlfn.XLOOKUP(Burndata[[#This Row],[STATE_FULL]],'[1]State Regions'!$A:$A,'[1]State Regions'!$B:$B)</f>
        <v>Northeast</v>
      </c>
    </row>
    <row r="413" spans="1:24" x14ac:dyDescent="0.2">
      <c r="A413" s="13" t="s">
        <v>1730</v>
      </c>
      <c r="B413" s="13" t="s">
        <v>1731</v>
      </c>
      <c r="C413" s="13" t="s">
        <v>1787</v>
      </c>
      <c r="D413" s="13" t="s">
        <v>1796</v>
      </c>
      <c r="E413" s="13" t="s">
        <v>1797</v>
      </c>
      <c r="F413" s="14">
        <v>11040</v>
      </c>
      <c r="G413" s="13">
        <v>6211675</v>
      </c>
      <c r="H413" s="13" t="s">
        <v>1798</v>
      </c>
      <c r="I413" s="13">
        <v>202</v>
      </c>
      <c r="L413" s="13">
        <v>1</v>
      </c>
      <c r="O413" s="13" t="s">
        <v>28</v>
      </c>
      <c r="R413" s="13">
        <v>1</v>
      </c>
      <c r="T413" s="13" t="s">
        <v>2798</v>
      </c>
      <c r="U413" s="13" t="s">
        <v>28</v>
      </c>
      <c r="W413" s="13" t="s">
        <v>1799</v>
      </c>
      <c r="X413" s="13" t="str">
        <f>_xlfn.XLOOKUP(Burndata[[#This Row],[STATE_FULL]],'[1]State Regions'!$A:$A,'[1]State Regions'!$B:$B)</f>
        <v>Northeast</v>
      </c>
    </row>
    <row r="414" spans="1:24" x14ac:dyDescent="0.2">
      <c r="A414" s="13" t="s">
        <v>1730</v>
      </c>
      <c r="B414" s="13" t="s">
        <v>1731</v>
      </c>
      <c r="C414" s="13" t="s">
        <v>1787</v>
      </c>
      <c r="D414" s="13" t="s">
        <v>1800</v>
      </c>
      <c r="E414" s="13" t="s">
        <v>1801</v>
      </c>
      <c r="F414" s="14">
        <v>11030</v>
      </c>
      <c r="G414" s="13">
        <v>6212357</v>
      </c>
      <c r="H414" s="13" t="s">
        <v>1802</v>
      </c>
      <c r="I414" s="13">
        <v>756</v>
      </c>
      <c r="K414" s="13">
        <v>1</v>
      </c>
      <c r="O414" s="13" t="s">
        <v>28</v>
      </c>
      <c r="P414" s="13">
        <v>1</v>
      </c>
      <c r="T414" s="13" t="s">
        <v>2798</v>
      </c>
      <c r="U414" s="13" t="s">
        <v>28</v>
      </c>
      <c r="W414" s="13" t="s">
        <v>1803</v>
      </c>
      <c r="X414" s="13" t="str">
        <f>_xlfn.XLOOKUP(Burndata[[#This Row],[STATE_FULL]],'[1]State Regions'!$A:$A,'[1]State Regions'!$B:$B)</f>
        <v>Northeast</v>
      </c>
    </row>
    <row r="415" spans="1:24" x14ac:dyDescent="0.2">
      <c r="A415" s="13" t="s">
        <v>1730</v>
      </c>
      <c r="B415" s="13" t="s">
        <v>1731</v>
      </c>
      <c r="C415" s="13" t="s">
        <v>1787</v>
      </c>
      <c r="D415" s="13" t="s">
        <v>1804</v>
      </c>
      <c r="E415" s="13" t="s">
        <v>1805</v>
      </c>
      <c r="F415" s="14">
        <v>11501</v>
      </c>
      <c r="G415" s="13">
        <v>6212450</v>
      </c>
      <c r="H415" s="13" t="s">
        <v>1806</v>
      </c>
      <c r="I415" s="13">
        <v>591</v>
      </c>
      <c r="K415" s="13">
        <v>1</v>
      </c>
      <c r="O415" s="13" t="s">
        <v>28</v>
      </c>
      <c r="P415" s="13">
        <v>1</v>
      </c>
      <c r="T415" s="13" t="s">
        <v>2798</v>
      </c>
      <c r="U415" s="13" t="s">
        <v>28</v>
      </c>
      <c r="W415" s="13" t="s">
        <v>1807</v>
      </c>
      <c r="X415" s="13" t="str">
        <f>_xlfn.XLOOKUP(Burndata[[#This Row],[STATE_FULL]],'[1]State Regions'!$A:$A,'[1]State Regions'!$B:$B)</f>
        <v>Northeast</v>
      </c>
    </row>
    <row r="416" spans="1:24" x14ac:dyDescent="0.2">
      <c r="A416" s="13" t="s">
        <v>1730</v>
      </c>
      <c r="B416" s="13" t="s">
        <v>1731</v>
      </c>
      <c r="C416" s="13" t="s">
        <v>1730</v>
      </c>
      <c r="D416" s="13" t="s">
        <v>1808</v>
      </c>
      <c r="E416" s="13" t="s">
        <v>1730</v>
      </c>
      <c r="F416" s="14">
        <v>10025</v>
      </c>
      <c r="G416" s="13">
        <v>6213335</v>
      </c>
      <c r="H416" s="13" t="s">
        <v>1809</v>
      </c>
      <c r="I416" s="13">
        <v>495</v>
      </c>
      <c r="K416" s="13">
        <v>1</v>
      </c>
      <c r="O416" s="13" t="s">
        <v>28</v>
      </c>
      <c r="Q416" s="13">
        <v>1</v>
      </c>
      <c r="T416" s="13" t="s">
        <v>2798</v>
      </c>
      <c r="U416" s="13" t="s">
        <v>28</v>
      </c>
      <c r="W416" s="13" t="s">
        <v>1810</v>
      </c>
      <c r="X416" s="13" t="str">
        <f>_xlfn.XLOOKUP(Burndata[[#This Row],[STATE_FULL]],'[1]State Regions'!$A:$A,'[1]State Regions'!$B:$B)</f>
        <v>Northeast</v>
      </c>
    </row>
    <row r="417" spans="1:24" x14ac:dyDescent="0.2">
      <c r="A417" s="13" t="s">
        <v>1730</v>
      </c>
      <c r="B417" s="13" t="s">
        <v>1731</v>
      </c>
      <c r="C417" s="13" t="s">
        <v>1730</v>
      </c>
      <c r="D417" s="13" t="s">
        <v>1811</v>
      </c>
      <c r="E417" s="13" t="s">
        <v>1730</v>
      </c>
      <c r="F417" s="14">
        <v>10032</v>
      </c>
      <c r="G417" s="13">
        <v>6210032</v>
      </c>
      <c r="H417" s="13" t="s">
        <v>1812</v>
      </c>
      <c r="I417" s="13">
        <v>269</v>
      </c>
      <c r="L417" s="13">
        <v>1</v>
      </c>
      <c r="O417" s="13" t="s">
        <v>28</v>
      </c>
      <c r="R417" s="13">
        <v>1</v>
      </c>
      <c r="T417" s="13" t="s">
        <v>2798</v>
      </c>
      <c r="U417" s="13" t="s">
        <v>28</v>
      </c>
      <c r="W417" s="13" t="s">
        <v>1813</v>
      </c>
      <c r="X417" s="13" t="str">
        <f>_xlfn.XLOOKUP(Burndata[[#This Row],[STATE_FULL]],'[1]State Regions'!$A:$A,'[1]State Regions'!$B:$B)</f>
        <v>Northeast</v>
      </c>
    </row>
    <row r="418" spans="1:24" x14ac:dyDescent="0.2">
      <c r="A418" s="13" t="s">
        <v>1730</v>
      </c>
      <c r="B418" s="13" t="s">
        <v>1731</v>
      </c>
      <c r="C418" s="13" t="s">
        <v>1730</v>
      </c>
      <c r="D418" s="13" t="s">
        <v>1814</v>
      </c>
      <c r="E418" s="13" t="s">
        <v>1730</v>
      </c>
      <c r="F418" s="14">
        <v>10016</v>
      </c>
      <c r="G418" s="13">
        <v>6212630</v>
      </c>
      <c r="H418" s="13" t="s">
        <v>1815</v>
      </c>
      <c r="I418" s="13">
        <v>912</v>
      </c>
      <c r="K418" s="13">
        <v>1</v>
      </c>
      <c r="O418" s="13" t="s">
        <v>28</v>
      </c>
      <c r="P418" s="13">
        <v>1</v>
      </c>
      <c r="T418" s="13" t="s">
        <v>2798</v>
      </c>
      <c r="U418" s="13" t="s">
        <v>28</v>
      </c>
      <c r="W418" s="13" t="s">
        <v>1816</v>
      </c>
      <c r="X418" s="13" t="str">
        <f>_xlfn.XLOOKUP(Burndata[[#This Row],[STATE_FULL]],'[1]State Regions'!$A:$A,'[1]State Regions'!$B:$B)</f>
        <v>Northeast</v>
      </c>
    </row>
    <row r="419" spans="1:24" x14ac:dyDescent="0.2">
      <c r="A419" s="13" t="s">
        <v>1730</v>
      </c>
      <c r="B419" s="13" t="s">
        <v>1731</v>
      </c>
      <c r="C419" s="13" t="s">
        <v>1817</v>
      </c>
      <c r="D419" s="13" t="s">
        <v>1818</v>
      </c>
      <c r="E419" s="13" t="s">
        <v>1730</v>
      </c>
      <c r="F419" s="14">
        <v>10065</v>
      </c>
      <c r="G419" s="13">
        <v>6213510</v>
      </c>
      <c r="H419" s="13" t="s">
        <v>1819</v>
      </c>
      <c r="I419" s="13">
        <v>862</v>
      </c>
      <c r="J419" s="13">
        <v>20</v>
      </c>
      <c r="K419" s="13">
        <v>1</v>
      </c>
      <c r="L419" s="13">
        <v>1</v>
      </c>
      <c r="M419" s="13">
        <v>1</v>
      </c>
      <c r="N419" s="13">
        <v>1</v>
      </c>
      <c r="O419" s="13" t="s">
        <v>28</v>
      </c>
      <c r="P419" s="13">
        <v>1</v>
      </c>
      <c r="S419" s="13">
        <v>1</v>
      </c>
      <c r="T419" s="13" t="s">
        <v>28</v>
      </c>
      <c r="U419" s="13" t="s">
        <v>28</v>
      </c>
      <c r="V419" s="13" t="s">
        <v>28</v>
      </c>
      <c r="W419" s="13" t="s">
        <v>1820</v>
      </c>
      <c r="X419" s="13" t="str">
        <f>_xlfn.XLOOKUP(Burndata[[#This Row],[STATE_FULL]],'[1]State Regions'!$A:$A,'[1]State Regions'!$B:$B)</f>
        <v>Northeast</v>
      </c>
    </row>
    <row r="420" spans="1:24" x14ac:dyDescent="0.2">
      <c r="A420" s="13" t="s">
        <v>1730</v>
      </c>
      <c r="B420" s="13" t="s">
        <v>1731</v>
      </c>
      <c r="C420" s="13" t="s">
        <v>1817</v>
      </c>
      <c r="D420" s="13" t="s">
        <v>1821</v>
      </c>
      <c r="E420" s="13" t="s">
        <v>1730</v>
      </c>
      <c r="F420" s="14">
        <v>10037</v>
      </c>
      <c r="G420" s="13">
        <v>6212830</v>
      </c>
      <c r="H420" s="13" t="s">
        <v>1822</v>
      </c>
      <c r="I420" s="13">
        <v>272</v>
      </c>
      <c r="J420" s="13">
        <v>5</v>
      </c>
      <c r="K420" s="13">
        <v>1</v>
      </c>
      <c r="M420" s="13">
        <v>1</v>
      </c>
      <c r="N420" s="13">
        <v>1</v>
      </c>
      <c r="O420" s="13" t="s">
        <v>28</v>
      </c>
      <c r="Q420" s="13">
        <v>1</v>
      </c>
      <c r="T420" s="13" t="s">
        <v>39</v>
      </c>
      <c r="U420" s="13" t="s">
        <v>28</v>
      </c>
      <c r="V420" s="13" t="s">
        <v>28</v>
      </c>
      <c r="W420" s="13" t="s">
        <v>1823</v>
      </c>
      <c r="X420" s="13" t="str">
        <f>_xlfn.XLOOKUP(Burndata[[#This Row],[STATE_FULL]],'[1]State Regions'!$A:$A,'[1]State Regions'!$B:$B)</f>
        <v>Northeast</v>
      </c>
    </row>
    <row r="421" spans="1:24" x14ac:dyDescent="0.2">
      <c r="A421" s="13" t="s">
        <v>1730</v>
      </c>
      <c r="B421" s="13" t="s">
        <v>1731</v>
      </c>
      <c r="C421" s="13" t="s">
        <v>1824</v>
      </c>
      <c r="D421" s="13" t="s">
        <v>1825</v>
      </c>
      <c r="E421" s="13" t="s">
        <v>1826</v>
      </c>
      <c r="F421" s="14">
        <v>13210</v>
      </c>
      <c r="G421" s="13">
        <v>6214885</v>
      </c>
      <c r="H421" s="13" t="s">
        <v>1827</v>
      </c>
      <c r="I421" s="13">
        <v>752</v>
      </c>
      <c r="J421" s="13">
        <v>6</v>
      </c>
      <c r="K421" s="13">
        <v>1</v>
      </c>
      <c r="L421" s="13">
        <v>1</v>
      </c>
      <c r="M421" s="13">
        <v>1</v>
      </c>
      <c r="N421" s="13">
        <v>1</v>
      </c>
      <c r="O421" s="13" t="s">
        <v>28</v>
      </c>
      <c r="P421" s="13">
        <v>1</v>
      </c>
      <c r="R421" s="13">
        <v>1</v>
      </c>
      <c r="T421" s="13" t="s">
        <v>28</v>
      </c>
      <c r="U421" s="13" t="s">
        <v>28</v>
      </c>
      <c r="V421" s="13" t="s">
        <v>28</v>
      </c>
      <c r="W421" s="13" t="s">
        <v>1828</v>
      </c>
      <c r="X421" s="13" t="str">
        <f>_xlfn.XLOOKUP(Burndata[[#This Row],[STATE_FULL]],'[1]State Regions'!$A:$A,'[1]State Regions'!$B:$B)</f>
        <v>Northeast</v>
      </c>
    </row>
    <row r="422" spans="1:24" x14ac:dyDescent="0.2">
      <c r="A422" s="13" t="s">
        <v>1730</v>
      </c>
      <c r="B422" s="13" t="s">
        <v>1731</v>
      </c>
      <c r="C422" s="13" t="s">
        <v>252</v>
      </c>
      <c r="D422" s="13" t="s">
        <v>1829</v>
      </c>
      <c r="E422" s="13" t="s">
        <v>1830</v>
      </c>
      <c r="F422" s="14">
        <v>10940</v>
      </c>
      <c r="G422" s="13">
        <v>6210041</v>
      </c>
      <c r="H422" s="13" t="s">
        <v>1831</v>
      </c>
      <c r="I422" s="13">
        <v>383</v>
      </c>
      <c r="K422" s="13">
        <v>1</v>
      </c>
      <c r="O422" s="13" t="s">
        <v>28</v>
      </c>
      <c r="Q422" s="13">
        <v>1</v>
      </c>
      <c r="T422" s="13" t="s">
        <v>2798</v>
      </c>
      <c r="U422" s="13" t="s">
        <v>28</v>
      </c>
      <c r="W422" s="13" t="s">
        <v>1832</v>
      </c>
      <c r="X422" s="13" t="str">
        <f>_xlfn.XLOOKUP(Burndata[[#This Row],[STATE_FULL]],'[1]State Regions'!$A:$A,'[1]State Regions'!$B:$B)</f>
        <v>Northeast</v>
      </c>
    </row>
    <row r="423" spans="1:24" x14ac:dyDescent="0.2">
      <c r="A423" s="13" t="s">
        <v>1730</v>
      </c>
      <c r="B423" s="13" t="s">
        <v>1731</v>
      </c>
      <c r="C423" s="13" t="s">
        <v>1833</v>
      </c>
      <c r="D423" s="13" t="s">
        <v>1834</v>
      </c>
      <c r="E423" s="13" t="s">
        <v>1835</v>
      </c>
      <c r="F423" s="14">
        <v>11418</v>
      </c>
      <c r="G423" s="13">
        <v>6211980</v>
      </c>
      <c r="H423" s="13" t="s">
        <v>1836</v>
      </c>
      <c r="I423" s="13">
        <v>404</v>
      </c>
      <c r="K423" s="13">
        <v>1</v>
      </c>
      <c r="O423" s="13" t="s">
        <v>28</v>
      </c>
      <c r="P423" s="13">
        <v>1</v>
      </c>
      <c r="T423" s="13" t="s">
        <v>2798</v>
      </c>
      <c r="U423" s="13" t="s">
        <v>28</v>
      </c>
      <c r="W423" s="13" t="s">
        <v>1837</v>
      </c>
      <c r="X423" s="13" t="str">
        <f>_xlfn.XLOOKUP(Burndata[[#This Row],[STATE_FULL]],'[1]State Regions'!$A:$A,'[1]State Regions'!$B:$B)</f>
        <v>Northeast</v>
      </c>
    </row>
    <row r="424" spans="1:24" x14ac:dyDescent="0.2">
      <c r="A424" s="13" t="s">
        <v>1730</v>
      </c>
      <c r="B424" s="13" t="s">
        <v>1731</v>
      </c>
      <c r="C424" s="13" t="s">
        <v>1833</v>
      </c>
      <c r="D424" s="13" t="s">
        <v>1838</v>
      </c>
      <c r="E424" s="13" t="s">
        <v>1839</v>
      </c>
      <c r="F424" s="14">
        <v>11355</v>
      </c>
      <c r="G424" s="13">
        <v>6211595</v>
      </c>
      <c r="H424" s="13" t="s">
        <v>1840</v>
      </c>
      <c r="I424" s="13">
        <v>535</v>
      </c>
      <c r="K424" s="13">
        <v>1</v>
      </c>
      <c r="O424" s="13" t="s">
        <v>28</v>
      </c>
      <c r="P424" s="13">
        <v>1</v>
      </c>
      <c r="T424" s="13" t="s">
        <v>2798</v>
      </c>
      <c r="U424" s="13" t="s">
        <v>28</v>
      </c>
      <c r="W424" s="13" t="s">
        <v>1841</v>
      </c>
      <c r="X424" s="13" t="str">
        <f>_xlfn.XLOOKUP(Burndata[[#This Row],[STATE_FULL]],'[1]State Regions'!$A:$A,'[1]State Regions'!$B:$B)</f>
        <v>Northeast</v>
      </c>
    </row>
    <row r="425" spans="1:24" x14ac:dyDescent="0.2">
      <c r="A425" s="13" t="s">
        <v>1730</v>
      </c>
      <c r="B425" s="13" t="s">
        <v>1731</v>
      </c>
      <c r="C425" s="13" t="s">
        <v>1833</v>
      </c>
      <c r="D425" s="13" t="s">
        <v>1842</v>
      </c>
      <c r="E425" s="13" t="s">
        <v>925</v>
      </c>
      <c r="F425" s="14">
        <v>11373</v>
      </c>
      <c r="G425" s="13">
        <v>6213180</v>
      </c>
      <c r="H425" s="13" t="s">
        <v>1843</v>
      </c>
      <c r="I425" s="13">
        <v>545</v>
      </c>
      <c r="K425" s="13">
        <v>1</v>
      </c>
      <c r="O425" s="13" t="s">
        <v>28</v>
      </c>
      <c r="P425" s="13">
        <v>1</v>
      </c>
      <c r="T425" s="13" t="s">
        <v>2798</v>
      </c>
      <c r="U425" s="13" t="s">
        <v>28</v>
      </c>
      <c r="W425" s="13" t="s">
        <v>1844</v>
      </c>
      <c r="X425" s="13" t="str">
        <f>_xlfn.XLOOKUP(Burndata[[#This Row],[STATE_FULL]],'[1]State Regions'!$A:$A,'[1]State Regions'!$B:$B)</f>
        <v>Northeast</v>
      </c>
    </row>
    <row r="426" spans="1:24" x14ac:dyDescent="0.2">
      <c r="A426" s="13" t="s">
        <v>1730</v>
      </c>
      <c r="B426" s="13" t="s">
        <v>1731</v>
      </c>
      <c r="C426" s="13" t="s">
        <v>745</v>
      </c>
      <c r="D426" s="13" t="s">
        <v>1845</v>
      </c>
      <c r="E426" s="13" t="s">
        <v>1846</v>
      </c>
      <c r="F426" s="14">
        <v>10305</v>
      </c>
      <c r="G426" s="13">
        <v>6214735</v>
      </c>
      <c r="H426" s="13" t="s">
        <v>1847</v>
      </c>
      <c r="I426" s="13">
        <v>472</v>
      </c>
      <c r="J426" s="13">
        <v>10</v>
      </c>
      <c r="K426" s="13">
        <v>1</v>
      </c>
      <c r="L426" s="13">
        <v>1</v>
      </c>
      <c r="M426" s="13">
        <v>1</v>
      </c>
      <c r="N426" s="13">
        <v>1</v>
      </c>
      <c r="O426" s="13" t="s">
        <v>28</v>
      </c>
      <c r="P426" s="13">
        <v>1</v>
      </c>
      <c r="S426" s="13">
        <v>1</v>
      </c>
      <c r="T426" s="13" t="s">
        <v>39</v>
      </c>
      <c r="U426" s="13" t="s">
        <v>28</v>
      </c>
      <c r="V426" s="13" t="s">
        <v>28</v>
      </c>
      <c r="W426" s="13" t="s">
        <v>1848</v>
      </c>
      <c r="X426" s="13" t="str">
        <f>_xlfn.XLOOKUP(Burndata[[#This Row],[STATE_FULL]],'[1]State Regions'!$A:$A,'[1]State Regions'!$B:$B)</f>
        <v>Northeast</v>
      </c>
    </row>
    <row r="427" spans="1:24" x14ac:dyDescent="0.2">
      <c r="A427" s="13" t="s">
        <v>1730</v>
      </c>
      <c r="B427" s="13" t="s">
        <v>1731</v>
      </c>
      <c r="C427" s="13" t="s">
        <v>745</v>
      </c>
      <c r="D427" s="13" t="s">
        <v>1849</v>
      </c>
      <c r="E427" s="13" t="s">
        <v>1846</v>
      </c>
      <c r="F427" s="14">
        <v>10310</v>
      </c>
      <c r="G427" s="13">
        <v>6210025</v>
      </c>
      <c r="H427" s="13" t="s">
        <v>1850</v>
      </c>
      <c r="I427" s="13">
        <v>470</v>
      </c>
      <c r="K427" s="13">
        <v>1</v>
      </c>
      <c r="L427" s="13">
        <v>1</v>
      </c>
      <c r="O427" s="13" t="s">
        <v>28</v>
      </c>
      <c r="P427" s="13">
        <v>1</v>
      </c>
      <c r="S427" s="13">
        <v>1</v>
      </c>
      <c r="T427" s="13" t="s">
        <v>2798</v>
      </c>
      <c r="U427" s="13" t="s">
        <v>28</v>
      </c>
      <c r="W427" s="13" t="s">
        <v>1851</v>
      </c>
      <c r="X427" s="13" t="str">
        <f>_xlfn.XLOOKUP(Burndata[[#This Row],[STATE_FULL]],'[1]State Regions'!$A:$A,'[1]State Regions'!$B:$B)</f>
        <v>Northeast</v>
      </c>
    </row>
    <row r="428" spans="1:24" x14ac:dyDescent="0.2">
      <c r="A428" s="13" t="s">
        <v>1730</v>
      </c>
      <c r="B428" s="13" t="s">
        <v>1731</v>
      </c>
      <c r="C428" s="13" t="s">
        <v>1257</v>
      </c>
      <c r="D428" s="13" t="s">
        <v>1852</v>
      </c>
      <c r="E428" s="13" t="s">
        <v>1853</v>
      </c>
      <c r="F428" s="14">
        <v>11795</v>
      </c>
      <c r="G428" s="13">
        <v>6215295</v>
      </c>
      <c r="H428" s="13" t="s">
        <v>1854</v>
      </c>
      <c r="I428" s="13">
        <v>537</v>
      </c>
      <c r="K428" s="13">
        <v>1</v>
      </c>
      <c r="L428" s="13">
        <v>1</v>
      </c>
      <c r="O428" s="13" t="s">
        <v>28</v>
      </c>
      <c r="Q428" s="13">
        <v>1</v>
      </c>
      <c r="S428" s="13">
        <v>1</v>
      </c>
      <c r="T428" s="13" t="s">
        <v>2798</v>
      </c>
      <c r="U428" s="13" t="s">
        <v>28</v>
      </c>
      <c r="W428" s="13" t="s">
        <v>1855</v>
      </c>
      <c r="X428" s="13" t="str">
        <f>_xlfn.XLOOKUP(Burndata[[#This Row],[STATE_FULL]],'[1]State Regions'!$A:$A,'[1]State Regions'!$B:$B)</f>
        <v>Northeast</v>
      </c>
    </row>
    <row r="429" spans="1:24" x14ac:dyDescent="0.2">
      <c r="A429" s="13" t="s">
        <v>1730</v>
      </c>
      <c r="B429" s="13" t="s">
        <v>1731</v>
      </c>
      <c r="C429" s="13" t="s">
        <v>1257</v>
      </c>
      <c r="D429" s="13" t="s">
        <v>1856</v>
      </c>
      <c r="E429" s="13" t="s">
        <v>1857</v>
      </c>
      <c r="F429" s="14">
        <v>11706</v>
      </c>
      <c r="G429" s="13">
        <v>6210280</v>
      </c>
      <c r="H429" s="13" t="s">
        <v>1858</v>
      </c>
      <c r="I429" s="13">
        <v>305</v>
      </c>
      <c r="K429" s="13">
        <v>1</v>
      </c>
      <c r="O429" s="13" t="s">
        <v>28</v>
      </c>
      <c r="Q429" s="13">
        <v>1</v>
      </c>
      <c r="T429" s="13" t="s">
        <v>2798</v>
      </c>
      <c r="U429" s="13" t="s">
        <v>28</v>
      </c>
      <c r="W429" s="13" t="s">
        <v>1859</v>
      </c>
      <c r="X429" s="13" t="str">
        <f>_xlfn.XLOOKUP(Burndata[[#This Row],[STATE_FULL]],'[1]State Regions'!$A:$A,'[1]State Regions'!$B:$B)</f>
        <v>Northeast</v>
      </c>
    </row>
    <row r="430" spans="1:24" x14ac:dyDescent="0.2">
      <c r="A430" s="13" t="s">
        <v>1730</v>
      </c>
      <c r="B430" s="13" t="s">
        <v>1731</v>
      </c>
      <c r="C430" s="13" t="s">
        <v>1257</v>
      </c>
      <c r="D430" s="13" t="s">
        <v>1860</v>
      </c>
      <c r="E430" s="13" t="s">
        <v>1861</v>
      </c>
      <c r="F430" s="14">
        <v>11794</v>
      </c>
      <c r="G430" s="13">
        <v>6214775</v>
      </c>
      <c r="H430" s="13" t="s">
        <v>1862</v>
      </c>
      <c r="I430" s="13">
        <v>624</v>
      </c>
      <c r="J430" s="13">
        <v>8</v>
      </c>
      <c r="K430" s="13">
        <v>1</v>
      </c>
      <c r="L430" s="13">
        <v>1</v>
      </c>
      <c r="M430" s="13">
        <v>1</v>
      </c>
      <c r="N430" s="13">
        <v>1</v>
      </c>
      <c r="O430" s="13" t="s">
        <v>28</v>
      </c>
      <c r="P430" s="13">
        <v>1</v>
      </c>
      <c r="R430" s="13">
        <v>1</v>
      </c>
      <c r="T430" s="13" t="s">
        <v>39</v>
      </c>
      <c r="U430" s="13" t="s">
        <v>28</v>
      </c>
      <c r="V430" s="13" t="s">
        <v>28</v>
      </c>
      <c r="W430" s="13" t="s">
        <v>1863</v>
      </c>
      <c r="X430" s="13" t="str">
        <f>_xlfn.XLOOKUP(Burndata[[#This Row],[STATE_FULL]],'[1]State Regions'!$A:$A,'[1]State Regions'!$B:$B)</f>
        <v>Northeast</v>
      </c>
    </row>
    <row r="431" spans="1:24" x14ac:dyDescent="0.2">
      <c r="A431" s="13" t="s">
        <v>1730</v>
      </c>
      <c r="B431" s="13" t="s">
        <v>1731</v>
      </c>
      <c r="C431" s="13" t="s">
        <v>1864</v>
      </c>
      <c r="D431" s="13" t="s">
        <v>1865</v>
      </c>
      <c r="E431" s="13" t="s">
        <v>1866</v>
      </c>
      <c r="F431" s="14">
        <v>10595</v>
      </c>
      <c r="G431" s="13">
        <v>6215150</v>
      </c>
      <c r="H431" s="13" t="s">
        <v>1867</v>
      </c>
      <c r="I431" s="13">
        <v>624</v>
      </c>
      <c r="J431" s="13">
        <v>10</v>
      </c>
      <c r="K431" s="13">
        <v>1</v>
      </c>
      <c r="L431" s="13">
        <v>1</v>
      </c>
      <c r="M431" s="13">
        <v>1</v>
      </c>
      <c r="N431" s="13">
        <v>1</v>
      </c>
      <c r="O431" s="13" t="s">
        <v>28</v>
      </c>
      <c r="P431" s="13">
        <v>1</v>
      </c>
      <c r="R431" s="13">
        <v>1</v>
      </c>
      <c r="T431" s="13" t="s">
        <v>39</v>
      </c>
      <c r="U431" s="13" t="s">
        <v>28</v>
      </c>
      <c r="V431" s="13" t="s">
        <v>28</v>
      </c>
      <c r="W431" s="13" t="s">
        <v>1868</v>
      </c>
      <c r="X431" s="13" t="str">
        <f>_xlfn.XLOOKUP(Burndata[[#This Row],[STATE_FULL]],'[1]State Regions'!$A:$A,'[1]State Regions'!$B:$B)</f>
        <v>Northeast</v>
      </c>
    </row>
    <row r="432" spans="1:24" x14ac:dyDescent="0.2">
      <c r="A432" s="13" t="s">
        <v>1869</v>
      </c>
      <c r="B432" s="13" t="s">
        <v>1870</v>
      </c>
      <c r="C432" s="13" t="s">
        <v>1871</v>
      </c>
      <c r="D432" s="13" t="s">
        <v>1872</v>
      </c>
      <c r="E432" s="13" t="s">
        <v>1873</v>
      </c>
      <c r="F432" s="14">
        <v>28801</v>
      </c>
      <c r="G432" s="13">
        <v>6360013</v>
      </c>
      <c r="H432" s="13" t="s">
        <v>1874</v>
      </c>
      <c r="I432" s="13">
        <v>770</v>
      </c>
      <c r="K432" s="13">
        <v>1</v>
      </c>
      <c r="O432" s="13" t="s">
        <v>39</v>
      </c>
      <c r="Q432" s="13">
        <v>1</v>
      </c>
      <c r="T432" s="13" t="s">
        <v>2798</v>
      </c>
      <c r="U432" s="13" t="s">
        <v>28</v>
      </c>
      <c r="W432" s="13" t="s">
        <v>1875</v>
      </c>
      <c r="X432" s="13" t="str">
        <f>_xlfn.XLOOKUP(Burndata[[#This Row],[STATE_FULL]],'[1]State Regions'!$A:$A,'[1]State Regions'!$B:$B)</f>
        <v>South</v>
      </c>
    </row>
    <row r="433" spans="1:24" x14ac:dyDescent="0.2">
      <c r="A433" s="13" t="s">
        <v>1869</v>
      </c>
      <c r="B433" s="13" t="s">
        <v>1870</v>
      </c>
      <c r="C433" s="13" t="s">
        <v>1876</v>
      </c>
      <c r="D433" s="13" t="s">
        <v>1877</v>
      </c>
      <c r="E433" s="13" t="s">
        <v>1876</v>
      </c>
      <c r="F433" s="14">
        <v>27710</v>
      </c>
      <c r="G433" s="13">
        <v>6360355</v>
      </c>
      <c r="H433" s="13" t="s">
        <v>1878</v>
      </c>
      <c r="I433" s="13">
        <v>957</v>
      </c>
      <c r="K433" s="13">
        <v>1</v>
      </c>
      <c r="O433" s="13" t="s">
        <v>28</v>
      </c>
      <c r="P433" s="13">
        <v>1</v>
      </c>
      <c r="T433" s="13" t="s">
        <v>2798</v>
      </c>
      <c r="U433" s="13" t="s">
        <v>28</v>
      </c>
      <c r="W433" s="13" t="s">
        <v>1879</v>
      </c>
      <c r="X433" s="13" t="str">
        <f>_xlfn.XLOOKUP(Burndata[[#This Row],[STATE_FULL]],'[1]State Regions'!$A:$A,'[1]State Regions'!$B:$B)</f>
        <v>South</v>
      </c>
    </row>
    <row r="434" spans="1:24" x14ac:dyDescent="0.2">
      <c r="A434" s="13" t="s">
        <v>1869</v>
      </c>
      <c r="B434" s="13" t="s">
        <v>1870</v>
      </c>
      <c r="C434" s="13" t="s">
        <v>1880</v>
      </c>
      <c r="D434" s="13" t="s">
        <v>1881</v>
      </c>
      <c r="E434" s="13" t="s">
        <v>1882</v>
      </c>
      <c r="F434" s="14">
        <v>27157</v>
      </c>
      <c r="G434" s="13">
        <v>6361700</v>
      </c>
      <c r="H434" s="13" t="s">
        <v>1883</v>
      </c>
      <c r="I434" s="13">
        <v>885</v>
      </c>
      <c r="J434" s="13">
        <v>24</v>
      </c>
      <c r="K434" s="13">
        <v>1</v>
      </c>
      <c r="L434" s="13">
        <v>1</v>
      </c>
      <c r="M434" s="13">
        <v>1</v>
      </c>
      <c r="N434" s="13">
        <v>1</v>
      </c>
      <c r="O434" s="13" t="s">
        <v>28</v>
      </c>
      <c r="P434" s="13">
        <v>1</v>
      </c>
      <c r="R434" s="13">
        <v>1</v>
      </c>
      <c r="T434" s="13" t="s">
        <v>28</v>
      </c>
      <c r="U434" s="13" t="s">
        <v>28</v>
      </c>
      <c r="V434" s="13" t="s">
        <v>39</v>
      </c>
      <c r="W434" s="13" t="s">
        <v>1884</v>
      </c>
      <c r="X434" s="13" t="str">
        <f>_xlfn.XLOOKUP(Burndata[[#This Row],[STATE_FULL]],'[1]State Regions'!$A:$A,'[1]State Regions'!$B:$B)</f>
        <v>South</v>
      </c>
    </row>
    <row r="435" spans="1:24" x14ac:dyDescent="0.2">
      <c r="A435" s="13" t="s">
        <v>1869</v>
      </c>
      <c r="B435" s="13" t="s">
        <v>1870</v>
      </c>
      <c r="C435" s="13" t="s">
        <v>1885</v>
      </c>
      <c r="D435" s="13" t="s">
        <v>1886</v>
      </c>
      <c r="E435" s="13" t="s">
        <v>1887</v>
      </c>
      <c r="F435" s="14">
        <v>27401</v>
      </c>
      <c r="G435" s="13">
        <v>6360002</v>
      </c>
      <c r="H435" s="13" t="s">
        <v>1888</v>
      </c>
      <c r="I435" s="13">
        <v>628</v>
      </c>
      <c r="K435" s="13">
        <v>1</v>
      </c>
      <c r="O435" s="13" t="s">
        <v>28</v>
      </c>
      <c r="Q435" s="13">
        <v>1</v>
      </c>
      <c r="T435" s="13" t="s">
        <v>2798</v>
      </c>
      <c r="U435" s="13" t="s">
        <v>28</v>
      </c>
      <c r="W435" s="13" t="s">
        <v>1889</v>
      </c>
      <c r="X435" s="13" t="str">
        <f>_xlfn.XLOOKUP(Burndata[[#This Row],[STATE_FULL]],'[1]State Regions'!$A:$A,'[1]State Regions'!$B:$B)</f>
        <v>South</v>
      </c>
    </row>
    <row r="436" spans="1:24" x14ac:dyDescent="0.2">
      <c r="A436" s="13" t="s">
        <v>1869</v>
      </c>
      <c r="B436" s="13" t="s">
        <v>1870</v>
      </c>
      <c r="C436" s="13" t="s">
        <v>1890</v>
      </c>
      <c r="D436" s="13" t="s">
        <v>1891</v>
      </c>
      <c r="E436" s="13" t="s">
        <v>1892</v>
      </c>
      <c r="F436" s="14">
        <v>28203</v>
      </c>
      <c r="G436" s="13">
        <v>6360280</v>
      </c>
      <c r="H436" s="13" t="s">
        <v>1893</v>
      </c>
      <c r="I436" s="13">
        <v>874</v>
      </c>
      <c r="K436" s="13">
        <v>1</v>
      </c>
      <c r="L436" s="13">
        <v>1</v>
      </c>
      <c r="O436" s="13" t="s">
        <v>28</v>
      </c>
      <c r="P436" s="13">
        <v>1</v>
      </c>
      <c r="R436" s="13">
        <v>1</v>
      </c>
      <c r="T436" s="13" t="s">
        <v>2798</v>
      </c>
      <c r="U436" s="13" t="s">
        <v>28</v>
      </c>
      <c r="W436" s="13" t="s">
        <v>1894</v>
      </c>
      <c r="X436" s="13" t="str">
        <f>_xlfn.XLOOKUP(Burndata[[#This Row],[STATE_FULL]],'[1]State Regions'!$A:$A,'[1]State Regions'!$B:$B)</f>
        <v>South</v>
      </c>
    </row>
    <row r="437" spans="1:24" x14ac:dyDescent="0.2">
      <c r="A437" s="13" t="s">
        <v>1869</v>
      </c>
      <c r="B437" s="13" t="s">
        <v>1870</v>
      </c>
      <c r="C437" s="13" t="s">
        <v>1895</v>
      </c>
      <c r="D437" s="13" t="s">
        <v>1896</v>
      </c>
      <c r="E437" s="13" t="s">
        <v>545</v>
      </c>
      <c r="F437" s="14">
        <v>28401</v>
      </c>
      <c r="G437" s="13">
        <v>6360019</v>
      </c>
      <c r="H437" s="13" t="s">
        <v>1897</v>
      </c>
      <c r="I437" s="13">
        <v>800</v>
      </c>
      <c r="K437" s="13">
        <v>1</v>
      </c>
      <c r="O437" s="13" t="s">
        <v>28</v>
      </c>
      <c r="Q437" s="13">
        <v>1</v>
      </c>
      <c r="T437" s="13" t="s">
        <v>2798</v>
      </c>
      <c r="U437" s="13" t="s">
        <v>28</v>
      </c>
      <c r="W437" s="13" t="s">
        <v>1898</v>
      </c>
      <c r="X437" s="13" t="str">
        <f>_xlfn.XLOOKUP(Burndata[[#This Row],[STATE_FULL]],'[1]State Regions'!$A:$A,'[1]State Regions'!$B:$B)</f>
        <v>South</v>
      </c>
    </row>
    <row r="438" spans="1:24" x14ac:dyDescent="0.2">
      <c r="A438" s="13" t="s">
        <v>1869</v>
      </c>
      <c r="B438" s="13" t="s">
        <v>1870</v>
      </c>
      <c r="C438" s="13" t="s">
        <v>252</v>
      </c>
      <c r="D438" s="13" t="s">
        <v>1899</v>
      </c>
      <c r="E438" s="13" t="s">
        <v>1900</v>
      </c>
      <c r="F438" s="14">
        <v>27514</v>
      </c>
      <c r="G438" s="13">
        <v>6360260</v>
      </c>
      <c r="H438" s="13" t="s">
        <v>1901</v>
      </c>
      <c r="I438" s="13">
        <v>905</v>
      </c>
      <c r="J438" s="13">
        <v>36</v>
      </c>
      <c r="K438" s="13">
        <v>1</v>
      </c>
      <c r="L438" s="13">
        <v>1</v>
      </c>
      <c r="M438" s="13">
        <v>1</v>
      </c>
      <c r="N438" s="13">
        <v>1</v>
      </c>
      <c r="O438" s="13" t="s">
        <v>28</v>
      </c>
      <c r="P438" s="13">
        <v>1</v>
      </c>
      <c r="R438" s="13">
        <v>1</v>
      </c>
      <c r="T438" s="13" t="s">
        <v>28</v>
      </c>
      <c r="U438" s="13" t="s">
        <v>28</v>
      </c>
      <c r="V438" s="13" t="s">
        <v>39</v>
      </c>
      <c r="W438" s="13" t="s">
        <v>1902</v>
      </c>
      <c r="X438" s="13" t="str">
        <f>_xlfn.XLOOKUP(Burndata[[#This Row],[STATE_FULL]],'[1]State Regions'!$A:$A,'[1]State Regions'!$B:$B)</f>
        <v>South</v>
      </c>
    </row>
    <row r="439" spans="1:24" x14ac:dyDescent="0.2">
      <c r="A439" s="13" t="s">
        <v>1869</v>
      </c>
      <c r="B439" s="13" t="s">
        <v>1870</v>
      </c>
      <c r="C439" s="13" t="s">
        <v>1903</v>
      </c>
      <c r="D439" s="13" t="s">
        <v>1904</v>
      </c>
      <c r="E439" s="13" t="s">
        <v>1905</v>
      </c>
      <c r="F439" s="14">
        <v>27835</v>
      </c>
      <c r="G439" s="13">
        <v>6360690</v>
      </c>
      <c r="H439" s="13" t="s">
        <v>1906</v>
      </c>
      <c r="I439" s="13">
        <v>974</v>
      </c>
      <c r="K439" s="13">
        <v>1</v>
      </c>
      <c r="L439" s="13">
        <v>1</v>
      </c>
      <c r="O439" s="13" t="s">
        <v>28</v>
      </c>
      <c r="P439" s="13">
        <v>1</v>
      </c>
      <c r="S439" s="13">
        <v>1</v>
      </c>
      <c r="T439" s="13" t="s">
        <v>2798</v>
      </c>
      <c r="U439" s="13" t="s">
        <v>28</v>
      </c>
      <c r="W439" s="13" t="s">
        <v>1907</v>
      </c>
      <c r="X439" s="13" t="str">
        <f>_xlfn.XLOOKUP(Burndata[[#This Row],[STATE_FULL]],'[1]State Regions'!$A:$A,'[1]State Regions'!$B:$B)</f>
        <v>South</v>
      </c>
    </row>
    <row r="440" spans="1:24" x14ac:dyDescent="0.2">
      <c r="A440" s="13" t="s">
        <v>1869</v>
      </c>
      <c r="B440" s="13" t="s">
        <v>1870</v>
      </c>
      <c r="C440" s="13" t="s">
        <v>1908</v>
      </c>
      <c r="D440" s="13" t="s">
        <v>1909</v>
      </c>
      <c r="E440" s="13" t="s">
        <v>1910</v>
      </c>
      <c r="F440" s="14">
        <v>27610</v>
      </c>
      <c r="G440" s="13">
        <v>6360001</v>
      </c>
      <c r="H440" s="13" t="s">
        <v>1911</v>
      </c>
      <c r="I440" s="13">
        <v>567</v>
      </c>
      <c r="K440" s="13">
        <v>1</v>
      </c>
      <c r="O440" s="13" t="s">
        <v>28</v>
      </c>
      <c r="P440" s="13">
        <v>1</v>
      </c>
      <c r="T440" s="13" t="s">
        <v>2798</v>
      </c>
      <c r="U440" s="13" t="s">
        <v>28</v>
      </c>
      <c r="W440" s="13" t="s">
        <v>1912</v>
      </c>
      <c r="X440" s="13" t="str">
        <f>_xlfn.XLOOKUP(Burndata[[#This Row],[STATE_FULL]],'[1]State Regions'!$A:$A,'[1]State Regions'!$B:$B)</f>
        <v>South</v>
      </c>
    </row>
    <row r="441" spans="1:24" x14ac:dyDescent="0.2">
      <c r="A441" s="13" t="s">
        <v>1913</v>
      </c>
      <c r="B441" s="13" t="s">
        <v>1914</v>
      </c>
      <c r="C441" s="13" t="s">
        <v>1915</v>
      </c>
      <c r="D441" s="13" t="s">
        <v>1916</v>
      </c>
      <c r="E441" s="13" t="s">
        <v>1917</v>
      </c>
      <c r="F441" s="14">
        <v>58501</v>
      </c>
      <c r="G441" s="13">
        <v>6640040</v>
      </c>
      <c r="H441" s="13" t="s">
        <v>1918</v>
      </c>
      <c r="I441" s="13">
        <v>286</v>
      </c>
      <c r="K441" s="13">
        <v>1</v>
      </c>
      <c r="O441" s="13" t="s">
        <v>28</v>
      </c>
      <c r="Q441" s="13">
        <v>1</v>
      </c>
      <c r="T441" s="13" t="s">
        <v>39</v>
      </c>
      <c r="U441" s="13" t="s">
        <v>28</v>
      </c>
      <c r="W441" s="13" t="s">
        <v>1919</v>
      </c>
      <c r="X441" s="13" t="str">
        <f>_xlfn.XLOOKUP(Burndata[[#This Row],[STATE_FULL]],'[1]State Regions'!$A:$A,'[1]State Regions'!$B:$B)</f>
        <v>Midwest</v>
      </c>
    </row>
    <row r="442" spans="1:24" x14ac:dyDescent="0.2">
      <c r="A442" s="13" t="s">
        <v>1913</v>
      </c>
      <c r="B442" s="13" t="s">
        <v>1914</v>
      </c>
      <c r="C442" s="13" t="s">
        <v>1915</v>
      </c>
      <c r="D442" s="13" t="s">
        <v>1920</v>
      </c>
      <c r="E442" s="13" t="s">
        <v>1917</v>
      </c>
      <c r="F442" s="14">
        <v>58501</v>
      </c>
      <c r="G442" s="13">
        <v>6640020</v>
      </c>
      <c r="H442" s="13" t="s">
        <v>1921</v>
      </c>
      <c r="I442" s="13">
        <v>242</v>
      </c>
      <c r="K442" s="13">
        <v>1</v>
      </c>
      <c r="O442" s="13" t="s">
        <v>28</v>
      </c>
      <c r="Q442" s="13">
        <v>1</v>
      </c>
      <c r="T442" s="13" t="s">
        <v>39</v>
      </c>
      <c r="U442" s="13" t="s">
        <v>28</v>
      </c>
      <c r="W442" s="13" t="s">
        <v>1922</v>
      </c>
      <c r="X442" s="13" t="str">
        <f>_xlfn.XLOOKUP(Burndata[[#This Row],[STATE_FULL]],'[1]State Regions'!$A:$A,'[1]State Regions'!$B:$B)</f>
        <v>Midwest</v>
      </c>
    </row>
    <row r="443" spans="1:24" x14ac:dyDescent="0.2">
      <c r="A443" s="13" t="s">
        <v>1913</v>
      </c>
      <c r="B443" s="13" t="s">
        <v>1914</v>
      </c>
      <c r="C443" s="13" t="s">
        <v>1923</v>
      </c>
      <c r="D443" s="13" t="s">
        <v>1924</v>
      </c>
      <c r="E443" s="13" t="s">
        <v>1925</v>
      </c>
      <c r="F443" s="14">
        <v>58103</v>
      </c>
      <c r="G443" s="13">
        <v>6640003</v>
      </c>
      <c r="H443" s="13" t="s">
        <v>1926</v>
      </c>
      <c r="I443" s="13">
        <v>133</v>
      </c>
      <c r="K443" s="13">
        <v>1</v>
      </c>
      <c r="O443" s="13" t="s">
        <v>28</v>
      </c>
      <c r="Q443" s="13">
        <v>1</v>
      </c>
      <c r="T443" s="13" t="s">
        <v>39</v>
      </c>
      <c r="U443" s="13" t="s">
        <v>28</v>
      </c>
      <c r="W443" s="13" t="s">
        <v>1927</v>
      </c>
      <c r="X443" s="13" t="str">
        <f>_xlfn.XLOOKUP(Burndata[[#This Row],[STATE_FULL]],'[1]State Regions'!$A:$A,'[1]State Regions'!$B:$B)</f>
        <v>Midwest</v>
      </c>
    </row>
    <row r="444" spans="1:24" x14ac:dyDescent="0.2">
      <c r="A444" s="13" t="s">
        <v>1913</v>
      </c>
      <c r="B444" s="13" t="s">
        <v>1914</v>
      </c>
      <c r="C444" s="13" t="s">
        <v>1923</v>
      </c>
      <c r="D444" s="13" t="s">
        <v>1928</v>
      </c>
      <c r="E444" s="13" t="s">
        <v>1925</v>
      </c>
      <c r="F444" s="14">
        <v>58104</v>
      </c>
      <c r="G444" s="13">
        <v>6640180</v>
      </c>
      <c r="H444" s="13" t="s">
        <v>1929</v>
      </c>
      <c r="I444" s="13">
        <v>284</v>
      </c>
      <c r="K444" s="13">
        <v>1</v>
      </c>
      <c r="L444" s="13">
        <v>1</v>
      </c>
      <c r="O444" s="13" t="s">
        <v>28</v>
      </c>
      <c r="P444" s="13">
        <v>1</v>
      </c>
      <c r="S444" s="13">
        <v>1</v>
      </c>
      <c r="T444" s="13" t="s">
        <v>39</v>
      </c>
      <c r="U444" s="13" t="s">
        <v>28</v>
      </c>
      <c r="W444" s="13" t="s">
        <v>1930</v>
      </c>
      <c r="X444" s="13" t="str">
        <f>_xlfn.XLOOKUP(Burndata[[#This Row],[STATE_FULL]],'[1]State Regions'!$A:$A,'[1]State Regions'!$B:$B)</f>
        <v>Midwest</v>
      </c>
    </row>
    <row r="445" spans="1:24" x14ac:dyDescent="0.2">
      <c r="A445" s="13" t="s">
        <v>1913</v>
      </c>
      <c r="B445" s="13" t="s">
        <v>1914</v>
      </c>
      <c r="C445" s="13" t="s">
        <v>1931</v>
      </c>
      <c r="D445" s="13" t="s">
        <v>1932</v>
      </c>
      <c r="E445" s="13" t="s">
        <v>1931</v>
      </c>
      <c r="F445" s="14">
        <v>58201</v>
      </c>
      <c r="G445" s="13">
        <v>6640001</v>
      </c>
      <c r="H445" s="13" t="s">
        <v>1933</v>
      </c>
      <c r="I445" s="13">
        <v>257</v>
      </c>
      <c r="K445" s="13">
        <v>1</v>
      </c>
      <c r="O445" s="13" t="s">
        <v>28</v>
      </c>
      <c r="Q445" s="13">
        <v>1</v>
      </c>
      <c r="T445" s="13" t="s">
        <v>39</v>
      </c>
      <c r="U445" s="13" t="s">
        <v>28</v>
      </c>
      <c r="W445" s="13" t="s">
        <v>1934</v>
      </c>
      <c r="X445" s="13" t="str">
        <f>_xlfn.XLOOKUP(Burndata[[#This Row],[STATE_FULL]],'[1]State Regions'!$A:$A,'[1]State Regions'!$B:$B)</f>
        <v>Midwest</v>
      </c>
    </row>
    <row r="446" spans="1:24" x14ac:dyDescent="0.2">
      <c r="A446" s="13" t="s">
        <v>1913</v>
      </c>
      <c r="B446" s="13" t="s">
        <v>1914</v>
      </c>
      <c r="C446" s="13" t="s">
        <v>1935</v>
      </c>
      <c r="D446" s="13" t="s">
        <v>1936</v>
      </c>
      <c r="E446" s="13" t="s">
        <v>1937</v>
      </c>
      <c r="F446" s="14">
        <v>58701</v>
      </c>
      <c r="G446" s="13">
        <v>6640004</v>
      </c>
      <c r="H446" s="13" t="s">
        <v>1938</v>
      </c>
      <c r="I446" s="13">
        <v>251</v>
      </c>
      <c r="K446" s="13">
        <v>1</v>
      </c>
      <c r="O446" s="13" t="s">
        <v>28</v>
      </c>
      <c r="Q446" s="13">
        <v>1</v>
      </c>
      <c r="T446" s="13" t="s">
        <v>39</v>
      </c>
      <c r="U446" s="13" t="s">
        <v>28</v>
      </c>
      <c r="W446" s="13" t="s">
        <v>1939</v>
      </c>
      <c r="X446" s="13" t="str">
        <f>_xlfn.XLOOKUP(Burndata[[#This Row],[STATE_FULL]],'[1]State Regions'!$A:$A,'[1]State Regions'!$B:$B)</f>
        <v>Midwest</v>
      </c>
    </row>
    <row r="447" spans="1:24" x14ac:dyDescent="0.2">
      <c r="A447" s="13" t="s">
        <v>1940</v>
      </c>
      <c r="B447" s="13" t="s">
        <v>1941</v>
      </c>
      <c r="C447" s="13" t="s">
        <v>1054</v>
      </c>
      <c r="D447" s="13" t="s">
        <v>1942</v>
      </c>
      <c r="E447" s="13" t="s">
        <v>1943</v>
      </c>
      <c r="F447" s="14">
        <v>45804</v>
      </c>
      <c r="G447" s="13">
        <v>6411540</v>
      </c>
      <c r="H447" s="13" t="s">
        <v>1944</v>
      </c>
      <c r="I447" s="13">
        <v>329</v>
      </c>
      <c r="K447" s="13">
        <v>1</v>
      </c>
      <c r="O447" s="13" t="s">
        <v>28</v>
      </c>
      <c r="Q447" s="13">
        <v>1</v>
      </c>
      <c r="T447" s="13" t="s">
        <v>2798</v>
      </c>
      <c r="U447" s="13" t="s">
        <v>28</v>
      </c>
      <c r="W447" s="13" t="s">
        <v>1945</v>
      </c>
      <c r="X447" s="13" t="str">
        <f>_xlfn.XLOOKUP(Burndata[[#This Row],[STATE_FULL]],'[1]State Regions'!$A:$A,'[1]State Regions'!$B:$B)</f>
        <v>Midwest</v>
      </c>
    </row>
    <row r="448" spans="1:24" x14ac:dyDescent="0.2">
      <c r="A448" s="13" t="s">
        <v>1940</v>
      </c>
      <c r="B448" s="13" t="s">
        <v>1941</v>
      </c>
      <c r="C448" s="13" t="s">
        <v>1054</v>
      </c>
      <c r="D448" s="13" t="s">
        <v>1946</v>
      </c>
      <c r="E448" s="13" t="s">
        <v>1943</v>
      </c>
      <c r="F448" s="14">
        <v>45801</v>
      </c>
      <c r="G448" s="13">
        <v>6411560</v>
      </c>
      <c r="H448" s="13" t="s">
        <v>1947</v>
      </c>
      <c r="I448" s="13">
        <v>425</v>
      </c>
      <c r="K448" s="13">
        <v>1</v>
      </c>
      <c r="O448" s="13" t="s">
        <v>28</v>
      </c>
      <c r="Q448" s="13">
        <v>1</v>
      </c>
      <c r="T448" s="13" t="s">
        <v>2798</v>
      </c>
      <c r="U448" s="13" t="s">
        <v>28</v>
      </c>
      <c r="W448" s="13" t="s">
        <v>1948</v>
      </c>
      <c r="X448" s="13" t="str">
        <f>_xlfn.XLOOKUP(Burndata[[#This Row],[STATE_FULL]],'[1]State Regions'!$A:$A,'[1]State Regions'!$B:$B)</f>
        <v>Midwest</v>
      </c>
    </row>
    <row r="449" spans="1:24" x14ac:dyDescent="0.2">
      <c r="A449" s="13" t="s">
        <v>1940</v>
      </c>
      <c r="B449" s="13" t="s">
        <v>1941</v>
      </c>
      <c r="C449" s="13" t="s">
        <v>1949</v>
      </c>
      <c r="D449" s="13" t="s">
        <v>1950</v>
      </c>
      <c r="E449" s="13" t="s">
        <v>1951</v>
      </c>
      <c r="F449" s="14">
        <v>44124</v>
      </c>
      <c r="G449" s="13">
        <v>6410945</v>
      </c>
      <c r="H449" s="13" t="s">
        <v>1952</v>
      </c>
      <c r="I449" s="13">
        <v>500</v>
      </c>
      <c r="K449" s="13">
        <v>1</v>
      </c>
      <c r="O449" s="13" t="s">
        <v>28</v>
      </c>
      <c r="Q449" s="13">
        <v>1</v>
      </c>
      <c r="T449" s="13" t="s">
        <v>2798</v>
      </c>
      <c r="U449" s="13" t="s">
        <v>28</v>
      </c>
      <c r="W449" s="13" t="s">
        <v>1953</v>
      </c>
      <c r="X449" s="13" t="str">
        <f>_xlfn.XLOOKUP(Burndata[[#This Row],[STATE_FULL]],'[1]State Regions'!$A:$A,'[1]State Regions'!$B:$B)</f>
        <v>Midwest</v>
      </c>
    </row>
    <row r="450" spans="1:24" x14ac:dyDescent="0.2">
      <c r="A450" s="13" t="s">
        <v>1940</v>
      </c>
      <c r="B450" s="13" t="s">
        <v>1941</v>
      </c>
      <c r="C450" s="13" t="s">
        <v>1949</v>
      </c>
      <c r="D450" s="13" t="s">
        <v>1954</v>
      </c>
      <c r="E450" s="13" t="s">
        <v>1955</v>
      </c>
      <c r="F450" s="14">
        <v>44111</v>
      </c>
      <c r="G450" s="13">
        <v>6410710</v>
      </c>
      <c r="H450" s="13" t="s">
        <v>1956</v>
      </c>
      <c r="I450" s="13">
        <v>488</v>
      </c>
      <c r="K450" s="13">
        <v>1</v>
      </c>
      <c r="O450" s="13" t="s">
        <v>28</v>
      </c>
      <c r="Q450" s="13">
        <v>1</v>
      </c>
      <c r="T450" s="13" t="s">
        <v>2798</v>
      </c>
      <c r="U450" s="13" t="s">
        <v>28</v>
      </c>
      <c r="W450" s="13" t="s">
        <v>1957</v>
      </c>
      <c r="X450" s="13" t="str">
        <f>_xlfn.XLOOKUP(Burndata[[#This Row],[STATE_FULL]],'[1]State Regions'!$A:$A,'[1]State Regions'!$B:$B)</f>
        <v>Midwest</v>
      </c>
    </row>
    <row r="451" spans="1:24" x14ac:dyDescent="0.2">
      <c r="A451" s="13" t="s">
        <v>1940</v>
      </c>
      <c r="B451" s="13" t="s">
        <v>1941</v>
      </c>
      <c r="C451" s="13" t="s">
        <v>1949</v>
      </c>
      <c r="D451" s="13" t="s">
        <v>1958</v>
      </c>
      <c r="E451" s="13" t="s">
        <v>1955</v>
      </c>
      <c r="F451" s="14">
        <v>44109</v>
      </c>
      <c r="G451" s="13">
        <v>6410655</v>
      </c>
      <c r="H451" s="13" t="s">
        <v>1959</v>
      </c>
      <c r="I451" s="13">
        <v>626</v>
      </c>
      <c r="J451" s="13">
        <v>14</v>
      </c>
      <c r="K451" s="13">
        <v>1</v>
      </c>
      <c r="L451" s="13">
        <v>1</v>
      </c>
      <c r="M451" s="13">
        <v>1</v>
      </c>
      <c r="N451" s="13">
        <v>1</v>
      </c>
      <c r="O451" s="13" t="s">
        <v>28</v>
      </c>
      <c r="P451" s="13">
        <v>1</v>
      </c>
      <c r="S451" s="13">
        <v>1</v>
      </c>
      <c r="T451" s="13" t="s">
        <v>28</v>
      </c>
      <c r="U451" s="13" t="s">
        <v>28</v>
      </c>
      <c r="V451" s="13" t="s">
        <v>28</v>
      </c>
      <c r="W451" s="13" t="s">
        <v>1960</v>
      </c>
      <c r="X451" s="13" t="str">
        <f>_xlfn.XLOOKUP(Burndata[[#This Row],[STATE_FULL]],'[1]State Regions'!$A:$A,'[1]State Regions'!$B:$B)</f>
        <v>Midwest</v>
      </c>
    </row>
    <row r="452" spans="1:24" x14ac:dyDescent="0.2">
      <c r="A452" s="13" t="s">
        <v>1940</v>
      </c>
      <c r="B452" s="13" t="s">
        <v>1941</v>
      </c>
      <c r="C452" s="13" t="s">
        <v>1949</v>
      </c>
      <c r="D452" s="13" t="s">
        <v>1961</v>
      </c>
      <c r="E452" s="13" t="s">
        <v>1955</v>
      </c>
      <c r="F452" s="14">
        <v>44106</v>
      </c>
      <c r="G452" s="13">
        <v>6410922</v>
      </c>
      <c r="H452" s="13" t="s">
        <v>1962</v>
      </c>
      <c r="I452" s="13">
        <v>244</v>
      </c>
      <c r="L452" s="13">
        <v>1</v>
      </c>
      <c r="O452" s="13" t="s">
        <v>28</v>
      </c>
      <c r="R452" s="13">
        <v>1</v>
      </c>
      <c r="T452" s="13" t="s">
        <v>2798</v>
      </c>
      <c r="U452" s="13" t="s">
        <v>28</v>
      </c>
      <c r="W452" s="13" t="s">
        <v>1963</v>
      </c>
      <c r="X452" s="13" t="str">
        <f>_xlfn.XLOOKUP(Burndata[[#This Row],[STATE_FULL]],'[1]State Regions'!$A:$A,'[1]State Regions'!$B:$B)</f>
        <v>Midwest</v>
      </c>
    </row>
    <row r="453" spans="1:24" x14ac:dyDescent="0.2">
      <c r="A453" s="13" t="s">
        <v>1940</v>
      </c>
      <c r="B453" s="13" t="s">
        <v>1941</v>
      </c>
      <c r="C453" s="13" t="s">
        <v>1949</v>
      </c>
      <c r="D453" s="13" t="s">
        <v>1964</v>
      </c>
      <c r="E453" s="13" t="s">
        <v>1955</v>
      </c>
      <c r="F453" s="14">
        <v>44106</v>
      </c>
      <c r="G453" s="13">
        <v>6410920</v>
      </c>
      <c r="H453" s="13" t="s">
        <v>1965</v>
      </c>
      <c r="I453" s="13">
        <v>1032</v>
      </c>
      <c r="K453" s="13">
        <v>1</v>
      </c>
      <c r="O453" s="13" t="s">
        <v>28</v>
      </c>
      <c r="P453" s="13">
        <v>1</v>
      </c>
      <c r="T453" s="13" t="s">
        <v>2798</v>
      </c>
      <c r="U453" s="13" t="s">
        <v>28</v>
      </c>
      <c r="W453" s="13" t="s">
        <v>1966</v>
      </c>
      <c r="X453" s="13" t="str">
        <f>_xlfn.XLOOKUP(Burndata[[#This Row],[STATE_FULL]],'[1]State Regions'!$A:$A,'[1]State Regions'!$B:$B)</f>
        <v>Midwest</v>
      </c>
    </row>
    <row r="454" spans="1:24" x14ac:dyDescent="0.2">
      <c r="A454" s="13" t="s">
        <v>1940</v>
      </c>
      <c r="B454" s="13" t="s">
        <v>1941</v>
      </c>
      <c r="C454" s="13" t="s">
        <v>1967</v>
      </c>
      <c r="D454" s="13" t="s">
        <v>1968</v>
      </c>
      <c r="E454" s="13" t="s">
        <v>760</v>
      </c>
      <c r="F454" s="14">
        <v>43215</v>
      </c>
      <c r="G454" s="13">
        <v>6411010</v>
      </c>
      <c r="H454" s="13" t="s">
        <v>1969</v>
      </c>
      <c r="I454" s="13">
        <v>434</v>
      </c>
      <c r="K454" s="13">
        <v>1</v>
      </c>
      <c r="O454" s="13" t="s">
        <v>28</v>
      </c>
      <c r="P454" s="13">
        <v>1</v>
      </c>
      <c r="T454" s="13" t="s">
        <v>2798</v>
      </c>
      <c r="U454" s="13" t="s">
        <v>28</v>
      </c>
      <c r="W454" s="13" t="s">
        <v>1970</v>
      </c>
      <c r="X454" s="13" t="str">
        <f>_xlfn.XLOOKUP(Burndata[[#This Row],[STATE_FULL]],'[1]State Regions'!$A:$A,'[1]State Regions'!$B:$B)</f>
        <v>Midwest</v>
      </c>
    </row>
    <row r="455" spans="1:24" x14ac:dyDescent="0.2">
      <c r="A455" s="13" t="s">
        <v>1940</v>
      </c>
      <c r="B455" s="13" t="s">
        <v>1941</v>
      </c>
      <c r="C455" s="13" t="s">
        <v>1967</v>
      </c>
      <c r="D455" s="13" t="s">
        <v>1971</v>
      </c>
      <c r="E455" s="13" t="s">
        <v>760</v>
      </c>
      <c r="F455" s="14">
        <v>43205</v>
      </c>
      <c r="G455" s="13">
        <v>6410950</v>
      </c>
      <c r="H455" s="13" t="s">
        <v>1972</v>
      </c>
      <c r="I455" s="13">
        <v>527</v>
      </c>
      <c r="J455" s="13">
        <v>15</v>
      </c>
      <c r="L455" s="13">
        <v>1</v>
      </c>
      <c r="N455" s="13">
        <v>1</v>
      </c>
      <c r="O455" s="13" t="s">
        <v>28</v>
      </c>
      <c r="R455" s="13">
        <v>1</v>
      </c>
      <c r="T455" s="13" t="s">
        <v>28</v>
      </c>
      <c r="U455" s="13" t="s">
        <v>28</v>
      </c>
      <c r="V455" s="13" t="s">
        <v>28</v>
      </c>
      <c r="W455" s="13" t="s">
        <v>1973</v>
      </c>
      <c r="X455" s="13" t="str">
        <f>_xlfn.XLOOKUP(Burndata[[#This Row],[STATE_FULL]],'[1]State Regions'!$A:$A,'[1]State Regions'!$B:$B)</f>
        <v>Midwest</v>
      </c>
    </row>
    <row r="456" spans="1:24" x14ac:dyDescent="0.2">
      <c r="A456" s="13" t="s">
        <v>1940</v>
      </c>
      <c r="B456" s="13" t="s">
        <v>1941</v>
      </c>
      <c r="C456" s="13" t="s">
        <v>1967</v>
      </c>
      <c r="D456" s="13" t="s">
        <v>1974</v>
      </c>
      <c r="E456" s="13" t="s">
        <v>760</v>
      </c>
      <c r="F456" s="14">
        <v>43210</v>
      </c>
      <c r="G456" s="13">
        <v>6411100</v>
      </c>
      <c r="H456" s="13" t="s">
        <v>1975</v>
      </c>
      <c r="I456" s="13">
        <v>900</v>
      </c>
      <c r="J456" s="13">
        <v>18</v>
      </c>
      <c r="K456" s="13">
        <v>1</v>
      </c>
      <c r="M456" s="13">
        <v>1</v>
      </c>
      <c r="O456" s="13" t="s">
        <v>28</v>
      </c>
      <c r="P456" s="13">
        <v>1</v>
      </c>
      <c r="T456" s="13" t="s">
        <v>28</v>
      </c>
      <c r="U456" s="13" t="s">
        <v>28</v>
      </c>
      <c r="V456" s="13" t="s">
        <v>28</v>
      </c>
      <c r="W456" s="13" t="s">
        <v>1976</v>
      </c>
      <c r="X456" s="13" t="str">
        <f>_xlfn.XLOOKUP(Burndata[[#This Row],[STATE_FULL]],'[1]State Regions'!$A:$A,'[1]State Regions'!$B:$B)</f>
        <v>Midwest</v>
      </c>
    </row>
    <row r="457" spans="1:24" x14ac:dyDescent="0.2">
      <c r="A457" s="13" t="s">
        <v>1940</v>
      </c>
      <c r="B457" s="13" t="s">
        <v>1941</v>
      </c>
      <c r="C457" s="13" t="s">
        <v>1967</v>
      </c>
      <c r="D457" s="13" t="s">
        <v>1977</v>
      </c>
      <c r="E457" s="13" t="s">
        <v>760</v>
      </c>
      <c r="F457" s="14">
        <v>43213</v>
      </c>
      <c r="G457" s="13">
        <v>6418083</v>
      </c>
      <c r="H457" s="13" t="s">
        <v>1978</v>
      </c>
      <c r="I457" s="13">
        <v>233</v>
      </c>
      <c r="K457" s="13">
        <v>1</v>
      </c>
      <c r="O457" s="13" t="s">
        <v>28</v>
      </c>
      <c r="Q457" s="13">
        <v>1</v>
      </c>
      <c r="T457" s="13" t="s">
        <v>2798</v>
      </c>
      <c r="U457" s="13" t="s">
        <v>28</v>
      </c>
      <c r="W457" s="13" t="s">
        <v>1979</v>
      </c>
      <c r="X457" s="13" t="str">
        <f>_xlfn.XLOOKUP(Burndata[[#This Row],[STATE_FULL]],'[1]State Regions'!$A:$A,'[1]State Regions'!$B:$B)</f>
        <v>Midwest</v>
      </c>
    </row>
    <row r="458" spans="1:24" x14ac:dyDescent="0.2">
      <c r="A458" s="13" t="s">
        <v>1940</v>
      </c>
      <c r="B458" s="13" t="s">
        <v>1941</v>
      </c>
      <c r="C458" s="13" t="s">
        <v>1967</v>
      </c>
      <c r="D458" s="13" t="s">
        <v>1980</v>
      </c>
      <c r="E458" s="13" t="s">
        <v>760</v>
      </c>
      <c r="F458" s="14">
        <v>43214</v>
      </c>
      <c r="G458" s="13">
        <v>6411110</v>
      </c>
      <c r="H458" s="13" t="s">
        <v>1981</v>
      </c>
      <c r="I458" s="13">
        <v>1059</v>
      </c>
      <c r="K458" s="13">
        <v>1</v>
      </c>
      <c r="O458" s="13" t="s">
        <v>28</v>
      </c>
      <c r="Q458" s="13">
        <v>1</v>
      </c>
      <c r="T458" s="13" t="s">
        <v>2798</v>
      </c>
      <c r="U458" s="13" t="s">
        <v>28</v>
      </c>
      <c r="W458" s="13" t="s">
        <v>1982</v>
      </c>
      <c r="X458" s="13" t="str">
        <f>_xlfn.XLOOKUP(Burndata[[#This Row],[STATE_FULL]],'[1]State Regions'!$A:$A,'[1]State Regions'!$B:$B)</f>
        <v>Midwest</v>
      </c>
    </row>
    <row r="459" spans="1:24" x14ac:dyDescent="0.2">
      <c r="A459" s="13" t="s">
        <v>1940</v>
      </c>
      <c r="B459" s="13" t="s">
        <v>1941</v>
      </c>
      <c r="C459" s="13" t="s">
        <v>1983</v>
      </c>
      <c r="D459" s="13" t="s">
        <v>1984</v>
      </c>
      <c r="E459" s="13" t="s">
        <v>1985</v>
      </c>
      <c r="F459" s="14">
        <v>45229</v>
      </c>
      <c r="G459" s="13">
        <v>6410391</v>
      </c>
      <c r="H459" s="13" t="s">
        <v>1986</v>
      </c>
      <c r="I459" s="13">
        <v>670</v>
      </c>
      <c r="L459" s="13">
        <v>1</v>
      </c>
      <c r="O459" s="13" t="s">
        <v>28</v>
      </c>
      <c r="R459" s="13">
        <v>1</v>
      </c>
      <c r="T459" s="13" t="s">
        <v>2798</v>
      </c>
      <c r="U459" s="13" t="s">
        <v>28</v>
      </c>
      <c r="W459" s="13" t="s">
        <v>1987</v>
      </c>
      <c r="X459" s="13" t="str">
        <f>_xlfn.XLOOKUP(Burndata[[#This Row],[STATE_FULL]],'[1]State Regions'!$A:$A,'[1]State Regions'!$B:$B)</f>
        <v>Midwest</v>
      </c>
    </row>
    <row r="460" spans="1:24" x14ac:dyDescent="0.2">
      <c r="A460" s="13" t="s">
        <v>1940</v>
      </c>
      <c r="B460" s="13" t="s">
        <v>1941</v>
      </c>
      <c r="C460" s="13" t="s">
        <v>1983</v>
      </c>
      <c r="D460" s="13" t="s">
        <v>1988</v>
      </c>
      <c r="E460" s="13" t="s">
        <v>1985</v>
      </c>
      <c r="F460" s="14">
        <v>45219</v>
      </c>
      <c r="G460" s="13">
        <v>6410435</v>
      </c>
      <c r="H460" s="13" t="s">
        <v>1989</v>
      </c>
      <c r="I460" s="13">
        <v>726</v>
      </c>
      <c r="J460" s="13">
        <v>10</v>
      </c>
      <c r="K460" s="13">
        <v>1</v>
      </c>
      <c r="M460" s="13">
        <v>1</v>
      </c>
      <c r="O460" s="13" t="s">
        <v>28</v>
      </c>
      <c r="P460" s="13">
        <v>1</v>
      </c>
      <c r="T460" s="13" t="s">
        <v>39</v>
      </c>
      <c r="U460" s="13" t="s">
        <v>28</v>
      </c>
      <c r="V460" s="13" t="s">
        <v>28</v>
      </c>
      <c r="W460" s="13" t="s">
        <v>1990</v>
      </c>
      <c r="X460" s="13" t="str">
        <f>_xlfn.XLOOKUP(Burndata[[#This Row],[STATE_FULL]],'[1]State Regions'!$A:$A,'[1]State Regions'!$B:$B)</f>
        <v>Midwest</v>
      </c>
    </row>
    <row r="461" spans="1:24" x14ac:dyDescent="0.2">
      <c r="A461" s="13" t="s">
        <v>1940</v>
      </c>
      <c r="B461" s="13" t="s">
        <v>1941</v>
      </c>
      <c r="C461" s="13" t="s">
        <v>1991</v>
      </c>
      <c r="D461" s="13" t="s">
        <v>1992</v>
      </c>
      <c r="E461" s="13" t="s">
        <v>1993</v>
      </c>
      <c r="F461" s="14">
        <v>43608</v>
      </c>
      <c r="G461" s="13">
        <v>6412170</v>
      </c>
      <c r="H461" s="13" t="s">
        <v>1994</v>
      </c>
      <c r="I461" s="13">
        <v>332</v>
      </c>
      <c r="J461" s="13">
        <v>10</v>
      </c>
      <c r="K461" s="13">
        <v>1</v>
      </c>
      <c r="L461" s="13">
        <v>1</v>
      </c>
      <c r="M461" s="13">
        <v>1</v>
      </c>
      <c r="O461" s="13" t="s">
        <v>28</v>
      </c>
      <c r="P461" s="13">
        <v>1</v>
      </c>
      <c r="S461" s="13">
        <v>1</v>
      </c>
      <c r="T461" s="13" t="s">
        <v>39</v>
      </c>
      <c r="U461" s="13" t="s">
        <v>28</v>
      </c>
      <c r="V461" s="13" t="s">
        <v>28</v>
      </c>
      <c r="W461" s="13" t="s">
        <v>1995</v>
      </c>
      <c r="X461" s="13" t="str">
        <f>_xlfn.XLOOKUP(Burndata[[#This Row],[STATE_FULL]],'[1]State Regions'!$A:$A,'[1]State Regions'!$B:$B)</f>
        <v>Midwest</v>
      </c>
    </row>
    <row r="462" spans="1:24" x14ac:dyDescent="0.2">
      <c r="A462" s="13" t="s">
        <v>1940</v>
      </c>
      <c r="B462" s="13" t="s">
        <v>1941</v>
      </c>
      <c r="C462" s="13" t="s">
        <v>1991</v>
      </c>
      <c r="D462" s="13" t="s">
        <v>1996</v>
      </c>
      <c r="E462" s="13" t="s">
        <v>1993</v>
      </c>
      <c r="F462" s="14">
        <v>43606</v>
      </c>
      <c r="G462" s="13">
        <v>6412180</v>
      </c>
      <c r="H462" s="13" t="s">
        <v>1997</v>
      </c>
      <c r="I462" s="13">
        <v>794</v>
      </c>
      <c r="K462" s="13">
        <v>1</v>
      </c>
      <c r="L462" s="13">
        <v>1</v>
      </c>
      <c r="O462" s="13" t="s">
        <v>28</v>
      </c>
      <c r="P462" s="13">
        <v>1</v>
      </c>
      <c r="S462" s="13">
        <v>1</v>
      </c>
      <c r="T462" s="13" t="s">
        <v>2798</v>
      </c>
      <c r="U462" s="13" t="s">
        <v>28</v>
      </c>
      <c r="W462" s="13" t="s">
        <v>1998</v>
      </c>
      <c r="X462" s="13" t="str">
        <f>_xlfn.XLOOKUP(Burndata[[#This Row],[STATE_FULL]],'[1]State Regions'!$A:$A,'[1]State Regions'!$B:$B)</f>
        <v>Midwest</v>
      </c>
    </row>
    <row r="463" spans="1:24" x14ac:dyDescent="0.2">
      <c r="A463" s="13" t="s">
        <v>1940</v>
      </c>
      <c r="B463" s="13" t="s">
        <v>1941</v>
      </c>
      <c r="C463" s="13" t="s">
        <v>1999</v>
      </c>
      <c r="D463" s="13" t="s">
        <v>2000</v>
      </c>
      <c r="E463" s="13" t="s">
        <v>2001</v>
      </c>
      <c r="F463" s="14">
        <v>44501</v>
      </c>
      <c r="G463" s="13">
        <v>6412440</v>
      </c>
      <c r="H463" s="13" t="s">
        <v>2002</v>
      </c>
      <c r="I463" s="13">
        <v>224</v>
      </c>
      <c r="K463" s="13">
        <v>1</v>
      </c>
      <c r="O463" s="13" t="s">
        <v>28</v>
      </c>
      <c r="P463" s="13">
        <v>1</v>
      </c>
      <c r="T463" s="13" t="s">
        <v>2798</v>
      </c>
      <c r="U463" s="13" t="s">
        <v>28</v>
      </c>
      <c r="W463" s="13" t="s">
        <v>2003</v>
      </c>
      <c r="X463" s="13" t="str">
        <f>_xlfn.XLOOKUP(Burndata[[#This Row],[STATE_FULL]],'[1]State Regions'!$A:$A,'[1]State Regions'!$B:$B)</f>
        <v>Midwest</v>
      </c>
    </row>
    <row r="464" spans="1:24" x14ac:dyDescent="0.2">
      <c r="A464" s="13" t="s">
        <v>1940</v>
      </c>
      <c r="B464" s="13" t="s">
        <v>1941</v>
      </c>
      <c r="C464" s="13" t="s">
        <v>59</v>
      </c>
      <c r="D464" s="13" t="s">
        <v>2004</v>
      </c>
      <c r="E464" s="13" t="s">
        <v>2005</v>
      </c>
      <c r="F464" s="14">
        <v>45404</v>
      </c>
      <c r="G464" s="13">
        <v>6411160</v>
      </c>
      <c r="H464" s="13" t="s">
        <v>2006</v>
      </c>
      <c r="I464" s="13">
        <v>155</v>
      </c>
      <c r="J464" s="13">
        <v>7</v>
      </c>
      <c r="L464" s="13">
        <v>1</v>
      </c>
      <c r="N464" s="13">
        <v>1</v>
      </c>
      <c r="O464" s="13" t="s">
        <v>28</v>
      </c>
      <c r="R464" s="13">
        <v>1</v>
      </c>
      <c r="T464" s="13" t="s">
        <v>28</v>
      </c>
      <c r="U464" s="13" t="s">
        <v>28</v>
      </c>
      <c r="V464" s="13" t="s">
        <v>28</v>
      </c>
      <c r="W464" s="13" t="s">
        <v>2007</v>
      </c>
      <c r="X464" s="13" t="str">
        <f>_xlfn.XLOOKUP(Burndata[[#This Row],[STATE_FULL]],'[1]State Regions'!$A:$A,'[1]State Regions'!$B:$B)</f>
        <v>Midwest</v>
      </c>
    </row>
    <row r="465" spans="1:24" x14ac:dyDescent="0.2">
      <c r="A465" s="13" t="s">
        <v>1940</v>
      </c>
      <c r="B465" s="13" t="s">
        <v>1941</v>
      </c>
      <c r="C465" s="13" t="s">
        <v>59</v>
      </c>
      <c r="D465" s="13" t="s">
        <v>2008</v>
      </c>
      <c r="E465" s="13" t="s">
        <v>2009</v>
      </c>
      <c r="F465" s="14">
        <v>45429</v>
      </c>
      <c r="G465" s="13">
        <v>6411466</v>
      </c>
      <c r="H465" s="13" t="s">
        <v>2010</v>
      </c>
      <c r="I465" s="13">
        <v>403</v>
      </c>
      <c r="K465" s="13">
        <v>1</v>
      </c>
      <c r="O465" s="13" t="s">
        <v>28</v>
      </c>
      <c r="Q465" s="13">
        <v>1</v>
      </c>
      <c r="T465" s="13" t="s">
        <v>2798</v>
      </c>
      <c r="U465" s="13" t="s">
        <v>28</v>
      </c>
      <c r="W465" s="13" t="s">
        <v>2011</v>
      </c>
      <c r="X465" s="13" t="str">
        <f>_xlfn.XLOOKUP(Burndata[[#This Row],[STATE_FULL]],'[1]State Regions'!$A:$A,'[1]State Regions'!$B:$B)</f>
        <v>Midwest</v>
      </c>
    </row>
    <row r="466" spans="1:24" x14ac:dyDescent="0.2">
      <c r="A466" s="13" t="s">
        <v>1940</v>
      </c>
      <c r="B466" s="13" t="s">
        <v>1941</v>
      </c>
      <c r="C466" s="13" t="s">
        <v>59</v>
      </c>
      <c r="D466" s="13" t="s">
        <v>2012</v>
      </c>
      <c r="E466" s="13" t="s">
        <v>2005</v>
      </c>
      <c r="F466" s="14">
        <v>45409</v>
      </c>
      <c r="G466" s="13">
        <v>6411190</v>
      </c>
      <c r="H466" s="13" t="s">
        <v>2013</v>
      </c>
      <c r="I466" s="13">
        <v>970</v>
      </c>
      <c r="J466" s="13">
        <v>8</v>
      </c>
      <c r="K466" s="13">
        <v>1</v>
      </c>
      <c r="M466" s="13">
        <v>1</v>
      </c>
      <c r="O466" s="13" t="s">
        <v>28</v>
      </c>
      <c r="P466" s="13">
        <v>1</v>
      </c>
      <c r="T466" s="13" t="s">
        <v>39</v>
      </c>
      <c r="U466" s="13" t="s">
        <v>28</v>
      </c>
      <c r="V466" s="13" t="s">
        <v>28</v>
      </c>
      <c r="W466" s="13" t="s">
        <v>2014</v>
      </c>
      <c r="X466" s="13" t="str">
        <f>_xlfn.XLOOKUP(Burndata[[#This Row],[STATE_FULL]],'[1]State Regions'!$A:$A,'[1]State Regions'!$B:$B)</f>
        <v>Midwest</v>
      </c>
    </row>
    <row r="467" spans="1:24" x14ac:dyDescent="0.2">
      <c r="A467" s="13" t="s">
        <v>1940</v>
      </c>
      <c r="B467" s="13" t="s">
        <v>1941</v>
      </c>
      <c r="C467" s="13" t="s">
        <v>2015</v>
      </c>
      <c r="D467" s="13" t="s">
        <v>2016</v>
      </c>
      <c r="E467" s="13" t="s">
        <v>2017</v>
      </c>
      <c r="F467" s="14">
        <v>44903</v>
      </c>
      <c r="G467" s="13">
        <v>6410016</v>
      </c>
      <c r="H467" s="13" t="s">
        <v>2018</v>
      </c>
      <c r="I467" s="13">
        <v>326</v>
      </c>
      <c r="K467" s="13">
        <v>1</v>
      </c>
      <c r="O467" s="13" t="s">
        <v>28</v>
      </c>
      <c r="Q467" s="13">
        <v>1</v>
      </c>
      <c r="T467" s="13" t="s">
        <v>2798</v>
      </c>
      <c r="U467" s="13" t="s">
        <v>28</v>
      </c>
      <c r="W467" s="13" t="s">
        <v>2019</v>
      </c>
      <c r="X467" s="13" t="str">
        <f>_xlfn.XLOOKUP(Burndata[[#This Row],[STATE_FULL]],'[1]State Regions'!$A:$A,'[1]State Regions'!$B:$B)</f>
        <v>Midwest</v>
      </c>
    </row>
    <row r="468" spans="1:24" x14ac:dyDescent="0.2">
      <c r="A468" s="13" t="s">
        <v>1940</v>
      </c>
      <c r="B468" s="13" t="s">
        <v>1941</v>
      </c>
      <c r="C468" s="13" t="s">
        <v>2020</v>
      </c>
      <c r="D468" s="13" t="s">
        <v>2021</v>
      </c>
      <c r="E468" s="13" t="s">
        <v>2022</v>
      </c>
      <c r="F468" s="14">
        <v>44710</v>
      </c>
      <c r="G468" s="13">
        <v>6410280</v>
      </c>
      <c r="H468" s="13" t="s">
        <v>2023</v>
      </c>
      <c r="I468" s="13">
        <v>1032</v>
      </c>
      <c r="K468" s="13">
        <v>1</v>
      </c>
      <c r="O468" s="13" t="s">
        <v>28</v>
      </c>
      <c r="Q468" s="13">
        <v>1</v>
      </c>
      <c r="T468" s="13" t="s">
        <v>2798</v>
      </c>
      <c r="U468" s="13" t="s">
        <v>28</v>
      </c>
      <c r="W468" s="13" t="s">
        <v>2024</v>
      </c>
      <c r="X468" s="13" t="str">
        <f>_xlfn.XLOOKUP(Burndata[[#This Row],[STATE_FULL]],'[1]State Regions'!$A:$A,'[1]State Regions'!$B:$B)</f>
        <v>Midwest</v>
      </c>
    </row>
    <row r="469" spans="1:24" x14ac:dyDescent="0.2">
      <c r="A469" s="13" t="s">
        <v>1940</v>
      </c>
      <c r="B469" s="13" t="s">
        <v>1941</v>
      </c>
      <c r="C469" s="13" t="s">
        <v>2020</v>
      </c>
      <c r="D469" s="13" t="s">
        <v>2025</v>
      </c>
      <c r="E469" s="13" t="s">
        <v>2022</v>
      </c>
      <c r="F469" s="14">
        <v>44708</v>
      </c>
      <c r="G469" s="13">
        <v>6410290</v>
      </c>
      <c r="H469" s="13" t="s">
        <v>2026</v>
      </c>
      <c r="I469" s="13">
        <v>476</v>
      </c>
      <c r="K469" s="13">
        <v>1</v>
      </c>
      <c r="O469" s="13" t="s">
        <v>28</v>
      </c>
      <c r="Q469" s="13">
        <v>1</v>
      </c>
      <c r="T469" s="13" t="s">
        <v>2798</v>
      </c>
      <c r="U469" s="13" t="s">
        <v>28</v>
      </c>
      <c r="W469" s="13" t="s">
        <v>2027</v>
      </c>
      <c r="X469" s="13" t="str">
        <f>_xlfn.XLOOKUP(Burndata[[#This Row],[STATE_FULL]],'[1]State Regions'!$A:$A,'[1]State Regions'!$B:$B)</f>
        <v>Midwest</v>
      </c>
    </row>
    <row r="470" spans="1:24" x14ac:dyDescent="0.2">
      <c r="A470" s="13" t="s">
        <v>1940</v>
      </c>
      <c r="B470" s="13" t="s">
        <v>1941</v>
      </c>
      <c r="C470" s="13" t="s">
        <v>2028</v>
      </c>
      <c r="D470" s="13" t="s">
        <v>2029</v>
      </c>
      <c r="E470" s="13" t="s">
        <v>2030</v>
      </c>
      <c r="F470" s="14">
        <v>44308</v>
      </c>
      <c r="G470" s="13">
        <v>6410055</v>
      </c>
      <c r="H470" s="13" t="s">
        <v>2031</v>
      </c>
      <c r="I470" s="13">
        <v>289</v>
      </c>
      <c r="J470" s="13">
        <v>12</v>
      </c>
      <c r="L470" s="13">
        <v>1</v>
      </c>
      <c r="M470" s="13">
        <v>1</v>
      </c>
      <c r="N470" s="13">
        <v>1</v>
      </c>
      <c r="O470" s="13" t="s">
        <v>28</v>
      </c>
      <c r="S470" s="13">
        <v>1</v>
      </c>
      <c r="T470" s="13" t="s">
        <v>28</v>
      </c>
      <c r="U470" s="13" t="s">
        <v>28</v>
      </c>
      <c r="V470" s="13" t="s">
        <v>28</v>
      </c>
      <c r="W470" s="13" t="s">
        <v>2032</v>
      </c>
      <c r="X470" s="13" t="str">
        <f>_xlfn.XLOOKUP(Burndata[[#This Row],[STATE_FULL]],'[1]State Regions'!$A:$A,'[1]State Regions'!$B:$B)</f>
        <v>Midwest</v>
      </c>
    </row>
    <row r="471" spans="1:24" x14ac:dyDescent="0.2">
      <c r="A471" s="13" t="s">
        <v>1940</v>
      </c>
      <c r="B471" s="13" t="s">
        <v>1941</v>
      </c>
      <c r="C471" s="13" t="s">
        <v>2028</v>
      </c>
      <c r="D471" s="13" t="s">
        <v>2033</v>
      </c>
      <c r="E471" s="13" t="s">
        <v>2030</v>
      </c>
      <c r="F471" s="14">
        <v>44307</v>
      </c>
      <c r="G471" s="13">
        <v>6410010</v>
      </c>
      <c r="H471" s="13" t="s">
        <v>2034</v>
      </c>
      <c r="I471" s="13">
        <v>532</v>
      </c>
      <c r="K471" s="13">
        <v>1</v>
      </c>
      <c r="O471" s="13" t="s">
        <v>28</v>
      </c>
      <c r="P471" s="13">
        <v>1</v>
      </c>
      <c r="T471" s="13" t="s">
        <v>2798</v>
      </c>
      <c r="U471" s="13" t="s">
        <v>28</v>
      </c>
      <c r="W471" s="13" t="s">
        <v>2035</v>
      </c>
      <c r="X471" s="13" t="str">
        <f>_xlfn.XLOOKUP(Burndata[[#This Row],[STATE_FULL]],'[1]State Regions'!$A:$A,'[1]State Regions'!$B:$B)</f>
        <v>Midwest</v>
      </c>
    </row>
    <row r="472" spans="1:24" x14ac:dyDescent="0.2">
      <c r="A472" s="13" t="s">
        <v>1940</v>
      </c>
      <c r="B472" s="13" t="s">
        <v>1941</v>
      </c>
      <c r="C472" s="13" t="s">
        <v>2028</v>
      </c>
      <c r="D472" s="13" t="s">
        <v>2036</v>
      </c>
      <c r="E472" s="13" t="s">
        <v>2030</v>
      </c>
      <c r="F472" s="14">
        <v>44309</v>
      </c>
      <c r="G472" s="13">
        <v>6410030</v>
      </c>
      <c r="H472" s="13" t="s">
        <v>2037</v>
      </c>
      <c r="I472" s="13">
        <v>680</v>
      </c>
      <c r="K472" s="13">
        <v>1</v>
      </c>
      <c r="O472" s="13" t="s">
        <v>28</v>
      </c>
      <c r="P472" s="13">
        <v>1</v>
      </c>
      <c r="T472" s="13" t="s">
        <v>2798</v>
      </c>
      <c r="U472" s="13" t="s">
        <v>28</v>
      </c>
      <c r="W472" s="13" t="s">
        <v>2038</v>
      </c>
      <c r="X472" s="13" t="str">
        <f>_xlfn.XLOOKUP(Burndata[[#This Row],[STATE_FULL]],'[1]State Regions'!$A:$A,'[1]State Regions'!$B:$B)</f>
        <v>Midwest</v>
      </c>
    </row>
    <row r="473" spans="1:24" x14ac:dyDescent="0.2">
      <c r="A473" s="13" t="s">
        <v>2039</v>
      </c>
      <c r="B473" s="13" t="s">
        <v>2040</v>
      </c>
      <c r="C473" s="13" t="s">
        <v>2039</v>
      </c>
      <c r="D473" s="13" t="s">
        <v>2041</v>
      </c>
      <c r="E473" s="13" t="s">
        <v>2042</v>
      </c>
      <c r="F473" s="14">
        <v>73104</v>
      </c>
      <c r="G473" s="13">
        <v>6730024</v>
      </c>
      <c r="H473" s="13" t="s">
        <v>2043</v>
      </c>
      <c r="I473" s="13">
        <v>749</v>
      </c>
      <c r="K473" s="13">
        <v>1</v>
      </c>
      <c r="L473" s="13">
        <v>1</v>
      </c>
      <c r="O473" s="13" t="s">
        <v>28</v>
      </c>
      <c r="P473" s="13">
        <v>1</v>
      </c>
      <c r="R473" s="13">
        <v>1</v>
      </c>
      <c r="T473" s="13" t="s">
        <v>2798</v>
      </c>
      <c r="U473" s="13" t="s">
        <v>28</v>
      </c>
      <c r="W473" s="13" t="s">
        <v>2044</v>
      </c>
      <c r="X473" s="13" t="str">
        <f>_xlfn.XLOOKUP(Burndata[[#This Row],[STATE_FULL]],'[1]State Regions'!$A:$A,'[1]State Regions'!$B:$B)</f>
        <v>South</v>
      </c>
    </row>
    <row r="474" spans="1:24" x14ac:dyDescent="0.2">
      <c r="A474" s="13" t="s">
        <v>2039</v>
      </c>
      <c r="B474" s="13" t="s">
        <v>2040</v>
      </c>
      <c r="C474" s="13" t="s">
        <v>2039</v>
      </c>
      <c r="D474" s="13" t="s">
        <v>2045</v>
      </c>
      <c r="E474" s="13" t="s">
        <v>2042</v>
      </c>
      <c r="F474" s="14">
        <v>73112</v>
      </c>
      <c r="G474" s="13">
        <v>6730728</v>
      </c>
      <c r="H474" s="13" t="s">
        <v>2046</v>
      </c>
      <c r="I474" s="13">
        <v>20</v>
      </c>
      <c r="J474" s="13">
        <v>20</v>
      </c>
      <c r="M474" s="13">
        <v>1</v>
      </c>
      <c r="T474" s="13" t="s">
        <v>39</v>
      </c>
      <c r="V474" s="13" t="s">
        <v>28</v>
      </c>
      <c r="W474" s="13" t="s">
        <v>2047</v>
      </c>
      <c r="X474" s="13" t="str">
        <f>_xlfn.XLOOKUP(Burndata[[#This Row],[STATE_FULL]],'[1]State Regions'!$A:$A,'[1]State Regions'!$B:$B)</f>
        <v>South</v>
      </c>
    </row>
    <row r="475" spans="1:24" x14ac:dyDescent="0.2">
      <c r="A475" s="13" t="s">
        <v>2039</v>
      </c>
      <c r="B475" s="13" t="s">
        <v>2040</v>
      </c>
      <c r="C475" s="13" t="s">
        <v>2048</v>
      </c>
      <c r="D475" s="13" t="s">
        <v>2049</v>
      </c>
      <c r="E475" s="13" t="s">
        <v>2048</v>
      </c>
      <c r="F475" s="14">
        <v>74104</v>
      </c>
      <c r="G475" s="13">
        <v>6731220</v>
      </c>
      <c r="H475" s="13" t="s">
        <v>2050</v>
      </c>
      <c r="I475" s="13">
        <v>495</v>
      </c>
      <c r="J475" s="13">
        <v>13</v>
      </c>
      <c r="K475" s="13">
        <v>1</v>
      </c>
      <c r="M475" s="13">
        <v>1</v>
      </c>
      <c r="N475" s="13">
        <v>1</v>
      </c>
      <c r="O475" s="13" t="s">
        <v>28</v>
      </c>
      <c r="Q475" s="13">
        <v>1</v>
      </c>
      <c r="T475" s="13" t="s">
        <v>39</v>
      </c>
      <c r="U475" s="13" t="s">
        <v>28</v>
      </c>
      <c r="V475" s="13" t="s">
        <v>28</v>
      </c>
      <c r="W475" s="13" t="s">
        <v>2051</v>
      </c>
      <c r="X475" s="13" t="str">
        <f>_xlfn.XLOOKUP(Burndata[[#This Row],[STATE_FULL]],'[1]State Regions'!$A:$A,'[1]State Regions'!$B:$B)</f>
        <v>South</v>
      </c>
    </row>
    <row r="476" spans="1:24" x14ac:dyDescent="0.2">
      <c r="A476" s="13" t="s">
        <v>2052</v>
      </c>
      <c r="B476" s="13" t="s">
        <v>2053</v>
      </c>
      <c r="C476" s="13" t="s">
        <v>2054</v>
      </c>
      <c r="D476" s="13" t="s">
        <v>2055</v>
      </c>
      <c r="E476" s="13" t="s">
        <v>2056</v>
      </c>
      <c r="F476" s="14">
        <v>97330</v>
      </c>
      <c r="G476" s="13">
        <v>6920110</v>
      </c>
      <c r="H476" s="13" t="s">
        <v>2057</v>
      </c>
      <c r="I476" s="13">
        <v>188</v>
      </c>
      <c r="K476" s="13">
        <v>1</v>
      </c>
      <c r="O476" s="13" t="s">
        <v>39</v>
      </c>
      <c r="Q476" s="13">
        <v>1</v>
      </c>
      <c r="T476" s="13" t="s">
        <v>2798</v>
      </c>
      <c r="U476" s="13" t="s">
        <v>28</v>
      </c>
      <c r="W476" s="13" t="s">
        <v>2058</v>
      </c>
      <c r="X476" s="13" t="str">
        <f>_xlfn.XLOOKUP(Burndata[[#This Row],[STATE_FULL]],'[1]State Regions'!$A:$A,'[1]State Regions'!$B:$B)</f>
        <v>West</v>
      </c>
    </row>
    <row r="477" spans="1:24" x14ac:dyDescent="0.2">
      <c r="A477" s="13" t="s">
        <v>2052</v>
      </c>
      <c r="B477" s="13" t="s">
        <v>2053</v>
      </c>
      <c r="C477" s="13" t="s">
        <v>2059</v>
      </c>
      <c r="D477" s="13" t="s">
        <v>2060</v>
      </c>
      <c r="E477" s="13" t="s">
        <v>2061</v>
      </c>
      <c r="F477" s="14">
        <v>97701</v>
      </c>
      <c r="G477" s="13">
        <v>6920070</v>
      </c>
      <c r="H477" s="13" t="s">
        <v>2062</v>
      </c>
      <c r="I477" s="13">
        <v>226</v>
      </c>
      <c r="K477" s="13">
        <v>1</v>
      </c>
      <c r="O477" s="13" t="s">
        <v>39</v>
      </c>
      <c r="Q477" s="13">
        <v>1</v>
      </c>
      <c r="T477" s="13" t="s">
        <v>2798</v>
      </c>
      <c r="U477" s="13" t="s">
        <v>28</v>
      </c>
      <c r="W477" s="13" t="s">
        <v>2063</v>
      </c>
      <c r="X477" s="13" t="str">
        <f>_xlfn.XLOOKUP(Burndata[[#This Row],[STATE_FULL]],'[1]State Regions'!$A:$A,'[1]State Regions'!$B:$B)</f>
        <v>West</v>
      </c>
    </row>
    <row r="478" spans="1:24" x14ac:dyDescent="0.2">
      <c r="A478" s="13" t="s">
        <v>2052</v>
      </c>
      <c r="B478" s="13" t="s">
        <v>2053</v>
      </c>
      <c r="C478" s="13" t="s">
        <v>928</v>
      </c>
      <c r="D478" s="13" t="s">
        <v>2064</v>
      </c>
      <c r="E478" s="13" t="s">
        <v>2065</v>
      </c>
      <c r="F478" s="14">
        <v>97504</v>
      </c>
      <c r="G478" s="13">
        <v>6920280</v>
      </c>
      <c r="H478" s="13" t="s">
        <v>2066</v>
      </c>
      <c r="I478" s="13">
        <v>378</v>
      </c>
      <c r="K478" s="13">
        <v>1</v>
      </c>
      <c r="O478" s="13" t="s">
        <v>39</v>
      </c>
      <c r="Q478" s="13">
        <v>1</v>
      </c>
      <c r="T478" s="13" t="s">
        <v>2798</v>
      </c>
      <c r="U478" s="13" t="s">
        <v>28</v>
      </c>
      <c r="W478" s="13" t="s">
        <v>2067</v>
      </c>
      <c r="X478" s="13" t="str">
        <f>_xlfn.XLOOKUP(Burndata[[#This Row],[STATE_FULL]],'[1]State Regions'!$A:$A,'[1]State Regions'!$B:$B)</f>
        <v>West</v>
      </c>
    </row>
    <row r="479" spans="1:24" x14ac:dyDescent="0.2">
      <c r="A479" s="13" t="s">
        <v>2052</v>
      </c>
      <c r="B479" s="13" t="s">
        <v>2053</v>
      </c>
      <c r="C479" s="13" t="s">
        <v>2068</v>
      </c>
      <c r="D479" s="13" t="s">
        <v>2069</v>
      </c>
      <c r="E479" s="13" t="s">
        <v>1022</v>
      </c>
      <c r="F479" s="14">
        <v>97477</v>
      </c>
      <c r="G479" s="13">
        <v>6920051</v>
      </c>
      <c r="H479" s="13" t="s">
        <v>2070</v>
      </c>
      <c r="I479" s="13">
        <v>392</v>
      </c>
      <c r="K479" s="13">
        <v>1</v>
      </c>
      <c r="O479" s="13" t="s">
        <v>28</v>
      </c>
      <c r="Q479" s="13">
        <v>1</v>
      </c>
      <c r="T479" s="13" t="s">
        <v>2798</v>
      </c>
      <c r="U479" s="13" t="s">
        <v>28</v>
      </c>
      <c r="W479" s="13" t="s">
        <v>2071</v>
      </c>
      <c r="X479" s="13" t="str">
        <f>_xlfn.XLOOKUP(Burndata[[#This Row],[STATE_FULL]],'[1]State Regions'!$A:$A,'[1]State Regions'!$B:$B)</f>
        <v>West</v>
      </c>
    </row>
    <row r="480" spans="1:24" x14ac:dyDescent="0.2">
      <c r="A480" s="13" t="s">
        <v>2052</v>
      </c>
      <c r="B480" s="13" t="s">
        <v>2053</v>
      </c>
      <c r="C480" s="13" t="s">
        <v>636</v>
      </c>
      <c r="D480" s="13" t="s">
        <v>2072</v>
      </c>
      <c r="E480" s="13" t="s">
        <v>2073</v>
      </c>
      <c r="F480" s="14">
        <v>97301</v>
      </c>
      <c r="G480" s="13">
        <v>6920708</v>
      </c>
      <c r="H480" s="13" t="s">
        <v>2074</v>
      </c>
      <c r="I480" s="13">
        <v>454</v>
      </c>
      <c r="K480" s="13">
        <v>1</v>
      </c>
      <c r="O480" s="13" t="s">
        <v>39</v>
      </c>
      <c r="Q480" s="13">
        <v>1</v>
      </c>
      <c r="T480" s="13" t="s">
        <v>2798</v>
      </c>
      <c r="U480" s="13" t="s">
        <v>28</v>
      </c>
      <c r="W480" s="13" t="s">
        <v>2075</v>
      </c>
      <c r="X480" s="13" t="str">
        <f>_xlfn.XLOOKUP(Burndata[[#This Row],[STATE_FULL]],'[1]State Regions'!$A:$A,'[1]State Regions'!$B:$B)</f>
        <v>West</v>
      </c>
    </row>
    <row r="481" spans="1:24" x14ac:dyDescent="0.2">
      <c r="A481" s="13" t="s">
        <v>2052</v>
      </c>
      <c r="B481" s="13" t="s">
        <v>2053</v>
      </c>
      <c r="C481" s="13" t="s">
        <v>2076</v>
      </c>
      <c r="D481" s="13" t="s">
        <v>2077</v>
      </c>
      <c r="E481" s="13" t="s">
        <v>1197</v>
      </c>
      <c r="F481" s="14">
        <v>97227</v>
      </c>
      <c r="G481" s="13">
        <v>6920003</v>
      </c>
      <c r="H481" s="13" t="s">
        <v>2078</v>
      </c>
      <c r="I481" s="13">
        <v>554</v>
      </c>
      <c r="J481" s="13">
        <v>16</v>
      </c>
      <c r="K481" s="13">
        <v>1</v>
      </c>
      <c r="L481" s="13">
        <v>1</v>
      </c>
      <c r="M481" s="13">
        <v>1</v>
      </c>
      <c r="N481" s="13">
        <v>1</v>
      </c>
      <c r="O481" s="13" t="s">
        <v>28</v>
      </c>
      <c r="P481" s="13">
        <v>1</v>
      </c>
      <c r="R481" s="13">
        <v>1</v>
      </c>
      <c r="T481" s="13" t="s">
        <v>28</v>
      </c>
      <c r="U481" s="13" t="s">
        <v>28</v>
      </c>
      <c r="V481" s="13" t="s">
        <v>28</v>
      </c>
      <c r="W481" s="13" t="s">
        <v>2079</v>
      </c>
      <c r="X481" s="13" t="str">
        <f>_xlfn.XLOOKUP(Burndata[[#This Row],[STATE_FULL]],'[1]State Regions'!$A:$A,'[1]State Regions'!$B:$B)</f>
        <v>West</v>
      </c>
    </row>
    <row r="482" spans="1:24" x14ac:dyDescent="0.2">
      <c r="A482" s="13" t="s">
        <v>2052</v>
      </c>
      <c r="B482" s="13" t="s">
        <v>2053</v>
      </c>
      <c r="C482" s="13" t="s">
        <v>2076</v>
      </c>
      <c r="D482" s="13" t="s">
        <v>2080</v>
      </c>
      <c r="E482" s="13" t="s">
        <v>1197</v>
      </c>
      <c r="F482" s="14">
        <v>97239</v>
      </c>
      <c r="G482" s="13">
        <v>6920570</v>
      </c>
      <c r="H482" s="13" t="s">
        <v>2081</v>
      </c>
      <c r="I482" s="13">
        <v>576</v>
      </c>
      <c r="K482" s="13">
        <v>1</v>
      </c>
      <c r="L482" s="13">
        <v>1</v>
      </c>
      <c r="O482" s="13" t="s">
        <v>28</v>
      </c>
      <c r="P482" s="13">
        <v>1</v>
      </c>
      <c r="R482" s="13">
        <v>1</v>
      </c>
      <c r="T482" s="13" t="s">
        <v>2798</v>
      </c>
      <c r="U482" s="13" t="s">
        <v>28</v>
      </c>
      <c r="W482" s="13" t="s">
        <v>2082</v>
      </c>
      <c r="X482" s="13" t="str">
        <f>_xlfn.XLOOKUP(Burndata[[#This Row],[STATE_FULL]],'[1]State Regions'!$A:$A,'[1]State Regions'!$B:$B)</f>
        <v>West</v>
      </c>
    </row>
    <row r="483" spans="1:24" x14ac:dyDescent="0.2">
      <c r="A483" s="13" t="s">
        <v>2083</v>
      </c>
      <c r="B483" s="13" t="s">
        <v>2084</v>
      </c>
      <c r="C483" s="13" t="s">
        <v>2085</v>
      </c>
      <c r="D483" s="13" t="s">
        <v>2086</v>
      </c>
      <c r="E483" s="13" t="s">
        <v>2087</v>
      </c>
      <c r="F483" s="14">
        <v>15212</v>
      </c>
      <c r="G483" s="13">
        <v>6230041</v>
      </c>
      <c r="H483" s="13" t="s">
        <v>2088</v>
      </c>
      <c r="I483" s="13">
        <v>576</v>
      </c>
      <c r="K483" s="13">
        <v>1</v>
      </c>
      <c r="O483" s="13" t="s">
        <v>39</v>
      </c>
      <c r="P483" s="13">
        <v>1</v>
      </c>
      <c r="T483" s="13" t="s">
        <v>2798</v>
      </c>
      <c r="U483" s="13" t="s">
        <v>28</v>
      </c>
      <c r="W483" s="13" t="s">
        <v>2089</v>
      </c>
      <c r="X483" s="13" t="str">
        <f>_xlfn.XLOOKUP(Burndata[[#This Row],[STATE_FULL]],'[1]State Regions'!$A:$A,'[1]State Regions'!$B:$B)</f>
        <v>Northeast</v>
      </c>
    </row>
    <row r="484" spans="1:24" x14ac:dyDescent="0.2">
      <c r="A484" s="13" t="s">
        <v>2083</v>
      </c>
      <c r="B484" s="13" t="s">
        <v>2084</v>
      </c>
      <c r="C484" s="13" t="s">
        <v>2085</v>
      </c>
      <c r="D484" s="13" t="s">
        <v>2090</v>
      </c>
      <c r="E484" s="13" t="s">
        <v>2087</v>
      </c>
      <c r="F484" s="14">
        <v>15219</v>
      </c>
      <c r="G484" s="13">
        <v>6232510</v>
      </c>
      <c r="H484" s="13" t="s">
        <v>2091</v>
      </c>
      <c r="I484" s="13">
        <v>404</v>
      </c>
      <c r="J484" s="13">
        <v>9</v>
      </c>
      <c r="K484" s="13">
        <v>1</v>
      </c>
      <c r="M484" s="13">
        <v>1</v>
      </c>
      <c r="O484" s="13" t="s">
        <v>39</v>
      </c>
      <c r="P484" s="13">
        <v>1</v>
      </c>
      <c r="T484" s="13" t="s">
        <v>28</v>
      </c>
      <c r="U484" s="13" t="s">
        <v>28</v>
      </c>
      <c r="W484" s="13" t="s">
        <v>2092</v>
      </c>
      <c r="X484" s="13" t="str">
        <f>_xlfn.XLOOKUP(Burndata[[#This Row],[STATE_FULL]],'[1]State Regions'!$A:$A,'[1]State Regions'!$B:$B)</f>
        <v>Northeast</v>
      </c>
    </row>
    <row r="485" spans="1:24" x14ac:dyDescent="0.2">
      <c r="A485" s="13" t="s">
        <v>2083</v>
      </c>
      <c r="B485" s="13" t="s">
        <v>2084</v>
      </c>
      <c r="C485" s="13" t="s">
        <v>2085</v>
      </c>
      <c r="D485" s="13" t="s">
        <v>2093</v>
      </c>
      <c r="E485" s="13" t="s">
        <v>2087</v>
      </c>
      <c r="F485" s="14">
        <v>15213</v>
      </c>
      <c r="G485" s="13">
        <v>6230029</v>
      </c>
      <c r="H485" s="13" t="s">
        <v>2094</v>
      </c>
      <c r="I485" s="13">
        <v>900</v>
      </c>
      <c r="K485" s="13">
        <v>1</v>
      </c>
      <c r="O485" s="13" t="s">
        <v>39</v>
      </c>
      <c r="P485" s="13">
        <v>1</v>
      </c>
      <c r="T485" s="13" t="s">
        <v>2798</v>
      </c>
      <c r="U485" s="13" t="s">
        <v>28</v>
      </c>
      <c r="W485" s="13" t="s">
        <v>2095</v>
      </c>
      <c r="X485" s="13" t="str">
        <f>_xlfn.XLOOKUP(Burndata[[#This Row],[STATE_FULL]],'[1]State Regions'!$A:$A,'[1]State Regions'!$B:$B)</f>
        <v>Northeast</v>
      </c>
    </row>
    <row r="486" spans="1:24" x14ac:dyDescent="0.2">
      <c r="A486" s="13" t="s">
        <v>2083</v>
      </c>
      <c r="B486" s="13" t="s">
        <v>2084</v>
      </c>
      <c r="C486" s="13" t="s">
        <v>2085</v>
      </c>
      <c r="D486" s="13" t="s">
        <v>2096</v>
      </c>
      <c r="E486" s="13" t="s">
        <v>2087</v>
      </c>
      <c r="F486" s="14">
        <v>15224</v>
      </c>
      <c r="G486" s="13">
        <v>6232430</v>
      </c>
      <c r="H486" s="13" t="s">
        <v>2097</v>
      </c>
      <c r="I486" s="13">
        <v>296</v>
      </c>
      <c r="L486" s="13">
        <v>1</v>
      </c>
      <c r="O486" s="13" t="s">
        <v>39</v>
      </c>
      <c r="R486" s="13">
        <v>1</v>
      </c>
      <c r="T486" s="13" t="s">
        <v>2798</v>
      </c>
      <c r="U486" s="13" t="s">
        <v>28</v>
      </c>
      <c r="W486" s="13" t="s">
        <v>2098</v>
      </c>
      <c r="X486" s="13" t="str">
        <f>_xlfn.XLOOKUP(Burndata[[#This Row],[STATE_FULL]],'[1]State Regions'!$A:$A,'[1]State Regions'!$B:$B)</f>
        <v>Northeast</v>
      </c>
    </row>
    <row r="487" spans="1:24" x14ac:dyDescent="0.2">
      <c r="A487" s="13" t="s">
        <v>2083</v>
      </c>
      <c r="B487" s="13" t="s">
        <v>2084</v>
      </c>
      <c r="C487" s="13" t="s">
        <v>2085</v>
      </c>
      <c r="D487" s="13" t="s">
        <v>2099</v>
      </c>
      <c r="E487" s="13" t="s">
        <v>2100</v>
      </c>
      <c r="F487" s="14">
        <v>15146</v>
      </c>
      <c r="G487" s="13">
        <v>6232551</v>
      </c>
      <c r="H487" s="13" t="s">
        <v>2101</v>
      </c>
      <c r="I487" s="13">
        <v>349</v>
      </c>
      <c r="K487" s="13">
        <v>1</v>
      </c>
      <c r="O487" s="13" t="s">
        <v>39</v>
      </c>
      <c r="Q487" s="13">
        <v>1</v>
      </c>
      <c r="T487" s="13" t="s">
        <v>2798</v>
      </c>
      <c r="U487" s="13" t="s">
        <v>28</v>
      </c>
      <c r="W487" s="13" t="s">
        <v>2102</v>
      </c>
      <c r="X487" s="13" t="str">
        <f>_xlfn.XLOOKUP(Burndata[[#This Row],[STATE_FULL]],'[1]State Regions'!$A:$A,'[1]State Regions'!$B:$B)</f>
        <v>Northeast</v>
      </c>
    </row>
    <row r="488" spans="1:24" x14ac:dyDescent="0.2">
      <c r="A488" s="13" t="s">
        <v>2083</v>
      </c>
      <c r="B488" s="13" t="s">
        <v>2084</v>
      </c>
      <c r="C488" s="13" t="s">
        <v>2085</v>
      </c>
      <c r="D488" s="13" t="s">
        <v>2103</v>
      </c>
      <c r="E488" s="13" t="s">
        <v>2087</v>
      </c>
      <c r="F488" s="14">
        <v>15224</v>
      </c>
      <c r="G488" s="13">
        <v>6232690</v>
      </c>
      <c r="H488" s="13" t="s">
        <v>2104</v>
      </c>
      <c r="I488" s="13">
        <v>14</v>
      </c>
      <c r="J488" s="13">
        <v>14</v>
      </c>
      <c r="M488" s="13">
        <v>1</v>
      </c>
      <c r="N488" s="13">
        <v>1</v>
      </c>
      <c r="T488" s="13" t="s">
        <v>28</v>
      </c>
      <c r="W488" s="13" t="s">
        <v>2105</v>
      </c>
      <c r="X488" s="13" t="str">
        <f>_xlfn.XLOOKUP(Burndata[[#This Row],[STATE_FULL]],'[1]State Regions'!$A:$A,'[1]State Regions'!$B:$B)</f>
        <v>Northeast</v>
      </c>
    </row>
    <row r="489" spans="1:24" x14ac:dyDescent="0.2">
      <c r="A489" s="13" t="s">
        <v>2083</v>
      </c>
      <c r="B489" s="13" t="s">
        <v>2084</v>
      </c>
      <c r="C489" s="13" t="s">
        <v>2106</v>
      </c>
      <c r="D489" s="13" t="s">
        <v>2107</v>
      </c>
      <c r="E489" s="13" t="s">
        <v>2108</v>
      </c>
      <c r="F489" s="14">
        <v>19611</v>
      </c>
      <c r="G489" s="13">
        <v>6233443</v>
      </c>
      <c r="H489" s="13" t="s">
        <v>2109</v>
      </c>
      <c r="I489" s="13">
        <v>714</v>
      </c>
      <c r="K489" s="13">
        <v>1</v>
      </c>
      <c r="O489" s="13" t="s">
        <v>39</v>
      </c>
      <c r="P489" s="13">
        <v>1</v>
      </c>
      <c r="T489" s="13" t="s">
        <v>2798</v>
      </c>
      <c r="U489" s="13" t="s">
        <v>28</v>
      </c>
      <c r="W489" s="13" t="s">
        <v>2110</v>
      </c>
      <c r="X489" s="13" t="str">
        <f>_xlfn.XLOOKUP(Burndata[[#This Row],[STATE_FULL]],'[1]State Regions'!$A:$A,'[1]State Regions'!$B:$B)</f>
        <v>Northeast</v>
      </c>
    </row>
    <row r="490" spans="1:24" x14ac:dyDescent="0.2">
      <c r="A490" s="13" t="s">
        <v>2083</v>
      </c>
      <c r="B490" s="13" t="s">
        <v>2084</v>
      </c>
      <c r="C490" s="13" t="s">
        <v>2111</v>
      </c>
      <c r="D490" s="13" t="s">
        <v>2112</v>
      </c>
      <c r="E490" s="13" t="s">
        <v>2113</v>
      </c>
      <c r="F490" s="14">
        <v>16601</v>
      </c>
      <c r="G490" s="13">
        <v>6230086</v>
      </c>
      <c r="H490" s="13" t="s">
        <v>2114</v>
      </c>
      <c r="I490" s="13">
        <v>380</v>
      </c>
      <c r="K490" s="13">
        <v>1</v>
      </c>
      <c r="O490" s="13" t="s">
        <v>39</v>
      </c>
      <c r="Q490" s="13">
        <v>1</v>
      </c>
      <c r="T490" s="13" t="s">
        <v>2798</v>
      </c>
      <c r="U490" s="13" t="s">
        <v>28</v>
      </c>
      <c r="W490" s="13" t="s">
        <v>2115</v>
      </c>
      <c r="X490" s="13" t="str">
        <f>_xlfn.XLOOKUP(Burndata[[#This Row],[STATE_FULL]],'[1]State Regions'!$A:$A,'[1]State Regions'!$B:$B)</f>
        <v>Northeast</v>
      </c>
    </row>
    <row r="491" spans="1:24" x14ac:dyDescent="0.2">
      <c r="A491" s="13" t="s">
        <v>2083</v>
      </c>
      <c r="B491" s="13" t="s">
        <v>2084</v>
      </c>
      <c r="C491" s="13" t="s">
        <v>2116</v>
      </c>
      <c r="D491" s="13" t="s">
        <v>2117</v>
      </c>
      <c r="E491" s="13" t="s">
        <v>2118</v>
      </c>
      <c r="F491" s="14">
        <v>18840</v>
      </c>
      <c r="G491" s="13">
        <v>6232970</v>
      </c>
      <c r="H491" s="13" t="s">
        <v>2119</v>
      </c>
      <c r="I491" s="13">
        <v>254</v>
      </c>
      <c r="K491" s="13">
        <v>1</v>
      </c>
      <c r="O491" s="13" t="s">
        <v>39</v>
      </c>
      <c r="Q491" s="13">
        <v>1</v>
      </c>
      <c r="T491" s="13" t="s">
        <v>2798</v>
      </c>
      <c r="U491" s="13" t="s">
        <v>28</v>
      </c>
      <c r="W491" s="13" t="s">
        <v>2120</v>
      </c>
      <c r="X491" s="13" t="str">
        <f>_xlfn.XLOOKUP(Burndata[[#This Row],[STATE_FULL]],'[1]State Regions'!$A:$A,'[1]State Regions'!$B:$B)</f>
        <v>Northeast</v>
      </c>
    </row>
    <row r="492" spans="1:24" x14ac:dyDescent="0.2">
      <c r="A492" s="13" t="s">
        <v>2083</v>
      </c>
      <c r="B492" s="13" t="s">
        <v>2084</v>
      </c>
      <c r="C492" s="13" t="s">
        <v>2121</v>
      </c>
      <c r="D492" s="13" t="s">
        <v>2122</v>
      </c>
      <c r="E492" s="13" t="s">
        <v>2123</v>
      </c>
      <c r="F492" s="14">
        <v>19047</v>
      </c>
      <c r="G492" s="13">
        <v>6231130</v>
      </c>
      <c r="H492" s="13" t="s">
        <v>2124</v>
      </c>
      <c r="I492" s="13">
        <v>374</v>
      </c>
      <c r="K492" s="13">
        <v>1</v>
      </c>
      <c r="O492" s="13" t="s">
        <v>39</v>
      </c>
      <c r="Q492" s="13">
        <v>1</v>
      </c>
      <c r="T492" s="13" t="s">
        <v>2798</v>
      </c>
      <c r="U492" s="13" t="s">
        <v>28</v>
      </c>
      <c r="W492" s="13" t="s">
        <v>2125</v>
      </c>
      <c r="X492" s="13" t="str">
        <f>_xlfn.XLOOKUP(Burndata[[#This Row],[STATE_FULL]],'[1]State Regions'!$A:$A,'[1]State Regions'!$B:$B)</f>
        <v>Northeast</v>
      </c>
    </row>
    <row r="493" spans="1:24" x14ac:dyDescent="0.2">
      <c r="A493" s="13" t="s">
        <v>2083</v>
      </c>
      <c r="B493" s="13" t="s">
        <v>2084</v>
      </c>
      <c r="C493" s="13" t="s">
        <v>2121</v>
      </c>
      <c r="D493" s="13" t="s">
        <v>2126</v>
      </c>
      <c r="E493" s="13" t="s">
        <v>2127</v>
      </c>
      <c r="F493" s="14">
        <v>18960</v>
      </c>
      <c r="G493" s="13">
        <v>6233090</v>
      </c>
      <c r="H493" s="13" t="s">
        <v>2128</v>
      </c>
      <c r="I493" s="13">
        <v>169</v>
      </c>
      <c r="K493" s="13">
        <v>1</v>
      </c>
      <c r="O493" s="13" t="s">
        <v>39</v>
      </c>
      <c r="Q493" s="13">
        <v>1</v>
      </c>
      <c r="T493" s="13" t="s">
        <v>2798</v>
      </c>
      <c r="U493" s="13" t="s">
        <v>28</v>
      </c>
      <c r="W493" s="13" t="s">
        <v>2129</v>
      </c>
      <c r="X493" s="13" t="str">
        <f>_xlfn.XLOOKUP(Burndata[[#This Row],[STATE_FULL]],'[1]State Regions'!$A:$A,'[1]State Regions'!$B:$B)</f>
        <v>Northeast</v>
      </c>
    </row>
    <row r="494" spans="1:24" x14ac:dyDescent="0.2">
      <c r="A494" s="13" t="s">
        <v>2083</v>
      </c>
      <c r="B494" s="13" t="s">
        <v>2084</v>
      </c>
      <c r="C494" s="13" t="s">
        <v>2130</v>
      </c>
      <c r="D494" s="13" t="s">
        <v>2131</v>
      </c>
      <c r="E494" s="13" t="s">
        <v>2132</v>
      </c>
      <c r="F494" s="14">
        <v>15905</v>
      </c>
      <c r="G494" s="13">
        <v>6230052</v>
      </c>
      <c r="H494" s="13" t="s">
        <v>2133</v>
      </c>
      <c r="I494" s="13">
        <v>537</v>
      </c>
      <c r="K494" s="13">
        <v>1</v>
      </c>
      <c r="O494" s="13" t="s">
        <v>39</v>
      </c>
      <c r="P494" s="13">
        <v>1</v>
      </c>
      <c r="T494" s="13" t="s">
        <v>2798</v>
      </c>
      <c r="U494" s="13" t="s">
        <v>28</v>
      </c>
      <c r="W494" s="13" t="s">
        <v>2134</v>
      </c>
      <c r="X494" s="13" t="str">
        <f>_xlfn.XLOOKUP(Burndata[[#This Row],[STATE_FULL]],'[1]State Regions'!$A:$A,'[1]State Regions'!$B:$B)</f>
        <v>Northeast</v>
      </c>
    </row>
    <row r="495" spans="1:24" x14ac:dyDescent="0.2">
      <c r="A495" s="13" t="s">
        <v>2083</v>
      </c>
      <c r="B495" s="13" t="s">
        <v>2084</v>
      </c>
      <c r="C495" s="13" t="s">
        <v>2135</v>
      </c>
      <c r="D495" s="13" t="s">
        <v>2136</v>
      </c>
      <c r="E495" s="13" t="s">
        <v>2137</v>
      </c>
      <c r="F495" s="14">
        <v>19301</v>
      </c>
      <c r="G495" s="13">
        <v>6233430</v>
      </c>
      <c r="H495" s="13" t="s">
        <v>2138</v>
      </c>
      <c r="I495" s="13">
        <v>226</v>
      </c>
      <c r="K495" s="13">
        <v>1</v>
      </c>
      <c r="O495" s="13" t="s">
        <v>39</v>
      </c>
      <c r="Q495" s="13">
        <v>1</v>
      </c>
      <c r="T495" s="13" t="s">
        <v>2798</v>
      </c>
      <c r="U495" s="13" t="s">
        <v>28</v>
      </c>
      <c r="W495" s="13" t="s">
        <v>2139</v>
      </c>
      <c r="X495" s="13" t="str">
        <f>_xlfn.XLOOKUP(Burndata[[#This Row],[STATE_FULL]],'[1]State Regions'!$A:$A,'[1]State Regions'!$B:$B)</f>
        <v>Northeast</v>
      </c>
    </row>
    <row r="496" spans="1:24" x14ac:dyDescent="0.2">
      <c r="A496" s="13" t="s">
        <v>2083</v>
      </c>
      <c r="B496" s="13" t="s">
        <v>2084</v>
      </c>
      <c r="C496" s="13" t="s">
        <v>1195</v>
      </c>
      <c r="D496" s="13" t="s">
        <v>2140</v>
      </c>
      <c r="E496" s="13" t="s">
        <v>2141</v>
      </c>
      <c r="F496" s="14">
        <v>17011</v>
      </c>
      <c r="G496" s="13">
        <v>6230297</v>
      </c>
      <c r="H496" s="13" t="s">
        <v>2142</v>
      </c>
      <c r="I496" s="13">
        <v>307</v>
      </c>
      <c r="K496" s="13">
        <v>1</v>
      </c>
      <c r="O496" s="13" t="s">
        <v>39</v>
      </c>
      <c r="Q496" s="13">
        <v>1</v>
      </c>
      <c r="T496" s="13" t="s">
        <v>2798</v>
      </c>
      <c r="U496" s="13" t="s">
        <v>28</v>
      </c>
      <c r="W496" s="13" t="s">
        <v>2143</v>
      </c>
      <c r="X496" s="13" t="str">
        <f>_xlfn.XLOOKUP(Burndata[[#This Row],[STATE_FULL]],'[1]State Regions'!$A:$A,'[1]State Regions'!$B:$B)</f>
        <v>Northeast</v>
      </c>
    </row>
    <row r="497" spans="1:24" x14ac:dyDescent="0.2">
      <c r="A497" s="13" t="s">
        <v>2083</v>
      </c>
      <c r="B497" s="13" t="s">
        <v>2084</v>
      </c>
      <c r="C497" s="13" t="s">
        <v>2144</v>
      </c>
      <c r="D497" s="13" t="s">
        <v>2145</v>
      </c>
      <c r="E497" s="13" t="s">
        <v>2146</v>
      </c>
      <c r="F497" s="14">
        <v>17033</v>
      </c>
      <c r="G497" s="13">
        <v>6230705</v>
      </c>
      <c r="H497" s="13" t="s">
        <v>2147</v>
      </c>
      <c r="I497" s="13">
        <v>625</v>
      </c>
      <c r="K497" s="13">
        <v>1</v>
      </c>
      <c r="L497" s="13">
        <v>1</v>
      </c>
      <c r="O497" s="13" t="s">
        <v>39</v>
      </c>
      <c r="P497" s="13">
        <v>1</v>
      </c>
      <c r="R497" s="13">
        <v>1</v>
      </c>
      <c r="T497" s="13" t="s">
        <v>2798</v>
      </c>
      <c r="U497" s="13" t="s">
        <v>28</v>
      </c>
      <c r="W497" s="13" t="s">
        <v>2148</v>
      </c>
      <c r="X497" s="13" t="str">
        <f>_xlfn.XLOOKUP(Burndata[[#This Row],[STATE_FULL]],'[1]State Regions'!$A:$A,'[1]State Regions'!$B:$B)</f>
        <v>Northeast</v>
      </c>
    </row>
    <row r="498" spans="1:24" x14ac:dyDescent="0.2">
      <c r="A498" s="13" t="s">
        <v>2083</v>
      </c>
      <c r="B498" s="13" t="s">
        <v>2084</v>
      </c>
      <c r="C498" s="13" t="s">
        <v>537</v>
      </c>
      <c r="D498" s="13" t="s">
        <v>1881</v>
      </c>
      <c r="E498" s="13" t="s">
        <v>2135</v>
      </c>
      <c r="F498" s="14">
        <v>19013</v>
      </c>
      <c r="G498" s="13">
        <v>6230400</v>
      </c>
      <c r="H498" s="13" t="s">
        <v>2149</v>
      </c>
      <c r="I498" s="13">
        <v>300</v>
      </c>
      <c r="J498" s="13">
        <v>14</v>
      </c>
      <c r="K498" s="13">
        <v>1</v>
      </c>
      <c r="M498" s="13">
        <v>1</v>
      </c>
      <c r="O498" s="13" t="s">
        <v>39</v>
      </c>
      <c r="Q498" s="13">
        <v>1</v>
      </c>
      <c r="T498" s="13" t="s">
        <v>28</v>
      </c>
      <c r="U498" s="13" t="s">
        <v>28</v>
      </c>
      <c r="W498" s="13" t="s">
        <v>2150</v>
      </c>
      <c r="X498" s="13" t="str">
        <f>_xlfn.XLOOKUP(Burndata[[#This Row],[STATE_FULL]],'[1]State Regions'!$A:$A,'[1]State Regions'!$B:$B)</f>
        <v>Northeast</v>
      </c>
    </row>
    <row r="499" spans="1:24" x14ac:dyDescent="0.2">
      <c r="A499" s="13" t="s">
        <v>2083</v>
      </c>
      <c r="B499" s="13" t="s">
        <v>2084</v>
      </c>
      <c r="C499" s="13" t="s">
        <v>1759</v>
      </c>
      <c r="D499" s="13" t="s">
        <v>2151</v>
      </c>
      <c r="E499" s="13" t="s">
        <v>2152</v>
      </c>
      <c r="F499" s="14">
        <v>16550</v>
      </c>
      <c r="G499" s="13">
        <v>6230760</v>
      </c>
      <c r="H499" s="13" t="s">
        <v>2153</v>
      </c>
      <c r="I499" s="13">
        <v>412</v>
      </c>
      <c r="K499" s="13">
        <v>1</v>
      </c>
      <c r="O499" s="13" t="s">
        <v>39</v>
      </c>
      <c r="Q499" s="13">
        <v>1</v>
      </c>
      <c r="T499" s="13" t="s">
        <v>2798</v>
      </c>
      <c r="U499" s="13" t="s">
        <v>28</v>
      </c>
      <c r="W499" s="13" t="s">
        <v>2154</v>
      </c>
      <c r="X499" s="13" t="str">
        <f>_xlfn.XLOOKUP(Burndata[[#This Row],[STATE_FULL]],'[1]State Regions'!$A:$A,'[1]State Regions'!$B:$B)</f>
        <v>Northeast</v>
      </c>
    </row>
    <row r="500" spans="1:24" x14ac:dyDescent="0.2">
      <c r="A500" s="13" t="s">
        <v>2083</v>
      </c>
      <c r="B500" s="13" t="s">
        <v>2084</v>
      </c>
      <c r="C500" s="13" t="s">
        <v>2155</v>
      </c>
      <c r="D500" s="13" t="s">
        <v>2156</v>
      </c>
      <c r="E500" s="13" t="s">
        <v>2157</v>
      </c>
      <c r="F500" s="14">
        <v>18510</v>
      </c>
      <c r="G500" s="13">
        <v>6232980</v>
      </c>
      <c r="H500" s="13" t="s">
        <v>2158</v>
      </c>
      <c r="I500" s="13">
        <v>297</v>
      </c>
      <c r="K500" s="13">
        <v>1</v>
      </c>
      <c r="O500" s="13" t="s">
        <v>39</v>
      </c>
      <c r="Q500" s="13">
        <v>1</v>
      </c>
      <c r="T500" s="13" t="s">
        <v>2798</v>
      </c>
      <c r="U500" s="13" t="s">
        <v>28</v>
      </c>
      <c r="W500" s="13" t="s">
        <v>2159</v>
      </c>
      <c r="X500" s="13" t="str">
        <f>_xlfn.XLOOKUP(Burndata[[#This Row],[STATE_FULL]],'[1]State Regions'!$A:$A,'[1]State Regions'!$B:$B)</f>
        <v>Northeast</v>
      </c>
    </row>
    <row r="501" spans="1:24" x14ac:dyDescent="0.2">
      <c r="A501" s="13" t="s">
        <v>2083</v>
      </c>
      <c r="B501" s="13" t="s">
        <v>2084</v>
      </c>
      <c r="C501" s="13" t="s">
        <v>181</v>
      </c>
      <c r="D501" s="13" t="s">
        <v>2160</v>
      </c>
      <c r="E501" s="13" t="s">
        <v>2161</v>
      </c>
      <c r="F501" s="14">
        <v>17602</v>
      </c>
      <c r="G501" s="13">
        <v>6231120</v>
      </c>
      <c r="H501" s="13" t="s">
        <v>2162</v>
      </c>
      <c r="I501" s="13">
        <v>525</v>
      </c>
      <c r="K501" s="13">
        <v>1</v>
      </c>
      <c r="O501" s="13" t="s">
        <v>39</v>
      </c>
      <c r="P501" s="13">
        <v>1</v>
      </c>
      <c r="T501" s="13" t="s">
        <v>2798</v>
      </c>
      <c r="U501" s="13" t="s">
        <v>28</v>
      </c>
      <c r="W501" s="13" t="s">
        <v>2163</v>
      </c>
      <c r="X501" s="13" t="str">
        <f>_xlfn.XLOOKUP(Burndata[[#This Row],[STATE_FULL]],'[1]State Regions'!$A:$A,'[1]State Regions'!$B:$B)</f>
        <v>Northeast</v>
      </c>
    </row>
    <row r="502" spans="1:24" x14ac:dyDescent="0.2">
      <c r="A502" s="13" t="s">
        <v>2083</v>
      </c>
      <c r="B502" s="13" t="s">
        <v>2084</v>
      </c>
      <c r="C502" s="13" t="s">
        <v>2164</v>
      </c>
      <c r="D502" s="13" t="s">
        <v>2165</v>
      </c>
      <c r="E502" s="13" t="s">
        <v>2166</v>
      </c>
      <c r="F502" s="14">
        <v>18103</v>
      </c>
      <c r="G502" s="13">
        <v>6230013</v>
      </c>
      <c r="H502" s="13" t="s">
        <v>2167</v>
      </c>
      <c r="I502" s="13">
        <v>779</v>
      </c>
      <c r="J502" s="13">
        <v>18</v>
      </c>
      <c r="K502" s="13">
        <v>1</v>
      </c>
      <c r="L502" s="13">
        <v>1</v>
      </c>
      <c r="M502" s="13">
        <v>1</v>
      </c>
      <c r="N502" s="13">
        <v>1</v>
      </c>
      <c r="O502" s="13" t="s">
        <v>39</v>
      </c>
      <c r="P502" s="13">
        <v>1</v>
      </c>
      <c r="S502" s="13">
        <v>1</v>
      </c>
      <c r="T502" s="13" t="s">
        <v>28</v>
      </c>
      <c r="U502" s="13" t="s">
        <v>28</v>
      </c>
      <c r="W502" s="13" t="s">
        <v>2168</v>
      </c>
      <c r="X502" s="13" t="str">
        <f>_xlfn.XLOOKUP(Burndata[[#This Row],[STATE_FULL]],'[1]State Regions'!$A:$A,'[1]State Regions'!$B:$B)</f>
        <v>Northeast</v>
      </c>
    </row>
    <row r="503" spans="1:24" x14ac:dyDescent="0.2">
      <c r="A503" s="13" t="s">
        <v>2083</v>
      </c>
      <c r="B503" s="13" t="s">
        <v>2084</v>
      </c>
      <c r="C503" s="13" t="s">
        <v>2169</v>
      </c>
      <c r="D503" s="13" t="s">
        <v>2170</v>
      </c>
      <c r="E503" s="13" t="s">
        <v>2171</v>
      </c>
      <c r="F503" s="14">
        <v>18711</v>
      </c>
      <c r="G503" s="13">
        <v>6232725</v>
      </c>
      <c r="H503" s="13" t="s">
        <v>2172</v>
      </c>
      <c r="I503" s="13">
        <v>291</v>
      </c>
      <c r="K503" s="13">
        <v>1</v>
      </c>
      <c r="O503" s="13" t="s">
        <v>39</v>
      </c>
      <c r="Q503" s="13">
        <v>1</v>
      </c>
      <c r="T503" s="13" t="s">
        <v>2798</v>
      </c>
      <c r="U503" s="13" t="s">
        <v>28</v>
      </c>
      <c r="W503" s="13" t="s">
        <v>2173</v>
      </c>
      <c r="X503" s="13" t="str">
        <f>_xlfn.XLOOKUP(Burndata[[#This Row],[STATE_FULL]],'[1]State Regions'!$A:$A,'[1]State Regions'!$B:$B)</f>
        <v>Northeast</v>
      </c>
    </row>
    <row r="504" spans="1:24" x14ac:dyDescent="0.2">
      <c r="A504" s="13" t="s">
        <v>2083</v>
      </c>
      <c r="B504" s="13" t="s">
        <v>2084</v>
      </c>
      <c r="C504" s="13" t="s">
        <v>59</v>
      </c>
      <c r="D504" s="13" t="s">
        <v>2174</v>
      </c>
      <c r="E504" s="13" t="s">
        <v>2175</v>
      </c>
      <c r="F504" s="14">
        <v>19001</v>
      </c>
      <c r="G504" s="13">
        <v>6230010</v>
      </c>
      <c r="H504" s="13" t="s">
        <v>2176</v>
      </c>
      <c r="I504" s="13">
        <v>665</v>
      </c>
      <c r="K504" s="13">
        <v>1</v>
      </c>
      <c r="O504" s="13" t="s">
        <v>39</v>
      </c>
      <c r="Q504" s="13">
        <v>1</v>
      </c>
      <c r="T504" s="13" t="s">
        <v>2798</v>
      </c>
      <c r="U504" s="13" t="s">
        <v>28</v>
      </c>
      <c r="W504" s="13" t="s">
        <v>2177</v>
      </c>
      <c r="X504" s="13" t="str">
        <f>_xlfn.XLOOKUP(Burndata[[#This Row],[STATE_FULL]],'[1]State Regions'!$A:$A,'[1]State Regions'!$B:$B)</f>
        <v>Northeast</v>
      </c>
    </row>
    <row r="505" spans="1:24" x14ac:dyDescent="0.2">
      <c r="A505" s="13" t="s">
        <v>2083</v>
      </c>
      <c r="B505" s="13" t="s">
        <v>2084</v>
      </c>
      <c r="C505" s="13" t="s">
        <v>59</v>
      </c>
      <c r="D505" s="13" t="s">
        <v>2178</v>
      </c>
      <c r="E505" s="13" t="s">
        <v>2179</v>
      </c>
      <c r="F505" s="14">
        <v>19096</v>
      </c>
      <c r="G505" s="13">
        <v>6231970</v>
      </c>
      <c r="H505" s="13" t="s">
        <v>2180</v>
      </c>
      <c r="I505" s="13">
        <v>331</v>
      </c>
      <c r="K505" s="13">
        <v>1</v>
      </c>
      <c r="O505" s="13" t="s">
        <v>39</v>
      </c>
      <c r="Q505" s="13">
        <v>1</v>
      </c>
      <c r="T505" s="13" t="s">
        <v>2798</v>
      </c>
      <c r="U505" s="13" t="s">
        <v>28</v>
      </c>
      <c r="W505" s="13" t="s">
        <v>2181</v>
      </c>
      <c r="X505" s="13" t="str">
        <f>_xlfn.XLOOKUP(Burndata[[#This Row],[STATE_FULL]],'[1]State Regions'!$A:$A,'[1]State Regions'!$B:$B)</f>
        <v>Northeast</v>
      </c>
    </row>
    <row r="506" spans="1:24" x14ac:dyDescent="0.2">
      <c r="A506" s="13" t="s">
        <v>2083</v>
      </c>
      <c r="B506" s="13" t="s">
        <v>2084</v>
      </c>
      <c r="C506" s="13" t="s">
        <v>2182</v>
      </c>
      <c r="D506" s="13" t="s">
        <v>2183</v>
      </c>
      <c r="E506" s="13" t="s">
        <v>2184</v>
      </c>
      <c r="F506" s="14">
        <v>17822</v>
      </c>
      <c r="G506" s="13">
        <v>6230550</v>
      </c>
      <c r="H506" s="13" t="s">
        <v>2185</v>
      </c>
      <c r="I506" s="13">
        <v>370</v>
      </c>
      <c r="K506" s="13">
        <v>1</v>
      </c>
      <c r="L506" s="13">
        <v>1</v>
      </c>
      <c r="O506" s="13" t="s">
        <v>39</v>
      </c>
      <c r="P506" s="13">
        <v>1</v>
      </c>
      <c r="S506" s="13">
        <v>1</v>
      </c>
      <c r="T506" s="13" t="s">
        <v>2798</v>
      </c>
      <c r="U506" s="13" t="s">
        <v>28</v>
      </c>
      <c r="W506" s="13" t="s">
        <v>2186</v>
      </c>
      <c r="X506" s="13" t="str">
        <f>_xlfn.XLOOKUP(Burndata[[#This Row],[STATE_FULL]],'[1]State Regions'!$A:$A,'[1]State Regions'!$B:$B)</f>
        <v>Northeast</v>
      </c>
    </row>
    <row r="507" spans="1:24" x14ac:dyDescent="0.2">
      <c r="A507" s="13" t="s">
        <v>2083</v>
      </c>
      <c r="B507" s="13" t="s">
        <v>2084</v>
      </c>
      <c r="C507" s="13" t="s">
        <v>2187</v>
      </c>
      <c r="D507" s="13" t="s">
        <v>2188</v>
      </c>
      <c r="E507" s="13" t="s">
        <v>2189</v>
      </c>
      <c r="F507" s="14">
        <v>18015</v>
      </c>
      <c r="G507" s="13">
        <v>6230049</v>
      </c>
      <c r="H507" s="13" t="s">
        <v>2190</v>
      </c>
      <c r="I507" s="13">
        <v>400</v>
      </c>
      <c r="K507" s="13">
        <v>1</v>
      </c>
      <c r="O507" s="13" t="s">
        <v>39</v>
      </c>
      <c r="P507" s="13">
        <v>1</v>
      </c>
      <c r="T507" s="13" t="s">
        <v>2798</v>
      </c>
      <c r="U507" s="13" t="s">
        <v>28</v>
      </c>
      <c r="W507" s="13" t="s">
        <v>2191</v>
      </c>
      <c r="X507" s="13" t="str">
        <f>_xlfn.XLOOKUP(Burndata[[#This Row],[STATE_FULL]],'[1]State Regions'!$A:$A,'[1]State Regions'!$B:$B)</f>
        <v>Northeast</v>
      </c>
    </row>
    <row r="508" spans="1:24" x14ac:dyDescent="0.2">
      <c r="A508" s="13" t="s">
        <v>2083</v>
      </c>
      <c r="B508" s="13" t="s">
        <v>2084</v>
      </c>
      <c r="C508" s="13" t="s">
        <v>2187</v>
      </c>
      <c r="D508" s="13" t="s">
        <v>2192</v>
      </c>
      <c r="E508" s="13" t="s">
        <v>2189</v>
      </c>
      <c r="F508" s="14">
        <v>18017</v>
      </c>
      <c r="G508" s="13">
        <v>6230035</v>
      </c>
      <c r="H508" s="13" t="s">
        <v>2193</v>
      </c>
      <c r="I508" s="13">
        <v>195</v>
      </c>
      <c r="K508" s="13">
        <v>1</v>
      </c>
      <c r="O508" s="13" t="s">
        <v>39</v>
      </c>
      <c r="Q508" s="13">
        <v>1</v>
      </c>
      <c r="T508" s="13" t="s">
        <v>2798</v>
      </c>
      <c r="U508" s="13" t="s">
        <v>28</v>
      </c>
      <c r="W508" s="13" t="s">
        <v>2168</v>
      </c>
      <c r="X508" s="13" t="str">
        <f>_xlfn.XLOOKUP(Burndata[[#This Row],[STATE_FULL]],'[1]State Regions'!$A:$A,'[1]State Regions'!$B:$B)</f>
        <v>Northeast</v>
      </c>
    </row>
    <row r="509" spans="1:24" x14ac:dyDescent="0.2">
      <c r="A509" s="13" t="s">
        <v>2083</v>
      </c>
      <c r="B509" s="13" t="s">
        <v>2084</v>
      </c>
      <c r="C509" s="13" t="s">
        <v>2187</v>
      </c>
      <c r="D509" s="13" t="s">
        <v>2194</v>
      </c>
      <c r="E509" s="13" t="s">
        <v>2195</v>
      </c>
      <c r="F509" s="14">
        <v>18045</v>
      </c>
      <c r="G509" s="13">
        <v>6230456</v>
      </c>
      <c r="H509" s="13" t="s">
        <v>2196</v>
      </c>
      <c r="I509" s="13">
        <v>108</v>
      </c>
      <c r="K509" s="13">
        <v>1</v>
      </c>
      <c r="O509" s="13" t="s">
        <v>39</v>
      </c>
      <c r="Q509" s="13">
        <v>1</v>
      </c>
      <c r="T509" s="13" t="s">
        <v>2798</v>
      </c>
      <c r="U509" s="13" t="s">
        <v>28</v>
      </c>
      <c r="W509" s="13" t="s">
        <v>2197</v>
      </c>
      <c r="X509" s="13" t="str">
        <f>_xlfn.XLOOKUP(Burndata[[#This Row],[STATE_FULL]],'[1]State Regions'!$A:$A,'[1]State Regions'!$B:$B)</f>
        <v>Northeast</v>
      </c>
    </row>
    <row r="510" spans="1:24" x14ac:dyDescent="0.2">
      <c r="A510" s="13" t="s">
        <v>2083</v>
      </c>
      <c r="B510" s="13" t="s">
        <v>2084</v>
      </c>
      <c r="C510" s="13" t="s">
        <v>2198</v>
      </c>
      <c r="D510" s="13" t="s">
        <v>2199</v>
      </c>
      <c r="E510" s="13" t="s">
        <v>2200</v>
      </c>
      <c r="F510" s="14">
        <v>19141</v>
      </c>
      <c r="G510" s="13">
        <v>6231634</v>
      </c>
      <c r="H510" s="13" t="s">
        <v>2201</v>
      </c>
      <c r="I510" s="13">
        <v>548</v>
      </c>
      <c r="K510" s="13">
        <v>1</v>
      </c>
      <c r="O510" s="13" t="s">
        <v>39</v>
      </c>
      <c r="P510" s="13">
        <v>1</v>
      </c>
      <c r="T510" s="13" t="s">
        <v>2798</v>
      </c>
      <c r="U510" s="13" t="s">
        <v>28</v>
      </c>
      <c r="W510" s="13" t="s">
        <v>2202</v>
      </c>
      <c r="X510" s="13" t="str">
        <f>_xlfn.XLOOKUP(Burndata[[#This Row],[STATE_FULL]],'[1]State Regions'!$A:$A,'[1]State Regions'!$B:$B)</f>
        <v>Northeast</v>
      </c>
    </row>
    <row r="511" spans="1:24" x14ac:dyDescent="0.2">
      <c r="A511" s="13" t="s">
        <v>2083</v>
      </c>
      <c r="B511" s="13" t="s">
        <v>2084</v>
      </c>
      <c r="C511" s="13" t="s">
        <v>2198</v>
      </c>
      <c r="D511" s="13" t="s">
        <v>2203</v>
      </c>
      <c r="E511" s="13" t="s">
        <v>2200</v>
      </c>
      <c r="F511" s="14">
        <v>19140</v>
      </c>
      <c r="G511" s="13">
        <v>6232300</v>
      </c>
      <c r="H511" s="13" t="s">
        <v>2204</v>
      </c>
      <c r="I511" s="13">
        <v>714</v>
      </c>
      <c r="J511" s="13">
        <v>10</v>
      </c>
      <c r="K511" s="13">
        <v>1</v>
      </c>
      <c r="M511" s="13">
        <v>1</v>
      </c>
      <c r="O511" s="13" t="s">
        <v>39</v>
      </c>
      <c r="P511" s="13">
        <v>1</v>
      </c>
      <c r="T511" s="13" t="s">
        <v>28</v>
      </c>
      <c r="U511" s="13" t="s">
        <v>28</v>
      </c>
      <c r="W511" s="13" t="s">
        <v>2205</v>
      </c>
      <c r="X511" s="13" t="str">
        <f>_xlfn.XLOOKUP(Burndata[[#This Row],[STATE_FULL]],'[1]State Regions'!$A:$A,'[1]State Regions'!$B:$B)</f>
        <v>Northeast</v>
      </c>
    </row>
    <row r="512" spans="1:24" x14ac:dyDescent="0.2">
      <c r="A512" s="13" t="s">
        <v>2083</v>
      </c>
      <c r="B512" s="13" t="s">
        <v>2084</v>
      </c>
      <c r="C512" s="13" t="s">
        <v>2198</v>
      </c>
      <c r="D512" s="13" t="s">
        <v>2206</v>
      </c>
      <c r="E512" s="13" t="s">
        <v>2200</v>
      </c>
      <c r="F512" s="14">
        <v>19107</v>
      </c>
      <c r="G512" s="13">
        <v>6230043</v>
      </c>
      <c r="H512" s="13" t="s">
        <v>2207</v>
      </c>
      <c r="I512" s="13">
        <v>926</v>
      </c>
      <c r="K512" s="13">
        <v>1</v>
      </c>
      <c r="M512" s="13">
        <v>1</v>
      </c>
      <c r="O512" s="13" t="s">
        <v>39</v>
      </c>
      <c r="P512" s="13">
        <v>1</v>
      </c>
      <c r="T512" s="13" t="s">
        <v>39</v>
      </c>
      <c r="U512" s="13" t="s">
        <v>28</v>
      </c>
      <c r="W512" s="13" t="s">
        <v>2208</v>
      </c>
      <c r="X512" s="13" t="str">
        <f>_xlfn.XLOOKUP(Burndata[[#This Row],[STATE_FULL]],'[1]State Regions'!$A:$A,'[1]State Regions'!$B:$B)</f>
        <v>Northeast</v>
      </c>
    </row>
    <row r="513" spans="1:24" x14ac:dyDescent="0.2">
      <c r="A513" s="13" t="s">
        <v>2083</v>
      </c>
      <c r="B513" s="13" t="s">
        <v>2084</v>
      </c>
      <c r="C513" s="13" t="s">
        <v>2198</v>
      </c>
      <c r="D513" s="13" t="s">
        <v>2209</v>
      </c>
      <c r="E513" s="13" t="s">
        <v>2200</v>
      </c>
      <c r="F513" s="14">
        <v>19104</v>
      </c>
      <c r="G513" s="13">
        <v>6232170</v>
      </c>
      <c r="H513" s="13" t="s">
        <v>2210</v>
      </c>
      <c r="I513" s="13">
        <v>344</v>
      </c>
      <c r="K513" s="13">
        <v>1</v>
      </c>
      <c r="O513" s="13" t="s">
        <v>39</v>
      </c>
      <c r="P513" s="13">
        <v>1</v>
      </c>
      <c r="T513" s="13" t="s">
        <v>2798</v>
      </c>
      <c r="U513" s="13" t="s">
        <v>28</v>
      </c>
      <c r="W513" s="13" t="s">
        <v>2211</v>
      </c>
      <c r="X513" s="13" t="str">
        <f>_xlfn.XLOOKUP(Burndata[[#This Row],[STATE_FULL]],'[1]State Regions'!$A:$A,'[1]State Regions'!$B:$B)</f>
        <v>Northeast</v>
      </c>
    </row>
    <row r="514" spans="1:24" x14ac:dyDescent="0.2">
      <c r="A514" s="13" t="s">
        <v>2083</v>
      </c>
      <c r="B514" s="13" t="s">
        <v>2084</v>
      </c>
      <c r="C514" s="13" t="s">
        <v>2198</v>
      </c>
      <c r="D514" s="13" t="s">
        <v>2212</v>
      </c>
      <c r="E514" s="13" t="s">
        <v>2200</v>
      </c>
      <c r="F514" s="14">
        <v>19134</v>
      </c>
      <c r="G514" s="13">
        <v>6232210</v>
      </c>
      <c r="H514" s="13" t="s">
        <v>2213</v>
      </c>
      <c r="I514" s="13">
        <v>189</v>
      </c>
      <c r="J514" s="13">
        <v>18</v>
      </c>
      <c r="L514" s="13">
        <v>1</v>
      </c>
      <c r="N514" s="13">
        <v>1</v>
      </c>
      <c r="O514" s="13" t="s">
        <v>39</v>
      </c>
      <c r="R514" s="13">
        <v>1</v>
      </c>
      <c r="T514" s="13" t="s">
        <v>28</v>
      </c>
      <c r="U514" s="13" t="s">
        <v>28</v>
      </c>
      <c r="W514" s="13" t="s">
        <v>2214</v>
      </c>
      <c r="X514" s="13" t="str">
        <f>_xlfn.XLOOKUP(Burndata[[#This Row],[STATE_FULL]],'[1]State Regions'!$A:$A,'[1]State Regions'!$B:$B)</f>
        <v>Northeast</v>
      </c>
    </row>
    <row r="515" spans="1:24" x14ac:dyDescent="0.2">
      <c r="A515" s="13" t="s">
        <v>2083</v>
      </c>
      <c r="B515" s="13" t="s">
        <v>2084</v>
      </c>
      <c r="C515" s="13" t="s">
        <v>2198</v>
      </c>
      <c r="D515" s="13" t="s">
        <v>2215</v>
      </c>
      <c r="E515" s="13" t="s">
        <v>2200</v>
      </c>
      <c r="F515" s="14">
        <v>19104</v>
      </c>
      <c r="G515" s="13">
        <v>6231730</v>
      </c>
      <c r="H515" s="13" t="s">
        <v>2216</v>
      </c>
      <c r="I515" s="13">
        <v>594</v>
      </c>
      <c r="L515" s="13">
        <v>1</v>
      </c>
      <c r="O515" s="13" t="s">
        <v>39</v>
      </c>
      <c r="R515" s="13">
        <v>1</v>
      </c>
      <c r="T515" s="13" t="s">
        <v>2798</v>
      </c>
      <c r="U515" s="13" t="s">
        <v>28</v>
      </c>
      <c r="W515" s="13" t="s">
        <v>2217</v>
      </c>
      <c r="X515" s="13" t="str">
        <f>_xlfn.XLOOKUP(Burndata[[#This Row],[STATE_FULL]],'[1]State Regions'!$A:$A,'[1]State Regions'!$B:$B)</f>
        <v>Northeast</v>
      </c>
    </row>
    <row r="516" spans="1:24" x14ac:dyDescent="0.2">
      <c r="A516" s="13" t="s">
        <v>2083</v>
      </c>
      <c r="B516" s="13" t="s">
        <v>2084</v>
      </c>
      <c r="C516" s="13" t="s">
        <v>2198</v>
      </c>
      <c r="D516" s="13" t="s">
        <v>2218</v>
      </c>
      <c r="E516" s="13" t="s">
        <v>2200</v>
      </c>
      <c r="F516" s="14">
        <v>19114</v>
      </c>
      <c r="G516" s="13">
        <v>6230054</v>
      </c>
      <c r="H516" s="13" t="s">
        <v>2219</v>
      </c>
      <c r="I516" s="13">
        <v>258</v>
      </c>
      <c r="K516" s="13">
        <v>1</v>
      </c>
      <c r="O516" s="13" t="s">
        <v>39</v>
      </c>
      <c r="Q516" s="13">
        <v>1</v>
      </c>
      <c r="T516" s="13" t="s">
        <v>2798</v>
      </c>
      <c r="U516" s="13" t="s">
        <v>28</v>
      </c>
      <c r="W516" s="13" t="s">
        <v>2220</v>
      </c>
      <c r="X516" s="13" t="str">
        <f>_xlfn.XLOOKUP(Burndata[[#This Row],[STATE_FULL]],'[1]State Regions'!$A:$A,'[1]State Regions'!$B:$B)</f>
        <v>Northeast</v>
      </c>
    </row>
    <row r="517" spans="1:24" x14ac:dyDescent="0.2">
      <c r="A517" s="13" t="s">
        <v>2083</v>
      </c>
      <c r="B517" s="13" t="s">
        <v>2084</v>
      </c>
      <c r="C517" s="13" t="s">
        <v>2221</v>
      </c>
      <c r="D517" s="13" t="s">
        <v>2222</v>
      </c>
      <c r="E517" s="13" t="s">
        <v>2223</v>
      </c>
      <c r="F517" s="14">
        <v>17701</v>
      </c>
      <c r="G517" s="13">
        <v>6233500</v>
      </c>
      <c r="H517" s="13" t="s">
        <v>2224</v>
      </c>
      <c r="I517" s="13">
        <v>224</v>
      </c>
      <c r="K517" s="13">
        <v>1</v>
      </c>
      <c r="O517" s="13" t="s">
        <v>39</v>
      </c>
      <c r="Q517" s="13">
        <v>1</v>
      </c>
      <c r="T517" s="13" t="s">
        <v>2798</v>
      </c>
      <c r="U517" s="13" t="s">
        <v>28</v>
      </c>
      <c r="W517" s="13" t="s">
        <v>2225</v>
      </c>
      <c r="X517" s="13" t="str">
        <f>_xlfn.XLOOKUP(Burndata[[#This Row],[STATE_FULL]],'[1]State Regions'!$A:$A,'[1]State Regions'!$B:$B)</f>
        <v>Northeast</v>
      </c>
    </row>
    <row r="518" spans="1:24" x14ac:dyDescent="0.2">
      <c r="A518" s="13" t="s">
        <v>2083</v>
      </c>
      <c r="B518" s="13" t="s">
        <v>2084</v>
      </c>
      <c r="C518" s="13" t="s">
        <v>2226</v>
      </c>
      <c r="D518" s="13" t="s">
        <v>2227</v>
      </c>
      <c r="E518" s="13" t="s">
        <v>2226</v>
      </c>
      <c r="F518" s="14">
        <v>17403</v>
      </c>
      <c r="G518" s="13">
        <v>6233550</v>
      </c>
      <c r="H518" s="13" t="s">
        <v>2228</v>
      </c>
      <c r="I518" s="13">
        <v>596</v>
      </c>
      <c r="K518" s="13">
        <v>1</v>
      </c>
      <c r="O518" s="13" t="s">
        <v>39</v>
      </c>
      <c r="P518" s="13">
        <v>1</v>
      </c>
      <c r="T518" s="13" t="s">
        <v>2798</v>
      </c>
      <c r="U518" s="13" t="s">
        <v>28</v>
      </c>
      <c r="W518" s="13" t="s">
        <v>2229</v>
      </c>
      <c r="X518" s="13" t="str">
        <f>_xlfn.XLOOKUP(Burndata[[#This Row],[STATE_FULL]],'[1]State Regions'!$A:$A,'[1]State Regions'!$B:$B)</f>
        <v>Northeast</v>
      </c>
    </row>
    <row r="519" spans="1:24" x14ac:dyDescent="0.2">
      <c r="A519" s="13" t="s">
        <v>2230</v>
      </c>
      <c r="B519" s="13" t="s">
        <v>2231</v>
      </c>
      <c r="C519" s="13" t="s">
        <v>2232</v>
      </c>
      <c r="D519" s="13" t="s">
        <v>2233</v>
      </c>
      <c r="E519" s="13" t="s">
        <v>2232</v>
      </c>
      <c r="F519" s="15" t="s">
        <v>2234</v>
      </c>
      <c r="G519" s="13">
        <v>6150150</v>
      </c>
      <c r="H519" s="13" t="s">
        <v>2235</v>
      </c>
      <c r="I519" s="13">
        <v>719</v>
      </c>
      <c r="K519" s="13">
        <v>1</v>
      </c>
      <c r="L519" s="13">
        <v>1</v>
      </c>
      <c r="M519" s="13">
        <v>1</v>
      </c>
      <c r="N519" s="13">
        <v>1</v>
      </c>
      <c r="O519" s="13" t="s">
        <v>28</v>
      </c>
      <c r="P519" s="13">
        <v>1</v>
      </c>
      <c r="R519" s="13">
        <v>1</v>
      </c>
      <c r="T519" s="13" t="s">
        <v>28</v>
      </c>
      <c r="U519" s="13" t="s">
        <v>28</v>
      </c>
      <c r="W519" s="13" t="s">
        <v>2236</v>
      </c>
      <c r="X519" s="13" t="str">
        <f>_xlfn.XLOOKUP(Burndata[[#This Row],[STATE_FULL]],'[1]State Regions'!$A:$A,'[1]State Regions'!$B:$B)</f>
        <v>Northeast</v>
      </c>
    </row>
    <row r="520" spans="1:24" x14ac:dyDescent="0.2">
      <c r="A520" s="13" t="s">
        <v>2237</v>
      </c>
      <c r="B520" s="13" t="s">
        <v>2238</v>
      </c>
      <c r="C520" s="13" t="s">
        <v>2239</v>
      </c>
      <c r="D520" s="13" t="s">
        <v>2240</v>
      </c>
      <c r="E520" s="13" t="s">
        <v>2239</v>
      </c>
      <c r="F520" s="14">
        <v>29406</v>
      </c>
      <c r="G520" s="13">
        <v>6370232</v>
      </c>
      <c r="H520" s="13" t="s">
        <v>2241</v>
      </c>
      <c r="I520" s="13">
        <v>407</v>
      </c>
      <c r="K520" s="13">
        <v>1</v>
      </c>
      <c r="O520" s="13" t="s">
        <v>28</v>
      </c>
      <c r="Q520" s="13">
        <v>1</v>
      </c>
      <c r="T520" s="13" t="s">
        <v>2798</v>
      </c>
      <c r="U520" s="13" t="s">
        <v>28</v>
      </c>
      <c r="W520" s="13" t="s">
        <v>2242</v>
      </c>
      <c r="X520" s="13" t="str">
        <f>_xlfn.XLOOKUP(Burndata[[#This Row],[STATE_FULL]],'[1]State Regions'!$A:$A,'[1]State Regions'!$B:$B)</f>
        <v>South</v>
      </c>
    </row>
    <row r="521" spans="1:24" x14ac:dyDescent="0.2">
      <c r="A521" s="13" t="s">
        <v>2237</v>
      </c>
      <c r="B521" s="13" t="s">
        <v>2238</v>
      </c>
      <c r="C521" s="13" t="s">
        <v>2239</v>
      </c>
      <c r="D521" s="13" t="s">
        <v>2243</v>
      </c>
      <c r="E521" s="13" t="s">
        <v>2239</v>
      </c>
      <c r="F521" s="14">
        <v>29425</v>
      </c>
      <c r="G521" s="13">
        <v>6370085</v>
      </c>
      <c r="H521" s="13" t="s">
        <v>2244</v>
      </c>
      <c r="I521" s="13">
        <v>865</v>
      </c>
      <c r="J521" s="13">
        <v>25</v>
      </c>
      <c r="K521" s="13">
        <v>1</v>
      </c>
      <c r="M521" s="13">
        <v>1</v>
      </c>
      <c r="N521" s="13">
        <v>1</v>
      </c>
      <c r="O521" s="13" t="s">
        <v>28</v>
      </c>
      <c r="P521" s="13">
        <v>1</v>
      </c>
      <c r="T521" s="13" t="s">
        <v>39</v>
      </c>
      <c r="U521" s="13" t="s">
        <v>28</v>
      </c>
      <c r="V521" s="13" t="s">
        <v>39</v>
      </c>
      <c r="W521" s="13" t="s">
        <v>2245</v>
      </c>
      <c r="X521" s="13" t="str">
        <f>_xlfn.XLOOKUP(Burndata[[#This Row],[STATE_FULL]],'[1]State Regions'!$A:$A,'[1]State Regions'!$B:$B)</f>
        <v>South</v>
      </c>
    </row>
    <row r="522" spans="1:24" x14ac:dyDescent="0.2">
      <c r="A522" s="13" t="s">
        <v>2237</v>
      </c>
      <c r="B522" s="13" t="s">
        <v>2238</v>
      </c>
      <c r="C522" s="13" t="s">
        <v>2239</v>
      </c>
      <c r="D522" s="13" t="s">
        <v>2246</v>
      </c>
      <c r="E522" s="13" t="s">
        <v>2239</v>
      </c>
      <c r="F522" s="14">
        <v>29425</v>
      </c>
      <c r="G522" s="13">
        <v>6370435</v>
      </c>
      <c r="H522" s="13" t="s">
        <v>2247</v>
      </c>
      <c r="I522" s="13">
        <v>250</v>
      </c>
      <c r="L522" s="13">
        <v>1</v>
      </c>
      <c r="O522" s="13" t="s">
        <v>28</v>
      </c>
      <c r="R522" s="13">
        <v>1</v>
      </c>
      <c r="T522" s="13" t="s">
        <v>2798</v>
      </c>
      <c r="U522" s="13" t="s">
        <v>28</v>
      </c>
      <c r="W522" s="13" t="s">
        <v>2248</v>
      </c>
      <c r="X522" s="13" t="str">
        <f>_xlfn.XLOOKUP(Burndata[[#This Row],[STATE_FULL]],'[1]State Regions'!$A:$A,'[1]State Regions'!$B:$B)</f>
        <v>South</v>
      </c>
    </row>
    <row r="523" spans="1:24" x14ac:dyDescent="0.2">
      <c r="A523" s="13" t="s">
        <v>2237</v>
      </c>
      <c r="B523" s="13" t="s">
        <v>2238</v>
      </c>
      <c r="C523" s="13" t="s">
        <v>2249</v>
      </c>
      <c r="D523" s="13" t="s">
        <v>2250</v>
      </c>
      <c r="E523" s="13" t="s">
        <v>2249</v>
      </c>
      <c r="F523" s="14">
        <v>29506</v>
      </c>
      <c r="G523" s="13">
        <v>6370009</v>
      </c>
      <c r="H523" s="13" t="s">
        <v>2251</v>
      </c>
      <c r="I523" s="13">
        <v>517</v>
      </c>
      <c r="K523" s="13">
        <v>1</v>
      </c>
      <c r="O523" s="13" t="s">
        <v>39</v>
      </c>
      <c r="Q523" s="13">
        <v>1</v>
      </c>
      <c r="T523" s="13" t="s">
        <v>2798</v>
      </c>
      <c r="U523" s="13" t="s">
        <v>28</v>
      </c>
      <c r="W523" s="13" t="s">
        <v>2252</v>
      </c>
      <c r="X523" s="13" t="str">
        <f>_xlfn.XLOOKUP(Burndata[[#This Row],[STATE_FULL]],'[1]State Regions'!$A:$A,'[1]State Regions'!$B:$B)</f>
        <v>South</v>
      </c>
    </row>
    <row r="524" spans="1:24" x14ac:dyDescent="0.2">
      <c r="A524" s="13" t="s">
        <v>2237</v>
      </c>
      <c r="B524" s="13" t="s">
        <v>2238</v>
      </c>
      <c r="C524" s="13" t="s">
        <v>1905</v>
      </c>
      <c r="D524" s="13" t="s">
        <v>2253</v>
      </c>
      <c r="E524" s="13" t="s">
        <v>1905</v>
      </c>
      <c r="F524" s="14">
        <v>29605</v>
      </c>
      <c r="G524" s="13">
        <v>6370323</v>
      </c>
      <c r="H524" s="13" t="s">
        <v>2254</v>
      </c>
      <c r="I524" s="13">
        <v>746</v>
      </c>
      <c r="K524" s="13">
        <v>1</v>
      </c>
      <c r="L524" s="13">
        <v>1</v>
      </c>
      <c r="O524" s="13" t="s">
        <v>28</v>
      </c>
      <c r="P524" s="13">
        <v>1</v>
      </c>
      <c r="S524" s="13">
        <v>1</v>
      </c>
      <c r="T524" s="13" t="s">
        <v>2798</v>
      </c>
      <c r="U524" s="13" t="s">
        <v>28</v>
      </c>
      <c r="W524" s="13" t="s">
        <v>2255</v>
      </c>
      <c r="X524" s="13" t="str">
        <f>_xlfn.XLOOKUP(Burndata[[#This Row],[STATE_FULL]],'[1]State Regions'!$A:$A,'[1]State Regions'!$B:$B)</f>
        <v>South</v>
      </c>
    </row>
    <row r="525" spans="1:24" x14ac:dyDescent="0.2">
      <c r="A525" s="13" t="s">
        <v>2237</v>
      </c>
      <c r="B525" s="13" t="s">
        <v>2238</v>
      </c>
      <c r="C525" s="13" t="s">
        <v>2256</v>
      </c>
      <c r="D525" s="13" t="s">
        <v>2257</v>
      </c>
      <c r="E525" s="13" t="s">
        <v>2258</v>
      </c>
      <c r="F525" s="14">
        <v>29572</v>
      </c>
      <c r="G525" s="13">
        <v>6370477</v>
      </c>
      <c r="H525" s="13" t="s">
        <v>2259</v>
      </c>
      <c r="I525" s="13">
        <v>371</v>
      </c>
      <c r="K525" s="13">
        <v>1</v>
      </c>
      <c r="L525" s="13">
        <v>1</v>
      </c>
      <c r="O525" s="13" t="s">
        <v>28</v>
      </c>
      <c r="P525" s="13">
        <v>1</v>
      </c>
      <c r="S525" s="13">
        <v>1</v>
      </c>
      <c r="T525" s="13" t="s">
        <v>2798</v>
      </c>
      <c r="U525" s="13" t="s">
        <v>28</v>
      </c>
      <c r="W525" s="13" t="s">
        <v>2260</v>
      </c>
      <c r="X525" s="13" t="str">
        <f>_xlfn.XLOOKUP(Burndata[[#This Row],[STATE_FULL]],'[1]State Regions'!$A:$A,'[1]State Regions'!$B:$B)</f>
        <v>South</v>
      </c>
    </row>
    <row r="526" spans="1:24" x14ac:dyDescent="0.2">
      <c r="A526" s="13" t="s">
        <v>2237</v>
      </c>
      <c r="B526" s="13" t="s">
        <v>2238</v>
      </c>
      <c r="C526" s="13" t="s">
        <v>2015</v>
      </c>
      <c r="D526" s="13" t="s">
        <v>2261</v>
      </c>
      <c r="E526" s="13" t="s">
        <v>1503</v>
      </c>
      <c r="F526" s="14">
        <v>29203</v>
      </c>
      <c r="G526" s="13">
        <v>6370140</v>
      </c>
      <c r="H526" s="13" t="s">
        <v>2262</v>
      </c>
      <c r="I526" s="13">
        <v>641</v>
      </c>
      <c r="K526" s="13">
        <v>1</v>
      </c>
      <c r="L526" s="13">
        <v>1</v>
      </c>
      <c r="O526" s="13" t="s">
        <v>28</v>
      </c>
      <c r="P526" s="13">
        <v>1</v>
      </c>
      <c r="S526" s="13">
        <v>1</v>
      </c>
      <c r="T526" s="13" t="s">
        <v>2798</v>
      </c>
      <c r="U526" s="13" t="s">
        <v>28</v>
      </c>
      <c r="W526" s="13" t="s">
        <v>2263</v>
      </c>
      <c r="X526" s="13" t="str">
        <f>_xlfn.XLOOKUP(Burndata[[#This Row],[STATE_FULL]],'[1]State Regions'!$A:$A,'[1]State Regions'!$B:$B)</f>
        <v>South</v>
      </c>
    </row>
    <row r="527" spans="1:24" x14ac:dyDescent="0.2">
      <c r="A527" s="13" t="s">
        <v>2237</v>
      </c>
      <c r="B527" s="13" t="s">
        <v>2238</v>
      </c>
      <c r="C527" s="13" t="s">
        <v>2264</v>
      </c>
      <c r="D527" s="13" t="s">
        <v>2265</v>
      </c>
      <c r="E527" s="13" t="s">
        <v>2264</v>
      </c>
      <c r="F527" s="14">
        <v>29303</v>
      </c>
      <c r="G527" s="13">
        <v>6370610</v>
      </c>
      <c r="H527" s="13" t="s">
        <v>2266</v>
      </c>
      <c r="I527" s="13">
        <v>540</v>
      </c>
      <c r="K527" s="13">
        <v>1</v>
      </c>
      <c r="O527" s="13" t="s">
        <v>28</v>
      </c>
      <c r="P527" s="13">
        <v>1</v>
      </c>
      <c r="T527" s="13" t="s">
        <v>2798</v>
      </c>
      <c r="U527" s="13" t="s">
        <v>28</v>
      </c>
      <c r="W527" s="13" t="s">
        <v>2267</v>
      </c>
      <c r="X527" s="13" t="str">
        <f>_xlfn.XLOOKUP(Burndata[[#This Row],[STATE_FULL]],'[1]State Regions'!$A:$A,'[1]State Regions'!$B:$B)</f>
        <v>South</v>
      </c>
    </row>
    <row r="528" spans="1:24" x14ac:dyDescent="0.2">
      <c r="A528" s="13" t="s">
        <v>2268</v>
      </c>
      <c r="B528" s="13" t="s">
        <v>2269</v>
      </c>
      <c r="C528" s="13" t="s">
        <v>2270</v>
      </c>
      <c r="D528" s="13" t="s">
        <v>2271</v>
      </c>
      <c r="E528" s="13" t="s">
        <v>2272</v>
      </c>
      <c r="F528" s="14">
        <v>57701</v>
      </c>
      <c r="G528" s="13">
        <v>6650002</v>
      </c>
      <c r="H528" s="13" t="s">
        <v>2273</v>
      </c>
      <c r="I528" s="13">
        <v>417</v>
      </c>
      <c r="K528" s="13">
        <v>1</v>
      </c>
      <c r="O528" s="13" t="s">
        <v>28</v>
      </c>
      <c r="Q528" s="13">
        <v>1</v>
      </c>
      <c r="T528" s="13" t="s">
        <v>39</v>
      </c>
      <c r="U528" s="13" t="s">
        <v>28</v>
      </c>
      <c r="W528" s="13" t="s">
        <v>2274</v>
      </c>
      <c r="X528" s="13" t="str">
        <f>_xlfn.XLOOKUP(Burndata[[#This Row],[STATE_FULL]],'[1]State Regions'!$A:$A,'[1]State Regions'!$B:$B)</f>
        <v>Midwest</v>
      </c>
    </row>
    <row r="529" spans="1:24" x14ac:dyDescent="0.2">
      <c r="A529" s="13" t="s">
        <v>2268</v>
      </c>
      <c r="B529" s="13" t="s">
        <v>2269</v>
      </c>
      <c r="C529" s="13" t="s">
        <v>2275</v>
      </c>
      <c r="D529" s="13" t="s">
        <v>2276</v>
      </c>
      <c r="E529" s="13" t="s">
        <v>2277</v>
      </c>
      <c r="F529" s="14">
        <v>57105</v>
      </c>
      <c r="G529" s="13">
        <v>6650420</v>
      </c>
      <c r="H529" s="13" t="s">
        <v>2278</v>
      </c>
      <c r="I529" s="13">
        <v>545</v>
      </c>
      <c r="K529" s="13">
        <v>1</v>
      </c>
      <c r="O529" s="13" t="s">
        <v>28</v>
      </c>
      <c r="Q529" s="13">
        <v>1</v>
      </c>
      <c r="T529" s="13" t="s">
        <v>39</v>
      </c>
      <c r="U529" s="13" t="s">
        <v>28</v>
      </c>
      <c r="W529" s="13" t="s">
        <v>2279</v>
      </c>
      <c r="X529" s="13" t="str">
        <f>_xlfn.XLOOKUP(Burndata[[#This Row],[STATE_FULL]],'[1]State Regions'!$A:$A,'[1]State Regions'!$B:$B)</f>
        <v>Midwest</v>
      </c>
    </row>
    <row r="530" spans="1:24" x14ac:dyDescent="0.2">
      <c r="A530" s="13" t="s">
        <v>2268</v>
      </c>
      <c r="B530" s="13" t="s">
        <v>2269</v>
      </c>
      <c r="C530" s="13" t="s">
        <v>2275</v>
      </c>
      <c r="D530" s="13" t="s">
        <v>2280</v>
      </c>
      <c r="E530" s="13" t="s">
        <v>2277</v>
      </c>
      <c r="F530" s="14">
        <v>57117</v>
      </c>
      <c r="G530" s="13">
        <v>6650007</v>
      </c>
      <c r="H530" s="13" t="s">
        <v>2281</v>
      </c>
      <c r="I530" s="13">
        <v>545</v>
      </c>
      <c r="K530" s="13">
        <v>1</v>
      </c>
      <c r="L530" s="13">
        <v>1</v>
      </c>
      <c r="O530" s="13" t="s">
        <v>28</v>
      </c>
      <c r="Q530" s="13">
        <v>1</v>
      </c>
      <c r="S530" s="13">
        <v>1</v>
      </c>
      <c r="T530" s="13" t="s">
        <v>39</v>
      </c>
      <c r="U530" s="13" t="s">
        <v>28</v>
      </c>
      <c r="W530" s="13" t="s">
        <v>2282</v>
      </c>
      <c r="X530" s="13" t="str">
        <f>_xlfn.XLOOKUP(Burndata[[#This Row],[STATE_FULL]],'[1]State Regions'!$A:$A,'[1]State Regions'!$B:$B)</f>
        <v>Midwest</v>
      </c>
    </row>
    <row r="531" spans="1:24" x14ac:dyDescent="0.2">
      <c r="A531" s="13" t="s">
        <v>2283</v>
      </c>
      <c r="B531" s="13" t="s">
        <v>2284</v>
      </c>
      <c r="C531" s="13" t="s">
        <v>2285</v>
      </c>
      <c r="D531" s="13" t="s">
        <v>2286</v>
      </c>
      <c r="E531" s="13" t="s">
        <v>2287</v>
      </c>
      <c r="F531" s="14">
        <v>37207</v>
      </c>
      <c r="G531" s="13">
        <v>6521020</v>
      </c>
      <c r="H531" s="13" t="s">
        <v>2288</v>
      </c>
      <c r="I531" s="13">
        <v>233</v>
      </c>
      <c r="J531" s="13">
        <v>12</v>
      </c>
      <c r="K531" s="13">
        <v>1</v>
      </c>
      <c r="M531" s="13">
        <v>1</v>
      </c>
      <c r="N531" s="13">
        <v>1</v>
      </c>
      <c r="O531" s="13" t="s">
        <v>28</v>
      </c>
      <c r="Q531" s="13">
        <v>1</v>
      </c>
      <c r="T531" s="13" t="s">
        <v>39</v>
      </c>
      <c r="U531" s="13" t="s">
        <v>28</v>
      </c>
      <c r="V531" s="13" t="s">
        <v>39</v>
      </c>
      <c r="W531" s="13" t="s">
        <v>2289</v>
      </c>
      <c r="X531" s="13" t="str">
        <f>_xlfn.XLOOKUP(Burndata[[#This Row],[STATE_FULL]],'[1]State Regions'!$A:$A,'[1]State Regions'!$B:$B)</f>
        <v>South</v>
      </c>
    </row>
    <row r="532" spans="1:24" x14ac:dyDescent="0.2">
      <c r="A532" s="13" t="s">
        <v>2283</v>
      </c>
      <c r="B532" s="13" t="s">
        <v>2284</v>
      </c>
      <c r="C532" s="13" t="s">
        <v>2285</v>
      </c>
      <c r="D532" s="13" t="s">
        <v>2290</v>
      </c>
      <c r="E532" s="13" t="s">
        <v>2287</v>
      </c>
      <c r="F532" s="14">
        <v>37232</v>
      </c>
      <c r="G532" s="13">
        <v>6521060</v>
      </c>
      <c r="H532" s="13" t="s">
        <v>2291</v>
      </c>
      <c r="I532" s="13">
        <v>897</v>
      </c>
      <c r="J532" s="13">
        <v>25</v>
      </c>
      <c r="K532" s="13">
        <v>1</v>
      </c>
      <c r="L532" s="13">
        <v>1</v>
      </c>
      <c r="M532" s="13">
        <v>1</v>
      </c>
      <c r="N532" s="13">
        <v>1</v>
      </c>
      <c r="O532" s="13" t="s">
        <v>28</v>
      </c>
      <c r="P532" s="13">
        <v>1</v>
      </c>
      <c r="R532" s="13">
        <v>1</v>
      </c>
      <c r="T532" s="13" t="s">
        <v>39</v>
      </c>
      <c r="U532" s="13" t="s">
        <v>28</v>
      </c>
      <c r="V532" s="13" t="s">
        <v>39</v>
      </c>
      <c r="W532" s="13" t="s">
        <v>2292</v>
      </c>
      <c r="X532" s="13" t="str">
        <f>_xlfn.XLOOKUP(Burndata[[#This Row],[STATE_FULL]],'[1]State Regions'!$A:$A,'[1]State Regions'!$B:$B)</f>
        <v>South</v>
      </c>
    </row>
    <row r="533" spans="1:24" x14ac:dyDescent="0.2">
      <c r="A533" s="13" t="s">
        <v>2283</v>
      </c>
      <c r="B533" s="13" t="s">
        <v>2284</v>
      </c>
      <c r="C533" s="13" t="s">
        <v>1983</v>
      </c>
      <c r="D533" s="13" t="s">
        <v>2293</v>
      </c>
      <c r="E533" s="13" t="s">
        <v>2294</v>
      </c>
      <c r="F533" s="14">
        <v>37403</v>
      </c>
      <c r="G533" s="13">
        <v>6520065</v>
      </c>
      <c r="H533" s="13" t="s">
        <v>2295</v>
      </c>
      <c r="I533" s="13">
        <v>680</v>
      </c>
      <c r="K533" s="13">
        <v>1</v>
      </c>
      <c r="O533" s="13" t="s">
        <v>28</v>
      </c>
      <c r="P533" s="13">
        <v>1</v>
      </c>
      <c r="T533" s="13" t="s">
        <v>2798</v>
      </c>
      <c r="U533" s="13" t="s">
        <v>28</v>
      </c>
      <c r="W533" s="13" t="s">
        <v>2296</v>
      </c>
      <c r="X533" s="13" t="str">
        <f>_xlfn.XLOOKUP(Burndata[[#This Row],[STATE_FULL]],'[1]State Regions'!$A:$A,'[1]State Regions'!$B:$B)</f>
        <v>South</v>
      </c>
    </row>
    <row r="534" spans="1:24" x14ac:dyDescent="0.2">
      <c r="A534" s="13" t="s">
        <v>2283</v>
      </c>
      <c r="B534" s="13" t="s">
        <v>2284</v>
      </c>
      <c r="C534" s="13" t="s">
        <v>2297</v>
      </c>
      <c r="D534" s="13" t="s">
        <v>2298</v>
      </c>
      <c r="E534" s="13" t="s">
        <v>2299</v>
      </c>
      <c r="F534" s="14">
        <v>37920</v>
      </c>
      <c r="G534" s="13">
        <v>6520575</v>
      </c>
      <c r="H534" s="13" t="s">
        <v>2300</v>
      </c>
      <c r="I534" s="13">
        <v>710</v>
      </c>
      <c r="K534" s="13">
        <v>1</v>
      </c>
      <c r="O534" s="13" t="s">
        <v>28</v>
      </c>
      <c r="P534" s="13">
        <v>1</v>
      </c>
      <c r="T534" s="13" t="s">
        <v>2798</v>
      </c>
      <c r="U534" s="13" t="s">
        <v>28</v>
      </c>
      <c r="W534" s="13" t="s">
        <v>2301</v>
      </c>
      <c r="X534" s="13" t="str">
        <f>_xlfn.XLOOKUP(Burndata[[#This Row],[STATE_FULL]],'[1]State Regions'!$A:$A,'[1]State Regions'!$B:$B)</f>
        <v>South</v>
      </c>
    </row>
    <row r="535" spans="1:24" x14ac:dyDescent="0.2">
      <c r="A535" s="13" t="s">
        <v>2283</v>
      </c>
      <c r="B535" s="13" t="s">
        <v>2284</v>
      </c>
      <c r="C535" s="13" t="s">
        <v>2302</v>
      </c>
      <c r="D535" s="13" t="s">
        <v>2303</v>
      </c>
      <c r="E535" s="13" t="s">
        <v>2304</v>
      </c>
      <c r="F535" s="14">
        <v>38103</v>
      </c>
      <c r="G535" s="13">
        <v>6520775</v>
      </c>
      <c r="H535" s="13" t="s">
        <v>2305</v>
      </c>
      <c r="I535" s="13">
        <v>255</v>
      </c>
      <c r="L535" s="13">
        <v>1</v>
      </c>
      <c r="O535" s="13" t="s">
        <v>28</v>
      </c>
      <c r="R535" s="13">
        <v>1</v>
      </c>
      <c r="T535" s="13" t="s">
        <v>2798</v>
      </c>
      <c r="U535" s="13" t="s">
        <v>28</v>
      </c>
      <c r="W535" s="13" t="s">
        <v>2306</v>
      </c>
      <c r="X535" s="13" t="str">
        <f>_xlfn.XLOOKUP(Burndata[[#This Row],[STATE_FULL]],'[1]State Regions'!$A:$A,'[1]State Regions'!$B:$B)</f>
        <v>South</v>
      </c>
    </row>
    <row r="536" spans="1:24" x14ac:dyDescent="0.2">
      <c r="A536" s="13" t="s">
        <v>2283</v>
      </c>
      <c r="B536" s="13" t="s">
        <v>2284</v>
      </c>
      <c r="C536" s="13" t="s">
        <v>2302</v>
      </c>
      <c r="D536" s="13" t="s">
        <v>2307</v>
      </c>
      <c r="E536" s="13" t="s">
        <v>2304</v>
      </c>
      <c r="F536" s="14">
        <v>38103</v>
      </c>
      <c r="G536" s="13">
        <v>6520695</v>
      </c>
      <c r="H536" s="13" t="s">
        <v>2308</v>
      </c>
      <c r="I536" s="13">
        <v>631</v>
      </c>
      <c r="J536" s="13">
        <v>14</v>
      </c>
      <c r="K536" s="13">
        <v>1</v>
      </c>
      <c r="M536" s="13">
        <v>1</v>
      </c>
      <c r="O536" s="13" t="s">
        <v>39</v>
      </c>
      <c r="P536" s="13">
        <v>1</v>
      </c>
      <c r="T536" s="13" t="s">
        <v>28</v>
      </c>
      <c r="U536" s="13" t="s">
        <v>28</v>
      </c>
      <c r="V536" s="13" t="s">
        <v>39</v>
      </c>
      <c r="W536" s="13" t="s">
        <v>2309</v>
      </c>
      <c r="X536" s="13" t="str">
        <f>_xlfn.XLOOKUP(Burndata[[#This Row],[STATE_FULL]],'[1]State Regions'!$A:$A,'[1]State Regions'!$B:$B)</f>
        <v>South</v>
      </c>
    </row>
    <row r="537" spans="1:24" x14ac:dyDescent="0.2">
      <c r="A537" s="13" t="s">
        <v>2283</v>
      </c>
      <c r="B537" s="13" t="s">
        <v>2284</v>
      </c>
      <c r="C537" s="13" t="s">
        <v>2310</v>
      </c>
      <c r="D537" s="13" t="s">
        <v>2311</v>
      </c>
      <c r="E537" s="13" t="s">
        <v>1234</v>
      </c>
      <c r="F537" s="14">
        <v>37620</v>
      </c>
      <c r="G537" s="13">
        <v>6520040</v>
      </c>
      <c r="H537" s="13" t="s">
        <v>2312</v>
      </c>
      <c r="I537" s="13">
        <v>288</v>
      </c>
      <c r="K537" s="13">
        <v>1</v>
      </c>
      <c r="O537" s="13" t="s">
        <v>39</v>
      </c>
      <c r="Q537" s="13">
        <v>1</v>
      </c>
      <c r="T537" s="13" t="s">
        <v>2798</v>
      </c>
      <c r="U537" s="13" t="s">
        <v>28</v>
      </c>
      <c r="W537" s="13" t="s">
        <v>2313</v>
      </c>
      <c r="X537" s="13" t="str">
        <f>_xlfn.XLOOKUP(Burndata[[#This Row],[STATE_FULL]],'[1]State Regions'!$A:$A,'[1]State Regions'!$B:$B)</f>
        <v>South</v>
      </c>
    </row>
    <row r="538" spans="1:24" x14ac:dyDescent="0.2">
      <c r="A538" s="13" t="s">
        <v>2283</v>
      </c>
      <c r="B538" s="13" t="s">
        <v>2284</v>
      </c>
      <c r="C538" s="13" t="s">
        <v>141</v>
      </c>
      <c r="D538" s="13" t="s">
        <v>2314</v>
      </c>
      <c r="E538" s="13" t="s">
        <v>1748</v>
      </c>
      <c r="F538" s="14">
        <v>37604</v>
      </c>
      <c r="G538" s="13">
        <v>6520466</v>
      </c>
      <c r="H538" s="13" t="s">
        <v>2315</v>
      </c>
      <c r="I538" s="13">
        <v>445</v>
      </c>
      <c r="K538" s="13">
        <v>1</v>
      </c>
      <c r="O538" s="13" t="s">
        <v>39</v>
      </c>
      <c r="P538" s="13">
        <v>1</v>
      </c>
      <c r="T538" s="13" t="s">
        <v>2798</v>
      </c>
      <c r="U538" s="13" t="s">
        <v>28</v>
      </c>
      <c r="W538" s="13" t="s">
        <v>2316</v>
      </c>
      <c r="X538" s="13" t="str">
        <f>_xlfn.XLOOKUP(Burndata[[#This Row],[STATE_FULL]],'[1]State Regions'!$A:$A,'[1]State Regions'!$B:$B)</f>
        <v>South</v>
      </c>
    </row>
    <row r="539" spans="1:24" x14ac:dyDescent="0.2">
      <c r="A539" s="13" t="s">
        <v>2317</v>
      </c>
      <c r="B539" s="13" t="s">
        <v>2318</v>
      </c>
      <c r="C539" s="13" t="s">
        <v>2319</v>
      </c>
      <c r="D539" s="13" t="s">
        <v>2320</v>
      </c>
      <c r="E539" s="13" t="s">
        <v>2321</v>
      </c>
      <c r="F539" s="14">
        <v>76508</v>
      </c>
      <c r="G539" s="13">
        <v>6743413</v>
      </c>
      <c r="H539" s="13" t="s">
        <v>2322</v>
      </c>
      <c r="I539" s="13">
        <v>636</v>
      </c>
      <c r="K539" s="13">
        <v>1</v>
      </c>
      <c r="L539" s="13">
        <v>1</v>
      </c>
      <c r="O539" s="13" t="s">
        <v>28</v>
      </c>
      <c r="P539" s="13">
        <v>1</v>
      </c>
      <c r="S539" s="13">
        <v>1</v>
      </c>
      <c r="T539" s="13" t="s">
        <v>2798</v>
      </c>
      <c r="U539" s="13" t="s">
        <v>28</v>
      </c>
      <c r="W539" s="13" t="s">
        <v>2323</v>
      </c>
      <c r="X539" s="13" t="str">
        <f>_xlfn.XLOOKUP(Burndata[[#This Row],[STATE_FULL]],'[1]State Regions'!$A:$A,'[1]State Regions'!$B:$B)</f>
        <v>South</v>
      </c>
    </row>
    <row r="540" spans="1:24" x14ac:dyDescent="0.2">
      <c r="A540" s="13" t="s">
        <v>2317</v>
      </c>
      <c r="B540" s="13" t="s">
        <v>2318</v>
      </c>
      <c r="C540" s="13" t="s">
        <v>2324</v>
      </c>
      <c r="D540" s="13" t="s">
        <v>2325</v>
      </c>
      <c r="E540" s="13" t="s">
        <v>2326</v>
      </c>
      <c r="F540" s="14">
        <v>78234</v>
      </c>
      <c r="G540" s="13">
        <v>6741380</v>
      </c>
      <c r="H540" s="13" t="s">
        <v>2327</v>
      </c>
      <c r="I540" s="13">
        <v>425</v>
      </c>
      <c r="J540" s="13">
        <v>40</v>
      </c>
      <c r="K540" s="13">
        <v>1</v>
      </c>
      <c r="M540" s="13">
        <v>1</v>
      </c>
      <c r="O540" s="13" t="s">
        <v>28</v>
      </c>
      <c r="P540" s="13">
        <v>1</v>
      </c>
      <c r="T540" s="13" t="s">
        <v>28</v>
      </c>
      <c r="U540" s="13" t="s">
        <v>28</v>
      </c>
      <c r="V540" s="13" t="s">
        <v>39</v>
      </c>
      <c r="W540" s="13" t="s">
        <v>2328</v>
      </c>
      <c r="X540" s="13" t="str">
        <f>_xlfn.XLOOKUP(Burndata[[#This Row],[STATE_FULL]],'[1]State Regions'!$A:$A,'[1]State Regions'!$B:$B)</f>
        <v>South</v>
      </c>
    </row>
    <row r="541" spans="1:24" x14ac:dyDescent="0.2">
      <c r="A541" s="13" t="s">
        <v>2317</v>
      </c>
      <c r="B541" s="13" t="s">
        <v>2318</v>
      </c>
      <c r="C541" s="13" t="s">
        <v>2324</v>
      </c>
      <c r="D541" s="13" t="s">
        <v>2329</v>
      </c>
      <c r="E541" s="13" t="s">
        <v>2330</v>
      </c>
      <c r="F541" s="14">
        <v>78229</v>
      </c>
      <c r="G541" s="13">
        <v>6743106</v>
      </c>
      <c r="H541" s="13" t="s">
        <v>2331</v>
      </c>
      <c r="I541" s="13">
        <v>700</v>
      </c>
      <c r="K541" s="13">
        <v>1</v>
      </c>
      <c r="L541" s="13">
        <v>1</v>
      </c>
      <c r="N541" s="13">
        <v>1</v>
      </c>
      <c r="O541" s="13" t="s">
        <v>28</v>
      </c>
      <c r="P541" s="13">
        <v>1</v>
      </c>
      <c r="R541" s="13">
        <v>1</v>
      </c>
      <c r="T541" s="13" t="s">
        <v>39</v>
      </c>
      <c r="U541" s="13" t="s">
        <v>28</v>
      </c>
      <c r="V541" s="13" t="s">
        <v>39</v>
      </c>
      <c r="W541" s="13" t="s">
        <v>2332</v>
      </c>
      <c r="X541" s="13" t="str">
        <f>_xlfn.XLOOKUP(Burndata[[#This Row],[STATE_FULL]],'[1]State Regions'!$A:$A,'[1]State Regions'!$B:$B)</f>
        <v>South</v>
      </c>
    </row>
    <row r="542" spans="1:24" x14ac:dyDescent="0.2">
      <c r="A542" s="13" t="s">
        <v>2317</v>
      </c>
      <c r="B542" s="13" t="s">
        <v>2318</v>
      </c>
      <c r="C542" s="13" t="s">
        <v>2324</v>
      </c>
      <c r="D542" s="13" t="s">
        <v>2333</v>
      </c>
      <c r="E542" s="13" t="s">
        <v>2330</v>
      </c>
      <c r="F542" s="14">
        <v>78229</v>
      </c>
      <c r="G542" s="13">
        <v>6743122</v>
      </c>
      <c r="H542" s="13" t="s">
        <v>2334</v>
      </c>
      <c r="I542" s="13">
        <v>811</v>
      </c>
      <c r="J542" s="13">
        <v>31</v>
      </c>
      <c r="M542" s="13">
        <v>1</v>
      </c>
      <c r="N542" s="13">
        <v>1</v>
      </c>
      <c r="T542" s="13" t="s">
        <v>39</v>
      </c>
      <c r="V542" s="13" t="s">
        <v>39</v>
      </c>
      <c r="W542" s="13" t="s">
        <v>2335</v>
      </c>
      <c r="X542" s="13" t="str">
        <f>_xlfn.XLOOKUP(Burndata[[#This Row],[STATE_FULL]],'[1]State Regions'!$A:$A,'[1]State Regions'!$B:$B)</f>
        <v>South</v>
      </c>
    </row>
    <row r="543" spans="1:24" x14ac:dyDescent="0.2">
      <c r="A543" s="13" t="s">
        <v>2317</v>
      </c>
      <c r="B543" s="13" t="s">
        <v>2318</v>
      </c>
      <c r="C543" s="13" t="s">
        <v>2336</v>
      </c>
      <c r="D543" s="13" t="s">
        <v>2337</v>
      </c>
      <c r="E543" s="13" t="s">
        <v>2338</v>
      </c>
      <c r="F543" s="14">
        <v>77802</v>
      </c>
      <c r="G543" s="13">
        <v>6740500</v>
      </c>
      <c r="H543" s="13" t="s">
        <v>2339</v>
      </c>
      <c r="I543" s="13">
        <v>310</v>
      </c>
      <c r="K543" s="13">
        <v>1</v>
      </c>
      <c r="O543" s="13" t="s">
        <v>28</v>
      </c>
      <c r="Q543" s="13">
        <v>1</v>
      </c>
      <c r="T543" s="13" t="s">
        <v>2798</v>
      </c>
      <c r="U543" s="13" t="s">
        <v>28</v>
      </c>
      <c r="W543" s="13" t="s">
        <v>2340</v>
      </c>
      <c r="X543" s="13" t="str">
        <f>_xlfn.XLOOKUP(Burndata[[#This Row],[STATE_FULL]],'[1]State Regions'!$A:$A,'[1]State Regions'!$B:$B)</f>
        <v>South</v>
      </c>
    </row>
    <row r="544" spans="1:24" x14ac:dyDescent="0.2">
      <c r="A544" s="13" t="s">
        <v>2317</v>
      </c>
      <c r="B544" s="13" t="s">
        <v>2318</v>
      </c>
      <c r="C544" s="13" t="s">
        <v>2341</v>
      </c>
      <c r="D544" s="13" t="s">
        <v>2342</v>
      </c>
      <c r="E544" s="13" t="s">
        <v>2343</v>
      </c>
      <c r="F544" s="14">
        <v>78550</v>
      </c>
      <c r="G544" s="13">
        <v>6741790</v>
      </c>
      <c r="H544" s="13" t="s">
        <v>2344</v>
      </c>
      <c r="I544" s="13">
        <v>432</v>
      </c>
      <c r="K544" s="13">
        <v>1</v>
      </c>
      <c r="O544" s="13" t="s">
        <v>28</v>
      </c>
      <c r="Q544" s="13">
        <v>1</v>
      </c>
      <c r="T544" s="13" t="s">
        <v>2798</v>
      </c>
      <c r="U544" s="13" t="s">
        <v>28</v>
      </c>
      <c r="W544" s="13" t="s">
        <v>2345</v>
      </c>
      <c r="X544" s="13" t="str">
        <f>_xlfn.XLOOKUP(Burndata[[#This Row],[STATE_FULL]],'[1]State Regions'!$A:$A,'[1]State Regions'!$B:$B)</f>
        <v>South</v>
      </c>
    </row>
    <row r="545" spans="1:24" x14ac:dyDescent="0.2">
      <c r="A545" s="13" t="s">
        <v>2317</v>
      </c>
      <c r="B545" s="13" t="s">
        <v>2318</v>
      </c>
      <c r="C545" s="13" t="s">
        <v>2346</v>
      </c>
      <c r="D545" s="13" t="s">
        <v>2347</v>
      </c>
      <c r="E545" s="13" t="s">
        <v>2348</v>
      </c>
      <c r="F545" s="14">
        <v>75075</v>
      </c>
      <c r="G545" s="13">
        <v>6742865</v>
      </c>
      <c r="H545" s="13" t="s">
        <v>2349</v>
      </c>
      <c r="I545" s="13">
        <v>557</v>
      </c>
      <c r="J545" s="13">
        <v>15</v>
      </c>
      <c r="K545" s="13">
        <v>1</v>
      </c>
      <c r="M545" s="13">
        <v>1</v>
      </c>
      <c r="N545" s="13">
        <v>1</v>
      </c>
      <c r="O545" s="13" t="s">
        <v>28</v>
      </c>
      <c r="P545" s="13">
        <v>1</v>
      </c>
      <c r="T545" s="13" t="s">
        <v>39</v>
      </c>
      <c r="U545" s="13" t="s">
        <v>28</v>
      </c>
      <c r="V545" s="13" t="s">
        <v>39</v>
      </c>
      <c r="W545" s="13" t="s">
        <v>2350</v>
      </c>
      <c r="X545" s="13" t="str">
        <f>_xlfn.XLOOKUP(Burndata[[#This Row],[STATE_FULL]],'[1]State Regions'!$A:$A,'[1]State Regions'!$B:$B)</f>
        <v>South</v>
      </c>
    </row>
    <row r="546" spans="1:24" x14ac:dyDescent="0.2">
      <c r="A546" s="13" t="s">
        <v>2317</v>
      </c>
      <c r="B546" s="13" t="s">
        <v>2318</v>
      </c>
      <c r="C546" s="13" t="s">
        <v>2346</v>
      </c>
      <c r="D546" s="13" t="s">
        <v>2351</v>
      </c>
      <c r="E546" s="13" t="s">
        <v>2348</v>
      </c>
      <c r="F546" s="14">
        <v>75093</v>
      </c>
      <c r="G546" s="13">
        <v>6740945</v>
      </c>
      <c r="H546" s="13" t="s">
        <v>2352</v>
      </c>
      <c r="I546" s="13">
        <v>366</v>
      </c>
      <c r="K546" s="13">
        <v>1</v>
      </c>
      <c r="O546" s="13" t="s">
        <v>28</v>
      </c>
      <c r="Q546" s="13">
        <v>1</v>
      </c>
      <c r="T546" s="13" t="s">
        <v>2798</v>
      </c>
      <c r="U546" s="13" t="s">
        <v>28</v>
      </c>
      <c r="W546" s="13" t="s">
        <v>2353</v>
      </c>
      <c r="X546" s="13" t="str">
        <f>_xlfn.XLOOKUP(Burndata[[#This Row],[STATE_FULL]],'[1]State Regions'!$A:$A,'[1]State Regions'!$B:$B)</f>
        <v>South</v>
      </c>
    </row>
    <row r="547" spans="1:24" x14ac:dyDescent="0.2">
      <c r="A547" s="13" t="s">
        <v>2317</v>
      </c>
      <c r="B547" s="13" t="s">
        <v>2318</v>
      </c>
      <c r="C547" s="13" t="s">
        <v>2354</v>
      </c>
      <c r="D547" s="13" t="s">
        <v>2355</v>
      </c>
      <c r="E547" s="13" t="s">
        <v>2354</v>
      </c>
      <c r="F547" s="14">
        <v>75246</v>
      </c>
      <c r="G547" s="13">
        <v>6740900</v>
      </c>
      <c r="H547" s="13" t="s">
        <v>2356</v>
      </c>
      <c r="I547" s="13">
        <v>1008</v>
      </c>
      <c r="K547" s="13">
        <v>1</v>
      </c>
      <c r="O547" s="13" t="s">
        <v>28</v>
      </c>
      <c r="P547" s="13">
        <v>1</v>
      </c>
      <c r="T547" s="13" t="s">
        <v>2798</v>
      </c>
      <c r="U547" s="13" t="s">
        <v>28</v>
      </c>
      <c r="W547" s="13" t="s">
        <v>2357</v>
      </c>
      <c r="X547" s="13" t="str">
        <f>_xlfn.XLOOKUP(Burndata[[#This Row],[STATE_FULL]],'[1]State Regions'!$A:$A,'[1]State Regions'!$B:$B)</f>
        <v>South</v>
      </c>
    </row>
    <row r="548" spans="1:24" x14ac:dyDescent="0.2">
      <c r="A548" s="13" t="s">
        <v>2317</v>
      </c>
      <c r="B548" s="13" t="s">
        <v>2318</v>
      </c>
      <c r="C548" s="13" t="s">
        <v>2354</v>
      </c>
      <c r="D548" s="13" t="s">
        <v>2358</v>
      </c>
      <c r="E548" s="13" t="s">
        <v>2354</v>
      </c>
      <c r="F548" s="14">
        <v>75235</v>
      </c>
      <c r="G548" s="13">
        <v>6740935</v>
      </c>
      <c r="H548" s="13" t="s">
        <v>2359</v>
      </c>
      <c r="I548" s="13">
        <v>490</v>
      </c>
      <c r="L548" s="13">
        <v>1</v>
      </c>
      <c r="O548" s="13" t="s">
        <v>28</v>
      </c>
      <c r="R548" s="13">
        <v>1</v>
      </c>
      <c r="T548" s="13" t="s">
        <v>2798</v>
      </c>
      <c r="U548" s="13" t="s">
        <v>28</v>
      </c>
      <c r="W548" s="13" t="s">
        <v>2360</v>
      </c>
      <c r="X548" s="13" t="str">
        <f>_xlfn.XLOOKUP(Burndata[[#This Row],[STATE_FULL]],'[1]State Regions'!$A:$A,'[1]State Regions'!$B:$B)</f>
        <v>South</v>
      </c>
    </row>
    <row r="549" spans="1:24" x14ac:dyDescent="0.2">
      <c r="A549" s="13" t="s">
        <v>2317</v>
      </c>
      <c r="B549" s="13" t="s">
        <v>2318</v>
      </c>
      <c r="C549" s="13" t="s">
        <v>2354</v>
      </c>
      <c r="D549" s="13" t="s">
        <v>2361</v>
      </c>
      <c r="E549" s="13" t="s">
        <v>2354</v>
      </c>
      <c r="F549" s="14">
        <v>75230</v>
      </c>
      <c r="G549" s="13">
        <v>6741025</v>
      </c>
      <c r="H549" s="13" t="s">
        <v>2362</v>
      </c>
      <c r="I549" s="13">
        <v>899</v>
      </c>
      <c r="L549" s="13">
        <v>1</v>
      </c>
      <c r="O549" s="13" t="s">
        <v>28</v>
      </c>
      <c r="S549" s="13">
        <v>1</v>
      </c>
      <c r="T549" s="13" t="s">
        <v>2798</v>
      </c>
      <c r="U549" s="13" t="s">
        <v>28</v>
      </c>
      <c r="W549" s="13" t="s">
        <v>2363</v>
      </c>
      <c r="X549" s="13" t="str">
        <f>_xlfn.XLOOKUP(Burndata[[#This Row],[STATE_FULL]],'[1]State Regions'!$A:$A,'[1]State Regions'!$B:$B)</f>
        <v>South</v>
      </c>
    </row>
    <row r="550" spans="1:24" x14ac:dyDescent="0.2">
      <c r="A550" s="13" t="s">
        <v>2317</v>
      </c>
      <c r="B550" s="13" t="s">
        <v>2318</v>
      </c>
      <c r="C550" s="13" t="s">
        <v>2354</v>
      </c>
      <c r="D550" s="13" t="s">
        <v>2364</v>
      </c>
      <c r="E550" s="13" t="s">
        <v>2354</v>
      </c>
      <c r="F550" s="14">
        <v>75203</v>
      </c>
      <c r="G550" s="13">
        <v>6741018</v>
      </c>
      <c r="H550" s="13" t="s">
        <v>2365</v>
      </c>
      <c r="I550" s="13">
        <v>556</v>
      </c>
      <c r="K550" s="13">
        <v>1</v>
      </c>
      <c r="O550" s="13" t="s">
        <v>28</v>
      </c>
      <c r="P550" s="13">
        <v>1</v>
      </c>
      <c r="T550" s="13" t="s">
        <v>2798</v>
      </c>
      <c r="U550" s="13" t="s">
        <v>28</v>
      </c>
      <c r="W550" s="13" t="s">
        <v>2366</v>
      </c>
      <c r="X550" s="13" t="str">
        <f>_xlfn.XLOOKUP(Burndata[[#This Row],[STATE_FULL]],'[1]State Regions'!$A:$A,'[1]State Regions'!$B:$B)</f>
        <v>South</v>
      </c>
    </row>
    <row r="551" spans="1:24" x14ac:dyDescent="0.2">
      <c r="A551" s="13" t="s">
        <v>2317</v>
      </c>
      <c r="B551" s="13" t="s">
        <v>2318</v>
      </c>
      <c r="C551" s="13" t="s">
        <v>2354</v>
      </c>
      <c r="D551" s="13" t="s">
        <v>2367</v>
      </c>
      <c r="E551" s="13" t="s">
        <v>2354</v>
      </c>
      <c r="F551" s="14">
        <v>75235</v>
      </c>
      <c r="G551" s="13">
        <v>6740950</v>
      </c>
      <c r="H551" s="13" t="s">
        <v>2368</v>
      </c>
      <c r="I551" s="13">
        <v>870</v>
      </c>
      <c r="J551" s="13">
        <v>30</v>
      </c>
      <c r="K551" s="13">
        <v>1</v>
      </c>
      <c r="M551" s="13">
        <v>1</v>
      </c>
      <c r="N551" s="13">
        <v>1</v>
      </c>
      <c r="O551" s="13" t="s">
        <v>28</v>
      </c>
      <c r="P551" s="13">
        <v>1</v>
      </c>
      <c r="T551" s="13" t="s">
        <v>28</v>
      </c>
      <c r="U551" s="13" t="s">
        <v>28</v>
      </c>
      <c r="V551" s="13" t="s">
        <v>39</v>
      </c>
      <c r="W551" s="13" t="s">
        <v>2369</v>
      </c>
      <c r="X551" s="13" t="str">
        <f>_xlfn.XLOOKUP(Burndata[[#This Row],[STATE_FULL]],'[1]State Regions'!$A:$A,'[1]State Regions'!$B:$B)</f>
        <v>South</v>
      </c>
    </row>
    <row r="552" spans="1:24" x14ac:dyDescent="0.2">
      <c r="A552" s="13" t="s">
        <v>2317</v>
      </c>
      <c r="B552" s="13" t="s">
        <v>2318</v>
      </c>
      <c r="C552" s="13" t="s">
        <v>2354</v>
      </c>
      <c r="D552" s="13" t="s">
        <v>2370</v>
      </c>
      <c r="E552" s="13" t="s">
        <v>2354</v>
      </c>
      <c r="F552" s="14">
        <v>75231</v>
      </c>
      <c r="G552" s="13">
        <v>6741050</v>
      </c>
      <c r="H552" s="13" t="s">
        <v>2371</v>
      </c>
      <c r="I552" s="13">
        <v>888</v>
      </c>
      <c r="K552" s="13">
        <v>1</v>
      </c>
      <c r="O552" s="13" t="s">
        <v>28</v>
      </c>
      <c r="P552" s="13">
        <v>1</v>
      </c>
      <c r="T552" s="13" t="s">
        <v>2798</v>
      </c>
      <c r="U552" s="13" t="s">
        <v>28</v>
      </c>
      <c r="W552" s="13" t="s">
        <v>2372</v>
      </c>
      <c r="X552" s="13" t="str">
        <f>_xlfn.XLOOKUP(Burndata[[#This Row],[STATE_FULL]],'[1]State Regions'!$A:$A,'[1]State Regions'!$B:$B)</f>
        <v>South</v>
      </c>
    </row>
    <row r="553" spans="1:24" x14ac:dyDescent="0.2">
      <c r="A553" s="13" t="s">
        <v>2317</v>
      </c>
      <c r="B553" s="13" t="s">
        <v>2318</v>
      </c>
      <c r="C553" s="13" t="s">
        <v>2373</v>
      </c>
      <c r="D553" s="13" t="s">
        <v>2374</v>
      </c>
      <c r="E553" s="13" t="s">
        <v>2373</v>
      </c>
      <c r="F553" s="14">
        <v>76210</v>
      </c>
      <c r="G553" s="13">
        <v>6741155</v>
      </c>
      <c r="H553" s="13" t="s">
        <v>2375</v>
      </c>
      <c r="I553" s="13">
        <v>208</v>
      </c>
      <c r="K553" s="13">
        <v>1</v>
      </c>
      <c r="O553" s="13" t="s">
        <v>28</v>
      </c>
      <c r="Q553" s="13">
        <v>1</v>
      </c>
      <c r="T553" s="13" t="s">
        <v>2798</v>
      </c>
      <c r="U553" s="13" t="s">
        <v>28</v>
      </c>
      <c r="W553" s="13" t="s">
        <v>2376</v>
      </c>
      <c r="X553" s="13" t="str">
        <f>_xlfn.XLOOKUP(Burndata[[#This Row],[STATE_FULL]],'[1]State Regions'!$A:$A,'[1]State Regions'!$B:$B)</f>
        <v>South</v>
      </c>
    </row>
    <row r="554" spans="1:24" x14ac:dyDescent="0.2">
      <c r="A554" s="13" t="s">
        <v>2317</v>
      </c>
      <c r="B554" s="13" t="s">
        <v>2318</v>
      </c>
      <c r="C554" s="13" t="s">
        <v>448</v>
      </c>
      <c r="D554" s="13" t="s">
        <v>2377</v>
      </c>
      <c r="E554" s="13" t="s">
        <v>448</v>
      </c>
      <c r="F554" s="14">
        <v>79925</v>
      </c>
      <c r="G554" s="13">
        <v>6741225</v>
      </c>
      <c r="H554" s="13" t="s">
        <v>2378</v>
      </c>
      <c r="I554" s="13">
        <v>350</v>
      </c>
      <c r="K554" s="13">
        <v>1</v>
      </c>
      <c r="O554" s="13" t="s">
        <v>28</v>
      </c>
      <c r="Q554" s="13">
        <v>1</v>
      </c>
      <c r="T554" s="13" t="s">
        <v>2798</v>
      </c>
      <c r="U554" s="13" t="s">
        <v>28</v>
      </c>
      <c r="W554" s="13" t="s">
        <v>2379</v>
      </c>
      <c r="X554" s="13" t="str">
        <f>_xlfn.XLOOKUP(Burndata[[#This Row],[STATE_FULL]],'[1]State Regions'!$A:$A,'[1]State Regions'!$B:$B)</f>
        <v>South</v>
      </c>
    </row>
    <row r="555" spans="1:24" x14ac:dyDescent="0.2">
      <c r="A555" s="13" t="s">
        <v>2317</v>
      </c>
      <c r="B555" s="13" t="s">
        <v>2318</v>
      </c>
      <c r="C555" s="13" t="s">
        <v>448</v>
      </c>
      <c r="D555" s="13" t="s">
        <v>2380</v>
      </c>
      <c r="E555" s="13" t="s">
        <v>448</v>
      </c>
      <c r="F555" s="14">
        <v>79905</v>
      </c>
      <c r="G555" s="13">
        <v>6741240</v>
      </c>
      <c r="H555" s="13" t="s">
        <v>2381</v>
      </c>
      <c r="I555" s="13">
        <v>394</v>
      </c>
      <c r="K555" s="13">
        <v>1</v>
      </c>
      <c r="O555" s="13" t="s">
        <v>28</v>
      </c>
      <c r="P555" s="13">
        <v>1</v>
      </c>
      <c r="T555" s="13" t="s">
        <v>2798</v>
      </c>
      <c r="U555" s="13" t="s">
        <v>28</v>
      </c>
      <c r="W555" s="13" t="s">
        <v>2382</v>
      </c>
      <c r="X555" s="13" t="str">
        <f>_xlfn.XLOOKUP(Burndata[[#This Row],[STATE_FULL]],'[1]State Regions'!$A:$A,'[1]State Regions'!$B:$B)</f>
        <v>South</v>
      </c>
    </row>
    <row r="556" spans="1:24" x14ac:dyDescent="0.2">
      <c r="A556" s="13" t="s">
        <v>2317</v>
      </c>
      <c r="B556" s="13" t="s">
        <v>2318</v>
      </c>
      <c r="C556" s="13" t="s">
        <v>2383</v>
      </c>
      <c r="D556" s="13" t="s">
        <v>2384</v>
      </c>
      <c r="E556" s="13" t="s">
        <v>2383</v>
      </c>
      <c r="F556" s="14">
        <v>77555</v>
      </c>
      <c r="G556" s="13">
        <v>6741615</v>
      </c>
      <c r="H556" s="13" t="s">
        <v>2385</v>
      </c>
      <c r="I556" s="13">
        <v>666</v>
      </c>
      <c r="J556" s="13">
        <v>6</v>
      </c>
      <c r="K556" s="13">
        <v>1</v>
      </c>
      <c r="M556" s="13">
        <v>1</v>
      </c>
      <c r="O556" s="13" t="s">
        <v>28</v>
      </c>
      <c r="P556" s="13">
        <v>1</v>
      </c>
      <c r="T556" s="13" t="s">
        <v>28</v>
      </c>
      <c r="U556" s="13" t="s">
        <v>28</v>
      </c>
      <c r="V556" s="13" t="s">
        <v>39</v>
      </c>
      <c r="W556" s="13" t="s">
        <v>2386</v>
      </c>
      <c r="X556" s="13" t="str">
        <f>_xlfn.XLOOKUP(Burndata[[#This Row],[STATE_FULL]],'[1]State Regions'!$A:$A,'[1]State Regions'!$B:$B)</f>
        <v>South</v>
      </c>
    </row>
    <row r="557" spans="1:24" x14ac:dyDescent="0.2">
      <c r="A557" s="13" t="s">
        <v>2317</v>
      </c>
      <c r="B557" s="13" t="s">
        <v>2318</v>
      </c>
      <c r="C557" s="13" t="s">
        <v>2383</v>
      </c>
      <c r="D557" s="13" t="s">
        <v>2387</v>
      </c>
      <c r="E557" s="13" t="s">
        <v>2383</v>
      </c>
      <c r="F557" s="14">
        <v>77550</v>
      </c>
      <c r="G557" s="13">
        <v>6741605</v>
      </c>
      <c r="H557" s="13" t="s">
        <v>2388</v>
      </c>
      <c r="I557" s="13">
        <v>30</v>
      </c>
      <c r="J557" s="13">
        <v>30</v>
      </c>
      <c r="N557" s="13">
        <v>1</v>
      </c>
      <c r="T557" s="13" t="s">
        <v>28</v>
      </c>
      <c r="V557" s="13" t="s">
        <v>39</v>
      </c>
      <c r="W557" s="13" t="s">
        <v>2389</v>
      </c>
      <c r="X557" s="13" t="str">
        <f>_xlfn.XLOOKUP(Burndata[[#This Row],[STATE_FULL]],'[1]State Regions'!$A:$A,'[1]State Regions'!$B:$B)</f>
        <v>South</v>
      </c>
    </row>
    <row r="558" spans="1:24" x14ac:dyDescent="0.2">
      <c r="A558" s="13" t="s">
        <v>2317</v>
      </c>
      <c r="B558" s="13" t="s">
        <v>2318</v>
      </c>
      <c r="C558" s="13" t="s">
        <v>2390</v>
      </c>
      <c r="D558" s="13" t="s">
        <v>2391</v>
      </c>
      <c r="E558" s="13" t="s">
        <v>35</v>
      </c>
      <c r="F558" s="14">
        <v>77030</v>
      </c>
      <c r="G558" s="13">
        <v>6741932</v>
      </c>
      <c r="H558" s="13" t="s">
        <v>2392</v>
      </c>
      <c r="I558" s="13">
        <v>402</v>
      </c>
      <c r="K558" s="13">
        <v>1</v>
      </c>
      <c r="O558" s="13" t="s">
        <v>28</v>
      </c>
      <c r="P558" s="13">
        <v>1</v>
      </c>
      <c r="T558" s="13" t="s">
        <v>2798</v>
      </c>
      <c r="U558" s="13" t="s">
        <v>28</v>
      </c>
      <c r="W558" s="13" t="s">
        <v>2393</v>
      </c>
      <c r="X558" s="13" t="str">
        <f>_xlfn.XLOOKUP(Burndata[[#This Row],[STATE_FULL]],'[1]State Regions'!$A:$A,'[1]State Regions'!$B:$B)</f>
        <v>South</v>
      </c>
    </row>
    <row r="559" spans="1:24" x14ac:dyDescent="0.2">
      <c r="A559" s="13" t="s">
        <v>2317</v>
      </c>
      <c r="B559" s="13" t="s">
        <v>2318</v>
      </c>
      <c r="C559" s="13" t="s">
        <v>2390</v>
      </c>
      <c r="D559" s="13" t="s">
        <v>2394</v>
      </c>
      <c r="E559" s="13" t="s">
        <v>2395</v>
      </c>
      <c r="F559" s="14">
        <v>77598</v>
      </c>
      <c r="G559" s="13">
        <v>6740149</v>
      </c>
      <c r="H559" s="13" t="s">
        <v>2396</v>
      </c>
      <c r="I559" s="13">
        <v>558</v>
      </c>
      <c r="K559" s="13">
        <v>1</v>
      </c>
      <c r="O559" s="13" t="s">
        <v>28</v>
      </c>
      <c r="Q559" s="13">
        <v>1</v>
      </c>
      <c r="T559" s="13" t="s">
        <v>2798</v>
      </c>
      <c r="U559" s="13" t="s">
        <v>28</v>
      </c>
      <c r="W559" s="13" t="s">
        <v>2397</v>
      </c>
      <c r="X559" s="13" t="str">
        <f>_xlfn.XLOOKUP(Burndata[[#This Row],[STATE_FULL]],'[1]State Regions'!$A:$A,'[1]State Regions'!$B:$B)</f>
        <v>South</v>
      </c>
    </row>
    <row r="560" spans="1:24" x14ac:dyDescent="0.2">
      <c r="A560" s="13" t="s">
        <v>2317</v>
      </c>
      <c r="B560" s="13" t="s">
        <v>2318</v>
      </c>
      <c r="C560" s="13" t="s">
        <v>2390</v>
      </c>
      <c r="D560" s="13" t="s">
        <v>2398</v>
      </c>
      <c r="E560" s="13" t="s">
        <v>35</v>
      </c>
      <c r="F560" s="14">
        <v>77030</v>
      </c>
      <c r="G560" s="13">
        <v>6741890</v>
      </c>
      <c r="H560" s="13" t="s">
        <v>2399</v>
      </c>
      <c r="I560" s="13">
        <v>1004</v>
      </c>
      <c r="J560" s="13">
        <v>14</v>
      </c>
      <c r="K560" s="13">
        <v>1</v>
      </c>
      <c r="L560" s="13">
        <v>1</v>
      </c>
      <c r="M560" s="13">
        <v>1</v>
      </c>
      <c r="O560" s="13" t="s">
        <v>28</v>
      </c>
      <c r="P560" s="13">
        <v>1</v>
      </c>
      <c r="R560" s="13">
        <v>1</v>
      </c>
      <c r="T560" s="13" t="s">
        <v>28</v>
      </c>
      <c r="U560" s="13" t="s">
        <v>28</v>
      </c>
      <c r="V560" s="13" t="s">
        <v>39</v>
      </c>
      <c r="W560" s="13" t="s">
        <v>2400</v>
      </c>
      <c r="X560" s="13" t="str">
        <f>_xlfn.XLOOKUP(Burndata[[#This Row],[STATE_FULL]],'[1]State Regions'!$A:$A,'[1]State Regions'!$B:$B)</f>
        <v>South</v>
      </c>
    </row>
    <row r="561" spans="1:24" x14ac:dyDescent="0.2">
      <c r="A561" s="13" t="s">
        <v>2317</v>
      </c>
      <c r="B561" s="13" t="s">
        <v>2318</v>
      </c>
      <c r="C561" s="13" t="s">
        <v>2390</v>
      </c>
      <c r="D561" s="13" t="s">
        <v>2401</v>
      </c>
      <c r="E561" s="13" t="s">
        <v>35</v>
      </c>
      <c r="F561" s="14">
        <v>77030</v>
      </c>
      <c r="G561" s="13">
        <v>6742018</v>
      </c>
      <c r="H561" s="13" t="s">
        <v>2402</v>
      </c>
      <c r="I561" s="13">
        <v>973</v>
      </c>
      <c r="L561" s="13">
        <v>1</v>
      </c>
      <c r="O561" s="13" t="s">
        <v>28</v>
      </c>
      <c r="R561" s="13">
        <v>1</v>
      </c>
      <c r="T561" s="13" t="s">
        <v>2798</v>
      </c>
      <c r="U561" s="13" t="s">
        <v>28</v>
      </c>
      <c r="W561" s="13" t="s">
        <v>2403</v>
      </c>
      <c r="X561" s="13" t="str">
        <f>_xlfn.XLOOKUP(Burndata[[#This Row],[STATE_FULL]],'[1]State Regions'!$A:$A,'[1]State Regions'!$B:$B)</f>
        <v>South</v>
      </c>
    </row>
    <row r="562" spans="1:24" x14ac:dyDescent="0.2">
      <c r="A562" s="13" t="s">
        <v>2317</v>
      </c>
      <c r="B562" s="13" t="s">
        <v>2318</v>
      </c>
      <c r="C562" s="13" t="s">
        <v>2404</v>
      </c>
      <c r="D562" s="13" t="s">
        <v>2405</v>
      </c>
      <c r="E562" s="13" t="s">
        <v>2406</v>
      </c>
      <c r="F562" s="14">
        <v>78640</v>
      </c>
      <c r="G562" s="13">
        <v>6740549</v>
      </c>
      <c r="H562" s="13" t="s">
        <v>2407</v>
      </c>
      <c r="I562" s="13">
        <v>112</v>
      </c>
      <c r="K562" s="13">
        <v>1</v>
      </c>
      <c r="O562" s="13" t="s">
        <v>28</v>
      </c>
      <c r="Q562" s="13">
        <v>1</v>
      </c>
      <c r="T562" s="13" t="s">
        <v>2798</v>
      </c>
      <c r="U562" s="13" t="s">
        <v>28</v>
      </c>
      <c r="W562" s="13" t="s">
        <v>2408</v>
      </c>
      <c r="X562" s="13" t="str">
        <f>_xlfn.XLOOKUP(Burndata[[#This Row],[STATE_FULL]],'[1]State Regions'!$A:$A,'[1]State Regions'!$B:$B)</f>
        <v>South</v>
      </c>
    </row>
    <row r="563" spans="1:24" x14ac:dyDescent="0.2">
      <c r="A563" s="13" t="s">
        <v>2317</v>
      </c>
      <c r="B563" s="13" t="s">
        <v>2318</v>
      </c>
      <c r="C563" s="13" t="s">
        <v>2409</v>
      </c>
      <c r="D563" s="13" t="s">
        <v>2410</v>
      </c>
      <c r="E563" s="13" t="s">
        <v>2411</v>
      </c>
      <c r="F563" s="14">
        <v>78539</v>
      </c>
      <c r="G563" s="13">
        <v>6740232</v>
      </c>
      <c r="H563" s="13" t="s">
        <v>2412</v>
      </c>
      <c r="I563" s="13">
        <v>530</v>
      </c>
      <c r="K563" s="13">
        <v>1</v>
      </c>
      <c r="O563" s="13" t="s">
        <v>28</v>
      </c>
      <c r="P563" s="13">
        <v>1</v>
      </c>
      <c r="T563" s="13" t="s">
        <v>2798</v>
      </c>
      <c r="U563" s="13" t="s">
        <v>28</v>
      </c>
      <c r="W563" s="13" t="s">
        <v>2413</v>
      </c>
      <c r="X563" s="13" t="str">
        <f>_xlfn.XLOOKUP(Burndata[[#This Row],[STATE_FULL]],'[1]State Regions'!$A:$A,'[1]State Regions'!$B:$B)</f>
        <v>South</v>
      </c>
    </row>
    <row r="564" spans="1:24" x14ac:dyDescent="0.2">
      <c r="A564" s="13" t="s">
        <v>2317</v>
      </c>
      <c r="B564" s="13" t="s">
        <v>2318</v>
      </c>
      <c r="C564" s="13" t="s">
        <v>2409</v>
      </c>
      <c r="D564" s="13" t="s">
        <v>2414</v>
      </c>
      <c r="E564" s="13" t="s">
        <v>2415</v>
      </c>
      <c r="F564" s="14">
        <v>78503</v>
      </c>
      <c r="G564" s="13">
        <v>6742460</v>
      </c>
      <c r="H564" s="13" t="s">
        <v>2416</v>
      </c>
      <c r="I564" s="13">
        <v>441</v>
      </c>
      <c r="K564" s="13">
        <v>1</v>
      </c>
      <c r="O564" s="13" t="s">
        <v>28</v>
      </c>
      <c r="Q564" s="13">
        <v>1</v>
      </c>
      <c r="T564" s="13" t="s">
        <v>2798</v>
      </c>
      <c r="U564" s="13" t="s">
        <v>28</v>
      </c>
      <c r="W564" s="13" t="s">
        <v>2417</v>
      </c>
      <c r="X564" s="13" t="str">
        <f>_xlfn.XLOOKUP(Burndata[[#This Row],[STATE_FULL]],'[1]State Regions'!$A:$A,'[1]State Regions'!$B:$B)</f>
        <v>South</v>
      </c>
    </row>
    <row r="565" spans="1:24" x14ac:dyDescent="0.2">
      <c r="A565" s="13" t="s">
        <v>2317</v>
      </c>
      <c r="B565" s="13" t="s">
        <v>2318</v>
      </c>
      <c r="C565" s="13" t="s">
        <v>2418</v>
      </c>
      <c r="D565" s="13" t="s">
        <v>2419</v>
      </c>
      <c r="E565" s="13" t="s">
        <v>2418</v>
      </c>
      <c r="F565" s="14">
        <v>79410</v>
      </c>
      <c r="G565" s="13">
        <v>6740038</v>
      </c>
      <c r="H565" s="13" t="s">
        <v>2420</v>
      </c>
      <c r="I565" s="13">
        <v>275</v>
      </c>
      <c r="L565" s="13">
        <v>1</v>
      </c>
      <c r="O565" s="13" t="s">
        <v>28</v>
      </c>
      <c r="S565" s="13">
        <v>1</v>
      </c>
      <c r="T565" s="13" t="s">
        <v>2798</v>
      </c>
      <c r="U565" s="13" t="s">
        <v>28</v>
      </c>
      <c r="W565" s="13" t="s">
        <v>2421</v>
      </c>
      <c r="X565" s="13" t="str">
        <f>_xlfn.XLOOKUP(Burndata[[#This Row],[STATE_FULL]],'[1]State Regions'!$A:$A,'[1]State Regions'!$B:$B)</f>
        <v>South</v>
      </c>
    </row>
    <row r="566" spans="1:24" x14ac:dyDescent="0.2">
      <c r="A566" s="13" t="s">
        <v>2317</v>
      </c>
      <c r="B566" s="13" t="s">
        <v>2318</v>
      </c>
      <c r="C566" s="13" t="s">
        <v>2418</v>
      </c>
      <c r="D566" s="13" t="s">
        <v>2422</v>
      </c>
      <c r="E566" s="13" t="s">
        <v>2418</v>
      </c>
      <c r="F566" s="14">
        <v>79410</v>
      </c>
      <c r="G566" s="13">
        <v>6742360</v>
      </c>
      <c r="H566" s="13" t="s">
        <v>2423</v>
      </c>
      <c r="I566" s="13">
        <v>977</v>
      </c>
      <c r="K566" s="13">
        <v>1</v>
      </c>
      <c r="O566" s="13" t="s">
        <v>28</v>
      </c>
      <c r="Q566" s="13">
        <v>1</v>
      </c>
      <c r="T566" s="13" t="s">
        <v>2798</v>
      </c>
      <c r="U566" s="13" t="s">
        <v>28</v>
      </c>
      <c r="W566" s="13" t="s">
        <v>2421</v>
      </c>
      <c r="X566" s="13" t="str">
        <f>_xlfn.XLOOKUP(Burndata[[#This Row],[STATE_FULL]],'[1]State Regions'!$A:$A,'[1]State Regions'!$B:$B)</f>
        <v>South</v>
      </c>
    </row>
    <row r="567" spans="1:24" x14ac:dyDescent="0.2">
      <c r="A567" s="13" t="s">
        <v>2317</v>
      </c>
      <c r="B567" s="13" t="s">
        <v>2318</v>
      </c>
      <c r="C567" s="13" t="s">
        <v>2418</v>
      </c>
      <c r="D567" s="13" t="s">
        <v>2424</v>
      </c>
      <c r="E567" s="13" t="s">
        <v>2418</v>
      </c>
      <c r="F567" s="14">
        <v>79408</v>
      </c>
      <c r="G567" s="13">
        <v>6742372</v>
      </c>
      <c r="H567" s="13" t="s">
        <v>2425</v>
      </c>
      <c r="I567" s="13">
        <v>500</v>
      </c>
      <c r="J567" s="13">
        <v>10</v>
      </c>
      <c r="K567" s="13">
        <v>1</v>
      </c>
      <c r="L567" s="13">
        <v>1</v>
      </c>
      <c r="M567" s="13">
        <v>1</v>
      </c>
      <c r="N567" s="13">
        <v>1</v>
      </c>
      <c r="O567" s="13" t="s">
        <v>28</v>
      </c>
      <c r="P567" s="13">
        <v>1</v>
      </c>
      <c r="S567" s="13">
        <v>1</v>
      </c>
      <c r="T567" s="13" t="s">
        <v>28</v>
      </c>
      <c r="U567" s="13" t="s">
        <v>28</v>
      </c>
      <c r="V567" s="13" t="s">
        <v>39</v>
      </c>
      <c r="W567" s="13" t="s">
        <v>2426</v>
      </c>
      <c r="X567" s="13" t="str">
        <f>_xlfn.XLOOKUP(Burndata[[#This Row],[STATE_FULL]],'[1]State Regions'!$A:$A,'[1]State Regions'!$B:$B)</f>
        <v>South</v>
      </c>
    </row>
    <row r="568" spans="1:24" x14ac:dyDescent="0.2">
      <c r="A568" s="13" t="s">
        <v>2317</v>
      </c>
      <c r="B568" s="13" t="s">
        <v>2318</v>
      </c>
      <c r="C568" s="13" t="s">
        <v>2427</v>
      </c>
      <c r="D568" s="13" t="s">
        <v>2428</v>
      </c>
      <c r="E568" s="13" t="s">
        <v>2429</v>
      </c>
      <c r="F568" s="14">
        <v>76712</v>
      </c>
      <c r="G568" s="13">
        <v>6743650</v>
      </c>
      <c r="H568" s="13" t="s">
        <v>2430</v>
      </c>
      <c r="I568" s="13">
        <v>236</v>
      </c>
      <c r="K568" s="13">
        <v>1</v>
      </c>
      <c r="O568" s="13" t="s">
        <v>28</v>
      </c>
      <c r="Q568" s="13">
        <v>1</v>
      </c>
      <c r="T568" s="13" t="s">
        <v>2798</v>
      </c>
      <c r="U568" s="13" t="s">
        <v>28</v>
      </c>
      <c r="W568" s="13" t="s">
        <v>2431</v>
      </c>
      <c r="X568" s="13" t="str">
        <f>_xlfn.XLOOKUP(Burndata[[#This Row],[STATE_FULL]],'[1]State Regions'!$A:$A,'[1]State Regions'!$B:$B)</f>
        <v>South</v>
      </c>
    </row>
    <row r="569" spans="1:24" x14ac:dyDescent="0.2">
      <c r="A569" s="13" t="s">
        <v>2317</v>
      </c>
      <c r="B569" s="13" t="s">
        <v>2318</v>
      </c>
      <c r="C569" s="13" t="s">
        <v>59</v>
      </c>
      <c r="D569" s="13" t="s">
        <v>2432</v>
      </c>
      <c r="E569" s="13" t="s">
        <v>2433</v>
      </c>
      <c r="F569" s="14">
        <v>77304</v>
      </c>
      <c r="G569" s="13">
        <v>6740117</v>
      </c>
      <c r="H569" s="13" t="s">
        <v>2434</v>
      </c>
      <c r="I569" s="13">
        <v>342</v>
      </c>
      <c r="K569" s="13">
        <v>1</v>
      </c>
      <c r="O569" s="13" t="s">
        <v>28</v>
      </c>
      <c r="Q569" s="13">
        <v>1</v>
      </c>
      <c r="T569" s="13" t="s">
        <v>2798</v>
      </c>
      <c r="U569" s="13" t="s">
        <v>28</v>
      </c>
      <c r="W569" s="13" t="s">
        <v>2435</v>
      </c>
      <c r="X569" s="13" t="str">
        <f>_xlfn.XLOOKUP(Burndata[[#This Row],[STATE_FULL]],'[1]State Regions'!$A:$A,'[1]State Regions'!$B:$B)</f>
        <v>South</v>
      </c>
    </row>
    <row r="570" spans="1:24" x14ac:dyDescent="0.2">
      <c r="A570" s="13" t="s">
        <v>2317</v>
      </c>
      <c r="B570" s="13" t="s">
        <v>2318</v>
      </c>
      <c r="C570" s="13" t="s">
        <v>59</v>
      </c>
      <c r="D570" s="13" t="s">
        <v>2436</v>
      </c>
      <c r="E570" s="13" t="s">
        <v>2437</v>
      </c>
      <c r="F570" s="14">
        <v>77380</v>
      </c>
      <c r="G570" s="13">
        <v>6740744</v>
      </c>
      <c r="H570" s="13" t="s">
        <v>2438</v>
      </c>
      <c r="I570" s="13">
        <v>397</v>
      </c>
      <c r="K570" s="13">
        <v>1</v>
      </c>
      <c r="O570" s="13" t="s">
        <v>28</v>
      </c>
      <c r="Q570" s="13">
        <v>1</v>
      </c>
      <c r="T570" s="13" t="s">
        <v>2798</v>
      </c>
      <c r="U570" s="13" t="s">
        <v>28</v>
      </c>
      <c r="W570" s="13" t="s">
        <v>2439</v>
      </c>
      <c r="X570" s="13" t="str">
        <f>_xlfn.XLOOKUP(Burndata[[#This Row],[STATE_FULL]],'[1]State Regions'!$A:$A,'[1]State Regions'!$B:$B)</f>
        <v>South</v>
      </c>
    </row>
    <row r="571" spans="1:24" x14ac:dyDescent="0.2">
      <c r="A571" s="13" t="s">
        <v>2317</v>
      </c>
      <c r="B571" s="13" t="s">
        <v>2318</v>
      </c>
      <c r="C571" s="13" t="s">
        <v>2440</v>
      </c>
      <c r="D571" s="13" t="s">
        <v>2441</v>
      </c>
      <c r="E571" s="13" t="s">
        <v>2442</v>
      </c>
      <c r="F571" s="14">
        <v>78404</v>
      </c>
      <c r="G571" s="13">
        <v>6740760</v>
      </c>
      <c r="H571" s="13" t="s">
        <v>2443</v>
      </c>
      <c r="I571" s="13">
        <v>557</v>
      </c>
      <c r="K571" s="13">
        <v>1</v>
      </c>
      <c r="O571" s="13" t="s">
        <v>28</v>
      </c>
      <c r="Q571" s="13">
        <v>1</v>
      </c>
      <c r="T571" s="13" t="s">
        <v>2798</v>
      </c>
      <c r="U571" s="13" t="s">
        <v>28</v>
      </c>
      <c r="W571" s="13" t="s">
        <v>2444</v>
      </c>
      <c r="X571" s="13" t="str">
        <f>_xlfn.XLOOKUP(Burndata[[#This Row],[STATE_FULL]],'[1]State Regions'!$A:$A,'[1]State Regions'!$B:$B)</f>
        <v>South</v>
      </c>
    </row>
    <row r="572" spans="1:24" x14ac:dyDescent="0.2">
      <c r="A572" s="13" t="s">
        <v>2317</v>
      </c>
      <c r="B572" s="13" t="s">
        <v>2318</v>
      </c>
      <c r="C572" s="13" t="s">
        <v>2445</v>
      </c>
      <c r="D572" s="13" t="s">
        <v>2446</v>
      </c>
      <c r="E572" s="13" t="s">
        <v>2447</v>
      </c>
      <c r="F572" s="14">
        <v>75701</v>
      </c>
      <c r="G572" s="13">
        <v>6740092</v>
      </c>
      <c r="H572" s="13" t="s">
        <v>2448</v>
      </c>
      <c r="I572" s="13">
        <v>382</v>
      </c>
      <c r="K572" s="13">
        <v>1</v>
      </c>
      <c r="O572" s="13" t="s">
        <v>28</v>
      </c>
      <c r="P572" s="13">
        <v>1</v>
      </c>
      <c r="T572" s="13" t="s">
        <v>2798</v>
      </c>
      <c r="U572" s="13" t="s">
        <v>28</v>
      </c>
      <c r="W572" s="13" t="s">
        <v>2449</v>
      </c>
      <c r="X572" s="13" t="str">
        <f>_xlfn.XLOOKUP(Burndata[[#This Row],[STATE_FULL]],'[1]State Regions'!$A:$A,'[1]State Regions'!$B:$B)</f>
        <v>South</v>
      </c>
    </row>
    <row r="573" spans="1:24" x14ac:dyDescent="0.2">
      <c r="A573" s="13" t="s">
        <v>2317</v>
      </c>
      <c r="B573" s="13" t="s">
        <v>2318</v>
      </c>
      <c r="C573" s="13" t="s">
        <v>2450</v>
      </c>
      <c r="D573" s="13" t="s">
        <v>2451</v>
      </c>
      <c r="E573" s="13" t="s">
        <v>2452</v>
      </c>
      <c r="F573" s="14">
        <v>76051</v>
      </c>
      <c r="G573" s="13">
        <v>6741739</v>
      </c>
      <c r="H573" s="13" t="s">
        <v>2453</v>
      </c>
      <c r="I573" s="13">
        <v>302</v>
      </c>
      <c r="K573" s="13">
        <v>1</v>
      </c>
      <c r="O573" s="13" t="s">
        <v>28</v>
      </c>
      <c r="Q573" s="13">
        <v>1</v>
      </c>
      <c r="T573" s="13" t="s">
        <v>2798</v>
      </c>
      <c r="U573" s="13" t="s">
        <v>28</v>
      </c>
      <c r="W573" s="13" t="s">
        <v>2454</v>
      </c>
      <c r="X573" s="13" t="str">
        <f>_xlfn.XLOOKUP(Burndata[[#This Row],[STATE_FULL]],'[1]State Regions'!$A:$A,'[1]State Regions'!$B:$B)</f>
        <v>South</v>
      </c>
    </row>
    <row r="574" spans="1:24" x14ac:dyDescent="0.2">
      <c r="A574" s="13" t="s">
        <v>2317</v>
      </c>
      <c r="B574" s="13" t="s">
        <v>2318</v>
      </c>
      <c r="C574" s="13" t="s">
        <v>2450</v>
      </c>
      <c r="D574" s="13" t="s">
        <v>2455</v>
      </c>
      <c r="E574" s="13" t="s">
        <v>2456</v>
      </c>
      <c r="F574" s="14">
        <v>76104</v>
      </c>
      <c r="G574" s="13">
        <v>6741425</v>
      </c>
      <c r="H574" s="13" t="s">
        <v>2457</v>
      </c>
      <c r="I574" s="13">
        <v>443</v>
      </c>
      <c r="L574" s="13">
        <v>1</v>
      </c>
      <c r="O574" s="13" t="s">
        <v>28</v>
      </c>
      <c r="S574" s="13">
        <v>1</v>
      </c>
      <c r="T574" s="13" t="s">
        <v>2798</v>
      </c>
      <c r="U574" s="13" t="s">
        <v>28</v>
      </c>
      <c r="W574" s="13" t="s">
        <v>2458</v>
      </c>
      <c r="X574" s="13" t="str">
        <f>_xlfn.XLOOKUP(Burndata[[#This Row],[STATE_FULL]],'[1]State Regions'!$A:$A,'[1]State Regions'!$B:$B)</f>
        <v>South</v>
      </c>
    </row>
    <row r="575" spans="1:24" x14ac:dyDescent="0.2">
      <c r="A575" s="13" t="s">
        <v>2317</v>
      </c>
      <c r="B575" s="13" t="s">
        <v>2318</v>
      </c>
      <c r="C575" s="13" t="s">
        <v>2450</v>
      </c>
      <c r="D575" s="13" t="s">
        <v>2459</v>
      </c>
      <c r="E575" s="13" t="s">
        <v>2460</v>
      </c>
      <c r="F575" s="14">
        <v>76015</v>
      </c>
      <c r="G575" s="13">
        <v>6740115</v>
      </c>
      <c r="H575" s="13" t="s">
        <v>2461</v>
      </c>
      <c r="I575" s="13">
        <v>443</v>
      </c>
      <c r="K575" s="13">
        <v>1</v>
      </c>
      <c r="O575" s="13" t="s">
        <v>28</v>
      </c>
      <c r="Q575" s="13">
        <v>1</v>
      </c>
      <c r="T575" s="13" t="s">
        <v>2798</v>
      </c>
      <c r="U575" s="13" t="s">
        <v>28</v>
      </c>
      <c r="W575" s="13" t="s">
        <v>2462</v>
      </c>
      <c r="X575" s="13" t="str">
        <f>_xlfn.XLOOKUP(Burndata[[#This Row],[STATE_FULL]],'[1]State Regions'!$A:$A,'[1]State Regions'!$B:$B)</f>
        <v>South</v>
      </c>
    </row>
    <row r="576" spans="1:24" x14ac:dyDescent="0.2">
      <c r="A576" s="13" t="s">
        <v>2317</v>
      </c>
      <c r="B576" s="13" t="s">
        <v>2318</v>
      </c>
      <c r="C576" s="13" t="s">
        <v>2450</v>
      </c>
      <c r="D576" s="13" t="s">
        <v>2463</v>
      </c>
      <c r="E576" s="13" t="s">
        <v>2456</v>
      </c>
      <c r="F576" s="14">
        <v>76104</v>
      </c>
      <c r="G576" s="13">
        <v>6741483</v>
      </c>
      <c r="H576" s="13" t="s">
        <v>2464</v>
      </c>
      <c r="I576" s="13">
        <v>573</v>
      </c>
      <c r="K576" s="13">
        <v>1</v>
      </c>
      <c r="O576" s="13" t="s">
        <v>28</v>
      </c>
      <c r="P576" s="13">
        <v>1</v>
      </c>
      <c r="T576" s="13" t="s">
        <v>2798</v>
      </c>
      <c r="U576" s="13" t="s">
        <v>28</v>
      </c>
      <c r="W576" s="13" t="s">
        <v>2465</v>
      </c>
      <c r="X576" s="13" t="str">
        <f>_xlfn.XLOOKUP(Burndata[[#This Row],[STATE_FULL]],'[1]State Regions'!$A:$A,'[1]State Regions'!$B:$B)</f>
        <v>South</v>
      </c>
    </row>
    <row r="577" spans="1:24" x14ac:dyDescent="0.2">
      <c r="A577" s="13" t="s">
        <v>2317</v>
      </c>
      <c r="B577" s="13" t="s">
        <v>2318</v>
      </c>
      <c r="C577" s="13" t="s">
        <v>2450</v>
      </c>
      <c r="D577" s="13" t="s">
        <v>2466</v>
      </c>
      <c r="E577" s="13" t="s">
        <v>2456</v>
      </c>
      <c r="F577" s="14">
        <v>76104</v>
      </c>
      <c r="G577" s="13">
        <v>6741440</v>
      </c>
      <c r="H577" s="13" t="s">
        <v>2467</v>
      </c>
      <c r="I577" s="13">
        <v>726</v>
      </c>
      <c r="K577" s="13">
        <v>1</v>
      </c>
      <c r="O577" s="13" t="s">
        <v>28</v>
      </c>
      <c r="Q577" s="13">
        <v>1</v>
      </c>
      <c r="T577" s="13" t="s">
        <v>2798</v>
      </c>
      <c r="U577" s="13" t="s">
        <v>28</v>
      </c>
      <c r="W577" s="13" t="s">
        <v>2468</v>
      </c>
      <c r="X577" s="13" t="str">
        <f>_xlfn.XLOOKUP(Burndata[[#This Row],[STATE_FULL]],'[1]State Regions'!$A:$A,'[1]State Regions'!$B:$B)</f>
        <v>South</v>
      </c>
    </row>
    <row r="578" spans="1:24" x14ac:dyDescent="0.2">
      <c r="A578" s="13" t="s">
        <v>2317</v>
      </c>
      <c r="B578" s="13" t="s">
        <v>2318</v>
      </c>
      <c r="C578" s="13" t="s">
        <v>2469</v>
      </c>
      <c r="D578" s="13" t="s">
        <v>2470</v>
      </c>
      <c r="E578" s="13" t="s">
        <v>2471</v>
      </c>
      <c r="F578" s="14">
        <v>78723</v>
      </c>
      <c r="G578" s="13">
        <v>6740147</v>
      </c>
      <c r="H578" s="13" t="s">
        <v>2472</v>
      </c>
      <c r="I578" s="13">
        <v>248</v>
      </c>
      <c r="L578" s="13">
        <v>1</v>
      </c>
      <c r="O578" s="13" t="s">
        <v>28</v>
      </c>
      <c r="R578" s="13">
        <v>1</v>
      </c>
      <c r="T578" s="13" t="s">
        <v>2798</v>
      </c>
      <c r="U578" s="13" t="s">
        <v>28</v>
      </c>
      <c r="W578" s="13" t="s">
        <v>2473</v>
      </c>
      <c r="X578" s="13" t="str">
        <f>_xlfn.XLOOKUP(Burndata[[#This Row],[STATE_FULL]],'[1]State Regions'!$A:$A,'[1]State Regions'!$B:$B)</f>
        <v>South</v>
      </c>
    </row>
    <row r="579" spans="1:24" x14ac:dyDescent="0.2">
      <c r="A579" s="13" t="s">
        <v>2317</v>
      </c>
      <c r="B579" s="13" t="s">
        <v>2318</v>
      </c>
      <c r="C579" s="13" t="s">
        <v>2469</v>
      </c>
      <c r="D579" s="13" t="s">
        <v>2474</v>
      </c>
      <c r="E579" s="13" t="s">
        <v>2471</v>
      </c>
      <c r="F579" s="14">
        <v>78701</v>
      </c>
      <c r="G579" s="13">
        <v>6741110</v>
      </c>
      <c r="H579" s="13" t="s">
        <v>2475</v>
      </c>
      <c r="I579" s="13">
        <v>211</v>
      </c>
      <c r="J579" s="13">
        <v>30</v>
      </c>
      <c r="K579" s="13">
        <v>1</v>
      </c>
      <c r="M579" s="13">
        <v>1</v>
      </c>
      <c r="O579" s="13" t="s">
        <v>28</v>
      </c>
      <c r="P579" s="13">
        <v>1</v>
      </c>
      <c r="T579" s="13" t="s">
        <v>39</v>
      </c>
      <c r="U579" s="13" t="s">
        <v>28</v>
      </c>
      <c r="V579" s="13" t="s">
        <v>39</v>
      </c>
      <c r="W579" s="13" t="s">
        <v>2476</v>
      </c>
      <c r="X579" s="13" t="str">
        <f>_xlfn.XLOOKUP(Burndata[[#This Row],[STATE_FULL]],'[1]State Regions'!$A:$A,'[1]State Regions'!$B:$B)</f>
        <v>South</v>
      </c>
    </row>
    <row r="580" spans="1:24" x14ac:dyDescent="0.2">
      <c r="A580" s="13" t="s">
        <v>2317</v>
      </c>
      <c r="B580" s="13" t="s">
        <v>2318</v>
      </c>
      <c r="C580" s="13" t="s">
        <v>2469</v>
      </c>
      <c r="D580" s="13" t="s">
        <v>2477</v>
      </c>
      <c r="E580" s="13" t="s">
        <v>2471</v>
      </c>
      <c r="F580" s="14">
        <v>78704</v>
      </c>
      <c r="G580" s="13">
        <v>6740095</v>
      </c>
      <c r="H580" s="13" t="s">
        <v>2478</v>
      </c>
      <c r="I580" s="13">
        <v>368</v>
      </c>
      <c r="K580" s="13">
        <v>1</v>
      </c>
      <c r="O580" s="13" t="s">
        <v>28</v>
      </c>
      <c r="Q580" s="13">
        <v>1</v>
      </c>
      <c r="T580" s="13" t="s">
        <v>2798</v>
      </c>
      <c r="U580" s="13" t="s">
        <v>28</v>
      </c>
      <c r="W580" s="13" t="s">
        <v>2479</v>
      </c>
      <c r="X580" s="13" t="str">
        <f>_xlfn.XLOOKUP(Burndata[[#This Row],[STATE_FULL]],'[1]State Regions'!$A:$A,'[1]State Regions'!$B:$B)</f>
        <v>South</v>
      </c>
    </row>
    <row r="581" spans="1:24" x14ac:dyDescent="0.2">
      <c r="A581" s="13" t="s">
        <v>2317</v>
      </c>
      <c r="B581" s="13" t="s">
        <v>2318</v>
      </c>
      <c r="C581" s="13" t="s">
        <v>1115</v>
      </c>
      <c r="D581" s="13" t="s">
        <v>2480</v>
      </c>
      <c r="E581" s="13" t="s">
        <v>2481</v>
      </c>
      <c r="F581" s="14">
        <v>76301</v>
      </c>
      <c r="G581" s="13">
        <v>6740136</v>
      </c>
      <c r="H581" s="13" t="s">
        <v>2482</v>
      </c>
      <c r="I581" s="13">
        <v>325</v>
      </c>
      <c r="K581" s="13">
        <v>1</v>
      </c>
      <c r="O581" s="13" t="s">
        <v>28</v>
      </c>
      <c r="Q581" s="13">
        <v>1</v>
      </c>
      <c r="T581" s="13" t="s">
        <v>2798</v>
      </c>
      <c r="U581" s="13" t="s">
        <v>28</v>
      </c>
      <c r="W581" s="13" t="s">
        <v>2483</v>
      </c>
      <c r="X581" s="13" t="str">
        <f>_xlfn.XLOOKUP(Burndata[[#This Row],[STATE_FULL]],'[1]State Regions'!$A:$A,'[1]State Regions'!$B:$B)</f>
        <v>South</v>
      </c>
    </row>
    <row r="582" spans="1:24" x14ac:dyDescent="0.2">
      <c r="A582" s="13" t="s">
        <v>2317</v>
      </c>
      <c r="B582" s="13" t="s">
        <v>2318</v>
      </c>
      <c r="C582" s="13" t="s">
        <v>2484</v>
      </c>
      <c r="D582" s="13" t="s">
        <v>2485</v>
      </c>
      <c r="E582" s="13" t="s">
        <v>2486</v>
      </c>
      <c r="F582" s="14">
        <v>78665</v>
      </c>
      <c r="G582" s="13">
        <v>6740412</v>
      </c>
      <c r="H582" s="13" t="s">
        <v>2487</v>
      </c>
      <c r="I582" s="13">
        <v>181</v>
      </c>
      <c r="K582" s="13">
        <v>1</v>
      </c>
      <c r="O582" s="13" t="s">
        <v>28</v>
      </c>
      <c r="Q582" s="13">
        <v>1</v>
      </c>
      <c r="T582" s="13" t="s">
        <v>2798</v>
      </c>
      <c r="U582" s="13" t="s">
        <v>28</v>
      </c>
      <c r="W582" s="13" t="s">
        <v>2488</v>
      </c>
      <c r="X582" s="13" t="str">
        <f>_xlfn.XLOOKUP(Burndata[[#This Row],[STATE_FULL]],'[1]State Regions'!$A:$A,'[1]State Regions'!$B:$B)</f>
        <v>South</v>
      </c>
    </row>
    <row r="583" spans="1:24" x14ac:dyDescent="0.2">
      <c r="A583" s="13" t="s">
        <v>2317</v>
      </c>
      <c r="B583" s="13" t="s">
        <v>2318</v>
      </c>
      <c r="C583" s="13" t="s">
        <v>2484</v>
      </c>
      <c r="D583" s="13" t="s">
        <v>2489</v>
      </c>
      <c r="E583" s="13" t="s">
        <v>2486</v>
      </c>
      <c r="F583" s="14">
        <v>78681</v>
      </c>
      <c r="G583" s="13">
        <v>6742345</v>
      </c>
      <c r="H583" s="13" t="s">
        <v>2490</v>
      </c>
      <c r="I583" s="13">
        <v>175</v>
      </c>
      <c r="K583" s="13">
        <v>1</v>
      </c>
      <c r="O583" s="13" t="s">
        <v>28</v>
      </c>
      <c r="Q583" s="13">
        <v>1</v>
      </c>
      <c r="T583" s="13" t="s">
        <v>2798</v>
      </c>
      <c r="U583" s="13" t="s">
        <v>28</v>
      </c>
      <c r="W583" s="13" t="s">
        <v>2491</v>
      </c>
      <c r="X583" s="13" t="str">
        <f>_xlfn.XLOOKUP(Burndata[[#This Row],[STATE_FULL]],'[1]State Regions'!$A:$A,'[1]State Regions'!$B:$B)</f>
        <v>South</v>
      </c>
    </row>
    <row r="584" spans="1:24" x14ac:dyDescent="0.2">
      <c r="A584" s="13" t="s">
        <v>2317</v>
      </c>
      <c r="B584" s="13" t="s">
        <v>2318</v>
      </c>
      <c r="C584" s="13" t="s">
        <v>2445</v>
      </c>
      <c r="D584" s="13" t="s">
        <v>2492</v>
      </c>
      <c r="E584" s="13" t="s">
        <v>2447</v>
      </c>
      <c r="F584" s="14">
        <v>75701</v>
      </c>
      <c r="G584" s="13">
        <v>6740044</v>
      </c>
      <c r="H584" s="13" t="s">
        <v>2493</v>
      </c>
      <c r="I584" s="13">
        <v>94</v>
      </c>
      <c r="K584" s="13">
        <v>1</v>
      </c>
      <c r="O584" s="13" t="s">
        <v>28</v>
      </c>
      <c r="Q584" s="13">
        <v>1</v>
      </c>
      <c r="T584" s="13" t="s">
        <v>2798</v>
      </c>
      <c r="U584" s="13" t="s">
        <v>28</v>
      </c>
      <c r="W584" s="13" t="s">
        <v>2494</v>
      </c>
      <c r="X584" s="13" t="str">
        <f>_xlfn.XLOOKUP(Burndata[[#This Row],[STATE_FULL]],'[1]State Regions'!$A:$A,'[1]State Regions'!$B:$B)</f>
        <v>South</v>
      </c>
    </row>
    <row r="585" spans="1:24" x14ac:dyDescent="0.2">
      <c r="A585" s="13" t="s">
        <v>2317</v>
      </c>
      <c r="B585" s="13" t="s">
        <v>2318</v>
      </c>
      <c r="C585" s="13" t="s">
        <v>2440</v>
      </c>
      <c r="D585" s="13" t="s">
        <v>2495</v>
      </c>
      <c r="E585" s="13" t="s">
        <v>2442</v>
      </c>
      <c r="F585" s="14">
        <v>78412</v>
      </c>
      <c r="G585" s="13">
        <v>6740071</v>
      </c>
      <c r="H585" s="13" t="s">
        <v>2496</v>
      </c>
      <c r="I585" s="13">
        <v>152</v>
      </c>
      <c r="K585" s="13">
        <v>1</v>
      </c>
      <c r="O585" s="13" t="s">
        <v>28</v>
      </c>
      <c r="Q585" s="13">
        <v>1</v>
      </c>
      <c r="T585" s="13" t="s">
        <v>2798</v>
      </c>
      <c r="U585" s="13" t="s">
        <v>28</v>
      </c>
      <c r="W585" s="13" t="s">
        <v>2497</v>
      </c>
      <c r="X585" s="13" t="str">
        <f>_xlfn.XLOOKUP(Burndata[[#This Row],[STATE_FULL]],'[1]State Regions'!$A:$A,'[1]State Regions'!$B:$B)</f>
        <v>South</v>
      </c>
    </row>
    <row r="586" spans="1:24" x14ac:dyDescent="0.2">
      <c r="A586" s="13" t="s">
        <v>2317</v>
      </c>
      <c r="B586" s="13" t="s">
        <v>2318</v>
      </c>
      <c r="C586" s="13" t="s">
        <v>2390</v>
      </c>
      <c r="D586" s="13" t="s">
        <v>2498</v>
      </c>
      <c r="E586" s="13" t="s">
        <v>35</v>
      </c>
      <c r="F586" s="14">
        <v>77090</v>
      </c>
      <c r="G586" s="13">
        <v>6741895</v>
      </c>
      <c r="H586" s="13" t="s">
        <v>2499</v>
      </c>
      <c r="I586" s="13">
        <v>271</v>
      </c>
      <c r="K586" s="13">
        <v>1</v>
      </c>
      <c r="O586" s="13" t="s">
        <v>28</v>
      </c>
      <c r="Q586" s="13">
        <v>1</v>
      </c>
      <c r="T586" s="13" t="s">
        <v>2798</v>
      </c>
      <c r="U586" s="13" t="s">
        <v>28</v>
      </c>
      <c r="W586" s="13" t="s">
        <v>2500</v>
      </c>
      <c r="X586" s="13" t="str">
        <f>_xlfn.XLOOKUP(Burndata[[#This Row],[STATE_FULL]],'[1]State Regions'!$A:$A,'[1]State Regions'!$B:$B)</f>
        <v>South</v>
      </c>
    </row>
    <row r="587" spans="1:24" x14ac:dyDescent="0.2">
      <c r="A587" s="13" t="s">
        <v>2501</v>
      </c>
      <c r="B587" s="13" t="s">
        <v>2502</v>
      </c>
      <c r="C587" s="13" t="s">
        <v>2503</v>
      </c>
      <c r="D587" s="13" t="s">
        <v>2504</v>
      </c>
      <c r="E587" s="13" t="s">
        <v>2505</v>
      </c>
      <c r="F587" s="14">
        <v>84124</v>
      </c>
      <c r="G587" s="13">
        <v>6870290</v>
      </c>
      <c r="H587" s="13" t="s">
        <v>2506</v>
      </c>
      <c r="I587" s="13">
        <v>317</v>
      </c>
      <c r="K587" s="13">
        <v>1</v>
      </c>
      <c r="O587" s="13" t="s">
        <v>28</v>
      </c>
      <c r="Q587" s="13">
        <v>1</v>
      </c>
      <c r="T587" s="13" t="s">
        <v>2798</v>
      </c>
      <c r="U587" s="13" t="s">
        <v>28</v>
      </c>
      <c r="W587" s="13" t="s">
        <v>2507</v>
      </c>
      <c r="X587" s="13" t="str">
        <f>_xlfn.XLOOKUP(Burndata[[#This Row],[STATE_FULL]],'[1]State Regions'!$A:$A,'[1]State Regions'!$B:$B)</f>
        <v>West</v>
      </c>
    </row>
    <row r="588" spans="1:24" x14ac:dyDescent="0.2">
      <c r="A588" s="13" t="s">
        <v>2501</v>
      </c>
      <c r="B588" s="13" t="s">
        <v>2502</v>
      </c>
      <c r="C588" s="13" t="s">
        <v>2503</v>
      </c>
      <c r="D588" s="13" t="s">
        <v>2508</v>
      </c>
      <c r="E588" s="13" t="s">
        <v>2509</v>
      </c>
      <c r="F588" s="14">
        <v>84107</v>
      </c>
      <c r="G588" s="13">
        <v>6870141</v>
      </c>
      <c r="H588" s="13" t="s">
        <v>2510</v>
      </c>
      <c r="I588" s="13">
        <v>504</v>
      </c>
      <c r="K588" s="13">
        <v>1</v>
      </c>
      <c r="O588" s="13" t="s">
        <v>28</v>
      </c>
      <c r="P588" s="13">
        <v>1</v>
      </c>
      <c r="T588" s="13" t="s">
        <v>2798</v>
      </c>
      <c r="U588" s="13" t="s">
        <v>28</v>
      </c>
      <c r="W588" s="13" t="s">
        <v>2511</v>
      </c>
      <c r="X588" s="13" t="str">
        <f>_xlfn.XLOOKUP(Burndata[[#This Row],[STATE_FULL]],'[1]State Regions'!$A:$A,'[1]State Regions'!$B:$B)</f>
        <v>West</v>
      </c>
    </row>
    <row r="589" spans="1:24" x14ac:dyDescent="0.2">
      <c r="A589" s="13" t="s">
        <v>2501</v>
      </c>
      <c r="B589" s="13" t="s">
        <v>2502</v>
      </c>
      <c r="C589" s="13" t="s">
        <v>2503</v>
      </c>
      <c r="D589" s="13" t="s">
        <v>2512</v>
      </c>
      <c r="E589" s="13" t="s">
        <v>2505</v>
      </c>
      <c r="F589" s="14">
        <v>84113</v>
      </c>
      <c r="G589" s="13">
        <v>6870280</v>
      </c>
      <c r="H589" s="13" t="s">
        <v>2513</v>
      </c>
      <c r="I589" s="13">
        <v>289</v>
      </c>
      <c r="L589" s="13">
        <v>1</v>
      </c>
      <c r="O589" s="13" t="s">
        <v>28</v>
      </c>
      <c r="R589" s="13">
        <v>1</v>
      </c>
      <c r="T589" s="13" t="s">
        <v>2798</v>
      </c>
      <c r="U589" s="13" t="s">
        <v>28</v>
      </c>
      <c r="W589" s="13" t="s">
        <v>2514</v>
      </c>
      <c r="X589" s="13" t="str">
        <f>_xlfn.XLOOKUP(Burndata[[#This Row],[STATE_FULL]],'[1]State Regions'!$A:$A,'[1]State Regions'!$B:$B)</f>
        <v>West</v>
      </c>
    </row>
    <row r="590" spans="1:24" x14ac:dyDescent="0.2">
      <c r="A590" s="13" t="s">
        <v>2501</v>
      </c>
      <c r="B590" s="13" t="s">
        <v>2502</v>
      </c>
      <c r="C590" s="13" t="s">
        <v>2503</v>
      </c>
      <c r="D590" s="13" t="s">
        <v>2515</v>
      </c>
      <c r="E590" s="13" t="s">
        <v>2505</v>
      </c>
      <c r="F590" s="14">
        <v>84132</v>
      </c>
      <c r="G590" s="13">
        <v>6870315</v>
      </c>
      <c r="H590" s="13" t="s">
        <v>2516</v>
      </c>
      <c r="I590" s="13">
        <v>527</v>
      </c>
      <c r="J590" s="13">
        <v>15</v>
      </c>
      <c r="K590" s="13">
        <v>1</v>
      </c>
      <c r="M590" s="13">
        <v>1</v>
      </c>
      <c r="N590" s="13">
        <v>1</v>
      </c>
      <c r="O590" s="13" t="s">
        <v>28</v>
      </c>
      <c r="P590" s="13">
        <v>1</v>
      </c>
      <c r="T590" s="13" t="s">
        <v>28</v>
      </c>
      <c r="U590" s="13" t="s">
        <v>28</v>
      </c>
      <c r="V590" s="13" t="s">
        <v>39</v>
      </c>
      <c r="W590" s="13" t="s">
        <v>2517</v>
      </c>
      <c r="X590" s="13" t="str">
        <f>_xlfn.XLOOKUP(Burndata[[#This Row],[STATE_FULL]],'[1]State Regions'!$A:$A,'[1]State Regions'!$B:$B)</f>
        <v>West</v>
      </c>
    </row>
    <row r="591" spans="1:24" x14ac:dyDescent="0.2">
      <c r="A591" s="13" t="s">
        <v>2501</v>
      </c>
      <c r="B591" s="13" t="s">
        <v>2502</v>
      </c>
      <c r="C591" s="13" t="s">
        <v>2501</v>
      </c>
      <c r="D591" s="13" t="s">
        <v>2518</v>
      </c>
      <c r="E591" s="13" t="s">
        <v>2519</v>
      </c>
      <c r="F591" s="14">
        <v>84604</v>
      </c>
      <c r="G591" s="13">
        <v>6870220</v>
      </c>
      <c r="H591" s="13" t="s">
        <v>2520</v>
      </c>
      <c r="I591" s="13">
        <v>395</v>
      </c>
      <c r="K591" s="13">
        <v>1</v>
      </c>
      <c r="O591" s="13" t="s">
        <v>28</v>
      </c>
      <c r="Q591" s="13">
        <v>1</v>
      </c>
      <c r="T591" s="13" t="s">
        <v>2798</v>
      </c>
      <c r="U591" s="13" t="s">
        <v>28</v>
      </c>
      <c r="W591" s="13" t="s">
        <v>2521</v>
      </c>
      <c r="X591" s="13" t="str">
        <f>_xlfn.XLOOKUP(Burndata[[#This Row],[STATE_FULL]],'[1]State Regions'!$A:$A,'[1]State Regions'!$B:$B)</f>
        <v>West</v>
      </c>
    </row>
    <row r="592" spans="1:24" x14ac:dyDescent="0.2">
      <c r="A592" s="13" t="s">
        <v>2501</v>
      </c>
      <c r="B592" s="13" t="s">
        <v>2502</v>
      </c>
      <c r="C592" s="13" t="s">
        <v>141</v>
      </c>
      <c r="D592" s="13" t="s">
        <v>2522</v>
      </c>
      <c r="E592" s="13" t="s">
        <v>2523</v>
      </c>
      <c r="F592" s="14">
        <v>84790</v>
      </c>
      <c r="G592" s="13">
        <v>6870016</v>
      </c>
      <c r="H592" s="13" t="s">
        <v>2524</v>
      </c>
      <c r="I592" s="13">
        <v>284</v>
      </c>
      <c r="K592" s="13">
        <v>1</v>
      </c>
      <c r="O592" s="13" t="s">
        <v>28</v>
      </c>
      <c r="Q592" s="13">
        <v>1</v>
      </c>
      <c r="T592" s="13" t="s">
        <v>2798</v>
      </c>
      <c r="U592" s="13" t="s">
        <v>28</v>
      </c>
      <c r="W592" s="13" t="s">
        <v>2525</v>
      </c>
      <c r="X592" s="13" t="str">
        <f>_xlfn.XLOOKUP(Burndata[[#This Row],[STATE_FULL]],'[1]State Regions'!$A:$A,'[1]State Regions'!$B:$B)</f>
        <v>West</v>
      </c>
    </row>
    <row r="593" spans="1:24" x14ac:dyDescent="0.2">
      <c r="A593" s="13" t="s">
        <v>2501</v>
      </c>
      <c r="B593" s="13" t="s">
        <v>2502</v>
      </c>
      <c r="C593" s="13" t="s">
        <v>2526</v>
      </c>
      <c r="D593" s="13" t="s">
        <v>2527</v>
      </c>
      <c r="E593" s="13" t="s">
        <v>2528</v>
      </c>
      <c r="F593" s="14">
        <v>84405</v>
      </c>
      <c r="G593" s="13">
        <v>6870150</v>
      </c>
      <c r="H593" s="13" t="s">
        <v>2529</v>
      </c>
      <c r="I593" s="13">
        <v>232</v>
      </c>
      <c r="K593" s="13">
        <v>1</v>
      </c>
      <c r="O593" s="13" t="s">
        <v>28</v>
      </c>
      <c r="Q593" s="13">
        <v>1</v>
      </c>
      <c r="T593" s="13" t="s">
        <v>2798</v>
      </c>
      <c r="U593" s="13" t="s">
        <v>28</v>
      </c>
      <c r="W593" s="13" t="s">
        <v>2530</v>
      </c>
      <c r="X593" s="13" t="str">
        <f>_xlfn.XLOOKUP(Burndata[[#This Row],[STATE_FULL]],'[1]State Regions'!$A:$A,'[1]State Regions'!$B:$B)</f>
        <v>West</v>
      </c>
    </row>
    <row r="594" spans="1:24" x14ac:dyDescent="0.2">
      <c r="A594" s="13" t="s">
        <v>2501</v>
      </c>
      <c r="B594" s="13" t="s">
        <v>2502</v>
      </c>
      <c r="C594" s="13" t="s">
        <v>2526</v>
      </c>
      <c r="D594" s="13" t="s">
        <v>2531</v>
      </c>
      <c r="E594" s="13" t="s">
        <v>2528</v>
      </c>
      <c r="F594" s="14">
        <v>84403</v>
      </c>
      <c r="G594" s="13">
        <v>6870160</v>
      </c>
      <c r="H594" s="13" t="s">
        <v>2532</v>
      </c>
      <c r="I594" s="13">
        <v>321</v>
      </c>
      <c r="K594" s="13">
        <v>1</v>
      </c>
      <c r="O594" s="13" t="s">
        <v>28</v>
      </c>
      <c r="Q594" s="13">
        <v>1</v>
      </c>
      <c r="T594" s="13" t="s">
        <v>2798</v>
      </c>
      <c r="U594" s="13" t="s">
        <v>28</v>
      </c>
      <c r="W594" s="13" t="s">
        <v>2533</v>
      </c>
      <c r="X594" s="13" t="str">
        <f>_xlfn.XLOOKUP(Burndata[[#This Row],[STATE_FULL]],'[1]State Regions'!$A:$A,'[1]State Regions'!$B:$B)</f>
        <v>West</v>
      </c>
    </row>
    <row r="595" spans="1:24" x14ac:dyDescent="0.2">
      <c r="A595" s="13" t="s">
        <v>2534</v>
      </c>
      <c r="B595" s="13" t="s">
        <v>2535</v>
      </c>
      <c r="C595" s="13" t="s">
        <v>2536</v>
      </c>
      <c r="D595" s="13" t="s">
        <v>2537</v>
      </c>
      <c r="E595" s="13" t="s">
        <v>1247</v>
      </c>
      <c r="F595" s="15" t="s">
        <v>2538</v>
      </c>
      <c r="G595" s="13">
        <v>6130001</v>
      </c>
      <c r="H595" s="13" t="s">
        <v>2539</v>
      </c>
      <c r="I595" s="13">
        <v>620</v>
      </c>
      <c r="J595" s="13">
        <v>9</v>
      </c>
      <c r="K595" s="13">
        <v>1</v>
      </c>
      <c r="L595" s="13">
        <v>1</v>
      </c>
      <c r="M595" s="13">
        <v>1</v>
      </c>
      <c r="O595" s="13" t="s">
        <v>28</v>
      </c>
      <c r="P595" s="13">
        <v>1</v>
      </c>
      <c r="S595" s="13">
        <v>1</v>
      </c>
      <c r="T595" s="13" t="s">
        <v>39</v>
      </c>
      <c r="U595" s="13" t="s">
        <v>28</v>
      </c>
      <c r="W595" s="13" t="s">
        <v>2540</v>
      </c>
      <c r="X595" s="13" t="str">
        <f>_xlfn.XLOOKUP(Burndata[[#This Row],[STATE_FULL]],'[1]State Regions'!$A:$A,'[1]State Regions'!$B:$B)</f>
        <v>Northeast</v>
      </c>
    </row>
    <row r="596" spans="1:24" x14ac:dyDescent="0.2">
      <c r="A596" s="13" t="s">
        <v>2541</v>
      </c>
      <c r="B596" s="13" t="s">
        <v>2542</v>
      </c>
      <c r="C596" s="13" t="s">
        <v>2460</v>
      </c>
      <c r="D596" s="13" t="s">
        <v>2543</v>
      </c>
      <c r="E596" s="13" t="s">
        <v>2460</v>
      </c>
      <c r="F596" s="14">
        <v>22205</v>
      </c>
      <c r="G596" s="13">
        <v>6340040</v>
      </c>
      <c r="H596" s="13" t="s">
        <v>2544</v>
      </c>
      <c r="I596" s="13">
        <v>394</v>
      </c>
      <c r="K596" s="13">
        <v>1</v>
      </c>
      <c r="O596" s="13" t="s">
        <v>39</v>
      </c>
      <c r="Q596" s="13">
        <v>1</v>
      </c>
      <c r="T596" s="13" t="s">
        <v>2798</v>
      </c>
      <c r="U596" s="13" t="s">
        <v>28</v>
      </c>
      <c r="W596" s="13" t="s">
        <v>2545</v>
      </c>
      <c r="X596" s="13" t="str">
        <f>_xlfn.XLOOKUP(Burndata[[#This Row],[STATE_FULL]],'[1]State Regions'!$A:$A,'[1]State Regions'!$B:$B)</f>
        <v>South</v>
      </c>
    </row>
    <row r="597" spans="1:24" x14ac:dyDescent="0.2">
      <c r="A597" s="13" t="s">
        <v>2541</v>
      </c>
      <c r="B597" s="13" t="s">
        <v>2542</v>
      </c>
      <c r="C597" s="13" t="s">
        <v>2546</v>
      </c>
      <c r="D597" s="13" t="s">
        <v>2547</v>
      </c>
      <c r="E597" s="13" t="s">
        <v>2546</v>
      </c>
      <c r="F597" s="14">
        <v>22903</v>
      </c>
      <c r="G597" s="13">
        <v>6344000</v>
      </c>
      <c r="H597" s="13" t="s">
        <v>2548</v>
      </c>
      <c r="I597" s="13">
        <v>671</v>
      </c>
      <c r="K597" s="13">
        <v>1</v>
      </c>
      <c r="O597" s="13" t="s">
        <v>28</v>
      </c>
      <c r="P597" s="13">
        <v>1</v>
      </c>
      <c r="T597" s="13" t="s">
        <v>2798</v>
      </c>
      <c r="U597" s="13" t="s">
        <v>28</v>
      </c>
      <c r="W597" s="13" t="s">
        <v>2549</v>
      </c>
      <c r="X597" s="13" t="str">
        <f>_xlfn.XLOOKUP(Burndata[[#This Row],[STATE_FULL]],'[1]State Regions'!$A:$A,'[1]State Regions'!$B:$B)</f>
        <v>South</v>
      </c>
    </row>
    <row r="598" spans="1:24" x14ac:dyDescent="0.2">
      <c r="A598" s="13" t="s">
        <v>2541</v>
      </c>
      <c r="B598" s="13" t="s">
        <v>2542</v>
      </c>
      <c r="C598" s="13" t="s">
        <v>2550</v>
      </c>
      <c r="D598" s="13" t="s">
        <v>2551</v>
      </c>
      <c r="E598" s="13" t="s">
        <v>2552</v>
      </c>
      <c r="F598" s="14">
        <v>20190</v>
      </c>
      <c r="G598" s="13">
        <v>6340025</v>
      </c>
      <c r="H598" s="13" t="s">
        <v>2553</v>
      </c>
      <c r="I598" s="13">
        <v>231</v>
      </c>
      <c r="K598" s="13">
        <v>1</v>
      </c>
      <c r="O598" s="13" t="s">
        <v>28</v>
      </c>
      <c r="Q598" s="13">
        <v>1</v>
      </c>
      <c r="T598" s="13" t="s">
        <v>2798</v>
      </c>
      <c r="U598" s="13" t="s">
        <v>28</v>
      </c>
      <c r="W598" s="13" t="s">
        <v>2554</v>
      </c>
      <c r="X598" s="13" t="str">
        <f>_xlfn.XLOOKUP(Burndata[[#This Row],[STATE_FULL]],'[1]State Regions'!$A:$A,'[1]State Regions'!$B:$B)</f>
        <v>South</v>
      </c>
    </row>
    <row r="599" spans="1:24" x14ac:dyDescent="0.2">
      <c r="A599" s="13" t="s">
        <v>2541</v>
      </c>
      <c r="B599" s="13" t="s">
        <v>2542</v>
      </c>
      <c r="C599" s="13" t="s">
        <v>2550</v>
      </c>
      <c r="D599" s="13" t="s">
        <v>2555</v>
      </c>
      <c r="E599" s="13" t="s">
        <v>2556</v>
      </c>
      <c r="F599" s="14">
        <v>22042</v>
      </c>
      <c r="G599" s="13">
        <v>6340490</v>
      </c>
      <c r="H599" s="13" t="s">
        <v>2557</v>
      </c>
      <c r="I599" s="13">
        <v>923</v>
      </c>
      <c r="K599" s="13">
        <v>1</v>
      </c>
      <c r="O599" s="13" t="s">
        <v>28</v>
      </c>
      <c r="P599" s="13">
        <v>1</v>
      </c>
      <c r="T599" s="13" t="s">
        <v>2798</v>
      </c>
      <c r="U599" s="13" t="s">
        <v>28</v>
      </c>
      <c r="W599" s="13" t="s">
        <v>2558</v>
      </c>
      <c r="X599" s="13" t="str">
        <f>_xlfn.XLOOKUP(Burndata[[#This Row],[STATE_FULL]],'[1]State Regions'!$A:$A,'[1]State Regions'!$B:$B)</f>
        <v>South</v>
      </c>
    </row>
    <row r="600" spans="1:24" x14ac:dyDescent="0.2">
      <c r="A600" s="13" t="s">
        <v>2541</v>
      </c>
      <c r="B600" s="13" t="s">
        <v>2542</v>
      </c>
      <c r="C600" s="13" t="s">
        <v>2559</v>
      </c>
      <c r="D600" s="13" t="s">
        <v>2560</v>
      </c>
      <c r="E600" s="13" t="s">
        <v>2561</v>
      </c>
      <c r="F600" s="14">
        <v>22401</v>
      </c>
      <c r="G600" s="13">
        <v>6340290</v>
      </c>
      <c r="H600" s="13" t="s">
        <v>2562</v>
      </c>
      <c r="I600" s="13">
        <v>571</v>
      </c>
      <c r="K600" s="13">
        <v>1</v>
      </c>
      <c r="O600" s="13" t="s">
        <v>39</v>
      </c>
      <c r="Q600" s="13">
        <v>1</v>
      </c>
      <c r="T600" s="13" t="s">
        <v>2798</v>
      </c>
      <c r="U600" s="13" t="s">
        <v>28</v>
      </c>
      <c r="W600" s="13" t="s">
        <v>2563</v>
      </c>
      <c r="X600" s="13" t="str">
        <f>_xlfn.XLOOKUP(Burndata[[#This Row],[STATE_FULL]],'[1]State Regions'!$A:$A,'[1]State Regions'!$B:$B)</f>
        <v>South</v>
      </c>
    </row>
    <row r="601" spans="1:24" x14ac:dyDescent="0.2">
      <c r="A601" s="13" t="s">
        <v>2541</v>
      </c>
      <c r="B601" s="13" t="s">
        <v>2542</v>
      </c>
      <c r="C601" s="13" t="s">
        <v>2564</v>
      </c>
      <c r="D601" s="13" t="s">
        <v>2565</v>
      </c>
      <c r="E601" s="13" t="s">
        <v>745</v>
      </c>
      <c r="F601" s="14">
        <v>23229</v>
      </c>
      <c r="G601" s="13">
        <v>6340012</v>
      </c>
      <c r="H601" s="13" t="s">
        <v>2566</v>
      </c>
      <c r="I601" s="13">
        <v>340</v>
      </c>
      <c r="K601" s="13">
        <v>1</v>
      </c>
      <c r="O601" s="13" t="s">
        <v>28</v>
      </c>
      <c r="Q601" s="13">
        <v>1</v>
      </c>
      <c r="T601" s="13" t="s">
        <v>2798</v>
      </c>
      <c r="U601" s="13" t="s">
        <v>28</v>
      </c>
      <c r="W601" s="13" t="s">
        <v>2567</v>
      </c>
      <c r="X601" s="13" t="str">
        <f>_xlfn.XLOOKUP(Burndata[[#This Row],[STATE_FULL]],'[1]State Regions'!$A:$A,'[1]State Regions'!$B:$B)</f>
        <v>South</v>
      </c>
    </row>
    <row r="602" spans="1:24" x14ac:dyDescent="0.2">
      <c r="A602" s="13" t="s">
        <v>2541</v>
      </c>
      <c r="B602" s="13" t="s">
        <v>2542</v>
      </c>
      <c r="C602" s="13" t="s">
        <v>2568</v>
      </c>
      <c r="D602" s="13" t="s">
        <v>2569</v>
      </c>
      <c r="E602" s="13" t="s">
        <v>2570</v>
      </c>
      <c r="F602" s="14">
        <v>24501</v>
      </c>
      <c r="G602" s="13">
        <v>6340013</v>
      </c>
      <c r="H602" s="13" t="s">
        <v>2571</v>
      </c>
      <c r="I602" s="13">
        <v>358</v>
      </c>
      <c r="K602" s="13">
        <v>1</v>
      </c>
      <c r="O602" s="13" t="s">
        <v>39</v>
      </c>
      <c r="Q602" s="13">
        <v>1</v>
      </c>
      <c r="T602" s="13" t="s">
        <v>2798</v>
      </c>
      <c r="U602" s="13" t="s">
        <v>28</v>
      </c>
      <c r="W602" s="13" t="s">
        <v>2572</v>
      </c>
      <c r="X602" s="13" t="str">
        <f>_xlfn.XLOOKUP(Burndata[[#This Row],[STATE_FULL]],'[1]State Regions'!$A:$A,'[1]State Regions'!$B:$B)</f>
        <v>South</v>
      </c>
    </row>
    <row r="603" spans="1:24" x14ac:dyDescent="0.2">
      <c r="A603" s="13" t="s">
        <v>2541</v>
      </c>
      <c r="B603" s="13" t="s">
        <v>2542</v>
      </c>
      <c r="C603" s="13" t="s">
        <v>2573</v>
      </c>
      <c r="D603" s="13" t="s">
        <v>2574</v>
      </c>
      <c r="E603" s="13" t="s">
        <v>2573</v>
      </c>
      <c r="F603" s="14">
        <v>23601</v>
      </c>
      <c r="G603" s="13">
        <v>6340520</v>
      </c>
      <c r="H603" s="13" t="s">
        <v>2575</v>
      </c>
      <c r="I603" s="13">
        <v>450</v>
      </c>
      <c r="K603" s="13">
        <v>1</v>
      </c>
      <c r="O603" s="13" t="s">
        <v>39</v>
      </c>
      <c r="Q603" s="13">
        <v>1</v>
      </c>
      <c r="T603" s="13" t="s">
        <v>2798</v>
      </c>
      <c r="U603" s="13" t="s">
        <v>28</v>
      </c>
      <c r="W603" s="13" t="s">
        <v>2576</v>
      </c>
      <c r="X603" s="13" t="str">
        <f>_xlfn.XLOOKUP(Burndata[[#This Row],[STATE_FULL]],'[1]State Regions'!$A:$A,'[1]State Regions'!$B:$B)</f>
        <v>South</v>
      </c>
    </row>
    <row r="604" spans="1:24" x14ac:dyDescent="0.2">
      <c r="A604" s="13" t="s">
        <v>2541</v>
      </c>
      <c r="B604" s="13" t="s">
        <v>2542</v>
      </c>
      <c r="C604" s="13" t="s">
        <v>1251</v>
      </c>
      <c r="D604" s="13" t="s">
        <v>2577</v>
      </c>
      <c r="E604" s="13" t="s">
        <v>1251</v>
      </c>
      <c r="F604" s="14">
        <v>23507</v>
      </c>
      <c r="G604" s="13">
        <v>6340578</v>
      </c>
      <c r="H604" s="13" t="s">
        <v>2578</v>
      </c>
      <c r="I604" s="13">
        <v>206</v>
      </c>
      <c r="L604" s="13">
        <v>1</v>
      </c>
      <c r="O604" s="13" t="s">
        <v>39</v>
      </c>
      <c r="R604" s="13">
        <v>1</v>
      </c>
      <c r="T604" s="13" t="s">
        <v>2798</v>
      </c>
      <c r="U604" s="13" t="s">
        <v>28</v>
      </c>
      <c r="W604" s="13" t="s">
        <v>2579</v>
      </c>
      <c r="X604" s="13" t="str">
        <f>_xlfn.XLOOKUP(Burndata[[#This Row],[STATE_FULL]],'[1]State Regions'!$A:$A,'[1]State Regions'!$B:$B)</f>
        <v>South</v>
      </c>
    </row>
    <row r="605" spans="1:24" x14ac:dyDescent="0.2">
      <c r="A605" s="13" t="s">
        <v>2541</v>
      </c>
      <c r="B605" s="13" t="s">
        <v>2542</v>
      </c>
      <c r="C605" s="13" t="s">
        <v>1251</v>
      </c>
      <c r="D605" s="13" t="s">
        <v>2580</v>
      </c>
      <c r="E605" s="13" t="s">
        <v>1251</v>
      </c>
      <c r="F605" s="14">
        <v>23507</v>
      </c>
      <c r="G605" s="13">
        <v>6340620</v>
      </c>
      <c r="H605" s="13" t="s">
        <v>2581</v>
      </c>
      <c r="I605" s="13">
        <v>525</v>
      </c>
      <c r="J605" s="13">
        <v>16</v>
      </c>
      <c r="K605" s="13">
        <v>1</v>
      </c>
      <c r="M605" s="13">
        <v>1</v>
      </c>
      <c r="O605" s="13" t="s">
        <v>39</v>
      </c>
      <c r="P605" s="13">
        <v>1</v>
      </c>
      <c r="T605" s="13" t="s">
        <v>2798</v>
      </c>
      <c r="U605" s="13" t="s">
        <v>28</v>
      </c>
      <c r="V605" s="13" t="s">
        <v>28</v>
      </c>
      <c r="W605" s="13" t="s">
        <v>2582</v>
      </c>
      <c r="X605" s="13" t="str">
        <f>_xlfn.XLOOKUP(Burndata[[#This Row],[STATE_FULL]],'[1]State Regions'!$A:$A,'[1]State Regions'!$B:$B)</f>
        <v>South</v>
      </c>
    </row>
    <row r="606" spans="1:24" x14ac:dyDescent="0.2">
      <c r="A606" s="13" t="s">
        <v>2541</v>
      </c>
      <c r="B606" s="13" t="s">
        <v>2542</v>
      </c>
      <c r="C606" s="13" t="s">
        <v>2583</v>
      </c>
      <c r="D606" s="13" t="s">
        <v>2584</v>
      </c>
      <c r="E606" s="13" t="s">
        <v>745</v>
      </c>
      <c r="F606" s="14">
        <v>23225</v>
      </c>
      <c r="G606" s="13">
        <v>6340009</v>
      </c>
      <c r="H606" s="13" t="s">
        <v>2585</v>
      </c>
      <c r="I606" s="13">
        <v>466</v>
      </c>
      <c r="J606" s="13">
        <v>36</v>
      </c>
      <c r="K606" s="13">
        <v>1</v>
      </c>
      <c r="M606" s="13">
        <v>1</v>
      </c>
      <c r="N606" s="13">
        <v>1</v>
      </c>
      <c r="O606" s="13" t="s">
        <v>28</v>
      </c>
      <c r="Q606" s="13">
        <v>1</v>
      </c>
      <c r="T606" s="13" t="s">
        <v>2798</v>
      </c>
      <c r="U606" s="13" t="s">
        <v>28</v>
      </c>
      <c r="V606" s="13" t="s">
        <v>28</v>
      </c>
      <c r="W606" s="13" t="s">
        <v>2586</v>
      </c>
      <c r="X606" s="13" t="str">
        <f>_xlfn.XLOOKUP(Burndata[[#This Row],[STATE_FULL]],'[1]State Regions'!$A:$A,'[1]State Regions'!$B:$B)</f>
        <v>South</v>
      </c>
    </row>
    <row r="607" spans="1:24" x14ac:dyDescent="0.2">
      <c r="A607" s="13" t="s">
        <v>2541</v>
      </c>
      <c r="B607" s="13" t="s">
        <v>2542</v>
      </c>
      <c r="C607" s="13" t="s">
        <v>2583</v>
      </c>
      <c r="D607" s="13" t="s">
        <v>2587</v>
      </c>
      <c r="E607" s="13" t="s">
        <v>745</v>
      </c>
      <c r="F607" s="14">
        <v>23298</v>
      </c>
      <c r="G607" s="13">
        <v>6340860</v>
      </c>
      <c r="H607" s="13" t="s">
        <v>2588</v>
      </c>
      <c r="I607" s="13">
        <v>820</v>
      </c>
      <c r="J607" s="13">
        <v>16</v>
      </c>
      <c r="K607" s="13">
        <v>1</v>
      </c>
      <c r="L607" s="13">
        <v>1</v>
      </c>
      <c r="M607" s="13">
        <v>1</v>
      </c>
      <c r="N607" s="13">
        <v>1</v>
      </c>
      <c r="O607" s="13" t="s">
        <v>28</v>
      </c>
      <c r="P607" s="13">
        <v>1</v>
      </c>
      <c r="R607" s="13">
        <v>1</v>
      </c>
      <c r="T607" s="13" t="s">
        <v>28</v>
      </c>
      <c r="U607" s="13" t="s">
        <v>28</v>
      </c>
      <c r="V607" s="13" t="s">
        <v>28</v>
      </c>
      <c r="W607" s="13" t="s">
        <v>2589</v>
      </c>
      <c r="X607" s="13" t="str">
        <f>_xlfn.XLOOKUP(Burndata[[#This Row],[STATE_FULL]],'[1]State Regions'!$A:$A,'[1]State Regions'!$B:$B)</f>
        <v>South</v>
      </c>
    </row>
    <row r="608" spans="1:24" x14ac:dyDescent="0.2">
      <c r="A608" s="13" t="s">
        <v>2541</v>
      </c>
      <c r="B608" s="13" t="s">
        <v>2542</v>
      </c>
      <c r="C608" s="13" t="s">
        <v>2590</v>
      </c>
      <c r="D608" s="13" t="s">
        <v>2591</v>
      </c>
      <c r="E608" s="13" t="s">
        <v>2592</v>
      </c>
      <c r="F608" s="14">
        <v>24014</v>
      </c>
      <c r="G608" s="13">
        <v>6341040</v>
      </c>
      <c r="H608" s="13" t="s">
        <v>2593</v>
      </c>
      <c r="I608" s="13">
        <v>703</v>
      </c>
      <c r="K608" s="13">
        <v>1</v>
      </c>
      <c r="L608" s="13">
        <v>1</v>
      </c>
      <c r="O608" s="13" t="s">
        <v>28</v>
      </c>
      <c r="P608" s="13">
        <v>1</v>
      </c>
      <c r="R608" s="13">
        <v>1</v>
      </c>
      <c r="T608" s="13" t="s">
        <v>2798</v>
      </c>
      <c r="U608" s="13" t="s">
        <v>28</v>
      </c>
      <c r="W608" s="13" t="s">
        <v>2594</v>
      </c>
      <c r="X608" s="13" t="str">
        <f>_xlfn.XLOOKUP(Burndata[[#This Row],[STATE_FULL]],'[1]State Regions'!$A:$A,'[1]State Regions'!$B:$B)</f>
        <v>South</v>
      </c>
    </row>
    <row r="609" spans="1:24" x14ac:dyDescent="0.2">
      <c r="A609" s="13" t="s">
        <v>2541</v>
      </c>
      <c r="B609" s="13" t="s">
        <v>2542</v>
      </c>
      <c r="C609" s="13" t="s">
        <v>2595</v>
      </c>
      <c r="D609" s="13" t="s">
        <v>2596</v>
      </c>
      <c r="E609" s="13" t="s">
        <v>2597</v>
      </c>
      <c r="F609" s="14">
        <v>22601</v>
      </c>
      <c r="G609" s="13">
        <v>6341200</v>
      </c>
      <c r="H609" s="13" t="s">
        <v>2598</v>
      </c>
      <c r="I609" s="13">
        <v>495</v>
      </c>
      <c r="K609" s="13">
        <v>1</v>
      </c>
      <c r="O609" s="13" t="s">
        <v>39</v>
      </c>
      <c r="Q609" s="13">
        <v>1</v>
      </c>
      <c r="T609" s="13" t="s">
        <v>2798</v>
      </c>
      <c r="U609" s="13" t="s">
        <v>28</v>
      </c>
      <c r="W609" s="13" t="s">
        <v>2599</v>
      </c>
      <c r="X609" s="13" t="str">
        <f>_xlfn.XLOOKUP(Burndata[[#This Row],[STATE_FULL]],'[1]State Regions'!$A:$A,'[1]State Regions'!$B:$B)</f>
        <v>South</v>
      </c>
    </row>
    <row r="610" spans="1:24" x14ac:dyDescent="0.2">
      <c r="A610" s="13" t="s">
        <v>141</v>
      </c>
      <c r="B610" s="13" t="s">
        <v>2600</v>
      </c>
      <c r="C610" s="13" t="s">
        <v>1624</v>
      </c>
      <c r="D610" s="13" t="s">
        <v>2601</v>
      </c>
      <c r="E610" s="13" t="s">
        <v>2602</v>
      </c>
      <c r="F610" s="14">
        <v>98664</v>
      </c>
      <c r="G610" s="13">
        <v>6911130</v>
      </c>
      <c r="H610" s="13" t="s">
        <v>2603</v>
      </c>
      <c r="I610" s="13">
        <v>450</v>
      </c>
      <c r="K610" s="13">
        <v>1</v>
      </c>
      <c r="O610" s="13" t="s">
        <v>39</v>
      </c>
      <c r="Q610" s="13">
        <v>1</v>
      </c>
      <c r="T610" s="13" t="s">
        <v>2798</v>
      </c>
      <c r="U610" s="13" t="s">
        <v>28</v>
      </c>
      <c r="W610" s="13" t="s">
        <v>2604</v>
      </c>
      <c r="X610" s="13" t="str">
        <f>_xlfn.XLOOKUP(Burndata[[#This Row],[STATE_FULL]],'[1]State Regions'!$A:$A,'[1]State Regions'!$B:$B)</f>
        <v>West</v>
      </c>
    </row>
    <row r="611" spans="1:24" x14ac:dyDescent="0.2">
      <c r="A611" s="13" t="s">
        <v>141</v>
      </c>
      <c r="B611" s="13" t="s">
        <v>2600</v>
      </c>
      <c r="C611" s="13" t="s">
        <v>2605</v>
      </c>
      <c r="D611" s="13" t="s">
        <v>2606</v>
      </c>
      <c r="E611" s="13" t="s">
        <v>2607</v>
      </c>
      <c r="F611" s="14">
        <v>98104</v>
      </c>
      <c r="G611" s="13">
        <v>6910610</v>
      </c>
      <c r="H611" s="13" t="s">
        <v>2608</v>
      </c>
      <c r="I611" s="13">
        <v>413</v>
      </c>
      <c r="J611" s="13">
        <v>40</v>
      </c>
      <c r="K611" s="13">
        <v>1</v>
      </c>
      <c r="L611" s="13">
        <v>1</v>
      </c>
      <c r="M611" s="13">
        <v>1</v>
      </c>
      <c r="N611" s="13">
        <v>1</v>
      </c>
      <c r="O611" s="13" t="s">
        <v>39</v>
      </c>
      <c r="P611" s="13">
        <v>1</v>
      </c>
      <c r="R611" s="13">
        <v>1</v>
      </c>
      <c r="T611" s="13" t="s">
        <v>28</v>
      </c>
      <c r="U611" s="13" t="s">
        <v>28</v>
      </c>
      <c r="W611" s="13" t="s">
        <v>2609</v>
      </c>
      <c r="X611" s="13" t="str">
        <f>_xlfn.XLOOKUP(Burndata[[#This Row],[STATE_FULL]],'[1]State Regions'!$A:$A,'[1]State Regions'!$B:$B)</f>
        <v>West</v>
      </c>
    </row>
    <row r="612" spans="1:24" x14ac:dyDescent="0.2">
      <c r="A612" s="13" t="s">
        <v>141</v>
      </c>
      <c r="B612" s="13" t="s">
        <v>2600</v>
      </c>
      <c r="C612" s="13" t="s">
        <v>2610</v>
      </c>
      <c r="D612" s="13" t="s">
        <v>2611</v>
      </c>
      <c r="E612" s="13" t="s">
        <v>2612</v>
      </c>
      <c r="F612" s="14">
        <v>98431</v>
      </c>
      <c r="G612" s="13">
        <v>6911030</v>
      </c>
      <c r="H612" s="13" t="s">
        <v>2613</v>
      </c>
      <c r="I612" s="13">
        <v>240</v>
      </c>
      <c r="K612" s="13">
        <v>1</v>
      </c>
      <c r="O612" s="13" t="s">
        <v>39</v>
      </c>
      <c r="Q612" s="13">
        <v>1</v>
      </c>
      <c r="T612" s="13" t="s">
        <v>2798</v>
      </c>
      <c r="U612" s="13" t="s">
        <v>28</v>
      </c>
      <c r="W612" s="13" t="s">
        <v>2614</v>
      </c>
      <c r="X612" s="13" t="str">
        <f>_xlfn.XLOOKUP(Burndata[[#This Row],[STATE_FULL]],'[1]State Regions'!$A:$A,'[1]State Regions'!$B:$B)</f>
        <v>West</v>
      </c>
    </row>
    <row r="613" spans="1:24" x14ac:dyDescent="0.2">
      <c r="A613" s="13" t="s">
        <v>141</v>
      </c>
      <c r="B613" s="13" t="s">
        <v>2600</v>
      </c>
      <c r="C613" s="13" t="s">
        <v>2610</v>
      </c>
      <c r="D613" s="13" t="s">
        <v>2615</v>
      </c>
      <c r="E613" s="13" t="s">
        <v>2616</v>
      </c>
      <c r="F613" s="14">
        <v>98405</v>
      </c>
      <c r="G613" s="13">
        <v>6911018</v>
      </c>
      <c r="H613" s="13" t="s">
        <v>2617</v>
      </c>
      <c r="I613" s="13">
        <v>405</v>
      </c>
      <c r="K613" s="13">
        <v>1</v>
      </c>
      <c r="O613" s="13" t="s">
        <v>39</v>
      </c>
      <c r="Q613" s="13">
        <v>1</v>
      </c>
      <c r="T613" s="13" t="s">
        <v>2798</v>
      </c>
      <c r="U613" s="13" t="s">
        <v>28</v>
      </c>
      <c r="W613" s="13" t="s">
        <v>2618</v>
      </c>
      <c r="X613" s="13" t="str">
        <f>_xlfn.XLOOKUP(Burndata[[#This Row],[STATE_FULL]],'[1]State Regions'!$A:$A,'[1]State Regions'!$B:$B)</f>
        <v>West</v>
      </c>
    </row>
    <row r="614" spans="1:24" x14ac:dyDescent="0.2">
      <c r="A614" s="13" t="s">
        <v>141</v>
      </c>
      <c r="B614" s="13" t="s">
        <v>2600</v>
      </c>
      <c r="C614" s="13" t="s">
        <v>2610</v>
      </c>
      <c r="D614" s="13" t="s">
        <v>2619</v>
      </c>
      <c r="E614" s="13" t="s">
        <v>2616</v>
      </c>
      <c r="F614" s="14">
        <v>98403</v>
      </c>
      <c r="G614" s="13">
        <v>6911033</v>
      </c>
      <c r="H614" s="13" t="s">
        <v>2620</v>
      </c>
      <c r="I614" s="13">
        <v>82</v>
      </c>
      <c r="L614" s="13">
        <v>1</v>
      </c>
      <c r="O614" s="13" t="s">
        <v>39</v>
      </c>
      <c r="S614" s="13">
        <v>1</v>
      </c>
      <c r="T614" s="13" t="s">
        <v>2798</v>
      </c>
      <c r="U614" s="13" t="s">
        <v>28</v>
      </c>
      <c r="W614" s="13" t="s">
        <v>2621</v>
      </c>
      <c r="X614" s="13" t="str">
        <f>_xlfn.XLOOKUP(Burndata[[#This Row],[STATE_FULL]],'[1]State Regions'!$A:$A,'[1]State Regions'!$B:$B)</f>
        <v>West</v>
      </c>
    </row>
    <row r="615" spans="1:24" x14ac:dyDescent="0.2">
      <c r="A615" s="13" t="s">
        <v>141</v>
      </c>
      <c r="B615" s="13" t="s">
        <v>2600</v>
      </c>
      <c r="C615" s="13" t="s">
        <v>2622</v>
      </c>
      <c r="D615" s="13" t="s">
        <v>2623</v>
      </c>
      <c r="E615" s="13" t="s">
        <v>2624</v>
      </c>
      <c r="F615" s="14">
        <v>98201</v>
      </c>
      <c r="G615" s="13">
        <v>6910004</v>
      </c>
      <c r="H615" s="13" t="s">
        <v>2625</v>
      </c>
      <c r="I615" s="13">
        <v>491</v>
      </c>
      <c r="K615" s="13">
        <v>1</v>
      </c>
      <c r="O615" s="13" t="s">
        <v>39</v>
      </c>
      <c r="Q615" s="13">
        <v>1</v>
      </c>
      <c r="T615" s="13" t="s">
        <v>2798</v>
      </c>
      <c r="U615" s="13" t="s">
        <v>28</v>
      </c>
      <c r="W615" s="13" t="s">
        <v>2626</v>
      </c>
      <c r="X615" s="13" t="str">
        <f>_xlfn.XLOOKUP(Burndata[[#This Row],[STATE_FULL]],'[1]State Regions'!$A:$A,'[1]State Regions'!$B:$B)</f>
        <v>West</v>
      </c>
    </row>
    <row r="616" spans="1:24" x14ac:dyDescent="0.2">
      <c r="A616" s="13" t="s">
        <v>141</v>
      </c>
      <c r="B616" s="13" t="s">
        <v>2600</v>
      </c>
      <c r="C616" s="13" t="s">
        <v>2627</v>
      </c>
      <c r="D616" s="13" t="s">
        <v>2628</v>
      </c>
      <c r="E616" s="13" t="s">
        <v>2627</v>
      </c>
      <c r="F616" s="14">
        <v>99204</v>
      </c>
      <c r="G616" s="13">
        <v>6910980</v>
      </c>
      <c r="H616" s="13" t="s">
        <v>2629</v>
      </c>
      <c r="I616" s="13">
        <v>644</v>
      </c>
      <c r="K616" s="13">
        <v>1</v>
      </c>
      <c r="L616" s="13">
        <v>1</v>
      </c>
      <c r="O616" s="13" t="s">
        <v>39</v>
      </c>
      <c r="Q616" s="13">
        <v>1</v>
      </c>
      <c r="S616" s="13">
        <v>1</v>
      </c>
      <c r="T616" s="13" t="s">
        <v>2798</v>
      </c>
      <c r="U616" s="13" t="s">
        <v>28</v>
      </c>
      <c r="W616" s="13" t="s">
        <v>2630</v>
      </c>
      <c r="X616" s="13" t="str">
        <f>_xlfn.XLOOKUP(Burndata[[#This Row],[STATE_FULL]],'[1]State Regions'!$A:$A,'[1]State Regions'!$B:$B)</f>
        <v>West</v>
      </c>
    </row>
    <row r="617" spans="1:24" x14ac:dyDescent="0.2">
      <c r="A617" s="13" t="s">
        <v>141</v>
      </c>
      <c r="B617" s="13" t="s">
        <v>2600</v>
      </c>
      <c r="C617" s="13" t="s">
        <v>2631</v>
      </c>
      <c r="D617" s="13" t="s">
        <v>2632</v>
      </c>
      <c r="E617" s="13" t="s">
        <v>2633</v>
      </c>
      <c r="F617" s="14">
        <v>98225</v>
      </c>
      <c r="G617" s="13">
        <v>6910001</v>
      </c>
      <c r="H617" s="13" t="s">
        <v>2634</v>
      </c>
      <c r="I617" s="13">
        <v>253</v>
      </c>
      <c r="K617" s="13">
        <v>1</v>
      </c>
      <c r="O617" s="13" t="s">
        <v>39</v>
      </c>
      <c r="Q617" s="13">
        <v>1</v>
      </c>
      <c r="T617" s="13" t="s">
        <v>2798</v>
      </c>
      <c r="U617" s="13" t="s">
        <v>28</v>
      </c>
      <c r="W617" s="13" t="s">
        <v>2635</v>
      </c>
      <c r="X617" s="13" t="str">
        <f>_xlfn.XLOOKUP(Burndata[[#This Row],[STATE_FULL]],'[1]State Regions'!$A:$A,'[1]State Regions'!$B:$B)</f>
        <v>West</v>
      </c>
    </row>
    <row r="618" spans="1:24" x14ac:dyDescent="0.2">
      <c r="A618" s="13" t="s">
        <v>2636</v>
      </c>
      <c r="B618" s="13" t="s">
        <v>2637</v>
      </c>
      <c r="C618" s="13" t="s">
        <v>2638</v>
      </c>
      <c r="D618" s="13" t="s">
        <v>2639</v>
      </c>
      <c r="E618" s="13" t="s">
        <v>2640</v>
      </c>
      <c r="F618" s="14">
        <v>25701</v>
      </c>
      <c r="G618" s="13">
        <v>6350345</v>
      </c>
      <c r="H618" s="13" t="s">
        <v>2641</v>
      </c>
      <c r="I618" s="13">
        <v>303</v>
      </c>
      <c r="J618" s="13">
        <v>4</v>
      </c>
      <c r="K618" s="13">
        <v>1</v>
      </c>
      <c r="M618" s="13">
        <v>1</v>
      </c>
      <c r="O618" s="13" t="s">
        <v>40</v>
      </c>
      <c r="Q618" s="13">
        <v>1</v>
      </c>
      <c r="T618" s="13" t="s">
        <v>39</v>
      </c>
      <c r="U618" s="13" t="s">
        <v>28</v>
      </c>
      <c r="V618" s="13" t="s">
        <v>39</v>
      </c>
      <c r="W618" s="13" t="s">
        <v>2642</v>
      </c>
      <c r="X618" s="13" t="str">
        <f>_xlfn.XLOOKUP(Burndata[[#This Row],[STATE_FULL]],'[1]State Regions'!$A:$A,'[1]State Regions'!$B:$B)</f>
        <v>South</v>
      </c>
    </row>
    <row r="619" spans="1:24" x14ac:dyDescent="0.2">
      <c r="A619" s="13" t="s">
        <v>2636</v>
      </c>
      <c r="B619" s="13" t="s">
        <v>2637</v>
      </c>
      <c r="C619" s="13" t="s">
        <v>2643</v>
      </c>
      <c r="D619" s="13" t="s">
        <v>2644</v>
      </c>
      <c r="E619" s="13" t="s">
        <v>2239</v>
      </c>
      <c r="F619" s="14">
        <v>25301</v>
      </c>
      <c r="G619" s="13">
        <v>6350120</v>
      </c>
      <c r="H619" s="13" t="s">
        <v>2645</v>
      </c>
      <c r="I619" s="13">
        <v>956</v>
      </c>
      <c r="K619" s="13">
        <v>1</v>
      </c>
      <c r="O619" s="13" t="s">
        <v>40</v>
      </c>
      <c r="P619" s="13">
        <v>1</v>
      </c>
      <c r="T619" s="13" t="s">
        <v>2798</v>
      </c>
      <c r="U619" s="13" t="s">
        <v>28</v>
      </c>
      <c r="W619" s="13" t="s">
        <v>2646</v>
      </c>
      <c r="X619" s="13" t="str">
        <f>_xlfn.XLOOKUP(Burndata[[#This Row],[STATE_FULL]],'[1]State Regions'!$A:$A,'[1]State Regions'!$B:$B)</f>
        <v>South</v>
      </c>
    </row>
    <row r="620" spans="1:24" x14ac:dyDescent="0.2">
      <c r="A620" s="13" t="s">
        <v>2636</v>
      </c>
      <c r="B620" s="13" t="s">
        <v>2637</v>
      </c>
      <c r="C620" s="13" t="s">
        <v>2638</v>
      </c>
      <c r="D620" s="13" t="s">
        <v>2647</v>
      </c>
      <c r="E620" s="13" t="s">
        <v>2640</v>
      </c>
      <c r="F620" s="14">
        <v>25702</v>
      </c>
      <c r="G620" s="13">
        <v>6350400</v>
      </c>
      <c r="H620" s="13" t="s">
        <v>2648</v>
      </c>
      <c r="I620" s="13">
        <v>393</v>
      </c>
      <c r="K620" s="13">
        <v>1</v>
      </c>
      <c r="O620" s="13" t="s">
        <v>40</v>
      </c>
      <c r="Q620" s="13">
        <v>1</v>
      </c>
      <c r="T620" s="13" t="s">
        <v>2798</v>
      </c>
      <c r="U620" s="13" t="s">
        <v>28</v>
      </c>
      <c r="W620" s="13" t="s">
        <v>2649</v>
      </c>
      <c r="X620" s="13" t="str">
        <f>_xlfn.XLOOKUP(Burndata[[#This Row],[STATE_FULL]],'[1]State Regions'!$A:$A,'[1]State Regions'!$B:$B)</f>
        <v>South</v>
      </c>
    </row>
    <row r="621" spans="1:24" x14ac:dyDescent="0.2">
      <c r="A621" s="13" t="s">
        <v>2636</v>
      </c>
      <c r="B621" s="13" t="s">
        <v>2637</v>
      </c>
      <c r="C621" s="13" t="s">
        <v>2650</v>
      </c>
      <c r="D621" s="13" t="s">
        <v>1640</v>
      </c>
      <c r="E621" s="13" t="s">
        <v>2651</v>
      </c>
      <c r="F621" s="14">
        <v>26505</v>
      </c>
      <c r="G621" s="13">
        <v>6350007</v>
      </c>
      <c r="H621" s="13" t="s">
        <v>2652</v>
      </c>
      <c r="I621" s="13">
        <v>690</v>
      </c>
      <c r="K621" s="13">
        <v>1</v>
      </c>
      <c r="L621" s="13">
        <v>1</v>
      </c>
      <c r="O621" s="13" t="s">
        <v>40</v>
      </c>
      <c r="P621" s="13">
        <v>1</v>
      </c>
      <c r="S621" s="13">
        <v>1</v>
      </c>
      <c r="T621" s="13" t="s">
        <v>2798</v>
      </c>
      <c r="U621" s="13" t="s">
        <v>28</v>
      </c>
      <c r="W621" s="13" t="s">
        <v>2653</v>
      </c>
      <c r="X621" s="13" t="str">
        <f>_xlfn.XLOOKUP(Burndata[[#This Row],[STATE_FULL]],'[1]State Regions'!$A:$A,'[1]State Regions'!$B:$B)</f>
        <v>South</v>
      </c>
    </row>
    <row r="622" spans="1:24" x14ac:dyDescent="0.2">
      <c r="A622" s="13" t="s">
        <v>2636</v>
      </c>
      <c r="B622" s="13" t="s">
        <v>2637</v>
      </c>
      <c r="C622" s="13" t="s">
        <v>1940</v>
      </c>
      <c r="D622" s="13" t="s">
        <v>2654</v>
      </c>
      <c r="E622" s="13" t="s">
        <v>2655</v>
      </c>
      <c r="F622" s="14">
        <v>26003</v>
      </c>
      <c r="G622" s="13">
        <v>6350830</v>
      </c>
      <c r="H622" s="13" t="s">
        <v>2656</v>
      </c>
      <c r="I622" s="13">
        <v>223</v>
      </c>
      <c r="K622" s="13">
        <v>1</v>
      </c>
      <c r="O622" s="13" t="s">
        <v>40</v>
      </c>
      <c r="Q622" s="13">
        <v>1</v>
      </c>
      <c r="T622" s="13" t="s">
        <v>2798</v>
      </c>
      <c r="U622" s="13" t="s">
        <v>28</v>
      </c>
      <c r="W622" s="13" t="s">
        <v>2657</v>
      </c>
      <c r="X622" s="13" t="str">
        <f>_xlfn.XLOOKUP(Burndata[[#This Row],[STATE_FULL]],'[1]State Regions'!$A:$A,'[1]State Regions'!$B:$B)</f>
        <v>South</v>
      </c>
    </row>
    <row r="623" spans="1:24" x14ac:dyDescent="0.2">
      <c r="A623" s="13" t="s">
        <v>2658</v>
      </c>
      <c r="B623" s="13" t="s">
        <v>2659</v>
      </c>
      <c r="C623" s="13" t="s">
        <v>2660</v>
      </c>
      <c r="D623" s="13" t="s">
        <v>2661</v>
      </c>
      <c r="E623" s="13" t="s">
        <v>2662</v>
      </c>
      <c r="F623" s="14">
        <v>54311</v>
      </c>
      <c r="G623" s="13">
        <v>6450021</v>
      </c>
      <c r="H623" s="13" t="s">
        <v>2663</v>
      </c>
      <c r="I623" s="13">
        <v>167</v>
      </c>
      <c r="K623" s="13">
        <v>1</v>
      </c>
      <c r="O623" s="13" t="s">
        <v>28</v>
      </c>
      <c r="Q623" s="13">
        <v>1</v>
      </c>
      <c r="T623" s="13" t="s">
        <v>2798</v>
      </c>
      <c r="U623" s="13" t="s">
        <v>28</v>
      </c>
      <c r="W623" s="13" t="s">
        <v>2664</v>
      </c>
      <c r="X623" s="13" t="str">
        <f>_xlfn.XLOOKUP(Burndata[[#This Row],[STATE_FULL]],'[1]State Regions'!$A:$A,'[1]State Regions'!$B:$B)</f>
        <v>Midwest</v>
      </c>
    </row>
    <row r="624" spans="1:24" x14ac:dyDescent="0.2">
      <c r="A624" s="13" t="s">
        <v>2658</v>
      </c>
      <c r="B624" s="13" t="s">
        <v>2659</v>
      </c>
      <c r="C624" s="13" t="s">
        <v>2660</v>
      </c>
      <c r="D624" s="13" t="s">
        <v>2665</v>
      </c>
      <c r="E624" s="13" t="s">
        <v>2662</v>
      </c>
      <c r="F624" s="14">
        <v>54301</v>
      </c>
      <c r="G624" s="13">
        <v>6450450</v>
      </c>
      <c r="H624" s="13" t="s">
        <v>2666</v>
      </c>
      <c r="I624" s="13">
        <v>523</v>
      </c>
      <c r="K624" s="13">
        <v>1</v>
      </c>
      <c r="O624" s="13" t="s">
        <v>28</v>
      </c>
      <c r="Q624" s="13">
        <v>1</v>
      </c>
      <c r="T624" s="13" t="s">
        <v>2798</v>
      </c>
      <c r="U624" s="13" t="s">
        <v>28</v>
      </c>
      <c r="W624" s="13" t="s">
        <v>2667</v>
      </c>
      <c r="X624" s="13" t="str">
        <f>_xlfn.XLOOKUP(Burndata[[#This Row],[STATE_FULL]],'[1]State Regions'!$A:$A,'[1]State Regions'!$B:$B)</f>
        <v>Midwest</v>
      </c>
    </row>
    <row r="625" spans="1:24" x14ac:dyDescent="0.2">
      <c r="A625" s="13" t="s">
        <v>2658</v>
      </c>
      <c r="B625" s="13" t="s">
        <v>2659</v>
      </c>
      <c r="C625" s="13" t="s">
        <v>2668</v>
      </c>
      <c r="D625" s="13" t="s">
        <v>2669</v>
      </c>
      <c r="E625" s="13" t="s">
        <v>50</v>
      </c>
      <c r="F625" s="14">
        <v>53715</v>
      </c>
      <c r="G625" s="13">
        <v>6450810</v>
      </c>
      <c r="H625" s="13" t="s">
        <v>2670</v>
      </c>
      <c r="I625" s="13">
        <v>440</v>
      </c>
      <c r="K625" s="13">
        <v>1</v>
      </c>
      <c r="O625" s="13" t="s">
        <v>28</v>
      </c>
      <c r="Q625" s="13">
        <v>1</v>
      </c>
      <c r="T625" s="13" t="s">
        <v>2798</v>
      </c>
      <c r="U625" s="13" t="s">
        <v>28</v>
      </c>
      <c r="W625" s="13" t="s">
        <v>2671</v>
      </c>
      <c r="X625" s="13" t="str">
        <f>_xlfn.XLOOKUP(Burndata[[#This Row],[STATE_FULL]],'[1]State Regions'!$A:$A,'[1]State Regions'!$B:$B)</f>
        <v>Midwest</v>
      </c>
    </row>
    <row r="626" spans="1:24" x14ac:dyDescent="0.2">
      <c r="A626" s="13" t="s">
        <v>2658</v>
      </c>
      <c r="B626" s="13" t="s">
        <v>2659</v>
      </c>
      <c r="C626" s="13" t="s">
        <v>2668</v>
      </c>
      <c r="D626" s="13" t="s">
        <v>2672</v>
      </c>
      <c r="E626" s="13" t="s">
        <v>50</v>
      </c>
      <c r="F626" s="14">
        <v>53792</v>
      </c>
      <c r="G626" s="13">
        <v>6450820</v>
      </c>
      <c r="H626" s="13" t="s">
        <v>2673</v>
      </c>
      <c r="I626" s="13">
        <v>471</v>
      </c>
      <c r="J626" s="13">
        <v>11</v>
      </c>
      <c r="K626" s="13">
        <v>1</v>
      </c>
      <c r="L626" s="13">
        <v>1</v>
      </c>
      <c r="M626" s="13">
        <v>1</v>
      </c>
      <c r="N626" s="13">
        <v>1</v>
      </c>
      <c r="O626" s="13" t="s">
        <v>28</v>
      </c>
      <c r="P626" s="13">
        <v>1</v>
      </c>
      <c r="R626" s="13">
        <v>1</v>
      </c>
      <c r="T626" s="13" t="s">
        <v>28</v>
      </c>
      <c r="U626" s="13" t="s">
        <v>28</v>
      </c>
      <c r="W626" s="13" t="s">
        <v>2674</v>
      </c>
      <c r="X626" s="13" t="str">
        <f>_xlfn.XLOOKUP(Burndata[[#This Row],[STATE_FULL]],'[1]State Regions'!$A:$A,'[1]State Regions'!$B:$B)</f>
        <v>Midwest</v>
      </c>
    </row>
    <row r="627" spans="1:24" x14ac:dyDescent="0.2">
      <c r="A627" s="13" t="s">
        <v>2658</v>
      </c>
      <c r="B627" s="13" t="s">
        <v>2659</v>
      </c>
      <c r="C627" s="13" t="s">
        <v>2675</v>
      </c>
      <c r="D627" s="13" t="s">
        <v>2676</v>
      </c>
      <c r="E627" s="13" t="s">
        <v>2675</v>
      </c>
      <c r="F627" s="14">
        <v>54703</v>
      </c>
      <c r="G627" s="13">
        <v>6450310</v>
      </c>
      <c r="H627" s="13" t="s">
        <v>2677</v>
      </c>
      <c r="I627" s="13">
        <v>304</v>
      </c>
      <c r="K627" s="13">
        <v>1</v>
      </c>
      <c r="O627" s="13" t="s">
        <v>28</v>
      </c>
      <c r="Q627" s="13">
        <v>1</v>
      </c>
      <c r="T627" s="13" t="s">
        <v>2798</v>
      </c>
      <c r="U627" s="13" t="s">
        <v>28</v>
      </c>
      <c r="W627" s="13" t="s">
        <v>2678</v>
      </c>
      <c r="X627" s="13" t="str">
        <f>_xlfn.XLOOKUP(Burndata[[#This Row],[STATE_FULL]],'[1]State Regions'!$A:$A,'[1]State Regions'!$B:$B)</f>
        <v>Midwest</v>
      </c>
    </row>
    <row r="628" spans="1:24" x14ac:dyDescent="0.2">
      <c r="A628" s="13" t="s">
        <v>2658</v>
      </c>
      <c r="B628" s="13" t="s">
        <v>2659</v>
      </c>
      <c r="C628" s="13" t="s">
        <v>2679</v>
      </c>
      <c r="D628" s="13" t="s">
        <v>2680</v>
      </c>
      <c r="E628" s="13" t="s">
        <v>2679</v>
      </c>
      <c r="F628" s="14">
        <v>54601</v>
      </c>
      <c r="G628" s="13">
        <v>6450680</v>
      </c>
      <c r="H628" s="13" t="s">
        <v>2681</v>
      </c>
      <c r="I628" s="13">
        <v>325</v>
      </c>
      <c r="K628" s="13">
        <v>1</v>
      </c>
      <c r="O628" s="13" t="s">
        <v>28</v>
      </c>
      <c r="Q628" s="13">
        <v>1</v>
      </c>
      <c r="T628" s="13" t="s">
        <v>2798</v>
      </c>
      <c r="U628" s="13" t="s">
        <v>28</v>
      </c>
      <c r="W628" s="13" t="s">
        <v>2682</v>
      </c>
      <c r="X628" s="13" t="str">
        <f>_xlfn.XLOOKUP(Burndata[[#This Row],[STATE_FULL]],'[1]State Regions'!$A:$A,'[1]State Regions'!$B:$B)</f>
        <v>Midwest</v>
      </c>
    </row>
    <row r="629" spans="1:24" x14ac:dyDescent="0.2">
      <c r="A629" s="13" t="s">
        <v>2658</v>
      </c>
      <c r="B629" s="13" t="s">
        <v>2659</v>
      </c>
      <c r="C629" s="13" t="s">
        <v>2683</v>
      </c>
      <c r="D629" s="13" t="s">
        <v>2684</v>
      </c>
      <c r="E629" s="13" t="s">
        <v>2685</v>
      </c>
      <c r="F629" s="14">
        <v>54401</v>
      </c>
      <c r="G629" s="13">
        <v>6452085</v>
      </c>
      <c r="H629" s="13" t="s">
        <v>2686</v>
      </c>
      <c r="I629" s="13">
        <v>321</v>
      </c>
      <c r="K629" s="13">
        <v>1</v>
      </c>
      <c r="O629" s="13" t="s">
        <v>28</v>
      </c>
      <c r="Q629" s="13">
        <v>1</v>
      </c>
      <c r="T629" s="13" t="s">
        <v>2798</v>
      </c>
      <c r="U629" s="13" t="s">
        <v>28</v>
      </c>
      <c r="W629" s="13" t="s">
        <v>2687</v>
      </c>
      <c r="X629" s="13" t="str">
        <f>_xlfn.XLOOKUP(Burndata[[#This Row],[STATE_FULL]],'[1]State Regions'!$A:$A,'[1]State Regions'!$B:$B)</f>
        <v>Midwest</v>
      </c>
    </row>
    <row r="630" spans="1:24" x14ac:dyDescent="0.2">
      <c r="A630" s="13" t="s">
        <v>2658</v>
      </c>
      <c r="B630" s="13" t="s">
        <v>2659</v>
      </c>
      <c r="C630" s="13" t="s">
        <v>2688</v>
      </c>
      <c r="D630" s="13" t="s">
        <v>2689</v>
      </c>
      <c r="E630" s="13" t="s">
        <v>2688</v>
      </c>
      <c r="F630" s="14">
        <v>53226</v>
      </c>
      <c r="G630" s="13">
        <v>6451030</v>
      </c>
      <c r="H630" s="13" t="s">
        <v>2690</v>
      </c>
      <c r="I630" s="13">
        <v>306</v>
      </c>
      <c r="J630" s="13">
        <v>5</v>
      </c>
      <c r="K630" s="13">
        <v>1</v>
      </c>
      <c r="L630" s="13">
        <v>1</v>
      </c>
      <c r="N630" s="13">
        <v>1</v>
      </c>
      <c r="O630" s="13" t="s">
        <v>28</v>
      </c>
      <c r="R630" s="13">
        <v>1</v>
      </c>
      <c r="T630" s="13" t="s">
        <v>39</v>
      </c>
      <c r="U630" s="13" t="s">
        <v>28</v>
      </c>
      <c r="W630" s="13" t="s">
        <v>2691</v>
      </c>
      <c r="X630" s="13" t="str">
        <f>_xlfn.XLOOKUP(Burndata[[#This Row],[STATE_FULL]],'[1]State Regions'!$A:$A,'[1]State Regions'!$B:$B)</f>
        <v>Midwest</v>
      </c>
    </row>
    <row r="631" spans="1:24" x14ac:dyDescent="0.2">
      <c r="A631" s="13" t="s">
        <v>2658</v>
      </c>
      <c r="B631" s="13" t="s">
        <v>2659</v>
      </c>
      <c r="C631" s="13" t="s">
        <v>2688</v>
      </c>
      <c r="D631" s="13" t="s">
        <v>2692</v>
      </c>
      <c r="E631" s="13" t="s">
        <v>2688</v>
      </c>
      <c r="F631" s="14">
        <v>53226</v>
      </c>
      <c r="G631" s="13">
        <v>6452115</v>
      </c>
      <c r="H631" s="13" t="s">
        <v>2693</v>
      </c>
      <c r="I631" s="13">
        <v>702</v>
      </c>
      <c r="O631" s="13" t="s">
        <v>28</v>
      </c>
      <c r="P631" s="13">
        <v>1</v>
      </c>
      <c r="T631" s="13" t="s">
        <v>2798</v>
      </c>
      <c r="U631" s="13" t="s">
        <v>28</v>
      </c>
      <c r="W631" s="13" t="s">
        <v>2694</v>
      </c>
      <c r="X631" s="13" t="str">
        <f>_xlfn.XLOOKUP(Burndata[[#This Row],[STATE_FULL]],'[1]State Regions'!$A:$A,'[1]State Regions'!$B:$B)</f>
        <v>Midwest</v>
      </c>
    </row>
    <row r="632" spans="1:24" x14ac:dyDescent="0.2">
      <c r="A632" s="13" t="s">
        <v>2658</v>
      </c>
      <c r="B632" s="13" t="s">
        <v>2659</v>
      </c>
      <c r="C632" s="13" t="s">
        <v>2688</v>
      </c>
      <c r="D632" s="13" t="s">
        <v>2695</v>
      </c>
      <c r="E632" s="13" t="s">
        <v>2688</v>
      </c>
      <c r="F632" s="14">
        <v>53211</v>
      </c>
      <c r="G632" s="13">
        <v>6451130</v>
      </c>
      <c r="H632" s="13" t="s">
        <v>2696</v>
      </c>
      <c r="I632" s="13">
        <v>273</v>
      </c>
      <c r="J632" s="13">
        <v>12</v>
      </c>
      <c r="M632" s="13">
        <v>1</v>
      </c>
      <c r="N632" s="13">
        <v>1</v>
      </c>
      <c r="T632" s="13" t="s">
        <v>39</v>
      </c>
      <c r="W632" s="13" t="s">
        <v>2697</v>
      </c>
      <c r="X632" s="13" t="str">
        <f>_xlfn.XLOOKUP(Burndata[[#This Row],[STATE_FULL]],'[1]State Regions'!$A:$A,'[1]State Regions'!$B:$B)</f>
        <v>Midwest</v>
      </c>
    </row>
    <row r="633" spans="1:24" x14ac:dyDescent="0.2">
      <c r="A633" s="13" t="s">
        <v>2658</v>
      </c>
      <c r="B633" s="13" t="s">
        <v>2659</v>
      </c>
      <c r="C633" s="13" t="s">
        <v>2698</v>
      </c>
      <c r="D633" s="13" t="s">
        <v>2699</v>
      </c>
      <c r="E633" s="13" t="s">
        <v>2700</v>
      </c>
      <c r="F633" s="14">
        <v>53547</v>
      </c>
      <c r="G633" s="13">
        <v>6450015</v>
      </c>
      <c r="H633" s="13" t="s">
        <v>2701</v>
      </c>
      <c r="I633" s="13">
        <v>240</v>
      </c>
      <c r="K633" s="13">
        <v>1</v>
      </c>
      <c r="O633" s="13" t="s">
        <v>28</v>
      </c>
      <c r="Q633" s="13">
        <v>1</v>
      </c>
      <c r="T633" s="13" t="s">
        <v>2798</v>
      </c>
      <c r="U633" s="13" t="s">
        <v>28</v>
      </c>
      <c r="W633" s="13" t="s">
        <v>2702</v>
      </c>
      <c r="X633" s="13" t="str">
        <f>_xlfn.XLOOKUP(Burndata[[#This Row],[STATE_FULL]],'[1]State Regions'!$A:$A,'[1]State Regions'!$B:$B)</f>
        <v>Midwest</v>
      </c>
    </row>
    <row r="634" spans="1:24" x14ac:dyDescent="0.2">
      <c r="A634" s="13" t="s">
        <v>2658</v>
      </c>
      <c r="B634" s="13" t="s">
        <v>2659</v>
      </c>
      <c r="C634" s="13" t="s">
        <v>2703</v>
      </c>
      <c r="D634" s="13" t="s">
        <v>2704</v>
      </c>
      <c r="E634" s="13" t="s">
        <v>2028</v>
      </c>
      <c r="F634" s="14">
        <v>53066</v>
      </c>
      <c r="G634" s="13">
        <v>6450175</v>
      </c>
      <c r="H634" s="13" t="s">
        <v>2705</v>
      </c>
      <c r="I634" s="13">
        <v>117</v>
      </c>
      <c r="K634" s="13">
        <v>1</v>
      </c>
      <c r="O634" s="13" t="s">
        <v>28</v>
      </c>
      <c r="Q634" s="13">
        <v>1</v>
      </c>
      <c r="T634" s="13" t="s">
        <v>2798</v>
      </c>
      <c r="U634" s="13" t="s">
        <v>28</v>
      </c>
      <c r="W634" s="13" t="s">
        <v>2706</v>
      </c>
      <c r="X634" s="13" t="str">
        <f>_xlfn.XLOOKUP(Burndata[[#This Row],[STATE_FULL]],'[1]State Regions'!$A:$A,'[1]State Regions'!$B:$B)</f>
        <v>Midwest</v>
      </c>
    </row>
    <row r="635" spans="1:24" x14ac:dyDescent="0.2">
      <c r="A635" s="13" t="s">
        <v>2658</v>
      </c>
      <c r="B635" s="13" t="s">
        <v>2659</v>
      </c>
      <c r="C635" s="13" t="s">
        <v>1041</v>
      </c>
      <c r="D635" s="13" t="s">
        <v>2707</v>
      </c>
      <c r="E635" s="13" t="s">
        <v>2708</v>
      </c>
      <c r="F635" s="14">
        <v>54956</v>
      </c>
      <c r="G635" s="13">
        <v>6451290</v>
      </c>
      <c r="H635" s="13" t="s">
        <v>2709</v>
      </c>
      <c r="I635" s="13">
        <v>150</v>
      </c>
      <c r="K635" s="13">
        <v>1</v>
      </c>
      <c r="O635" s="13" t="s">
        <v>28</v>
      </c>
      <c r="Q635" s="13">
        <v>1</v>
      </c>
      <c r="T635" s="13" t="s">
        <v>2798</v>
      </c>
      <c r="U635" s="13" t="s">
        <v>28</v>
      </c>
      <c r="W635" s="13" t="s">
        <v>2710</v>
      </c>
      <c r="X635" s="13" t="str">
        <f>_xlfn.XLOOKUP(Burndata[[#This Row],[STATE_FULL]],'[1]State Regions'!$A:$A,'[1]State Regions'!$B:$B)</f>
        <v>Midwest</v>
      </c>
    </row>
    <row r="636" spans="1:24" x14ac:dyDescent="0.2">
      <c r="A636" s="13" t="s">
        <v>2658</v>
      </c>
      <c r="B636" s="13" t="s">
        <v>2659</v>
      </c>
      <c r="C636" s="13" t="s">
        <v>2711</v>
      </c>
      <c r="D636" s="13" t="s">
        <v>2712</v>
      </c>
      <c r="E636" s="13" t="s">
        <v>2713</v>
      </c>
      <c r="F636" s="14">
        <v>54449</v>
      </c>
      <c r="G636" s="13">
        <v>6450860</v>
      </c>
      <c r="H636" s="13" t="s">
        <v>2714</v>
      </c>
      <c r="I636" s="13">
        <v>500</v>
      </c>
      <c r="K636" s="13">
        <v>1</v>
      </c>
      <c r="L636" s="13">
        <v>1</v>
      </c>
      <c r="O636" s="13" t="s">
        <v>28</v>
      </c>
      <c r="Q636" s="13">
        <v>1</v>
      </c>
      <c r="S636" s="13">
        <v>1</v>
      </c>
      <c r="T636" s="13" t="s">
        <v>2798</v>
      </c>
      <c r="U636" s="13" t="s">
        <v>28</v>
      </c>
      <c r="W636" s="13" t="s">
        <v>2715</v>
      </c>
      <c r="X636" s="13" t="str">
        <f>_xlfn.XLOOKUP(Burndata[[#This Row],[STATE_FULL]],'[1]State Regions'!$A:$A,'[1]State Regions'!$B:$B)</f>
        <v>Midwest</v>
      </c>
    </row>
    <row r="637" spans="1:24" x14ac:dyDescent="0.2">
      <c r="I637" s="13">
        <f>SUBTOTAL(109,Burndata[TOTAL_BEDS(Total staffed hospital beds)])</f>
        <v>288443</v>
      </c>
      <c r="J637" s="13">
        <f>SUBTOTAL(109,Burndata[BURN_BEDS(beds dedicated to burn care)])</f>
        <v>2080</v>
      </c>
      <c r="K637" s="13">
        <f>SUBTOTAL(109,Burndata[TRAUMA_ADULT])</f>
        <v>565</v>
      </c>
      <c r="L637" s="13">
        <f>SUBTOTAL(109,Burndata[TRAUMA_PEDS])</f>
        <v>146</v>
      </c>
      <c r="M637" s="13">
        <f>SUBTOTAL(109,Burndata[BURN_ADULT])</f>
        <v>120</v>
      </c>
      <c r="N637" s="13">
        <f>SUBTOTAL(109,Burndata[BURN_PEDS])</f>
        <v>89</v>
      </c>
      <c r="P637" s="13">
        <f>SUBTOTAL(109,Burndata[ADULT_TRAUMA_L1])</f>
        <v>229</v>
      </c>
      <c r="Q637" s="13">
        <f>SUBTOTAL(109,Burndata[ADULT_TRAUMA_L2])</f>
        <v>336</v>
      </c>
      <c r="R637" s="13">
        <f>SUBTOTAL(109,Burndata[PEDS_TRAUMA_L1])</f>
        <v>80</v>
      </c>
      <c r="S637" s="13">
        <f>SUBTOTAL(109,Burndata[PEDS_TRAUMA_L2])</f>
        <v>66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611FB-8A21-4C6E-8132-655917EF19A5}">
  <dimension ref="A1:F53"/>
  <sheetViews>
    <sheetView workbookViewId="0">
      <selection activeCell="B23" sqref="B23"/>
    </sheetView>
  </sheetViews>
  <sheetFormatPr defaultRowHeight="15" x14ac:dyDescent="0.25"/>
  <cols>
    <col min="1" max="1" width="7" customWidth="1"/>
    <col min="2" max="2" width="26" customWidth="1"/>
    <col min="3" max="3" width="23" customWidth="1"/>
    <col min="4" max="4" width="23" hidden="1" customWidth="1"/>
    <col min="5" max="5" width="17" hidden="1" customWidth="1"/>
    <col min="6" max="6" width="20" hidden="1" customWidth="1"/>
  </cols>
  <sheetData>
    <row r="1" spans="1:6" ht="32.1" customHeight="1" x14ac:dyDescent="0.25">
      <c r="A1" s="19" t="s">
        <v>2758</v>
      </c>
      <c r="B1" s="19" t="s">
        <v>2755</v>
      </c>
      <c r="C1" s="19" t="s">
        <v>2759</v>
      </c>
      <c r="D1" s="19" t="s">
        <v>2760</v>
      </c>
      <c r="E1" s="19" t="s">
        <v>2761</v>
      </c>
      <c r="F1" s="19" t="s">
        <v>2762</v>
      </c>
    </row>
    <row r="2" spans="1:6" x14ac:dyDescent="0.25">
      <c r="A2" s="20">
        <v>1</v>
      </c>
      <c r="B2" s="21" t="s">
        <v>146</v>
      </c>
      <c r="C2" s="22">
        <v>39355309</v>
      </c>
      <c r="D2" s="22">
        <v>39364774</v>
      </c>
      <c r="E2" s="23">
        <f t="shared" ref="E2:E33" si="0">C2-D2</f>
        <v>-9465</v>
      </c>
      <c r="F2" s="24">
        <f t="shared" ref="F2:F33" si="1">(C2-D2)/D2</f>
        <v>-2.4044339743954836E-4</v>
      </c>
    </row>
    <row r="3" spans="1:6" x14ac:dyDescent="0.25">
      <c r="A3" s="25">
        <v>2</v>
      </c>
      <c r="B3" s="26" t="s">
        <v>2317</v>
      </c>
      <c r="C3" s="27">
        <v>31709821</v>
      </c>
      <c r="D3" s="27">
        <v>31318578</v>
      </c>
      <c r="E3" s="28">
        <f t="shared" si="0"/>
        <v>391243</v>
      </c>
      <c r="F3" s="29">
        <f t="shared" si="1"/>
        <v>1.2492361562520494E-2</v>
      </c>
    </row>
    <row r="4" spans="1:6" x14ac:dyDescent="0.25">
      <c r="A4" s="20">
        <v>3</v>
      </c>
      <c r="B4" s="21" t="s">
        <v>562</v>
      </c>
      <c r="C4" s="22">
        <v>23462518</v>
      </c>
      <c r="D4" s="22">
        <v>23265838</v>
      </c>
      <c r="E4" s="23">
        <f t="shared" si="0"/>
        <v>196680</v>
      </c>
      <c r="F4" s="24">
        <f t="shared" si="1"/>
        <v>8.4535962126100934E-3</v>
      </c>
    </row>
    <row r="5" spans="1:6" x14ac:dyDescent="0.25">
      <c r="A5" s="25">
        <v>4</v>
      </c>
      <c r="B5" s="26" t="s">
        <v>1730</v>
      </c>
      <c r="C5" s="27">
        <v>20002427</v>
      </c>
      <c r="D5" s="27">
        <v>20001419</v>
      </c>
      <c r="E5" s="28">
        <f t="shared" si="0"/>
        <v>1008</v>
      </c>
      <c r="F5" s="29">
        <f t="shared" si="1"/>
        <v>5.0396424373690685E-5</v>
      </c>
    </row>
    <row r="6" spans="1:6" x14ac:dyDescent="0.25">
      <c r="A6" s="20">
        <v>5</v>
      </c>
      <c r="B6" s="21" t="s">
        <v>2083</v>
      </c>
      <c r="C6" s="22">
        <v>13059432</v>
      </c>
      <c r="D6" s="22">
        <v>13045848</v>
      </c>
      <c r="E6" s="23">
        <f t="shared" si="0"/>
        <v>13584</v>
      </c>
      <c r="F6" s="24">
        <f t="shared" si="1"/>
        <v>1.0412508255500141E-3</v>
      </c>
    </row>
    <row r="7" spans="1:6" x14ac:dyDescent="0.25">
      <c r="A7" s="25">
        <v>6</v>
      </c>
      <c r="B7" s="26" t="s">
        <v>825</v>
      </c>
      <c r="C7" s="27">
        <v>12719141</v>
      </c>
      <c r="D7" s="27">
        <v>12703033</v>
      </c>
      <c r="E7" s="28">
        <f t="shared" si="0"/>
        <v>16108</v>
      </c>
      <c r="F7" s="29">
        <f t="shared" si="1"/>
        <v>1.2680436239124939E-3</v>
      </c>
    </row>
    <row r="8" spans="1:6" x14ac:dyDescent="0.25">
      <c r="A8" s="20">
        <v>7</v>
      </c>
      <c r="B8" s="21" t="s">
        <v>1940</v>
      </c>
      <c r="C8" s="22">
        <v>11900510</v>
      </c>
      <c r="D8" s="22">
        <v>11860621</v>
      </c>
      <c r="E8" s="23">
        <f t="shared" si="0"/>
        <v>39889</v>
      </c>
      <c r="F8" s="24">
        <f t="shared" si="1"/>
        <v>3.3631459937890269E-3</v>
      </c>
    </row>
    <row r="9" spans="1:6" x14ac:dyDescent="0.25">
      <c r="A9" s="25">
        <v>8</v>
      </c>
      <c r="B9" s="26" t="s">
        <v>722</v>
      </c>
      <c r="C9" s="27">
        <v>11302748</v>
      </c>
      <c r="D9" s="27">
        <v>11204208</v>
      </c>
      <c r="E9" s="28">
        <f t="shared" si="0"/>
        <v>98540</v>
      </c>
      <c r="F9" s="29">
        <f t="shared" si="1"/>
        <v>8.7949099124186199E-3</v>
      </c>
    </row>
    <row r="10" spans="1:6" x14ac:dyDescent="0.25">
      <c r="A10" s="20">
        <v>9</v>
      </c>
      <c r="B10" s="21" t="s">
        <v>1869</v>
      </c>
      <c r="C10" s="22">
        <v>11197968</v>
      </c>
      <c r="D10" s="22">
        <v>11052061</v>
      </c>
      <c r="E10" s="23">
        <f t="shared" si="0"/>
        <v>145907</v>
      </c>
      <c r="F10" s="24">
        <f t="shared" si="1"/>
        <v>1.3201791050556091E-2</v>
      </c>
    </row>
    <row r="11" spans="1:6" x14ac:dyDescent="0.25">
      <c r="A11" s="25">
        <v>10</v>
      </c>
      <c r="B11" s="26" t="s">
        <v>1285</v>
      </c>
      <c r="C11" s="27">
        <v>10127884</v>
      </c>
      <c r="D11" s="27">
        <v>10099962</v>
      </c>
      <c r="E11" s="28">
        <f t="shared" si="0"/>
        <v>27922</v>
      </c>
      <c r="F11" s="29">
        <f t="shared" si="1"/>
        <v>2.764564856778669E-3</v>
      </c>
    </row>
    <row r="12" spans="1:6" x14ac:dyDescent="0.25">
      <c r="A12" s="20">
        <v>11</v>
      </c>
      <c r="B12" s="21" t="s">
        <v>1662</v>
      </c>
      <c r="C12" s="22">
        <v>9548215</v>
      </c>
      <c r="D12" s="22">
        <v>9506354</v>
      </c>
      <c r="E12" s="23">
        <f t="shared" si="0"/>
        <v>41861</v>
      </c>
      <c r="F12" s="24">
        <f t="shared" si="1"/>
        <v>4.4034758225919212E-3</v>
      </c>
    </row>
    <row r="13" spans="1:6" x14ac:dyDescent="0.25">
      <c r="A13" s="25">
        <v>12</v>
      </c>
      <c r="B13" s="26" t="s">
        <v>2541</v>
      </c>
      <c r="C13" s="27">
        <v>8880107</v>
      </c>
      <c r="D13" s="27">
        <v>8819642</v>
      </c>
      <c r="E13" s="28">
        <f t="shared" si="0"/>
        <v>60465</v>
      </c>
      <c r="F13" s="29">
        <f t="shared" si="1"/>
        <v>6.8557204476100047E-3</v>
      </c>
    </row>
    <row r="14" spans="1:6" x14ac:dyDescent="0.25">
      <c r="A14" s="20">
        <v>13</v>
      </c>
      <c r="B14" s="21" t="s">
        <v>141</v>
      </c>
      <c r="C14" s="22">
        <v>8001020</v>
      </c>
      <c r="D14" s="22">
        <v>7927958</v>
      </c>
      <c r="E14" s="23">
        <f t="shared" si="0"/>
        <v>73062</v>
      </c>
      <c r="F14" s="24">
        <f t="shared" si="1"/>
        <v>9.2157400430224277E-3</v>
      </c>
    </row>
    <row r="15" spans="1:6" x14ac:dyDescent="0.25">
      <c r="A15" s="25">
        <v>14</v>
      </c>
      <c r="B15" s="26" t="s">
        <v>63</v>
      </c>
      <c r="C15" s="27">
        <v>7623818</v>
      </c>
      <c r="D15" s="27">
        <v>7556424</v>
      </c>
      <c r="E15" s="28">
        <f t="shared" si="0"/>
        <v>67394</v>
      </c>
      <c r="F15" s="29">
        <f t="shared" si="1"/>
        <v>8.918768983847386E-3</v>
      </c>
    </row>
    <row r="16" spans="1:6" x14ac:dyDescent="0.25">
      <c r="A16" s="20">
        <v>15</v>
      </c>
      <c r="B16" s="21" t="s">
        <v>2283</v>
      </c>
      <c r="C16" s="22">
        <v>7315076</v>
      </c>
      <c r="D16" s="22">
        <v>7251291</v>
      </c>
      <c r="E16" s="23">
        <f t="shared" si="0"/>
        <v>63785</v>
      </c>
      <c r="F16" s="24">
        <f t="shared" si="1"/>
        <v>8.796364674924782E-3</v>
      </c>
    </row>
    <row r="17" spans="1:6" x14ac:dyDescent="0.25">
      <c r="A17" s="25">
        <v>16</v>
      </c>
      <c r="B17" s="26" t="s">
        <v>1232</v>
      </c>
      <c r="C17" s="27">
        <v>7154084</v>
      </c>
      <c r="D17" s="27">
        <v>7138560</v>
      </c>
      <c r="E17" s="28">
        <f t="shared" si="0"/>
        <v>15524</v>
      </c>
      <c r="F17" s="29">
        <f t="shared" si="1"/>
        <v>2.1746682804375111E-3</v>
      </c>
    </row>
    <row r="18" spans="1:6" x14ac:dyDescent="0.25">
      <c r="A18" s="20">
        <v>17</v>
      </c>
      <c r="B18" s="21" t="s">
        <v>1052</v>
      </c>
      <c r="C18" s="22">
        <v>6973333</v>
      </c>
      <c r="D18" s="22">
        <v>6934754</v>
      </c>
      <c r="E18" s="23">
        <f t="shared" si="0"/>
        <v>38579</v>
      </c>
      <c r="F18" s="24">
        <f t="shared" si="1"/>
        <v>5.5631389375888456E-3</v>
      </c>
    </row>
    <row r="19" spans="1:6" x14ac:dyDescent="0.25">
      <c r="A19" s="25">
        <v>18</v>
      </c>
      <c r="B19" s="26" t="s">
        <v>1499</v>
      </c>
      <c r="C19" s="27">
        <v>6270541</v>
      </c>
      <c r="D19" s="27">
        <v>6243544</v>
      </c>
      <c r="E19" s="28">
        <f t="shared" si="0"/>
        <v>26997</v>
      </c>
      <c r="F19" s="29">
        <f t="shared" si="1"/>
        <v>4.3239865051003081E-3</v>
      </c>
    </row>
    <row r="20" spans="1:6" x14ac:dyDescent="0.25">
      <c r="A20" s="20">
        <v>19</v>
      </c>
      <c r="B20" s="21" t="s">
        <v>1207</v>
      </c>
      <c r="C20" s="22">
        <v>6265347</v>
      </c>
      <c r="D20" s="22">
        <v>6245314</v>
      </c>
      <c r="E20" s="23">
        <f t="shared" si="0"/>
        <v>20033</v>
      </c>
      <c r="F20" s="24">
        <f t="shared" si="1"/>
        <v>3.2076849939010272E-3</v>
      </c>
    </row>
    <row r="21" spans="1:6" x14ac:dyDescent="0.25">
      <c r="A21" s="25">
        <v>20</v>
      </c>
      <c r="B21" s="26" t="s">
        <v>2658</v>
      </c>
      <c r="C21" s="27">
        <v>5972787</v>
      </c>
      <c r="D21" s="27">
        <v>5957168</v>
      </c>
      <c r="E21" s="28">
        <f t="shared" si="0"/>
        <v>15619</v>
      </c>
      <c r="F21" s="29">
        <f t="shared" si="1"/>
        <v>2.6218834184296969E-3</v>
      </c>
    </row>
    <row r="22" spans="1:6" x14ac:dyDescent="0.25">
      <c r="A22" s="20">
        <v>21</v>
      </c>
      <c r="B22" s="21" t="s">
        <v>401</v>
      </c>
      <c r="C22" s="22">
        <v>6012561</v>
      </c>
      <c r="D22" s="22">
        <v>5988502</v>
      </c>
      <c r="E22" s="23">
        <f t="shared" si="0"/>
        <v>24059</v>
      </c>
      <c r="F22" s="24">
        <f t="shared" si="1"/>
        <v>4.0175322643292094E-3</v>
      </c>
    </row>
    <row r="23" spans="1:6" x14ac:dyDescent="0.25">
      <c r="A23" s="25">
        <v>22</v>
      </c>
      <c r="B23" s="26" t="s">
        <v>2754</v>
      </c>
      <c r="C23" s="27">
        <v>5830405</v>
      </c>
      <c r="D23" s="27">
        <v>5797405</v>
      </c>
      <c r="E23" s="28">
        <f t="shared" si="0"/>
        <v>33000</v>
      </c>
      <c r="F23" s="29">
        <f t="shared" si="1"/>
        <v>5.692201942075808E-3</v>
      </c>
    </row>
    <row r="24" spans="1:6" x14ac:dyDescent="0.25">
      <c r="A24" s="20">
        <v>23</v>
      </c>
      <c r="B24" s="21" t="s">
        <v>2237</v>
      </c>
      <c r="C24" s="22">
        <v>5570274</v>
      </c>
      <c r="D24" s="22">
        <v>5490316</v>
      </c>
      <c r="E24" s="23">
        <f t="shared" si="0"/>
        <v>79958</v>
      </c>
      <c r="F24" s="24">
        <f t="shared" si="1"/>
        <v>1.4563460463842154E-2</v>
      </c>
    </row>
    <row r="25" spans="1:6" x14ac:dyDescent="0.25">
      <c r="A25" s="25">
        <v>24</v>
      </c>
      <c r="B25" s="26" t="s">
        <v>33</v>
      </c>
      <c r="C25" s="27">
        <v>5193088</v>
      </c>
      <c r="D25" s="27">
        <v>5163055</v>
      </c>
      <c r="E25" s="28">
        <f t="shared" si="0"/>
        <v>30033</v>
      </c>
      <c r="F25" s="29">
        <f t="shared" si="1"/>
        <v>5.8169049138542973E-3</v>
      </c>
    </row>
    <row r="26" spans="1:6" x14ac:dyDescent="0.25">
      <c r="A26" s="20">
        <v>25</v>
      </c>
      <c r="B26" s="21" t="s">
        <v>1150</v>
      </c>
      <c r="C26" s="22">
        <v>4618189</v>
      </c>
      <c r="D26" s="22">
        <v>4614878</v>
      </c>
      <c r="E26" s="23">
        <f t="shared" si="0"/>
        <v>3311</v>
      </c>
      <c r="F26" s="24">
        <f t="shared" si="1"/>
        <v>7.1746208675505614E-4</v>
      </c>
    </row>
    <row r="27" spans="1:6" x14ac:dyDescent="0.25">
      <c r="A27" s="25">
        <v>26</v>
      </c>
      <c r="B27" s="26" t="s">
        <v>1131</v>
      </c>
      <c r="C27" s="27">
        <v>4606864</v>
      </c>
      <c r="D27" s="27">
        <v>4584046</v>
      </c>
      <c r="E27" s="28">
        <f t="shared" si="0"/>
        <v>22818</v>
      </c>
      <c r="F27" s="29">
        <f t="shared" si="1"/>
        <v>4.9776987403704065E-3</v>
      </c>
    </row>
    <row r="28" spans="1:6" x14ac:dyDescent="0.25">
      <c r="A28" s="20">
        <v>27</v>
      </c>
      <c r="B28" s="21" t="s">
        <v>2052</v>
      </c>
      <c r="C28" s="22">
        <v>4273586</v>
      </c>
      <c r="D28" s="22">
        <v>4265324</v>
      </c>
      <c r="E28" s="23">
        <f t="shared" si="0"/>
        <v>8262</v>
      </c>
      <c r="F28" s="24">
        <f t="shared" si="1"/>
        <v>1.9370158046610293E-3</v>
      </c>
    </row>
    <row r="29" spans="1:6" x14ac:dyDescent="0.25">
      <c r="A29" s="25">
        <v>28</v>
      </c>
      <c r="B29" s="26" t="s">
        <v>2039</v>
      </c>
      <c r="C29" s="27">
        <v>4123288</v>
      </c>
      <c r="D29" s="27">
        <v>4097758</v>
      </c>
      <c r="E29" s="28">
        <f t="shared" si="0"/>
        <v>25530</v>
      </c>
      <c r="F29" s="29">
        <f t="shared" si="1"/>
        <v>6.2302361437644683E-3</v>
      </c>
    </row>
    <row r="30" spans="1:6" x14ac:dyDescent="0.25">
      <c r="A30" s="20">
        <v>29</v>
      </c>
      <c r="B30" s="21" t="s">
        <v>481</v>
      </c>
      <c r="C30" s="22">
        <v>3688496</v>
      </c>
      <c r="D30" s="22">
        <v>3674449</v>
      </c>
      <c r="E30" s="23">
        <f t="shared" si="0"/>
        <v>14047</v>
      </c>
      <c r="F30" s="24">
        <f t="shared" si="1"/>
        <v>3.8228860980244928E-3</v>
      </c>
    </row>
    <row r="31" spans="1:6" x14ac:dyDescent="0.25">
      <c r="A31" s="25">
        <v>30</v>
      </c>
      <c r="B31" s="26" t="s">
        <v>2501</v>
      </c>
      <c r="C31" s="27">
        <v>3538904</v>
      </c>
      <c r="D31" s="27">
        <v>3502983</v>
      </c>
      <c r="E31" s="28">
        <f t="shared" si="0"/>
        <v>35921</v>
      </c>
      <c r="F31" s="29">
        <f t="shared" si="1"/>
        <v>1.0254403175807589E-2</v>
      </c>
    </row>
    <row r="32" spans="1:6" x14ac:dyDescent="0.25">
      <c r="A32" s="20">
        <v>31</v>
      </c>
      <c r="B32" s="21" t="s">
        <v>1622</v>
      </c>
      <c r="C32" s="22">
        <v>3282188</v>
      </c>
      <c r="D32" s="22">
        <v>3253543</v>
      </c>
      <c r="E32" s="23">
        <f t="shared" si="0"/>
        <v>28645</v>
      </c>
      <c r="F32" s="24">
        <f t="shared" si="1"/>
        <v>8.8042481688423973E-3</v>
      </c>
    </row>
    <row r="33" spans="1:6" x14ac:dyDescent="0.25">
      <c r="A33" s="25">
        <v>32</v>
      </c>
      <c r="B33" s="26" t="s">
        <v>1088</v>
      </c>
      <c r="C33" s="27">
        <v>3238387</v>
      </c>
      <c r="D33" s="27">
        <v>3230454</v>
      </c>
      <c r="E33" s="28">
        <f t="shared" si="0"/>
        <v>7933</v>
      </c>
      <c r="F33" s="29">
        <f t="shared" si="1"/>
        <v>2.4556919863276184E-3</v>
      </c>
    </row>
    <row r="34" spans="1:6" x14ac:dyDescent="0.25">
      <c r="A34" s="20">
        <v>33</v>
      </c>
      <c r="B34" s="21" t="s">
        <v>119</v>
      </c>
      <c r="C34" s="22">
        <v>3114791</v>
      </c>
      <c r="D34" s="22">
        <v>3096080</v>
      </c>
      <c r="E34" s="23">
        <f t="shared" ref="E34:E53" si="2">C34-D34</f>
        <v>18711</v>
      </c>
      <c r="F34" s="24">
        <f t="shared" ref="F34:F53" si="3">(C34-D34)/D34</f>
        <v>6.0434484897031087E-3</v>
      </c>
    </row>
    <row r="35" spans="1:6" x14ac:dyDescent="0.25">
      <c r="A35" s="25">
        <v>34</v>
      </c>
      <c r="B35" s="26" t="s">
        <v>1107</v>
      </c>
      <c r="C35" s="27">
        <v>2977220</v>
      </c>
      <c r="D35" s="27">
        <v>2965252</v>
      </c>
      <c r="E35" s="28">
        <f t="shared" si="2"/>
        <v>11968</v>
      </c>
      <c r="F35" s="29">
        <f t="shared" si="3"/>
        <v>4.036081924908912E-3</v>
      </c>
    </row>
    <row r="36" spans="1:6" x14ac:dyDescent="0.25">
      <c r="A36" s="20">
        <v>35</v>
      </c>
      <c r="B36" s="21" t="s">
        <v>1478</v>
      </c>
      <c r="C36" s="22">
        <v>2954160</v>
      </c>
      <c r="D36" s="22">
        <v>2950172</v>
      </c>
      <c r="E36" s="23">
        <f t="shared" si="2"/>
        <v>3988</v>
      </c>
      <c r="F36" s="24">
        <f t="shared" si="3"/>
        <v>1.3517855908062309E-3</v>
      </c>
    </row>
    <row r="37" spans="1:6" x14ac:dyDescent="0.25">
      <c r="A37" s="25">
        <v>36</v>
      </c>
      <c r="B37" s="26" t="s">
        <v>1723</v>
      </c>
      <c r="C37" s="27">
        <v>2125498</v>
      </c>
      <c r="D37" s="27">
        <v>2126774</v>
      </c>
      <c r="E37" s="28">
        <f t="shared" si="2"/>
        <v>-1276</v>
      </c>
      <c r="F37" s="29">
        <f t="shared" si="3"/>
        <v>-5.9996971939660728E-4</v>
      </c>
    </row>
    <row r="38" spans="1:6" x14ac:dyDescent="0.25">
      <c r="A38" s="20">
        <v>37</v>
      </c>
      <c r="B38" s="21" t="s">
        <v>806</v>
      </c>
      <c r="C38" s="22">
        <v>2029733</v>
      </c>
      <c r="D38" s="22">
        <v>2000872</v>
      </c>
      <c r="E38" s="23">
        <f t="shared" si="2"/>
        <v>28861</v>
      </c>
      <c r="F38" s="24">
        <f t="shared" si="3"/>
        <v>1.4424211043984822E-2</v>
      </c>
    </row>
    <row r="39" spans="1:6" x14ac:dyDescent="0.25">
      <c r="A39" s="25">
        <v>38</v>
      </c>
      <c r="B39" s="26" t="s">
        <v>1593</v>
      </c>
      <c r="C39" s="27">
        <v>2018006</v>
      </c>
      <c r="D39" s="27">
        <v>2005591</v>
      </c>
      <c r="E39" s="28">
        <f t="shared" si="2"/>
        <v>12415</v>
      </c>
      <c r="F39" s="29">
        <f t="shared" si="3"/>
        <v>6.1901953090136522E-3</v>
      </c>
    </row>
    <row r="40" spans="1:6" x14ac:dyDescent="0.25">
      <c r="A40" s="20">
        <v>39</v>
      </c>
      <c r="B40" s="21" t="s">
        <v>2636</v>
      </c>
      <c r="C40" s="22">
        <v>1766147</v>
      </c>
      <c r="D40" s="22">
        <v>1767402</v>
      </c>
      <c r="E40" s="23">
        <f t="shared" si="2"/>
        <v>-1255</v>
      </c>
      <c r="F40" s="24">
        <f t="shared" si="3"/>
        <v>-7.1008180368699369E-4</v>
      </c>
    </row>
    <row r="41" spans="1:6" x14ac:dyDescent="0.25">
      <c r="A41" s="25">
        <v>40</v>
      </c>
      <c r="B41" s="26" t="s">
        <v>794</v>
      </c>
      <c r="C41" s="27">
        <v>1432820</v>
      </c>
      <c r="D41" s="27">
        <v>1434952</v>
      </c>
      <c r="E41" s="28">
        <f t="shared" si="2"/>
        <v>-2132</v>
      </c>
      <c r="F41" s="29">
        <f t="shared" si="3"/>
        <v>-1.4857639837430102E-3</v>
      </c>
    </row>
    <row r="42" spans="1:6" x14ac:dyDescent="0.25">
      <c r="A42" s="20">
        <v>41</v>
      </c>
      <c r="B42" s="21" t="s">
        <v>1637</v>
      </c>
      <c r="C42" s="22">
        <v>1415342</v>
      </c>
      <c r="D42" s="22">
        <v>1408518</v>
      </c>
      <c r="E42" s="23">
        <f t="shared" si="2"/>
        <v>6824</v>
      </c>
      <c r="F42" s="24">
        <f t="shared" si="3"/>
        <v>4.8448085150491508E-3</v>
      </c>
    </row>
    <row r="43" spans="1:6" x14ac:dyDescent="0.25">
      <c r="A43" s="46">
        <v>42</v>
      </c>
      <c r="B43" s="47" t="s">
        <v>1193</v>
      </c>
      <c r="C43" s="48">
        <v>1414874</v>
      </c>
      <c r="D43" s="48">
        <v>1408438</v>
      </c>
      <c r="E43" s="28">
        <f t="shared" si="2"/>
        <v>6436</v>
      </c>
      <c r="F43" s="29">
        <f t="shared" si="3"/>
        <v>4.5696012178029844E-3</v>
      </c>
    </row>
    <row r="44" spans="1:6" x14ac:dyDescent="0.25">
      <c r="A44" s="49">
        <v>43</v>
      </c>
      <c r="B44" s="50" t="s">
        <v>1574</v>
      </c>
      <c r="C44" s="51">
        <v>1144694</v>
      </c>
      <c r="D44" s="51">
        <v>1137557</v>
      </c>
      <c r="E44" s="23">
        <f t="shared" si="2"/>
        <v>7137</v>
      </c>
      <c r="F44" s="24">
        <f t="shared" si="3"/>
        <v>6.2739713262720022E-3</v>
      </c>
    </row>
    <row r="45" spans="1:6" x14ac:dyDescent="0.25">
      <c r="A45" s="25">
        <v>44</v>
      </c>
      <c r="B45" s="26" t="s">
        <v>2230</v>
      </c>
      <c r="C45" s="27">
        <v>1114521</v>
      </c>
      <c r="D45" s="27">
        <v>1110415</v>
      </c>
      <c r="E45" s="28">
        <f t="shared" si="2"/>
        <v>4106</v>
      </c>
      <c r="F45" s="29">
        <f t="shared" si="3"/>
        <v>3.6977166194620929E-3</v>
      </c>
    </row>
    <row r="46" spans="1:6" x14ac:dyDescent="0.25">
      <c r="A46" s="20">
        <v>45</v>
      </c>
      <c r="B46" s="21" t="s">
        <v>537</v>
      </c>
      <c r="C46" s="22">
        <v>1059952</v>
      </c>
      <c r="D46" s="22">
        <v>1050123</v>
      </c>
      <c r="E46" s="23">
        <f t="shared" si="2"/>
        <v>9829</v>
      </c>
      <c r="F46" s="24">
        <f t="shared" si="3"/>
        <v>9.359855940685044E-3</v>
      </c>
    </row>
    <row r="47" spans="1:6" x14ac:dyDescent="0.25">
      <c r="A47" s="25">
        <v>46</v>
      </c>
      <c r="B47" s="26" t="s">
        <v>2268</v>
      </c>
      <c r="C47" s="27">
        <v>935094</v>
      </c>
      <c r="D47" s="27">
        <v>927110</v>
      </c>
      <c r="E47" s="28">
        <f t="shared" si="2"/>
        <v>7984</v>
      </c>
      <c r="F47" s="29">
        <f t="shared" si="3"/>
        <v>8.6117073486425555E-3</v>
      </c>
    </row>
    <row r="48" spans="1:6" x14ac:dyDescent="0.25">
      <c r="A48" s="20">
        <v>47</v>
      </c>
      <c r="B48" s="21" t="s">
        <v>1913</v>
      </c>
      <c r="C48" s="22">
        <v>799358</v>
      </c>
      <c r="D48" s="22">
        <v>793387</v>
      </c>
      <c r="E48" s="23">
        <f t="shared" si="2"/>
        <v>5971</v>
      </c>
      <c r="F48" s="24">
        <f t="shared" si="3"/>
        <v>7.5259614790764151E-3</v>
      </c>
    </row>
    <row r="49" spans="1:6" x14ac:dyDescent="0.25">
      <c r="A49" s="25">
        <v>48</v>
      </c>
      <c r="B49" s="26" t="s">
        <v>23</v>
      </c>
      <c r="C49" s="27">
        <v>737270</v>
      </c>
      <c r="D49" s="27">
        <v>736537</v>
      </c>
      <c r="E49" s="28">
        <f t="shared" si="2"/>
        <v>733</v>
      </c>
      <c r="F49" s="29">
        <f t="shared" si="3"/>
        <v>9.9519779725933664E-4</v>
      </c>
    </row>
    <row r="50" spans="1:6" x14ac:dyDescent="0.25">
      <c r="A50" s="20">
        <v>49</v>
      </c>
      <c r="B50" s="21" t="s">
        <v>2534</v>
      </c>
      <c r="C50" s="22">
        <v>644663</v>
      </c>
      <c r="D50" s="22">
        <v>646521</v>
      </c>
      <c r="E50" s="23">
        <f t="shared" si="2"/>
        <v>-1858</v>
      </c>
      <c r="F50" s="24">
        <f t="shared" si="3"/>
        <v>-2.873843231697037E-3</v>
      </c>
    </row>
    <row r="51" spans="1:6" x14ac:dyDescent="0.25">
      <c r="A51" s="25">
        <v>50</v>
      </c>
      <c r="B51" s="26" t="s">
        <v>1330</v>
      </c>
      <c r="C51" s="27">
        <v>588753</v>
      </c>
      <c r="D51" s="27">
        <v>586722</v>
      </c>
      <c r="E51" s="28">
        <f t="shared" si="2"/>
        <v>2031</v>
      </c>
      <c r="F51" s="29">
        <f t="shared" si="3"/>
        <v>3.461605325861311E-3</v>
      </c>
    </row>
    <row r="52" spans="1:6" x14ac:dyDescent="0.25">
      <c r="A52" s="30" t="s">
        <v>2763</v>
      </c>
      <c r="B52" s="31" t="s">
        <v>548</v>
      </c>
      <c r="C52" s="32">
        <v>693645</v>
      </c>
      <c r="D52" s="32">
        <v>691310</v>
      </c>
      <c r="E52" s="33">
        <f t="shared" si="2"/>
        <v>2335</v>
      </c>
      <c r="F52" s="34">
        <f t="shared" si="3"/>
        <v>3.3776453400066542E-3</v>
      </c>
    </row>
    <row r="53" spans="1:6" x14ac:dyDescent="0.25">
      <c r="A53" s="35"/>
      <c r="B53" s="36" t="s">
        <v>2764</v>
      </c>
      <c r="C53" s="37">
        <f>SUM(C2:C52)</f>
        <v>341784857</v>
      </c>
      <c r="D53" s="37">
        <f>SUM(D2:D52)</f>
        <v>340003797</v>
      </c>
      <c r="E53" s="38">
        <f t="shared" si="2"/>
        <v>1781060</v>
      </c>
      <c r="F53" s="39">
        <f t="shared" si="3"/>
        <v>5.2383532646254538E-3</v>
      </c>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31FB7-6C9B-4F27-B03B-DCB24E66645A}">
  <dimension ref="A1:F56"/>
  <sheetViews>
    <sheetView workbookViewId="0">
      <selection activeCell="B20" sqref="B20"/>
    </sheetView>
  </sheetViews>
  <sheetFormatPr defaultRowHeight="15" x14ac:dyDescent="0.25"/>
  <cols>
    <col min="1" max="1" width="7" customWidth="1"/>
    <col min="2" max="2" width="26" customWidth="1"/>
    <col min="3" max="4" width="23" customWidth="1"/>
    <col min="5" max="5" width="17" customWidth="1"/>
    <col min="6" max="6" width="20" customWidth="1"/>
  </cols>
  <sheetData>
    <row r="1" spans="1:6" ht="32.1" customHeight="1" x14ac:dyDescent="0.25">
      <c r="A1" s="59" t="s">
        <v>2756</v>
      </c>
      <c r="B1" s="60"/>
      <c r="C1" s="60"/>
      <c r="D1" s="60"/>
      <c r="E1" s="60"/>
      <c r="F1" s="60"/>
    </row>
    <row r="2" spans="1:6" x14ac:dyDescent="0.25">
      <c r="A2" s="61" t="s">
        <v>2757</v>
      </c>
      <c r="B2" s="60"/>
      <c r="C2" s="60"/>
      <c r="D2" s="60"/>
      <c r="E2" s="60"/>
      <c r="F2" s="60"/>
    </row>
    <row r="4" spans="1:6" ht="32.1" customHeight="1" x14ac:dyDescent="0.25">
      <c r="A4" s="19" t="s">
        <v>2758</v>
      </c>
      <c r="B4" s="19" t="s">
        <v>2755</v>
      </c>
      <c r="C4" s="19" t="s">
        <v>2759</v>
      </c>
      <c r="D4" s="19" t="s">
        <v>2760</v>
      </c>
      <c r="E4" s="19" t="s">
        <v>2761</v>
      </c>
      <c r="F4" s="19" t="s">
        <v>2762</v>
      </c>
    </row>
    <row r="5" spans="1:6" x14ac:dyDescent="0.25">
      <c r="A5" s="20">
        <v>1</v>
      </c>
      <c r="B5" s="21" t="s">
        <v>146</v>
      </c>
      <c r="C5" s="22">
        <v>39355309</v>
      </c>
      <c r="D5" s="22">
        <v>39364774</v>
      </c>
      <c r="E5" s="23">
        <f t="shared" ref="E5:E56" si="0">C5-D5</f>
        <v>-9465</v>
      </c>
      <c r="F5" s="24">
        <f t="shared" ref="F5:F56" si="1">(C5-D5)/D5</f>
        <v>-2.4044339743954836E-4</v>
      </c>
    </row>
    <row r="6" spans="1:6" x14ac:dyDescent="0.25">
      <c r="A6" s="25">
        <v>2</v>
      </c>
      <c r="B6" s="26" t="s">
        <v>2317</v>
      </c>
      <c r="C6" s="27">
        <v>31709821</v>
      </c>
      <c r="D6" s="27">
        <v>31318578</v>
      </c>
      <c r="E6" s="28">
        <f t="shared" si="0"/>
        <v>391243</v>
      </c>
      <c r="F6" s="29">
        <f t="shared" si="1"/>
        <v>1.2492361562520494E-2</v>
      </c>
    </row>
    <row r="7" spans="1:6" x14ac:dyDescent="0.25">
      <c r="A7" s="20">
        <v>3</v>
      </c>
      <c r="B7" s="21" t="s">
        <v>562</v>
      </c>
      <c r="C7" s="22">
        <v>23462518</v>
      </c>
      <c r="D7" s="22">
        <v>23265838</v>
      </c>
      <c r="E7" s="23">
        <f t="shared" si="0"/>
        <v>196680</v>
      </c>
      <c r="F7" s="24">
        <f t="shared" si="1"/>
        <v>8.4535962126100934E-3</v>
      </c>
    </row>
    <row r="8" spans="1:6" x14ac:dyDescent="0.25">
      <c r="A8" s="25">
        <v>4</v>
      </c>
      <c r="B8" s="26" t="s">
        <v>1730</v>
      </c>
      <c r="C8" s="27">
        <v>20002427</v>
      </c>
      <c r="D8" s="27">
        <v>20001419</v>
      </c>
      <c r="E8" s="28">
        <f t="shared" si="0"/>
        <v>1008</v>
      </c>
      <c r="F8" s="29">
        <f t="shared" si="1"/>
        <v>5.0396424373690685E-5</v>
      </c>
    </row>
    <row r="9" spans="1:6" x14ac:dyDescent="0.25">
      <c r="A9" s="20">
        <v>5</v>
      </c>
      <c r="B9" s="21" t="s">
        <v>2083</v>
      </c>
      <c r="C9" s="22">
        <v>13059432</v>
      </c>
      <c r="D9" s="22">
        <v>13045848</v>
      </c>
      <c r="E9" s="23">
        <f t="shared" si="0"/>
        <v>13584</v>
      </c>
      <c r="F9" s="24">
        <f t="shared" si="1"/>
        <v>1.0412508255500141E-3</v>
      </c>
    </row>
    <row r="10" spans="1:6" x14ac:dyDescent="0.25">
      <c r="A10" s="25">
        <v>6</v>
      </c>
      <c r="B10" s="26" t="s">
        <v>825</v>
      </c>
      <c r="C10" s="27">
        <v>12719141</v>
      </c>
      <c r="D10" s="27">
        <v>12703033</v>
      </c>
      <c r="E10" s="28">
        <f t="shared" si="0"/>
        <v>16108</v>
      </c>
      <c r="F10" s="29">
        <f t="shared" si="1"/>
        <v>1.2680436239124939E-3</v>
      </c>
    </row>
    <row r="11" spans="1:6" x14ac:dyDescent="0.25">
      <c r="A11" s="20">
        <v>7</v>
      </c>
      <c r="B11" s="21" t="s">
        <v>1940</v>
      </c>
      <c r="C11" s="22">
        <v>11900510</v>
      </c>
      <c r="D11" s="22">
        <v>11860621</v>
      </c>
      <c r="E11" s="23">
        <f t="shared" si="0"/>
        <v>39889</v>
      </c>
      <c r="F11" s="24">
        <f t="shared" si="1"/>
        <v>3.3631459937890269E-3</v>
      </c>
    </row>
    <row r="12" spans="1:6" x14ac:dyDescent="0.25">
      <c r="A12" s="25">
        <v>8</v>
      </c>
      <c r="B12" s="26" t="s">
        <v>722</v>
      </c>
      <c r="C12" s="27">
        <v>11302748</v>
      </c>
      <c r="D12" s="27">
        <v>11204208</v>
      </c>
      <c r="E12" s="28">
        <f t="shared" si="0"/>
        <v>98540</v>
      </c>
      <c r="F12" s="29">
        <f t="shared" si="1"/>
        <v>8.7949099124186199E-3</v>
      </c>
    </row>
    <row r="13" spans="1:6" x14ac:dyDescent="0.25">
      <c r="A13" s="20">
        <v>9</v>
      </c>
      <c r="B13" s="21" t="s">
        <v>1869</v>
      </c>
      <c r="C13" s="22">
        <v>11197968</v>
      </c>
      <c r="D13" s="22">
        <v>11052061</v>
      </c>
      <c r="E13" s="23">
        <f t="shared" si="0"/>
        <v>145907</v>
      </c>
      <c r="F13" s="24">
        <f t="shared" si="1"/>
        <v>1.3201791050556091E-2</v>
      </c>
    </row>
    <row r="14" spans="1:6" x14ac:dyDescent="0.25">
      <c r="A14" s="25">
        <v>10</v>
      </c>
      <c r="B14" s="26" t="s">
        <v>1285</v>
      </c>
      <c r="C14" s="27">
        <v>10127884</v>
      </c>
      <c r="D14" s="27">
        <v>10099962</v>
      </c>
      <c r="E14" s="28">
        <f t="shared" si="0"/>
        <v>27922</v>
      </c>
      <c r="F14" s="29">
        <f t="shared" si="1"/>
        <v>2.764564856778669E-3</v>
      </c>
    </row>
    <row r="15" spans="1:6" x14ac:dyDescent="0.25">
      <c r="A15" s="20">
        <v>11</v>
      </c>
      <c r="B15" s="21" t="s">
        <v>1662</v>
      </c>
      <c r="C15" s="22">
        <v>9548215</v>
      </c>
      <c r="D15" s="22">
        <v>9506354</v>
      </c>
      <c r="E15" s="23">
        <f t="shared" si="0"/>
        <v>41861</v>
      </c>
      <c r="F15" s="24">
        <f t="shared" si="1"/>
        <v>4.4034758225919212E-3</v>
      </c>
    </row>
    <row r="16" spans="1:6" x14ac:dyDescent="0.25">
      <c r="A16" s="25">
        <v>12</v>
      </c>
      <c r="B16" s="26" t="s">
        <v>2541</v>
      </c>
      <c r="C16" s="27">
        <v>8880107</v>
      </c>
      <c r="D16" s="27">
        <v>8819642</v>
      </c>
      <c r="E16" s="28">
        <f t="shared" si="0"/>
        <v>60465</v>
      </c>
      <c r="F16" s="29">
        <f t="shared" si="1"/>
        <v>6.8557204476100047E-3</v>
      </c>
    </row>
    <row r="17" spans="1:6" x14ac:dyDescent="0.25">
      <c r="A17" s="20">
        <v>13</v>
      </c>
      <c r="B17" s="21" t="s">
        <v>141</v>
      </c>
      <c r="C17" s="22">
        <v>8001020</v>
      </c>
      <c r="D17" s="22">
        <v>7927958</v>
      </c>
      <c r="E17" s="23">
        <f t="shared" si="0"/>
        <v>73062</v>
      </c>
      <c r="F17" s="24">
        <f t="shared" si="1"/>
        <v>9.2157400430224277E-3</v>
      </c>
    </row>
    <row r="18" spans="1:6" x14ac:dyDescent="0.25">
      <c r="A18" s="25">
        <v>14</v>
      </c>
      <c r="B18" s="26" t="s">
        <v>63</v>
      </c>
      <c r="C18" s="27">
        <v>7623818</v>
      </c>
      <c r="D18" s="27">
        <v>7556424</v>
      </c>
      <c r="E18" s="28">
        <f t="shared" si="0"/>
        <v>67394</v>
      </c>
      <c r="F18" s="29">
        <f t="shared" si="1"/>
        <v>8.918768983847386E-3</v>
      </c>
    </row>
    <row r="19" spans="1:6" x14ac:dyDescent="0.25">
      <c r="A19" s="20">
        <v>15</v>
      </c>
      <c r="B19" s="21" t="s">
        <v>2283</v>
      </c>
      <c r="C19" s="22">
        <v>7315076</v>
      </c>
      <c r="D19" s="22">
        <v>7251291</v>
      </c>
      <c r="E19" s="23">
        <f t="shared" si="0"/>
        <v>63785</v>
      </c>
      <c r="F19" s="24">
        <f t="shared" si="1"/>
        <v>8.796364674924782E-3</v>
      </c>
    </row>
    <row r="20" spans="1:6" x14ac:dyDescent="0.25">
      <c r="A20" s="25">
        <v>16</v>
      </c>
      <c r="B20" s="26" t="s">
        <v>1232</v>
      </c>
      <c r="C20" s="27">
        <v>7154084</v>
      </c>
      <c r="D20" s="27">
        <v>7138560</v>
      </c>
      <c r="E20" s="28">
        <f t="shared" si="0"/>
        <v>15524</v>
      </c>
      <c r="F20" s="29">
        <f t="shared" si="1"/>
        <v>2.1746682804375111E-3</v>
      </c>
    </row>
    <row r="21" spans="1:6" x14ac:dyDescent="0.25">
      <c r="A21" s="20">
        <v>17</v>
      </c>
      <c r="B21" s="21" t="s">
        <v>1052</v>
      </c>
      <c r="C21" s="22">
        <v>6973333</v>
      </c>
      <c r="D21" s="22">
        <v>6934754</v>
      </c>
      <c r="E21" s="23">
        <f t="shared" si="0"/>
        <v>38579</v>
      </c>
      <c r="F21" s="24">
        <f t="shared" si="1"/>
        <v>5.5631389375888456E-3</v>
      </c>
    </row>
    <row r="22" spans="1:6" x14ac:dyDescent="0.25">
      <c r="A22" s="25">
        <v>18</v>
      </c>
      <c r="B22" s="26" t="s">
        <v>1499</v>
      </c>
      <c r="C22" s="27">
        <v>6270541</v>
      </c>
      <c r="D22" s="27">
        <v>6243544</v>
      </c>
      <c r="E22" s="28">
        <f t="shared" si="0"/>
        <v>26997</v>
      </c>
      <c r="F22" s="29">
        <f t="shared" si="1"/>
        <v>4.3239865051003081E-3</v>
      </c>
    </row>
    <row r="23" spans="1:6" x14ac:dyDescent="0.25">
      <c r="A23" s="20">
        <v>19</v>
      </c>
      <c r="B23" s="21" t="s">
        <v>1207</v>
      </c>
      <c r="C23" s="22">
        <v>6265347</v>
      </c>
      <c r="D23" s="22">
        <v>6245314</v>
      </c>
      <c r="E23" s="23">
        <f t="shared" si="0"/>
        <v>20033</v>
      </c>
      <c r="F23" s="24">
        <f t="shared" si="1"/>
        <v>3.2076849939010272E-3</v>
      </c>
    </row>
    <row r="24" spans="1:6" x14ac:dyDescent="0.25">
      <c r="A24" s="25">
        <v>20</v>
      </c>
      <c r="B24" s="26" t="s">
        <v>2658</v>
      </c>
      <c r="C24" s="27">
        <v>5972787</v>
      </c>
      <c r="D24" s="27">
        <v>5957168</v>
      </c>
      <c r="E24" s="28">
        <f t="shared" si="0"/>
        <v>15619</v>
      </c>
      <c r="F24" s="29">
        <f t="shared" si="1"/>
        <v>2.6218834184296969E-3</v>
      </c>
    </row>
    <row r="25" spans="1:6" x14ac:dyDescent="0.25">
      <c r="A25" s="20">
        <v>21</v>
      </c>
      <c r="B25" s="21" t="s">
        <v>401</v>
      </c>
      <c r="C25" s="22">
        <v>6012561</v>
      </c>
      <c r="D25" s="22">
        <v>5988502</v>
      </c>
      <c r="E25" s="23">
        <f t="shared" si="0"/>
        <v>24059</v>
      </c>
      <c r="F25" s="24">
        <f t="shared" si="1"/>
        <v>4.0175322643292094E-3</v>
      </c>
    </row>
    <row r="26" spans="1:6" x14ac:dyDescent="0.25">
      <c r="A26" s="25">
        <v>22</v>
      </c>
      <c r="B26" s="26" t="s">
        <v>2754</v>
      </c>
      <c r="C26" s="27">
        <v>5830405</v>
      </c>
      <c r="D26" s="27">
        <v>5797405</v>
      </c>
      <c r="E26" s="28">
        <f t="shared" si="0"/>
        <v>33000</v>
      </c>
      <c r="F26" s="29">
        <f t="shared" si="1"/>
        <v>5.692201942075808E-3</v>
      </c>
    </row>
    <row r="27" spans="1:6" x14ac:dyDescent="0.25">
      <c r="A27" s="20">
        <v>23</v>
      </c>
      <c r="B27" s="21" t="s">
        <v>2237</v>
      </c>
      <c r="C27" s="22">
        <v>5570274</v>
      </c>
      <c r="D27" s="22">
        <v>5490316</v>
      </c>
      <c r="E27" s="23">
        <f t="shared" si="0"/>
        <v>79958</v>
      </c>
      <c r="F27" s="24">
        <f t="shared" si="1"/>
        <v>1.4563460463842154E-2</v>
      </c>
    </row>
    <row r="28" spans="1:6" x14ac:dyDescent="0.25">
      <c r="A28" s="25">
        <v>24</v>
      </c>
      <c r="B28" s="26" t="s">
        <v>33</v>
      </c>
      <c r="C28" s="27">
        <v>5193088</v>
      </c>
      <c r="D28" s="27">
        <v>5163055</v>
      </c>
      <c r="E28" s="28">
        <f t="shared" si="0"/>
        <v>30033</v>
      </c>
      <c r="F28" s="29">
        <f t="shared" si="1"/>
        <v>5.8169049138542973E-3</v>
      </c>
    </row>
    <row r="29" spans="1:6" x14ac:dyDescent="0.25">
      <c r="A29" s="20">
        <v>25</v>
      </c>
      <c r="B29" s="21" t="s">
        <v>1150</v>
      </c>
      <c r="C29" s="22">
        <v>4618189</v>
      </c>
      <c r="D29" s="22">
        <v>4614878</v>
      </c>
      <c r="E29" s="23">
        <f t="shared" si="0"/>
        <v>3311</v>
      </c>
      <c r="F29" s="24">
        <f t="shared" si="1"/>
        <v>7.1746208675505614E-4</v>
      </c>
    </row>
    <row r="30" spans="1:6" x14ac:dyDescent="0.25">
      <c r="A30" s="25">
        <v>26</v>
      </c>
      <c r="B30" s="26" t="s">
        <v>1131</v>
      </c>
      <c r="C30" s="27">
        <v>4606864</v>
      </c>
      <c r="D30" s="27">
        <v>4584046</v>
      </c>
      <c r="E30" s="28">
        <f t="shared" si="0"/>
        <v>22818</v>
      </c>
      <c r="F30" s="29">
        <f t="shared" si="1"/>
        <v>4.9776987403704065E-3</v>
      </c>
    </row>
    <row r="31" spans="1:6" x14ac:dyDescent="0.25">
      <c r="A31" s="20">
        <v>27</v>
      </c>
      <c r="B31" s="21" t="s">
        <v>2052</v>
      </c>
      <c r="C31" s="22">
        <v>4273586</v>
      </c>
      <c r="D31" s="22">
        <v>4265324</v>
      </c>
      <c r="E31" s="23">
        <f t="shared" si="0"/>
        <v>8262</v>
      </c>
      <c r="F31" s="24">
        <f t="shared" si="1"/>
        <v>1.9370158046610293E-3</v>
      </c>
    </row>
    <row r="32" spans="1:6" x14ac:dyDescent="0.25">
      <c r="A32" s="25">
        <v>28</v>
      </c>
      <c r="B32" s="26" t="s">
        <v>2039</v>
      </c>
      <c r="C32" s="27">
        <v>4123288</v>
      </c>
      <c r="D32" s="27">
        <v>4097758</v>
      </c>
      <c r="E32" s="28">
        <f t="shared" si="0"/>
        <v>25530</v>
      </c>
      <c r="F32" s="29">
        <f t="shared" si="1"/>
        <v>6.2302361437644683E-3</v>
      </c>
    </row>
    <row r="33" spans="1:6" x14ac:dyDescent="0.25">
      <c r="A33" s="20">
        <v>29</v>
      </c>
      <c r="B33" s="21" t="s">
        <v>481</v>
      </c>
      <c r="C33" s="22">
        <v>3688496</v>
      </c>
      <c r="D33" s="22">
        <v>3674449</v>
      </c>
      <c r="E33" s="23">
        <f t="shared" si="0"/>
        <v>14047</v>
      </c>
      <c r="F33" s="24">
        <f t="shared" si="1"/>
        <v>3.8228860980244928E-3</v>
      </c>
    </row>
    <row r="34" spans="1:6" x14ac:dyDescent="0.25">
      <c r="A34" s="25">
        <v>30</v>
      </c>
      <c r="B34" s="26" t="s">
        <v>2501</v>
      </c>
      <c r="C34" s="27">
        <v>3538904</v>
      </c>
      <c r="D34" s="27">
        <v>3502983</v>
      </c>
      <c r="E34" s="28">
        <f t="shared" si="0"/>
        <v>35921</v>
      </c>
      <c r="F34" s="29">
        <f t="shared" si="1"/>
        <v>1.0254403175807589E-2</v>
      </c>
    </row>
    <row r="35" spans="1:6" x14ac:dyDescent="0.25">
      <c r="A35" s="20">
        <v>31</v>
      </c>
      <c r="B35" s="21" t="s">
        <v>1622</v>
      </c>
      <c r="C35" s="22">
        <v>3282188</v>
      </c>
      <c r="D35" s="22">
        <v>3253543</v>
      </c>
      <c r="E35" s="23">
        <f t="shared" si="0"/>
        <v>28645</v>
      </c>
      <c r="F35" s="24">
        <f t="shared" si="1"/>
        <v>8.8042481688423973E-3</v>
      </c>
    </row>
    <row r="36" spans="1:6" x14ac:dyDescent="0.25">
      <c r="A36" s="25">
        <v>32</v>
      </c>
      <c r="B36" s="26" t="s">
        <v>1088</v>
      </c>
      <c r="C36" s="27">
        <v>3238387</v>
      </c>
      <c r="D36" s="27">
        <v>3230454</v>
      </c>
      <c r="E36" s="28">
        <f t="shared" si="0"/>
        <v>7933</v>
      </c>
      <c r="F36" s="29">
        <f t="shared" si="1"/>
        <v>2.4556919863276184E-3</v>
      </c>
    </row>
    <row r="37" spans="1:6" x14ac:dyDescent="0.25">
      <c r="A37" s="20">
        <v>33</v>
      </c>
      <c r="B37" s="21" t="s">
        <v>119</v>
      </c>
      <c r="C37" s="22">
        <v>3114791</v>
      </c>
      <c r="D37" s="22">
        <v>3096080</v>
      </c>
      <c r="E37" s="23">
        <f t="shared" si="0"/>
        <v>18711</v>
      </c>
      <c r="F37" s="24">
        <f t="shared" si="1"/>
        <v>6.0434484897031087E-3</v>
      </c>
    </row>
    <row r="38" spans="1:6" x14ac:dyDescent="0.25">
      <c r="A38" s="25">
        <v>34</v>
      </c>
      <c r="B38" s="26" t="s">
        <v>1107</v>
      </c>
      <c r="C38" s="27">
        <v>2977220</v>
      </c>
      <c r="D38" s="27">
        <v>2965252</v>
      </c>
      <c r="E38" s="28">
        <f t="shared" si="0"/>
        <v>11968</v>
      </c>
      <c r="F38" s="29">
        <f t="shared" si="1"/>
        <v>4.036081924908912E-3</v>
      </c>
    </row>
    <row r="39" spans="1:6" x14ac:dyDescent="0.25">
      <c r="A39" s="20">
        <v>35</v>
      </c>
      <c r="B39" s="21" t="s">
        <v>1478</v>
      </c>
      <c r="C39" s="22">
        <v>2954160</v>
      </c>
      <c r="D39" s="22">
        <v>2950172</v>
      </c>
      <c r="E39" s="23">
        <f t="shared" si="0"/>
        <v>3988</v>
      </c>
      <c r="F39" s="24">
        <f t="shared" si="1"/>
        <v>1.3517855908062309E-3</v>
      </c>
    </row>
    <row r="40" spans="1:6" x14ac:dyDescent="0.25">
      <c r="A40" s="25">
        <v>36</v>
      </c>
      <c r="B40" s="26" t="s">
        <v>1723</v>
      </c>
      <c r="C40" s="27">
        <v>2125498</v>
      </c>
      <c r="D40" s="27">
        <v>2126774</v>
      </c>
      <c r="E40" s="28">
        <f t="shared" si="0"/>
        <v>-1276</v>
      </c>
      <c r="F40" s="29">
        <f t="shared" si="1"/>
        <v>-5.9996971939660728E-4</v>
      </c>
    </row>
    <row r="41" spans="1:6" x14ac:dyDescent="0.25">
      <c r="A41" s="20">
        <v>37</v>
      </c>
      <c r="B41" s="21" t="s">
        <v>806</v>
      </c>
      <c r="C41" s="22">
        <v>2029733</v>
      </c>
      <c r="D41" s="22">
        <v>2000872</v>
      </c>
      <c r="E41" s="23">
        <f t="shared" si="0"/>
        <v>28861</v>
      </c>
      <c r="F41" s="24">
        <f t="shared" si="1"/>
        <v>1.4424211043984822E-2</v>
      </c>
    </row>
    <row r="42" spans="1:6" x14ac:dyDescent="0.25">
      <c r="A42" s="25">
        <v>38</v>
      </c>
      <c r="B42" s="26" t="s">
        <v>1593</v>
      </c>
      <c r="C42" s="27">
        <v>2018006</v>
      </c>
      <c r="D42" s="27">
        <v>2005591</v>
      </c>
      <c r="E42" s="28">
        <f t="shared" si="0"/>
        <v>12415</v>
      </c>
      <c r="F42" s="29">
        <f t="shared" si="1"/>
        <v>6.1901953090136522E-3</v>
      </c>
    </row>
    <row r="43" spans="1:6" x14ac:dyDescent="0.25">
      <c r="A43" s="20">
        <v>39</v>
      </c>
      <c r="B43" s="21" t="s">
        <v>2636</v>
      </c>
      <c r="C43" s="22">
        <v>1766147</v>
      </c>
      <c r="D43" s="22">
        <v>1767402</v>
      </c>
      <c r="E43" s="23">
        <f t="shared" si="0"/>
        <v>-1255</v>
      </c>
      <c r="F43" s="24">
        <f t="shared" si="1"/>
        <v>-7.1008180368699369E-4</v>
      </c>
    </row>
    <row r="44" spans="1:6" x14ac:dyDescent="0.25">
      <c r="A44" s="25">
        <v>40</v>
      </c>
      <c r="B44" s="26" t="s">
        <v>794</v>
      </c>
      <c r="C44" s="27">
        <v>1432820</v>
      </c>
      <c r="D44" s="27">
        <v>1434952</v>
      </c>
      <c r="E44" s="28">
        <f t="shared" si="0"/>
        <v>-2132</v>
      </c>
      <c r="F44" s="29">
        <f t="shared" si="1"/>
        <v>-1.4857639837430102E-3</v>
      </c>
    </row>
    <row r="45" spans="1:6" x14ac:dyDescent="0.25">
      <c r="A45" s="20">
        <v>41</v>
      </c>
      <c r="B45" s="21" t="s">
        <v>1637</v>
      </c>
      <c r="C45" s="22">
        <v>1415342</v>
      </c>
      <c r="D45" s="22">
        <v>1408518</v>
      </c>
      <c r="E45" s="23">
        <f t="shared" si="0"/>
        <v>6824</v>
      </c>
      <c r="F45" s="24">
        <f t="shared" si="1"/>
        <v>4.8448085150491508E-3</v>
      </c>
    </row>
    <row r="46" spans="1:6" x14ac:dyDescent="0.25">
      <c r="A46" s="25">
        <v>42</v>
      </c>
      <c r="B46" s="26" t="s">
        <v>1193</v>
      </c>
      <c r="C46" s="27">
        <v>1414874</v>
      </c>
      <c r="D46" s="27">
        <v>1408438</v>
      </c>
      <c r="E46" s="28">
        <f t="shared" si="0"/>
        <v>6436</v>
      </c>
      <c r="F46" s="29">
        <f t="shared" si="1"/>
        <v>4.5696012178029844E-3</v>
      </c>
    </row>
    <row r="47" spans="1:6" x14ac:dyDescent="0.25">
      <c r="A47" s="20">
        <v>43</v>
      </c>
      <c r="B47" s="21" t="s">
        <v>1574</v>
      </c>
      <c r="C47" s="22">
        <v>1144694</v>
      </c>
      <c r="D47" s="22">
        <v>1137557</v>
      </c>
      <c r="E47" s="23">
        <f t="shared" si="0"/>
        <v>7137</v>
      </c>
      <c r="F47" s="24">
        <f t="shared" si="1"/>
        <v>6.2739713262720022E-3</v>
      </c>
    </row>
    <row r="48" spans="1:6" x14ac:dyDescent="0.25">
      <c r="A48" s="25">
        <v>44</v>
      </c>
      <c r="B48" s="26" t="s">
        <v>2230</v>
      </c>
      <c r="C48" s="27">
        <v>1114521</v>
      </c>
      <c r="D48" s="27">
        <v>1110415</v>
      </c>
      <c r="E48" s="28">
        <f t="shared" si="0"/>
        <v>4106</v>
      </c>
      <c r="F48" s="29">
        <f t="shared" si="1"/>
        <v>3.6977166194620929E-3</v>
      </c>
    </row>
    <row r="49" spans="1:6" x14ac:dyDescent="0.25">
      <c r="A49" s="20">
        <v>45</v>
      </c>
      <c r="B49" s="21" t="s">
        <v>537</v>
      </c>
      <c r="C49" s="22">
        <v>1059952</v>
      </c>
      <c r="D49" s="22">
        <v>1050123</v>
      </c>
      <c r="E49" s="23">
        <f t="shared" si="0"/>
        <v>9829</v>
      </c>
      <c r="F49" s="24">
        <f t="shared" si="1"/>
        <v>9.359855940685044E-3</v>
      </c>
    </row>
    <row r="50" spans="1:6" x14ac:dyDescent="0.25">
      <c r="A50" s="25">
        <v>46</v>
      </c>
      <c r="B50" s="26" t="s">
        <v>2268</v>
      </c>
      <c r="C50" s="27">
        <v>935094</v>
      </c>
      <c r="D50" s="27">
        <v>927110</v>
      </c>
      <c r="E50" s="28">
        <f t="shared" si="0"/>
        <v>7984</v>
      </c>
      <c r="F50" s="29">
        <f t="shared" si="1"/>
        <v>8.6117073486425555E-3</v>
      </c>
    </row>
    <row r="51" spans="1:6" x14ac:dyDescent="0.25">
      <c r="A51" s="20">
        <v>47</v>
      </c>
      <c r="B51" s="21" t="s">
        <v>1913</v>
      </c>
      <c r="C51" s="22">
        <v>799358</v>
      </c>
      <c r="D51" s="22">
        <v>793387</v>
      </c>
      <c r="E51" s="23">
        <f t="shared" si="0"/>
        <v>5971</v>
      </c>
      <c r="F51" s="24">
        <f t="shared" si="1"/>
        <v>7.5259614790764151E-3</v>
      </c>
    </row>
    <row r="52" spans="1:6" x14ac:dyDescent="0.25">
      <c r="A52" s="25">
        <v>48</v>
      </c>
      <c r="B52" s="26" t="s">
        <v>23</v>
      </c>
      <c r="C52" s="27">
        <v>737270</v>
      </c>
      <c r="D52" s="27">
        <v>736537</v>
      </c>
      <c r="E52" s="28">
        <f t="shared" si="0"/>
        <v>733</v>
      </c>
      <c r="F52" s="29">
        <f t="shared" si="1"/>
        <v>9.9519779725933664E-4</v>
      </c>
    </row>
    <row r="53" spans="1:6" x14ac:dyDescent="0.25">
      <c r="A53" s="20">
        <v>49</v>
      </c>
      <c r="B53" s="21" t="s">
        <v>2534</v>
      </c>
      <c r="C53" s="22">
        <v>644663</v>
      </c>
      <c r="D53" s="22">
        <v>646521</v>
      </c>
      <c r="E53" s="23">
        <f t="shared" si="0"/>
        <v>-1858</v>
      </c>
      <c r="F53" s="24">
        <f t="shared" si="1"/>
        <v>-2.873843231697037E-3</v>
      </c>
    </row>
    <row r="54" spans="1:6" x14ac:dyDescent="0.25">
      <c r="A54" s="25">
        <v>50</v>
      </c>
      <c r="B54" s="26" t="s">
        <v>1330</v>
      </c>
      <c r="C54" s="27">
        <v>588753</v>
      </c>
      <c r="D54" s="27">
        <v>586722</v>
      </c>
      <c r="E54" s="28">
        <f t="shared" si="0"/>
        <v>2031</v>
      </c>
      <c r="F54" s="29">
        <f t="shared" si="1"/>
        <v>3.461605325861311E-3</v>
      </c>
    </row>
    <row r="55" spans="1:6" x14ac:dyDescent="0.25">
      <c r="A55" s="30" t="s">
        <v>2763</v>
      </c>
      <c r="B55" s="31" t="s">
        <v>548</v>
      </c>
      <c r="C55" s="32">
        <v>693645</v>
      </c>
      <c r="D55" s="32">
        <v>691310</v>
      </c>
      <c r="E55" s="33">
        <f t="shared" si="0"/>
        <v>2335</v>
      </c>
      <c r="F55" s="34">
        <f t="shared" si="1"/>
        <v>3.3776453400066542E-3</v>
      </c>
    </row>
    <row r="56" spans="1:6" x14ac:dyDescent="0.25">
      <c r="A56" s="35"/>
      <c r="B56" s="36" t="s">
        <v>2764</v>
      </c>
      <c r="C56" s="37">
        <f>SUM(C5:C55)</f>
        <v>341784857</v>
      </c>
      <c r="D56" s="37">
        <f>SUM(D5:D55)</f>
        <v>340003797</v>
      </c>
      <c r="E56" s="38">
        <f t="shared" si="0"/>
        <v>1781060</v>
      </c>
      <c r="F56" s="39">
        <f t="shared" si="1"/>
        <v>5.2383532646254538E-3</v>
      </c>
    </row>
  </sheetData>
  <mergeCells count="2">
    <mergeCell ref="A1:F1"/>
    <mergeCell ref="A2:F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D195D-93B8-445A-87F6-252A535A40E0}">
  <dimension ref="A1:E29"/>
  <sheetViews>
    <sheetView workbookViewId="0">
      <selection activeCell="J31" sqref="J31"/>
    </sheetView>
  </sheetViews>
  <sheetFormatPr defaultRowHeight="15" x14ac:dyDescent="0.25"/>
  <cols>
    <col min="1" max="1" width="14" customWidth="1"/>
    <col min="2" max="2" width="26" customWidth="1"/>
    <col min="3" max="3" width="24" customWidth="1"/>
    <col min="4" max="4" width="22" customWidth="1"/>
    <col min="5" max="5" width="20" customWidth="1"/>
  </cols>
  <sheetData>
    <row r="1" spans="1:5" ht="32.1" customHeight="1" x14ac:dyDescent="0.25">
      <c r="A1" s="59" t="s">
        <v>2773</v>
      </c>
      <c r="B1" s="60"/>
      <c r="C1" s="60"/>
      <c r="D1" s="60"/>
      <c r="E1" s="60"/>
    </row>
    <row r="2" spans="1:5" x14ac:dyDescent="0.25">
      <c r="A2" s="61" t="s">
        <v>2757</v>
      </c>
      <c r="B2" s="60"/>
      <c r="C2" s="60"/>
      <c r="D2" s="60"/>
      <c r="E2" s="60"/>
    </row>
    <row r="4" spans="1:5" x14ac:dyDescent="0.25">
      <c r="A4" s="62" t="s">
        <v>2772</v>
      </c>
      <c r="B4" s="60"/>
      <c r="C4" s="60"/>
      <c r="D4" s="60"/>
      <c r="E4" s="60"/>
    </row>
    <row r="5" spans="1:5" ht="30" x14ac:dyDescent="0.25">
      <c r="A5" s="19" t="s">
        <v>2758</v>
      </c>
      <c r="B5" s="19" t="s">
        <v>2755</v>
      </c>
      <c r="C5" s="19" t="s">
        <v>2759</v>
      </c>
      <c r="D5" s="19" t="s">
        <v>2771</v>
      </c>
      <c r="E5" s="19" t="s">
        <v>2770</v>
      </c>
    </row>
    <row r="6" spans="1:5" x14ac:dyDescent="0.25">
      <c r="A6" s="20">
        <v>1</v>
      </c>
      <c r="B6" s="21" t="s">
        <v>146</v>
      </c>
      <c r="C6" s="22">
        <v>39355309</v>
      </c>
      <c r="D6" s="24">
        <v>0.11509999999999999</v>
      </c>
      <c r="E6" s="23">
        <v>-9465</v>
      </c>
    </row>
    <row r="7" spans="1:5" x14ac:dyDescent="0.25">
      <c r="A7" s="25">
        <v>2</v>
      </c>
      <c r="B7" s="26" t="s">
        <v>2317</v>
      </c>
      <c r="C7" s="27">
        <v>31709821</v>
      </c>
      <c r="D7" s="29">
        <v>9.2799999999999994E-2</v>
      </c>
      <c r="E7" s="28">
        <v>391243</v>
      </c>
    </row>
    <row r="8" spans="1:5" x14ac:dyDescent="0.25">
      <c r="A8" s="20">
        <v>3</v>
      </c>
      <c r="B8" s="21" t="s">
        <v>562</v>
      </c>
      <c r="C8" s="22">
        <v>23462518</v>
      </c>
      <c r="D8" s="24">
        <v>6.8599999999999994E-2</v>
      </c>
      <c r="E8" s="23">
        <v>196680</v>
      </c>
    </row>
    <row r="9" spans="1:5" x14ac:dyDescent="0.25">
      <c r="A9" s="25">
        <v>4</v>
      </c>
      <c r="B9" s="26" t="s">
        <v>1730</v>
      </c>
      <c r="C9" s="27">
        <v>20002427</v>
      </c>
      <c r="D9" s="29">
        <v>5.8500000000000003E-2</v>
      </c>
      <c r="E9" s="28">
        <v>1008</v>
      </c>
    </row>
    <row r="10" spans="1:5" x14ac:dyDescent="0.25">
      <c r="A10" s="20">
        <v>5</v>
      </c>
      <c r="B10" s="21" t="s">
        <v>2083</v>
      </c>
      <c r="C10" s="22">
        <v>13059432</v>
      </c>
      <c r="D10" s="24">
        <v>3.8199999999999998E-2</v>
      </c>
      <c r="E10" s="23">
        <v>13584</v>
      </c>
    </row>
    <row r="11" spans="1:5" x14ac:dyDescent="0.25">
      <c r="A11" s="25">
        <v>6</v>
      </c>
      <c r="B11" s="26" t="s">
        <v>825</v>
      </c>
      <c r="C11" s="27">
        <v>12719141</v>
      </c>
      <c r="D11" s="29">
        <v>3.7199999999999997E-2</v>
      </c>
      <c r="E11" s="28">
        <v>16108</v>
      </c>
    </row>
    <row r="12" spans="1:5" x14ac:dyDescent="0.25">
      <c r="A12" s="20">
        <v>7</v>
      </c>
      <c r="B12" s="21" t="s">
        <v>1940</v>
      </c>
      <c r="C12" s="22">
        <v>11900510</v>
      </c>
      <c r="D12" s="24">
        <v>3.4799999999999998E-2</v>
      </c>
      <c r="E12" s="23">
        <v>39889</v>
      </c>
    </row>
    <row r="13" spans="1:5" x14ac:dyDescent="0.25">
      <c r="A13" s="25">
        <v>8</v>
      </c>
      <c r="B13" s="26" t="s">
        <v>722</v>
      </c>
      <c r="C13" s="27">
        <v>11302748</v>
      </c>
      <c r="D13" s="29">
        <v>3.3099999999999997E-2</v>
      </c>
      <c r="E13" s="28">
        <v>98540</v>
      </c>
    </row>
    <row r="14" spans="1:5" x14ac:dyDescent="0.25">
      <c r="A14" s="20">
        <v>9</v>
      </c>
      <c r="B14" s="21" t="s">
        <v>1869</v>
      </c>
      <c r="C14" s="22">
        <v>11197968</v>
      </c>
      <c r="D14" s="24">
        <v>3.2800000000000003E-2</v>
      </c>
      <c r="E14" s="23">
        <v>145907</v>
      </c>
    </row>
    <row r="15" spans="1:5" x14ac:dyDescent="0.25">
      <c r="A15" s="25">
        <v>10</v>
      </c>
      <c r="B15" s="26" t="s">
        <v>1285</v>
      </c>
      <c r="C15" s="27">
        <v>10127884</v>
      </c>
      <c r="D15" s="29">
        <v>2.9600000000000001E-2</v>
      </c>
      <c r="E15" s="28">
        <v>27922</v>
      </c>
    </row>
    <row r="18" spans="1:5" x14ac:dyDescent="0.25">
      <c r="A18" s="62" t="s">
        <v>2769</v>
      </c>
      <c r="B18" s="60"/>
      <c r="C18" s="60"/>
      <c r="D18" s="60"/>
      <c r="E18" s="60"/>
    </row>
    <row r="19" spans="1:5" ht="30" x14ac:dyDescent="0.25">
      <c r="A19" s="19" t="s">
        <v>2768</v>
      </c>
      <c r="B19" s="19" t="s">
        <v>2755</v>
      </c>
      <c r="C19" s="19" t="s">
        <v>2767</v>
      </c>
      <c r="D19" s="19" t="s">
        <v>2766</v>
      </c>
      <c r="E19" s="19" t="s">
        <v>2765</v>
      </c>
    </row>
    <row r="20" spans="1:5" x14ac:dyDescent="0.25">
      <c r="A20" s="20">
        <v>1</v>
      </c>
      <c r="B20" s="21" t="s">
        <v>146</v>
      </c>
      <c r="C20" s="22">
        <v>8640000</v>
      </c>
      <c r="D20" s="24">
        <v>0.2195</v>
      </c>
      <c r="E20" s="22">
        <v>39355309</v>
      </c>
    </row>
    <row r="21" spans="1:5" x14ac:dyDescent="0.25">
      <c r="A21" s="25">
        <v>2</v>
      </c>
      <c r="B21" s="26" t="s">
        <v>2317</v>
      </c>
      <c r="C21" s="27">
        <v>7930000</v>
      </c>
      <c r="D21" s="29">
        <v>0.25009999999999999</v>
      </c>
      <c r="E21" s="27">
        <v>31709821</v>
      </c>
    </row>
    <row r="22" spans="1:5" x14ac:dyDescent="0.25">
      <c r="A22" s="20">
        <v>3</v>
      </c>
      <c r="B22" s="21" t="s">
        <v>562</v>
      </c>
      <c r="C22" s="22">
        <v>4520000</v>
      </c>
      <c r="D22" s="24">
        <v>0.19259999999999999</v>
      </c>
      <c r="E22" s="22">
        <v>23462518</v>
      </c>
    </row>
    <row r="23" spans="1:5" x14ac:dyDescent="0.25">
      <c r="A23" s="25">
        <v>4</v>
      </c>
      <c r="B23" s="26" t="s">
        <v>1730</v>
      </c>
      <c r="C23" s="27">
        <v>4060000</v>
      </c>
      <c r="D23" s="29">
        <v>0.20300000000000001</v>
      </c>
      <c r="E23" s="27">
        <v>20002427</v>
      </c>
    </row>
    <row r="24" spans="1:5" x14ac:dyDescent="0.25">
      <c r="A24" s="20">
        <v>5</v>
      </c>
      <c r="B24" s="21" t="s">
        <v>825</v>
      </c>
      <c r="C24" s="22">
        <v>2730000</v>
      </c>
      <c r="D24" s="24">
        <v>0.21460000000000001</v>
      </c>
      <c r="E24" s="22">
        <v>12719141</v>
      </c>
    </row>
    <row r="25" spans="1:5" x14ac:dyDescent="0.25">
      <c r="A25" s="25">
        <v>6</v>
      </c>
      <c r="B25" s="26" t="s">
        <v>2083</v>
      </c>
      <c r="C25" s="27">
        <v>2700000</v>
      </c>
      <c r="D25" s="29">
        <v>0.20669999999999999</v>
      </c>
      <c r="E25" s="27">
        <v>13059432</v>
      </c>
    </row>
    <row r="26" spans="1:5" x14ac:dyDescent="0.25">
      <c r="A26" s="20">
        <v>7</v>
      </c>
      <c r="B26" s="21" t="s">
        <v>722</v>
      </c>
      <c r="C26" s="22">
        <v>2700000</v>
      </c>
      <c r="D26" s="24">
        <v>0.2389</v>
      </c>
      <c r="E26" s="22">
        <v>11302748</v>
      </c>
    </row>
    <row r="27" spans="1:5" x14ac:dyDescent="0.25">
      <c r="A27" s="25">
        <v>8</v>
      </c>
      <c r="B27" s="26" t="s">
        <v>1940</v>
      </c>
      <c r="C27" s="27">
        <v>2560000</v>
      </c>
      <c r="D27" s="29">
        <v>0.21510000000000001</v>
      </c>
      <c r="E27" s="27">
        <v>11900510</v>
      </c>
    </row>
    <row r="28" spans="1:5" x14ac:dyDescent="0.25">
      <c r="A28" s="20">
        <v>9</v>
      </c>
      <c r="B28" s="21" t="s">
        <v>1869</v>
      </c>
      <c r="C28" s="22">
        <v>2510000</v>
      </c>
      <c r="D28" s="24">
        <v>0.22409999999999999</v>
      </c>
      <c r="E28" s="22">
        <v>11197968</v>
      </c>
    </row>
    <row r="29" spans="1:5" x14ac:dyDescent="0.25">
      <c r="A29" s="25">
        <v>10</v>
      </c>
      <c r="B29" s="26" t="s">
        <v>1285</v>
      </c>
      <c r="C29" s="27">
        <v>2180000</v>
      </c>
      <c r="D29" s="29">
        <v>0.2152</v>
      </c>
      <c r="E29" s="27">
        <v>10127884</v>
      </c>
    </row>
  </sheetData>
  <mergeCells count="4">
    <mergeCell ref="A2:E2"/>
    <mergeCell ref="A1:E1"/>
    <mergeCell ref="A4:E4"/>
    <mergeCell ref="A18:E18"/>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F8D0F-29F3-4246-A880-695892320E38}">
  <dimension ref="A1:G58"/>
  <sheetViews>
    <sheetView workbookViewId="0">
      <selection activeCell="D16" sqref="D16"/>
    </sheetView>
  </sheetViews>
  <sheetFormatPr defaultRowHeight="15" x14ac:dyDescent="0.25"/>
  <cols>
    <col min="1" max="1" width="12" customWidth="1"/>
    <col min="2" max="2" width="26" customWidth="1"/>
    <col min="3" max="3" width="22" customWidth="1"/>
    <col min="4" max="5" width="18" customWidth="1"/>
    <col min="6" max="6" width="20" customWidth="1"/>
    <col min="7" max="7" width="13" customWidth="1"/>
  </cols>
  <sheetData>
    <row r="1" spans="1:7" ht="32.1" customHeight="1" x14ac:dyDescent="0.25">
      <c r="A1" s="59" t="s">
        <v>2781</v>
      </c>
      <c r="B1" s="60"/>
      <c r="C1" s="60"/>
      <c r="D1" s="60"/>
      <c r="E1" s="60"/>
      <c r="F1" s="60"/>
      <c r="G1" s="60"/>
    </row>
    <row r="2" spans="1:7" x14ac:dyDescent="0.25">
      <c r="A2" s="61" t="s">
        <v>2780</v>
      </c>
      <c r="B2" s="60"/>
      <c r="C2" s="60"/>
      <c r="D2" s="60"/>
      <c r="E2" s="60"/>
      <c r="F2" s="60"/>
      <c r="G2" s="60"/>
    </row>
    <row r="4" spans="1:7" ht="36" customHeight="1" x14ac:dyDescent="0.25">
      <c r="A4" s="19" t="s">
        <v>2779</v>
      </c>
      <c r="B4" s="19" t="s">
        <v>2755</v>
      </c>
      <c r="C4" s="19" t="s">
        <v>2778</v>
      </c>
      <c r="D4" s="19" t="s">
        <v>2767</v>
      </c>
      <c r="E4" s="19" t="s">
        <v>2777</v>
      </c>
      <c r="F4" s="19" t="s">
        <v>2776</v>
      </c>
      <c r="G4" s="19" t="s">
        <v>2775</v>
      </c>
    </row>
    <row r="5" spans="1:7" x14ac:dyDescent="0.25">
      <c r="A5" s="20">
        <v>1</v>
      </c>
      <c r="B5" s="21" t="s">
        <v>146</v>
      </c>
      <c r="C5" s="22">
        <v>39355309</v>
      </c>
      <c r="D5" s="22">
        <v>8640000</v>
      </c>
      <c r="E5" s="22">
        <v>30715309</v>
      </c>
      <c r="F5" s="24">
        <f t="shared" ref="F5:F36" si="0">D5/C5</f>
        <v>0.21953836012315389</v>
      </c>
      <c r="G5" s="20">
        <v>1</v>
      </c>
    </row>
    <row r="6" spans="1:7" x14ac:dyDescent="0.25">
      <c r="A6" s="25">
        <v>2</v>
      </c>
      <c r="B6" s="26" t="s">
        <v>2317</v>
      </c>
      <c r="C6" s="27">
        <v>31709821</v>
      </c>
      <c r="D6" s="27">
        <v>7930000</v>
      </c>
      <c r="E6" s="27">
        <v>23779821</v>
      </c>
      <c r="F6" s="29">
        <f t="shared" si="0"/>
        <v>0.25008025116256571</v>
      </c>
      <c r="G6" s="25">
        <v>2</v>
      </c>
    </row>
    <row r="7" spans="1:7" x14ac:dyDescent="0.25">
      <c r="A7" s="20">
        <v>3</v>
      </c>
      <c r="B7" s="21" t="s">
        <v>562</v>
      </c>
      <c r="C7" s="22">
        <v>23462518</v>
      </c>
      <c r="D7" s="22">
        <v>4520000</v>
      </c>
      <c r="E7" s="22">
        <v>18942518</v>
      </c>
      <c r="F7" s="24">
        <f t="shared" si="0"/>
        <v>0.19264769450576447</v>
      </c>
      <c r="G7" s="20">
        <v>3</v>
      </c>
    </row>
    <row r="8" spans="1:7" x14ac:dyDescent="0.25">
      <c r="A8" s="25">
        <v>4</v>
      </c>
      <c r="B8" s="26" t="s">
        <v>1730</v>
      </c>
      <c r="C8" s="27">
        <v>20002427</v>
      </c>
      <c r="D8" s="27">
        <v>4060000</v>
      </c>
      <c r="E8" s="27">
        <v>15942427</v>
      </c>
      <c r="F8" s="29">
        <f t="shared" si="0"/>
        <v>0.20297536893897924</v>
      </c>
      <c r="G8" s="25">
        <v>4</v>
      </c>
    </row>
    <row r="9" spans="1:7" x14ac:dyDescent="0.25">
      <c r="A9" s="20">
        <v>5</v>
      </c>
      <c r="B9" s="21" t="s">
        <v>2083</v>
      </c>
      <c r="C9" s="22">
        <v>13059432</v>
      </c>
      <c r="D9" s="22">
        <v>2700000</v>
      </c>
      <c r="E9" s="22">
        <v>10359432</v>
      </c>
      <c r="F9" s="24">
        <f t="shared" si="0"/>
        <v>0.20674712345835561</v>
      </c>
      <c r="G9" s="20">
        <v>6</v>
      </c>
    </row>
    <row r="10" spans="1:7" x14ac:dyDescent="0.25">
      <c r="A10" s="25">
        <v>6</v>
      </c>
      <c r="B10" s="26" t="s">
        <v>825</v>
      </c>
      <c r="C10" s="27">
        <v>12719141</v>
      </c>
      <c r="D10" s="27">
        <v>2730000</v>
      </c>
      <c r="E10" s="27">
        <v>9989141</v>
      </c>
      <c r="F10" s="29">
        <f t="shared" si="0"/>
        <v>0.21463713626572739</v>
      </c>
      <c r="G10" s="25">
        <v>5</v>
      </c>
    </row>
    <row r="11" spans="1:7" x14ac:dyDescent="0.25">
      <c r="A11" s="20">
        <v>7</v>
      </c>
      <c r="B11" s="21" t="s">
        <v>1940</v>
      </c>
      <c r="C11" s="22">
        <v>11900510</v>
      </c>
      <c r="D11" s="22">
        <v>2560000</v>
      </c>
      <c r="E11" s="22">
        <v>9340510</v>
      </c>
      <c r="F11" s="24">
        <f t="shared" si="0"/>
        <v>0.21511683112740546</v>
      </c>
      <c r="G11" s="20">
        <v>8</v>
      </c>
    </row>
    <row r="12" spans="1:7" x14ac:dyDescent="0.25">
      <c r="A12" s="25">
        <v>8</v>
      </c>
      <c r="B12" s="26" t="s">
        <v>722</v>
      </c>
      <c r="C12" s="27">
        <v>11302748</v>
      </c>
      <c r="D12" s="27">
        <v>2700000</v>
      </c>
      <c r="E12" s="27">
        <v>8602748</v>
      </c>
      <c r="F12" s="29">
        <f t="shared" si="0"/>
        <v>0.23887996087323188</v>
      </c>
      <c r="G12" s="25">
        <v>7</v>
      </c>
    </row>
    <row r="13" spans="1:7" x14ac:dyDescent="0.25">
      <c r="A13" s="20">
        <v>9</v>
      </c>
      <c r="B13" s="21" t="s">
        <v>1869</v>
      </c>
      <c r="C13" s="22">
        <v>11197968</v>
      </c>
      <c r="D13" s="22">
        <v>2510000</v>
      </c>
      <c r="E13" s="22">
        <v>8687968</v>
      </c>
      <c r="F13" s="24">
        <f t="shared" si="0"/>
        <v>0.22414780967404085</v>
      </c>
      <c r="G13" s="20">
        <v>9</v>
      </c>
    </row>
    <row r="14" spans="1:7" x14ac:dyDescent="0.25">
      <c r="A14" s="25">
        <v>10</v>
      </c>
      <c r="B14" s="26" t="s">
        <v>1285</v>
      </c>
      <c r="C14" s="27">
        <v>10127884</v>
      </c>
      <c r="D14" s="27">
        <v>2180000</v>
      </c>
      <c r="E14" s="27">
        <v>7947884</v>
      </c>
      <c r="F14" s="29">
        <f t="shared" si="0"/>
        <v>0.21524733103183252</v>
      </c>
      <c r="G14" s="25">
        <v>10</v>
      </c>
    </row>
    <row r="15" spans="1:7" x14ac:dyDescent="0.25">
      <c r="A15" s="20">
        <v>11</v>
      </c>
      <c r="B15" s="21" t="s">
        <v>1662</v>
      </c>
      <c r="C15" s="22">
        <v>9548215</v>
      </c>
      <c r="D15" s="22">
        <v>2020000</v>
      </c>
      <c r="E15" s="22">
        <v>7528215</v>
      </c>
      <c r="F15" s="24">
        <f t="shared" si="0"/>
        <v>0.21155786709871949</v>
      </c>
      <c r="G15" s="20">
        <v>11</v>
      </c>
    </row>
    <row r="16" spans="1:7" x14ac:dyDescent="0.25">
      <c r="A16" s="25">
        <v>12</v>
      </c>
      <c r="B16" s="26" t="s">
        <v>2541</v>
      </c>
      <c r="C16" s="27">
        <v>8880107</v>
      </c>
      <c r="D16" s="27">
        <v>1930000</v>
      </c>
      <c r="E16" s="27">
        <v>6950107</v>
      </c>
      <c r="F16" s="29">
        <f t="shared" si="0"/>
        <v>0.21733972349657499</v>
      </c>
      <c r="G16" s="25">
        <v>12</v>
      </c>
    </row>
    <row r="17" spans="1:7" x14ac:dyDescent="0.25">
      <c r="A17" s="20">
        <v>13</v>
      </c>
      <c r="B17" s="21" t="s">
        <v>141</v>
      </c>
      <c r="C17" s="22">
        <v>8001020</v>
      </c>
      <c r="D17" s="22">
        <v>1720000</v>
      </c>
      <c r="E17" s="22">
        <v>6281020</v>
      </c>
      <c r="F17" s="24">
        <f t="shared" si="0"/>
        <v>0.21497259099464819</v>
      </c>
      <c r="G17" s="20">
        <v>14</v>
      </c>
    </row>
    <row r="18" spans="1:7" x14ac:dyDescent="0.25">
      <c r="A18" s="25">
        <v>14</v>
      </c>
      <c r="B18" s="26" t="s">
        <v>63</v>
      </c>
      <c r="C18" s="27">
        <v>7623818</v>
      </c>
      <c r="D18" s="27">
        <v>1740000</v>
      </c>
      <c r="E18" s="27">
        <v>5883818</v>
      </c>
      <c r="F18" s="29">
        <f t="shared" si="0"/>
        <v>0.22823210102864469</v>
      </c>
      <c r="G18" s="25">
        <v>13</v>
      </c>
    </row>
    <row r="19" spans="1:7" x14ac:dyDescent="0.25">
      <c r="A19" s="20">
        <v>15</v>
      </c>
      <c r="B19" s="21" t="s">
        <v>2283</v>
      </c>
      <c r="C19" s="22">
        <v>7315076</v>
      </c>
      <c r="D19" s="22">
        <v>1700000</v>
      </c>
      <c r="E19" s="22">
        <v>5615076</v>
      </c>
      <c r="F19" s="24">
        <f t="shared" si="0"/>
        <v>0.23239676525575401</v>
      </c>
      <c r="G19" s="20">
        <v>15</v>
      </c>
    </row>
    <row r="20" spans="1:7" x14ac:dyDescent="0.25">
      <c r="A20" s="25">
        <v>16</v>
      </c>
      <c r="B20" s="26" t="s">
        <v>1232</v>
      </c>
      <c r="C20" s="27">
        <v>7154084</v>
      </c>
      <c r="D20" s="27">
        <v>1280000</v>
      </c>
      <c r="E20" s="27">
        <v>5874084</v>
      </c>
      <c r="F20" s="29">
        <f t="shared" si="0"/>
        <v>0.17891878261423824</v>
      </c>
      <c r="G20" s="25">
        <v>19</v>
      </c>
    </row>
    <row r="21" spans="1:7" x14ac:dyDescent="0.25">
      <c r="A21" s="20">
        <v>17</v>
      </c>
      <c r="B21" s="21" t="s">
        <v>1052</v>
      </c>
      <c r="C21" s="22">
        <v>6973333</v>
      </c>
      <c r="D21" s="22">
        <v>1630000</v>
      </c>
      <c r="E21" s="22">
        <v>5343333</v>
      </c>
      <c r="F21" s="24">
        <f t="shared" si="0"/>
        <v>0.23374762111604308</v>
      </c>
      <c r="G21" s="20">
        <v>16</v>
      </c>
    </row>
    <row r="22" spans="1:7" x14ac:dyDescent="0.25">
      <c r="A22" s="25">
        <v>18</v>
      </c>
      <c r="B22" s="26" t="s">
        <v>1499</v>
      </c>
      <c r="C22" s="27">
        <v>6270541</v>
      </c>
      <c r="D22" s="27">
        <v>1400000</v>
      </c>
      <c r="E22" s="27">
        <v>4870541</v>
      </c>
      <c r="F22" s="29">
        <f t="shared" si="0"/>
        <v>0.22326622216488179</v>
      </c>
      <c r="G22" s="25">
        <v>17</v>
      </c>
    </row>
    <row r="23" spans="1:7" x14ac:dyDescent="0.25">
      <c r="A23" s="20">
        <v>19</v>
      </c>
      <c r="B23" s="21" t="s">
        <v>1207</v>
      </c>
      <c r="C23" s="22">
        <v>6265347</v>
      </c>
      <c r="D23" s="22">
        <v>1300000</v>
      </c>
      <c r="E23" s="22">
        <v>4965347</v>
      </c>
      <c r="F23" s="24">
        <f t="shared" si="0"/>
        <v>0.20749050292026922</v>
      </c>
      <c r="G23" s="20">
        <v>18</v>
      </c>
    </row>
    <row r="24" spans="1:7" x14ac:dyDescent="0.25">
      <c r="A24" s="25">
        <v>20</v>
      </c>
      <c r="B24" s="26" t="s">
        <v>2658</v>
      </c>
      <c r="C24" s="27">
        <v>5972787</v>
      </c>
      <c r="D24" s="27">
        <v>1270000</v>
      </c>
      <c r="E24" s="27">
        <v>4702787</v>
      </c>
      <c r="F24" s="29">
        <f t="shared" si="0"/>
        <v>0.21263105481578365</v>
      </c>
      <c r="G24" s="25">
        <v>21</v>
      </c>
    </row>
    <row r="25" spans="1:7" x14ac:dyDescent="0.25">
      <c r="A25" s="20">
        <v>21</v>
      </c>
      <c r="B25" s="21" t="s">
        <v>401</v>
      </c>
      <c r="C25" s="22">
        <v>6012561</v>
      </c>
      <c r="D25" s="22">
        <v>1280000</v>
      </c>
      <c r="E25" s="22">
        <v>4732561</v>
      </c>
      <c r="F25" s="24">
        <f t="shared" si="0"/>
        <v>0.21288765303171145</v>
      </c>
      <c r="G25" s="20">
        <v>20</v>
      </c>
    </row>
    <row r="26" spans="1:7" x14ac:dyDescent="0.25">
      <c r="A26" s="25">
        <v>22</v>
      </c>
      <c r="B26" s="26" t="s">
        <v>2754</v>
      </c>
      <c r="C26" s="27">
        <v>5830405</v>
      </c>
      <c r="D26" s="27">
        <v>1250000</v>
      </c>
      <c r="E26" s="27">
        <v>4580405</v>
      </c>
      <c r="F26" s="29">
        <f t="shared" si="0"/>
        <v>0.2143933397422649</v>
      </c>
      <c r="G26" s="25">
        <v>23</v>
      </c>
    </row>
    <row r="27" spans="1:7" x14ac:dyDescent="0.25">
      <c r="A27" s="20">
        <v>23</v>
      </c>
      <c r="B27" s="21" t="s">
        <v>2237</v>
      </c>
      <c r="C27" s="22">
        <v>5570274</v>
      </c>
      <c r="D27" s="22">
        <v>1260000</v>
      </c>
      <c r="E27" s="22">
        <v>4310274</v>
      </c>
      <c r="F27" s="24">
        <f t="shared" si="0"/>
        <v>0.22620072190344676</v>
      </c>
      <c r="G27" s="20">
        <v>22</v>
      </c>
    </row>
    <row r="28" spans="1:7" x14ac:dyDescent="0.25">
      <c r="A28" s="25">
        <v>24</v>
      </c>
      <c r="B28" s="26" t="s">
        <v>33</v>
      </c>
      <c r="C28" s="27">
        <v>5193088</v>
      </c>
      <c r="D28" s="27">
        <v>1170000</v>
      </c>
      <c r="E28" s="27">
        <v>4023088</v>
      </c>
      <c r="F28" s="29">
        <f t="shared" si="0"/>
        <v>0.22529947499445416</v>
      </c>
      <c r="G28" s="25">
        <v>24</v>
      </c>
    </row>
    <row r="29" spans="1:7" x14ac:dyDescent="0.25">
      <c r="A29" s="20">
        <v>25</v>
      </c>
      <c r="B29" s="21" t="s">
        <v>1150</v>
      </c>
      <c r="C29" s="22">
        <v>4618189</v>
      </c>
      <c r="D29" s="22">
        <v>1050000</v>
      </c>
      <c r="E29" s="22">
        <v>3568189</v>
      </c>
      <c r="F29" s="24">
        <f t="shared" si="0"/>
        <v>0.22736185114987714</v>
      </c>
      <c r="G29" s="20">
        <v>26</v>
      </c>
    </row>
    <row r="30" spans="1:7" x14ac:dyDescent="0.25">
      <c r="A30" s="25">
        <v>26</v>
      </c>
      <c r="B30" s="26" t="s">
        <v>1131</v>
      </c>
      <c r="C30" s="27">
        <v>4606864</v>
      </c>
      <c r="D30" s="27">
        <v>1060000</v>
      </c>
      <c r="E30" s="27">
        <v>3546864</v>
      </c>
      <c r="F30" s="29">
        <f t="shared" si="0"/>
        <v>0.23009144615512853</v>
      </c>
      <c r="G30" s="25">
        <v>25</v>
      </c>
    </row>
    <row r="31" spans="1:7" x14ac:dyDescent="0.25">
      <c r="A31" s="20">
        <v>27</v>
      </c>
      <c r="B31" s="21" t="s">
        <v>2052</v>
      </c>
      <c r="C31" s="22">
        <v>4273586</v>
      </c>
      <c r="D31" s="22">
        <v>870000</v>
      </c>
      <c r="E31" s="22">
        <v>3403586</v>
      </c>
      <c r="F31" s="24">
        <f t="shared" si="0"/>
        <v>0.20357610681053334</v>
      </c>
      <c r="G31" s="20">
        <v>29</v>
      </c>
    </row>
    <row r="32" spans="1:7" x14ac:dyDescent="0.25">
      <c r="A32" s="25">
        <v>28</v>
      </c>
      <c r="B32" s="26" t="s">
        <v>2039</v>
      </c>
      <c r="C32" s="27">
        <v>4123288</v>
      </c>
      <c r="D32" s="27">
        <v>970000</v>
      </c>
      <c r="E32" s="27">
        <v>3153288</v>
      </c>
      <c r="F32" s="29">
        <f t="shared" si="0"/>
        <v>0.23524915067780858</v>
      </c>
      <c r="G32" s="25">
        <v>28</v>
      </c>
    </row>
    <row r="33" spans="1:7" x14ac:dyDescent="0.25">
      <c r="A33" s="20">
        <v>29</v>
      </c>
      <c r="B33" s="21" t="s">
        <v>481</v>
      </c>
      <c r="C33" s="22">
        <v>3688496</v>
      </c>
      <c r="D33" s="22">
        <v>700000</v>
      </c>
      <c r="E33" s="22">
        <v>2988496</v>
      </c>
      <c r="F33" s="24">
        <f t="shared" si="0"/>
        <v>0.18977924877782162</v>
      </c>
      <c r="G33" s="20">
        <v>32</v>
      </c>
    </row>
    <row r="34" spans="1:7" x14ac:dyDescent="0.25">
      <c r="A34" s="25">
        <v>30</v>
      </c>
      <c r="B34" s="26" t="s">
        <v>2501</v>
      </c>
      <c r="C34" s="27">
        <v>3538904</v>
      </c>
      <c r="D34" s="27">
        <v>995000</v>
      </c>
      <c r="E34" s="27">
        <v>2543904</v>
      </c>
      <c r="F34" s="29">
        <f t="shared" si="0"/>
        <v>0.28116049488768274</v>
      </c>
      <c r="G34" s="25">
        <v>27</v>
      </c>
    </row>
    <row r="35" spans="1:7" x14ac:dyDescent="0.25">
      <c r="A35" s="20">
        <v>31</v>
      </c>
      <c r="B35" s="21" t="s">
        <v>1622</v>
      </c>
      <c r="C35" s="22">
        <v>3282188</v>
      </c>
      <c r="D35" s="22">
        <v>700000</v>
      </c>
      <c r="E35" s="22">
        <v>2582188</v>
      </c>
      <c r="F35" s="24">
        <f t="shared" si="0"/>
        <v>0.2132723658730091</v>
      </c>
      <c r="G35" s="20">
        <v>33</v>
      </c>
    </row>
    <row r="36" spans="1:7" x14ac:dyDescent="0.25">
      <c r="A36" s="25">
        <v>32</v>
      </c>
      <c r="B36" s="26" t="s">
        <v>1088</v>
      </c>
      <c r="C36" s="27">
        <v>3238387</v>
      </c>
      <c r="D36" s="27">
        <v>730000</v>
      </c>
      <c r="E36" s="27">
        <v>2508387</v>
      </c>
      <c r="F36" s="29">
        <f t="shared" si="0"/>
        <v>0.22542086538761427</v>
      </c>
      <c r="G36" s="25">
        <v>30</v>
      </c>
    </row>
    <row r="37" spans="1:7" x14ac:dyDescent="0.25">
      <c r="A37" s="20">
        <v>33</v>
      </c>
      <c r="B37" s="21" t="s">
        <v>119</v>
      </c>
      <c r="C37" s="22">
        <v>3114791</v>
      </c>
      <c r="D37" s="22">
        <v>720000</v>
      </c>
      <c r="E37" s="22">
        <v>2394791</v>
      </c>
      <c r="F37" s="24">
        <f t="shared" ref="F37:F56" si="1">D37/C37</f>
        <v>0.23115515615654469</v>
      </c>
      <c r="G37" s="20">
        <v>31</v>
      </c>
    </row>
    <row r="38" spans="1:7" x14ac:dyDescent="0.25">
      <c r="A38" s="25">
        <v>34</v>
      </c>
      <c r="B38" s="26" t="s">
        <v>1107</v>
      </c>
      <c r="C38" s="27">
        <v>2977220</v>
      </c>
      <c r="D38" s="27">
        <v>685000</v>
      </c>
      <c r="E38" s="27">
        <v>2292220</v>
      </c>
      <c r="F38" s="29">
        <f t="shared" si="1"/>
        <v>0.23008041058437065</v>
      </c>
      <c r="G38" s="25">
        <v>34</v>
      </c>
    </row>
    <row r="39" spans="1:7" x14ac:dyDescent="0.25">
      <c r="A39" s="20">
        <v>35</v>
      </c>
      <c r="B39" s="21" t="s">
        <v>1478</v>
      </c>
      <c r="C39" s="22">
        <v>2954160</v>
      </c>
      <c r="D39" s="22">
        <v>670000</v>
      </c>
      <c r="E39" s="22">
        <v>2284160</v>
      </c>
      <c r="F39" s="24">
        <f t="shared" si="1"/>
        <v>0.22679881929211687</v>
      </c>
      <c r="G39" s="20">
        <v>35</v>
      </c>
    </row>
    <row r="40" spans="1:7" x14ac:dyDescent="0.25">
      <c r="A40" s="25">
        <v>36</v>
      </c>
      <c r="B40" s="26" t="s">
        <v>1723</v>
      </c>
      <c r="C40" s="27">
        <v>2125498</v>
      </c>
      <c r="D40" s="27">
        <v>470000</v>
      </c>
      <c r="E40" s="27">
        <v>1655498</v>
      </c>
      <c r="F40" s="29">
        <f t="shared" si="1"/>
        <v>0.22112464937628734</v>
      </c>
      <c r="G40" s="25">
        <v>37</v>
      </c>
    </row>
    <row r="41" spans="1:7" x14ac:dyDescent="0.25">
      <c r="A41" s="20">
        <v>37</v>
      </c>
      <c r="B41" s="21" t="s">
        <v>806</v>
      </c>
      <c r="C41" s="22">
        <v>2029733</v>
      </c>
      <c r="D41" s="22">
        <v>490000</v>
      </c>
      <c r="E41" s="22">
        <v>1539733</v>
      </c>
      <c r="F41" s="24">
        <f t="shared" si="1"/>
        <v>0.24141106244023228</v>
      </c>
      <c r="G41" s="20">
        <v>36</v>
      </c>
    </row>
    <row r="42" spans="1:7" x14ac:dyDescent="0.25">
      <c r="A42" s="25">
        <v>38</v>
      </c>
      <c r="B42" s="26" t="s">
        <v>1593</v>
      </c>
      <c r="C42" s="27">
        <v>2018006</v>
      </c>
      <c r="D42" s="27">
        <v>460000</v>
      </c>
      <c r="E42" s="27">
        <v>1558006</v>
      </c>
      <c r="F42" s="29">
        <f t="shared" si="1"/>
        <v>0.22794778608190461</v>
      </c>
      <c r="G42" s="25">
        <v>38</v>
      </c>
    </row>
    <row r="43" spans="1:7" x14ac:dyDescent="0.25">
      <c r="A43" s="20">
        <v>39</v>
      </c>
      <c r="B43" s="21" t="s">
        <v>2636</v>
      </c>
      <c r="C43" s="22">
        <v>1766147</v>
      </c>
      <c r="D43" s="22">
        <v>335000</v>
      </c>
      <c r="E43" s="22">
        <v>1431147</v>
      </c>
      <c r="F43" s="24">
        <f t="shared" si="1"/>
        <v>0.1896784356002077</v>
      </c>
      <c r="G43" s="20">
        <v>39</v>
      </c>
    </row>
    <row r="44" spans="1:7" x14ac:dyDescent="0.25">
      <c r="A44" s="25">
        <v>40</v>
      </c>
      <c r="B44" s="26" t="s">
        <v>794</v>
      </c>
      <c r="C44" s="27">
        <v>1432820</v>
      </c>
      <c r="D44" s="27">
        <v>240000</v>
      </c>
      <c r="E44" s="27">
        <v>1192820</v>
      </c>
      <c r="F44" s="29">
        <f t="shared" si="1"/>
        <v>0.16750184949958821</v>
      </c>
      <c r="G44" s="25">
        <v>41</v>
      </c>
    </row>
    <row r="45" spans="1:7" x14ac:dyDescent="0.25">
      <c r="A45" s="20">
        <v>41</v>
      </c>
      <c r="B45" s="21" t="s">
        <v>1637</v>
      </c>
      <c r="C45" s="22">
        <v>1415342</v>
      </c>
      <c r="D45" s="22">
        <v>240000</v>
      </c>
      <c r="E45" s="22">
        <v>1175342</v>
      </c>
      <c r="F45" s="24">
        <f t="shared" si="1"/>
        <v>0.16957032293254917</v>
      </c>
      <c r="G45" s="20">
        <v>42</v>
      </c>
    </row>
    <row r="46" spans="1:7" x14ac:dyDescent="0.25">
      <c r="A46" s="25">
        <v>42</v>
      </c>
      <c r="B46" s="26" t="s">
        <v>1193</v>
      </c>
      <c r="C46" s="27">
        <v>1414874</v>
      </c>
      <c r="D46" s="27">
        <v>237000</v>
      </c>
      <c r="E46" s="27">
        <v>1177874</v>
      </c>
      <c r="F46" s="29">
        <f t="shared" si="1"/>
        <v>0.1675060818136456</v>
      </c>
      <c r="G46" s="25">
        <v>43</v>
      </c>
    </row>
    <row r="47" spans="1:7" x14ac:dyDescent="0.25">
      <c r="A47" s="20">
        <v>43</v>
      </c>
      <c r="B47" s="21" t="s">
        <v>1574</v>
      </c>
      <c r="C47" s="22">
        <v>1144694</v>
      </c>
      <c r="D47" s="22">
        <v>245000</v>
      </c>
      <c r="E47" s="22">
        <v>899694</v>
      </c>
      <c r="F47" s="24">
        <f t="shared" si="1"/>
        <v>0.21403099867737579</v>
      </c>
      <c r="G47" s="20">
        <v>40</v>
      </c>
    </row>
    <row r="48" spans="1:7" x14ac:dyDescent="0.25">
      <c r="A48" s="25">
        <v>44</v>
      </c>
      <c r="B48" s="26" t="s">
        <v>2230</v>
      </c>
      <c r="C48" s="27">
        <v>1114521</v>
      </c>
      <c r="D48" s="27">
        <v>200000</v>
      </c>
      <c r="E48" s="27">
        <v>914521</v>
      </c>
      <c r="F48" s="29">
        <f t="shared" si="1"/>
        <v>0.17944928807981186</v>
      </c>
      <c r="G48" s="25">
        <v>46</v>
      </c>
    </row>
    <row r="49" spans="1:7" x14ac:dyDescent="0.25">
      <c r="A49" s="20">
        <v>45</v>
      </c>
      <c r="B49" s="21" t="s">
        <v>537</v>
      </c>
      <c r="C49" s="22">
        <v>1059952</v>
      </c>
      <c r="D49" s="22">
        <v>220000</v>
      </c>
      <c r="E49" s="22">
        <v>839952</v>
      </c>
      <c r="F49" s="24">
        <f t="shared" si="1"/>
        <v>0.2075565685993328</v>
      </c>
      <c r="G49" s="20">
        <v>44</v>
      </c>
    </row>
    <row r="50" spans="1:7" x14ac:dyDescent="0.25">
      <c r="A50" s="25">
        <v>46</v>
      </c>
      <c r="B50" s="26" t="s">
        <v>2268</v>
      </c>
      <c r="C50" s="27">
        <v>935094</v>
      </c>
      <c r="D50" s="27">
        <v>218000</v>
      </c>
      <c r="E50" s="27">
        <v>717094</v>
      </c>
      <c r="F50" s="29">
        <f t="shared" si="1"/>
        <v>0.23313164238033823</v>
      </c>
      <c r="G50" s="25">
        <v>45</v>
      </c>
    </row>
    <row r="51" spans="1:7" x14ac:dyDescent="0.25">
      <c r="A51" s="20">
        <v>47</v>
      </c>
      <c r="B51" s="21" t="s">
        <v>1913</v>
      </c>
      <c r="C51" s="22">
        <v>799358</v>
      </c>
      <c r="D51" s="22">
        <v>176000</v>
      </c>
      <c r="E51" s="22">
        <v>623358</v>
      </c>
      <c r="F51" s="24">
        <f t="shared" si="1"/>
        <v>0.22017669179516561</v>
      </c>
      <c r="G51" s="20">
        <v>47</v>
      </c>
    </row>
    <row r="52" spans="1:7" x14ac:dyDescent="0.25">
      <c r="A52" s="25">
        <v>48</v>
      </c>
      <c r="B52" s="26" t="s">
        <v>23</v>
      </c>
      <c r="C52" s="27">
        <v>737270</v>
      </c>
      <c r="D52" s="27">
        <v>168000</v>
      </c>
      <c r="E52" s="27">
        <v>569270</v>
      </c>
      <c r="F52" s="29">
        <f t="shared" si="1"/>
        <v>0.22786767398646357</v>
      </c>
      <c r="G52" s="25">
        <v>48</v>
      </c>
    </row>
    <row r="53" spans="1:7" x14ac:dyDescent="0.25">
      <c r="A53" s="20">
        <v>49</v>
      </c>
      <c r="B53" s="21" t="s">
        <v>2534</v>
      </c>
      <c r="C53" s="22">
        <v>644663</v>
      </c>
      <c r="D53" s="22">
        <v>105000</v>
      </c>
      <c r="E53" s="22">
        <v>539663</v>
      </c>
      <c r="F53" s="24">
        <f t="shared" si="1"/>
        <v>0.16287579712190711</v>
      </c>
      <c r="G53" s="20">
        <v>50</v>
      </c>
    </row>
    <row r="54" spans="1:7" x14ac:dyDescent="0.25">
      <c r="A54" s="25">
        <v>50</v>
      </c>
      <c r="B54" s="26" t="s">
        <v>1330</v>
      </c>
      <c r="C54" s="27">
        <v>588753</v>
      </c>
      <c r="D54" s="27">
        <v>133000</v>
      </c>
      <c r="E54" s="27">
        <v>455753</v>
      </c>
      <c r="F54" s="29">
        <f t="shared" si="1"/>
        <v>0.22590118436763804</v>
      </c>
      <c r="G54" s="25">
        <v>49</v>
      </c>
    </row>
    <row r="55" spans="1:7" x14ac:dyDescent="0.25">
      <c r="A55" s="30" t="s">
        <v>2763</v>
      </c>
      <c r="B55" s="31" t="s">
        <v>548</v>
      </c>
      <c r="C55" s="32">
        <v>693645</v>
      </c>
      <c r="D55" s="32">
        <v>104000</v>
      </c>
      <c r="E55" s="32">
        <v>589645</v>
      </c>
      <c r="F55" s="34">
        <f t="shared" si="1"/>
        <v>0.14993260241189657</v>
      </c>
      <c r="G55" s="30">
        <v>51</v>
      </c>
    </row>
    <row r="56" spans="1:7" x14ac:dyDescent="0.25">
      <c r="A56" s="35"/>
      <c r="B56" s="36" t="s">
        <v>2764</v>
      </c>
      <c r="C56" s="37">
        <f>SUM(C5:C55)</f>
        <v>341784857</v>
      </c>
      <c r="D56" s="37">
        <f>SUM(D5:D55)</f>
        <v>74671000</v>
      </c>
      <c r="E56" s="37">
        <f>SUM(E5:E55)</f>
        <v>267113857</v>
      </c>
      <c r="F56" s="39">
        <f t="shared" si="1"/>
        <v>0.21847369323328447</v>
      </c>
      <c r="G56" s="35"/>
    </row>
    <row r="58" spans="1:7" ht="27.95" customHeight="1" x14ac:dyDescent="0.25">
      <c r="A58" s="63" t="s">
        <v>2774</v>
      </c>
      <c r="B58" s="60"/>
      <c r="C58" s="60"/>
      <c r="D58" s="60"/>
      <c r="E58" s="60"/>
      <c r="F58" s="60"/>
      <c r="G58" s="60"/>
    </row>
  </sheetData>
  <mergeCells count="3">
    <mergeCell ref="A2:G2"/>
    <mergeCell ref="A58:G58"/>
    <mergeCell ref="A1:G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85B9B-26DA-4AA0-95EF-89107F3DD598}">
  <dimension ref="A1:W636"/>
  <sheetViews>
    <sheetView workbookViewId="0">
      <pane ySplit="1" topLeftCell="A2" activePane="bottomLeft" state="frozen"/>
      <selection pane="bottomLeft" activeCell="G1" sqref="G1"/>
    </sheetView>
  </sheetViews>
  <sheetFormatPr defaultColWidth="8.85546875" defaultRowHeight="15" x14ac:dyDescent="0.25"/>
  <cols>
    <col min="1" max="1" width="18.7109375" bestFit="1" customWidth="1"/>
    <col min="2" max="2" width="8.7109375" bestFit="1" customWidth="1"/>
    <col min="3" max="3" width="18.85546875" bestFit="1" customWidth="1"/>
    <col min="4" max="4" width="28.42578125" bestFit="1" customWidth="1"/>
    <col min="5" max="5" width="24.140625" bestFit="1" customWidth="1"/>
    <col min="6" max="6" width="12.28515625" style="1" bestFit="1" customWidth="1"/>
    <col min="7" max="7" width="11.28515625" customWidth="1"/>
    <col min="8" max="8" width="114.85546875" bestFit="1" customWidth="1"/>
    <col min="9" max="9" width="14.42578125" bestFit="1" customWidth="1"/>
    <col min="10" max="10" width="14.140625" bestFit="1" customWidth="1"/>
    <col min="11" max="11" width="17.42578125" bestFit="1" customWidth="1"/>
    <col min="12" max="12" width="16.42578125" bestFit="1" customWidth="1"/>
    <col min="13" max="13" width="15.140625" bestFit="1" customWidth="1"/>
    <col min="14" max="14" width="14.140625" bestFit="1" customWidth="1"/>
    <col min="15" max="15" width="16.28515625" bestFit="1" customWidth="1"/>
    <col min="16" max="17" width="20.42578125" bestFit="1" customWidth="1"/>
    <col min="18" max="19" width="19.42578125" bestFit="1" customWidth="1"/>
    <col min="20" max="20" width="16" bestFit="1" customWidth="1"/>
    <col min="21" max="21" width="25.140625" bestFit="1" customWidth="1"/>
    <col min="22" max="22" width="25.28515625" bestFit="1" customWidth="1"/>
    <col min="23" max="23" width="14.140625" bestFit="1" customWidth="1"/>
  </cols>
  <sheetData>
    <row r="1" spans="1:23" s="10" customFormat="1" x14ac:dyDescent="0.25">
      <c r="A1" s="10" t="s">
        <v>0</v>
      </c>
      <c r="B1" s="10" t="s">
        <v>1</v>
      </c>
      <c r="C1" s="10" t="s">
        <v>2</v>
      </c>
      <c r="D1" s="10" t="s">
        <v>3</v>
      </c>
      <c r="E1" s="10" t="s">
        <v>4</v>
      </c>
      <c r="F1" s="9"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0" t="s">
        <v>21</v>
      </c>
      <c r="W1" s="10" t="s">
        <v>22</v>
      </c>
    </row>
    <row r="2" spans="1:23" x14ac:dyDescent="0.25">
      <c r="A2" t="s">
        <v>23</v>
      </c>
      <c r="B2" t="s">
        <v>24</v>
      </c>
      <c r="C2" t="s">
        <v>25</v>
      </c>
      <c r="D2" t="s">
        <v>26</v>
      </c>
      <c r="E2" t="s">
        <v>25</v>
      </c>
      <c r="F2" s="1">
        <v>99508</v>
      </c>
      <c r="G2">
        <v>6940010</v>
      </c>
      <c r="H2" t="s">
        <v>27</v>
      </c>
      <c r="I2">
        <v>173</v>
      </c>
      <c r="K2">
        <v>1</v>
      </c>
      <c r="L2">
        <v>1</v>
      </c>
      <c r="O2" t="s">
        <v>28</v>
      </c>
      <c r="Q2">
        <v>1</v>
      </c>
      <c r="S2">
        <v>1</v>
      </c>
      <c r="U2" t="s">
        <v>28</v>
      </c>
      <c r="W2" t="s">
        <v>29</v>
      </c>
    </row>
    <row r="3" spans="1:23" x14ac:dyDescent="0.25">
      <c r="A3" t="s">
        <v>23</v>
      </c>
      <c r="B3" t="s">
        <v>24</v>
      </c>
      <c r="C3" t="s">
        <v>25</v>
      </c>
      <c r="D3" t="s">
        <v>30</v>
      </c>
      <c r="E3" t="s">
        <v>25</v>
      </c>
      <c r="F3" s="1">
        <v>99508</v>
      </c>
      <c r="G3">
        <v>6940020</v>
      </c>
      <c r="H3" t="s">
        <v>31</v>
      </c>
      <c r="I3">
        <v>401</v>
      </c>
      <c r="K3">
        <v>1</v>
      </c>
      <c r="L3">
        <v>1</v>
      </c>
      <c r="O3" t="s">
        <v>28</v>
      </c>
      <c r="Q3">
        <v>1</v>
      </c>
      <c r="S3">
        <v>1</v>
      </c>
      <c r="U3" t="s">
        <v>28</v>
      </c>
      <c r="W3" t="s">
        <v>32</v>
      </c>
    </row>
    <row r="4" spans="1:23" x14ac:dyDescent="0.25">
      <c r="A4" t="s">
        <v>33</v>
      </c>
      <c r="B4" t="s">
        <v>34</v>
      </c>
      <c r="C4" t="s">
        <v>35</v>
      </c>
      <c r="D4" t="s">
        <v>36</v>
      </c>
      <c r="E4" t="s">
        <v>37</v>
      </c>
      <c r="F4" s="1">
        <v>36301</v>
      </c>
      <c r="G4">
        <v>6530373</v>
      </c>
      <c r="H4" t="s">
        <v>38</v>
      </c>
      <c r="I4">
        <v>387</v>
      </c>
      <c r="K4">
        <v>1</v>
      </c>
      <c r="O4" t="s">
        <v>39</v>
      </c>
      <c r="Q4">
        <v>1</v>
      </c>
      <c r="U4" t="s">
        <v>40</v>
      </c>
      <c r="W4" t="s">
        <v>41</v>
      </c>
    </row>
    <row r="5" spans="1:23" x14ac:dyDescent="0.25">
      <c r="A5" t="s">
        <v>33</v>
      </c>
      <c r="B5" t="s">
        <v>34</v>
      </c>
      <c r="C5" t="s">
        <v>42</v>
      </c>
      <c r="D5" t="s">
        <v>43</v>
      </c>
      <c r="E5" t="s">
        <v>44</v>
      </c>
      <c r="F5" s="1">
        <v>35233</v>
      </c>
      <c r="G5">
        <v>6530304</v>
      </c>
      <c r="H5" t="s">
        <v>45</v>
      </c>
      <c r="I5">
        <v>1157</v>
      </c>
      <c r="J5">
        <v>28</v>
      </c>
      <c r="K5">
        <v>1</v>
      </c>
      <c r="M5">
        <v>1</v>
      </c>
      <c r="O5" t="s">
        <v>28</v>
      </c>
      <c r="P5">
        <v>1</v>
      </c>
      <c r="T5" t="s">
        <v>39</v>
      </c>
      <c r="U5" t="s">
        <v>40</v>
      </c>
      <c r="V5" t="s">
        <v>39</v>
      </c>
      <c r="W5" t="s">
        <v>46</v>
      </c>
    </row>
    <row r="6" spans="1:23" x14ac:dyDescent="0.25">
      <c r="A6" t="s">
        <v>33</v>
      </c>
      <c r="B6" t="s">
        <v>34</v>
      </c>
      <c r="C6" t="s">
        <v>42</v>
      </c>
      <c r="D6" t="s">
        <v>47</v>
      </c>
      <c r="E6" t="s">
        <v>44</v>
      </c>
      <c r="F6" s="1">
        <v>35233</v>
      </c>
      <c r="G6">
        <v>6530170</v>
      </c>
      <c r="H6" t="s">
        <v>48</v>
      </c>
      <c r="I6">
        <v>351</v>
      </c>
      <c r="J6">
        <v>6</v>
      </c>
      <c r="L6">
        <v>1</v>
      </c>
      <c r="N6">
        <v>1</v>
      </c>
      <c r="O6" t="s">
        <v>39</v>
      </c>
      <c r="R6">
        <v>1</v>
      </c>
      <c r="T6" t="s">
        <v>39</v>
      </c>
      <c r="U6" t="s">
        <v>40</v>
      </c>
      <c r="V6" t="s">
        <v>39</v>
      </c>
      <c r="W6" t="s">
        <v>49</v>
      </c>
    </row>
    <row r="7" spans="1:23" x14ac:dyDescent="0.25">
      <c r="A7" t="s">
        <v>33</v>
      </c>
      <c r="B7" t="s">
        <v>34</v>
      </c>
      <c r="C7" t="s">
        <v>50</v>
      </c>
      <c r="D7" t="s">
        <v>51</v>
      </c>
      <c r="E7" t="s">
        <v>52</v>
      </c>
      <c r="F7" s="1">
        <v>35801</v>
      </c>
      <c r="G7">
        <v>6530510</v>
      </c>
      <c r="H7" t="s">
        <v>53</v>
      </c>
      <c r="I7">
        <v>958</v>
      </c>
      <c r="K7">
        <v>1</v>
      </c>
      <c r="O7" t="s">
        <v>39</v>
      </c>
      <c r="P7">
        <v>1</v>
      </c>
      <c r="U7" t="s">
        <v>40</v>
      </c>
      <c r="W7" t="s">
        <v>54</v>
      </c>
    </row>
    <row r="8" spans="1:23" x14ac:dyDescent="0.25">
      <c r="A8" t="s">
        <v>33</v>
      </c>
      <c r="B8" t="s">
        <v>34</v>
      </c>
      <c r="C8" t="s">
        <v>55</v>
      </c>
      <c r="D8" t="s">
        <v>56</v>
      </c>
      <c r="E8" t="s">
        <v>55</v>
      </c>
      <c r="F8" s="1">
        <v>36617</v>
      </c>
      <c r="G8">
        <v>6530600</v>
      </c>
      <c r="H8" t="s">
        <v>57</v>
      </c>
      <c r="I8">
        <v>214</v>
      </c>
      <c r="J8">
        <v>18</v>
      </c>
      <c r="K8">
        <v>1</v>
      </c>
      <c r="M8">
        <v>1</v>
      </c>
      <c r="O8" t="s">
        <v>39</v>
      </c>
      <c r="P8">
        <v>1</v>
      </c>
      <c r="T8" t="s">
        <v>39</v>
      </c>
      <c r="U8" t="s">
        <v>40</v>
      </c>
      <c r="V8" t="s">
        <v>39</v>
      </c>
      <c r="W8" t="s">
        <v>58</v>
      </c>
    </row>
    <row r="9" spans="1:23" x14ac:dyDescent="0.25">
      <c r="A9" t="s">
        <v>33</v>
      </c>
      <c r="B9" t="s">
        <v>34</v>
      </c>
      <c r="C9" t="s">
        <v>59</v>
      </c>
      <c r="D9" t="s">
        <v>60</v>
      </c>
      <c r="E9" t="s">
        <v>59</v>
      </c>
      <c r="F9" s="1">
        <v>36116</v>
      </c>
      <c r="G9">
        <v>6530705</v>
      </c>
      <c r="H9" t="s">
        <v>61</v>
      </c>
      <c r="I9">
        <v>492</v>
      </c>
      <c r="K9">
        <v>1</v>
      </c>
      <c r="O9" t="s">
        <v>39</v>
      </c>
      <c r="Q9">
        <v>1</v>
      </c>
      <c r="U9" t="s">
        <v>40</v>
      </c>
      <c r="W9" t="s">
        <v>62</v>
      </c>
    </row>
    <row r="10" spans="1:23" x14ac:dyDescent="0.25">
      <c r="A10" t="s">
        <v>63</v>
      </c>
      <c r="B10" t="s">
        <v>64</v>
      </c>
      <c r="C10" t="s">
        <v>65</v>
      </c>
      <c r="D10" t="s">
        <v>66</v>
      </c>
      <c r="E10" t="s">
        <v>67</v>
      </c>
      <c r="F10" s="1">
        <v>86001</v>
      </c>
      <c r="G10">
        <v>6860021</v>
      </c>
      <c r="H10" t="s">
        <v>68</v>
      </c>
      <c r="I10">
        <v>268</v>
      </c>
      <c r="K10">
        <v>1</v>
      </c>
      <c r="O10" t="s">
        <v>28</v>
      </c>
      <c r="Q10">
        <v>1</v>
      </c>
      <c r="U10" t="s">
        <v>28</v>
      </c>
      <c r="W10" t="s">
        <v>69</v>
      </c>
    </row>
    <row r="11" spans="1:23" x14ac:dyDescent="0.25">
      <c r="A11" t="s">
        <v>63</v>
      </c>
      <c r="B11" t="s">
        <v>64</v>
      </c>
      <c r="C11" t="s">
        <v>70</v>
      </c>
      <c r="D11" t="s">
        <v>71</v>
      </c>
      <c r="E11" t="s">
        <v>72</v>
      </c>
      <c r="F11" s="1">
        <v>85224</v>
      </c>
      <c r="G11">
        <v>6860028</v>
      </c>
      <c r="H11" t="s">
        <v>73</v>
      </c>
      <c r="I11">
        <v>338</v>
      </c>
      <c r="K11">
        <v>1</v>
      </c>
      <c r="O11" t="s">
        <v>28</v>
      </c>
      <c r="P11">
        <v>1</v>
      </c>
      <c r="U11" t="s">
        <v>28</v>
      </c>
      <c r="W11" t="s">
        <v>74</v>
      </c>
    </row>
    <row r="12" spans="1:23" x14ac:dyDescent="0.25">
      <c r="A12" t="s">
        <v>63</v>
      </c>
      <c r="B12" t="s">
        <v>64</v>
      </c>
      <c r="C12" t="s">
        <v>70</v>
      </c>
      <c r="D12" t="s">
        <v>75</v>
      </c>
      <c r="E12" t="s">
        <v>76</v>
      </c>
      <c r="F12" s="1">
        <v>85306</v>
      </c>
      <c r="G12">
        <v>6860013</v>
      </c>
      <c r="H12" t="s">
        <v>77</v>
      </c>
      <c r="I12">
        <v>595</v>
      </c>
      <c r="K12">
        <v>1</v>
      </c>
      <c r="O12" t="s">
        <v>28</v>
      </c>
      <c r="Q12">
        <v>1</v>
      </c>
      <c r="U12" t="s">
        <v>28</v>
      </c>
      <c r="W12" t="s">
        <v>78</v>
      </c>
    </row>
    <row r="13" spans="1:23" x14ac:dyDescent="0.25">
      <c r="A13" t="s">
        <v>63</v>
      </c>
      <c r="B13" t="s">
        <v>64</v>
      </c>
      <c r="C13" t="s">
        <v>70</v>
      </c>
      <c r="D13" t="s">
        <v>79</v>
      </c>
      <c r="E13" t="s">
        <v>80</v>
      </c>
      <c r="F13" s="1">
        <v>85395</v>
      </c>
      <c r="G13">
        <v>6860027</v>
      </c>
      <c r="H13" t="s">
        <v>81</v>
      </c>
      <c r="I13">
        <v>188</v>
      </c>
      <c r="K13">
        <v>1</v>
      </c>
      <c r="O13" t="s">
        <v>28</v>
      </c>
      <c r="Q13">
        <v>1</v>
      </c>
      <c r="U13" t="s">
        <v>28</v>
      </c>
      <c r="W13" t="s">
        <v>82</v>
      </c>
    </row>
    <row r="14" spans="1:23" x14ac:dyDescent="0.25">
      <c r="A14" t="s">
        <v>63</v>
      </c>
      <c r="B14" t="s">
        <v>64</v>
      </c>
      <c r="C14" t="s">
        <v>70</v>
      </c>
      <c r="D14" t="s">
        <v>83</v>
      </c>
      <c r="E14" t="s">
        <v>84</v>
      </c>
      <c r="F14" s="1">
        <v>85202</v>
      </c>
      <c r="G14">
        <v>6860016</v>
      </c>
      <c r="H14" t="s">
        <v>85</v>
      </c>
      <c r="I14">
        <v>605</v>
      </c>
      <c r="K14">
        <v>1</v>
      </c>
      <c r="L14">
        <v>1</v>
      </c>
      <c r="O14" t="s">
        <v>28</v>
      </c>
      <c r="Q14">
        <v>1</v>
      </c>
      <c r="S14">
        <v>1</v>
      </c>
      <c r="U14" t="s">
        <v>28</v>
      </c>
      <c r="W14" t="s">
        <v>86</v>
      </c>
    </row>
    <row r="15" spans="1:23" x14ac:dyDescent="0.25">
      <c r="A15" t="s">
        <v>63</v>
      </c>
      <c r="B15" t="s">
        <v>64</v>
      </c>
      <c r="C15" t="s">
        <v>70</v>
      </c>
      <c r="D15" t="s">
        <v>87</v>
      </c>
      <c r="E15" t="s">
        <v>88</v>
      </c>
      <c r="F15" s="1">
        <v>85006</v>
      </c>
      <c r="G15">
        <v>6860250</v>
      </c>
      <c r="H15" t="s">
        <v>89</v>
      </c>
      <c r="I15">
        <v>698</v>
      </c>
      <c r="K15">
        <v>1</v>
      </c>
      <c r="O15" t="s">
        <v>28</v>
      </c>
      <c r="P15">
        <v>1</v>
      </c>
      <c r="U15" t="s">
        <v>28</v>
      </c>
      <c r="W15" t="s">
        <v>90</v>
      </c>
    </row>
    <row r="16" spans="1:23" x14ac:dyDescent="0.25">
      <c r="A16" t="s">
        <v>63</v>
      </c>
      <c r="B16" t="s">
        <v>64</v>
      </c>
      <c r="C16" t="s">
        <v>70</v>
      </c>
      <c r="D16" t="s">
        <v>91</v>
      </c>
      <c r="E16" t="s">
        <v>88</v>
      </c>
      <c r="F16" s="1">
        <v>85013</v>
      </c>
      <c r="G16">
        <v>6860280</v>
      </c>
      <c r="H16" t="s">
        <v>92</v>
      </c>
      <c r="I16">
        <v>594</v>
      </c>
      <c r="K16">
        <v>1</v>
      </c>
      <c r="O16" t="s">
        <v>28</v>
      </c>
      <c r="P16">
        <v>1</v>
      </c>
      <c r="U16" t="s">
        <v>28</v>
      </c>
      <c r="W16" t="s">
        <v>93</v>
      </c>
    </row>
    <row r="17" spans="1:23" x14ac:dyDescent="0.25">
      <c r="A17" t="s">
        <v>63</v>
      </c>
      <c r="B17" t="s">
        <v>64</v>
      </c>
      <c r="C17" t="s">
        <v>70</v>
      </c>
      <c r="D17" t="s">
        <v>94</v>
      </c>
      <c r="E17" t="s">
        <v>88</v>
      </c>
      <c r="F17" s="1">
        <v>85027</v>
      </c>
      <c r="G17">
        <v>6860325</v>
      </c>
      <c r="H17" t="s">
        <v>95</v>
      </c>
      <c r="I17">
        <v>204</v>
      </c>
      <c r="K17">
        <v>1</v>
      </c>
      <c r="O17" t="s">
        <v>28</v>
      </c>
      <c r="Q17">
        <v>1</v>
      </c>
      <c r="U17" t="s">
        <v>28</v>
      </c>
      <c r="W17" t="s">
        <v>96</v>
      </c>
    </row>
    <row r="18" spans="1:23" x14ac:dyDescent="0.25">
      <c r="A18" t="s">
        <v>63</v>
      </c>
      <c r="B18" t="s">
        <v>64</v>
      </c>
      <c r="C18" t="s">
        <v>70</v>
      </c>
      <c r="D18" t="s">
        <v>97</v>
      </c>
      <c r="E18" t="s">
        <v>88</v>
      </c>
      <c r="F18" s="1">
        <v>85020</v>
      </c>
      <c r="G18">
        <v>6860253</v>
      </c>
      <c r="H18" t="s">
        <v>98</v>
      </c>
      <c r="I18">
        <v>262</v>
      </c>
      <c r="K18">
        <v>1</v>
      </c>
      <c r="O18" t="s">
        <v>28</v>
      </c>
      <c r="P18">
        <v>1</v>
      </c>
      <c r="U18" t="s">
        <v>28</v>
      </c>
      <c r="W18" t="s">
        <v>99</v>
      </c>
    </row>
    <row r="19" spans="1:23" x14ac:dyDescent="0.25">
      <c r="A19" t="s">
        <v>63</v>
      </c>
      <c r="B19" t="s">
        <v>64</v>
      </c>
      <c r="C19" t="s">
        <v>70</v>
      </c>
      <c r="D19" t="s">
        <v>100</v>
      </c>
      <c r="E19" t="s">
        <v>88</v>
      </c>
      <c r="F19" s="1">
        <v>85016</v>
      </c>
      <c r="G19">
        <v>6860210</v>
      </c>
      <c r="H19" t="s">
        <v>101</v>
      </c>
      <c r="I19">
        <v>403</v>
      </c>
      <c r="L19">
        <v>1</v>
      </c>
      <c r="O19" t="s">
        <v>28</v>
      </c>
      <c r="R19">
        <v>1</v>
      </c>
      <c r="U19" t="s">
        <v>28</v>
      </c>
      <c r="W19" t="s">
        <v>102</v>
      </c>
    </row>
    <row r="20" spans="1:23" x14ac:dyDescent="0.25">
      <c r="A20" t="s">
        <v>63</v>
      </c>
      <c r="B20" t="s">
        <v>64</v>
      </c>
      <c r="C20" t="s">
        <v>70</v>
      </c>
      <c r="D20" t="s">
        <v>103</v>
      </c>
      <c r="E20" t="s">
        <v>88</v>
      </c>
      <c r="F20" s="1">
        <v>85008</v>
      </c>
      <c r="G20">
        <v>6860255</v>
      </c>
      <c r="H20" t="s">
        <v>104</v>
      </c>
      <c r="I20">
        <v>544</v>
      </c>
      <c r="J20">
        <v>45</v>
      </c>
      <c r="K20">
        <v>1</v>
      </c>
      <c r="M20">
        <v>1</v>
      </c>
      <c r="N20">
        <v>1</v>
      </c>
      <c r="O20" t="s">
        <v>28</v>
      </c>
      <c r="P20">
        <v>1</v>
      </c>
      <c r="T20" t="s">
        <v>28</v>
      </c>
      <c r="U20" t="s">
        <v>28</v>
      </c>
      <c r="V20" t="s">
        <v>39</v>
      </c>
      <c r="W20" t="s">
        <v>105</v>
      </c>
    </row>
    <row r="21" spans="1:23" x14ac:dyDescent="0.25">
      <c r="A21" t="s">
        <v>63</v>
      </c>
      <c r="B21" t="s">
        <v>64</v>
      </c>
      <c r="C21" t="s">
        <v>70</v>
      </c>
      <c r="D21" t="s">
        <v>106</v>
      </c>
      <c r="E21" t="s">
        <v>107</v>
      </c>
      <c r="F21" s="1">
        <v>85251</v>
      </c>
      <c r="G21">
        <v>6860376</v>
      </c>
      <c r="H21" t="s">
        <v>108</v>
      </c>
      <c r="I21">
        <v>341</v>
      </c>
      <c r="K21">
        <v>1</v>
      </c>
      <c r="O21" t="s">
        <v>28</v>
      </c>
      <c r="P21">
        <v>1</v>
      </c>
      <c r="U21" t="s">
        <v>28</v>
      </c>
      <c r="W21" t="s">
        <v>109</v>
      </c>
    </row>
    <row r="22" spans="1:23" x14ac:dyDescent="0.25">
      <c r="A22" t="s">
        <v>63</v>
      </c>
      <c r="B22" t="s">
        <v>64</v>
      </c>
      <c r="C22" t="s">
        <v>110</v>
      </c>
      <c r="D22" t="s">
        <v>111</v>
      </c>
      <c r="E22" t="s">
        <v>112</v>
      </c>
      <c r="F22" s="1">
        <v>85719</v>
      </c>
      <c r="G22">
        <v>6860516</v>
      </c>
      <c r="H22" t="s">
        <v>113</v>
      </c>
      <c r="I22">
        <v>584</v>
      </c>
      <c r="J22">
        <v>35</v>
      </c>
      <c r="K22">
        <v>1</v>
      </c>
      <c r="L22">
        <v>1</v>
      </c>
      <c r="M22">
        <v>1</v>
      </c>
      <c r="N22">
        <v>1</v>
      </c>
      <c r="O22" t="s">
        <v>28</v>
      </c>
      <c r="P22">
        <v>1</v>
      </c>
      <c r="S22">
        <v>1</v>
      </c>
      <c r="T22" t="s">
        <v>114</v>
      </c>
      <c r="U22" t="s">
        <v>28</v>
      </c>
      <c r="V22" t="s">
        <v>39</v>
      </c>
      <c r="W22" t="s">
        <v>115</v>
      </c>
    </row>
    <row r="23" spans="1:23" x14ac:dyDescent="0.25">
      <c r="A23" t="s">
        <v>63</v>
      </c>
      <c r="B23" t="s">
        <v>64</v>
      </c>
      <c r="C23" t="s">
        <v>110</v>
      </c>
      <c r="D23" t="s">
        <v>116</v>
      </c>
      <c r="E23" t="s">
        <v>112</v>
      </c>
      <c r="F23" s="1">
        <v>85718</v>
      </c>
      <c r="G23">
        <v>6860460</v>
      </c>
      <c r="H23" t="s">
        <v>117</v>
      </c>
      <c r="I23">
        <v>486</v>
      </c>
      <c r="K23">
        <v>1</v>
      </c>
      <c r="O23" t="s">
        <v>39</v>
      </c>
      <c r="P23">
        <v>1</v>
      </c>
      <c r="U23" t="s">
        <v>28</v>
      </c>
      <c r="W23" t="s">
        <v>118</v>
      </c>
    </row>
    <row r="24" spans="1:23" x14ac:dyDescent="0.25">
      <c r="A24" t="s">
        <v>119</v>
      </c>
      <c r="B24" t="s">
        <v>120</v>
      </c>
      <c r="C24" t="s">
        <v>121</v>
      </c>
      <c r="D24" t="s">
        <v>122</v>
      </c>
      <c r="E24" t="s">
        <v>123</v>
      </c>
      <c r="F24" s="1">
        <v>71913</v>
      </c>
      <c r="G24">
        <v>6710300</v>
      </c>
      <c r="H24" t="s">
        <v>124</v>
      </c>
      <c r="I24">
        <v>254</v>
      </c>
      <c r="K24">
        <v>1</v>
      </c>
      <c r="O24" t="s">
        <v>39</v>
      </c>
      <c r="Q24">
        <v>1</v>
      </c>
      <c r="U24" t="s">
        <v>28</v>
      </c>
      <c r="W24" t="s">
        <v>125</v>
      </c>
    </row>
    <row r="25" spans="1:23" x14ac:dyDescent="0.25">
      <c r="A25" t="s">
        <v>119</v>
      </c>
      <c r="B25" t="s">
        <v>120</v>
      </c>
      <c r="C25" t="s">
        <v>126</v>
      </c>
      <c r="D25" t="s">
        <v>127</v>
      </c>
      <c r="E25" t="s">
        <v>128</v>
      </c>
      <c r="F25" s="1">
        <v>72202</v>
      </c>
      <c r="G25">
        <v>6710340</v>
      </c>
      <c r="H25" t="s">
        <v>129</v>
      </c>
      <c r="I25">
        <v>336</v>
      </c>
      <c r="J25">
        <v>10</v>
      </c>
      <c r="L25">
        <v>1</v>
      </c>
      <c r="M25">
        <v>1</v>
      </c>
      <c r="N25">
        <v>1</v>
      </c>
      <c r="O25" t="s">
        <v>28</v>
      </c>
      <c r="R25">
        <v>1</v>
      </c>
      <c r="T25" t="s">
        <v>39</v>
      </c>
      <c r="U25" t="s">
        <v>28</v>
      </c>
      <c r="V25" t="s">
        <v>39</v>
      </c>
      <c r="W25" t="s">
        <v>130</v>
      </c>
    </row>
    <row r="26" spans="1:23" x14ac:dyDescent="0.25">
      <c r="A26" t="s">
        <v>119</v>
      </c>
      <c r="B26" t="s">
        <v>120</v>
      </c>
      <c r="C26" t="s">
        <v>126</v>
      </c>
      <c r="D26" t="s">
        <v>131</v>
      </c>
      <c r="E26" t="s">
        <v>128</v>
      </c>
      <c r="F26" s="1">
        <v>72205</v>
      </c>
      <c r="G26">
        <v>6710440</v>
      </c>
      <c r="H26" t="s">
        <v>132</v>
      </c>
      <c r="I26">
        <v>522</v>
      </c>
      <c r="K26">
        <v>1</v>
      </c>
      <c r="O26" t="s">
        <v>28</v>
      </c>
      <c r="P26">
        <v>1</v>
      </c>
      <c r="U26" t="s">
        <v>28</v>
      </c>
      <c r="W26" t="s">
        <v>133</v>
      </c>
    </row>
    <row r="27" spans="1:23" x14ac:dyDescent="0.25">
      <c r="A27" t="s">
        <v>119</v>
      </c>
      <c r="B27" t="s">
        <v>120</v>
      </c>
      <c r="C27" t="s">
        <v>126</v>
      </c>
      <c r="D27" t="s">
        <v>134</v>
      </c>
      <c r="E27" t="s">
        <v>135</v>
      </c>
      <c r="F27" s="1">
        <v>72205</v>
      </c>
      <c r="G27">
        <v>6710335</v>
      </c>
      <c r="H27" t="s">
        <v>136</v>
      </c>
      <c r="I27">
        <v>740</v>
      </c>
      <c r="K27">
        <v>1</v>
      </c>
      <c r="O27" t="s">
        <v>39</v>
      </c>
      <c r="Q27">
        <v>1</v>
      </c>
      <c r="U27" t="s">
        <v>28</v>
      </c>
      <c r="W27" t="s">
        <v>137</v>
      </c>
    </row>
    <row r="28" spans="1:23" x14ac:dyDescent="0.25">
      <c r="A28" t="s">
        <v>119</v>
      </c>
      <c r="B28" t="s">
        <v>120</v>
      </c>
      <c r="C28" t="s">
        <v>126</v>
      </c>
      <c r="D28" t="s">
        <v>138</v>
      </c>
      <c r="E28" t="s">
        <v>135</v>
      </c>
      <c r="F28" s="1">
        <v>72205</v>
      </c>
      <c r="G28">
        <v>6710400</v>
      </c>
      <c r="H28" t="s">
        <v>139</v>
      </c>
      <c r="I28">
        <v>600</v>
      </c>
      <c r="K28">
        <v>1</v>
      </c>
      <c r="O28" t="s">
        <v>39</v>
      </c>
      <c r="Q28">
        <v>1</v>
      </c>
      <c r="U28" t="s">
        <v>28</v>
      </c>
      <c r="W28" t="s">
        <v>140</v>
      </c>
    </row>
    <row r="29" spans="1:23" x14ac:dyDescent="0.25">
      <c r="A29" t="s">
        <v>119</v>
      </c>
      <c r="B29" t="s">
        <v>120</v>
      </c>
      <c r="C29" t="s">
        <v>141</v>
      </c>
      <c r="D29" t="s">
        <v>142</v>
      </c>
      <c r="E29" t="s">
        <v>143</v>
      </c>
      <c r="F29" s="1">
        <v>72703</v>
      </c>
      <c r="G29">
        <v>6710195</v>
      </c>
      <c r="H29" t="s">
        <v>144</v>
      </c>
      <c r="I29">
        <v>342</v>
      </c>
      <c r="K29">
        <v>1</v>
      </c>
      <c r="O29" t="s">
        <v>39</v>
      </c>
      <c r="Q29">
        <v>1</v>
      </c>
      <c r="U29" t="s">
        <v>28</v>
      </c>
      <c r="W29" t="s">
        <v>145</v>
      </c>
    </row>
    <row r="30" spans="1:23" x14ac:dyDescent="0.25">
      <c r="A30" t="s">
        <v>146</v>
      </c>
      <c r="B30" t="s">
        <v>147</v>
      </c>
      <c r="C30" t="s">
        <v>148</v>
      </c>
      <c r="D30" t="s">
        <v>149</v>
      </c>
      <c r="E30" t="s">
        <v>150</v>
      </c>
      <c r="F30" s="1">
        <v>94602</v>
      </c>
      <c r="G30">
        <v>6930275</v>
      </c>
      <c r="H30" t="s">
        <v>151</v>
      </c>
      <c r="I30">
        <v>438</v>
      </c>
      <c r="K30">
        <v>1</v>
      </c>
      <c r="O30" t="s">
        <v>28</v>
      </c>
      <c r="P30">
        <v>1</v>
      </c>
      <c r="U30" t="s">
        <v>28</v>
      </c>
      <c r="W30" t="s">
        <v>152</v>
      </c>
    </row>
    <row r="31" spans="1:23" x14ac:dyDescent="0.25">
      <c r="A31" t="s">
        <v>146</v>
      </c>
      <c r="B31" t="s">
        <v>147</v>
      </c>
      <c r="C31" t="s">
        <v>148</v>
      </c>
      <c r="D31" t="s">
        <v>153</v>
      </c>
      <c r="E31" t="s">
        <v>154</v>
      </c>
      <c r="F31" s="1">
        <v>94546</v>
      </c>
      <c r="G31">
        <v>6930133</v>
      </c>
      <c r="H31" t="s">
        <v>155</v>
      </c>
      <c r="I31">
        <v>122</v>
      </c>
      <c r="K31">
        <v>1</v>
      </c>
      <c r="O31" t="s">
        <v>28</v>
      </c>
      <c r="Q31">
        <v>1</v>
      </c>
      <c r="U31" t="s">
        <v>28</v>
      </c>
      <c r="W31" t="s">
        <v>156</v>
      </c>
    </row>
    <row r="32" spans="1:23" x14ac:dyDescent="0.25">
      <c r="A32" t="s">
        <v>146</v>
      </c>
      <c r="B32" t="s">
        <v>147</v>
      </c>
      <c r="C32" t="s">
        <v>148</v>
      </c>
      <c r="D32" t="s">
        <v>157</v>
      </c>
      <c r="E32" t="s">
        <v>150</v>
      </c>
      <c r="F32" s="1">
        <v>94609</v>
      </c>
      <c r="G32">
        <v>6932180</v>
      </c>
      <c r="H32" t="s">
        <v>158</v>
      </c>
      <c r="I32">
        <v>191</v>
      </c>
      <c r="L32">
        <v>1</v>
      </c>
      <c r="O32" t="s">
        <v>28</v>
      </c>
      <c r="R32">
        <v>1</v>
      </c>
      <c r="U32" t="s">
        <v>28</v>
      </c>
      <c r="W32" t="s">
        <v>159</v>
      </c>
    </row>
    <row r="33" spans="1:23" x14ac:dyDescent="0.25">
      <c r="A33" t="s">
        <v>146</v>
      </c>
      <c r="B33" t="s">
        <v>147</v>
      </c>
      <c r="C33" t="s">
        <v>160</v>
      </c>
      <c r="D33" t="s">
        <v>161</v>
      </c>
      <c r="E33" t="s">
        <v>162</v>
      </c>
      <c r="F33" s="1">
        <v>95926</v>
      </c>
      <c r="G33">
        <v>6930096</v>
      </c>
      <c r="H33" t="s">
        <v>163</v>
      </c>
      <c r="I33">
        <v>229</v>
      </c>
      <c r="K33">
        <v>1</v>
      </c>
      <c r="O33" t="s">
        <v>28</v>
      </c>
      <c r="Q33">
        <v>1</v>
      </c>
      <c r="U33" t="s">
        <v>28</v>
      </c>
      <c r="W33" t="s">
        <v>164</v>
      </c>
    </row>
    <row r="34" spans="1:23" x14ac:dyDescent="0.25">
      <c r="A34" t="s">
        <v>146</v>
      </c>
      <c r="B34" t="s">
        <v>147</v>
      </c>
      <c r="C34" t="s">
        <v>165</v>
      </c>
      <c r="D34" t="s">
        <v>166</v>
      </c>
      <c r="E34" t="s">
        <v>167</v>
      </c>
      <c r="F34" s="1">
        <v>94598</v>
      </c>
      <c r="G34">
        <v>6933853</v>
      </c>
      <c r="H34" t="s">
        <v>168</v>
      </c>
      <c r="I34">
        <v>420</v>
      </c>
      <c r="K34">
        <v>1</v>
      </c>
      <c r="O34" t="s">
        <v>28</v>
      </c>
      <c r="Q34">
        <v>1</v>
      </c>
      <c r="U34" t="s">
        <v>28</v>
      </c>
      <c r="W34" t="s">
        <v>169</v>
      </c>
    </row>
    <row r="35" spans="1:23" x14ac:dyDescent="0.25">
      <c r="A35" t="s">
        <v>146</v>
      </c>
      <c r="B35" t="s">
        <v>147</v>
      </c>
      <c r="C35" t="s">
        <v>170</v>
      </c>
      <c r="D35" t="s">
        <v>171</v>
      </c>
      <c r="E35" t="s">
        <v>170</v>
      </c>
      <c r="F35" s="1">
        <v>93721</v>
      </c>
      <c r="G35">
        <v>6930790</v>
      </c>
      <c r="H35" t="s">
        <v>172</v>
      </c>
      <c r="I35">
        <v>852</v>
      </c>
      <c r="J35">
        <v>10</v>
      </c>
      <c r="K35">
        <v>1</v>
      </c>
      <c r="M35">
        <v>1</v>
      </c>
      <c r="N35">
        <v>1</v>
      </c>
      <c r="O35" t="s">
        <v>28</v>
      </c>
      <c r="P35">
        <v>1</v>
      </c>
      <c r="T35" t="s">
        <v>28</v>
      </c>
      <c r="U35" t="s">
        <v>28</v>
      </c>
      <c r="V35" t="s">
        <v>28</v>
      </c>
      <c r="W35" t="s">
        <v>173</v>
      </c>
    </row>
    <row r="36" spans="1:23" x14ac:dyDescent="0.25">
      <c r="A36" t="s">
        <v>146</v>
      </c>
      <c r="B36" t="s">
        <v>147</v>
      </c>
      <c r="C36" t="s">
        <v>174</v>
      </c>
      <c r="D36" t="s">
        <v>175</v>
      </c>
      <c r="E36" t="s">
        <v>176</v>
      </c>
      <c r="F36" s="1">
        <v>93301</v>
      </c>
      <c r="G36">
        <v>6930079</v>
      </c>
      <c r="H36" t="s">
        <v>177</v>
      </c>
      <c r="I36">
        <v>372</v>
      </c>
      <c r="J36">
        <v>7</v>
      </c>
      <c r="M36">
        <v>1</v>
      </c>
      <c r="N36">
        <v>1</v>
      </c>
      <c r="T36" t="s">
        <v>40</v>
      </c>
      <c r="V36" t="s">
        <v>28</v>
      </c>
      <c r="W36" t="s">
        <v>178</v>
      </c>
    </row>
    <row r="37" spans="1:23" x14ac:dyDescent="0.25">
      <c r="A37" t="s">
        <v>146</v>
      </c>
      <c r="B37" t="s">
        <v>147</v>
      </c>
      <c r="C37" t="s">
        <v>179</v>
      </c>
      <c r="D37" t="s">
        <v>180</v>
      </c>
      <c r="E37" t="s">
        <v>181</v>
      </c>
      <c r="F37" s="1">
        <v>93534</v>
      </c>
      <c r="G37">
        <v>6931178</v>
      </c>
      <c r="H37" t="s">
        <v>182</v>
      </c>
      <c r="I37">
        <v>368</v>
      </c>
      <c r="K37">
        <v>1</v>
      </c>
      <c r="O37" t="s">
        <v>28</v>
      </c>
      <c r="Q37">
        <v>1</v>
      </c>
      <c r="U37" t="s">
        <v>28</v>
      </c>
      <c r="W37" t="s">
        <v>183</v>
      </c>
    </row>
    <row r="38" spans="1:23" x14ac:dyDescent="0.25">
      <c r="A38" t="s">
        <v>146</v>
      </c>
      <c r="B38" t="s">
        <v>147</v>
      </c>
      <c r="C38" t="s">
        <v>179</v>
      </c>
      <c r="D38" t="s">
        <v>184</v>
      </c>
      <c r="E38" t="s">
        <v>185</v>
      </c>
      <c r="F38" s="1">
        <v>90048</v>
      </c>
      <c r="G38">
        <v>6930444</v>
      </c>
      <c r="H38" t="s">
        <v>186</v>
      </c>
      <c r="I38">
        <v>889</v>
      </c>
      <c r="K38">
        <v>1</v>
      </c>
      <c r="O38" t="s">
        <v>28</v>
      </c>
      <c r="P38">
        <v>1</v>
      </c>
      <c r="U38" t="s">
        <v>28</v>
      </c>
      <c r="W38" t="s">
        <v>187</v>
      </c>
    </row>
    <row r="39" spans="1:23" x14ac:dyDescent="0.25">
      <c r="A39" t="s">
        <v>146</v>
      </c>
      <c r="B39" t="s">
        <v>147</v>
      </c>
      <c r="C39" t="s">
        <v>179</v>
      </c>
      <c r="D39" t="s">
        <v>188</v>
      </c>
      <c r="E39" t="s">
        <v>189</v>
      </c>
      <c r="F39" s="1">
        <v>90027</v>
      </c>
      <c r="G39">
        <v>6931470</v>
      </c>
      <c r="H39" t="s">
        <v>190</v>
      </c>
      <c r="I39">
        <v>379</v>
      </c>
      <c r="L39">
        <v>1</v>
      </c>
      <c r="O39" t="s">
        <v>28</v>
      </c>
      <c r="R39">
        <v>1</v>
      </c>
      <c r="U39" t="s">
        <v>28</v>
      </c>
      <c r="W39" t="s">
        <v>191</v>
      </c>
    </row>
    <row r="40" spans="1:23" x14ac:dyDescent="0.25">
      <c r="A40" t="s">
        <v>146</v>
      </c>
      <c r="B40" t="s">
        <v>147</v>
      </c>
      <c r="C40" t="s">
        <v>179</v>
      </c>
      <c r="D40" t="s">
        <v>192</v>
      </c>
      <c r="E40" t="s">
        <v>193</v>
      </c>
      <c r="F40" s="1">
        <v>91767</v>
      </c>
      <c r="G40">
        <v>6932450</v>
      </c>
      <c r="H40" t="s">
        <v>194</v>
      </c>
      <c r="I40">
        <v>412</v>
      </c>
      <c r="K40">
        <v>1</v>
      </c>
      <c r="O40" t="s">
        <v>28</v>
      </c>
      <c r="Q40">
        <v>1</v>
      </c>
      <c r="U40" t="s">
        <v>28</v>
      </c>
      <c r="W40" t="s">
        <v>195</v>
      </c>
    </row>
    <row r="41" spans="1:23" x14ac:dyDescent="0.25">
      <c r="A41" t="s">
        <v>146</v>
      </c>
      <c r="B41" t="s">
        <v>147</v>
      </c>
      <c r="C41" t="s">
        <v>179</v>
      </c>
      <c r="D41" t="s">
        <v>196</v>
      </c>
      <c r="E41" t="s">
        <v>197</v>
      </c>
      <c r="F41" s="1">
        <v>90262</v>
      </c>
      <c r="G41">
        <v>6931790</v>
      </c>
      <c r="H41" t="s">
        <v>198</v>
      </c>
      <c r="I41">
        <v>323</v>
      </c>
      <c r="K41">
        <v>1</v>
      </c>
      <c r="O41" t="s">
        <v>28</v>
      </c>
      <c r="Q41">
        <v>1</v>
      </c>
      <c r="U41" t="s">
        <v>28</v>
      </c>
      <c r="W41" t="s">
        <v>199</v>
      </c>
    </row>
    <row r="42" spans="1:23" x14ac:dyDescent="0.25">
      <c r="A42" t="s">
        <v>146</v>
      </c>
      <c r="B42" t="s">
        <v>147</v>
      </c>
      <c r="C42" t="s">
        <v>179</v>
      </c>
      <c r="D42" t="s">
        <v>200</v>
      </c>
      <c r="E42" t="s">
        <v>201</v>
      </c>
      <c r="F42" s="1">
        <v>91345</v>
      </c>
      <c r="G42">
        <v>6932860</v>
      </c>
      <c r="H42" t="s">
        <v>202</v>
      </c>
      <c r="I42">
        <v>377</v>
      </c>
      <c r="K42">
        <v>1</v>
      </c>
      <c r="O42" t="s">
        <v>28</v>
      </c>
      <c r="Q42">
        <v>1</v>
      </c>
      <c r="U42" t="s">
        <v>28</v>
      </c>
      <c r="W42" t="s">
        <v>203</v>
      </c>
    </row>
    <row r="43" spans="1:23" x14ac:dyDescent="0.25">
      <c r="A43" t="s">
        <v>146</v>
      </c>
      <c r="B43" t="s">
        <v>147</v>
      </c>
      <c r="C43" t="s">
        <v>179</v>
      </c>
      <c r="D43" t="s">
        <v>204</v>
      </c>
      <c r="E43" t="s">
        <v>179</v>
      </c>
      <c r="F43" s="1">
        <v>90095</v>
      </c>
      <c r="G43">
        <v>6931755</v>
      </c>
      <c r="H43" t="s">
        <v>205</v>
      </c>
      <c r="I43">
        <v>445</v>
      </c>
      <c r="K43">
        <v>1</v>
      </c>
      <c r="O43" t="s">
        <v>28</v>
      </c>
      <c r="P43">
        <v>1</v>
      </c>
      <c r="U43" t="s">
        <v>28</v>
      </c>
      <c r="W43" t="s">
        <v>206</v>
      </c>
    </row>
    <row r="44" spans="1:23" x14ac:dyDescent="0.25">
      <c r="A44" t="s">
        <v>146</v>
      </c>
      <c r="B44" t="s">
        <v>147</v>
      </c>
      <c r="C44" t="s">
        <v>179</v>
      </c>
      <c r="D44" t="s">
        <v>207</v>
      </c>
      <c r="E44" t="s">
        <v>208</v>
      </c>
      <c r="F44" s="1">
        <v>91307</v>
      </c>
      <c r="G44">
        <v>6930379</v>
      </c>
      <c r="H44" t="s">
        <v>209</v>
      </c>
      <c r="I44">
        <v>225</v>
      </c>
      <c r="J44">
        <v>8</v>
      </c>
      <c r="M44">
        <v>1</v>
      </c>
      <c r="T44" t="s">
        <v>28</v>
      </c>
      <c r="V44" t="s">
        <v>28</v>
      </c>
      <c r="W44" t="s">
        <v>210</v>
      </c>
    </row>
    <row r="45" spans="1:23" x14ac:dyDescent="0.25">
      <c r="A45" t="s">
        <v>146</v>
      </c>
      <c r="B45" t="s">
        <v>147</v>
      </c>
      <c r="C45" t="s">
        <v>179</v>
      </c>
      <c r="D45" t="s">
        <v>211</v>
      </c>
      <c r="E45" t="s">
        <v>212</v>
      </c>
      <c r="F45" s="1">
        <v>90505</v>
      </c>
      <c r="G45">
        <v>6933679</v>
      </c>
      <c r="H45" t="s">
        <v>213</v>
      </c>
      <c r="I45">
        <v>436</v>
      </c>
      <c r="J45">
        <v>12</v>
      </c>
      <c r="M45">
        <v>1</v>
      </c>
      <c r="N45">
        <v>1</v>
      </c>
      <c r="T45" t="s">
        <v>28</v>
      </c>
      <c r="V45" t="s">
        <v>28</v>
      </c>
      <c r="W45" t="s">
        <v>214</v>
      </c>
    </row>
    <row r="46" spans="1:23" x14ac:dyDescent="0.25">
      <c r="A46" t="s">
        <v>146</v>
      </c>
      <c r="B46" t="s">
        <v>147</v>
      </c>
      <c r="C46" t="s">
        <v>189</v>
      </c>
      <c r="D46" t="s">
        <v>215</v>
      </c>
      <c r="E46" t="s">
        <v>179</v>
      </c>
      <c r="F46" s="1">
        <v>90015</v>
      </c>
      <c r="G46">
        <v>6931440</v>
      </c>
      <c r="H46" t="s">
        <v>216</v>
      </c>
      <c r="I46">
        <v>318</v>
      </c>
      <c r="K46">
        <v>1</v>
      </c>
      <c r="O46" t="s">
        <v>28</v>
      </c>
      <c r="Q46">
        <v>1</v>
      </c>
      <c r="U46" t="s">
        <v>28</v>
      </c>
      <c r="W46" t="s">
        <v>217</v>
      </c>
    </row>
    <row r="47" spans="1:23" x14ac:dyDescent="0.25">
      <c r="A47" t="s">
        <v>146</v>
      </c>
      <c r="B47" t="s">
        <v>147</v>
      </c>
      <c r="C47" t="s">
        <v>189</v>
      </c>
      <c r="D47" t="s">
        <v>218</v>
      </c>
      <c r="E47" t="s">
        <v>219</v>
      </c>
      <c r="F47" s="1">
        <v>91335</v>
      </c>
      <c r="G47">
        <v>6932118</v>
      </c>
      <c r="H47" t="s">
        <v>220</v>
      </c>
      <c r="I47">
        <v>394</v>
      </c>
      <c r="K47">
        <v>1</v>
      </c>
      <c r="O47" t="s">
        <v>28</v>
      </c>
      <c r="Q47">
        <v>1</v>
      </c>
      <c r="U47" t="s">
        <v>28</v>
      </c>
      <c r="W47" t="s">
        <v>221</v>
      </c>
    </row>
    <row r="48" spans="1:23" x14ac:dyDescent="0.25">
      <c r="A48" t="s">
        <v>146</v>
      </c>
      <c r="B48" t="s">
        <v>147</v>
      </c>
      <c r="C48" t="s">
        <v>189</v>
      </c>
      <c r="D48" t="s">
        <v>222</v>
      </c>
      <c r="E48" t="s">
        <v>212</v>
      </c>
      <c r="F48" s="1">
        <v>90502</v>
      </c>
      <c r="G48">
        <v>6933683</v>
      </c>
      <c r="H48" t="s">
        <v>223</v>
      </c>
      <c r="I48">
        <v>453</v>
      </c>
      <c r="K48">
        <v>1</v>
      </c>
      <c r="O48" t="s">
        <v>28</v>
      </c>
      <c r="P48">
        <v>1</v>
      </c>
      <c r="U48" t="s">
        <v>28</v>
      </c>
      <c r="W48" t="s">
        <v>224</v>
      </c>
    </row>
    <row r="49" spans="1:23" x14ac:dyDescent="0.25">
      <c r="A49" t="s">
        <v>146</v>
      </c>
      <c r="B49" t="s">
        <v>147</v>
      </c>
      <c r="C49" t="s">
        <v>189</v>
      </c>
      <c r="D49" t="s">
        <v>225</v>
      </c>
      <c r="E49" t="s">
        <v>226</v>
      </c>
      <c r="F49" s="1">
        <v>91355</v>
      </c>
      <c r="G49">
        <v>6933488</v>
      </c>
      <c r="H49" t="s">
        <v>227</v>
      </c>
      <c r="I49">
        <v>238</v>
      </c>
      <c r="K49">
        <v>1</v>
      </c>
      <c r="O49" t="s">
        <v>28</v>
      </c>
      <c r="Q49">
        <v>1</v>
      </c>
      <c r="U49" t="s">
        <v>28</v>
      </c>
      <c r="W49" t="s">
        <v>228</v>
      </c>
    </row>
    <row r="50" spans="1:23" x14ac:dyDescent="0.25">
      <c r="A50" t="s">
        <v>146</v>
      </c>
      <c r="B50" t="s">
        <v>147</v>
      </c>
      <c r="C50" t="s">
        <v>189</v>
      </c>
      <c r="D50" t="s">
        <v>229</v>
      </c>
      <c r="E50" t="s">
        <v>230</v>
      </c>
      <c r="F50" s="1">
        <v>91105</v>
      </c>
      <c r="G50">
        <v>6932350</v>
      </c>
      <c r="H50" t="s">
        <v>231</v>
      </c>
      <c r="I50">
        <v>619</v>
      </c>
      <c r="K50">
        <v>1</v>
      </c>
      <c r="O50" t="s">
        <v>28</v>
      </c>
      <c r="Q50">
        <v>1</v>
      </c>
      <c r="U50" t="s">
        <v>28</v>
      </c>
      <c r="W50" t="s">
        <v>232</v>
      </c>
    </row>
    <row r="51" spans="1:23" x14ac:dyDescent="0.25">
      <c r="A51" t="s">
        <v>146</v>
      </c>
      <c r="B51" t="s">
        <v>147</v>
      </c>
      <c r="C51" t="s">
        <v>189</v>
      </c>
      <c r="D51" t="s">
        <v>233</v>
      </c>
      <c r="E51" t="s">
        <v>179</v>
      </c>
      <c r="F51" s="1">
        <v>90033</v>
      </c>
      <c r="G51">
        <v>6931580</v>
      </c>
      <c r="H51" t="s">
        <v>234</v>
      </c>
      <c r="I51">
        <v>538</v>
      </c>
      <c r="J51">
        <v>20</v>
      </c>
      <c r="K51">
        <v>1</v>
      </c>
      <c r="M51">
        <v>1</v>
      </c>
      <c r="N51">
        <v>1</v>
      </c>
      <c r="O51" t="s">
        <v>28</v>
      </c>
      <c r="P51">
        <v>1</v>
      </c>
      <c r="T51" t="s">
        <v>40</v>
      </c>
      <c r="U51" t="s">
        <v>28</v>
      </c>
      <c r="V51" t="s">
        <v>28</v>
      </c>
      <c r="W51" t="s">
        <v>235</v>
      </c>
    </row>
    <row r="52" spans="1:23" x14ac:dyDescent="0.25">
      <c r="A52" t="s">
        <v>146</v>
      </c>
      <c r="B52" t="s">
        <v>147</v>
      </c>
      <c r="C52" t="s">
        <v>189</v>
      </c>
      <c r="D52" t="s">
        <v>236</v>
      </c>
      <c r="E52" t="s">
        <v>237</v>
      </c>
      <c r="F52" s="1">
        <v>90806</v>
      </c>
      <c r="G52">
        <v>6931370</v>
      </c>
      <c r="H52" t="s">
        <v>238</v>
      </c>
      <c r="I52">
        <v>412</v>
      </c>
      <c r="K52">
        <v>1</v>
      </c>
      <c r="O52" t="s">
        <v>28</v>
      </c>
      <c r="Q52">
        <v>1</v>
      </c>
      <c r="U52" t="s">
        <v>28</v>
      </c>
      <c r="W52" t="s">
        <v>239</v>
      </c>
    </row>
    <row r="53" spans="1:23" x14ac:dyDescent="0.25">
      <c r="A53" t="s">
        <v>146</v>
      </c>
      <c r="B53" t="s">
        <v>147</v>
      </c>
      <c r="C53" t="s">
        <v>189</v>
      </c>
      <c r="D53" t="s">
        <v>240</v>
      </c>
      <c r="E53" t="s">
        <v>237</v>
      </c>
      <c r="F53" s="1">
        <v>90813</v>
      </c>
      <c r="G53">
        <v>6931360</v>
      </c>
      <c r="H53" t="s">
        <v>241</v>
      </c>
      <c r="I53">
        <v>307</v>
      </c>
      <c r="K53">
        <v>1</v>
      </c>
      <c r="O53" t="s">
        <v>28</v>
      </c>
      <c r="Q53">
        <v>1</v>
      </c>
      <c r="U53" t="s">
        <v>28</v>
      </c>
      <c r="W53" t="s">
        <v>242</v>
      </c>
    </row>
    <row r="54" spans="1:23" x14ac:dyDescent="0.25">
      <c r="A54" t="s">
        <v>146</v>
      </c>
      <c r="B54" t="s">
        <v>147</v>
      </c>
      <c r="C54" t="s">
        <v>243</v>
      </c>
      <c r="D54" t="s">
        <v>244</v>
      </c>
      <c r="E54" t="s">
        <v>243</v>
      </c>
      <c r="F54" s="1">
        <v>93636</v>
      </c>
      <c r="G54">
        <v>6930814</v>
      </c>
      <c r="H54" t="s">
        <v>245</v>
      </c>
      <c r="I54">
        <v>208</v>
      </c>
      <c r="L54">
        <v>1</v>
      </c>
      <c r="O54" t="s">
        <v>28</v>
      </c>
      <c r="S54">
        <v>1</v>
      </c>
      <c r="U54" t="s">
        <v>28</v>
      </c>
      <c r="W54" t="s">
        <v>246</v>
      </c>
    </row>
    <row r="55" spans="1:23" x14ac:dyDescent="0.25">
      <c r="A55" t="s">
        <v>146</v>
      </c>
      <c r="B55" t="s">
        <v>147</v>
      </c>
      <c r="C55" t="s">
        <v>247</v>
      </c>
      <c r="D55" t="s">
        <v>248</v>
      </c>
      <c r="E55" t="s">
        <v>249</v>
      </c>
      <c r="F55" s="1">
        <v>93906</v>
      </c>
      <c r="G55">
        <v>6932720</v>
      </c>
      <c r="H55" t="s">
        <v>250</v>
      </c>
      <c r="I55">
        <v>161</v>
      </c>
      <c r="K55">
        <v>1</v>
      </c>
      <c r="O55" t="s">
        <v>28</v>
      </c>
      <c r="Q55">
        <v>1</v>
      </c>
      <c r="U55" t="s">
        <v>28</v>
      </c>
      <c r="W55" t="s">
        <v>251</v>
      </c>
    </row>
    <row r="56" spans="1:23" x14ac:dyDescent="0.25">
      <c r="A56" t="s">
        <v>146</v>
      </c>
      <c r="B56" t="s">
        <v>147</v>
      </c>
      <c r="C56" t="s">
        <v>252</v>
      </c>
      <c r="D56" t="s">
        <v>253</v>
      </c>
      <c r="E56" t="s">
        <v>254</v>
      </c>
      <c r="F56" s="1">
        <v>92691</v>
      </c>
      <c r="G56">
        <v>6931915</v>
      </c>
      <c r="H56" t="s">
        <v>255</v>
      </c>
      <c r="I56">
        <v>275</v>
      </c>
      <c r="K56">
        <v>1</v>
      </c>
      <c r="L56">
        <v>1</v>
      </c>
      <c r="O56" t="s">
        <v>28</v>
      </c>
      <c r="Q56">
        <v>1</v>
      </c>
      <c r="S56">
        <v>1</v>
      </c>
      <c r="U56" t="s">
        <v>28</v>
      </c>
      <c r="W56" t="s">
        <v>256</v>
      </c>
    </row>
    <row r="57" spans="1:23" x14ac:dyDescent="0.25">
      <c r="A57" t="s">
        <v>146</v>
      </c>
      <c r="B57" t="s">
        <v>147</v>
      </c>
      <c r="C57" t="s">
        <v>252</v>
      </c>
      <c r="D57" t="s">
        <v>257</v>
      </c>
      <c r="E57" t="s">
        <v>252</v>
      </c>
      <c r="F57" s="1">
        <v>92868</v>
      </c>
      <c r="G57">
        <v>6932290</v>
      </c>
      <c r="H57" t="s">
        <v>258</v>
      </c>
      <c r="I57">
        <v>418</v>
      </c>
      <c r="J57">
        <v>8</v>
      </c>
      <c r="K57">
        <v>1</v>
      </c>
      <c r="L57">
        <v>1</v>
      </c>
      <c r="M57">
        <v>1</v>
      </c>
      <c r="N57">
        <v>1</v>
      </c>
      <c r="O57" t="s">
        <v>28</v>
      </c>
      <c r="P57">
        <v>1</v>
      </c>
      <c r="S57">
        <v>1</v>
      </c>
      <c r="T57" t="s">
        <v>28</v>
      </c>
      <c r="U57" t="s">
        <v>28</v>
      </c>
      <c r="V57" t="s">
        <v>28</v>
      </c>
      <c r="W57" t="s">
        <v>259</v>
      </c>
    </row>
    <row r="58" spans="1:23" x14ac:dyDescent="0.25">
      <c r="A58" t="s">
        <v>146</v>
      </c>
      <c r="B58" t="s">
        <v>147</v>
      </c>
      <c r="C58" t="s">
        <v>260</v>
      </c>
      <c r="D58" t="s">
        <v>261</v>
      </c>
      <c r="E58" t="s">
        <v>252</v>
      </c>
      <c r="F58" s="1">
        <v>92868</v>
      </c>
      <c r="G58">
        <v>6932287</v>
      </c>
      <c r="H58" t="s">
        <v>262</v>
      </c>
      <c r="I58">
        <v>334</v>
      </c>
      <c r="L58">
        <v>1</v>
      </c>
      <c r="O58" t="s">
        <v>28</v>
      </c>
      <c r="S58">
        <v>1</v>
      </c>
      <c r="U58" t="s">
        <v>28</v>
      </c>
      <c r="W58" t="s">
        <v>263</v>
      </c>
    </row>
    <row r="59" spans="1:23" x14ac:dyDescent="0.25">
      <c r="A59" t="s">
        <v>146</v>
      </c>
      <c r="B59" t="s">
        <v>147</v>
      </c>
      <c r="C59" t="s">
        <v>260</v>
      </c>
      <c r="D59" t="s">
        <v>264</v>
      </c>
      <c r="E59" t="s">
        <v>265</v>
      </c>
      <c r="F59" s="1">
        <v>92705</v>
      </c>
      <c r="G59">
        <v>6933377</v>
      </c>
      <c r="H59" t="s">
        <v>266</v>
      </c>
      <c r="I59">
        <v>282</v>
      </c>
      <c r="J59">
        <v>7</v>
      </c>
      <c r="K59">
        <v>1</v>
      </c>
      <c r="M59">
        <v>1</v>
      </c>
      <c r="N59">
        <v>1</v>
      </c>
      <c r="O59" t="s">
        <v>28</v>
      </c>
      <c r="Q59">
        <v>1</v>
      </c>
      <c r="T59" t="s">
        <v>39</v>
      </c>
      <c r="U59" t="s">
        <v>28</v>
      </c>
      <c r="V59" t="s">
        <v>28</v>
      </c>
      <c r="W59" t="s">
        <v>267</v>
      </c>
    </row>
    <row r="60" spans="1:23" x14ac:dyDescent="0.25">
      <c r="A60" t="s">
        <v>146</v>
      </c>
      <c r="B60" t="s">
        <v>147</v>
      </c>
      <c r="C60" t="s">
        <v>268</v>
      </c>
      <c r="D60" t="s">
        <v>269</v>
      </c>
      <c r="E60" t="s">
        <v>270</v>
      </c>
      <c r="F60" s="1">
        <v>95661</v>
      </c>
      <c r="G60">
        <v>6932645</v>
      </c>
      <c r="H60" t="s">
        <v>271</v>
      </c>
      <c r="I60">
        <v>328</v>
      </c>
      <c r="K60">
        <v>1</v>
      </c>
      <c r="O60" t="s">
        <v>28</v>
      </c>
      <c r="Q60">
        <v>1</v>
      </c>
      <c r="U60" t="s">
        <v>28</v>
      </c>
      <c r="W60" t="s">
        <v>272</v>
      </c>
    </row>
    <row r="61" spans="1:23" x14ac:dyDescent="0.25">
      <c r="A61" t="s">
        <v>146</v>
      </c>
      <c r="B61" t="s">
        <v>147</v>
      </c>
      <c r="C61" t="s">
        <v>273</v>
      </c>
      <c r="D61" t="s">
        <v>274</v>
      </c>
      <c r="E61" t="s">
        <v>275</v>
      </c>
      <c r="F61" s="1">
        <v>92262</v>
      </c>
      <c r="G61">
        <v>6932325</v>
      </c>
      <c r="H61" t="s">
        <v>276</v>
      </c>
      <c r="I61">
        <v>367</v>
      </c>
      <c r="K61">
        <v>1</v>
      </c>
      <c r="O61" t="s">
        <v>28</v>
      </c>
      <c r="Q61">
        <v>1</v>
      </c>
      <c r="U61" t="s">
        <v>28</v>
      </c>
      <c r="W61" t="s">
        <v>277</v>
      </c>
    </row>
    <row r="62" spans="1:23" x14ac:dyDescent="0.25">
      <c r="A62" t="s">
        <v>146</v>
      </c>
      <c r="B62" t="s">
        <v>147</v>
      </c>
      <c r="C62" t="s">
        <v>278</v>
      </c>
      <c r="D62" t="s">
        <v>279</v>
      </c>
      <c r="E62" t="s">
        <v>278</v>
      </c>
      <c r="F62" s="1">
        <v>92501</v>
      </c>
      <c r="G62">
        <v>6932585</v>
      </c>
      <c r="H62" t="s">
        <v>280</v>
      </c>
      <c r="I62">
        <v>373</v>
      </c>
      <c r="K62">
        <v>1</v>
      </c>
      <c r="O62" t="s">
        <v>28</v>
      </c>
      <c r="Q62">
        <v>1</v>
      </c>
      <c r="U62" t="s">
        <v>28</v>
      </c>
      <c r="W62" t="s">
        <v>281</v>
      </c>
    </row>
    <row r="63" spans="1:23" x14ac:dyDescent="0.25">
      <c r="A63" t="s">
        <v>146</v>
      </c>
      <c r="B63" t="s">
        <v>147</v>
      </c>
      <c r="C63" t="s">
        <v>278</v>
      </c>
      <c r="D63" t="s">
        <v>282</v>
      </c>
      <c r="E63" t="s">
        <v>283</v>
      </c>
      <c r="F63" s="1">
        <v>92595</v>
      </c>
      <c r="G63">
        <v>6930640</v>
      </c>
      <c r="H63" t="s">
        <v>284</v>
      </c>
      <c r="I63">
        <v>122</v>
      </c>
      <c r="K63">
        <v>1</v>
      </c>
      <c r="O63" t="s">
        <v>28</v>
      </c>
      <c r="Q63">
        <v>1</v>
      </c>
      <c r="U63" t="s">
        <v>28</v>
      </c>
      <c r="W63" t="s">
        <v>285</v>
      </c>
    </row>
    <row r="64" spans="1:23" x14ac:dyDescent="0.25">
      <c r="A64" t="s">
        <v>146</v>
      </c>
      <c r="B64" t="s">
        <v>147</v>
      </c>
      <c r="C64" t="s">
        <v>278</v>
      </c>
      <c r="D64" t="s">
        <v>286</v>
      </c>
      <c r="E64" t="s">
        <v>287</v>
      </c>
      <c r="F64" s="1">
        <v>92555</v>
      </c>
      <c r="G64">
        <v>6930110</v>
      </c>
      <c r="H64" t="s">
        <v>288</v>
      </c>
      <c r="I64">
        <v>439</v>
      </c>
      <c r="K64">
        <v>1</v>
      </c>
      <c r="O64" t="s">
        <v>28</v>
      </c>
      <c r="P64">
        <v>1</v>
      </c>
      <c r="U64" t="s">
        <v>28</v>
      </c>
      <c r="W64" t="s">
        <v>289</v>
      </c>
    </row>
    <row r="65" spans="1:23" x14ac:dyDescent="0.25">
      <c r="A65" t="s">
        <v>146</v>
      </c>
      <c r="B65" t="s">
        <v>147</v>
      </c>
      <c r="C65" t="s">
        <v>290</v>
      </c>
      <c r="D65" t="s">
        <v>291</v>
      </c>
      <c r="E65" t="s">
        <v>292</v>
      </c>
      <c r="F65" s="1">
        <v>95608</v>
      </c>
      <c r="G65">
        <v>6930037</v>
      </c>
      <c r="H65" t="s">
        <v>293</v>
      </c>
      <c r="I65">
        <v>370</v>
      </c>
      <c r="K65">
        <v>1</v>
      </c>
      <c r="O65" t="s">
        <v>28</v>
      </c>
      <c r="Q65">
        <v>1</v>
      </c>
      <c r="U65" t="s">
        <v>28</v>
      </c>
      <c r="W65" t="s">
        <v>294</v>
      </c>
    </row>
    <row r="66" spans="1:23" x14ac:dyDescent="0.25">
      <c r="A66" t="s">
        <v>146</v>
      </c>
      <c r="B66" t="s">
        <v>147</v>
      </c>
      <c r="C66" t="s">
        <v>290</v>
      </c>
      <c r="D66" t="s">
        <v>295</v>
      </c>
      <c r="E66" t="s">
        <v>296</v>
      </c>
      <c r="F66" s="1">
        <v>95823</v>
      </c>
      <c r="G66">
        <v>6932673</v>
      </c>
      <c r="H66" t="s">
        <v>297</v>
      </c>
      <c r="I66">
        <v>241</v>
      </c>
      <c r="K66">
        <v>1</v>
      </c>
      <c r="O66" t="s">
        <v>28</v>
      </c>
      <c r="Q66">
        <v>1</v>
      </c>
      <c r="U66" t="s">
        <v>28</v>
      </c>
      <c r="W66" t="s">
        <v>298</v>
      </c>
    </row>
    <row r="67" spans="1:23" x14ac:dyDescent="0.25">
      <c r="A67" t="s">
        <v>146</v>
      </c>
      <c r="B67" t="s">
        <v>147</v>
      </c>
      <c r="C67" t="s">
        <v>290</v>
      </c>
      <c r="D67" t="s">
        <v>299</v>
      </c>
      <c r="E67" t="s">
        <v>296</v>
      </c>
      <c r="F67" s="1">
        <v>95817</v>
      </c>
      <c r="G67">
        <v>6932680</v>
      </c>
      <c r="H67" t="s">
        <v>300</v>
      </c>
      <c r="I67">
        <v>634</v>
      </c>
      <c r="J67">
        <v>12</v>
      </c>
      <c r="K67">
        <v>1</v>
      </c>
      <c r="L67">
        <v>1</v>
      </c>
      <c r="M67">
        <v>1</v>
      </c>
      <c r="O67" t="s">
        <v>28</v>
      </c>
      <c r="P67">
        <v>1</v>
      </c>
      <c r="R67">
        <v>1</v>
      </c>
      <c r="T67" t="s">
        <v>28</v>
      </c>
      <c r="U67" t="s">
        <v>28</v>
      </c>
      <c r="V67" t="s">
        <v>28</v>
      </c>
      <c r="W67" t="s">
        <v>301</v>
      </c>
    </row>
    <row r="68" spans="1:23" x14ac:dyDescent="0.25">
      <c r="A68" t="s">
        <v>146</v>
      </c>
      <c r="B68" t="s">
        <v>147</v>
      </c>
      <c r="C68" t="s">
        <v>290</v>
      </c>
      <c r="D68" t="s">
        <v>302</v>
      </c>
      <c r="E68" t="s">
        <v>296</v>
      </c>
      <c r="F68" s="1">
        <v>95817</v>
      </c>
      <c r="G68">
        <v>6933080</v>
      </c>
      <c r="H68" t="s">
        <v>303</v>
      </c>
      <c r="I68">
        <v>80</v>
      </c>
      <c r="J68">
        <v>10</v>
      </c>
      <c r="N68">
        <v>1</v>
      </c>
      <c r="T68" t="s">
        <v>28</v>
      </c>
      <c r="V68" t="s">
        <v>28</v>
      </c>
      <c r="W68" t="s">
        <v>304</v>
      </c>
    </row>
    <row r="69" spans="1:23" x14ac:dyDescent="0.25">
      <c r="A69" t="s">
        <v>146</v>
      </c>
      <c r="B69" t="s">
        <v>147</v>
      </c>
      <c r="C69" t="s">
        <v>305</v>
      </c>
      <c r="D69" t="s">
        <v>306</v>
      </c>
      <c r="E69" t="s">
        <v>307</v>
      </c>
      <c r="F69" s="1">
        <v>92324</v>
      </c>
      <c r="G69">
        <v>6932770</v>
      </c>
      <c r="H69" t="s">
        <v>308</v>
      </c>
      <c r="I69">
        <v>456</v>
      </c>
      <c r="J69">
        <v>14</v>
      </c>
      <c r="K69">
        <v>1</v>
      </c>
      <c r="M69">
        <v>1</v>
      </c>
      <c r="N69">
        <v>1</v>
      </c>
      <c r="O69" t="s">
        <v>28</v>
      </c>
      <c r="Q69">
        <v>1</v>
      </c>
      <c r="T69" t="s">
        <v>39</v>
      </c>
      <c r="U69" t="s">
        <v>28</v>
      </c>
      <c r="V69" t="s">
        <v>28</v>
      </c>
      <c r="W69" t="s">
        <v>309</v>
      </c>
    </row>
    <row r="70" spans="1:23" x14ac:dyDescent="0.25">
      <c r="A70" t="s">
        <v>146</v>
      </c>
      <c r="B70" t="s">
        <v>147</v>
      </c>
      <c r="C70" t="s">
        <v>305</v>
      </c>
      <c r="D70" t="s">
        <v>310</v>
      </c>
      <c r="E70" t="s">
        <v>311</v>
      </c>
      <c r="F70" s="1">
        <v>92354</v>
      </c>
      <c r="G70">
        <v>6930053</v>
      </c>
      <c r="H70" t="s">
        <v>312</v>
      </c>
      <c r="I70">
        <v>533</v>
      </c>
      <c r="K70">
        <v>1</v>
      </c>
      <c r="L70">
        <v>1</v>
      </c>
      <c r="O70" t="s">
        <v>28</v>
      </c>
      <c r="P70">
        <v>1</v>
      </c>
      <c r="R70">
        <v>1</v>
      </c>
      <c r="U70" t="s">
        <v>28</v>
      </c>
      <c r="W70" t="s">
        <v>313</v>
      </c>
    </row>
    <row r="71" spans="1:23" x14ac:dyDescent="0.25">
      <c r="A71" t="s">
        <v>146</v>
      </c>
      <c r="B71" t="s">
        <v>147</v>
      </c>
      <c r="C71" t="s">
        <v>314</v>
      </c>
      <c r="D71" t="s">
        <v>315</v>
      </c>
      <c r="E71" t="s">
        <v>316</v>
      </c>
      <c r="F71" s="1">
        <v>92029</v>
      </c>
      <c r="G71">
        <v>6930660</v>
      </c>
      <c r="H71" t="s">
        <v>317</v>
      </c>
      <c r="I71">
        <v>288</v>
      </c>
      <c r="K71">
        <v>1</v>
      </c>
      <c r="O71" t="s">
        <v>28</v>
      </c>
      <c r="Q71">
        <v>1</v>
      </c>
      <c r="U71" t="s">
        <v>28</v>
      </c>
      <c r="W71" t="s">
        <v>318</v>
      </c>
    </row>
    <row r="72" spans="1:23" x14ac:dyDescent="0.25">
      <c r="A72" t="s">
        <v>146</v>
      </c>
      <c r="B72" t="s">
        <v>147</v>
      </c>
      <c r="C72" t="s">
        <v>314</v>
      </c>
      <c r="D72" t="s">
        <v>319</v>
      </c>
      <c r="E72" t="s">
        <v>314</v>
      </c>
      <c r="F72" s="1">
        <v>92123</v>
      </c>
      <c r="G72">
        <v>6932775</v>
      </c>
      <c r="H72" t="s">
        <v>320</v>
      </c>
      <c r="I72">
        <v>326</v>
      </c>
      <c r="L72">
        <v>1</v>
      </c>
      <c r="O72" t="s">
        <v>28</v>
      </c>
      <c r="R72">
        <v>1</v>
      </c>
      <c r="U72" t="s">
        <v>28</v>
      </c>
      <c r="W72" t="s">
        <v>321</v>
      </c>
    </row>
    <row r="73" spans="1:23" x14ac:dyDescent="0.25">
      <c r="A73" t="s">
        <v>146</v>
      </c>
      <c r="B73" t="s">
        <v>147</v>
      </c>
      <c r="C73" t="s">
        <v>314</v>
      </c>
      <c r="D73" t="s">
        <v>322</v>
      </c>
      <c r="E73" t="s">
        <v>323</v>
      </c>
      <c r="F73" s="1">
        <v>92037</v>
      </c>
      <c r="G73">
        <v>6931130</v>
      </c>
      <c r="H73" t="s">
        <v>324</v>
      </c>
      <c r="I73">
        <v>426</v>
      </c>
      <c r="K73">
        <v>1</v>
      </c>
      <c r="O73" t="s">
        <v>28</v>
      </c>
      <c r="Q73">
        <v>1</v>
      </c>
      <c r="U73" t="s">
        <v>28</v>
      </c>
      <c r="W73" t="s">
        <v>325</v>
      </c>
    </row>
    <row r="74" spans="1:23" x14ac:dyDescent="0.25">
      <c r="A74" t="s">
        <v>146</v>
      </c>
      <c r="B74" t="s">
        <v>147</v>
      </c>
      <c r="C74" t="s">
        <v>314</v>
      </c>
      <c r="D74" t="s">
        <v>326</v>
      </c>
      <c r="E74" t="s">
        <v>314</v>
      </c>
      <c r="F74" s="1">
        <v>92103</v>
      </c>
      <c r="G74">
        <v>6932810</v>
      </c>
      <c r="H74" t="s">
        <v>327</v>
      </c>
      <c r="I74">
        <v>392</v>
      </c>
      <c r="K74">
        <v>1</v>
      </c>
      <c r="O74" t="s">
        <v>28</v>
      </c>
      <c r="P74">
        <v>1</v>
      </c>
      <c r="U74" t="s">
        <v>28</v>
      </c>
      <c r="W74" t="s">
        <v>328</v>
      </c>
    </row>
    <row r="75" spans="1:23" x14ac:dyDescent="0.25">
      <c r="A75" t="s">
        <v>146</v>
      </c>
      <c r="B75" t="s">
        <v>147</v>
      </c>
      <c r="C75" t="s">
        <v>314</v>
      </c>
      <c r="D75" t="s">
        <v>329</v>
      </c>
      <c r="E75" t="s">
        <v>314</v>
      </c>
      <c r="F75" s="1">
        <v>92123</v>
      </c>
      <c r="G75">
        <v>6932785</v>
      </c>
      <c r="H75" t="s">
        <v>330</v>
      </c>
      <c r="I75">
        <v>459</v>
      </c>
      <c r="K75">
        <v>1</v>
      </c>
      <c r="O75" t="s">
        <v>28</v>
      </c>
      <c r="Q75">
        <v>1</v>
      </c>
      <c r="U75" t="s">
        <v>28</v>
      </c>
      <c r="W75" t="s">
        <v>331</v>
      </c>
    </row>
    <row r="76" spans="1:23" x14ac:dyDescent="0.25">
      <c r="A76" t="s">
        <v>146</v>
      </c>
      <c r="B76" t="s">
        <v>147</v>
      </c>
      <c r="C76" t="s">
        <v>314</v>
      </c>
      <c r="D76" t="s">
        <v>332</v>
      </c>
      <c r="E76" t="s">
        <v>314</v>
      </c>
      <c r="F76" s="1">
        <v>92103</v>
      </c>
      <c r="G76">
        <v>6932820</v>
      </c>
      <c r="H76" t="s">
        <v>333</v>
      </c>
      <c r="I76">
        <v>723</v>
      </c>
      <c r="J76">
        <v>8</v>
      </c>
      <c r="K76">
        <v>1</v>
      </c>
      <c r="M76">
        <v>1</v>
      </c>
      <c r="N76">
        <v>1</v>
      </c>
      <c r="O76" t="s">
        <v>28</v>
      </c>
      <c r="P76">
        <v>1</v>
      </c>
      <c r="T76" t="s">
        <v>28</v>
      </c>
      <c r="U76" t="s">
        <v>28</v>
      </c>
      <c r="V76" t="s">
        <v>28</v>
      </c>
      <c r="W76" t="s">
        <v>334</v>
      </c>
    </row>
    <row r="77" spans="1:23" x14ac:dyDescent="0.25">
      <c r="A77" t="s">
        <v>146</v>
      </c>
      <c r="B77" t="s">
        <v>147</v>
      </c>
      <c r="C77" t="s">
        <v>335</v>
      </c>
      <c r="D77" t="s">
        <v>336</v>
      </c>
      <c r="E77" t="s">
        <v>337</v>
      </c>
      <c r="F77" s="1">
        <v>94110</v>
      </c>
      <c r="G77">
        <v>6933060</v>
      </c>
      <c r="H77" t="s">
        <v>338</v>
      </c>
      <c r="I77">
        <v>297</v>
      </c>
      <c r="K77">
        <v>1</v>
      </c>
      <c r="O77" t="s">
        <v>28</v>
      </c>
      <c r="P77">
        <v>1</v>
      </c>
      <c r="U77" t="s">
        <v>28</v>
      </c>
      <c r="W77" t="s">
        <v>339</v>
      </c>
    </row>
    <row r="78" spans="1:23" x14ac:dyDescent="0.25">
      <c r="A78" t="s">
        <v>146</v>
      </c>
      <c r="B78" t="s">
        <v>147</v>
      </c>
      <c r="C78" t="s">
        <v>335</v>
      </c>
      <c r="D78" t="s">
        <v>340</v>
      </c>
      <c r="E78" t="s">
        <v>337</v>
      </c>
      <c r="F78" s="1">
        <v>94109</v>
      </c>
      <c r="G78">
        <v>6933020</v>
      </c>
      <c r="H78" t="s">
        <v>341</v>
      </c>
      <c r="I78">
        <v>239</v>
      </c>
      <c r="J78">
        <v>16</v>
      </c>
      <c r="M78">
        <v>1</v>
      </c>
      <c r="N78">
        <v>1</v>
      </c>
      <c r="T78" t="s">
        <v>28</v>
      </c>
      <c r="V78" t="s">
        <v>28</v>
      </c>
      <c r="W78" t="s">
        <v>342</v>
      </c>
    </row>
    <row r="79" spans="1:23" x14ac:dyDescent="0.25">
      <c r="A79" t="s">
        <v>146</v>
      </c>
      <c r="B79" t="s">
        <v>147</v>
      </c>
      <c r="C79" t="s">
        <v>343</v>
      </c>
      <c r="D79" t="s">
        <v>344</v>
      </c>
      <c r="E79" t="s">
        <v>345</v>
      </c>
      <c r="F79" s="1">
        <v>95231</v>
      </c>
      <c r="G79">
        <v>6930780</v>
      </c>
      <c r="H79" t="s">
        <v>346</v>
      </c>
      <c r="I79">
        <v>110</v>
      </c>
      <c r="K79">
        <v>1</v>
      </c>
      <c r="O79" t="s">
        <v>28</v>
      </c>
      <c r="Q79">
        <v>1</v>
      </c>
      <c r="U79" t="s">
        <v>28</v>
      </c>
      <c r="W79" t="s">
        <v>347</v>
      </c>
    </row>
    <row r="80" spans="1:23" x14ac:dyDescent="0.25">
      <c r="A80" t="s">
        <v>146</v>
      </c>
      <c r="B80" t="s">
        <v>147</v>
      </c>
      <c r="C80" t="s">
        <v>348</v>
      </c>
      <c r="D80" t="s">
        <v>349</v>
      </c>
      <c r="E80" t="s">
        <v>350</v>
      </c>
      <c r="F80" s="1">
        <v>94305</v>
      </c>
      <c r="G80">
        <v>6932330</v>
      </c>
      <c r="H80" t="s">
        <v>351</v>
      </c>
      <c r="I80">
        <v>602</v>
      </c>
      <c r="K80">
        <v>1</v>
      </c>
      <c r="L80">
        <v>1</v>
      </c>
      <c r="O80" t="s">
        <v>28</v>
      </c>
      <c r="P80">
        <v>1</v>
      </c>
      <c r="R80">
        <v>1</v>
      </c>
      <c r="U80" t="s">
        <v>28</v>
      </c>
      <c r="W80" t="s">
        <v>352</v>
      </c>
    </row>
    <row r="81" spans="1:23" x14ac:dyDescent="0.25">
      <c r="A81" t="s">
        <v>146</v>
      </c>
      <c r="B81" t="s">
        <v>147</v>
      </c>
      <c r="C81" t="s">
        <v>353</v>
      </c>
      <c r="D81" t="s">
        <v>354</v>
      </c>
      <c r="E81" t="s">
        <v>353</v>
      </c>
      <c r="F81" s="1">
        <v>93105</v>
      </c>
      <c r="G81">
        <v>6933375</v>
      </c>
      <c r="H81" t="s">
        <v>355</v>
      </c>
      <c r="I81">
        <v>430</v>
      </c>
      <c r="K81">
        <v>1</v>
      </c>
      <c r="O81" t="s">
        <v>28</v>
      </c>
      <c r="P81">
        <v>1</v>
      </c>
      <c r="U81" t="s">
        <v>28</v>
      </c>
      <c r="W81" t="s">
        <v>356</v>
      </c>
    </row>
    <row r="82" spans="1:23" x14ac:dyDescent="0.25">
      <c r="A82" t="s">
        <v>146</v>
      </c>
      <c r="B82" t="s">
        <v>147</v>
      </c>
      <c r="C82" t="s">
        <v>348</v>
      </c>
      <c r="D82" t="s">
        <v>357</v>
      </c>
      <c r="E82" t="s">
        <v>358</v>
      </c>
      <c r="F82" s="1">
        <v>95128</v>
      </c>
      <c r="G82">
        <v>6933240</v>
      </c>
      <c r="H82" t="s">
        <v>359</v>
      </c>
      <c r="I82">
        <v>481</v>
      </c>
      <c r="J82">
        <v>8</v>
      </c>
      <c r="K82">
        <v>1</v>
      </c>
      <c r="L82">
        <v>1</v>
      </c>
      <c r="M82">
        <v>1</v>
      </c>
      <c r="N82">
        <v>1</v>
      </c>
      <c r="O82" t="s">
        <v>28</v>
      </c>
      <c r="P82">
        <v>1</v>
      </c>
      <c r="S82">
        <v>1</v>
      </c>
      <c r="T82" t="s">
        <v>28</v>
      </c>
      <c r="U82" t="s">
        <v>28</v>
      </c>
      <c r="V82" t="s">
        <v>28</v>
      </c>
      <c r="W82" t="s">
        <v>360</v>
      </c>
    </row>
    <row r="83" spans="1:23" x14ac:dyDescent="0.25">
      <c r="A83" t="s">
        <v>146</v>
      </c>
      <c r="B83" t="s">
        <v>147</v>
      </c>
      <c r="C83" t="s">
        <v>361</v>
      </c>
      <c r="D83" t="s">
        <v>362</v>
      </c>
      <c r="E83" t="s">
        <v>358</v>
      </c>
      <c r="F83" s="1">
        <v>95116</v>
      </c>
      <c r="G83">
        <v>6933199</v>
      </c>
      <c r="H83" t="s">
        <v>363</v>
      </c>
      <c r="I83">
        <v>247</v>
      </c>
      <c r="K83">
        <v>1</v>
      </c>
      <c r="O83" t="s">
        <v>28</v>
      </c>
      <c r="Q83">
        <v>1</v>
      </c>
      <c r="U83" t="s">
        <v>28</v>
      </c>
      <c r="W83" t="s">
        <v>364</v>
      </c>
    </row>
    <row r="84" spans="1:23" x14ac:dyDescent="0.25">
      <c r="A84" t="s">
        <v>146</v>
      </c>
      <c r="B84" t="s">
        <v>147</v>
      </c>
      <c r="C84" t="s">
        <v>365</v>
      </c>
      <c r="D84" t="s">
        <v>366</v>
      </c>
      <c r="E84" t="s">
        <v>367</v>
      </c>
      <c r="F84" s="1">
        <v>96001</v>
      </c>
      <c r="G84">
        <v>6932520</v>
      </c>
      <c r="H84" t="s">
        <v>368</v>
      </c>
      <c r="I84">
        <v>260</v>
      </c>
      <c r="K84">
        <v>1</v>
      </c>
      <c r="O84" t="s">
        <v>28</v>
      </c>
      <c r="Q84">
        <v>1</v>
      </c>
      <c r="U84" t="s">
        <v>28</v>
      </c>
      <c r="W84" t="s">
        <v>369</v>
      </c>
    </row>
    <row r="85" spans="1:23" x14ac:dyDescent="0.25">
      <c r="A85" t="s">
        <v>146</v>
      </c>
      <c r="B85" t="s">
        <v>147</v>
      </c>
      <c r="C85" t="s">
        <v>370</v>
      </c>
      <c r="D85" t="s">
        <v>371</v>
      </c>
      <c r="E85" t="s">
        <v>372</v>
      </c>
      <c r="F85" s="1">
        <v>95688</v>
      </c>
      <c r="G85">
        <v>6930422</v>
      </c>
      <c r="H85" t="s">
        <v>373</v>
      </c>
      <c r="I85">
        <v>144</v>
      </c>
      <c r="K85">
        <v>1</v>
      </c>
      <c r="O85" t="s">
        <v>28</v>
      </c>
      <c r="Q85">
        <v>1</v>
      </c>
      <c r="U85" t="s">
        <v>28</v>
      </c>
      <c r="W85" t="s">
        <v>374</v>
      </c>
    </row>
    <row r="86" spans="1:23" x14ac:dyDescent="0.25">
      <c r="A86" t="s">
        <v>146</v>
      </c>
      <c r="B86" t="s">
        <v>147</v>
      </c>
      <c r="C86" t="s">
        <v>370</v>
      </c>
      <c r="D86" t="s">
        <v>375</v>
      </c>
      <c r="E86" t="s">
        <v>376</v>
      </c>
      <c r="F86" s="1">
        <v>94533</v>
      </c>
      <c r="G86">
        <v>6930403</v>
      </c>
      <c r="H86" t="s">
        <v>377</v>
      </c>
      <c r="I86">
        <v>190</v>
      </c>
      <c r="K86">
        <v>1</v>
      </c>
      <c r="O86" t="s">
        <v>28</v>
      </c>
      <c r="Q86">
        <v>1</v>
      </c>
      <c r="U86" t="s">
        <v>28</v>
      </c>
      <c r="W86" t="s">
        <v>378</v>
      </c>
    </row>
    <row r="87" spans="1:23" x14ac:dyDescent="0.25">
      <c r="A87" t="s">
        <v>146</v>
      </c>
      <c r="B87" t="s">
        <v>147</v>
      </c>
      <c r="C87" t="s">
        <v>379</v>
      </c>
      <c r="D87" t="s">
        <v>380</v>
      </c>
      <c r="E87" t="s">
        <v>381</v>
      </c>
      <c r="F87" s="1">
        <v>95405</v>
      </c>
      <c r="G87">
        <v>6930109</v>
      </c>
      <c r="H87" t="s">
        <v>382</v>
      </c>
      <c r="I87">
        <v>283</v>
      </c>
      <c r="K87">
        <v>1</v>
      </c>
      <c r="O87" t="s">
        <v>28</v>
      </c>
      <c r="Q87">
        <v>1</v>
      </c>
      <c r="U87" t="s">
        <v>28</v>
      </c>
      <c r="W87" t="s">
        <v>383</v>
      </c>
    </row>
    <row r="88" spans="1:23" x14ac:dyDescent="0.25">
      <c r="A88" t="s">
        <v>146</v>
      </c>
      <c r="B88" t="s">
        <v>147</v>
      </c>
      <c r="C88" t="s">
        <v>384</v>
      </c>
      <c r="D88" t="s">
        <v>385</v>
      </c>
      <c r="E88" t="s">
        <v>386</v>
      </c>
      <c r="F88" s="1">
        <v>95350</v>
      </c>
      <c r="G88">
        <v>6930016</v>
      </c>
      <c r="H88" t="s">
        <v>387</v>
      </c>
      <c r="I88">
        <v>461</v>
      </c>
      <c r="K88">
        <v>1</v>
      </c>
      <c r="O88" t="s">
        <v>28</v>
      </c>
      <c r="Q88">
        <v>1</v>
      </c>
      <c r="U88" t="s">
        <v>28</v>
      </c>
      <c r="W88" t="s">
        <v>388</v>
      </c>
    </row>
    <row r="89" spans="1:23" x14ac:dyDescent="0.25">
      <c r="A89" t="s">
        <v>146</v>
      </c>
      <c r="B89" t="s">
        <v>147</v>
      </c>
      <c r="C89" t="s">
        <v>384</v>
      </c>
      <c r="D89" t="s">
        <v>389</v>
      </c>
      <c r="E89" t="s">
        <v>386</v>
      </c>
      <c r="F89" s="1">
        <v>95355</v>
      </c>
      <c r="G89">
        <v>6931929</v>
      </c>
      <c r="H89" t="s">
        <v>390</v>
      </c>
      <c r="I89">
        <v>220</v>
      </c>
      <c r="K89">
        <v>1</v>
      </c>
      <c r="O89" t="s">
        <v>28</v>
      </c>
      <c r="Q89">
        <v>1</v>
      </c>
      <c r="U89" t="s">
        <v>28</v>
      </c>
      <c r="W89" t="s">
        <v>391</v>
      </c>
    </row>
    <row r="90" spans="1:23" x14ac:dyDescent="0.25">
      <c r="A90" t="s">
        <v>146</v>
      </c>
      <c r="B90" t="s">
        <v>147</v>
      </c>
      <c r="C90" t="s">
        <v>392</v>
      </c>
      <c r="D90" t="s">
        <v>393</v>
      </c>
      <c r="E90" t="s">
        <v>392</v>
      </c>
      <c r="F90" s="1">
        <v>93003</v>
      </c>
      <c r="G90">
        <v>6933820</v>
      </c>
      <c r="H90" t="s">
        <v>394</v>
      </c>
      <c r="I90">
        <v>214</v>
      </c>
      <c r="K90">
        <v>1</v>
      </c>
      <c r="O90" t="s">
        <v>28</v>
      </c>
      <c r="Q90">
        <v>1</v>
      </c>
      <c r="U90" t="s">
        <v>28</v>
      </c>
      <c r="W90" t="s">
        <v>395</v>
      </c>
    </row>
    <row r="91" spans="1:23" x14ac:dyDescent="0.25">
      <c r="A91" t="s">
        <v>146</v>
      </c>
      <c r="B91" t="s">
        <v>147</v>
      </c>
      <c r="C91" t="s">
        <v>396</v>
      </c>
      <c r="D91" t="s">
        <v>397</v>
      </c>
      <c r="E91" t="s">
        <v>398</v>
      </c>
      <c r="F91" s="1">
        <v>91360</v>
      </c>
      <c r="G91">
        <v>6933672</v>
      </c>
      <c r="H91" t="s">
        <v>399</v>
      </c>
      <c r="I91">
        <v>382</v>
      </c>
      <c r="K91">
        <v>1</v>
      </c>
      <c r="O91" t="s">
        <v>28</v>
      </c>
      <c r="Q91">
        <v>1</v>
      </c>
      <c r="U91" t="s">
        <v>28</v>
      </c>
      <c r="W91" t="s">
        <v>400</v>
      </c>
    </row>
    <row r="92" spans="1:23" x14ac:dyDescent="0.25">
      <c r="A92" t="s">
        <v>401</v>
      </c>
      <c r="B92" t="s">
        <v>402</v>
      </c>
      <c r="C92" t="s">
        <v>403</v>
      </c>
      <c r="D92" t="s">
        <v>404</v>
      </c>
      <c r="E92" t="s">
        <v>405</v>
      </c>
      <c r="F92" s="1">
        <v>80045</v>
      </c>
      <c r="G92">
        <v>6840280</v>
      </c>
      <c r="H92" t="s">
        <v>406</v>
      </c>
      <c r="I92">
        <v>434</v>
      </c>
      <c r="J92">
        <v>3</v>
      </c>
      <c r="L92">
        <v>1</v>
      </c>
      <c r="N92">
        <v>1</v>
      </c>
      <c r="O92" t="s">
        <v>28</v>
      </c>
      <c r="R92">
        <v>1</v>
      </c>
      <c r="T92" t="s">
        <v>39</v>
      </c>
      <c r="U92" t="s">
        <v>28</v>
      </c>
      <c r="V92" t="s">
        <v>39</v>
      </c>
      <c r="W92" t="s">
        <v>407</v>
      </c>
    </row>
    <row r="93" spans="1:23" x14ac:dyDescent="0.25">
      <c r="A93" t="s">
        <v>401</v>
      </c>
      <c r="B93" t="s">
        <v>402</v>
      </c>
      <c r="C93" t="s">
        <v>403</v>
      </c>
      <c r="D93" t="s">
        <v>408</v>
      </c>
      <c r="E93" t="s">
        <v>405</v>
      </c>
      <c r="F93" s="1">
        <v>80045</v>
      </c>
      <c r="G93">
        <v>6840430</v>
      </c>
      <c r="H93" t="s">
        <v>409</v>
      </c>
      <c r="I93">
        <v>825</v>
      </c>
      <c r="J93">
        <v>19</v>
      </c>
      <c r="K93">
        <v>1</v>
      </c>
      <c r="M93">
        <v>1</v>
      </c>
      <c r="O93" t="s">
        <v>28</v>
      </c>
      <c r="P93">
        <v>1</v>
      </c>
      <c r="T93" t="s">
        <v>28</v>
      </c>
      <c r="U93" t="s">
        <v>28</v>
      </c>
      <c r="V93" t="s">
        <v>39</v>
      </c>
      <c r="W93" t="s">
        <v>410</v>
      </c>
    </row>
    <row r="94" spans="1:23" x14ac:dyDescent="0.25">
      <c r="A94" t="s">
        <v>401</v>
      </c>
      <c r="B94" t="s">
        <v>402</v>
      </c>
      <c r="C94" t="s">
        <v>403</v>
      </c>
      <c r="D94" t="s">
        <v>411</v>
      </c>
      <c r="E94" t="s">
        <v>412</v>
      </c>
      <c r="F94" s="1">
        <v>80229</v>
      </c>
      <c r="G94">
        <v>6840458</v>
      </c>
      <c r="H94" t="s">
        <v>413</v>
      </c>
      <c r="I94">
        <v>147</v>
      </c>
      <c r="K94">
        <v>1</v>
      </c>
      <c r="O94" t="s">
        <v>39</v>
      </c>
      <c r="Q94">
        <v>1</v>
      </c>
      <c r="U94" t="s">
        <v>28</v>
      </c>
      <c r="W94" t="s">
        <v>414</v>
      </c>
    </row>
    <row r="95" spans="1:23" x14ac:dyDescent="0.25">
      <c r="A95" t="s">
        <v>401</v>
      </c>
      <c r="B95" t="s">
        <v>402</v>
      </c>
      <c r="C95" t="s">
        <v>415</v>
      </c>
      <c r="D95" t="s">
        <v>416</v>
      </c>
      <c r="E95" t="s">
        <v>417</v>
      </c>
      <c r="F95" s="1">
        <v>80113</v>
      </c>
      <c r="G95">
        <v>6840530</v>
      </c>
      <c r="H95" t="s">
        <v>418</v>
      </c>
      <c r="I95">
        <v>389</v>
      </c>
      <c r="J95">
        <v>20</v>
      </c>
      <c r="K95">
        <v>1</v>
      </c>
      <c r="M95">
        <v>1</v>
      </c>
      <c r="N95">
        <v>1</v>
      </c>
      <c r="O95" t="s">
        <v>28</v>
      </c>
      <c r="P95">
        <v>1</v>
      </c>
      <c r="T95" t="s">
        <v>39</v>
      </c>
      <c r="U95" t="s">
        <v>28</v>
      </c>
      <c r="V95" t="s">
        <v>39</v>
      </c>
      <c r="W95" t="s">
        <v>419</v>
      </c>
    </row>
    <row r="96" spans="1:23" x14ac:dyDescent="0.25">
      <c r="A96" t="s">
        <v>401</v>
      </c>
      <c r="B96" t="s">
        <v>402</v>
      </c>
      <c r="C96" t="s">
        <v>415</v>
      </c>
      <c r="D96" t="s">
        <v>420</v>
      </c>
      <c r="E96" t="s">
        <v>405</v>
      </c>
      <c r="F96" s="1">
        <v>80012</v>
      </c>
      <c r="G96">
        <v>6840014</v>
      </c>
      <c r="H96" t="s">
        <v>421</v>
      </c>
      <c r="I96">
        <v>346</v>
      </c>
      <c r="K96">
        <v>1</v>
      </c>
      <c r="O96" t="s">
        <v>28</v>
      </c>
      <c r="Q96">
        <v>1</v>
      </c>
      <c r="U96" t="s">
        <v>28</v>
      </c>
      <c r="W96" t="s">
        <v>422</v>
      </c>
    </row>
    <row r="97" spans="1:23" x14ac:dyDescent="0.25">
      <c r="A97" t="s">
        <v>401</v>
      </c>
      <c r="B97" t="s">
        <v>402</v>
      </c>
      <c r="C97" t="s">
        <v>415</v>
      </c>
      <c r="D97" t="s">
        <v>423</v>
      </c>
      <c r="E97" t="s">
        <v>424</v>
      </c>
      <c r="F97" s="1">
        <v>80122</v>
      </c>
      <c r="G97">
        <v>6840805</v>
      </c>
      <c r="H97" t="s">
        <v>425</v>
      </c>
      <c r="I97">
        <v>231</v>
      </c>
      <c r="K97">
        <v>1</v>
      </c>
      <c r="O97" t="s">
        <v>28</v>
      </c>
      <c r="Q97">
        <v>1</v>
      </c>
      <c r="U97" t="s">
        <v>28</v>
      </c>
      <c r="W97" t="s">
        <v>426</v>
      </c>
    </row>
    <row r="98" spans="1:23" x14ac:dyDescent="0.25">
      <c r="A98" t="s">
        <v>401</v>
      </c>
      <c r="B98" t="s">
        <v>402</v>
      </c>
      <c r="C98" t="s">
        <v>427</v>
      </c>
      <c r="D98" t="s">
        <v>428</v>
      </c>
      <c r="E98" t="s">
        <v>429</v>
      </c>
      <c r="F98" s="1">
        <v>80026</v>
      </c>
      <c r="G98">
        <v>6840021</v>
      </c>
      <c r="H98" t="s">
        <v>430</v>
      </c>
      <c r="I98">
        <v>234</v>
      </c>
      <c r="K98">
        <v>1</v>
      </c>
      <c r="O98" t="s">
        <v>28</v>
      </c>
      <c r="Q98">
        <v>1</v>
      </c>
      <c r="U98" t="s">
        <v>28</v>
      </c>
      <c r="W98" t="s">
        <v>431</v>
      </c>
    </row>
    <row r="99" spans="1:23" x14ac:dyDescent="0.25">
      <c r="A99" t="s">
        <v>401</v>
      </c>
      <c r="B99" t="s">
        <v>402</v>
      </c>
      <c r="C99" t="s">
        <v>427</v>
      </c>
      <c r="D99" t="s">
        <v>432</v>
      </c>
      <c r="E99" t="s">
        <v>427</v>
      </c>
      <c r="F99" s="1">
        <v>80304</v>
      </c>
      <c r="G99">
        <v>6840237</v>
      </c>
      <c r="H99" t="s">
        <v>433</v>
      </c>
      <c r="I99">
        <v>157</v>
      </c>
      <c r="K99">
        <v>1</v>
      </c>
      <c r="O99" t="s">
        <v>39</v>
      </c>
      <c r="Q99">
        <v>1</v>
      </c>
      <c r="U99" t="s">
        <v>28</v>
      </c>
      <c r="W99" t="s">
        <v>434</v>
      </c>
    </row>
    <row r="100" spans="1:23" x14ac:dyDescent="0.25">
      <c r="A100" t="s">
        <v>401</v>
      </c>
      <c r="B100" t="s">
        <v>402</v>
      </c>
      <c r="C100" t="s">
        <v>435</v>
      </c>
      <c r="D100" t="s">
        <v>436</v>
      </c>
      <c r="E100" t="s">
        <v>435</v>
      </c>
      <c r="F100" s="1">
        <v>80204</v>
      </c>
      <c r="G100">
        <v>6840290</v>
      </c>
      <c r="H100" t="s">
        <v>437</v>
      </c>
      <c r="I100">
        <v>525</v>
      </c>
      <c r="K100">
        <v>1</v>
      </c>
      <c r="L100">
        <v>1</v>
      </c>
      <c r="O100" t="s">
        <v>28</v>
      </c>
      <c r="P100">
        <v>1</v>
      </c>
      <c r="S100">
        <v>1</v>
      </c>
      <c r="U100" t="s">
        <v>28</v>
      </c>
      <c r="W100" t="s">
        <v>438</v>
      </c>
    </row>
    <row r="101" spans="1:23" x14ac:dyDescent="0.25">
      <c r="A101" t="s">
        <v>401</v>
      </c>
      <c r="B101" t="s">
        <v>402</v>
      </c>
      <c r="C101" t="s">
        <v>439</v>
      </c>
      <c r="D101" t="s">
        <v>440</v>
      </c>
      <c r="E101" t="s">
        <v>441</v>
      </c>
      <c r="F101" s="1">
        <v>80124</v>
      </c>
      <c r="G101">
        <v>6840023</v>
      </c>
      <c r="H101" t="s">
        <v>442</v>
      </c>
      <c r="I101">
        <v>284</v>
      </c>
      <c r="K101">
        <v>1</v>
      </c>
      <c r="O101" t="s">
        <v>28</v>
      </c>
      <c r="Q101">
        <v>1</v>
      </c>
      <c r="U101" t="s">
        <v>28</v>
      </c>
      <c r="W101" t="s">
        <v>443</v>
      </c>
    </row>
    <row r="102" spans="1:23" x14ac:dyDescent="0.25">
      <c r="A102" t="s">
        <v>401</v>
      </c>
      <c r="B102" t="s">
        <v>402</v>
      </c>
      <c r="C102" t="s">
        <v>439</v>
      </c>
      <c r="D102" t="s">
        <v>444</v>
      </c>
      <c r="E102" t="s">
        <v>445</v>
      </c>
      <c r="F102" s="1">
        <v>80138</v>
      </c>
      <c r="G102">
        <v>6840022</v>
      </c>
      <c r="H102" t="s">
        <v>446</v>
      </c>
      <c r="I102">
        <v>163</v>
      </c>
      <c r="K102">
        <v>1</v>
      </c>
      <c r="O102" t="s">
        <v>28</v>
      </c>
      <c r="Q102">
        <v>1</v>
      </c>
      <c r="U102" t="s">
        <v>28</v>
      </c>
      <c r="W102" t="s">
        <v>447</v>
      </c>
    </row>
    <row r="103" spans="1:23" x14ac:dyDescent="0.25">
      <c r="A103" t="s">
        <v>401</v>
      </c>
      <c r="B103" t="s">
        <v>402</v>
      </c>
      <c r="C103" t="s">
        <v>448</v>
      </c>
      <c r="D103" t="s">
        <v>449</v>
      </c>
      <c r="E103" t="s">
        <v>450</v>
      </c>
      <c r="F103" s="1">
        <v>80907</v>
      </c>
      <c r="G103">
        <v>6840145</v>
      </c>
      <c r="H103" t="s">
        <v>451</v>
      </c>
      <c r="I103">
        <v>552</v>
      </c>
      <c r="K103">
        <v>1</v>
      </c>
      <c r="O103" t="s">
        <v>28</v>
      </c>
      <c r="P103">
        <v>1</v>
      </c>
      <c r="U103" t="s">
        <v>28</v>
      </c>
      <c r="W103" t="s">
        <v>452</v>
      </c>
    </row>
    <row r="104" spans="1:23" x14ac:dyDescent="0.25">
      <c r="A104" t="s">
        <v>401</v>
      </c>
      <c r="B104" t="s">
        <v>402</v>
      </c>
      <c r="C104" t="s">
        <v>448</v>
      </c>
      <c r="D104" t="s">
        <v>453</v>
      </c>
      <c r="E104" t="s">
        <v>450</v>
      </c>
      <c r="F104" s="1">
        <v>80909</v>
      </c>
      <c r="G104">
        <v>6840190</v>
      </c>
      <c r="H104" t="s">
        <v>454</v>
      </c>
      <c r="I104">
        <v>512</v>
      </c>
      <c r="K104">
        <v>1</v>
      </c>
      <c r="O104" t="s">
        <v>28</v>
      </c>
      <c r="P104">
        <v>1</v>
      </c>
      <c r="U104" t="s">
        <v>28</v>
      </c>
      <c r="W104" t="s">
        <v>455</v>
      </c>
    </row>
    <row r="105" spans="1:23" x14ac:dyDescent="0.25">
      <c r="A105" t="s">
        <v>401</v>
      </c>
      <c r="B105" t="s">
        <v>402</v>
      </c>
      <c r="C105" t="s">
        <v>448</v>
      </c>
      <c r="D105" t="s">
        <v>456</v>
      </c>
      <c r="E105" t="s">
        <v>450</v>
      </c>
      <c r="F105" s="1">
        <v>80920</v>
      </c>
      <c r="G105">
        <v>6840104</v>
      </c>
      <c r="H105" t="s">
        <v>457</v>
      </c>
      <c r="I105">
        <v>115</v>
      </c>
      <c r="L105">
        <v>1</v>
      </c>
      <c r="O105" t="s">
        <v>28</v>
      </c>
      <c r="S105">
        <v>1</v>
      </c>
      <c r="U105" t="s">
        <v>28</v>
      </c>
      <c r="W105" t="s">
        <v>458</v>
      </c>
    </row>
    <row r="106" spans="1:23" x14ac:dyDescent="0.25">
      <c r="A106" t="s">
        <v>401</v>
      </c>
      <c r="B106" t="s">
        <v>402</v>
      </c>
      <c r="C106" t="s">
        <v>42</v>
      </c>
      <c r="D106" t="s">
        <v>459</v>
      </c>
      <c r="E106" t="s">
        <v>460</v>
      </c>
      <c r="F106" s="1">
        <v>80228</v>
      </c>
      <c r="G106">
        <v>6840385</v>
      </c>
      <c r="H106" t="s">
        <v>461</v>
      </c>
      <c r="I106">
        <v>237</v>
      </c>
      <c r="K106">
        <v>1</v>
      </c>
      <c r="O106" t="s">
        <v>28</v>
      </c>
      <c r="P106">
        <v>1</v>
      </c>
      <c r="U106" t="s">
        <v>28</v>
      </c>
      <c r="W106" t="s">
        <v>462</v>
      </c>
    </row>
    <row r="107" spans="1:23" x14ac:dyDescent="0.25">
      <c r="A107" t="s">
        <v>401</v>
      </c>
      <c r="B107" t="s">
        <v>402</v>
      </c>
      <c r="C107" t="s">
        <v>42</v>
      </c>
      <c r="D107" t="s">
        <v>463</v>
      </c>
      <c r="E107" t="s">
        <v>464</v>
      </c>
      <c r="F107" s="1">
        <v>80033</v>
      </c>
      <c r="G107">
        <v>6840012</v>
      </c>
      <c r="H107" t="s">
        <v>465</v>
      </c>
      <c r="I107">
        <v>336</v>
      </c>
      <c r="K107">
        <v>1</v>
      </c>
      <c r="O107" t="s">
        <v>28</v>
      </c>
      <c r="Q107">
        <v>1</v>
      </c>
      <c r="U107" t="s">
        <v>28</v>
      </c>
      <c r="W107" t="s">
        <v>466</v>
      </c>
    </row>
    <row r="108" spans="1:23" x14ac:dyDescent="0.25">
      <c r="A108" t="s">
        <v>401</v>
      </c>
      <c r="B108" t="s">
        <v>402</v>
      </c>
      <c r="C108" t="s">
        <v>467</v>
      </c>
      <c r="D108" t="s">
        <v>468</v>
      </c>
      <c r="E108" t="s">
        <v>469</v>
      </c>
      <c r="F108" s="1">
        <v>80538</v>
      </c>
      <c r="G108">
        <v>6840033</v>
      </c>
      <c r="H108" t="s">
        <v>470</v>
      </c>
      <c r="I108">
        <v>166</v>
      </c>
      <c r="K108">
        <v>1</v>
      </c>
      <c r="O108" t="s">
        <v>28</v>
      </c>
      <c r="Q108">
        <v>1</v>
      </c>
      <c r="U108" t="s">
        <v>28</v>
      </c>
      <c r="W108" t="s">
        <v>471</v>
      </c>
    </row>
    <row r="109" spans="1:23" x14ac:dyDescent="0.25">
      <c r="A109" t="s">
        <v>401</v>
      </c>
      <c r="B109" t="s">
        <v>402</v>
      </c>
      <c r="C109" t="s">
        <v>84</v>
      </c>
      <c r="D109" t="s">
        <v>472</v>
      </c>
      <c r="E109" t="s">
        <v>473</v>
      </c>
      <c r="F109" s="1">
        <v>81501</v>
      </c>
      <c r="G109">
        <v>6840625</v>
      </c>
      <c r="H109" t="s">
        <v>474</v>
      </c>
      <c r="I109">
        <v>310</v>
      </c>
      <c r="K109">
        <v>1</v>
      </c>
      <c r="O109" t="s">
        <v>28</v>
      </c>
      <c r="Q109">
        <v>1</v>
      </c>
      <c r="U109" t="s">
        <v>28</v>
      </c>
      <c r="W109" t="s">
        <v>475</v>
      </c>
    </row>
    <row r="110" spans="1:23" x14ac:dyDescent="0.25">
      <c r="A110" t="s">
        <v>401</v>
      </c>
      <c r="B110" t="s">
        <v>402</v>
      </c>
      <c r="C110" t="s">
        <v>476</v>
      </c>
      <c r="D110" t="s">
        <v>477</v>
      </c>
      <c r="E110" t="s">
        <v>478</v>
      </c>
      <c r="F110" s="1">
        <v>80631</v>
      </c>
      <c r="G110">
        <v>6840650</v>
      </c>
      <c r="H110" t="s">
        <v>479</v>
      </c>
      <c r="I110">
        <v>369</v>
      </c>
      <c r="J110">
        <v>10</v>
      </c>
      <c r="K110">
        <v>1</v>
      </c>
      <c r="M110">
        <v>1</v>
      </c>
      <c r="O110" t="s">
        <v>28</v>
      </c>
      <c r="Q110">
        <v>1</v>
      </c>
      <c r="T110" t="s">
        <v>28</v>
      </c>
      <c r="U110" t="s">
        <v>28</v>
      </c>
      <c r="V110" t="s">
        <v>39</v>
      </c>
      <c r="W110" t="s">
        <v>480</v>
      </c>
    </row>
    <row r="111" spans="1:23" x14ac:dyDescent="0.25">
      <c r="A111" t="s">
        <v>481</v>
      </c>
      <c r="B111" t="s">
        <v>482</v>
      </c>
      <c r="C111" t="s">
        <v>376</v>
      </c>
      <c r="D111" t="s">
        <v>483</v>
      </c>
      <c r="E111" t="s">
        <v>484</v>
      </c>
      <c r="F111" s="2" t="s">
        <v>485</v>
      </c>
      <c r="G111">
        <v>6160002</v>
      </c>
      <c r="H111" t="s">
        <v>486</v>
      </c>
      <c r="I111">
        <v>501</v>
      </c>
      <c r="J111">
        <v>9</v>
      </c>
      <c r="K111">
        <v>1</v>
      </c>
      <c r="M111">
        <v>1</v>
      </c>
      <c r="O111" t="s">
        <v>28</v>
      </c>
      <c r="Q111">
        <v>1</v>
      </c>
      <c r="T111" t="s">
        <v>28</v>
      </c>
      <c r="U111" t="s">
        <v>28</v>
      </c>
      <c r="V111" t="s">
        <v>28</v>
      </c>
      <c r="W111" t="s">
        <v>487</v>
      </c>
    </row>
    <row r="112" spans="1:23" x14ac:dyDescent="0.25">
      <c r="A112" t="s">
        <v>481</v>
      </c>
      <c r="B112" t="s">
        <v>482</v>
      </c>
      <c r="C112" t="s">
        <v>376</v>
      </c>
      <c r="D112" t="s">
        <v>488</v>
      </c>
      <c r="E112" t="s">
        <v>489</v>
      </c>
      <c r="F112" s="2" t="s">
        <v>490</v>
      </c>
      <c r="G112">
        <v>6160100</v>
      </c>
      <c r="H112" t="s">
        <v>491</v>
      </c>
      <c r="I112">
        <v>456</v>
      </c>
      <c r="K112">
        <v>1</v>
      </c>
      <c r="O112" t="s">
        <v>28</v>
      </c>
      <c r="Q112">
        <v>1</v>
      </c>
      <c r="U112" t="s">
        <v>28</v>
      </c>
      <c r="W112" t="s">
        <v>492</v>
      </c>
    </row>
    <row r="113" spans="1:23" x14ac:dyDescent="0.25">
      <c r="A113" t="s">
        <v>481</v>
      </c>
      <c r="B113" t="s">
        <v>482</v>
      </c>
      <c r="C113" t="s">
        <v>376</v>
      </c>
      <c r="D113" t="s">
        <v>493</v>
      </c>
      <c r="E113" t="s">
        <v>494</v>
      </c>
      <c r="F113" s="2" t="s">
        <v>495</v>
      </c>
      <c r="G113">
        <v>6160530</v>
      </c>
      <c r="H113" t="s">
        <v>496</v>
      </c>
      <c r="I113">
        <v>366</v>
      </c>
      <c r="K113">
        <v>1</v>
      </c>
      <c r="O113" t="s">
        <v>28</v>
      </c>
      <c r="Q113">
        <v>1</v>
      </c>
      <c r="U113" t="s">
        <v>28</v>
      </c>
      <c r="W113" t="s">
        <v>497</v>
      </c>
    </row>
    <row r="114" spans="1:23" x14ac:dyDescent="0.25">
      <c r="A114" t="s">
        <v>481</v>
      </c>
      <c r="B114" t="s">
        <v>482</v>
      </c>
      <c r="C114" t="s">
        <v>376</v>
      </c>
      <c r="D114" t="s">
        <v>498</v>
      </c>
      <c r="E114" t="s">
        <v>484</v>
      </c>
      <c r="F114" s="2" t="s">
        <v>499</v>
      </c>
      <c r="G114">
        <v>6160010</v>
      </c>
      <c r="H114" t="s">
        <v>500</v>
      </c>
      <c r="I114">
        <v>473</v>
      </c>
      <c r="K114">
        <v>1</v>
      </c>
      <c r="O114" t="s">
        <v>28</v>
      </c>
      <c r="Q114">
        <v>1</v>
      </c>
      <c r="U114" t="s">
        <v>28</v>
      </c>
      <c r="W114" t="s">
        <v>501</v>
      </c>
    </row>
    <row r="115" spans="1:23" x14ac:dyDescent="0.25">
      <c r="A115" t="s">
        <v>481</v>
      </c>
      <c r="B115" t="s">
        <v>482</v>
      </c>
      <c r="C115" t="s">
        <v>376</v>
      </c>
      <c r="D115" t="s">
        <v>502</v>
      </c>
      <c r="E115" t="s">
        <v>503</v>
      </c>
      <c r="F115" s="2" t="s">
        <v>504</v>
      </c>
      <c r="G115">
        <v>6160009</v>
      </c>
      <c r="H115" t="s">
        <v>505</v>
      </c>
      <c r="I115">
        <v>305</v>
      </c>
      <c r="K115">
        <v>1</v>
      </c>
      <c r="O115" t="s">
        <v>28</v>
      </c>
      <c r="Q115">
        <v>1</v>
      </c>
      <c r="U115" t="s">
        <v>28</v>
      </c>
      <c r="W115" t="s">
        <v>506</v>
      </c>
    </row>
    <row r="116" spans="1:23" x14ac:dyDescent="0.25">
      <c r="A116" t="s">
        <v>481</v>
      </c>
      <c r="B116" t="s">
        <v>482</v>
      </c>
      <c r="C116" t="s">
        <v>507</v>
      </c>
      <c r="D116" t="s">
        <v>508</v>
      </c>
      <c r="E116" t="s">
        <v>507</v>
      </c>
      <c r="F116" s="2" t="s">
        <v>509</v>
      </c>
      <c r="G116">
        <v>6160450</v>
      </c>
      <c r="H116" t="s">
        <v>510</v>
      </c>
      <c r="I116">
        <v>185</v>
      </c>
      <c r="L116">
        <v>1</v>
      </c>
      <c r="O116" t="s">
        <v>28</v>
      </c>
      <c r="R116">
        <v>1</v>
      </c>
      <c r="U116" t="s">
        <v>28</v>
      </c>
      <c r="W116" t="s">
        <v>511</v>
      </c>
    </row>
    <row r="117" spans="1:23" x14ac:dyDescent="0.25">
      <c r="A117" t="s">
        <v>481</v>
      </c>
      <c r="B117" t="s">
        <v>482</v>
      </c>
      <c r="C117" t="s">
        <v>507</v>
      </c>
      <c r="D117" t="s">
        <v>512</v>
      </c>
      <c r="E117" t="s">
        <v>507</v>
      </c>
      <c r="F117" s="2" t="s">
        <v>513</v>
      </c>
      <c r="G117">
        <v>6160003</v>
      </c>
      <c r="H117" t="s">
        <v>514</v>
      </c>
      <c r="I117">
        <v>867</v>
      </c>
      <c r="K117">
        <v>1</v>
      </c>
      <c r="O117" t="s">
        <v>28</v>
      </c>
      <c r="P117">
        <v>1</v>
      </c>
      <c r="U117" t="s">
        <v>28</v>
      </c>
      <c r="W117" t="s">
        <v>511</v>
      </c>
    </row>
    <row r="118" spans="1:23" x14ac:dyDescent="0.25">
      <c r="A118" t="s">
        <v>481</v>
      </c>
      <c r="B118" t="s">
        <v>482</v>
      </c>
      <c r="C118" t="s">
        <v>507</v>
      </c>
      <c r="D118" t="s">
        <v>515</v>
      </c>
      <c r="E118" t="s">
        <v>507</v>
      </c>
      <c r="F118" s="2" t="s">
        <v>516</v>
      </c>
      <c r="G118">
        <v>6160004</v>
      </c>
      <c r="H118" t="s">
        <v>517</v>
      </c>
      <c r="I118">
        <v>617</v>
      </c>
      <c r="K118">
        <v>1</v>
      </c>
      <c r="O118" t="s">
        <v>28</v>
      </c>
      <c r="P118">
        <v>1</v>
      </c>
      <c r="U118" t="s">
        <v>28</v>
      </c>
      <c r="W118" t="s">
        <v>518</v>
      </c>
    </row>
    <row r="119" spans="1:23" x14ac:dyDescent="0.25">
      <c r="A119" t="s">
        <v>481</v>
      </c>
      <c r="B119" t="s">
        <v>482</v>
      </c>
      <c r="C119" t="s">
        <v>519</v>
      </c>
      <c r="D119" t="s">
        <v>520</v>
      </c>
      <c r="E119" t="s">
        <v>521</v>
      </c>
      <c r="F119" s="2" t="s">
        <v>522</v>
      </c>
      <c r="G119">
        <v>6160740</v>
      </c>
      <c r="H119" t="s">
        <v>523</v>
      </c>
      <c r="I119">
        <v>379</v>
      </c>
      <c r="K119">
        <v>1</v>
      </c>
      <c r="O119" t="s">
        <v>28</v>
      </c>
      <c r="Q119">
        <v>1</v>
      </c>
      <c r="U119" t="s">
        <v>28</v>
      </c>
      <c r="W119" t="s">
        <v>524</v>
      </c>
    </row>
    <row r="120" spans="1:23" x14ac:dyDescent="0.25">
      <c r="A120" t="s">
        <v>481</v>
      </c>
      <c r="B120" t="s">
        <v>482</v>
      </c>
      <c r="C120" t="s">
        <v>519</v>
      </c>
      <c r="D120" t="s">
        <v>525</v>
      </c>
      <c r="E120" t="s">
        <v>521</v>
      </c>
      <c r="F120" s="2" t="s">
        <v>526</v>
      </c>
      <c r="G120">
        <v>6160750</v>
      </c>
      <c r="H120" t="s">
        <v>527</v>
      </c>
      <c r="I120">
        <v>357</v>
      </c>
      <c r="K120">
        <v>1</v>
      </c>
      <c r="O120" t="s">
        <v>28</v>
      </c>
      <c r="Q120">
        <v>1</v>
      </c>
      <c r="U120" t="s">
        <v>28</v>
      </c>
      <c r="W120" t="s">
        <v>528</v>
      </c>
    </row>
    <row r="121" spans="1:23" x14ac:dyDescent="0.25">
      <c r="A121" t="s">
        <v>481</v>
      </c>
      <c r="B121" t="s">
        <v>482</v>
      </c>
      <c r="C121" t="s">
        <v>519</v>
      </c>
      <c r="D121" t="s">
        <v>529</v>
      </c>
      <c r="E121" t="s">
        <v>519</v>
      </c>
      <c r="F121" s="2" t="s">
        <v>530</v>
      </c>
      <c r="G121">
        <v>6160400</v>
      </c>
      <c r="H121" t="s">
        <v>531</v>
      </c>
      <c r="I121">
        <v>1573</v>
      </c>
      <c r="K121">
        <v>1</v>
      </c>
      <c r="L121">
        <v>1</v>
      </c>
      <c r="O121" t="s">
        <v>28</v>
      </c>
      <c r="P121">
        <v>1</v>
      </c>
      <c r="R121">
        <v>1</v>
      </c>
      <c r="U121" t="s">
        <v>28</v>
      </c>
      <c r="W121" t="s">
        <v>532</v>
      </c>
    </row>
    <row r="122" spans="1:23" x14ac:dyDescent="0.25">
      <c r="A122" t="s">
        <v>481</v>
      </c>
      <c r="B122" t="s">
        <v>482</v>
      </c>
      <c r="C122" t="s">
        <v>519</v>
      </c>
      <c r="D122" t="s">
        <v>533</v>
      </c>
      <c r="E122" t="s">
        <v>519</v>
      </c>
      <c r="F122" s="2" t="s">
        <v>534</v>
      </c>
      <c r="G122">
        <v>6160410</v>
      </c>
      <c r="H122" t="s">
        <v>535</v>
      </c>
      <c r="I122">
        <v>573</v>
      </c>
      <c r="K122">
        <v>1</v>
      </c>
      <c r="O122" t="s">
        <v>39</v>
      </c>
      <c r="Q122">
        <v>1</v>
      </c>
      <c r="U122" t="s">
        <v>28</v>
      </c>
      <c r="W122" t="s">
        <v>536</v>
      </c>
    </row>
    <row r="123" spans="1:23" x14ac:dyDescent="0.25">
      <c r="A123" t="s">
        <v>537</v>
      </c>
      <c r="B123" t="s">
        <v>538</v>
      </c>
      <c r="C123" t="s">
        <v>539</v>
      </c>
      <c r="D123" t="s">
        <v>540</v>
      </c>
      <c r="E123" t="s">
        <v>541</v>
      </c>
      <c r="F123" s="1">
        <v>19713</v>
      </c>
      <c r="G123">
        <v>6310120</v>
      </c>
      <c r="H123" t="s">
        <v>542</v>
      </c>
      <c r="I123">
        <v>1140</v>
      </c>
      <c r="K123">
        <v>1</v>
      </c>
      <c r="O123" t="s">
        <v>28</v>
      </c>
      <c r="P123">
        <v>1</v>
      </c>
      <c r="U123" t="s">
        <v>28</v>
      </c>
      <c r="W123" t="s">
        <v>543</v>
      </c>
    </row>
    <row r="124" spans="1:23" x14ac:dyDescent="0.25">
      <c r="A124" t="s">
        <v>537</v>
      </c>
      <c r="B124" t="s">
        <v>538</v>
      </c>
      <c r="C124" t="s">
        <v>539</v>
      </c>
      <c r="D124" t="s">
        <v>544</v>
      </c>
      <c r="E124" t="s">
        <v>545</v>
      </c>
      <c r="F124" s="1">
        <v>19803</v>
      </c>
      <c r="G124">
        <v>6310110</v>
      </c>
      <c r="H124" t="s">
        <v>546</v>
      </c>
      <c r="I124">
        <v>137</v>
      </c>
      <c r="L124">
        <v>1</v>
      </c>
      <c r="O124" t="s">
        <v>28</v>
      </c>
      <c r="R124">
        <v>1</v>
      </c>
      <c r="U124" t="s">
        <v>28</v>
      </c>
      <c r="W124" t="s">
        <v>547</v>
      </c>
    </row>
    <row r="125" spans="1:23" x14ac:dyDescent="0.25">
      <c r="A125" t="s">
        <v>548</v>
      </c>
      <c r="B125" t="s">
        <v>549</v>
      </c>
      <c r="C125" t="s">
        <v>548</v>
      </c>
      <c r="D125" t="s">
        <v>550</v>
      </c>
      <c r="E125" t="s">
        <v>141</v>
      </c>
      <c r="F125" s="1">
        <v>20010</v>
      </c>
      <c r="G125">
        <v>6330120</v>
      </c>
      <c r="H125" t="s">
        <v>551</v>
      </c>
      <c r="I125">
        <v>926</v>
      </c>
      <c r="J125">
        <v>10</v>
      </c>
      <c r="K125">
        <v>1</v>
      </c>
      <c r="M125">
        <v>1</v>
      </c>
      <c r="O125" t="s">
        <v>28</v>
      </c>
      <c r="P125">
        <v>1</v>
      </c>
      <c r="T125" t="s">
        <v>28</v>
      </c>
      <c r="U125" t="s">
        <v>28</v>
      </c>
      <c r="V125" t="s">
        <v>28</v>
      </c>
      <c r="W125" t="s">
        <v>552</v>
      </c>
    </row>
    <row r="126" spans="1:23" x14ac:dyDescent="0.25">
      <c r="A126" t="s">
        <v>548</v>
      </c>
      <c r="B126" t="s">
        <v>549</v>
      </c>
      <c r="C126" t="s">
        <v>548</v>
      </c>
      <c r="D126" t="s">
        <v>553</v>
      </c>
      <c r="E126" t="s">
        <v>141</v>
      </c>
      <c r="F126" s="1">
        <v>20037</v>
      </c>
      <c r="G126">
        <v>6330140</v>
      </c>
      <c r="H126" t="s">
        <v>554</v>
      </c>
      <c r="I126">
        <v>371</v>
      </c>
      <c r="K126">
        <v>1</v>
      </c>
      <c r="O126" t="s">
        <v>28</v>
      </c>
      <c r="P126">
        <v>1</v>
      </c>
      <c r="U126" t="s">
        <v>28</v>
      </c>
      <c r="W126" t="s">
        <v>555</v>
      </c>
    </row>
    <row r="127" spans="1:23" x14ac:dyDescent="0.25">
      <c r="A127" t="s">
        <v>548</v>
      </c>
      <c r="B127" t="s">
        <v>549</v>
      </c>
      <c r="C127" t="s">
        <v>548</v>
      </c>
      <c r="D127" t="s">
        <v>556</v>
      </c>
      <c r="E127" t="s">
        <v>141</v>
      </c>
      <c r="F127" s="1">
        <v>20060</v>
      </c>
      <c r="G127">
        <v>6330100</v>
      </c>
      <c r="H127" t="s">
        <v>557</v>
      </c>
      <c r="I127">
        <v>300</v>
      </c>
      <c r="K127">
        <v>1</v>
      </c>
      <c r="O127" t="s">
        <v>28</v>
      </c>
      <c r="P127">
        <v>1</v>
      </c>
      <c r="U127" t="s">
        <v>28</v>
      </c>
      <c r="W127" t="s">
        <v>558</v>
      </c>
    </row>
    <row r="128" spans="1:23" x14ac:dyDescent="0.25">
      <c r="A128" t="s">
        <v>548</v>
      </c>
      <c r="B128" t="s">
        <v>549</v>
      </c>
      <c r="C128" t="s">
        <v>548</v>
      </c>
      <c r="D128" t="s">
        <v>559</v>
      </c>
      <c r="E128" t="s">
        <v>141</v>
      </c>
      <c r="F128" s="1">
        <v>20010</v>
      </c>
      <c r="G128">
        <v>6330030</v>
      </c>
      <c r="H128" t="s">
        <v>560</v>
      </c>
      <c r="I128">
        <v>323</v>
      </c>
      <c r="J128">
        <v>31</v>
      </c>
      <c r="L128">
        <v>1</v>
      </c>
      <c r="N128">
        <v>1</v>
      </c>
      <c r="O128" t="s">
        <v>28</v>
      </c>
      <c r="R128">
        <v>1</v>
      </c>
      <c r="T128" t="s">
        <v>39</v>
      </c>
      <c r="U128" t="s">
        <v>28</v>
      </c>
      <c r="V128" t="s">
        <v>28</v>
      </c>
      <c r="W128" t="s">
        <v>561</v>
      </c>
    </row>
    <row r="129" spans="1:23" x14ac:dyDescent="0.25">
      <c r="A129" t="s">
        <v>562</v>
      </c>
      <c r="B129" t="s">
        <v>563</v>
      </c>
      <c r="C129" t="s">
        <v>564</v>
      </c>
      <c r="D129" t="s">
        <v>565</v>
      </c>
      <c r="E129" t="s">
        <v>566</v>
      </c>
      <c r="F129" s="1">
        <v>32610</v>
      </c>
      <c r="G129">
        <v>6390283</v>
      </c>
      <c r="H129" t="s">
        <v>567</v>
      </c>
      <c r="I129">
        <v>1162</v>
      </c>
      <c r="J129">
        <v>27</v>
      </c>
      <c r="K129">
        <v>1</v>
      </c>
      <c r="M129">
        <v>1</v>
      </c>
      <c r="O129" t="s">
        <v>28</v>
      </c>
      <c r="P129">
        <v>1</v>
      </c>
      <c r="T129" t="s">
        <v>28</v>
      </c>
      <c r="U129" t="s">
        <v>28</v>
      </c>
      <c r="V129" t="s">
        <v>28</v>
      </c>
      <c r="W129" t="s">
        <v>568</v>
      </c>
    </row>
    <row r="130" spans="1:23" x14ac:dyDescent="0.25">
      <c r="A130" t="s">
        <v>562</v>
      </c>
      <c r="B130" t="s">
        <v>563</v>
      </c>
      <c r="C130" t="s">
        <v>569</v>
      </c>
      <c r="D130" t="s">
        <v>570</v>
      </c>
      <c r="E130" t="s">
        <v>571</v>
      </c>
      <c r="F130" s="1">
        <v>32401</v>
      </c>
      <c r="G130">
        <v>6390775</v>
      </c>
      <c r="H130" t="s">
        <v>572</v>
      </c>
      <c r="I130">
        <v>202</v>
      </c>
      <c r="K130">
        <v>1</v>
      </c>
      <c r="O130" t="s">
        <v>39</v>
      </c>
      <c r="Q130">
        <v>1</v>
      </c>
      <c r="U130" t="s">
        <v>28</v>
      </c>
      <c r="W130" t="s">
        <v>573</v>
      </c>
    </row>
    <row r="131" spans="1:23" x14ac:dyDescent="0.25">
      <c r="A131" t="s">
        <v>562</v>
      </c>
      <c r="B131" t="s">
        <v>563</v>
      </c>
      <c r="C131" t="s">
        <v>574</v>
      </c>
      <c r="D131" t="s">
        <v>575</v>
      </c>
      <c r="E131" t="s">
        <v>576</v>
      </c>
      <c r="F131" s="1">
        <v>32901</v>
      </c>
      <c r="G131">
        <v>6390530</v>
      </c>
      <c r="H131" t="s">
        <v>577</v>
      </c>
      <c r="I131">
        <v>514</v>
      </c>
      <c r="K131">
        <v>1</v>
      </c>
      <c r="O131" t="s">
        <v>39</v>
      </c>
      <c r="Q131">
        <v>1</v>
      </c>
      <c r="U131" t="s">
        <v>28</v>
      </c>
      <c r="W131" t="s">
        <v>578</v>
      </c>
    </row>
    <row r="132" spans="1:23" x14ac:dyDescent="0.25">
      <c r="A132" t="s">
        <v>562</v>
      </c>
      <c r="B132" t="s">
        <v>563</v>
      </c>
      <c r="C132" t="s">
        <v>579</v>
      </c>
      <c r="D132" t="s">
        <v>580</v>
      </c>
      <c r="E132" t="s">
        <v>581</v>
      </c>
      <c r="F132" s="1">
        <v>33021</v>
      </c>
      <c r="G132">
        <v>6390295</v>
      </c>
      <c r="H132" t="s">
        <v>582</v>
      </c>
      <c r="I132">
        <v>797</v>
      </c>
      <c r="K132">
        <v>1</v>
      </c>
      <c r="L132">
        <v>1</v>
      </c>
      <c r="O132" t="s">
        <v>28</v>
      </c>
      <c r="P132">
        <v>1</v>
      </c>
      <c r="S132">
        <v>1</v>
      </c>
      <c r="U132" t="s">
        <v>28</v>
      </c>
      <c r="W132" t="s">
        <v>583</v>
      </c>
    </row>
    <row r="133" spans="1:23" x14ac:dyDescent="0.25">
      <c r="A133" t="s">
        <v>562</v>
      </c>
      <c r="B133" t="s">
        <v>563</v>
      </c>
      <c r="C133" t="s">
        <v>579</v>
      </c>
      <c r="D133" t="s">
        <v>584</v>
      </c>
      <c r="E133" t="s">
        <v>585</v>
      </c>
      <c r="F133" s="1">
        <v>33316</v>
      </c>
      <c r="G133">
        <v>6390210</v>
      </c>
      <c r="H133" t="s">
        <v>586</v>
      </c>
      <c r="I133">
        <v>716</v>
      </c>
      <c r="K133">
        <v>1</v>
      </c>
      <c r="O133" t="s">
        <v>39</v>
      </c>
      <c r="P133">
        <v>1</v>
      </c>
      <c r="U133" t="s">
        <v>28</v>
      </c>
      <c r="W133" t="s">
        <v>587</v>
      </c>
    </row>
    <row r="134" spans="1:23" x14ac:dyDescent="0.25">
      <c r="A134" t="s">
        <v>562</v>
      </c>
      <c r="B134" t="s">
        <v>563</v>
      </c>
      <c r="C134" t="s">
        <v>579</v>
      </c>
      <c r="D134" t="s">
        <v>588</v>
      </c>
      <c r="E134" t="s">
        <v>589</v>
      </c>
      <c r="F134" s="1">
        <v>33064</v>
      </c>
      <c r="G134">
        <v>6390849</v>
      </c>
      <c r="H134" t="s">
        <v>590</v>
      </c>
      <c r="I134">
        <v>331</v>
      </c>
      <c r="K134">
        <v>1</v>
      </c>
      <c r="O134" t="s">
        <v>39</v>
      </c>
      <c r="Q134">
        <v>1</v>
      </c>
      <c r="U134" t="s">
        <v>28</v>
      </c>
      <c r="W134" t="s">
        <v>591</v>
      </c>
    </row>
    <row r="135" spans="1:23" x14ac:dyDescent="0.25">
      <c r="A135" t="s">
        <v>562</v>
      </c>
      <c r="B135" t="s">
        <v>563</v>
      </c>
      <c r="C135" t="s">
        <v>592</v>
      </c>
      <c r="D135" t="s">
        <v>593</v>
      </c>
      <c r="E135" t="s">
        <v>594</v>
      </c>
      <c r="F135" s="1">
        <v>32073</v>
      </c>
      <c r="G135">
        <v>6390700</v>
      </c>
      <c r="H135" t="s">
        <v>595</v>
      </c>
      <c r="I135">
        <v>365</v>
      </c>
      <c r="K135">
        <v>1</v>
      </c>
      <c r="O135" t="s">
        <v>39</v>
      </c>
      <c r="Q135">
        <v>1</v>
      </c>
      <c r="U135" t="s">
        <v>28</v>
      </c>
      <c r="W135" t="s">
        <v>596</v>
      </c>
    </row>
    <row r="136" spans="1:23" x14ac:dyDescent="0.25">
      <c r="A136" t="s">
        <v>562</v>
      </c>
      <c r="B136" t="s">
        <v>563</v>
      </c>
      <c r="C136" t="s">
        <v>597</v>
      </c>
      <c r="D136" t="s">
        <v>598</v>
      </c>
      <c r="E136" t="s">
        <v>599</v>
      </c>
      <c r="F136" s="1">
        <v>32209</v>
      </c>
      <c r="G136">
        <v>6390082</v>
      </c>
      <c r="H136" t="s">
        <v>600</v>
      </c>
      <c r="I136">
        <v>695</v>
      </c>
      <c r="K136">
        <v>1</v>
      </c>
      <c r="O136" t="s">
        <v>28</v>
      </c>
      <c r="P136">
        <v>1</v>
      </c>
      <c r="U136" t="s">
        <v>28</v>
      </c>
      <c r="W136" t="s">
        <v>601</v>
      </c>
    </row>
    <row r="137" spans="1:23" x14ac:dyDescent="0.25">
      <c r="A137" t="s">
        <v>562</v>
      </c>
      <c r="B137" t="s">
        <v>563</v>
      </c>
      <c r="C137" t="s">
        <v>597</v>
      </c>
      <c r="D137" t="s">
        <v>602</v>
      </c>
      <c r="E137" t="s">
        <v>599</v>
      </c>
      <c r="F137" s="1">
        <v>32207</v>
      </c>
      <c r="G137">
        <v>6390134</v>
      </c>
      <c r="H137" t="s">
        <v>603</v>
      </c>
      <c r="I137">
        <v>216</v>
      </c>
      <c r="L137">
        <v>1</v>
      </c>
      <c r="O137" t="s">
        <v>39</v>
      </c>
      <c r="R137">
        <v>1</v>
      </c>
      <c r="U137" t="s">
        <v>28</v>
      </c>
      <c r="W137" t="s">
        <v>604</v>
      </c>
    </row>
    <row r="138" spans="1:23" x14ac:dyDescent="0.25">
      <c r="A138" t="s">
        <v>562</v>
      </c>
      <c r="B138" t="s">
        <v>563</v>
      </c>
      <c r="C138" t="s">
        <v>605</v>
      </c>
      <c r="D138" t="s">
        <v>606</v>
      </c>
      <c r="E138" t="s">
        <v>607</v>
      </c>
      <c r="F138" s="1">
        <v>32501</v>
      </c>
      <c r="G138">
        <v>6390792</v>
      </c>
      <c r="H138" t="s">
        <v>608</v>
      </c>
      <c r="I138">
        <v>264</v>
      </c>
      <c r="K138">
        <v>1</v>
      </c>
      <c r="O138" t="s">
        <v>39</v>
      </c>
      <c r="Q138">
        <v>1</v>
      </c>
      <c r="U138" t="s">
        <v>28</v>
      </c>
      <c r="W138" t="s">
        <v>609</v>
      </c>
    </row>
    <row r="139" spans="1:23" x14ac:dyDescent="0.25">
      <c r="A139" t="s">
        <v>562</v>
      </c>
      <c r="B139" t="s">
        <v>563</v>
      </c>
      <c r="C139" t="s">
        <v>605</v>
      </c>
      <c r="D139" t="s">
        <v>610</v>
      </c>
      <c r="E139" t="s">
        <v>607</v>
      </c>
      <c r="F139" s="1">
        <v>32504</v>
      </c>
      <c r="G139">
        <v>6390830</v>
      </c>
      <c r="H139" t="s">
        <v>611</v>
      </c>
      <c r="I139">
        <v>566</v>
      </c>
      <c r="K139">
        <v>1</v>
      </c>
      <c r="L139">
        <v>1</v>
      </c>
      <c r="O139" t="s">
        <v>39</v>
      </c>
      <c r="Q139">
        <v>1</v>
      </c>
      <c r="S139">
        <v>1</v>
      </c>
      <c r="U139" t="s">
        <v>28</v>
      </c>
      <c r="W139" t="s">
        <v>612</v>
      </c>
    </row>
    <row r="140" spans="1:23" x14ac:dyDescent="0.25">
      <c r="A140" t="s">
        <v>562</v>
      </c>
      <c r="B140" t="s">
        <v>563</v>
      </c>
      <c r="C140" t="s">
        <v>613</v>
      </c>
      <c r="D140" t="s">
        <v>614</v>
      </c>
      <c r="E140" t="s">
        <v>615</v>
      </c>
      <c r="F140" s="1">
        <v>33606</v>
      </c>
      <c r="G140">
        <v>6391060</v>
      </c>
      <c r="H140" t="s">
        <v>616</v>
      </c>
      <c r="I140">
        <v>1041</v>
      </c>
      <c r="J140">
        <v>18</v>
      </c>
      <c r="K140">
        <v>1</v>
      </c>
      <c r="L140">
        <v>1</v>
      </c>
      <c r="M140">
        <v>1</v>
      </c>
      <c r="N140">
        <v>1</v>
      </c>
      <c r="O140" t="s">
        <v>28</v>
      </c>
      <c r="P140">
        <v>1</v>
      </c>
      <c r="R140">
        <v>1</v>
      </c>
      <c r="T140" t="s">
        <v>28</v>
      </c>
      <c r="U140" t="s">
        <v>28</v>
      </c>
      <c r="V140" t="s">
        <v>28</v>
      </c>
      <c r="W140" t="s">
        <v>617</v>
      </c>
    </row>
    <row r="141" spans="1:23" x14ac:dyDescent="0.25">
      <c r="A141" t="s">
        <v>562</v>
      </c>
      <c r="B141" t="s">
        <v>563</v>
      </c>
      <c r="C141" t="s">
        <v>613</v>
      </c>
      <c r="D141" t="s">
        <v>618</v>
      </c>
      <c r="E141" t="s">
        <v>615</v>
      </c>
      <c r="F141" s="1">
        <v>33607</v>
      </c>
      <c r="G141">
        <v>6390053</v>
      </c>
      <c r="H141" t="s">
        <v>619</v>
      </c>
      <c r="I141">
        <v>774</v>
      </c>
      <c r="K141">
        <v>1</v>
      </c>
      <c r="L141">
        <v>1</v>
      </c>
      <c r="O141" t="s">
        <v>39</v>
      </c>
      <c r="Q141">
        <v>1</v>
      </c>
      <c r="S141">
        <v>1</v>
      </c>
      <c r="U141" t="s">
        <v>28</v>
      </c>
      <c r="W141" t="s">
        <v>620</v>
      </c>
    </row>
    <row r="142" spans="1:23" x14ac:dyDescent="0.25">
      <c r="A142" t="s">
        <v>562</v>
      </c>
      <c r="B142" t="s">
        <v>563</v>
      </c>
      <c r="C142" t="s">
        <v>621</v>
      </c>
      <c r="D142" t="s">
        <v>622</v>
      </c>
      <c r="E142" t="s">
        <v>623</v>
      </c>
      <c r="F142" s="1">
        <v>33901</v>
      </c>
      <c r="G142">
        <v>6390240</v>
      </c>
      <c r="H142" t="s">
        <v>624</v>
      </c>
      <c r="I142">
        <v>414</v>
      </c>
      <c r="K142">
        <v>1</v>
      </c>
      <c r="O142" t="s">
        <v>39</v>
      </c>
      <c r="Q142">
        <v>1</v>
      </c>
      <c r="U142" t="s">
        <v>28</v>
      </c>
      <c r="W142" t="s">
        <v>625</v>
      </c>
    </row>
    <row r="143" spans="1:23" x14ac:dyDescent="0.25">
      <c r="A143" t="s">
        <v>562</v>
      </c>
      <c r="B143" t="s">
        <v>563</v>
      </c>
      <c r="C143" t="s">
        <v>626</v>
      </c>
      <c r="D143" t="s">
        <v>627</v>
      </c>
      <c r="E143" t="s">
        <v>628</v>
      </c>
      <c r="F143" s="1">
        <v>32308</v>
      </c>
      <c r="G143">
        <v>6391030</v>
      </c>
      <c r="H143" t="s">
        <v>629</v>
      </c>
      <c r="I143">
        <v>772</v>
      </c>
      <c r="K143">
        <v>1</v>
      </c>
      <c r="O143" t="s">
        <v>39</v>
      </c>
      <c r="Q143">
        <v>1</v>
      </c>
      <c r="U143" t="s">
        <v>28</v>
      </c>
      <c r="W143" t="s">
        <v>630</v>
      </c>
    </row>
    <row r="144" spans="1:23" x14ac:dyDescent="0.25">
      <c r="A144" t="s">
        <v>562</v>
      </c>
      <c r="B144" t="s">
        <v>563</v>
      </c>
      <c r="C144" t="s">
        <v>631</v>
      </c>
      <c r="D144" t="s">
        <v>632</v>
      </c>
      <c r="E144" t="s">
        <v>633</v>
      </c>
      <c r="F144" s="1">
        <v>34209</v>
      </c>
      <c r="G144">
        <v>6390055</v>
      </c>
      <c r="H144" t="s">
        <v>634</v>
      </c>
      <c r="I144">
        <v>383</v>
      </c>
      <c r="J144">
        <v>12</v>
      </c>
      <c r="K144">
        <v>1</v>
      </c>
      <c r="M144">
        <v>1</v>
      </c>
      <c r="O144" t="s">
        <v>28</v>
      </c>
      <c r="Q144">
        <v>1</v>
      </c>
      <c r="T144" t="s">
        <v>39</v>
      </c>
      <c r="U144" t="s">
        <v>28</v>
      </c>
      <c r="V144" t="s">
        <v>28</v>
      </c>
      <c r="W144" t="s">
        <v>635</v>
      </c>
    </row>
    <row r="145" spans="1:23" x14ac:dyDescent="0.25">
      <c r="A145" t="s">
        <v>562</v>
      </c>
      <c r="B145" t="s">
        <v>563</v>
      </c>
      <c r="C145" t="s">
        <v>636</v>
      </c>
      <c r="D145" t="s">
        <v>637</v>
      </c>
      <c r="E145" t="s">
        <v>638</v>
      </c>
      <c r="F145" s="1">
        <v>34471</v>
      </c>
      <c r="G145">
        <v>6390680</v>
      </c>
      <c r="H145" t="s">
        <v>639</v>
      </c>
      <c r="I145">
        <v>288</v>
      </c>
      <c r="K145">
        <v>1</v>
      </c>
      <c r="O145" t="s">
        <v>28</v>
      </c>
      <c r="Q145">
        <v>1</v>
      </c>
      <c r="U145" t="s">
        <v>28</v>
      </c>
      <c r="W145" t="s">
        <v>640</v>
      </c>
    </row>
    <row r="146" spans="1:23" x14ac:dyDescent="0.25">
      <c r="A146" t="s">
        <v>562</v>
      </c>
      <c r="B146" t="s">
        <v>563</v>
      </c>
      <c r="C146" t="s">
        <v>641</v>
      </c>
      <c r="D146" t="s">
        <v>642</v>
      </c>
      <c r="E146" t="s">
        <v>643</v>
      </c>
      <c r="F146" s="1">
        <v>33175</v>
      </c>
      <c r="G146">
        <v>6390515</v>
      </c>
      <c r="H146" t="s">
        <v>644</v>
      </c>
      <c r="I146">
        <v>447</v>
      </c>
      <c r="J146">
        <v>18</v>
      </c>
      <c r="K146">
        <v>1</v>
      </c>
      <c r="M146">
        <v>1</v>
      </c>
      <c r="O146" t="s">
        <v>28</v>
      </c>
      <c r="P146">
        <v>1</v>
      </c>
      <c r="T146" t="s">
        <v>28</v>
      </c>
      <c r="U146" t="s">
        <v>28</v>
      </c>
      <c r="V146" t="s">
        <v>28</v>
      </c>
      <c r="W146" t="s">
        <v>645</v>
      </c>
    </row>
    <row r="147" spans="1:23" x14ac:dyDescent="0.25">
      <c r="A147" t="s">
        <v>562</v>
      </c>
      <c r="B147" t="s">
        <v>563</v>
      </c>
      <c r="C147" t="s">
        <v>641</v>
      </c>
      <c r="D147" t="s">
        <v>646</v>
      </c>
      <c r="E147" t="s">
        <v>643</v>
      </c>
      <c r="F147" s="1">
        <v>33136</v>
      </c>
      <c r="G147">
        <v>6390570</v>
      </c>
      <c r="H147" t="s">
        <v>647</v>
      </c>
      <c r="I147">
        <v>1550</v>
      </c>
      <c r="K147">
        <v>1</v>
      </c>
      <c r="M147">
        <v>1</v>
      </c>
      <c r="N147">
        <v>1</v>
      </c>
      <c r="O147" t="s">
        <v>28</v>
      </c>
      <c r="P147">
        <v>1</v>
      </c>
      <c r="T147" t="s">
        <v>28</v>
      </c>
      <c r="U147" t="s">
        <v>28</v>
      </c>
      <c r="V147" t="s">
        <v>28</v>
      </c>
      <c r="W147" t="s">
        <v>648</v>
      </c>
    </row>
    <row r="148" spans="1:23" x14ac:dyDescent="0.25">
      <c r="A148" t="s">
        <v>562</v>
      </c>
      <c r="B148" t="s">
        <v>563</v>
      </c>
      <c r="C148" t="s">
        <v>641</v>
      </c>
      <c r="D148" t="s">
        <v>649</v>
      </c>
      <c r="E148" t="s">
        <v>643</v>
      </c>
      <c r="F148" s="1">
        <v>33155</v>
      </c>
      <c r="G148">
        <v>6390625</v>
      </c>
      <c r="H148" t="s">
        <v>650</v>
      </c>
      <c r="I148">
        <v>309</v>
      </c>
      <c r="L148">
        <v>1</v>
      </c>
      <c r="O148" t="s">
        <v>28</v>
      </c>
      <c r="R148">
        <v>1</v>
      </c>
      <c r="U148" t="s">
        <v>28</v>
      </c>
      <c r="W148" t="s">
        <v>651</v>
      </c>
    </row>
    <row r="149" spans="1:23" x14ac:dyDescent="0.25">
      <c r="A149" t="s">
        <v>562</v>
      </c>
      <c r="B149" t="s">
        <v>563</v>
      </c>
      <c r="C149" t="s">
        <v>641</v>
      </c>
      <c r="D149" t="s">
        <v>652</v>
      </c>
      <c r="E149" t="s">
        <v>643</v>
      </c>
      <c r="F149" s="1">
        <v>33180</v>
      </c>
      <c r="G149">
        <v>6390282</v>
      </c>
      <c r="H149" t="s">
        <v>653</v>
      </c>
      <c r="I149">
        <v>407</v>
      </c>
      <c r="K149">
        <v>1</v>
      </c>
      <c r="O149" t="s">
        <v>39</v>
      </c>
      <c r="Q149">
        <v>1</v>
      </c>
      <c r="U149" t="s">
        <v>28</v>
      </c>
      <c r="W149" t="s">
        <v>654</v>
      </c>
    </row>
    <row r="150" spans="1:23" x14ac:dyDescent="0.25">
      <c r="A150" t="s">
        <v>562</v>
      </c>
      <c r="B150" t="s">
        <v>563</v>
      </c>
      <c r="C150" t="s">
        <v>641</v>
      </c>
      <c r="D150" t="s">
        <v>655</v>
      </c>
      <c r="E150" t="s">
        <v>656</v>
      </c>
      <c r="F150" s="1">
        <v>33157</v>
      </c>
      <c r="G150">
        <v>6390560</v>
      </c>
      <c r="H150" t="s">
        <v>657</v>
      </c>
      <c r="I150">
        <v>192</v>
      </c>
      <c r="K150">
        <v>1</v>
      </c>
      <c r="O150" t="s">
        <v>39</v>
      </c>
      <c r="Q150">
        <v>1</v>
      </c>
      <c r="U150" t="s">
        <v>28</v>
      </c>
      <c r="W150" t="s">
        <v>658</v>
      </c>
    </row>
    <row r="151" spans="1:23" x14ac:dyDescent="0.25">
      <c r="A151" t="s">
        <v>562</v>
      </c>
      <c r="B151" t="s">
        <v>563</v>
      </c>
      <c r="C151" t="s">
        <v>659</v>
      </c>
      <c r="D151" t="s">
        <v>660</v>
      </c>
      <c r="E151" t="s">
        <v>661</v>
      </c>
      <c r="F151" s="1">
        <v>32547</v>
      </c>
      <c r="G151">
        <v>6390253</v>
      </c>
      <c r="H151" t="s">
        <v>662</v>
      </c>
      <c r="I151">
        <v>267</v>
      </c>
      <c r="K151">
        <v>1</v>
      </c>
      <c r="O151" t="s">
        <v>28</v>
      </c>
      <c r="Q151">
        <v>1</v>
      </c>
      <c r="U151" t="s">
        <v>28</v>
      </c>
      <c r="W151" t="s">
        <v>663</v>
      </c>
    </row>
    <row r="152" spans="1:23" x14ac:dyDescent="0.25">
      <c r="A152" t="s">
        <v>562</v>
      </c>
      <c r="B152" t="s">
        <v>563</v>
      </c>
      <c r="C152" t="s">
        <v>252</v>
      </c>
      <c r="D152" t="s">
        <v>664</v>
      </c>
      <c r="E152" t="s">
        <v>665</v>
      </c>
      <c r="F152" s="1">
        <v>32806</v>
      </c>
      <c r="G152">
        <v>6390695</v>
      </c>
      <c r="H152" t="s">
        <v>666</v>
      </c>
      <c r="I152">
        <v>808</v>
      </c>
      <c r="J152">
        <v>10</v>
      </c>
      <c r="K152">
        <v>1</v>
      </c>
      <c r="L152">
        <v>1</v>
      </c>
      <c r="M152">
        <v>1</v>
      </c>
      <c r="O152" t="s">
        <v>28</v>
      </c>
      <c r="P152">
        <v>1</v>
      </c>
      <c r="R152">
        <v>1</v>
      </c>
      <c r="T152" t="s">
        <v>28</v>
      </c>
      <c r="U152" t="s">
        <v>28</v>
      </c>
      <c r="V152" t="s">
        <v>28</v>
      </c>
      <c r="W152" t="s">
        <v>667</v>
      </c>
    </row>
    <row r="153" spans="1:23" x14ac:dyDescent="0.25">
      <c r="A153" t="s">
        <v>562</v>
      </c>
      <c r="B153" t="s">
        <v>563</v>
      </c>
      <c r="C153" t="s">
        <v>668</v>
      </c>
      <c r="D153" t="s">
        <v>669</v>
      </c>
      <c r="E153" t="s">
        <v>670</v>
      </c>
      <c r="F153" s="1">
        <v>34741</v>
      </c>
      <c r="G153">
        <v>6390440</v>
      </c>
      <c r="H153" t="s">
        <v>671</v>
      </c>
      <c r="I153">
        <v>414</v>
      </c>
      <c r="K153">
        <v>1</v>
      </c>
      <c r="O153" t="s">
        <v>39</v>
      </c>
      <c r="Q153">
        <v>1</v>
      </c>
      <c r="U153" t="s">
        <v>28</v>
      </c>
      <c r="W153" t="s">
        <v>672</v>
      </c>
    </row>
    <row r="154" spans="1:23" x14ac:dyDescent="0.25">
      <c r="A154" t="s">
        <v>562</v>
      </c>
      <c r="B154" t="s">
        <v>563</v>
      </c>
      <c r="C154" t="s">
        <v>673</v>
      </c>
      <c r="D154" t="s">
        <v>674</v>
      </c>
      <c r="E154" t="s">
        <v>675</v>
      </c>
      <c r="F154" s="1">
        <v>33484</v>
      </c>
      <c r="G154">
        <v>6390081</v>
      </c>
      <c r="H154" t="s">
        <v>676</v>
      </c>
      <c r="I154">
        <v>523</v>
      </c>
      <c r="K154">
        <v>1</v>
      </c>
      <c r="O154" t="s">
        <v>39</v>
      </c>
      <c r="P154">
        <v>1</v>
      </c>
      <c r="U154" t="s">
        <v>28</v>
      </c>
      <c r="W154" t="s">
        <v>677</v>
      </c>
    </row>
    <row r="155" spans="1:23" x14ac:dyDescent="0.25">
      <c r="A155" t="s">
        <v>562</v>
      </c>
      <c r="B155" t="s">
        <v>563</v>
      </c>
      <c r="C155" t="s">
        <v>673</v>
      </c>
      <c r="D155" t="s">
        <v>678</v>
      </c>
      <c r="E155" t="s">
        <v>679</v>
      </c>
      <c r="F155" s="1">
        <v>33407</v>
      </c>
      <c r="G155">
        <v>6391140</v>
      </c>
      <c r="H155" t="s">
        <v>680</v>
      </c>
      <c r="I155">
        <v>460</v>
      </c>
      <c r="K155">
        <v>1</v>
      </c>
      <c r="O155" t="s">
        <v>39</v>
      </c>
      <c r="P155">
        <v>1</v>
      </c>
      <c r="U155" t="s">
        <v>28</v>
      </c>
      <c r="W155" t="s">
        <v>681</v>
      </c>
    </row>
    <row r="156" spans="1:23" x14ac:dyDescent="0.25">
      <c r="A156" t="s">
        <v>562</v>
      </c>
      <c r="B156" t="s">
        <v>563</v>
      </c>
      <c r="C156" t="s">
        <v>682</v>
      </c>
      <c r="D156" t="s">
        <v>683</v>
      </c>
      <c r="E156" t="s">
        <v>684</v>
      </c>
      <c r="F156" s="1">
        <v>34667</v>
      </c>
      <c r="G156">
        <v>6390385</v>
      </c>
      <c r="H156" t="s">
        <v>685</v>
      </c>
      <c r="I156">
        <v>290</v>
      </c>
      <c r="K156">
        <v>1</v>
      </c>
      <c r="O156" t="s">
        <v>39</v>
      </c>
      <c r="Q156">
        <v>1</v>
      </c>
      <c r="U156" t="s">
        <v>28</v>
      </c>
      <c r="W156" t="s">
        <v>686</v>
      </c>
    </row>
    <row r="157" spans="1:23" x14ac:dyDescent="0.25">
      <c r="A157" t="s">
        <v>562</v>
      </c>
      <c r="B157" t="s">
        <v>563</v>
      </c>
      <c r="C157" t="s">
        <v>687</v>
      </c>
      <c r="D157" t="s">
        <v>688</v>
      </c>
      <c r="E157" t="s">
        <v>689</v>
      </c>
      <c r="F157" s="1">
        <v>33701</v>
      </c>
      <c r="G157">
        <v>6390930</v>
      </c>
      <c r="H157" t="s">
        <v>690</v>
      </c>
      <c r="I157">
        <v>480</v>
      </c>
      <c r="K157">
        <v>1</v>
      </c>
      <c r="O157" t="s">
        <v>39</v>
      </c>
      <c r="Q157">
        <v>1</v>
      </c>
      <c r="U157" t="s">
        <v>28</v>
      </c>
      <c r="W157" t="s">
        <v>691</v>
      </c>
    </row>
    <row r="158" spans="1:23" x14ac:dyDescent="0.25">
      <c r="A158" t="s">
        <v>562</v>
      </c>
      <c r="B158" t="s">
        <v>563</v>
      </c>
      <c r="C158" t="s">
        <v>687</v>
      </c>
      <c r="D158" t="s">
        <v>692</v>
      </c>
      <c r="E158" t="s">
        <v>689</v>
      </c>
      <c r="F158" s="1">
        <v>33701</v>
      </c>
      <c r="G158">
        <v>6390900</v>
      </c>
      <c r="H158" t="s">
        <v>693</v>
      </c>
      <c r="I158">
        <v>259</v>
      </c>
      <c r="L158">
        <v>1</v>
      </c>
      <c r="O158" t="s">
        <v>39</v>
      </c>
      <c r="S158">
        <v>1</v>
      </c>
      <c r="U158" t="s">
        <v>28</v>
      </c>
      <c r="W158" t="s">
        <v>694</v>
      </c>
    </row>
    <row r="159" spans="1:23" x14ac:dyDescent="0.25">
      <c r="A159" t="s">
        <v>562</v>
      </c>
      <c r="B159" t="s">
        <v>563</v>
      </c>
      <c r="C159" t="s">
        <v>695</v>
      </c>
      <c r="D159" t="s">
        <v>696</v>
      </c>
      <c r="E159" t="s">
        <v>697</v>
      </c>
      <c r="F159" s="1">
        <v>33805</v>
      </c>
      <c r="G159">
        <v>6390470</v>
      </c>
      <c r="H159" t="s">
        <v>698</v>
      </c>
      <c r="I159">
        <v>864</v>
      </c>
      <c r="K159">
        <v>1</v>
      </c>
      <c r="O159" t="s">
        <v>39</v>
      </c>
      <c r="Q159">
        <v>1</v>
      </c>
      <c r="U159" t="s">
        <v>28</v>
      </c>
      <c r="W159" t="s">
        <v>699</v>
      </c>
    </row>
    <row r="160" spans="1:23" x14ac:dyDescent="0.25">
      <c r="A160" t="s">
        <v>562</v>
      </c>
      <c r="B160" t="s">
        <v>563</v>
      </c>
      <c r="C160" t="s">
        <v>700</v>
      </c>
      <c r="D160" t="s">
        <v>701</v>
      </c>
      <c r="E160" t="s">
        <v>700</v>
      </c>
      <c r="F160" s="1">
        <v>34239</v>
      </c>
      <c r="G160">
        <v>6390052</v>
      </c>
      <c r="H160" t="s">
        <v>702</v>
      </c>
      <c r="I160">
        <v>839</v>
      </c>
      <c r="K160">
        <v>1</v>
      </c>
      <c r="O160" t="s">
        <v>39</v>
      </c>
      <c r="Q160">
        <v>1</v>
      </c>
      <c r="U160" t="s">
        <v>28</v>
      </c>
      <c r="W160" t="s">
        <v>703</v>
      </c>
    </row>
    <row r="161" spans="1:23" x14ac:dyDescent="0.25">
      <c r="A161" t="s">
        <v>562</v>
      </c>
      <c r="B161" t="s">
        <v>563</v>
      </c>
      <c r="C161" t="s">
        <v>704</v>
      </c>
      <c r="D161" t="s">
        <v>705</v>
      </c>
      <c r="E161" t="s">
        <v>706</v>
      </c>
      <c r="F161" s="1">
        <v>32771</v>
      </c>
      <c r="G161">
        <v>6390955</v>
      </c>
      <c r="H161" t="s">
        <v>707</v>
      </c>
      <c r="I161">
        <v>221</v>
      </c>
      <c r="K161">
        <v>1</v>
      </c>
      <c r="O161" t="s">
        <v>28</v>
      </c>
      <c r="Q161">
        <v>1</v>
      </c>
      <c r="U161" t="s">
        <v>28</v>
      </c>
      <c r="W161" t="s">
        <v>708</v>
      </c>
    </row>
    <row r="162" spans="1:23" x14ac:dyDescent="0.25">
      <c r="A162" t="s">
        <v>562</v>
      </c>
      <c r="B162" t="s">
        <v>563</v>
      </c>
      <c r="C162" t="s">
        <v>709</v>
      </c>
      <c r="D162" t="s">
        <v>710</v>
      </c>
      <c r="E162" t="s">
        <v>711</v>
      </c>
      <c r="F162" s="1">
        <v>34950</v>
      </c>
      <c r="G162">
        <v>6390048</v>
      </c>
      <c r="H162" t="s">
        <v>712</v>
      </c>
      <c r="I162">
        <v>398</v>
      </c>
      <c r="K162">
        <v>1</v>
      </c>
      <c r="O162" t="s">
        <v>28</v>
      </c>
      <c r="Q162">
        <v>1</v>
      </c>
      <c r="U162" t="s">
        <v>28</v>
      </c>
      <c r="W162" t="s">
        <v>713</v>
      </c>
    </row>
    <row r="163" spans="1:23" x14ac:dyDescent="0.25">
      <c r="A163" t="s">
        <v>562</v>
      </c>
      <c r="B163" t="s">
        <v>563</v>
      </c>
      <c r="C163" t="s">
        <v>714</v>
      </c>
      <c r="D163" t="s">
        <v>715</v>
      </c>
      <c r="E163" t="s">
        <v>716</v>
      </c>
      <c r="F163" s="1">
        <v>32114</v>
      </c>
      <c r="G163">
        <v>6390056</v>
      </c>
      <c r="H163" t="s">
        <v>717</v>
      </c>
      <c r="I163">
        <v>563</v>
      </c>
      <c r="K163">
        <v>1</v>
      </c>
      <c r="O163" t="s">
        <v>39</v>
      </c>
      <c r="Q163">
        <v>1</v>
      </c>
      <c r="U163" t="s">
        <v>28</v>
      </c>
      <c r="W163" t="s">
        <v>718</v>
      </c>
    </row>
    <row r="164" spans="1:23" x14ac:dyDescent="0.25">
      <c r="A164" t="s">
        <v>562</v>
      </c>
      <c r="B164" t="s">
        <v>563</v>
      </c>
      <c r="C164" t="s">
        <v>597</v>
      </c>
      <c r="D164" t="s">
        <v>719</v>
      </c>
      <c r="E164" t="s">
        <v>599</v>
      </c>
      <c r="F164" s="1">
        <v>32216</v>
      </c>
      <c r="G164">
        <v>6390409</v>
      </c>
      <c r="H164" t="s">
        <v>720</v>
      </c>
      <c r="I164">
        <v>433</v>
      </c>
      <c r="K164">
        <v>1</v>
      </c>
      <c r="O164" t="s">
        <v>39</v>
      </c>
      <c r="Q164">
        <v>1</v>
      </c>
      <c r="U164" t="s">
        <v>28</v>
      </c>
      <c r="W164" t="s">
        <v>721</v>
      </c>
    </row>
    <row r="165" spans="1:23" x14ac:dyDescent="0.25">
      <c r="A165" t="s">
        <v>722</v>
      </c>
      <c r="B165" t="s">
        <v>723</v>
      </c>
      <c r="C165" t="s">
        <v>724</v>
      </c>
      <c r="D165" t="s">
        <v>725</v>
      </c>
      <c r="E165" t="s">
        <v>726</v>
      </c>
      <c r="F165" s="1">
        <v>30606</v>
      </c>
      <c r="G165">
        <v>6380040</v>
      </c>
      <c r="H165" t="s">
        <v>727</v>
      </c>
      <c r="I165">
        <v>360</v>
      </c>
      <c r="K165">
        <v>1</v>
      </c>
      <c r="O165" t="s">
        <v>39</v>
      </c>
      <c r="Q165">
        <v>1</v>
      </c>
      <c r="U165" t="s">
        <v>28</v>
      </c>
      <c r="W165" t="s">
        <v>728</v>
      </c>
    </row>
    <row r="166" spans="1:23" x14ac:dyDescent="0.25">
      <c r="A166" t="s">
        <v>722</v>
      </c>
      <c r="B166" t="s">
        <v>723</v>
      </c>
      <c r="C166" t="s">
        <v>729</v>
      </c>
      <c r="D166" t="s">
        <v>730</v>
      </c>
      <c r="E166" t="s">
        <v>731</v>
      </c>
      <c r="F166" s="1">
        <v>30312</v>
      </c>
      <c r="G166">
        <v>6380110</v>
      </c>
      <c r="H166" t="s">
        <v>732</v>
      </c>
      <c r="I166">
        <v>762</v>
      </c>
      <c r="K166">
        <v>1</v>
      </c>
      <c r="O166" t="s">
        <v>39</v>
      </c>
      <c r="P166">
        <v>1</v>
      </c>
      <c r="U166" t="s">
        <v>28</v>
      </c>
      <c r="W166" t="s">
        <v>733</v>
      </c>
    </row>
    <row r="167" spans="1:23" x14ac:dyDescent="0.25">
      <c r="A167" t="s">
        <v>722</v>
      </c>
      <c r="B167" t="s">
        <v>723</v>
      </c>
      <c r="C167" t="s">
        <v>734</v>
      </c>
      <c r="D167" t="s">
        <v>735</v>
      </c>
      <c r="E167" t="s">
        <v>731</v>
      </c>
      <c r="F167" s="1">
        <v>30322</v>
      </c>
      <c r="G167">
        <v>6380140</v>
      </c>
      <c r="H167" t="s">
        <v>736</v>
      </c>
      <c r="I167">
        <v>295</v>
      </c>
      <c r="L167">
        <v>1</v>
      </c>
      <c r="O167" t="s">
        <v>28</v>
      </c>
      <c r="R167">
        <v>1</v>
      </c>
      <c r="U167" t="s">
        <v>28</v>
      </c>
      <c r="W167" t="s">
        <v>737</v>
      </c>
    </row>
    <row r="168" spans="1:23" x14ac:dyDescent="0.25">
      <c r="A168" t="s">
        <v>722</v>
      </c>
      <c r="B168" t="s">
        <v>723</v>
      </c>
      <c r="C168" t="s">
        <v>738</v>
      </c>
      <c r="D168" t="s">
        <v>739</v>
      </c>
      <c r="E168" t="s">
        <v>731</v>
      </c>
      <c r="F168" s="1">
        <v>30303</v>
      </c>
      <c r="G168">
        <v>6380130</v>
      </c>
      <c r="H168" t="s">
        <v>740</v>
      </c>
      <c r="I168">
        <v>961</v>
      </c>
      <c r="K168">
        <v>1</v>
      </c>
      <c r="M168">
        <v>1</v>
      </c>
      <c r="N168">
        <v>1</v>
      </c>
      <c r="O168" t="s">
        <v>28</v>
      </c>
      <c r="P168">
        <v>1</v>
      </c>
      <c r="T168" t="s">
        <v>28</v>
      </c>
      <c r="U168" t="s">
        <v>28</v>
      </c>
      <c r="V168" t="s">
        <v>28</v>
      </c>
      <c r="W168" t="s">
        <v>741</v>
      </c>
    </row>
    <row r="169" spans="1:23" x14ac:dyDescent="0.25">
      <c r="A169" t="s">
        <v>722</v>
      </c>
      <c r="B169" t="s">
        <v>723</v>
      </c>
      <c r="C169" t="s">
        <v>738</v>
      </c>
      <c r="D169" t="s">
        <v>742</v>
      </c>
      <c r="E169" t="s">
        <v>731</v>
      </c>
      <c r="F169" s="1">
        <v>30342</v>
      </c>
      <c r="G169">
        <v>6380490</v>
      </c>
      <c r="H169" t="s">
        <v>743</v>
      </c>
      <c r="I169">
        <v>273</v>
      </c>
      <c r="L169">
        <v>1</v>
      </c>
      <c r="O169" t="s">
        <v>39</v>
      </c>
      <c r="S169">
        <v>1</v>
      </c>
      <c r="U169" t="s">
        <v>28</v>
      </c>
      <c r="W169" t="s">
        <v>744</v>
      </c>
    </row>
    <row r="170" spans="1:23" x14ac:dyDescent="0.25">
      <c r="A170" t="s">
        <v>722</v>
      </c>
      <c r="B170" t="s">
        <v>723</v>
      </c>
      <c r="C170" t="s">
        <v>745</v>
      </c>
      <c r="D170" t="s">
        <v>746</v>
      </c>
      <c r="E170" t="s">
        <v>747</v>
      </c>
      <c r="F170" s="1">
        <v>30912</v>
      </c>
      <c r="G170">
        <v>6380254</v>
      </c>
      <c r="H170" t="s">
        <v>748</v>
      </c>
      <c r="I170">
        <v>520</v>
      </c>
      <c r="K170">
        <v>1</v>
      </c>
      <c r="L170">
        <v>1</v>
      </c>
      <c r="O170" t="s">
        <v>28</v>
      </c>
      <c r="P170">
        <v>1</v>
      </c>
      <c r="S170">
        <v>1</v>
      </c>
      <c r="U170" t="s">
        <v>28</v>
      </c>
      <c r="W170" t="s">
        <v>749</v>
      </c>
    </row>
    <row r="171" spans="1:23" x14ac:dyDescent="0.25">
      <c r="A171" t="s">
        <v>722</v>
      </c>
      <c r="B171" t="s">
        <v>723</v>
      </c>
      <c r="C171" t="s">
        <v>745</v>
      </c>
      <c r="D171" t="s">
        <v>750</v>
      </c>
      <c r="E171" t="s">
        <v>747</v>
      </c>
      <c r="F171" s="1">
        <v>30909</v>
      </c>
      <c r="G171">
        <v>6380265</v>
      </c>
      <c r="H171" t="s">
        <v>751</v>
      </c>
      <c r="I171">
        <v>354</v>
      </c>
      <c r="J171">
        <v>99</v>
      </c>
      <c r="K171">
        <v>1</v>
      </c>
      <c r="M171">
        <v>1</v>
      </c>
      <c r="N171">
        <v>1</v>
      </c>
      <c r="O171" t="s">
        <v>28</v>
      </c>
      <c r="Q171">
        <v>1</v>
      </c>
      <c r="T171" t="s">
        <v>28</v>
      </c>
      <c r="U171" t="s">
        <v>28</v>
      </c>
      <c r="V171" t="s">
        <v>28</v>
      </c>
      <c r="W171" t="s">
        <v>752</v>
      </c>
    </row>
    <row r="172" spans="1:23" x14ac:dyDescent="0.25">
      <c r="A172" t="s">
        <v>722</v>
      </c>
      <c r="B172" t="s">
        <v>723</v>
      </c>
      <c r="C172" t="s">
        <v>753</v>
      </c>
      <c r="D172" t="s">
        <v>754</v>
      </c>
      <c r="E172" t="s">
        <v>755</v>
      </c>
      <c r="F172" s="1">
        <v>30106</v>
      </c>
      <c r="G172">
        <v>6380285</v>
      </c>
      <c r="H172" t="s">
        <v>756</v>
      </c>
      <c r="I172">
        <v>382</v>
      </c>
      <c r="J172">
        <v>30</v>
      </c>
      <c r="M172">
        <v>1</v>
      </c>
      <c r="N172">
        <v>1</v>
      </c>
      <c r="T172" t="s">
        <v>39</v>
      </c>
      <c r="V172" t="s">
        <v>39</v>
      </c>
      <c r="W172" t="s">
        <v>757</v>
      </c>
    </row>
    <row r="173" spans="1:23" x14ac:dyDescent="0.25">
      <c r="A173" t="s">
        <v>722</v>
      </c>
      <c r="B173" t="s">
        <v>723</v>
      </c>
      <c r="C173" t="s">
        <v>758</v>
      </c>
      <c r="D173" t="s">
        <v>759</v>
      </c>
      <c r="E173" t="s">
        <v>760</v>
      </c>
      <c r="F173" s="1">
        <v>31904</v>
      </c>
      <c r="G173">
        <v>6380430</v>
      </c>
      <c r="H173" t="s">
        <v>761</v>
      </c>
      <c r="I173">
        <v>583</v>
      </c>
      <c r="K173">
        <v>1</v>
      </c>
      <c r="O173" t="s">
        <v>39</v>
      </c>
      <c r="Q173">
        <v>1</v>
      </c>
      <c r="U173" t="s">
        <v>28</v>
      </c>
      <c r="W173" t="s">
        <v>762</v>
      </c>
    </row>
    <row r="174" spans="1:23" x14ac:dyDescent="0.25">
      <c r="A174" t="s">
        <v>722</v>
      </c>
      <c r="B174" t="s">
        <v>723</v>
      </c>
      <c r="C174" t="s">
        <v>763</v>
      </c>
      <c r="D174" t="s">
        <v>764</v>
      </c>
      <c r="E174" t="s">
        <v>566</v>
      </c>
      <c r="F174" s="1">
        <v>30501</v>
      </c>
      <c r="G174">
        <v>6380019</v>
      </c>
      <c r="H174" t="s">
        <v>765</v>
      </c>
      <c r="I174">
        <v>887</v>
      </c>
      <c r="K174">
        <v>1</v>
      </c>
      <c r="O174" t="s">
        <v>28</v>
      </c>
      <c r="Q174">
        <v>1</v>
      </c>
      <c r="U174" t="s">
        <v>28</v>
      </c>
      <c r="W174" t="s">
        <v>766</v>
      </c>
    </row>
    <row r="175" spans="1:23" x14ac:dyDescent="0.25">
      <c r="A175" t="s">
        <v>722</v>
      </c>
      <c r="B175" t="s">
        <v>723</v>
      </c>
      <c r="C175" t="s">
        <v>767</v>
      </c>
      <c r="D175" t="s">
        <v>768</v>
      </c>
      <c r="E175" t="s">
        <v>769</v>
      </c>
      <c r="F175" s="1">
        <v>30046</v>
      </c>
      <c r="G175">
        <v>6380325</v>
      </c>
      <c r="H175" t="s">
        <v>770</v>
      </c>
      <c r="I175">
        <v>388</v>
      </c>
      <c r="K175">
        <v>1</v>
      </c>
      <c r="O175" t="s">
        <v>39</v>
      </c>
      <c r="Q175">
        <v>1</v>
      </c>
      <c r="U175" t="s">
        <v>28</v>
      </c>
      <c r="W175" t="s">
        <v>771</v>
      </c>
    </row>
    <row r="176" spans="1:23" x14ac:dyDescent="0.25">
      <c r="A176" t="s">
        <v>722</v>
      </c>
      <c r="B176" t="s">
        <v>723</v>
      </c>
      <c r="C176" t="s">
        <v>772</v>
      </c>
      <c r="D176" t="s">
        <v>773</v>
      </c>
      <c r="E176" t="s">
        <v>774</v>
      </c>
      <c r="F176" s="1">
        <v>31201</v>
      </c>
      <c r="G176">
        <v>6380730</v>
      </c>
      <c r="H176" t="s">
        <v>775</v>
      </c>
      <c r="I176">
        <v>637</v>
      </c>
      <c r="K176">
        <v>1</v>
      </c>
      <c r="O176" t="s">
        <v>28</v>
      </c>
      <c r="P176">
        <v>1</v>
      </c>
      <c r="U176" t="s">
        <v>28</v>
      </c>
      <c r="W176" t="s">
        <v>776</v>
      </c>
    </row>
    <row r="177" spans="1:23" x14ac:dyDescent="0.25">
      <c r="A177" t="s">
        <v>722</v>
      </c>
      <c r="B177" t="s">
        <v>723</v>
      </c>
      <c r="C177" t="s">
        <v>753</v>
      </c>
      <c r="D177" t="s">
        <v>777</v>
      </c>
      <c r="E177" t="s">
        <v>778</v>
      </c>
      <c r="F177" s="1">
        <v>30060</v>
      </c>
      <c r="G177">
        <v>6380775</v>
      </c>
      <c r="H177" t="s">
        <v>779</v>
      </c>
      <c r="I177">
        <v>633</v>
      </c>
      <c r="K177">
        <v>1</v>
      </c>
      <c r="O177" t="s">
        <v>28</v>
      </c>
      <c r="Q177">
        <v>1</v>
      </c>
      <c r="U177" t="s">
        <v>28</v>
      </c>
      <c r="W177" t="s">
        <v>780</v>
      </c>
    </row>
    <row r="178" spans="1:23" x14ac:dyDescent="0.25">
      <c r="A178" t="s">
        <v>722</v>
      </c>
      <c r="B178" t="s">
        <v>723</v>
      </c>
      <c r="C178" t="s">
        <v>781</v>
      </c>
      <c r="D178" t="s">
        <v>782</v>
      </c>
      <c r="E178" t="s">
        <v>783</v>
      </c>
      <c r="F178" s="1">
        <v>30165</v>
      </c>
      <c r="G178">
        <v>6380950</v>
      </c>
      <c r="H178" t="s">
        <v>784</v>
      </c>
      <c r="I178">
        <v>304</v>
      </c>
      <c r="K178">
        <v>1</v>
      </c>
      <c r="O178" t="s">
        <v>39</v>
      </c>
      <c r="Q178">
        <v>1</v>
      </c>
      <c r="U178" t="s">
        <v>28</v>
      </c>
      <c r="W178" t="s">
        <v>785</v>
      </c>
    </row>
    <row r="179" spans="1:23" x14ac:dyDescent="0.25">
      <c r="A179" t="s">
        <v>722</v>
      </c>
      <c r="B179" t="s">
        <v>723</v>
      </c>
      <c r="C179" t="s">
        <v>738</v>
      </c>
      <c r="D179" t="s">
        <v>786</v>
      </c>
      <c r="E179" t="s">
        <v>787</v>
      </c>
      <c r="F179" s="1">
        <v>30076</v>
      </c>
      <c r="G179">
        <v>6380995</v>
      </c>
      <c r="H179" t="s">
        <v>788</v>
      </c>
      <c r="I179">
        <v>202</v>
      </c>
      <c r="K179">
        <v>1</v>
      </c>
      <c r="O179" t="s">
        <v>28</v>
      </c>
      <c r="Q179">
        <v>1</v>
      </c>
      <c r="U179" t="s">
        <v>28</v>
      </c>
      <c r="W179" t="s">
        <v>789</v>
      </c>
    </row>
    <row r="180" spans="1:23" x14ac:dyDescent="0.25">
      <c r="A180" t="s">
        <v>722</v>
      </c>
      <c r="B180" t="s">
        <v>723</v>
      </c>
      <c r="C180" t="s">
        <v>729</v>
      </c>
      <c r="D180" t="s">
        <v>790</v>
      </c>
      <c r="E180" t="s">
        <v>791</v>
      </c>
      <c r="F180" s="1">
        <v>31404</v>
      </c>
      <c r="G180">
        <v>6381027</v>
      </c>
      <c r="H180" t="s">
        <v>792</v>
      </c>
      <c r="I180">
        <v>612</v>
      </c>
      <c r="K180">
        <v>1</v>
      </c>
      <c r="O180" t="s">
        <v>39</v>
      </c>
      <c r="P180">
        <v>1</v>
      </c>
      <c r="U180" t="s">
        <v>28</v>
      </c>
      <c r="W180" t="s">
        <v>793</v>
      </c>
    </row>
    <row r="181" spans="1:23" x14ac:dyDescent="0.25">
      <c r="A181" t="s">
        <v>794</v>
      </c>
      <c r="B181" t="s">
        <v>795</v>
      </c>
      <c r="C181" t="s">
        <v>796</v>
      </c>
      <c r="D181" t="s">
        <v>797</v>
      </c>
      <c r="E181" t="s">
        <v>796</v>
      </c>
      <c r="F181" s="1">
        <v>96813</v>
      </c>
      <c r="G181">
        <v>6950380</v>
      </c>
      <c r="H181" t="s">
        <v>798</v>
      </c>
      <c r="I181">
        <v>637</v>
      </c>
      <c r="K181">
        <v>1</v>
      </c>
      <c r="O181" t="s">
        <v>28</v>
      </c>
      <c r="P181">
        <v>1</v>
      </c>
      <c r="U181" t="s">
        <v>28</v>
      </c>
      <c r="W181" t="s">
        <v>799</v>
      </c>
    </row>
    <row r="182" spans="1:23" x14ac:dyDescent="0.25">
      <c r="A182" t="s">
        <v>794</v>
      </c>
      <c r="B182" t="s">
        <v>795</v>
      </c>
      <c r="C182" t="s">
        <v>796</v>
      </c>
      <c r="D182" t="s">
        <v>800</v>
      </c>
      <c r="E182" t="s">
        <v>796</v>
      </c>
      <c r="F182" s="1">
        <v>96859</v>
      </c>
      <c r="G182">
        <v>6950410</v>
      </c>
      <c r="H182" t="s">
        <v>801</v>
      </c>
      <c r="I182">
        <v>450</v>
      </c>
      <c r="K182">
        <v>1</v>
      </c>
      <c r="O182" t="s">
        <v>28</v>
      </c>
      <c r="Q182">
        <v>1</v>
      </c>
      <c r="U182" t="s">
        <v>28</v>
      </c>
      <c r="W182" t="s">
        <v>802</v>
      </c>
    </row>
    <row r="183" spans="1:23" x14ac:dyDescent="0.25">
      <c r="A183" t="s">
        <v>794</v>
      </c>
      <c r="B183" t="s">
        <v>795</v>
      </c>
      <c r="C183" t="s">
        <v>796</v>
      </c>
      <c r="D183" t="s">
        <v>803</v>
      </c>
      <c r="E183" t="s">
        <v>796</v>
      </c>
      <c r="F183" s="1">
        <v>96813</v>
      </c>
      <c r="G183">
        <v>6950405</v>
      </c>
      <c r="H183" t="s">
        <v>804</v>
      </c>
      <c r="I183">
        <v>159</v>
      </c>
      <c r="J183">
        <v>7</v>
      </c>
      <c r="M183">
        <v>1</v>
      </c>
      <c r="N183">
        <v>1</v>
      </c>
      <c r="T183" t="s">
        <v>39</v>
      </c>
      <c r="V183" t="s">
        <v>39</v>
      </c>
      <c r="W183" t="s">
        <v>805</v>
      </c>
    </row>
    <row r="184" spans="1:23" x14ac:dyDescent="0.25">
      <c r="A184" t="s">
        <v>806</v>
      </c>
      <c r="B184" t="s">
        <v>807</v>
      </c>
      <c r="C184" t="s">
        <v>808</v>
      </c>
      <c r="D184" t="s">
        <v>809</v>
      </c>
      <c r="E184" t="s">
        <v>810</v>
      </c>
      <c r="F184" s="1">
        <v>83706</v>
      </c>
      <c r="G184">
        <v>6820040</v>
      </c>
      <c r="H184" t="s">
        <v>811</v>
      </c>
      <c r="I184">
        <v>387</v>
      </c>
      <c r="K184">
        <v>1</v>
      </c>
      <c r="O184" t="s">
        <v>28</v>
      </c>
      <c r="Q184">
        <v>1</v>
      </c>
      <c r="U184" t="s">
        <v>28</v>
      </c>
      <c r="W184" t="s">
        <v>812</v>
      </c>
    </row>
    <row r="185" spans="1:23" x14ac:dyDescent="0.25">
      <c r="A185" t="s">
        <v>806</v>
      </c>
      <c r="B185" t="s">
        <v>807</v>
      </c>
      <c r="C185" t="s">
        <v>813</v>
      </c>
      <c r="D185" t="s">
        <v>814</v>
      </c>
      <c r="E185" t="s">
        <v>815</v>
      </c>
      <c r="F185" s="1">
        <v>83201</v>
      </c>
      <c r="G185">
        <v>6820005</v>
      </c>
      <c r="H185" t="s">
        <v>816</v>
      </c>
      <c r="I185">
        <v>187</v>
      </c>
      <c r="K185">
        <v>1</v>
      </c>
      <c r="O185" t="s">
        <v>28</v>
      </c>
      <c r="Q185">
        <v>1</v>
      </c>
      <c r="U185" t="s">
        <v>28</v>
      </c>
      <c r="W185" t="s">
        <v>817</v>
      </c>
    </row>
    <row r="186" spans="1:23" x14ac:dyDescent="0.25">
      <c r="A186" t="s">
        <v>806</v>
      </c>
      <c r="B186" t="s">
        <v>807</v>
      </c>
      <c r="C186" t="s">
        <v>818</v>
      </c>
      <c r="D186" t="s">
        <v>819</v>
      </c>
      <c r="E186" t="s">
        <v>818</v>
      </c>
      <c r="F186" s="1">
        <v>83404</v>
      </c>
      <c r="G186">
        <v>6820165</v>
      </c>
      <c r="H186" t="s">
        <v>820</v>
      </c>
      <c r="I186">
        <v>318</v>
      </c>
      <c r="J186">
        <v>15</v>
      </c>
      <c r="K186">
        <v>1</v>
      </c>
      <c r="M186">
        <v>1</v>
      </c>
      <c r="N186">
        <v>1</v>
      </c>
      <c r="O186" t="s">
        <v>28</v>
      </c>
      <c r="Q186">
        <v>1</v>
      </c>
      <c r="T186" t="s">
        <v>39</v>
      </c>
      <c r="U186" t="s">
        <v>28</v>
      </c>
      <c r="V186" t="s">
        <v>39</v>
      </c>
      <c r="W186" t="s">
        <v>821</v>
      </c>
    </row>
    <row r="187" spans="1:23" x14ac:dyDescent="0.25">
      <c r="A187" t="s">
        <v>806</v>
      </c>
      <c r="B187" t="s">
        <v>807</v>
      </c>
      <c r="C187" t="s">
        <v>808</v>
      </c>
      <c r="D187" t="s">
        <v>822</v>
      </c>
      <c r="E187" t="s">
        <v>810</v>
      </c>
      <c r="F187" s="1">
        <v>83712</v>
      </c>
      <c r="G187">
        <v>6820084</v>
      </c>
      <c r="H187" t="s">
        <v>823</v>
      </c>
      <c r="I187">
        <v>579</v>
      </c>
      <c r="L187">
        <v>1</v>
      </c>
      <c r="O187" t="s">
        <v>28</v>
      </c>
      <c r="S187">
        <v>1</v>
      </c>
      <c r="U187" t="s">
        <v>28</v>
      </c>
      <c r="W187" t="s">
        <v>824</v>
      </c>
    </row>
    <row r="188" spans="1:23" x14ac:dyDescent="0.25">
      <c r="A188" t="s">
        <v>825</v>
      </c>
      <c r="B188" t="s">
        <v>826</v>
      </c>
      <c r="C188" t="s">
        <v>403</v>
      </c>
      <c r="D188" t="s">
        <v>827</v>
      </c>
      <c r="E188" t="s">
        <v>828</v>
      </c>
      <c r="F188" s="1">
        <v>62301</v>
      </c>
      <c r="G188">
        <v>6432710</v>
      </c>
      <c r="H188" t="s">
        <v>829</v>
      </c>
      <c r="I188">
        <v>327</v>
      </c>
      <c r="K188">
        <v>1</v>
      </c>
      <c r="O188" t="s">
        <v>39</v>
      </c>
      <c r="Q188">
        <v>1</v>
      </c>
      <c r="U188" t="s">
        <v>28</v>
      </c>
      <c r="W188" t="s">
        <v>830</v>
      </c>
    </row>
    <row r="189" spans="1:23" x14ac:dyDescent="0.25">
      <c r="A189" t="s">
        <v>825</v>
      </c>
      <c r="B189" t="s">
        <v>826</v>
      </c>
      <c r="C189" t="s">
        <v>831</v>
      </c>
      <c r="D189" t="s">
        <v>832</v>
      </c>
      <c r="E189" t="s">
        <v>833</v>
      </c>
      <c r="F189" s="1">
        <v>61801</v>
      </c>
      <c r="G189">
        <v>6433070</v>
      </c>
      <c r="H189" t="s">
        <v>834</v>
      </c>
      <c r="I189">
        <v>433</v>
      </c>
      <c r="K189">
        <v>1</v>
      </c>
      <c r="O189" t="s">
        <v>39</v>
      </c>
      <c r="P189">
        <v>1</v>
      </c>
      <c r="U189" t="s">
        <v>28</v>
      </c>
      <c r="W189" t="s">
        <v>835</v>
      </c>
    </row>
    <row r="190" spans="1:23" x14ac:dyDescent="0.25">
      <c r="A190" t="s">
        <v>825</v>
      </c>
      <c r="B190" t="s">
        <v>826</v>
      </c>
      <c r="C190" t="s">
        <v>836</v>
      </c>
      <c r="D190" t="s">
        <v>837</v>
      </c>
      <c r="E190" t="s">
        <v>838</v>
      </c>
      <c r="F190" s="1">
        <v>60153</v>
      </c>
      <c r="G190">
        <v>6430841</v>
      </c>
      <c r="H190" t="s">
        <v>839</v>
      </c>
      <c r="I190">
        <v>547</v>
      </c>
      <c r="J190">
        <v>21</v>
      </c>
      <c r="K190">
        <v>1</v>
      </c>
      <c r="M190">
        <v>1</v>
      </c>
      <c r="N190">
        <v>1</v>
      </c>
      <c r="O190" t="s">
        <v>28</v>
      </c>
      <c r="P190">
        <v>1</v>
      </c>
      <c r="T190" t="s">
        <v>28</v>
      </c>
      <c r="U190" t="s">
        <v>28</v>
      </c>
      <c r="V190" t="s">
        <v>39</v>
      </c>
      <c r="W190" t="s">
        <v>840</v>
      </c>
    </row>
    <row r="191" spans="1:23" x14ac:dyDescent="0.25">
      <c r="A191" t="s">
        <v>825</v>
      </c>
      <c r="B191" t="s">
        <v>826</v>
      </c>
      <c r="C191" t="s">
        <v>836</v>
      </c>
      <c r="D191" t="s">
        <v>841</v>
      </c>
      <c r="E191" t="s">
        <v>842</v>
      </c>
      <c r="F191" s="1">
        <v>60453</v>
      </c>
      <c r="G191">
        <v>6432413</v>
      </c>
      <c r="H191" t="s">
        <v>843</v>
      </c>
      <c r="I191">
        <v>788</v>
      </c>
      <c r="K191">
        <v>1</v>
      </c>
      <c r="O191" t="s">
        <v>39</v>
      </c>
      <c r="P191">
        <v>1</v>
      </c>
      <c r="U191" t="s">
        <v>28</v>
      </c>
      <c r="W191" t="s">
        <v>844</v>
      </c>
    </row>
    <row r="192" spans="1:23" x14ac:dyDescent="0.25">
      <c r="A192" t="s">
        <v>825</v>
      </c>
      <c r="B192" t="s">
        <v>826</v>
      </c>
      <c r="C192" t="s">
        <v>836</v>
      </c>
      <c r="D192" t="s">
        <v>845</v>
      </c>
      <c r="E192" t="s">
        <v>846</v>
      </c>
      <c r="F192" s="1">
        <v>60525</v>
      </c>
      <c r="G192">
        <v>6432055</v>
      </c>
      <c r="H192" t="s">
        <v>847</v>
      </c>
      <c r="I192">
        <v>196</v>
      </c>
      <c r="K192">
        <v>1</v>
      </c>
      <c r="O192" t="s">
        <v>39</v>
      </c>
      <c r="Q192">
        <v>1</v>
      </c>
      <c r="U192" t="s">
        <v>28</v>
      </c>
      <c r="W192" t="s">
        <v>848</v>
      </c>
    </row>
    <row r="193" spans="1:23" x14ac:dyDescent="0.25">
      <c r="A193" t="s">
        <v>825</v>
      </c>
      <c r="B193" t="s">
        <v>826</v>
      </c>
      <c r="C193" t="s">
        <v>836</v>
      </c>
      <c r="D193" t="s">
        <v>849</v>
      </c>
      <c r="E193" t="s">
        <v>850</v>
      </c>
      <c r="F193" s="1">
        <v>60160</v>
      </c>
      <c r="G193">
        <v>6432435</v>
      </c>
      <c r="H193" t="s">
        <v>851</v>
      </c>
      <c r="I193">
        <v>247</v>
      </c>
      <c r="K193">
        <v>1</v>
      </c>
      <c r="O193" t="s">
        <v>39</v>
      </c>
      <c r="Q193">
        <v>1</v>
      </c>
      <c r="U193" t="s">
        <v>28</v>
      </c>
      <c r="W193" t="s">
        <v>852</v>
      </c>
    </row>
    <row r="194" spans="1:23" x14ac:dyDescent="0.25">
      <c r="A194" t="s">
        <v>825</v>
      </c>
      <c r="B194" t="s">
        <v>826</v>
      </c>
      <c r="C194" t="s">
        <v>836</v>
      </c>
      <c r="D194" t="s">
        <v>853</v>
      </c>
      <c r="E194" t="s">
        <v>854</v>
      </c>
      <c r="F194" s="1">
        <v>60402</v>
      </c>
      <c r="G194">
        <v>6430240</v>
      </c>
      <c r="H194" t="s">
        <v>855</v>
      </c>
      <c r="I194">
        <v>374</v>
      </c>
      <c r="K194">
        <v>1</v>
      </c>
      <c r="O194" t="s">
        <v>39</v>
      </c>
      <c r="Q194">
        <v>1</v>
      </c>
      <c r="U194" t="s">
        <v>28</v>
      </c>
      <c r="W194" t="s">
        <v>856</v>
      </c>
    </row>
    <row r="195" spans="1:23" x14ac:dyDescent="0.25">
      <c r="A195" t="s">
        <v>825</v>
      </c>
      <c r="B195" t="s">
        <v>826</v>
      </c>
      <c r="C195" t="s">
        <v>836</v>
      </c>
      <c r="D195" t="s">
        <v>857</v>
      </c>
      <c r="E195" t="s">
        <v>858</v>
      </c>
      <c r="F195" s="1">
        <v>60068</v>
      </c>
      <c r="G195">
        <v>6430405</v>
      </c>
      <c r="H195" t="s">
        <v>859</v>
      </c>
      <c r="I195">
        <v>638</v>
      </c>
      <c r="K195">
        <v>1</v>
      </c>
      <c r="O195" t="s">
        <v>39</v>
      </c>
      <c r="P195">
        <v>1</v>
      </c>
      <c r="U195" t="s">
        <v>28</v>
      </c>
      <c r="W195" t="s">
        <v>860</v>
      </c>
    </row>
    <row r="196" spans="1:23" x14ac:dyDescent="0.25">
      <c r="A196" t="s">
        <v>825</v>
      </c>
      <c r="B196" t="s">
        <v>826</v>
      </c>
      <c r="C196" t="s">
        <v>836</v>
      </c>
      <c r="D196" t="s">
        <v>861</v>
      </c>
      <c r="E196" t="s">
        <v>862</v>
      </c>
      <c r="F196" s="1">
        <v>60007</v>
      </c>
      <c r="G196">
        <v>6431613</v>
      </c>
      <c r="H196" t="s">
        <v>863</v>
      </c>
      <c r="I196">
        <v>376</v>
      </c>
      <c r="K196">
        <v>1</v>
      </c>
      <c r="O196" t="s">
        <v>39</v>
      </c>
      <c r="Q196">
        <v>1</v>
      </c>
      <c r="U196" t="s">
        <v>28</v>
      </c>
      <c r="W196" t="s">
        <v>864</v>
      </c>
    </row>
    <row r="197" spans="1:23" x14ac:dyDescent="0.25">
      <c r="A197" t="s">
        <v>825</v>
      </c>
      <c r="B197" t="s">
        <v>826</v>
      </c>
      <c r="C197" t="s">
        <v>836</v>
      </c>
      <c r="D197" t="s">
        <v>865</v>
      </c>
      <c r="E197" t="s">
        <v>866</v>
      </c>
      <c r="F197" s="1">
        <v>60005</v>
      </c>
      <c r="G197">
        <v>6432485</v>
      </c>
      <c r="H197" t="s">
        <v>867</v>
      </c>
      <c r="I197">
        <v>509</v>
      </c>
      <c r="K197">
        <v>1</v>
      </c>
      <c r="O197" t="s">
        <v>39</v>
      </c>
      <c r="Q197">
        <v>1</v>
      </c>
      <c r="U197" t="s">
        <v>28</v>
      </c>
      <c r="W197" t="s">
        <v>868</v>
      </c>
    </row>
    <row r="198" spans="1:23" x14ac:dyDescent="0.25">
      <c r="A198" t="s">
        <v>825</v>
      </c>
      <c r="B198" t="s">
        <v>826</v>
      </c>
      <c r="C198" t="s">
        <v>836</v>
      </c>
      <c r="D198" t="s">
        <v>869</v>
      </c>
      <c r="E198" t="s">
        <v>870</v>
      </c>
      <c r="F198" s="1">
        <v>60169</v>
      </c>
      <c r="G198">
        <v>6431926</v>
      </c>
      <c r="H198" t="s">
        <v>871</v>
      </c>
      <c r="I198">
        <v>318</v>
      </c>
      <c r="K198">
        <v>1</v>
      </c>
      <c r="O198" t="s">
        <v>39</v>
      </c>
      <c r="Q198">
        <v>1</v>
      </c>
      <c r="U198" t="s">
        <v>28</v>
      </c>
      <c r="W198" t="s">
        <v>872</v>
      </c>
    </row>
    <row r="199" spans="1:23" x14ac:dyDescent="0.25">
      <c r="A199" t="s">
        <v>825</v>
      </c>
      <c r="B199" t="s">
        <v>826</v>
      </c>
      <c r="C199" t="s">
        <v>836</v>
      </c>
      <c r="D199" t="s">
        <v>873</v>
      </c>
      <c r="E199" t="s">
        <v>874</v>
      </c>
      <c r="F199" s="1">
        <v>60201</v>
      </c>
      <c r="G199">
        <v>6431660</v>
      </c>
      <c r="H199" t="s">
        <v>875</v>
      </c>
      <c r="I199">
        <v>374</v>
      </c>
      <c r="K199">
        <v>1</v>
      </c>
      <c r="O199" t="s">
        <v>39</v>
      </c>
      <c r="P199">
        <v>1</v>
      </c>
      <c r="U199" t="s">
        <v>28</v>
      </c>
      <c r="W199" t="s">
        <v>876</v>
      </c>
    </row>
    <row r="200" spans="1:23" x14ac:dyDescent="0.25">
      <c r="A200" t="s">
        <v>825</v>
      </c>
      <c r="B200" t="s">
        <v>826</v>
      </c>
      <c r="C200" t="s">
        <v>836</v>
      </c>
      <c r="D200" t="s">
        <v>877</v>
      </c>
      <c r="E200" t="s">
        <v>878</v>
      </c>
      <c r="F200" s="1">
        <v>60025</v>
      </c>
      <c r="G200">
        <v>6431665</v>
      </c>
      <c r="H200" t="s">
        <v>879</v>
      </c>
      <c r="I200">
        <v>173</v>
      </c>
      <c r="K200">
        <v>1</v>
      </c>
      <c r="O200" t="s">
        <v>39</v>
      </c>
      <c r="Q200">
        <v>1</v>
      </c>
      <c r="U200" t="s">
        <v>28</v>
      </c>
      <c r="W200" t="s">
        <v>880</v>
      </c>
    </row>
    <row r="201" spans="1:23" x14ac:dyDescent="0.25">
      <c r="A201" t="s">
        <v>825</v>
      </c>
      <c r="B201" t="s">
        <v>826</v>
      </c>
      <c r="C201" t="s">
        <v>836</v>
      </c>
      <c r="D201" t="s">
        <v>881</v>
      </c>
      <c r="E201" t="s">
        <v>874</v>
      </c>
      <c r="F201" s="1">
        <v>60202</v>
      </c>
      <c r="G201">
        <v>6431670</v>
      </c>
      <c r="H201" t="s">
        <v>882</v>
      </c>
      <c r="I201">
        <v>197</v>
      </c>
      <c r="K201">
        <v>1</v>
      </c>
      <c r="O201" t="s">
        <v>39</v>
      </c>
      <c r="P201">
        <v>1</v>
      </c>
      <c r="U201" t="s">
        <v>28</v>
      </c>
      <c r="W201" t="s">
        <v>883</v>
      </c>
    </row>
    <row r="202" spans="1:23" x14ac:dyDescent="0.25">
      <c r="A202" t="s">
        <v>825</v>
      </c>
      <c r="B202" t="s">
        <v>826</v>
      </c>
      <c r="C202" t="s">
        <v>836</v>
      </c>
      <c r="D202" t="s">
        <v>884</v>
      </c>
      <c r="E202" t="s">
        <v>885</v>
      </c>
      <c r="F202" s="1">
        <v>60657</v>
      </c>
      <c r="G202">
        <v>6430024</v>
      </c>
      <c r="H202" t="s">
        <v>886</v>
      </c>
      <c r="I202">
        <v>397</v>
      </c>
      <c r="K202">
        <v>1</v>
      </c>
      <c r="O202" t="s">
        <v>39</v>
      </c>
      <c r="P202">
        <v>1</v>
      </c>
      <c r="U202" t="s">
        <v>28</v>
      </c>
      <c r="W202" t="s">
        <v>887</v>
      </c>
    </row>
    <row r="203" spans="1:23" x14ac:dyDescent="0.25">
      <c r="A203" t="s">
        <v>825</v>
      </c>
      <c r="B203" t="s">
        <v>826</v>
      </c>
      <c r="C203" t="s">
        <v>836</v>
      </c>
      <c r="D203" t="s">
        <v>888</v>
      </c>
      <c r="E203" t="s">
        <v>885</v>
      </c>
      <c r="F203" s="1">
        <v>60614</v>
      </c>
      <c r="G203">
        <v>6430560</v>
      </c>
      <c r="H203" t="s">
        <v>889</v>
      </c>
      <c r="I203">
        <v>364</v>
      </c>
      <c r="L203">
        <v>1</v>
      </c>
      <c r="O203" t="s">
        <v>39</v>
      </c>
      <c r="R203">
        <v>1</v>
      </c>
      <c r="U203" t="s">
        <v>28</v>
      </c>
      <c r="W203" t="s">
        <v>890</v>
      </c>
    </row>
    <row r="204" spans="1:23" x14ac:dyDescent="0.25">
      <c r="A204" t="s">
        <v>825</v>
      </c>
      <c r="B204" t="s">
        <v>826</v>
      </c>
      <c r="C204" t="s">
        <v>836</v>
      </c>
      <c r="D204" t="s">
        <v>891</v>
      </c>
      <c r="E204" t="s">
        <v>885</v>
      </c>
      <c r="F204" s="1">
        <v>60612</v>
      </c>
      <c r="G204">
        <v>6430600</v>
      </c>
      <c r="H204" t="s">
        <v>892</v>
      </c>
      <c r="I204">
        <v>450</v>
      </c>
      <c r="J204">
        <v>26</v>
      </c>
      <c r="K204">
        <v>1</v>
      </c>
      <c r="L204">
        <v>1</v>
      </c>
      <c r="M204">
        <v>1</v>
      </c>
      <c r="N204">
        <v>1</v>
      </c>
      <c r="O204" t="s">
        <v>39</v>
      </c>
      <c r="P204">
        <v>1</v>
      </c>
      <c r="R204">
        <v>1</v>
      </c>
      <c r="T204" t="s">
        <v>28</v>
      </c>
      <c r="U204" t="s">
        <v>28</v>
      </c>
      <c r="V204" t="s">
        <v>39</v>
      </c>
      <c r="W204" t="s">
        <v>893</v>
      </c>
    </row>
    <row r="205" spans="1:23" x14ac:dyDescent="0.25">
      <c r="A205" t="s">
        <v>825</v>
      </c>
      <c r="B205" t="s">
        <v>826</v>
      </c>
      <c r="C205" t="s">
        <v>836</v>
      </c>
      <c r="D205" t="s">
        <v>894</v>
      </c>
      <c r="E205" t="s">
        <v>885</v>
      </c>
      <c r="F205" s="1">
        <v>60608</v>
      </c>
      <c r="G205">
        <v>6430930</v>
      </c>
      <c r="H205" t="s">
        <v>895</v>
      </c>
      <c r="I205">
        <v>228</v>
      </c>
      <c r="K205">
        <v>1</v>
      </c>
      <c r="O205" t="s">
        <v>39</v>
      </c>
      <c r="P205">
        <v>1</v>
      </c>
      <c r="U205" t="s">
        <v>28</v>
      </c>
      <c r="W205" t="s">
        <v>896</v>
      </c>
    </row>
    <row r="206" spans="1:23" x14ac:dyDescent="0.25">
      <c r="A206" t="s">
        <v>825</v>
      </c>
      <c r="B206" t="s">
        <v>826</v>
      </c>
      <c r="C206" t="s">
        <v>836</v>
      </c>
      <c r="D206" t="s">
        <v>897</v>
      </c>
      <c r="E206" t="s">
        <v>885</v>
      </c>
      <c r="F206" s="1">
        <v>60611</v>
      </c>
      <c r="G206">
        <v>6430545</v>
      </c>
      <c r="H206" t="s">
        <v>898</v>
      </c>
      <c r="I206">
        <v>894</v>
      </c>
      <c r="K206">
        <v>1</v>
      </c>
      <c r="O206" t="s">
        <v>39</v>
      </c>
      <c r="P206">
        <v>1</v>
      </c>
      <c r="U206" t="s">
        <v>28</v>
      </c>
      <c r="W206" t="s">
        <v>899</v>
      </c>
    </row>
    <row r="207" spans="1:23" x14ac:dyDescent="0.25">
      <c r="A207" t="s">
        <v>825</v>
      </c>
      <c r="B207" t="s">
        <v>826</v>
      </c>
      <c r="C207" t="s">
        <v>836</v>
      </c>
      <c r="D207" t="s">
        <v>900</v>
      </c>
      <c r="E207" t="s">
        <v>885</v>
      </c>
      <c r="F207" s="1">
        <v>60637</v>
      </c>
      <c r="G207">
        <v>6431210</v>
      </c>
      <c r="H207" t="s">
        <v>901</v>
      </c>
      <c r="I207">
        <v>811</v>
      </c>
      <c r="J207">
        <v>14</v>
      </c>
      <c r="K207">
        <v>1</v>
      </c>
      <c r="L207">
        <v>1</v>
      </c>
      <c r="M207">
        <v>1</v>
      </c>
      <c r="N207">
        <v>1</v>
      </c>
      <c r="O207" t="s">
        <v>39</v>
      </c>
      <c r="P207">
        <v>1</v>
      </c>
      <c r="R207">
        <v>1</v>
      </c>
      <c r="T207" t="s">
        <v>28</v>
      </c>
      <c r="U207" t="s">
        <v>28</v>
      </c>
      <c r="V207" t="s">
        <v>39</v>
      </c>
      <c r="W207" t="s">
        <v>902</v>
      </c>
    </row>
    <row r="208" spans="1:23" x14ac:dyDescent="0.25">
      <c r="A208" t="s">
        <v>825</v>
      </c>
      <c r="B208" t="s">
        <v>826</v>
      </c>
      <c r="C208" t="s">
        <v>903</v>
      </c>
      <c r="D208" t="s">
        <v>904</v>
      </c>
      <c r="E208" t="s">
        <v>905</v>
      </c>
      <c r="F208" s="1">
        <v>60139</v>
      </c>
      <c r="G208">
        <v>6431790</v>
      </c>
      <c r="H208" t="s">
        <v>906</v>
      </c>
      <c r="I208">
        <v>143</v>
      </c>
      <c r="K208">
        <v>1</v>
      </c>
      <c r="O208" t="s">
        <v>39</v>
      </c>
      <c r="Q208">
        <v>1</v>
      </c>
      <c r="U208" t="s">
        <v>28</v>
      </c>
      <c r="W208" t="s">
        <v>907</v>
      </c>
    </row>
    <row r="209" spans="1:23" x14ac:dyDescent="0.25">
      <c r="A209" t="s">
        <v>825</v>
      </c>
      <c r="B209" t="s">
        <v>826</v>
      </c>
      <c r="C209" t="s">
        <v>903</v>
      </c>
      <c r="D209" t="s">
        <v>908</v>
      </c>
      <c r="E209" t="s">
        <v>909</v>
      </c>
      <c r="F209" s="1">
        <v>60521</v>
      </c>
      <c r="G209">
        <v>6431920</v>
      </c>
      <c r="H209" t="s">
        <v>910</v>
      </c>
      <c r="I209">
        <v>276</v>
      </c>
      <c r="K209">
        <v>1</v>
      </c>
      <c r="O209" t="s">
        <v>39</v>
      </c>
      <c r="Q209">
        <v>1</v>
      </c>
      <c r="U209" t="s">
        <v>28</v>
      </c>
      <c r="W209" t="s">
        <v>911</v>
      </c>
    </row>
    <row r="210" spans="1:23" x14ac:dyDescent="0.25">
      <c r="A210" t="s">
        <v>825</v>
      </c>
      <c r="B210" t="s">
        <v>826</v>
      </c>
      <c r="C210" t="s">
        <v>903</v>
      </c>
      <c r="D210" t="s">
        <v>912</v>
      </c>
      <c r="E210" t="s">
        <v>913</v>
      </c>
      <c r="F210" s="1">
        <v>60515</v>
      </c>
      <c r="G210">
        <v>6431475</v>
      </c>
      <c r="H210" t="s">
        <v>914</v>
      </c>
      <c r="I210">
        <v>293</v>
      </c>
      <c r="K210">
        <v>1</v>
      </c>
      <c r="O210" t="s">
        <v>39</v>
      </c>
      <c r="P210">
        <v>1</v>
      </c>
      <c r="U210" t="s">
        <v>28</v>
      </c>
      <c r="W210" t="s">
        <v>915</v>
      </c>
    </row>
    <row r="211" spans="1:23" x14ac:dyDescent="0.25">
      <c r="A211" t="s">
        <v>825</v>
      </c>
      <c r="B211" t="s">
        <v>826</v>
      </c>
      <c r="C211" t="s">
        <v>903</v>
      </c>
      <c r="D211" t="s">
        <v>916</v>
      </c>
      <c r="E211" t="s">
        <v>917</v>
      </c>
      <c r="F211" s="1">
        <v>60190</v>
      </c>
      <c r="G211">
        <v>6430019</v>
      </c>
      <c r="H211" t="s">
        <v>918</v>
      </c>
      <c r="I211">
        <v>392</v>
      </c>
      <c r="K211">
        <v>1</v>
      </c>
      <c r="O211" t="s">
        <v>39</v>
      </c>
      <c r="Q211">
        <v>1</v>
      </c>
      <c r="U211" t="s">
        <v>28</v>
      </c>
      <c r="W211" t="s">
        <v>919</v>
      </c>
    </row>
    <row r="212" spans="1:23" x14ac:dyDescent="0.25">
      <c r="A212" t="s">
        <v>825</v>
      </c>
      <c r="B212" t="s">
        <v>826</v>
      </c>
      <c r="C212" t="s">
        <v>903</v>
      </c>
      <c r="D212" t="s">
        <v>920</v>
      </c>
      <c r="E212" t="s">
        <v>921</v>
      </c>
      <c r="F212" s="1">
        <v>60540</v>
      </c>
      <c r="G212">
        <v>6432350</v>
      </c>
      <c r="H212" t="s">
        <v>922</v>
      </c>
      <c r="I212">
        <v>371</v>
      </c>
      <c r="K212">
        <v>1</v>
      </c>
      <c r="O212" t="s">
        <v>39</v>
      </c>
      <c r="Q212">
        <v>1</v>
      </c>
      <c r="U212" t="s">
        <v>28</v>
      </c>
      <c r="W212" t="s">
        <v>923</v>
      </c>
    </row>
    <row r="213" spans="1:23" x14ac:dyDescent="0.25">
      <c r="A213" t="s">
        <v>825</v>
      </c>
      <c r="B213" t="s">
        <v>826</v>
      </c>
      <c r="C213" t="s">
        <v>903</v>
      </c>
      <c r="D213" t="s">
        <v>924</v>
      </c>
      <c r="E213" t="s">
        <v>925</v>
      </c>
      <c r="F213" s="1">
        <v>60126</v>
      </c>
      <c r="G213">
        <v>6431620</v>
      </c>
      <c r="H213" t="s">
        <v>926</v>
      </c>
      <c r="I213">
        <v>259</v>
      </c>
      <c r="K213">
        <v>1</v>
      </c>
      <c r="O213" t="s">
        <v>39</v>
      </c>
      <c r="Q213">
        <v>1</v>
      </c>
      <c r="U213" t="s">
        <v>28</v>
      </c>
      <c r="W213" t="s">
        <v>927</v>
      </c>
    </row>
    <row r="214" spans="1:23" x14ac:dyDescent="0.25">
      <c r="A214" t="s">
        <v>825</v>
      </c>
      <c r="B214" t="s">
        <v>826</v>
      </c>
      <c r="C214" t="s">
        <v>928</v>
      </c>
      <c r="D214" t="s">
        <v>929</v>
      </c>
      <c r="E214" t="s">
        <v>930</v>
      </c>
      <c r="F214" s="1">
        <v>62901</v>
      </c>
      <c r="G214">
        <v>6430327</v>
      </c>
      <c r="H214" t="s">
        <v>931</v>
      </c>
      <c r="I214">
        <v>132</v>
      </c>
      <c r="K214">
        <v>1</v>
      </c>
      <c r="O214" t="s">
        <v>39</v>
      </c>
      <c r="Q214">
        <v>1</v>
      </c>
      <c r="U214" t="s">
        <v>28</v>
      </c>
      <c r="W214" t="s">
        <v>932</v>
      </c>
    </row>
    <row r="215" spans="1:23" x14ac:dyDescent="0.25">
      <c r="A215" t="s">
        <v>825</v>
      </c>
      <c r="B215" t="s">
        <v>826</v>
      </c>
      <c r="C215" t="s">
        <v>933</v>
      </c>
      <c r="D215" t="s">
        <v>934</v>
      </c>
      <c r="E215" t="s">
        <v>935</v>
      </c>
      <c r="F215" s="1">
        <v>60901</v>
      </c>
      <c r="G215">
        <v>6432030</v>
      </c>
      <c r="H215" t="s">
        <v>936</v>
      </c>
      <c r="I215">
        <v>182</v>
      </c>
      <c r="K215">
        <v>1</v>
      </c>
      <c r="O215" t="s">
        <v>39</v>
      </c>
      <c r="Q215">
        <v>1</v>
      </c>
      <c r="U215" t="s">
        <v>28</v>
      </c>
      <c r="W215" t="s">
        <v>937</v>
      </c>
    </row>
    <row r="216" spans="1:23" x14ac:dyDescent="0.25">
      <c r="A216" t="s">
        <v>825</v>
      </c>
      <c r="B216" t="s">
        <v>826</v>
      </c>
      <c r="C216" t="s">
        <v>933</v>
      </c>
      <c r="D216" t="s">
        <v>938</v>
      </c>
      <c r="E216" t="s">
        <v>935</v>
      </c>
      <c r="F216" s="1">
        <v>60901</v>
      </c>
      <c r="G216">
        <v>6432025</v>
      </c>
      <c r="H216" t="s">
        <v>939</v>
      </c>
      <c r="I216">
        <v>300</v>
      </c>
      <c r="K216">
        <v>1</v>
      </c>
      <c r="O216" t="s">
        <v>39</v>
      </c>
      <c r="Q216">
        <v>1</v>
      </c>
      <c r="U216" t="s">
        <v>28</v>
      </c>
      <c r="W216" t="s">
        <v>940</v>
      </c>
    </row>
    <row r="217" spans="1:23" x14ac:dyDescent="0.25">
      <c r="A217" t="s">
        <v>825</v>
      </c>
      <c r="B217" t="s">
        <v>826</v>
      </c>
      <c r="C217" t="s">
        <v>941</v>
      </c>
      <c r="D217" t="s">
        <v>942</v>
      </c>
      <c r="E217" t="s">
        <v>943</v>
      </c>
      <c r="F217" s="1">
        <v>60120</v>
      </c>
      <c r="G217">
        <v>6431610</v>
      </c>
      <c r="H217" t="s">
        <v>944</v>
      </c>
      <c r="I217">
        <v>255</v>
      </c>
      <c r="K217">
        <v>1</v>
      </c>
      <c r="O217" t="s">
        <v>39</v>
      </c>
      <c r="Q217">
        <v>1</v>
      </c>
      <c r="U217" t="s">
        <v>28</v>
      </c>
      <c r="W217" t="s">
        <v>945</v>
      </c>
    </row>
    <row r="218" spans="1:23" x14ac:dyDescent="0.25">
      <c r="A218" t="s">
        <v>825</v>
      </c>
      <c r="B218" t="s">
        <v>826</v>
      </c>
      <c r="C218" t="s">
        <v>941</v>
      </c>
      <c r="D218" t="s">
        <v>946</v>
      </c>
      <c r="E218" t="s">
        <v>947</v>
      </c>
      <c r="F218" s="1">
        <v>60134</v>
      </c>
      <c r="G218">
        <v>6431765</v>
      </c>
      <c r="H218" t="s">
        <v>948</v>
      </c>
      <c r="I218">
        <v>159</v>
      </c>
      <c r="K218">
        <v>1</v>
      </c>
      <c r="O218" t="s">
        <v>39</v>
      </c>
      <c r="Q218">
        <v>1</v>
      </c>
      <c r="U218" t="s">
        <v>28</v>
      </c>
      <c r="W218" t="s">
        <v>949</v>
      </c>
    </row>
    <row r="219" spans="1:23" x14ac:dyDescent="0.25">
      <c r="A219" t="s">
        <v>825</v>
      </c>
      <c r="B219" t="s">
        <v>826</v>
      </c>
      <c r="C219" t="s">
        <v>941</v>
      </c>
      <c r="D219" t="s">
        <v>950</v>
      </c>
      <c r="E219" t="s">
        <v>405</v>
      </c>
      <c r="F219" s="1">
        <v>60506</v>
      </c>
      <c r="G219">
        <v>6430115</v>
      </c>
      <c r="H219" t="s">
        <v>951</v>
      </c>
      <c r="I219">
        <v>292</v>
      </c>
      <c r="K219">
        <v>1</v>
      </c>
      <c r="O219" t="s">
        <v>39</v>
      </c>
      <c r="Q219">
        <v>1</v>
      </c>
      <c r="U219" t="s">
        <v>28</v>
      </c>
      <c r="W219" t="s">
        <v>952</v>
      </c>
    </row>
    <row r="220" spans="1:23" x14ac:dyDescent="0.25">
      <c r="A220" t="s">
        <v>825</v>
      </c>
      <c r="B220" t="s">
        <v>826</v>
      </c>
      <c r="C220" t="s">
        <v>941</v>
      </c>
      <c r="D220" t="s">
        <v>953</v>
      </c>
      <c r="E220" t="s">
        <v>943</v>
      </c>
      <c r="F220" s="1">
        <v>60120</v>
      </c>
      <c r="G220">
        <v>6431600</v>
      </c>
      <c r="H220" t="s">
        <v>954</v>
      </c>
      <c r="I220">
        <v>184</v>
      </c>
      <c r="K220">
        <v>1</v>
      </c>
      <c r="O220" t="s">
        <v>39</v>
      </c>
      <c r="Q220">
        <v>1</v>
      </c>
      <c r="U220" t="s">
        <v>28</v>
      </c>
      <c r="W220" t="s">
        <v>955</v>
      </c>
    </row>
    <row r="221" spans="1:23" x14ac:dyDescent="0.25">
      <c r="A221" t="s">
        <v>825</v>
      </c>
      <c r="B221" t="s">
        <v>826</v>
      </c>
      <c r="C221" t="s">
        <v>941</v>
      </c>
      <c r="D221" t="s">
        <v>956</v>
      </c>
      <c r="E221" t="s">
        <v>405</v>
      </c>
      <c r="F221" s="1">
        <v>60504</v>
      </c>
      <c r="G221">
        <v>6430100</v>
      </c>
      <c r="H221" t="s">
        <v>957</v>
      </c>
      <c r="I221">
        <v>210</v>
      </c>
      <c r="K221">
        <v>1</v>
      </c>
      <c r="O221" t="s">
        <v>39</v>
      </c>
      <c r="Q221">
        <v>1</v>
      </c>
      <c r="U221" t="s">
        <v>28</v>
      </c>
      <c r="W221" t="s">
        <v>958</v>
      </c>
    </row>
    <row r="222" spans="1:23" x14ac:dyDescent="0.25">
      <c r="A222" t="s">
        <v>825</v>
      </c>
      <c r="B222" t="s">
        <v>826</v>
      </c>
      <c r="C222" t="s">
        <v>959</v>
      </c>
      <c r="D222" t="s">
        <v>960</v>
      </c>
      <c r="E222" t="s">
        <v>961</v>
      </c>
      <c r="F222" s="1">
        <v>60010</v>
      </c>
      <c r="G222">
        <v>6430160</v>
      </c>
      <c r="H222" t="s">
        <v>962</v>
      </c>
      <c r="I222">
        <v>210</v>
      </c>
      <c r="K222">
        <v>1</v>
      </c>
      <c r="O222" t="s">
        <v>39</v>
      </c>
      <c r="Q222">
        <v>1</v>
      </c>
      <c r="U222" t="s">
        <v>28</v>
      </c>
      <c r="W222" t="s">
        <v>963</v>
      </c>
    </row>
    <row r="223" spans="1:23" x14ac:dyDescent="0.25">
      <c r="A223" t="s">
        <v>825</v>
      </c>
      <c r="B223" t="s">
        <v>826</v>
      </c>
      <c r="C223" t="s">
        <v>959</v>
      </c>
      <c r="D223" t="s">
        <v>964</v>
      </c>
      <c r="E223" t="s">
        <v>965</v>
      </c>
      <c r="F223" s="1">
        <v>60048</v>
      </c>
      <c r="G223">
        <v>6432080</v>
      </c>
      <c r="H223" t="s">
        <v>966</v>
      </c>
      <c r="I223">
        <v>283</v>
      </c>
      <c r="K223">
        <v>1</v>
      </c>
      <c r="O223" t="s">
        <v>39</v>
      </c>
      <c r="P223">
        <v>1</v>
      </c>
      <c r="U223" t="s">
        <v>28</v>
      </c>
      <c r="W223" t="s">
        <v>967</v>
      </c>
    </row>
    <row r="224" spans="1:23" x14ac:dyDescent="0.25">
      <c r="A224" t="s">
        <v>825</v>
      </c>
      <c r="B224" t="s">
        <v>826</v>
      </c>
      <c r="C224" t="s">
        <v>959</v>
      </c>
      <c r="D224" t="s">
        <v>968</v>
      </c>
      <c r="E224" t="s">
        <v>969</v>
      </c>
      <c r="F224" s="1">
        <v>60035</v>
      </c>
      <c r="G224">
        <v>6431890</v>
      </c>
      <c r="H224" t="s">
        <v>970</v>
      </c>
      <c r="I224">
        <v>139</v>
      </c>
      <c r="K224">
        <v>1</v>
      </c>
      <c r="O224" t="s">
        <v>39</v>
      </c>
      <c r="Q224">
        <v>1</v>
      </c>
      <c r="U224" t="s">
        <v>28</v>
      </c>
      <c r="W224" t="s">
        <v>971</v>
      </c>
    </row>
    <row r="225" spans="1:23" x14ac:dyDescent="0.25">
      <c r="A225" t="s">
        <v>825</v>
      </c>
      <c r="B225" t="s">
        <v>826</v>
      </c>
      <c r="C225" t="s">
        <v>959</v>
      </c>
      <c r="D225" t="s">
        <v>972</v>
      </c>
      <c r="E225" t="s">
        <v>973</v>
      </c>
      <c r="F225" s="1">
        <v>60045</v>
      </c>
      <c r="G225">
        <v>6432060</v>
      </c>
      <c r="H225" t="s">
        <v>974</v>
      </c>
      <c r="I225">
        <v>114</v>
      </c>
      <c r="K225">
        <v>1</v>
      </c>
      <c r="O225" t="s">
        <v>39</v>
      </c>
      <c r="Q225">
        <v>1</v>
      </c>
      <c r="U225" t="s">
        <v>28</v>
      </c>
      <c r="W225" t="s">
        <v>975</v>
      </c>
    </row>
    <row r="226" spans="1:23" x14ac:dyDescent="0.25">
      <c r="A226" t="s">
        <v>825</v>
      </c>
      <c r="B226" t="s">
        <v>826</v>
      </c>
      <c r="C226" t="s">
        <v>959</v>
      </c>
      <c r="D226" t="s">
        <v>976</v>
      </c>
      <c r="E226" t="s">
        <v>977</v>
      </c>
      <c r="F226" s="1">
        <v>60085</v>
      </c>
      <c r="G226">
        <v>6433170</v>
      </c>
      <c r="H226" t="s">
        <v>978</v>
      </c>
      <c r="I226">
        <v>190</v>
      </c>
      <c r="K226">
        <v>1</v>
      </c>
      <c r="O226" t="s">
        <v>39</v>
      </c>
      <c r="Q226">
        <v>1</v>
      </c>
      <c r="U226" t="s">
        <v>28</v>
      </c>
      <c r="W226" t="s">
        <v>979</v>
      </c>
    </row>
    <row r="227" spans="1:23" x14ac:dyDescent="0.25">
      <c r="A227" t="s">
        <v>825</v>
      </c>
      <c r="B227" t="s">
        <v>826</v>
      </c>
      <c r="C227" t="s">
        <v>774</v>
      </c>
      <c r="D227" t="s">
        <v>980</v>
      </c>
      <c r="E227" t="s">
        <v>981</v>
      </c>
      <c r="F227" s="1">
        <v>62526</v>
      </c>
      <c r="G227">
        <v>6431370</v>
      </c>
      <c r="H227" t="s">
        <v>982</v>
      </c>
      <c r="I227">
        <v>300</v>
      </c>
      <c r="K227">
        <v>1</v>
      </c>
      <c r="O227" t="s">
        <v>39</v>
      </c>
      <c r="Q227">
        <v>1</v>
      </c>
      <c r="U227" t="s">
        <v>28</v>
      </c>
      <c r="W227" t="s">
        <v>983</v>
      </c>
    </row>
    <row r="228" spans="1:23" x14ac:dyDescent="0.25">
      <c r="A228" t="s">
        <v>825</v>
      </c>
      <c r="B228" t="s">
        <v>826</v>
      </c>
      <c r="C228" t="s">
        <v>984</v>
      </c>
      <c r="D228" t="s">
        <v>985</v>
      </c>
      <c r="E228" t="s">
        <v>986</v>
      </c>
      <c r="F228" s="1">
        <v>60450</v>
      </c>
      <c r="G228">
        <v>6432300</v>
      </c>
      <c r="H228" t="s">
        <v>987</v>
      </c>
      <c r="I228">
        <v>89</v>
      </c>
      <c r="K228">
        <v>1</v>
      </c>
      <c r="O228" t="s">
        <v>39</v>
      </c>
      <c r="Q228">
        <v>1</v>
      </c>
      <c r="U228" t="s">
        <v>28</v>
      </c>
      <c r="W228" t="s">
        <v>988</v>
      </c>
    </row>
    <row r="229" spans="1:23" x14ac:dyDescent="0.25">
      <c r="A229" t="s">
        <v>825</v>
      </c>
      <c r="B229" t="s">
        <v>826</v>
      </c>
      <c r="C229" t="s">
        <v>989</v>
      </c>
      <c r="D229" t="s">
        <v>990</v>
      </c>
      <c r="E229" t="s">
        <v>991</v>
      </c>
      <c r="F229" s="1">
        <v>60142</v>
      </c>
      <c r="G229">
        <v>6430477</v>
      </c>
      <c r="H229" t="s">
        <v>992</v>
      </c>
      <c r="I229">
        <v>128</v>
      </c>
      <c r="K229">
        <v>1</v>
      </c>
      <c r="O229" t="s">
        <v>39</v>
      </c>
      <c r="Q229">
        <v>1</v>
      </c>
      <c r="U229" t="s">
        <v>28</v>
      </c>
      <c r="W229" t="s">
        <v>993</v>
      </c>
    </row>
    <row r="230" spans="1:23" x14ac:dyDescent="0.25">
      <c r="A230" t="s">
        <v>825</v>
      </c>
      <c r="B230" t="s">
        <v>826</v>
      </c>
      <c r="C230" t="s">
        <v>989</v>
      </c>
      <c r="D230" t="s">
        <v>994</v>
      </c>
      <c r="E230" t="s">
        <v>989</v>
      </c>
      <c r="F230" s="1">
        <v>60050</v>
      </c>
      <c r="G230">
        <v>6432127</v>
      </c>
      <c r="H230" t="s">
        <v>995</v>
      </c>
      <c r="I230">
        <v>179</v>
      </c>
      <c r="K230">
        <v>1</v>
      </c>
      <c r="O230" t="s">
        <v>39</v>
      </c>
      <c r="Q230">
        <v>1</v>
      </c>
      <c r="U230" t="s">
        <v>28</v>
      </c>
      <c r="W230" t="s">
        <v>993</v>
      </c>
    </row>
    <row r="231" spans="1:23" x14ac:dyDescent="0.25">
      <c r="A231" t="s">
        <v>825</v>
      </c>
      <c r="B231" t="s">
        <v>826</v>
      </c>
      <c r="C231" t="s">
        <v>996</v>
      </c>
      <c r="D231" t="s">
        <v>997</v>
      </c>
      <c r="E231" t="s">
        <v>998</v>
      </c>
      <c r="F231" s="1">
        <v>61761</v>
      </c>
      <c r="G231">
        <v>6430245</v>
      </c>
      <c r="H231" t="s">
        <v>999</v>
      </c>
      <c r="I231">
        <v>221</v>
      </c>
      <c r="K231">
        <v>1</v>
      </c>
      <c r="O231" t="s">
        <v>39</v>
      </c>
      <c r="Q231">
        <v>1</v>
      </c>
      <c r="U231" t="s">
        <v>28</v>
      </c>
      <c r="W231" t="s">
        <v>1000</v>
      </c>
    </row>
    <row r="232" spans="1:23" x14ac:dyDescent="0.25">
      <c r="A232" t="s">
        <v>825</v>
      </c>
      <c r="B232" t="s">
        <v>826</v>
      </c>
      <c r="C232" t="s">
        <v>996</v>
      </c>
      <c r="D232" t="s">
        <v>1001</v>
      </c>
      <c r="E232" t="s">
        <v>1002</v>
      </c>
      <c r="F232" s="1">
        <v>61701</v>
      </c>
      <c r="G232">
        <v>6430260</v>
      </c>
      <c r="H232" t="s">
        <v>1003</v>
      </c>
      <c r="I232">
        <v>149</v>
      </c>
      <c r="K232">
        <v>1</v>
      </c>
      <c r="O232" t="s">
        <v>39</v>
      </c>
      <c r="Q232">
        <v>1</v>
      </c>
      <c r="U232" t="s">
        <v>28</v>
      </c>
      <c r="W232" t="s">
        <v>1004</v>
      </c>
    </row>
    <row r="233" spans="1:23" x14ac:dyDescent="0.25">
      <c r="A233" t="s">
        <v>825</v>
      </c>
      <c r="B233" t="s">
        <v>826</v>
      </c>
      <c r="C233" t="s">
        <v>1005</v>
      </c>
      <c r="D233" t="s">
        <v>1006</v>
      </c>
      <c r="E233" t="s">
        <v>1005</v>
      </c>
      <c r="F233" s="1">
        <v>61637</v>
      </c>
      <c r="G233">
        <v>6432620</v>
      </c>
      <c r="H233" t="s">
        <v>1007</v>
      </c>
      <c r="I233">
        <v>649</v>
      </c>
      <c r="K233">
        <v>1</v>
      </c>
      <c r="L233">
        <v>1</v>
      </c>
      <c r="O233" t="s">
        <v>39</v>
      </c>
      <c r="P233">
        <v>1</v>
      </c>
      <c r="R233">
        <v>1</v>
      </c>
      <c r="U233" t="s">
        <v>28</v>
      </c>
      <c r="W233" t="s">
        <v>1008</v>
      </c>
    </row>
    <row r="234" spans="1:23" x14ac:dyDescent="0.25">
      <c r="A234" t="s">
        <v>825</v>
      </c>
      <c r="B234" t="s">
        <v>826</v>
      </c>
      <c r="C234" t="s">
        <v>1005</v>
      </c>
      <c r="D234" t="s">
        <v>1009</v>
      </c>
      <c r="E234" t="s">
        <v>1005</v>
      </c>
      <c r="F234" s="1">
        <v>61636</v>
      </c>
      <c r="G234">
        <v>6432570</v>
      </c>
      <c r="H234" t="s">
        <v>1010</v>
      </c>
      <c r="I234">
        <v>353</v>
      </c>
      <c r="K234">
        <v>1</v>
      </c>
      <c r="O234" t="s">
        <v>39</v>
      </c>
      <c r="Q234">
        <v>1</v>
      </c>
      <c r="U234" t="s">
        <v>28</v>
      </c>
      <c r="W234" t="s">
        <v>1011</v>
      </c>
    </row>
    <row r="235" spans="1:23" x14ac:dyDescent="0.25">
      <c r="A235" t="s">
        <v>825</v>
      </c>
      <c r="B235" t="s">
        <v>826</v>
      </c>
      <c r="C235" t="s">
        <v>1012</v>
      </c>
      <c r="D235" t="s">
        <v>1013</v>
      </c>
      <c r="E235" t="s">
        <v>1014</v>
      </c>
      <c r="F235" s="1">
        <v>61282</v>
      </c>
      <c r="G235">
        <v>6431511</v>
      </c>
      <c r="H235" t="s">
        <v>1015</v>
      </c>
      <c r="I235">
        <v>150</v>
      </c>
      <c r="K235">
        <v>1</v>
      </c>
      <c r="O235" t="s">
        <v>39</v>
      </c>
      <c r="Q235">
        <v>1</v>
      </c>
      <c r="U235" t="s">
        <v>28</v>
      </c>
      <c r="W235" t="s">
        <v>1016</v>
      </c>
    </row>
    <row r="236" spans="1:23" x14ac:dyDescent="0.25">
      <c r="A236" t="s">
        <v>825</v>
      </c>
      <c r="B236" t="s">
        <v>826</v>
      </c>
      <c r="C236" t="s">
        <v>1012</v>
      </c>
      <c r="D236" t="s">
        <v>1017</v>
      </c>
      <c r="E236" t="s">
        <v>1012</v>
      </c>
      <c r="F236" s="1">
        <v>61201</v>
      </c>
      <c r="G236">
        <v>6430016</v>
      </c>
      <c r="H236" t="s">
        <v>1018</v>
      </c>
      <c r="I236">
        <v>327</v>
      </c>
      <c r="K236">
        <v>1</v>
      </c>
      <c r="O236" t="s">
        <v>39</v>
      </c>
      <c r="Q236">
        <v>1</v>
      </c>
      <c r="U236" t="s">
        <v>28</v>
      </c>
      <c r="W236" t="s">
        <v>1019</v>
      </c>
    </row>
    <row r="237" spans="1:23" x14ac:dyDescent="0.25">
      <c r="A237" t="s">
        <v>825</v>
      </c>
      <c r="B237" t="s">
        <v>826</v>
      </c>
      <c r="C237" t="s">
        <v>1020</v>
      </c>
      <c r="D237" t="s">
        <v>1021</v>
      </c>
      <c r="E237" t="s">
        <v>1022</v>
      </c>
      <c r="F237" s="1">
        <v>62781</v>
      </c>
      <c r="G237">
        <v>6432950</v>
      </c>
      <c r="H237" t="s">
        <v>1023</v>
      </c>
      <c r="I237">
        <v>493</v>
      </c>
      <c r="J237">
        <v>8</v>
      </c>
      <c r="K237">
        <v>1</v>
      </c>
      <c r="M237">
        <v>1</v>
      </c>
      <c r="O237" t="s">
        <v>39</v>
      </c>
      <c r="P237">
        <v>1</v>
      </c>
      <c r="T237" t="s">
        <v>39</v>
      </c>
      <c r="U237" t="s">
        <v>28</v>
      </c>
      <c r="V237" t="s">
        <v>39</v>
      </c>
      <c r="W237" t="s">
        <v>1024</v>
      </c>
    </row>
    <row r="238" spans="1:23" x14ac:dyDescent="0.25">
      <c r="A238" t="s">
        <v>825</v>
      </c>
      <c r="B238" t="s">
        <v>826</v>
      </c>
      <c r="C238" t="s">
        <v>1020</v>
      </c>
      <c r="D238" t="s">
        <v>1025</v>
      </c>
      <c r="E238" t="s">
        <v>1022</v>
      </c>
      <c r="F238" s="1">
        <v>62769</v>
      </c>
      <c r="G238">
        <v>6432980</v>
      </c>
      <c r="H238" t="s">
        <v>1026</v>
      </c>
      <c r="I238">
        <v>457</v>
      </c>
      <c r="K238">
        <v>1</v>
      </c>
      <c r="L238">
        <v>1</v>
      </c>
      <c r="O238" t="s">
        <v>39</v>
      </c>
      <c r="P238">
        <v>1</v>
      </c>
      <c r="S238">
        <v>1</v>
      </c>
      <c r="U238" t="s">
        <v>28</v>
      </c>
      <c r="W238" t="s">
        <v>1027</v>
      </c>
    </row>
    <row r="239" spans="1:23" x14ac:dyDescent="0.25">
      <c r="A239" t="s">
        <v>825</v>
      </c>
      <c r="B239" t="s">
        <v>826</v>
      </c>
      <c r="C239" t="s">
        <v>1028</v>
      </c>
      <c r="D239" t="s">
        <v>1029</v>
      </c>
      <c r="E239" t="s">
        <v>1030</v>
      </c>
      <c r="F239" s="1">
        <v>60435</v>
      </c>
      <c r="G239">
        <v>6431990</v>
      </c>
      <c r="H239" t="s">
        <v>1031</v>
      </c>
      <c r="I239">
        <v>485</v>
      </c>
      <c r="K239">
        <v>1</v>
      </c>
      <c r="O239" t="s">
        <v>39</v>
      </c>
      <c r="Q239">
        <v>1</v>
      </c>
      <c r="U239" t="s">
        <v>28</v>
      </c>
      <c r="W239" t="s">
        <v>1032</v>
      </c>
    </row>
    <row r="240" spans="1:23" x14ac:dyDescent="0.25">
      <c r="A240" t="s">
        <v>825</v>
      </c>
      <c r="B240" t="s">
        <v>826</v>
      </c>
      <c r="C240" t="s">
        <v>1028</v>
      </c>
      <c r="D240" t="s">
        <v>1033</v>
      </c>
      <c r="E240" t="s">
        <v>1034</v>
      </c>
      <c r="F240" s="1">
        <v>60451</v>
      </c>
      <c r="G240">
        <v>6432000</v>
      </c>
      <c r="H240" t="s">
        <v>1035</v>
      </c>
      <c r="I240">
        <v>316</v>
      </c>
      <c r="K240">
        <v>1</v>
      </c>
      <c r="O240" t="s">
        <v>39</v>
      </c>
      <c r="Q240">
        <v>1</v>
      </c>
      <c r="U240" t="s">
        <v>28</v>
      </c>
      <c r="W240" t="s">
        <v>1036</v>
      </c>
    </row>
    <row r="241" spans="1:23" x14ac:dyDescent="0.25">
      <c r="A241" t="s">
        <v>825</v>
      </c>
      <c r="B241" t="s">
        <v>826</v>
      </c>
      <c r="C241" t="s">
        <v>1028</v>
      </c>
      <c r="D241" t="s">
        <v>1037</v>
      </c>
      <c r="E241" t="s">
        <v>1038</v>
      </c>
      <c r="F241" s="1">
        <v>60440</v>
      </c>
      <c r="G241">
        <v>6430034</v>
      </c>
      <c r="H241" t="s">
        <v>1039</v>
      </c>
      <c r="I241">
        <v>138</v>
      </c>
      <c r="K241">
        <v>1</v>
      </c>
      <c r="O241" t="s">
        <v>39</v>
      </c>
      <c r="Q241">
        <v>1</v>
      </c>
      <c r="U241" t="s">
        <v>28</v>
      </c>
      <c r="W241" t="s">
        <v>1040</v>
      </c>
    </row>
    <row r="242" spans="1:23" x14ac:dyDescent="0.25">
      <c r="A242" t="s">
        <v>825</v>
      </c>
      <c r="B242" t="s">
        <v>826</v>
      </c>
      <c r="C242" t="s">
        <v>1041</v>
      </c>
      <c r="D242" t="s">
        <v>1042</v>
      </c>
      <c r="E242" t="s">
        <v>1043</v>
      </c>
      <c r="F242" s="1">
        <v>61108</v>
      </c>
      <c r="G242">
        <v>6432800</v>
      </c>
      <c r="H242" t="s">
        <v>1044</v>
      </c>
      <c r="I242">
        <v>254</v>
      </c>
      <c r="J242">
        <v>8</v>
      </c>
      <c r="K242">
        <v>1</v>
      </c>
      <c r="M242">
        <v>1</v>
      </c>
      <c r="N242">
        <v>1</v>
      </c>
      <c r="O242" t="s">
        <v>28</v>
      </c>
      <c r="Q242">
        <v>1</v>
      </c>
      <c r="T242" t="s">
        <v>39</v>
      </c>
      <c r="U242" t="s">
        <v>28</v>
      </c>
      <c r="V242" t="s">
        <v>39</v>
      </c>
      <c r="W242" t="s">
        <v>1045</v>
      </c>
    </row>
    <row r="243" spans="1:23" x14ac:dyDescent="0.25">
      <c r="A243" t="s">
        <v>825</v>
      </c>
      <c r="B243" t="s">
        <v>826</v>
      </c>
      <c r="C243" t="s">
        <v>1041</v>
      </c>
      <c r="D243" t="s">
        <v>1046</v>
      </c>
      <c r="E243" t="s">
        <v>1043</v>
      </c>
      <c r="F243" s="1">
        <v>61114</v>
      </c>
      <c r="G243">
        <v>6430484</v>
      </c>
      <c r="H243" t="s">
        <v>1047</v>
      </c>
      <c r="I243">
        <v>188</v>
      </c>
      <c r="K243">
        <v>1</v>
      </c>
      <c r="O243" t="s">
        <v>39</v>
      </c>
      <c r="P243">
        <v>1</v>
      </c>
      <c r="U243" t="s">
        <v>28</v>
      </c>
      <c r="W243" t="s">
        <v>1048</v>
      </c>
    </row>
    <row r="244" spans="1:23" x14ac:dyDescent="0.25">
      <c r="A244" t="s">
        <v>825</v>
      </c>
      <c r="B244" t="s">
        <v>826</v>
      </c>
      <c r="C244" t="s">
        <v>1041</v>
      </c>
      <c r="D244" t="s">
        <v>1049</v>
      </c>
      <c r="E244" t="s">
        <v>1043</v>
      </c>
      <c r="F244" s="1">
        <v>61104</v>
      </c>
      <c r="G244">
        <v>6432810</v>
      </c>
      <c r="H244" t="s">
        <v>1050</v>
      </c>
      <c r="I244">
        <v>357</v>
      </c>
      <c r="K244">
        <v>1</v>
      </c>
      <c r="O244" t="s">
        <v>39</v>
      </c>
      <c r="Q244">
        <v>1</v>
      </c>
      <c r="U244" t="s">
        <v>28</v>
      </c>
      <c r="W244" t="s">
        <v>1051</v>
      </c>
    </row>
    <row r="245" spans="1:23" x14ac:dyDescent="0.25">
      <c r="A245" t="s">
        <v>1052</v>
      </c>
      <c r="B245" t="s">
        <v>1053</v>
      </c>
      <c r="C245" t="s">
        <v>1054</v>
      </c>
      <c r="D245" t="s">
        <v>1055</v>
      </c>
      <c r="E245" t="s">
        <v>1056</v>
      </c>
      <c r="F245" s="1">
        <v>46804</v>
      </c>
      <c r="G245">
        <v>6420420</v>
      </c>
      <c r="H245" t="s">
        <v>1057</v>
      </c>
      <c r="I245">
        <v>396</v>
      </c>
      <c r="J245">
        <v>8</v>
      </c>
      <c r="K245">
        <v>1</v>
      </c>
      <c r="L245">
        <v>1</v>
      </c>
      <c r="M245">
        <v>1</v>
      </c>
      <c r="N245">
        <v>1</v>
      </c>
      <c r="O245" t="s">
        <v>28</v>
      </c>
      <c r="Q245">
        <v>1</v>
      </c>
      <c r="S245">
        <v>1</v>
      </c>
      <c r="T245" t="s">
        <v>39</v>
      </c>
      <c r="U245" t="s">
        <v>28</v>
      </c>
      <c r="W245" t="s">
        <v>1058</v>
      </c>
    </row>
    <row r="246" spans="1:23" x14ac:dyDescent="0.25">
      <c r="A246" t="s">
        <v>1052</v>
      </c>
      <c r="B246" t="s">
        <v>1053</v>
      </c>
      <c r="C246" t="s">
        <v>1054</v>
      </c>
      <c r="D246" t="s">
        <v>1059</v>
      </c>
      <c r="E246" t="s">
        <v>1056</v>
      </c>
      <c r="F246" s="1">
        <v>46845</v>
      </c>
      <c r="G246">
        <v>6429153</v>
      </c>
      <c r="H246" t="s">
        <v>1060</v>
      </c>
      <c r="I246">
        <v>781</v>
      </c>
      <c r="K246">
        <v>1</v>
      </c>
      <c r="L246">
        <v>1</v>
      </c>
      <c r="O246" t="s">
        <v>28</v>
      </c>
      <c r="Q246">
        <v>1</v>
      </c>
      <c r="S246">
        <v>1</v>
      </c>
      <c r="U246" t="s">
        <v>28</v>
      </c>
      <c r="W246" t="s">
        <v>1061</v>
      </c>
    </row>
    <row r="247" spans="1:23" x14ac:dyDescent="0.25">
      <c r="A247" t="s">
        <v>1052</v>
      </c>
      <c r="B247" t="s">
        <v>1053</v>
      </c>
      <c r="C247" t="s">
        <v>636</v>
      </c>
      <c r="D247" t="s">
        <v>1062</v>
      </c>
      <c r="E247" t="s">
        <v>1063</v>
      </c>
      <c r="F247" s="1">
        <v>46260</v>
      </c>
      <c r="G247">
        <v>6420715</v>
      </c>
      <c r="H247" t="s">
        <v>1064</v>
      </c>
      <c r="I247">
        <v>836</v>
      </c>
      <c r="J247">
        <v>8</v>
      </c>
      <c r="K247">
        <v>1</v>
      </c>
      <c r="L247">
        <v>1</v>
      </c>
      <c r="M247">
        <v>1</v>
      </c>
      <c r="N247">
        <v>1</v>
      </c>
      <c r="O247" t="s">
        <v>28</v>
      </c>
      <c r="P247">
        <v>1</v>
      </c>
      <c r="R247">
        <v>1</v>
      </c>
      <c r="T247" t="s">
        <v>39</v>
      </c>
      <c r="U247" t="s">
        <v>28</v>
      </c>
      <c r="W247" t="s">
        <v>1065</v>
      </c>
    </row>
    <row r="248" spans="1:23" x14ac:dyDescent="0.25">
      <c r="A248" t="s">
        <v>1052</v>
      </c>
      <c r="B248" t="s">
        <v>1053</v>
      </c>
      <c r="C248" t="s">
        <v>636</v>
      </c>
      <c r="D248" t="s">
        <v>1066</v>
      </c>
      <c r="E248" t="s">
        <v>1063</v>
      </c>
      <c r="F248" s="1">
        <v>46202</v>
      </c>
      <c r="G248">
        <v>6420620</v>
      </c>
      <c r="H248" t="s">
        <v>1067</v>
      </c>
      <c r="I248">
        <v>315</v>
      </c>
      <c r="J248">
        <v>15</v>
      </c>
      <c r="K248">
        <v>1</v>
      </c>
      <c r="M248">
        <v>1</v>
      </c>
      <c r="O248" t="s">
        <v>28</v>
      </c>
      <c r="P248">
        <v>1</v>
      </c>
      <c r="T248" t="s">
        <v>28</v>
      </c>
      <c r="U248" t="s">
        <v>28</v>
      </c>
      <c r="W248" t="s">
        <v>1068</v>
      </c>
    </row>
    <row r="249" spans="1:23" x14ac:dyDescent="0.25">
      <c r="A249" t="s">
        <v>1052</v>
      </c>
      <c r="B249" t="s">
        <v>1053</v>
      </c>
      <c r="C249" t="s">
        <v>636</v>
      </c>
      <c r="D249" t="s">
        <v>1069</v>
      </c>
      <c r="E249" t="s">
        <v>1063</v>
      </c>
      <c r="F249" s="1">
        <v>46206</v>
      </c>
      <c r="G249">
        <v>6420660</v>
      </c>
      <c r="H249" t="s">
        <v>1070</v>
      </c>
      <c r="I249">
        <v>802</v>
      </c>
      <c r="K249">
        <v>1</v>
      </c>
      <c r="O249" t="s">
        <v>28</v>
      </c>
      <c r="P249">
        <v>1</v>
      </c>
      <c r="U249" t="s">
        <v>28</v>
      </c>
      <c r="W249" t="s">
        <v>1071</v>
      </c>
    </row>
    <row r="250" spans="1:23" x14ac:dyDescent="0.25">
      <c r="A250" t="s">
        <v>1052</v>
      </c>
      <c r="B250" t="s">
        <v>1053</v>
      </c>
      <c r="C250" t="s">
        <v>636</v>
      </c>
      <c r="D250" t="s">
        <v>1072</v>
      </c>
      <c r="E250" t="s">
        <v>1063</v>
      </c>
      <c r="F250" s="1">
        <v>46202</v>
      </c>
      <c r="G250">
        <v>6420632</v>
      </c>
      <c r="H250" t="s">
        <v>1073</v>
      </c>
      <c r="I250">
        <v>354</v>
      </c>
      <c r="J250">
        <v>10</v>
      </c>
      <c r="L250">
        <v>1</v>
      </c>
      <c r="N250">
        <v>1</v>
      </c>
      <c r="O250" t="s">
        <v>28</v>
      </c>
      <c r="R250">
        <v>1</v>
      </c>
      <c r="T250" t="s">
        <v>28</v>
      </c>
      <c r="U250" t="s">
        <v>28</v>
      </c>
      <c r="W250" t="s">
        <v>1074</v>
      </c>
    </row>
    <row r="251" spans="1:23" x14ac:dyDescent="0.25">
      <c r="A251" t="s">
        <v>1052</v>
      </c>
      <c r="B251" t="s">
        <v>1053</v>
      </c>
      <c r="C251" t="s">
        <v>1075</v>
      </c>
      <c r="D251" t="s">
        <v>1076</v>
      </c>
      <c r="E251" t="s">
        <v>1077</v>
      </c>
      <c r="F251" s="1">
        <v>46601</v>
      </c>
      <c r="G251">
        <v>6421290</v>
      </c>
      <c r="H251" t="s">
        <v>1078</v>
      </c>
      <c r="I251">
        <v>449</v>
      </c>
      <c r="K251">
        <v>1</v>
      </c>
      <c r="O251" t="s">
        <v>28</v>
      </c>
      <c r="Q251">
        <v>1</v>
      </c>
      <c r="U251" t="s">
        <v>28</v>
      </c>
      <c r="W251" t="s">
        <v>1079</v>
      </c>
    </row>
    <row r="252" spans="1:23" x14ac:dyDescent="0.25">
      <c r="A252" t="s">
        <v>1052</v>
      </c>
      <c r="B252" t="s">
        <v>1053</v>
      </c>
      <c r="C252" t="s">
        <v>1080</v>
      </c>
      <c r="D252" t="s">
        <v>1081</v>
      </c>
      <c r="E252" t="s">
        <v>1082</v>
      </c>
      <c r="F252" s="1">
        <v>47714</v>
      </c>
      <c r="G252">
        <v>6420027</v>
      </c>
      <c r="H252" t="s">
        <v>1083</v>
      </c>
      <c r="I252">
        <v>376</v>
      </c>
      <c r="K252">
        <v>1</v>
      </c>
      <c r="L252">
        <v>1</v>
      </c>
      <c r="O252" t="s">
        <v>28</v>
      </c>
      <c r="Q252">
        <v>1</v>
      </c>
      <c r="S252">
        <v>1</v>
      </c>
      <c r="U252" t="s">
        <v>28</v>
      </c>
      <c r="W252" t="s">
        <v>1084</v>
      </c>
    </row>
    <row r="253" spans="1:23" x14ac:dyDescent="0.25">
      <c r="A253" t="s">
        <v>1052</v>
      </c>
      <c r="B253" t="s">
        <v>1053</v>
      </c>
      <c r="C253" t="s">
        <v>1080</v>
      </c>
      <c r="D253" t="s">
        <v>1085</v>
      </c>
      <c r="E253" t="s">
        <v>1082</v>
      </c>
      <c r="F253" s="1">
        <v>47747</v>
      </c>
      <c r="G253">
        <v>6420320</v>
      </c>
      <c r="H253" t="s">
        <v>1086</v>
      </c>
      <c r="I253">
        <v>350</v>
      </c>
      <c r="K253">
        <v>1</v>
      </c>
      <c r="O253" t="s">
        <v>28</v>
      </c>
      <c r="Q253">
        <v>1</v>
      </c>
      <c r="U253" t="s">
        <v>28</v>
      </c>
      <c r="W253" t="s">
        <v>1087</v>
      </c>
    </row>
    <row r="254" spans="1:23" x14ac:dyDescent="0.25">
      <c r="A254" t="s">
        <v>1088</v>
      </c>
      <c r="B254" t="s">
        <v>1089</v>
      </c>
      <c r="C254" t="s">
        <v>1090</v>
      </c>
      <c r="D254" t="s">
        <v>1091</v>
      </c>
      <c r="E254" t="s">
        <v>1092</v>
      </c>
      <c r="F254" s="1">
        <v>52242</v>
      </c>
      <c r="G254">
        <v>6620765</v>
      </c>
      <c r="H254" t="s">
        <v>1093</v>
      </c>
      <c r="I254">
        <v>811</v>
      </c>
      <c r="J254">
        <v>17</v>
      </c>
      <c r="K254">
        <v>1</v>
      </c>
      <c r="L254">
        <v>1</v>
      </c>
      <c r="M254">
        <v>1</v>
      </c>
      <c r="N254">
        <v>1</v>
      </c>
      <c r="O254" t="s">
        <v>28</v>
      </c>
      <c r="P254">
        <v>1</v>
      </c>
      <c r="R254">
        <v>1</v>
      </c>
      <c r="T254" t="s">
        <v>28</v>
      </c>
      <c r="U254" t="s">
        <v>28</v>
      </c>
      <c r="V254" t="s">
        <v>39</v>
      </c>
      <c r="W254" t="s">
        <v>1094</v>
      </c>
    </row>
    <row r="255" spans="1:23" x14ac:dyDescent="0.25">
      <c r="A255" t="s">
        <v>1088</v>
      </c>
      <c r="B255" t="s">
        <v>1089</v>
      </c>
      <c r="C255" t="s">
        <v>695</v>
      </c>
      <c r="D255" t="s">
        <v>1095</v>
      </c>
      <c r="E255" t="s">
        <v>1096</v>
      </c>
      <c r="F255" s="1">
        <v>50309</v>
      </c>
      <c r="G255">
        <v>6620420</v>
      </c>
      <c r="H255" t="s">
        <v>1097</v>
      </c>
      <c r="I255">
        <v>372</v>
      </c>
      <c r="K255">
        <v>1</v>
      </c>
      <c r="L255">
        <v>1</v>
      </c>
      <c r="O255" t="s">
        <v>28</v>
      </c>
      <c r="P255">
        <v>1</v>
      </c>
      <c r="S255">
        <v>1</v>
      </c>
      <c r="U255" t="s">
        <v>28</v>
      </c>
      <c r="W255" t="s">
        <v>1098</v>
      </c>
    </row>
    <row r="256" spans="1:23" x14ac:dyDescent="0.25">
      <c r="A256" t="s">
        <v>1088</v>
      </c>
      <c r="B256" t="s">
        <v>1089</v>
      </c>
      <c r="C256" t="s">
        <v>695</v>
      </c>
      <c r="D256" t="s">
        <v>1099</v>
      </c>
      <c r="E256" t="s">
        <v>1096</v>
      </c>
      <c r="F256" s="1">
        <v>50314</v>
      </c>
      <c r="G256">
        <v>6620003</v>
      </c>
      <c r="H256" t="s">
        <v>1100</v>
      </c>
      <c r="I256">
        <v>875</v>
      </c>
      <c r="K256">
        <v>1</v>
      </c>
      <c r="L256">
        <v>1</v>
      </c>
      <c r="O256" t="s">
        <v>28</v>
      </c>
      <c r="Q256">
        <v>1</v>
      </c>
      <c r="S256">
        <v>1</v>
      </c>
      <c r="U256" t="s">
        <v>28</v>
      </c>
      <c r="W256" t="s">
        <v>1101</v>
      </c>
    </row>
    <row r="257" spans="1:23" x14ac:dyDescent="0.25">
      <c r="A257" t="s">
        <v>1088</v>
      </c>
      <c r="B257" t="s">
        <v>1089</v>
      </c>
      <c r="C257" t="s">
        <v>1102</v>
      </c>
      <c r="D257" t="s">
        <v>1103</v>
      </c>
      <c r="E257" t="s">
        <v>1104</v>
      </c>
      <c r="F257" s="1">
        <v>51101</v>
      </c>
      <c r="G257">
        <v>6621275</v>
      </c>
      <c r="H257" t="s">
        <v>1105</v>
      </c>
      <c r="I257">
        <v>238</v>
      </c>
      <c r="K257">
        <v>1</v>
      </c>
      <c r="O257" t="s">
        <v>28</v>
      </c>
      <c r="Q257">
        <v>1</v>
      </c>
      <c r="U257" t="s">
        <v>28</v>
      </c>
      <c r="W257" t="s">
        <v>1106</v>
      </c>
    </row>
    <row r="258" spans="1:23" x14ac:dyDescent="0.25">
      <c r="A258" t="s">
        <v>1107</v>
      </c>
      <c r="B258" t="s">
        <v>1108</v>
      </c>
      <c r="C258" t="s">
        <v>1090</v>
      </c>
      <c r="D258" t="s">
        <v>1109</v>
      </c>
      <c r="E258" t="s">
        <v>1110</v>
      </c>
      <c r="F258" s="1">
        <v>66215</v>
      </c>
      <c r="G258">
        <v>6670775</v>
      </c>
      <c r="H258" t="s">
        <v>1111</v>
      </c>
      <c r="I258">
        <v>343</v>
      </c>
      <c r="K258">
        <v>1</v>
      </c>
      <c r="O258" t="s">
        <v>28</v>
      </c>
      <c r="Q258">
        <v>1</v>
      </c>
      <c r="U258" t="s">
        <v>28</v>
      </c>
      <c r="W258" t="s">
        <v>1112</v>
      </c>
    </row>
    <row r="259" spans="1:23" x14ac:dyDescent="0.25">
      <c r="A259" t="s">
        <v>1107</v>
      </c>
      <c r="B259" t="s">
        <v>1108</v>
      </c>
      <c r="C259" t="s">
        <v>1113</v>
      </c>
      <c r="D259" t="s">
        <v>1114</v>
      </c>
      <c r="E259" t="s">
        <v>1115</v>
      </c>
      <c r="F259" s="1">
        <v>67214</v>
      </c>
      <c r="G259">
        <v>6671100</v>
      </c>
      <c r="H259" t="s">
        <v>1116</v>
      </c>
      <c r="I259">
        <v>613</v>
      </c>
      <c r="J259">
        <v>12</v>
      </c>
      <c r="K259">
        <v>1</v>
      </c>
      <c r="M259">
        <v>1</v>
      </c>
      <c r="N259">
        <v>1</v>
      </c>
      <c r="O259" t="s">
        <v>28</v>
      </c>
      <c r="P259">
        <v>1</v>
      </c>
      <c r="T259" t="s">
        <v>28</v>
      </c>
      <c r="U259" t="s">
        <v>28</v>
      </c>
      <c r="W259" t="s">
        <v>1117</v>
      </c>
    </row>
    <row r="260" spans="1:23" x14ac:dyDescent="0.25">
      <c r="A260" t="s">
        <v>1107</v>
      </c>
      <c r="B260" t="s">
        <v>1108</v>
      </c>
      <c r="C260" t="s">
        <v>1113</v>
      </c>
      <c r="D260" t="s">
        <v>1118</v>
      </c>
      <c r="E260" t="s">
        <v>1115</v>
      </c>
      <c r="F260" s="1">
        <v>67214</v>
      </c>
      <c r="G260">
        <v>6671170</v>
      </c>
      <c r="H260" t="s">
        <v>1119</v>
      </c>
      <c r="I260">
        <v>760</v>
      </c>
      <c r="K260">
        <v>1</v>
      </c>
      <c r="L260">
        <v>1</v>
      </c>
      <c r="O260" t="s">
        <v>28</v>
      </c>
      <c r="P260">
        <v>1</v>
      </c>
      <c r="S260">
        <v>1</v>
      </c>
      <c r="U260" t="s">
        <v>28</v>
      </c>
      <c r="W260" t="s">
        <v>1120</v>
      </c>
    </row>
    <row r="261" spans="1:23" x14ac:dyDescent="0.25">
      <c r="A261" t="s">
        <v>1107</v>
      </c>
      <c r="B261" t="s">
        <v>1108</v>
      </c>
      <c r="C261" t="s">
        <v>1121</v>
      </c>
      <c r="D261" t="s">
        <v>1122</v>
      </c>
      <c r="E261" t="s">
        <v>1123</v>
      </c>
      <c r="F261" s="1">
        <v>66604</v>
      </c>
      <c r="G261">
        <v>6671025</v>
      </c>
      <c r="H261" t="s">
        <v>1124</v>
      </c>
      <c r="I261">
        <v>586</v>
      </c>
      <c r="K261">
        <v>1</v>
      </c>
      <c r="O261" t="s">
        <v>28</v>
      </c>
      <c r="Q261">
        <v>1</v>
      </c>
      <c r="U261" t="s">
        <v>28</v>
      </c>
      <c r="W261" t="s">
        <v>1125</v>
      </c>
    </row>
    <row r="262" spans="1:23" x14ac:dyDescent="0.25">
      <c r="A262" t="s">
        <v>1107</v>
      </c>
      <c r="B262" t="s">
        <v>1108</v>
      </c>
      <c r="C262" t="s">
        <v>1126</v>
      </c>
      <c r="D262" t="s">
        <v>1127</v>
      </c>
      <c r="E262" t="s">
        <v>1128</v>
      </c>
      <c r="F262" s="1">
        <v>66160</v>
      </c>
      <c r="G262">
        <v>6670510</v>
      </c>
      <c r="H262" t="s">
        <v>1129</v>
      </c>
      <c r="I262">
        <v>910</v>
      </c>
      <c r="J262">
        <v>16</v>
      </c>
      <c r="K262">
        <v>1</v>
      </c>
      <c r="M262">
        <v>1</v>
      </c>
      <c r="N262">
        <v>1</v>
      </c>
      <c r="O262" t="s">
        <v>28</v>
      </c>
      <c r="P262">
        <v>1</v>
      </c>
      <c r="T262" t="s">
        <v>28</v>
      </c>
      <c r="U262" t="s">
        <v>28</v>
      </c>
      <c r="W262" t="s">
        <v>1130</v>
      </c>
    </row>
    <row r="263" spans="1:23" x14ac:dyDescent="0.25">
      <c r="A263" t="s">
        <v>1131</v>
      </c>
      <c r="B263" t="s">
        <v>1132</v>
      </c>
      <c r="C263" t="s">
        <v>1133</v>
      </c>
      <c r="D263" t="s">
        <v>1134</v>
      </c>
      <c r="E263" t="s">
        <v>1135</v>
      </c>
      <c r="F263" s="1">
        <v>40536</v>
      </c>
      <c r="G263">
        <v>6510455</v>
      </c>
      <c r="H263" t="s">
        <v>1136</v>
      </c>
      <c r="I263">
        <v>945</v>
      </c>
      <c r="K263">
        <v>1</v>
      </c>
      <c r="L263">
        <v>1</v>
      </c>
      <c r="O263" t="s">
        <v>28</v>
      </c>
      <c r="P263">
        <v>1</v>
      </c>
      <c r="R263">
        <v>1</v>
      </c>
      <c r="U263" t="s">
        <v>28</v>
      </c>
      <c r="W263" t="s">
        <v>1137</v>
      </c>
    </row>
    <row r="264" spans="1:23" x14ac:dyDescent="0.25">
      <c r="A264" t="s">
        <v>1131</v>
      </c>
      <c r="B264" t="s">
        <v>1132</v>
      </c>
      <c r="C264" t="s">
        <v>42</v>
      </c>
      <c r="D264" t="s">
        <v>1138</v>
      </c>
      <c r="E264" t="s">
        <v>1139</v>
      </c>
      <c r="F264" s="1">
        <v>40202</v>
      </c>
      <c r="G264">
        <v>6510540</v>
      </c>
      <c r="H264" t="s">
        <v>1140</v>
      </c>
      <c r="I264">
        <v>300</v>
      </c>
      <c r="L264">
        <v>1</v>
      </c>
      <c r="O264" t="s">
        <v>28</v>
      </c>
      <c r="R264">
        <v>1</v>
      </c>
      <c r="U264" t="s">
        <v>28</v>
      </c>
      <c r="W264" t="s">
        <v>1141</v>
      </c>
    </row>
    <row r="265" spans="1:23" x14ac:dyDescent="0.25">
      <c r="A265" t="s">
        <v>1131</v>
      </c>
      <c r="B265" t="s">
        <v>1132</v>
      </c>
      <c r="C265" t="s">
        <v>42</v>
      </c>
      <c r="D265" t="s">
        <v>1142</v>
      </c>
      <c r="E265" t="s">
        <v>1139</v>
      </c>
      <c r="F265" s="1">
        <v>40202</v>
      </c>
      <c r="G265">
        <v>6510550</v>
      </c>
      <c r="H265" t="s">
        <v>1143</v>
      </c>
      <c r="I265">
        <v>404</v>
      </c>
      <c r="J265">
        <v>16</v>
      </c>
      <c r="K265">
        <v>1</v>
      </c>
      <c r="M265">
        <v>1</v>
      </c>
      <c r="O265" t="s">
        <v>28</v>
      </c>
      <c r="P265">
        <v>1</v>
      </c>
      <c r="T265" t="s">
        <v>39</v>
      </c>
      <c r="U265" t="s">
        <v>28</v>
      </c>
      <c r="W265" t="s">
        <v>1144</v>
      </c>
    </row>
    <row r="266" spans="1:23" x14ac:dyDescent="0.25">
      <c r="A266" t="s">
        <v>1131</v>
      </c>
      <c r="B266" t="s">
        <v>1132</v>
      </c>
      <c r="C266" t="s">
        <v>1145</v>
      </c>
      <c r="D266" t="s">
        <v>1146</v>
      </c>
      <c r="E266" t="s">
        <v>1147</v>
      </c>
      <c r="F266" s="1">
        <v>41501</v>
      </c>
      <c r="G266">
        <v>6510860</v>
      </c>
      <c r="H266" t="s">
        <v>1148</v>
      </c>
      <c r="I266">
        <v>348</v>
      </c>
      <c r="K266">
        <v>1</v>
      </c>
      <c r="O266" t="s">
        <v>28</v>
      </c>
      <c r="Q266">
        <v>1</v>
      </c>
      <c r="U266" t="s">
        <v>28</v>
      </c>
      <c r="W266" t="s">
        <v>1149</v>
      </c>
    </row>
    <row r="267" spans="1:23" x14ac:dyDescent="0.25">
      <c r="A267" t="s">
        <v>1150</v>
      </c>
      <c r="B267" t="s">
        <v>1151</v>
      </c>
      <c r="C267" t="s">
        <v>1152</v>
      </c>
      <c r="D267" t="s">
        <v>1153</v>
      </c>
      <c r="E267" t="s">
        <v>1154</v>
      </c>
      <c r="F267" s="1">
        <v>71103</v>
      </c>
      <c r="G267">
        <v>6720776</v>
      </c>
      <c r="H267" t="s">
        <v>1155</v>
      </c>
      <c r="I267">
        <v>452</v>
      </c>
      <c r="J267">
        <v>13</v>
      </c>
      <c r="K267">
        <v>1</v>
      </c>
      <c r="M267">
        <v>1</v>
      </c>
      <c r="O267" t="s">
        <v>28</v>
      </c>
      <c r="P267">
        <v>1</v>
      </c>
      <c r="T267" t="s">
        <v>39</v>
      </c>
      <c r="U267" t="s">
        <v>28</v>
      </c>
      <c r="W267" t="s">
        <v>1156</v>
      </c>
    </row>
    <row r="268" spans="1:23" x14ac:dyDescent="0.25">
      <c r="A268" t="s">
        <v>1150</v>
      </c>
      <c r="B268" t="s">
        <v>1151</v>
      </c>
      <c r="C268" t="s">
        <v>1157</v>
      </c>
      <c r="D268" t="s">
        <v>1158</v>
      </c>
      <c r="E268" t="s">
        <v>1159</v>
      </c>
      <c r="F268" s="1">
        <v>70808</v>
      </c>
      <c r="G268">
        <v>6720028</v>
      </c>
      <c r="H268" t="s">
        <v>1160</v>
      </c>
      <c r="I268">
        <v>988</v>
      </c>
      <c r="K268">
        <v>1</v>
      </c>
      <c r="O268" t="s">
        <v>28</v>
      </c>
      <c r="Q268">
        <v>1</v>
      </c>
      <c r="U268" t="s">
        <v>28</v>
      </c>
      <c r="W268" t="s">
        <v>1161</v>
      </c>
    </row>
    <row r="269" spans="1:23" x14ac:dyDescent="0.25">
      <c r="A269" t="s">
        <v>1150</v>
      </c>
      <c r="B269" t="s">
        <v>1151</v>
      </c>
      <c r="C269" t="s">
        <v>1157</v>
      </c>
      <c r="D269" t="s">
        <v>1162</v>
      </c>
      <c r="E269" t="s">
        <v>1159</v>
      </c>
      <c r="F269" s="1">
        <v>70809</v>
      </c>
      <c r="G269">
        <v>6720042</v>
      </c>
      <c r="H269" t="s">
        <v>1163</v>
      </c>
      <c r="I269">
        <v>527</v>
      </c>
      <c r="J269">
        <v>8</v>
      </c>
      <c r="M269">
        <v>1</v>
      </c>
      <c r="T269" t="s">
        <v>28</v>
      </c>
      <c r="W269" t="s">
        <v>1164</v>
      </c>
    </row>
    <row r="270" spans="1:23" x14ac:dyDescent="0.25">
      <c r="A270" t="s">
        <v>1150</v>
      </c>
      <c r="B270" t="s">
        <v>1151</v>
      </c>
      <c r="C270" t="s">
        <v>1165</v>
      </c>
      <c r="D270" t="s">
        <v>1166</v>
      </c>
      <c r="E270" t="s">
        <v>1167</v>
      </c>
      <c r="F270" s="1">
        <v>70503</v>
      </c>
      <c r="G270">
        <v>6720340</v>
      </c>
      <c r="H270" t="s">
        <v>1168</v>
      </c>
      <c r="I270">
        <v>461</v>
      </c>
      <c r="K270">
        <v>1</v>
      </c>
      <c r="O270" t="s">
        <v>28</v>
      </c>
      <c r="Q270">
        <v>1</v>
      </c>
      <c r="U270" t="s">
        <v>28</v>
      </c>
      <c r="W270" t="s">
        <v>1169</v>
      </c>
    </row>
    <row r="271" spans="1:23" x14ac:dyDescent="0.25">
      <c r="A271" t="s">
        <v>1150</v>
      </c>
      <c r="B271" t="s">
        <v>1151</v>
      </c>
      <c r="C271" t="s">
        <v>1165</v>
      </c>
      <c r="D271" t="s">
        <v>1170</v>
      </c>
      <c r="E271" t="s">
        <v>1167</v>
      </c>
      <c r="F271" s="1">
        <v>70508</v>
      </c>
      <c r="G271">
        <v>6720343</v>
      </c>
      <c r="H271" t="s">
        <v>1171</v>
      </c>
      <c r="I271">
        <v>6</v>
      </c>
      <c r="J271">
        <v>6</v>
      </c>
      <c r="M271">
        <v>1</v>
      </c>
      <c r="N271">
        <v>1</v>
      </c>
      <c r="T271" t="s">
        <v>39</v>
      </c>
      <c r="W271" t="s">
        <v>1172</v>
      </c>
    </row>
    <row r="272" spans="1:23" x14ac:dyDescent="0.25">
      <c r="A272" t="s">
        <v>1150</v>
      </c>
      <c r="B272" t="s">
        <v>1151</v>
      </c>
      <c r="C272" t="s">
        <v>1173</v>
      </c>
      <c r="D272" t="s">
        <v>1174</v>
      </c>
      <c r="E272" t="s">
        <v>1175</v>
      </c>
      <c r="F272" s="1">
        <v>70112</v>
      </c>
      <c r="H272" t="s">
        <v>1176</v>
      </c>
      <c r="I272">
        <v>446</v>
      </c>
      <c r="J272">
        <v>20</v>
      </c>
      <c r="K272">
        <v>1</v>
      </c>
      <c r="M272">
        <v>1</v>
      </c>
      <c r="O272" t="s">
        <v>28</v>
      </c>
      <c r="P272">
        <v>1</v>
      </c>
      <c r="T272" t="s">
        <v>28</v>
      </c>
      <c r="U272" t="s">
        <v>28</v>
      </c>
      <c r="W272" t="s">
        <v>1177</v>
      </c>
    </row>
    <row r="273" spans="1:23" x14ac:dyDescent="0.25">
      <c r="A273" t="s">
        <v>1150</v>
      </c>
      <c r="B273" t="s">
        <v>1151</v>
      </c>
      <c r="C273" t="s">
        <v>1178</v>
      </c>
      <c r="D273" t="s">
        <v>1179</v>
      </c>
      <c r="E273" t="s">
        <v>1180</v>
      </c>
      <c r="F273" s="1">
        <v>71301</v>
      </c>
      <c r="G273">
        <v>6720020</v>
      </c>
      <c r="H273" t="s">
        <v>1181</v>
      </c>
      <c r="I273">
        <v>362</v>
      </c>
      <c r="K273">
        <v>1</v>
      </c>
      <c r="O273" t="s">
        <v>28</v>
      </c>
      <c r="Q273">
        <v>1</v>
      </c>
      <c r="U273" t="s">
        <v>28</v>
      </c>
      <c r="W273" t="s">
        <v>1182</v>
      </c>
    </row>
    <row r="274" spans="1:23" x14ac:dyDescent="0.25">
      <c r="A274" t="s">
        <v>1150</v>
      </c>
      <c r="B274" t="s">
        <v>1151</v>
      </c>
      <c r="C274" t="s">
        <v>1183</v>
      </c>
      <c r="D274" t="s">
        <v>1184</v>
      </c>
      <c r="E274" t="s">
        <v>1185</v>
      </c>
      <c r="F274" s="1">
        <v>70433</v>
      </c>
      <c r="G274">
        <v>6720180</v>
      </c>
      <c r="H274" t="s">
        <v>1186</v>
      </c>
      <c r="I274">
        <v>167</v>
      </c>
      <c r="K274">
        <v>1</v>
      </c>
      <c r="O274" t="s">
        <v>28</v>
      </c>
      <c r="Q274">
        <v>1</v>
      </c>
      <c r="U274" t="s">
        <v>28</v>
      </c>
      <c r="W274" t="s">
        <v>1187</v>
      </c>
    </row>
    <row r="275" spans="1:23" x14ac:dyDescent="0.25">
      <c r="A275" t="s">
        <v>1150</v>
      </c>
      <c r="B275" t="s">
        <v>1151</v>
      </c>
      <c r="C275" t="s">
        <v>1188</v>
      </c>
      <c r="D275" t="s">
        <v>1189</v>
      </c>
      <c r="E275" t="s">
        <v>1190</v>
      </c>
      <c r="F275" s="1">
        <v>70403</v>
      </c>
      <c r="G275">
        <v>6720254</v>
      </c>
      <c r="H275" t="s">
        <v>1191</v>
      </c>
      <c r="I275">
        <v>330</v>
      </c>
      <c r="K275">
        <v>1</v>
      </c>
      <c r="O275" t="s">
        <v>28</v>
      </c>
      <c r="Q275">
        <v>1</v>
      </c>
      <c r="U275" t="s">
        <v>28</v>
      </c>
      <c r="W275" t="s">
        <v>1192</v>
      </c>
    </row>
    <row r="276" spans="1:23" x14ac:dyDescent="0.25">
      <c r="A276" t="s">
        <v>1193</v>
      </c>
      <c r="B276" t="s">
        <v>1194</v>
      </c>
      <c r="C276" t="s">
        <v>1195</v>
      </c>
      <c r="D276" t="s">
        <v>1196</v>
      </c>
      <c r="E276" t="s">
        <v>1197</v>
      </c>
      <c r="F276" s="2" t="s">
        <v>1198</v>
      </c>
      <c r="G276">
        <v>6110430</v>
      </c>
      <c r="H276" t="s">
        <v>1199</v>
      </c>
      <c r="I276">
        <v>637</v>
      </c>
      <c r="J276">
        <v>6</v>
      </c>
      <c r="K276">
        <v>1</v>
      </c>
      <c r="M276">
        <v>1</v>
      </c>
      <c r="O276" t="s">
        <v>28</v>
      </c>
      <c r="P276">
        <v>1</v>
      </c>
      <c r="T276" t="s">
        <v>39</v>
      </c>
      <c r="U276" t="s">
        <v>28</v>
      </c>
      <c r="V276" t="s">
        <v>39</v>
      </c>
      <c r="W276" t="s">
        <v>1200</v>
      </c>
    </row>
    <row r="277" spans="1:23" x14ac:dyDescent="0.25">
      <c r="A277" t="s">
        <v>1193</v>
      </c>
      <c r="B277" t="s">
        <v>1194</v>
      </c>
      <c r="C277" t="s">
        <v>1201</v>
      </c>
      <c r="D277" t="s">
        <v>1202</v>
      </c>
      <c r="E277" t="s">
        <v>1203</v>
      </c>
      <c r="F277" s="2" t="s">
        <v>1204</v>
      </c>
      <c r="G277">
        <v>6110050</v>
      </c>
      <c r="H277" t="s">
        <v>1205</v>
      </c>
      <c r="I277">
        <v>411</v>
      </c>
      <c r="K277">
        <v>1</v>
      </c>
      <c r="O277" t="s">
        <v>28</v>
      </c>
      <c r="Q277">
        <v>1</v>
      </c>
      <c r="U277" t="s">
        <v>28</v>
      </c>
      <c r="W277" t="s">
        <v>1206</v>
      </c>
    </row>
    <row r="278" spans="1:23" x14ac:dyDescent="0.25">
      <c r="A278" t="s">
        <v>1207</v>
      </c>
      <c r="B278" t="s">
        <v>1208</v>
      </c>
      <c r="C278" t="s">
        <v>1209</v>
      </c>
      <c r="D278" t="s">
        <v>1210</v>
      </c>
      <c r="E278" t="s">
        <v>1211</v>
      </c>
      <c r="F278" s="1">
        <v>21287</v>
      </c>
      <c r="G278">
        <v>6320180</v>
      </c>
      <c r="H278" t="s">
        <v>1212</v>
      </c>
      <c r="I278">
        <v>1091</v>
      </c>
      <c r="K278">
        <v>1</v>
      </c>
      <c r="L278">
        <v>1</v>
      </c>
      <c r="N278">
        <v>1</v>
      </c>
      <c r="O278" t="s">
        <v>39</v>
      </c>
      <c r="P278">
        <v>1</v>
      </c>
      <c r="R278">
        <v>1</v>
      </c>
      <c r="T278" t="s">
        <v>28</v>
      </c>
      <c r="U278" t="s">
        <v>28</v>
      </c>
      <c r="V278" t="s">
        <v>28</v>
      </c>
      <c r="W278" t="s">
        <v>1213</v>
      </c>
    </row>
    <row r="279" spans="1:23" x14ac:dyDescent="0.25">
      <c r="A279" t="s">
        <v>1207</v>
      </c>
      <c r="B279" t="s">
        <v>1208</v>
      </c>
      <c r="C279" t="s">
        <v>1209</v>
      </c>
      <c r="D279" t="s">
        <v>1214</v>
      </c>
      <c r="E279" t="s">
        <v>1211</v>
      </c>
      <c r="F279" s="1">
        <v>21224</v>
      </c>
      <c r="G279">
        <v>6320050</v>
      </c>
      <c r="H279" t="s">
        <v>1215</v>
      </c>
      <c r="I279">
        <v>420</v>
      </c>
      <c r="J279">
        <v>20</v>
      </c>
      <c r="K279">
        <v>1</v>
      </c>
      <c r="M279">
        <v>1</v>
      </c>
      <c r="O279" t="s">
        <v>39</v>
      </c>
      <c r="Q279">
        <v>1</v>
      </c>
      <c r="T279" t="s">
        <v>28</v>
      </c>
      <c r="U279" t="s">
        <v>28</v>
      </c>
      <c r="V279" t="s">
        <v>28</v>
      </c>
      <c r="W279" t="s">
        <v>1216</v>
      </c>
    </row>
    <row r="280" spans="1:23" x14ac:dyDescent="0.25">
      <c r="A280" t="s">
        <v>1207</v>
      </c>
      <c r="B280" t="s">
        <v>1208</v>
      </c>
      <c r="C280" t="s">
        <v>1209</v>
      </c>
      <c r="D280" t="s">
        <v>1217</v>
      </c>
      <c r="E280" t="s">
        <v>1211</v>
      </c>
      <c r="F280" s="1">
        <v>21215</v>
      </c>
      <c r="G280">
        <v>6320280</v>
      </c>
      <c r="H280" t="s">
        <v>1218</v>
      </c>
      <c r="I280">
        <v>483</v>
      </c>
      <c r="K280">
        <v>1</v>
      </c>
      <c r="O280" t="s">
        <v>39</v>
      </c>
      <c r="Q280">
        <v>1</v>
      </c>
      <c r="U280" t="s">
        <v>28</v>
      </c>
      <c r="W280" t="s">
        <v>1219</v>
      </c>
    </row>
    <row r="281" spans="1:23" x14ac:dyDescent="0.25">
      <c r="A281" t="s">
        <v>1207</v>
      </c>
      <c r="B281" t="s">
        <v>1208</v>
      </c>
      <c r="C281" t="s">
        <v>59</v>
      </c>
      <c r="D281" t="s">
        <v>1220</v>
      </c>
      <c r="E281" t="s">
        <v>1221</v>
      </c>
      <c r="F281" s="1">
        <v>20889</v>
      </c>
      <c r="G281">
        <v>6320360</v>
      </c>
      <c r="H281" t="s">
        <v>1222</v>
      </c>
      <c r="I281">
        <v>244</v>
      </c>
      <c r="K281">
        <v>1</v>
      </c>
      <c r="O281" t="s">
        <v>40</v>
      </c>
      <c r="Q281">
        <v>1</v>
      </c>
      <c r="U281" t="s">
        <v>39</v>
      </c>
      <c r="W281" t="s">
        <v>1223</v>
      </c>
    </row>
    <row r="282" spans="1:23" x14ac:dyDescent="0.25">
      <c r="A282" t="s">
        <v>1207</v>
      </c>
      <c r="B282" t="s">
        <v>1208</v>
      </c>
      <c r="C282" t="s">
        <v>59</v>
      </c>
      <c r="D282" t="s">
        <v>1224</v>
      </c>
      <c r="E282" t="s">
        <v>1221</v>
      </c>
      <c r="F282" s="1">
        <v>20814</v>
      </c>
      <c r="G282">
        <v>6320350</v>
      </c>
      <c r="H282" t="s">
        <v>1225</v>
      </c>
      <c r="I282">
        <v>230</v>
      </c>
      <c r="K282">
        <v>1</v>
      </c>
      <c r="O282" t="s">
        <v>39</v>
      </c>
      <c r="Q282">
        <v>1</v>
      </c>
      <c r="U282" t="s">
        <v>28</v>
      </c>
      <c r="W282" t="s">
        <v>1226</v>
      </c>
    </row>
    <row r="283" spans="1:23" x14ac:dyDescent="0.25">
      <c r="A283" t="s">
        <v>1207</v>
      </c>
      <c r="B283" t="s">
        <v>1208</v>
      </c>
      <c r="C283" t="s">
        <v>1227</v>
      </c>
      <c r="D283" t="s">
        <v>1228</v>
      </c>
      <c r="E283" t="s">
        <v>1229</v>
      </c>
      <c r="F283" s="1">
        <v>20785</v>
      </c>
      <c r="G283">
        <v>6320610</v>
      </c>
      <c r="H283" t="s">
        <v>1230</v>
      </c>
      <c r="I283">
        <v>205</v>
      </c>
      <c r="K283">
        <v>1</v>
      </c>
      <c r="O283" t="s">
        <v>39</v>
      </c>
      <c r="Q283">
        <v>1</v>
      </c>
      <c r="U283" t="s">
        <v>28</v>
      </c>
      <c r="W283" t="s">
        <v>1231</v>
      </c>
    </row>
    <row r="284" spans="1:23" x14ac:dyDescent="0.25">
      <c r="A284" t="s">
        <v>1232</v>
      </c>
      <c r="B284" t="s">
        <v>1233</v>
      </c>
      <c r="C284" t="s">
        <v>1234</v>
      </c>
      <c r="D284" t="s">
        <v>1235</v>
      </c>
      <c r="E284" t="s">
        <v>1236</v>
      </c>
      <c r="F284" s="2" t="s">
        <v>1237</v>
      </c>
      <c r="G284">
        <v>6141435</v>
      </c>
      <c r="H284" t="s">
        <v>1238</v>
      </c>
      <c r="I284">
        <v>360</v>
      </c>
      <c r="K284">
        <v>1</v>
      </c>
      <c r="O284" t="s">
        <v>28</v>
      </c>
      <c r="Q284">
        <v>1</v>
      </c>
      <c r="U284" t="s">
        <v>28</v>
      </c>
      <c r="W284" t="s">
        <v>1239</v>
      </c>
    </row>
    <row r="285" spans="1:23" x14ac:dyDescent="0.25">
      <c r="A285" t="s">
        <v>1232</v>
      </c>
      <c r="B285" t="s">
        <v>1233</v>
      </c>
      <c r="C285" t="s">
        <v>1240</v>
      </c>
      <c r="D285" t="s">
        <v>1241</v>
      </c>
      <c r="E285" t="s">
        <v>1022</v>
      </c>
      <c r="F285" s="2" t="s">
        <v>1242</v>
      </c>
      <c r="G285">
        <v>6141955</v>
      </c>
      <c r="H285" t="s">
        <v>1243</v>
      </c>
      <c r="I285">
        <v>716</v>
      </c>
      <c r="K285">
        <v>1</v>
      </c>
      <c r="L285">
        <v>1</v>
      </c>
      <c r="O285" t="s">
        <v>28</v>
      </c>
      <c r="P285">
        <v>1</v>
      </c>
      <c r="S285">
        <v>1</v>
      </c>
      <c r="U285" t="s">
        <v>28</v>
      </c>
      <c r="W285" t="s">
        <v>1244</v>
      </c>
    </row>
    <row r="286" spans="1:23" x14ac:dyDescent="0.25">
      <c r="A286" t="s">
        <v>1232</v>
      </c>
      <c r="B286" t="s">
        <v>1233</v>
      </c>
      <c r="C286" t="s">
        <v>1245</v>
      </c>
      <c r="D286" t="s">
        <v>1246</v>
      </c>
      <c r="E286" t="s">
        <v>1247</v>
      </c>
      <c r="F286" s="2" t="s">
        <v>1248</v>
      </c>
      <c r="G286">
        <v>6140690</v>
      </c>
      <c r="H286" t="s">
        <v>1249</v>
      </c>
      <c r="I286">
        <v>396</v>
      </c>
      <c r="K286">
        <v>1</v>
      </c>
      <c r="O286" t="s">
        <v>28</v>
      </c>
      <c r="P286">
        <v>1</v>
      </c>
      <c r="U286" t="s">
        <v>28</v>
      </c>
      <c r="W286" t="s">
        <v>1250</v>
      </c>
    </row>
    <row r="287" spans="1:23" x14ac:dyDescent="0.25">
      <c r="A287" t="s">
        <v>1232</v>
      </c>
      <c r="B287" t="s">
        <v>1233</v>
      </c>
      <c r="C287" t="s">
        <v>1251</v>
      </c>
      <c r="D287" t="s">
        <v>1252</v>
      </c>
      <c r="E287" t="s">
        <v>1253</v>
      </c>
      <c r="F287" s="2" t="s">
        <v>1254</v>
      </c>
      <c r="G287">
        <v>6141900</v>
      </c>
      <c r="H287" t="s">
        <v>1255</v>
      </c>
      <c r="I287">
        <v>408</v>
      </c>
      <c r="K287">
        <v>1</v>
      </c>
      <c r="O287" t="s">
        <v>28</v>
      </c>
      <c r="Q287">
        <v>1</v>
      </c>
      <c r="U287" t="s">
        <v>28</v>
      </c>
      <c r="W287" t="s">
        <v>1256</v>
      </c>
    </row>
    <row r="288" spans="1:23" x14ac:dyDescent="0.25">
      <c r="A288" t="s">
        <v>1232</v>
      </c>
      <c r="B288" t="s">
        <v>1233</v>
      </c>
      <c r="C288" t="s">
        <v>1257</v>
      </c>
      <c r="D288" t="s">
        <v>1258</v>
      </c>
      <c r="E288" t="s">
        <v>1259</v>
      </c>
      <c r="F288" s="2" t="s">
        <v>1260</v>
      </c>
      <c r="G288">
        <v>6140013</v>
      </c>
      <c r="H288" t="s">
        <v>1261</v>
      </c>
      <c r="I288">
        <v>673</v>
      </c>
      <c r="K288">
        <v>1</v>
      </c>
      <c r="O288" t="s">
        <v>28</v>
      </c>
      <c r="P288">
        <v>1</v>
      </c>
      <c r="U288" t="s">
        <v>28</v>
      </c>
      <c r="W288" t="s">
        <v>1262</v>
      </c>
    </row>
    <row r="289" spans="1:23" x14ac:dyDescent="0.25">
      <c r="A289" t="s">
        <v>1232</v>
      </c>
      <c r="B289" t="s">
        <v>1233</v>
      </c>
      <c r="C289" t="s">
        <v>1257</v>
      </c>
      <c r="D289" t="s">
        <v>1263</v>
      </c>
      <c r="E289" t="s">
        <v>1259</v>
      </c>
      <c r="F289" s="2" t="s">
        <v>1264</v>
      </c>
      <c r="G289">
        <v>6140270</v>
      </c>
      <c r="H289" t="s">
        <v>1265</v>
      </c>
      <c r="I289">
        <v>415</v>
      </c>
      <c r="L289">
        <v>1</v>
      </c>
      <c r="O289" t="s">
        <v>28</v>
      </c>
      <c r="R289">
        <v>1</v>
      </c>
      <c r="U289" t="s">
        <v>28</v>
      </c>
      <c r="W289" t="s">
        <v>1266</v>
      </c>
    </row>
    <row r="290" spans="1:23" x14ac:dyDescent="0.25">
      <c r="A290" t="s">
        <v>1232</v>
      </c>
      <c r="B290" t="s">
        <v>1233</v>
      </c>
      <c r="C290" t="s">
        <v>1257</v>
      </c>
      <c r="D290" t="s">
        <v>1267</v>
      </c>
      <c r="E290" t="s">
        <v>1259</v>
      </c>
      <c r="F290" s="2" t="s">
        <v>1268</v>
      </c>
      <c r="G290">
        <v>6140010</v>
      </c>
      <c r="H290" t="s">
        <v>1269</v>
      </c>
      <c r="I290">
        <v>514</v>
      </c>
      <c r="K290">
        <v>1</v>
      </c>
      <c r="L290">
        <v>1</v>
      </c>
      <c r="O290" t="s">
        <v>28</v>
      </c>
      <c r="P290">
        <v>1</v>
      </c>
      <c r="S290">
        <v>1</v>
      </c>
      <c r="U290" t="s">
        <v>28</v>
      </c>
      <c r="W290" t="s">
        <v>1270</v>
      </c>
    </row>
    <row r="291" spans="1:23" x14ac:dyDescent="0.25">
      <c r="A291" t="s">
        <v>1232</v>
      </c>
      <c r="B291" t="s">
        <v>1233</v>
      </c>
      <c r="C291" t="s">
        <v>1257</v>
      </c>
      <c r="D291" t="s">
        <v>1271</v>
      </c>
      <c r="E291" t="s">
        <v>1259</v>
      </c>
      <c r="F291" s="2" t="s">
        <v>1264</v>
      </c>
      <c r="G291">
        <v>6140215</v>
      </c>
      <c r="H291" t="s">
        <v>1272</v>
      </c>
      <c r="I291">
        <v>793</v>
      </c>
      <c r="J291">
        <v>15</v>
      </c>
      <c r="K291">
        <v>1</v>
      </c>
      <c r="M291">
        <v>1</v>
      </c>
      <c r="O291" t="s">
        <v>28</v>
      </c>
      <c r="P291">
        <v>1</v>
      </c>
      <c r="T291" t="s">
        <v>28</v>
      </c>
      <c r="U291" t="s">
        <v>28</v>
      </c>
      <c r="W291" t="s">
        <v>1273</v>
      </c>
    </row>
    <row r="292" spans="1:23" x14ac:dyDescent="0.25">
      <c r="A292" t="s">
        <v>1232</v>
      </c>
      <c r="B292" t="s">
        <v>1233</v>
      </c>
      <c r="C292" t="s">
        <v>1257</v>
      </c>
      <c r="D292" t="s">
        <v>1274</v>
      </c>
      <c r="E292" t="s">
        <v>1259</v>
      </c>
      <c r="F292" s="2" t="s">
        <v>1275</v>
      </c>
      <c r="G292">
        <v>6140430</v>
      </c>
      <c r="H292" t="s">
        <v>1276</v>
      </c>
      <c r="I292">
        <v>999</v>
      </c>
      <c r="J292">
        <v>22</v>
      </c>
      <c r="K292">
        <v>1</v>
      </c>
      <c r="L292">
        <v>1</v>
      </c>
      <c r="M292">
        <v>1</v>
      </c>
      <c r="O292" t="s">
        <v>28</v>
      </c>
      <c r="P292">
        <v>1</v>
      </c>
      <c r="R292">
        <v>1</v>
      </c>
      <c r="T292" t="s">
        <v>28</v>
      </c>
      <c r="U292" t="s">
        <v>28</v>
      </c>
      <c r="W292" t="s">
        <v>1277</v>
      </c>
    </row>
    <row r="293" spans="1:23" x14ac:dyDescent="0.25">
      <c r="A293" t="s">
        <v>1232</v>
      </c>
      <c r="B293" t="s">
        <v>1233</v>
      </c>
      <c r="C293" t="s">
        <v>1257</v>
      </c>
      <c r="D293" t="s">
        <v>1278</v>
      </c>
      <c r="E293" t="s">
        <v>1259</v>
      </c>
      <c r="F293" s="2" t="s">
        <v>1279</v>
      </c>
      <c r="G293">
        <v>6140465</v>
      </c>
      <c r="H293" t="s">
        <v>1280</v>
      </c>
      <c r="I293">
        <v>415</v>
      </c>
      <c r="K293">
        <v>1</v>
      </c>
      <c r="L293">
        <v>1</v>
      </c>
      <c r="O293" t="s">
        <v>28</v>
      </c>
      <c r="P293">
        <v>1</v>
      </c>
      <c r="R293">
        <v>1</v>
      </c>
      <c r="U293" t="s">
        <v>28</v>
      </c>
      <c r="W293" t="s">
        <v>1281</v>
      </c>
    </row>
    <row r="294" spans="1:23" x14ac:dyDescent="0.25">
      <c r="A294" t="s">
        <v>1232</v>
      </c>
      <c r="B294" t="s">
        <v>1233</v>
      </c>
      <c r="C294" t="s">
        <v>1257</v>
      </c>
      <c r="D294" t="s">
        <v>1282</v>
      </c>
      <c r="E294" t="s">
        <v>1259</v>
      </c>
      <c r="F294" s="2" t="s">
        <v>1275</v>
      </c>
      <c r="G294">
        <v>6140581</v>
      </c>
      <c r="H294" t="s">
        <v>1283</v>
      </c>
      <c r="I294">
        <v>30</v>
      </c>
      <c r="J294">
        <v>15</v>
      </c>
      <c r="N294">
        <v>1</v>
      </c>
      <c r="T294" t="s">
        <v>28</v>
      </c>
      <c r="W294" t="s">
        <v>1284</v>
      </c>
    </row>
    <row r="295" spans="1:23" x14ac:dyDescent="0.25">
      <c r="A295" t="s">
        <v>1285</v>
      </c>
      <c r="B295" t="s">
        <v>1286</v>
      </c>
      <c r="C295" t="s">
        <v>1287</v>
      </c>
      <c r="D295" t="s">
        <v>1288</v>
      </c>
      <c r="E295" t="s">
        <v>1289</v>
      </c>
      <c r="F295" s="1">
        <v>49770</v>
      </c>
      <c r="G295">
        <v>6442035</v>
      </c>
      <c r="H295" t="s">
        <v>1290</v>
      </c>
      <c r="I295">
        <v>202</v>
      </c>
      <c r="K295">
        <v>1</v>
      </c>
      <c r="O295" t="s">
        <v>28</v>
      </c>
      <c r="Q295">
        <v>1</v>
      </c>
      <c r="U295" t="s">
        <v>28</v>
      </c>
      <c r="W295" t="s">
        <v>1291</v>
      </c>
    </row>
    <row r="296" spans="1:23" x14ac:dyDescent="0.25">
      <c r="A296" t="s">
        <v>1285</v>
      </c>
      <c r="B296" t="s">
        <v>1286</v>
      </c>
      <c r="C296" t="s">
        <v>1292</v>
      </c>
      <c r="D296" t="s">
        <v>1293</v>
      </c>
      <c r="E296" t="s">
        <v>1294</v>
      </c>
      <c r="F296" s="1">
        <v>48439</v>
      </c>
      <c r="G296">
        <v>6440018</v>
      </c>
      <c r="H296" t="s">
        <v>1295</v>
      </c>
      <c r="I296">
        <v>410</v>
      </c>
      <c r="K296">
        <v>1</v>
      </c>
      <c r="O296" t="s">
        <v>28</v>
      </c>
      <c r="Q296">
        <v>1</v>
      </c>
      <c r="U296" t="s">
        <v>28</v>
      </c>
      <c r="W296" t="s">
        <v>1296</v>
      </c>
    </row>
    <row r="297" spans="1:23" x14ac:dyDescent="0.25">
      <c r="A297" t="s">
        <v>1285</v>
      </c>
      <c r="B297" t="s">
        <v>1286</v>
      </c>
      <c r="C297" t="s">
        <v>1292</v>
      </c>
      <c r="D297" t="s">
        <v>1297</v>
      </c>
      <c r="E297" t="s">
        <v>1298</v>
      </c>
      <c r="F297" s="1">
        <v>48503</v>
      </c>
      <c r="G297">
        <v>6441030</v>
      </c>
      <c r="H297" t="s">
        <v>1299</v>
      </c>
      <c r="I297">
        <v>443</v>
      </c>
      <c r="J297">
        <v>15</v>
      </c>
      <c r="K297">
        <v>1</v>
      </c>
      <c r="L297">
        <v>1</v>
      </c>
      <c r="M297">
        <v>1</v>
      </c>
      <c r="O297" t="s">
        <v>28</v>
      </c>
      <c r="P297">
        <v>1</v>
      </c>
      <c r="S297">
        <v>1</v>
      </c>
      <c r="T297" t="s">
        <v>39</v>
      </c>
      <c r="U297" t="s">
        <v>28</v>
      </c>
      <c r="V297" t="s">
        <v>28</v>
      </c>
      <c r="W297" t="s">
        <v>1300</v>
      </c>
    </row>
    <row r="298" spans="1:23" x14ac:dyDescent="0.25">
      <c r="A298" t="s">
        <v>1285</v>
      </c>
      <c r="B298" t="s">
        <v>1286</v>
      </c>
      <c r="C298" t="s">
        <v>1301</v>
      </c>
      <c r="D298" t="s">
        <v>1302</v>
      </c>
      <c r="E298" t="s">
        <v>1303</v>
      </c>
      <c r="F298" s="1">
        <v>49684</v>
      </c>
      <c r="G298">
        <v>6440013</v>
      </c>
      <c r="H298" t="s">
        <v>1304</v>
      </c>
      <c r="I298">
        <v>442</v>
      </c>
      <c r="K298">
        <v>1</v>
      </c>
      <c r="O298" t="s">
        <v>28</v>
      </c>
      <c r="Q298">
        <v>1</v>
      </c>
      <c r="U298" t="s">
        <v>28</v>
      </c>
      <c r="W298" t="s">
        <v>1305</v>
      </c>
    </row>
    <row r="299" spans="1:23" x14ac:dyDescent="0.25">
      <c r="A299" t="s">
        <v>1285</v>
      </c>
      <c r="B299" t="s">
        <v>1286</v>
      </c>
      <c r="C299" t="s">
        <v>1306</v>
      </c>
      <c r="D299" t="s">
        <v>1307</v>
      </c>
      <c r="E299" t="s">
        <v>1308</v>
      </c>
      <c r="F299" s="1">
        <v>48909</v>
      </c>
      <c r="G299">
        <v>6441595</v>
      </c>
      <c r="H299" t="s">
        <v>1309</v>
      </c>
      <c r="I299">
        <v>733</v>
      </c>
      <c r="K299">
        <v>1</v>
      </c>
      <c r="O299" t="s">
        <v>28</v>
      </c>
      <c r="P299">
        <v>1</v>
      </c>
      <c r="U299" t="s">
        <v>28</v>
      </c>
      <c r="W299" t="s">
        <v>1310</v>
      </c>
    </row>
    <row r="300" spans="1:23" x14ac:dyDescent="0.25">
      <c r="A300" t="s">
        <v>1285</v>
      </c>
      <c r="B300" t="s">
        <v>1286</v>
      </c>
      <c r="C300" t="s">
        <v>928</v>
      </c>
      <c r="D300" t="s">
        <v>1311</v>
      </c>
      <c r="E300" t="s">
        <v>928</v>
      </c>
      <c r="F300" s="1">
        <v>49201</v>
      </c>
      <c r="G300">
        <v>6441500</v>
      </c>
      <c r="H300" t="s">
        <v>1312</v>
      </c>
      <c r="I300">
        <v>475</v>
      </c>
      <c r="K300">
        <v>1</v>
      </c>
      <c r="O300" t="s">
        <v>28</v>
      </c>
      <c r="Q300">
        <v>1</v>
      </c>
      <c r="U300" t="s">
        <v>28</v>
      </c>
      <c r="W300" t="s">
        <v>1313</v>
      </c>
    </row>
    <row r="301" spans="1:23" x14ac:dyDescent="0.25">
      <c r="A301" t="s">
        <v>1285</v>
      </c>
      <c r="B301" t="s">
        <v>1286</v>
      </c>
      <c r="C301" t="s">
        <v>1314</v>
      </c>
      <c r="D301" t="s">
        <v>1315</v>
      </c>
      <c r="E301" t="s">
        <v>1314</v>
      </c>
      <c r="F301" s="1">
        <v>49048</v>
      </c>
      <c r="G301">
        <v>6440017</v>
      </c>
      <c r="H301" t="s">
        <v>1316</v>
      </c>
      <c r="I301">
        <v>356</v>
      </c>
      <c r="K301">
        <v>1</v>
      </c>
      <c r="O301" t="s">
        <v>28</v>
      </c>
      <c r="Q301">
        <v>1</v>
      </c>
      <c r="U301" t="s">
        <v>28</v>
      </c>
      <c r="W301" t="s">
        <v>1317</v>
      </c>
    </row>
    <row r="302" spans="1:23" x14ac:dyDescent="0.25">
      <c r="A302" t="s">
        <v>1285</v>
      </c>
      <c r="B302" t="s">
        <v>1286</v>
      </c>
      <c r="C302" t="s">
        <v>1314</v>
      </c>
      <c r="D302" t="s">
        <v>1318</v>
      </c>
      <c r="E302" t="s">
        <v>1314</v>
      </c>
      <c r="F302" s="1">
        <v>49007</v>
      </c>
      <c r="G302">
        <v>6441550</v>
      </c>
      <c r="H302" t="s">
        <v>1319</v>
      </c>
      <c r="I302">
        <v>435</v>
      </c>
      <c r="J302">
        <v>8</v>
      </c>
      <c r="K302">
        <v>1</v>
      </c>
      <c r="M302">
        <v>1</v>
      </c>
      <c r="O302" t="s">
        <v>28</v>
      </c>
      <c r="P302">
        <v>1</v>
      </c>
      <c r="T302" t="s">
        <v>39</v>
      </c>
      <c r="U302" t="s">
        <v>28</v>
      </c>
      <c r="V302" t="s">
        <v>28</v>
      </c>
      <c r="W302" t="s">
        <v>1320</v>
      </c>
    </row>
    <row r="303" spans="1:23" x14ac:dyDescent="0.25">
      <c r="A303" t="s">
        <v>1285</v>
      </c>
      <c r="B303" t="s">
        <v>1286</v>
      </c>
      <c r="C303" t="s">
        <v>1321</v>
      </c>
      <c r="D303" t="s">
        <v>1322</v>
      </c>
      <c r="E303" t="s">
        <v>1323</v>
      </c>
      <c r="F303" s="1">
        <v>49503</v>
      </c>
      <c r="G303">
        <v>6441210</v>
      </c>
      <c r="H303" t="s">
        <v>1324</v>
      </c>
      <c r="I303">
        <v>303</v>
      </c>
      <c r="K303">
        <v>1</v>
      </c>
      <c r="O303" t="s">
        <v>28</v>
      </c>
      <c r="Q303">
        <v>1</v>
      </c>
      <c r="U303" t="s">
        <v>28</v>
      </c>
      <c r="W303" t="s">
        <v>1325</v>
      </c>
    </row>
    <row r="304" spans="1:23" x14ac:dyDescent="0.25">
      <c r="A304" t="s">
        <v>1285</v>
      </c>
      <c r="B304" t="s">
        <v>1286</v>
      </c>
      <c r="C304" t="s">
        <v>1321</v>
      </c>
      <c r="D304" t="s">
        <v>1326</v>
      </c>
      <c r="E304" t="s">
        <v>1323</v>
      </c>
      <c r="F304" s="1">
        <v>49503</v>
      </c>
      <c r="G304">
        <v>6440021</v>
      </c>
      <c r="H304" t="s">
        <v>1327</v>
      </c>
      <c r="I304">
        <v>1398</v>
      </c>
      <c r="J304">
        <v>8</v>
      </c>
      <c r="K304">
        <v>1</v>
      </c>
      <c r="L304">
        <v>1</v>
      </c>
      <c r="M304">
        <v>1</v>
      </c>
      <c r="N304">
        <v>1</v>
      </c>
      <c r="O304" t="s">
        <v>28</v>
      </c>
      <c r="P304">
        <v>1</v>
      </c>
      <c r="R304">
        <v>1</v>
      </c>
      <c r="T304" t="s">
        <v>39</v>
      </c>
      <c r="U304" t="s">
        <v>28</v>
      </c>
      <c r="V304" t="s">
        <v>28</v>
      </c>
      <c r="W304" t="s">
        <v>1328</v>
      </c>
    </row>
    <row r="305" spans="1:23" x14ac:dyDescent="0.25">
      <c r="A305" t="s">
        <v>1285</v>
      </c>
      <c r="B305" t="s">
        <v>1286</v>
      </c>
      <c r="C305" t="s">
        <v>1321</v>
      </c>
      <c r="D305" t="s">
        <v>1329</v>
      </c>
      <c r="E305" t="s">
        <v>1330</v>
      </c>
      <c r="F305" s="1">
        <v>49519</v>
      </c>
      <c r="G305">
        <v>6441231</v>
      </c>
      <c r="H305" t="s">
        <v>1331</v>
      </c>
      <c r="I305">
        <v>208</v>
      </c>
      <c r="K305">
        <v>1</v>
      </c>
      <c r="O305" t="s">
        <v>28</v>
      </c>
      <c r="Q305">
        <v>1</v>
      </c>
      <c r="U305" t="s">
        <v>28</v>
      </c>
      <c r="W305" t="s">
        <v>1332</v>
      </c>
    </row>
    <row r="306" spans="1:23" x14ac:dyDescent="0.25">
      <c r="A306" t="s">
        <v>1285</v>
      </c>
      <c r="B306" t="s">
        <v>1286</v>
      </c>
      <c r="C306" t="s">
        <v>1333</v>
      </c>
      <c r="D306" t="s">
        <v>1334</v>
      </c>
      <c r="E306" t="s">
        <v>1333</v>
      </c>
      <c r="F306" s="1">
        <v>48446</v>
      </c>
      <c r="G306">
        <v>6441640</v>
      </c>
      <c r="H306" t="s">
        <v>1335</v>
      </c>
      <c r="I306">
        <v>222</v>
      </c>
      <c r="K306">
        <v>1</v>
      </c>
      <c r="O306" t="s">
        <v>28</v>
      </c>
      <c r="Q306">
        <v>1</v>
      </c>
      <c r="U306" t="s">
        <v>28</v>
      </c>
      <c r="W306" t="s">
        <v>1336</v>
      </c>
    </row>
    <row r="307" spans="1:23" x14ac:dyDescent="0.25">
      <c r="A307" t="s">
        <v>1285</v>
      </c>
      <c r="B307" t="s">
        <v>1286</v>
      </c>
      <c r="C307" t="s">
        <v>1337</v>
      </c>
      <c r="D307" t="s">
        <v>1338</v>
      </c>
      <c r="E307" t="s">
        <v>1339</v>
      </c>
      <c r="F307" s="1">
        <v>48038</v>
      </c>
      <c r="G307">
        <v>6441830</v>
      </c>
      <c r="H307" t="s">
        <v>1340</v>
      </c>
      <c r="I307">
        <v>361</v>
      </c>
      <c r="K307">
        <v>1</v>
      </c>
      <c r="O307" t="s">
        <v>28</v>
      </c>
      <c r="Q307">
        <v>1</v>
      </c>
      <c r="U307" t="s">
        <v>28</v>
      </c>
      <c r="W307" t="s">
        <v>1341</v>
      </c>
    </row>
    <row r="308" spans="1:23" x14ac:dyDescent="0.25">
      <c r="A308" t="s">
        <v>1285</v>
      </c>
      <c r="B308" t="s">
        <v>1286</v>
      </c>
      <c r="C308" t="s">
        <v>1337</v>
      </c>
      <c r="D308" t="s">
        <v>1342</v>
      </c>
      <c r="E308" t="s">
        <v>1343</v>
      </c>
      <c r="F308" s="1">
        <v>48043</v>
      </c>
      <c r="G308">
        <v>6441847</v>
      </c>
      <c r="H308" t="s">
        <v>1344</v>
      </c>
      <c r="I308">
        <v>288</v>
      </c>
      <c r="K308">
        <v>1</v>
      </c>
      <c r="O308" t="s">
        <v>28</v>
      </c>
      <c r="Q308">
        <v>1</v>
      </c>
      <c r="U308" t="s">
        <v>28</v>
      </c>
      <c r="W308" t="s">
        <v>1345</v>
      </c>
    </row>
    <row r="309" spans="1:23" x14ac:dyDescent="0.25">
      <c r="A309" t="s">
        <v>1285</v>
      </c>
      <c r="B309" t="s">
        <v>1286</v>
      </c>
      <c r="C309" t="s">
        <v>1346</v>
      </c>
      <c r="D309" t="s">
        <v>1347</v>
      </c>
      <c r="E309" t="s">
        <v>1346</v>
      </c>
      <c r="F309" s="1">
        <v>49855</v>
      </c>
      <c r="G309">
        <v>6441720</v>
      </c>
      <c r="H309" t="s">
        <v>1348</v>
      </c>
      <c r="I309">
        <v>307</v>
      </c>
      <c r="K309">
        <v>1</v>
      </c>
      <c r="O309" t="s">
        <v>28</v>
      </c>
      <c r="Q309">
        <v>1</v>
      </c>
      <c r="U309" t="s">
        <v>28</v>
      </c>
      <c r="W309" t="s">
        <v>1349</v>
      </c>
    </row>
    <row r="310" spans="1:23" x14ac:dyDescent="0.25">
      <c r="A310" t="s">
        <v>1285</v>
      </c>
      <c r="B310" t="s">
        <v>1286</v>
      </c>
      <c r="C310" t="s">
        <v>1350</v>
      </c>
      <c r="D310" t="s">
        <v>1351</v>
      </c>
      <c r="E310" t="s">
        <v>1350</v>
      </c>
      <c r="F310" s="1">
        <v>48670</v>
      </c>
      <c r="G310">
        <v>6441785</v>
      </c>
      <c r="H310" t="s">
        <v>1352</v>
      </c>
      <c r="I310">
        <v>324</v>
      </c>
      <c r="K310">
        <v>1</v>
      </c>
      <c r="O310" t="s">
        <v>28</v>
      </c>
      <c r="Q310">
        <v>1</v>
      </c>
      <c r="U310" t="s">
        <v>28</v>
      </c>
      <c r="W310" t="s">
        <v>1353</v>
      </c>
    </row>
    <row r="311" spans="1:23" x14ac:dyDescent="0.25">
      <c r="A311" t="s">
        <v>1285</v>
      </c>
      <c r="B311" t="s">
        <v>1286</v>
      </c>
      <c r="C311" t="s">
        <v>1354</v>
      </c>
      <c r="D311" t="s">
        <v>1355</v>
      </c>
      <c r="E311" t="s">
        <v>1354</v>
      </c>
      <c r="F311" s="1">
        <v>49444</v>
      </c>
      <c r="G311">
        <v>6440024</v>
      </c>
      <c r="H311" t="s">
        <v>1356</v>
      </c>
      <c r="I311">
        <v>329</v>
      </c>
      <c r="K311">
        <v>1</v>
      </c>
      <c r="O311" t="s">
        <v>28</v>
      </c>
      <c r="Q311">
        <v>1</v>
      </c>
      <c r="U311" t="s">
        <v>28</v>
      </c>
      <c r="W311" t="s">
        <v>1357</v>
      </c>
    </row>
    <row r="312" spans="1:23" x14ac:dyDescent="0.25">
      <c r="A312" t="s">
        <v>1285</v>
      </c>
      <c r="B312" t="s">
        <v>1286</v>
      </c>
      <c r="C312" t="s">
        <v>150</v>
      </c>
      <c r="D312" t="s">
        <v>1358</v>
      </c>
      <c r="E312" t="s">
        <v>1359</v>
      </c>
      <c r="F312" s="1">
        <v>48075</v>
      </c>
      <c r="G312">
        <v>6440780</v>
      </c>
      <c r="H312" t="s">
        <v>1360</v>
      </c>
      <c r="I312">
        <v>563</v>
      </c>
      <c r="K312">
        <v>1</v>
      </c>
      <c r="O312" t="s">
        <v>28</v>
      </c>
      <c r="Q312">
        <v>1</v>
      </c>
      <c r="U312" t="s">
        <v>28</v>
      </c>
      <c r="W312" t="s">
        <v>1361</v>
      </c>
    </row>
    <row r="313" spans="1:23" x14ac:dyDescent="0.25">
      <c r="A313" t="s">
        <v>1285</v>
      </c>
      <c r="B313" t="s">
        <v>1286</v>
      </c>
      <c r="C313" t="s">
        <v>150</v>
      </c>
      <c r="D313" t="s">
        <v>1362</v>
      </c>
      <c r="E313" t="s">
        <v>1363</v>
      </c>
      <c r="F313" s="1">
        <v>48374</v>
      </c>
      <c r="G313">
        <v>6440048</v>
      </c>
      <c r="H313" t="s">
        <v>1364</v>
      </c>
      <c r="I313">
        <v>238</v>
      </c>
      <c r="K313">
        <v>1</v>
      </c>
      <c r="O313" t="s">
        <v>28</v>
      </c>
      <c r="Q313">
        <v>1</v>
      </c>
      <c r="U313" t="s">
        <v>28</v>
      </c>
      <c r="W313" t="s">
        <v>1365</v>
      </c>
    </row>
    <row r="314" spans="1:23" x14ac:dyDescent="0.25">
      <c r="A314" t="s">
        <v>1285</v>
      </c>
      <c r="B314" t="s">
        <v>1286</v>
      </c>
      <c r="C314" t="s">
        <v>150</v>
      </c>
      <c r="D314" t="s">
        <v>1366</v>
      </c>
      <c r="E314" t="s">
        <v>1367</v>
      </c>
      <c r="F314" s="1">
        <v>48085</v>
      </c>
      <c r="G314">
        <v>6442463</v>
      </c>
      <c r="H314" t="s">
        <v>1368</v>
      </c>
      <c r="I314">
        <v>530</v>
      </c>
      <c r="K314">
        <v>1</v>
      </c>
      <c r="O314" t="s">
        <v>28</v>
      </c>
      <c r="Q314">
        <v>1</v>
      </c>
      <c r="U314" t="s">
        <v>28</v>
      </c>
      <c r="W314" t="s">
        <v>1369</v>
      </c>
    </row>
    <row r="315" spans="1:23" x14ac:dyDescent="0.25">
      <c r="A315" t="s">
        <v>1285</v>
      </c>
      <c r="B315" t="s">
        <v>1286</v>
      </c>
      <c r="C315" t="s">
        <v>150</v>
      </c>
      <c r="D315" t="s">
        <v>1370</v>
      </c>
      <c r="E315" t="s">
        <v>1371</v>
      </c>
      <c r="F315" s="1">
        <v>48073</v>
      </c>
      <c r="G315">
        <v>6442245</v>
      </c>
      <c r="H315" t="s">
        <v>1372</v>
      </c>
      <c r="I315">
        <v>1098</v>
      </c>
      <c r="K315">
        <v>1</v>
      </c>
      <c r="L315">
        <v>1</v>
      </c>
      <c r="O315" t="s">
        <v>28</v>
      </c>
      <c r="P315">
        <v>1</v>
      </c>
      <c r="S315">
        <v>1</v>
      </c>
      <c r="U315" t="s">
        <v>28</v>
      </c>
      <c r="W315" t="s">
        <v>1373</v>
      </c>
    </row>
    <row r="316" spans="1:23" x14ac:dyDescent="0.25">
      <c r="A316" t="s">
        <v>1285</v>
      </c>
      <c r="B316" t="s">
        <v>1286</v>
      </c>
      <c r="C316" t="s">
        <v>150</v>
      </c>
      <c r="D316" t="s">
        <v>1374</v>
      </c>
      <c r="E316" t="s">
        <v>1375</v>
      </c>
      <c r="F316" s="1">
        <v>48336</v>
      </c>
      <c r="G316">
        <v>6441011</v>
      </c>
      <c r="H316" t="s">
        <v>1376</v>
      </c>
      <c r="I316">
        <v>330</v>
      </c>
      <c r="K316">
        <v>1</v>
      </c>
      <c r="O316" t="s">
        <v>28</v>
      </c>
      <c r="Q316">
        <v>1</v>
      </c>
      <c r="U316" t="s">
        <v>28</v>
      </c>
      <c r="W316" t="s">
        <v>1377</v>
      </c>
    </row>
    <row r="317" spans="1:23" x14ac:dyDescent="0.25">
      <c r="A317" t="s">
        <v>1285</v>
      </c>
      <c r="B317" t="s">
        <v>1286</v>
      </c>
      <c r="C317" t="s">
        <v>150</v>
      </c>
      <c r="D317" t="s">
        <v>1378</v>
      </c>
      <c r="E317" t="s">
        <v>1379</v>
      </c>
      <c r="F317" s="1">
        <v>48342</v>
      </c>
      <c r="G317">
        <v>6442148</v>
      </c>
      <c r="H317" t="s">
        <v>1380</v>
      </c>
      <c r="I317">
        <v>318</v>
      </c>
      <c r="K317">
        <v>1</v>
      </c>
      <c r="O317" t="s">
        <v>28</v>
      </c>
      <c r="Q317">
        <v>1</v>
      </c>
      <c r="U317" t="s">
        <v>28</v>
      </c>
      <c r="W317" t="s">
        <v>1381</v>
      </c>
    </row>
    <row r="318" spans="1:23" x14ac:dyDescent="0.25">
      <c r="A318" t="s">
        <v>1285</v>
      </c>
      <c r="B318" t="s">
        <v>1286</v>
      </c>
      <c r="C318" t="s">
        <v>150</v>
      </c>
      <c r="D318" t="s">
        <v>1382</v>
      </c>
      <c r="E318" t="s">
        <v>1379</v>
      </c>
      <c r="F318" s="1">
        <v>48341</v>
      </c>
      <c r="G318">
        <v>6442140</v>
      </c>
      <c r="H318" t="s">
        <v>1383</v>
      </c>
      <c r="I318">
        <v>497</v>
      </c>
      <c r="K318">
        <v>1</v>
      </c>
      <c r="O318" t="s">
        <v>28</v>
      </c>
      <c r="Q318">
        <v>1</v>
      </c>
      <c r="U318" t="s">
        <v>28</v>
      </c>
      <c r="W318" t="s">
        <v>1384</v>
      </c>
    </row>
    <row r="319" spans="1:23" x14ac:dyDescent="0.25">
      <c r="A319" t="s">
        <v>1285</v>
      </c>
      <c r="B319" t="s">
        <v>1286</v>
      </c>
      <c r="C319" t="s">
        <v>1385</v>
      </c>
      <c r="D319" t="s">
        <v>1386</v>
      </c>
      <c r="E319" t="s">
        <v>1387</v>
      </c>
      <c r="F319" s="1">
        <v>48601</v>
      </c>
      <c r="G319">
        <v>6442290</v>
      </c>
      <c r="H319" t="s">
        <v>1388</v>
      </c>
      <c r="I319">
        <v>239</v>
      </c>
      <c r="K319">
        <v>1</v>
      </c>
      <c r="O319" t="s">
        <v>28</v>
      </c>
      <c r="Q319">
        <v>1</v>
      </c>
      <c r="U319" t="s">
        <v>28</v>
      </c>
      <c r="W319" t="s">
        <v>1389</v>
      </c>
    </row>
    <row r="320" spans="1:23" x14ac:dyDescent="0.25">
      <c r="A320" t="s">
        <v>1285</v>
      </c>
      <c r="B320" t="s">
        <v>1286</v>
      </c>
      <c r="C320" t="s">
        <v>1385</v>
      </c>
      <c r="D320" t="s">
        <v>1390</v>
      </c>
      <c r="E320" t="s">
        <v>1387</v>
      </c>
      <c r="F320" s="1">
        <v>48602</v>
      </c>
      <c r="G320">
        <v>6440023</v>
      </c>
      <c r="H320" t="s">
        <v>1391</v>
      </c>
      <c r="I320">
        <v>643</v>
      </c>
      <c r="K320">
        <v>1</v>
      </c>
      <c r="L320">
        <v>1</v>
      </c>
      <c r="O320" t="s">
        <v>28</v>
      </c>
      <c r="Q320">
        <v>1</v>
      </c>
      <c r="S320">
        <v>1</v>
      </c>
      <c r="U320" t="s">
        <v>28</v>
      </c>
      <c r="W320" t="s">
        <v>1392</v>
      </c>
    </row>
    <row r="321" spans="1:23" x14ac:dyDescent="0.25">
      <c r="A321" t="s">
        <v>1285</v>
      </c>
      <c r="B321" t="s">
        <v>1286</v>
      </c>
      <c r="C321" t="s">
        <v>1393</v>
      </c>
      <c r="D321" t="s">
        <v>1394</v>
      </c>
      <c r="E321" t="s">
        <v>1395</v>
      </c>
      <c r="F321" s="1">
        <v>48197</v>
      </c>
      <c r="G321">
        <v>6440087</v>
      </c>
      <c r="H321" t="s">
        <v>1396</v>
      </c>
      <c r="I321">
        <v>548</v>
      </c>
      <c r="K321">
        <v>1</v>
      </c>
      <c r="O321" t="s">
        <v>28</v>
      </c>
      <c r="P321">
        <v>1</v>
      </c>
      <c r="U321" t="s">
        <v>28</v>
      </c>
      <c r="W321" t="s">
        <v>1397</v>
      </c>
    </row>
    <row r="322" spans="1:23" x14ac:dyDescent="0.25">
      <c r="A322" t="s">
        <v>1285</v>
      </c>
      <c r="B322" t="s">
        <v>1286</v>
      </c>
      <c r="C322" t="s">
        <v>1393</v>
      </c>
      <c r="D322" t="s">
        <v>1398</v>
      </c>
      <c r="E322" t="s">
        <v>1399</v>
      </c>
      <c r="F322" s="1">
        <v>48109</v>
      </c>
      <c r="G322">
        <v>6440110</v>
      </c>
      <c r="H322" t="s">
        <v>1400</v>
      </c>
      <c r="I322">
        <v>1107</v>
      </c>
      <c r="J322">
        <v>16</v>
      </c>
      <c r="K322">
        <v>1</v>
      </c>
      <c r="L322">
        <v>1</v>
      </c>
      <c r="M322">
        <v>1</v>
      </c>
      <c r="N322">
        <v>1</v>
      </c>
      <c r="O322" t="s">
        <v>28</v>
      </c>
      <c r="P322">
        <v>1</v>
      </c>
      <c r="R322">
        <v>1</v>
      </c>
      <c r="T322" t="s">
        <v>28</v>
      </c>
      <c r="U322" t="s">
        <v>28</v>
      </c>
      <c r="V322" t="s">
        <v>28</v>
      </c>
      <c r="W322" t="s">
        <v>1401</v>
      </c>
    </row>
    <row r="323" spans="1:23" x14ac:dyDescent="0.25">
      <c r="A323" t="s">
        <v>1285</v>
      </c>
      <c r="B323" t="s">
        <v>1286</v>
      </c>
      <c r="C323" t="s">
        <v>1402</v>
      </c>
      <c r="D323" t="s">
        <v>1403</v>
      </c>
      <c r="E323" t="s">
        <v>1404</v>
      </c>
      <c r="F323" s="1">
        <v>48236</v>
      </c>
      <c r="G323">
        <v>6440805</v>
      </c>
      <c r="H323" t="s">
        <v>1405</v>
      </c>
      <c r="I323">
        <v>615</v>
      </c>
      <c r="K323">
        <v>1</v>
      </c>
      <c r="L323">
        <v>1</v>
      </c>
      <c r="O323" t="s">
        <v>28</v>
      </c>
      <c r="P323">
        <v>1</v>
      </c>
      <c r="S323">
        <v>1</v>
      </c>
      <c r="U323" t="s">
        <v>28</v>
      </c>
      <c r="W323" t="s">
        <v>1406</v>
      </c>
    </row>
    <row r="324" spans="1:23" x14ac:dyDescent="0.25">
      <c r="A324" t="s">
        <v>1285</v>
      </c>
      <c r="B324" t="s">
        <v>1286</v>
      </c>
      <c r="C324" t="s">
        <v>1402</v>
      </c>
      <c r="D324" t="s">
        <v>1407</v>
      </c>
      <c r="E324" t="s">
        <v>1408</v>
      </c>
      <c r="F324" s="1">
        <v>48183</v>
      </c>
      <c r="G324">
        <v>6442455</v>
      </c>
      <c r="H324" t="s">
        <v>1409</v>
      </c>
      <c r="I324">
        <v>193</v>
      </c>
      <c r="K324">
        <v>1</v>
      </c>
      <c r="O324" t="s">
        <v>28</v>
      </c>
      <c r="Q324">
        <v>1</v>
      </c>
      <c r="U324" t="s">
        <v>28</v>
      </c>
      <c r="W324" t="s">
        <v>1410</v>
      </c>
    </row>
    <row r="325" spans="1:23" x14ac:dyDescent="0.25">
      <c r="A325" t="s">
        <v>1285</v>
      </c>
      <c r="B325" t="s">
        <v>1286</v>
      </c>
      <c r="C325" t="s">
        <v>1402</v>
      </c>
      <c r="D325" t="s">
        <v>1411</v>
      </c>
      <c r="E325" t="s">
        <v>1412</v>
      </c>
      <c r="F325" s="1">
        <v>48124</v>
      </c>
      <c r="G325">
        <v>6440405</v>
      </c>
      <c r="H325" t="s">
        <v>1413</v>
      </c>
      <c r="I325">
        <v>632</v>
      </c>
      <c r="K325">
        <v>1</v>
      </c>
      <c r="O325" t="s">
        <v>28</v>
      </c>
      <c r="Q325">
        <v>1</v>
      </c>
      <c r="U325" t="s">
        <v>28</v>
      </c>
      <c r="W325" t="s">
        <v>1414</v>
      </c>
    </row>
    <row r="326" spans="1:23" x14ac:dyDescent="0.25">
      <c r="A326" t="s">
        <v>1285</v>
      </c>
      <c r="B326" t="s">
        <v>1286</v>
      </c>
      <c r="C326" t="s">
        <v>1402</v>
      </c>
      <c r="D326" t="s">
        <v>1415</v>
      </c>
      <c r="E326" t="s">
        <v>1404</v>
      </c>
      <c r="F326" s="1">
        <v>48201</v>
      </c>
      <c r="G326">
        <v>6440480</v>
      </c>
      <c r="H326" t="s">
        <v>1416</v>
      </c>
      <c r="I326">
        <v>227</v>
      </c>
      <c r="J326">
        <v>10</v>
      </c>
      <c r="L326">
        <v>1</v>
      </c>
      <c r="N326">
        <v>1</v>
      </c>
      <c r="O326" t="s">
        <v>28</v>
      </c>
      <c r="R326">
        <v>1</v>
      </c>
      <c r="T326" t="s">
        <v>28</v>
      </c>
      <c r="U326" t="s">
        <v>28</v>
      </c>
      <c r="V326" t="s">
        <v>28</v>
      </c>
      <c r="W326" t="s">
        <v>1417</v>
      </c>
    </row>
    <row r="327" spans="1:23" x14ac:dyDescent="0.25">
      <c r="A327" t="s">
        <v>1285</v>
      </c>
      <c r="B327" t="s">
        <v>1286</v>
      </c>
      <c r="C327" t="s">
        <v>1402</v>
      </c>
      <c r="D327" t="s">
        <v>1418</v>
      </c>
      <c r="E327" t="s">
        <v>1404</v>
      </c>
      <c r="F327" s="1">
        <v>48235</v>
      </c>
      <c r="G327">
        <v>6440630</v>
      </c>
      <c r="H327" t="s">
        <v>1419</v>
      </c>
      <c r="I327">
        <v>404</v>
      </c>
      <c r="K327">
        <v>1</v>
      </c>
      <c r="O327" t="s">
        <v>28</v>
      </c>
      <c r="Q327">
        <v>1</v>
      </c>
      <c r="U327" t="s">
        <v>28</v>
      </c>
      <c r="W327" t="s">
        <v>1420</v>
      </c>
    </row>
    <row r="328" spans="1:23" x14ac:dyDescent="0.25">
      <c r="A328" t="s">
        <v>1285</v>
      </c>
      <c r="B328" t="s">
        <v>1286</v>
      </c>
      <c r="C328" t="s">
        <v>1402</v>
      </c>
      <c r="D328" t="s">
        <v>1421</v>
      </c>
      <c r="E328" t="s">
        <v>1404</v>
      </c>
      <c r="F328" s="1">
        <v>48201</v>
      </c>
      <c r="G328">
        <v>6440555</v>
      </c>
      <c r="H328" t="s">
        <v>1422</v>
      </c>
      <c r="I328">
        <v>273</v>
      </c>
      <c r="J328">
        <v>12</v>
      </c>
      <c r="K328">
        <v>1</v>
      </c>
      <c r="M328">
        <v>1</v>
      </c>
      <c r="O328" t="s">
        <v>28</v>
      </c>
      <c r="P328">
        <v>1</v>
      </c>
      <c r="T328" t="s">
        <v>28</v>
      </c>
      <c r="U328" t="s">
        <v>28</v>
      </c>
      <c r="V328" t="s">
        <v>28</v>
      </c>
      <c r="W328" t="s">
        <v>1423</v>
      </c>
    </row>
    <row r="329" spans="1:23" x14ac:dyDescent="0.25">
      <c r="A329" t="s">
        <v>1285</v>
      </c>
      <c r="B329" t="s">
        <v>1286</v>
      </c>
      <c r="C329" t="s">
        <v>1402</v>
      </c>
      <c r="D329" t="s">
        <v>1424</v>
      </c>
      <c r="E329" t="s">
        <v>1404</v>
      </c>
      <c r="F329" s="1">
        <v>48202</v>
      </c>
      <c r="G329">
        <v>6440650</v>
      </c>
      <c r="H329" t="s">
        <v>1425</v>
      </c>
      <c r="I329">
        <v>877</v>
      </c>
      <c r="K329">
        <v>1</v>
      </c>
      <c r="O329" t="s">
        <v>28</v>
      </c>
      <c r="P329">
        <v>1</v>
      </c>
      <c r="U329" t="s">
        <v>28</v>
      </c>
      <c r="W329" t="s">
        <v>1426</v>
      </c>
    </row>
    <row r="330" spans="1:23" x14ac:dyDescent="0.25">
      <c r="A330" t="s">
        <v>1285</v>
      </c>
      <c r="B330" t="s">
        <v>1286</v>
      </c>
      <c r="C330" t="s">
        <v>1402</v>
      </c>
      <c r="D330" t="s">
        <v>1427</v>
      </c>
      <c r="E330" t="s">
        <v>1428</v>
      </c>
      <c r="F330" s="1">
        <v>48154</v>
      </c>
      <c r="G330">
        <v>6441669</v>
      </c>
      <c r="H330" t="s">
        <v>1429</v>
      </c>
      <c r="I330">
        <v>304</v>
      </c>
      <c r="K330">
        <v>1</v>
      </c>
      <c r="O330" t="s">
        <v>28</v>
      </c>
      <c r="Q330">
        <v>1</v>
      </c>
      <c r="U330" t="s">
        <v>28</v>
      </c>
      <c r="W330" t="s">
        <v>1430</v>
      </c>
    </row>
    <row r="331" spans="1:23" x14ac:dyDescent="0.25">
      <c r="A331" t="s">
        <v>1431</v>
      </c>
      <c r="B331" t="s">
        <v>1432</v>
      </c>
      <c r="C331" t="s">
        <v>1433</v>
      </c>
      <c r="D331" t="s">
        <v>1434</v>
      </c>
      <c r="E331" t="s">
        <v>1435</v>
      </c>
      <c r="F331" s="1">
        <v>55433</v>
      </c>
      <c r="G331">
        <v>6610085</v>
      </c>
      <c r="H331" t="s">
        <v>1436</v>
      </c>
      <c r="I331">
        <v>271</v>
      </c>
      <c r="K331">
        <v>1</v>
      </c>
      <c r="O331" t="s">
        <v>28</v>
      </c>
      <c r="Q331">
        <v>1</v>
      </c>
      <c r="U331" t="s">
        <v>28</v>
      </c>
      <c r="W331" t="s">
        <v>1437</v>
      </c>
    </row>
    <row r="332" spans="1:23" x14ac:dyDescent="0.25">
      <c r="A332" t="s">
        <v>1431</v>
      </c>
      <c r="B332" t="s">
        <v>1432</v>
      </c>
      <c r="C332" t="s">
        <v>1438</v>
      </c>
      <c r="D332" t="s">
        <v>1439</v>
      </c>
      <c r="E332" t="s">
        <v>1440</v>
      </c>
      <c r="F332" s="1">
        <v>55805</v>
      </c>
      <c r="G332">
        <v>6610410</v>
      </c>
      <c r="H332" t="s">
        <v>1441</v>
      </c>
      <c r="I332">
        <v>380</v>
      </c>
      <c r="K332">
        <v>1</v>
      </c>
      <c r="L332">
        <v>1</v>
      </c>
      <c r="O332" t="s">
        <v>28</v>
      </c>
      <c r="P332">
        <v>1</v>
      </c>
      <c r="S332">
        <v>1</v>
      </c>
      <c r="U332" t="s">
        <v>28</v>
      </c>
      <c r="W332" t="s">
        <v>1442</v>
      </c>
    </row>
    <row r="333" spans="1:23" x14ac:dyDescent="0.25">
      <c r="A333" t="s">
        <v>1431</v>
      </c>
      <c r="B333" t="s">
        <v>1432</v>
      </c>
      <c r="C333" t="s">
        <v>1438</v>
      </c>
      <c r="D333" t="s">
        <v>1443</v>
      </c>
      <c r="E333" t="s">
        <v>1440</v>
      </c>
      <c r="F333" s="1">
        <v>55805</v>
      </c>
      <c r="G333">
        <v>6610400</v>
      </c>
      <c r="H333" t="s">
        <v>1238</v>
      </c>
      <c r="I333">
        <v>257</v>
      </c>
      <c r="K333">
        <v>1</v>
      </c>
      <c r="O333" t="s">
        <v>28</v>
      </c>
      <c r="Q333">
        <v>1</v>
      </c>
      <c r="U333" t="s">
        <v>28</v>
      </c>
      <c r="W333" t="s">
        <v>1444</v>
      </c>
    </row>
    <row r="334" spans="1:23" x14ac:dyDescent="0.25">
      <c r="A334" t="s">
        <v>1431</v>
      </c>
      <c r="B334" t="s">
        <v>1432</v>
      </c>
      <c r="C334" t="s">
        <v>1438</v>
      </c>
      <c r="D334" t="s">
        <v>1445</v>
      </c>
      <c r="E334" t="s">
        <v>1440</v>
      </c>
      <c r="F334" s="1">
        <v>55805</v>
      </c>
      <c r="G334">
        <v>6610390</v>
      </c>
      <c r="H334" t="s">
        <v>1446</v>
      </c>
      <c r="I334">
        <v>165</v>
      </c>
      <c r="J334">
        <v>15</v>
      </c>
      <c r="M334">
        <v>1</v>
      </c>
      <c r="N334">
        <v>1</v>
      </c>
      <c r="T334" t="s">
        <v>39</v>
      </c>
      <c r="V334" t="s">
        <v>39</v>
      </c>
      <c r="W334" t="s">
        <v>1447</v>
      </c>
    </row>
    <row r="335" spans="1:23" x14ac:dyDescent="0.25">
      <c r="A335" t="s">
        <v>1431</v>
      </c>
      <c r="B335" t="s">
        <v>1432</v>
      </c>
      <c r="C335" t="s">
        <v>1448</v>
      </c>
      <c r="D335" t="s">
        <v>1449</v>
      </c>
      <c r="E335" t="s">
        <v>1450</v>
      </c>
      <c r="F335" s="1">
        <v>55404</v>
      </c>
      <c r="G335">
        <v>6610449</v>
      </c>
      <c r="H335" t="s">
        <v>1451</v>
      </c>
      <c r="I335">
        <v>429</v>
      </c>
      <c r="L335">
        <v>1</v>
      </c>
      <c r="O335" t="s">
        <v>28</v>
      </c>
      <c r="R335">
        <v>1</v>
      </c>
      <c r="U335" t="s">
        <v>28</v>
      </c>
      <c r="W335" t="s">
        <v>1452</v>
      </c>
    </row>
    <row r="336" spans="1:23" x14ac:dyDescent="0.25">
      <c r="A336" t="s">
        <v>1431</v>
      </c>
      <c r="B336" t="s">
        <v>1432</v>
      </c>
      <c r="C336" t="s">
        <v>1448</v>
      </c>
      <c r="D336" t="s">
        <v>1453</v>
      </c>
      <c r="E336" t="s">
        <v>1450</v>
      </c>
      <c r="F336" s="1">
        <v>55415</v>
      </c>
      <c r="G336">
        <v>6610950</v>
      </c>
      <c r="H336" t="s">
        <v>1454</v>
      </c>
      <c r="I336">
        <v>484</v>
      </c>
      <c r="J336">
        <v>17</v>
      </c>
      <c r="K336">
        <v>1</v>
      </c>
      <c r="L336">
        <v>1</v>
      </c>
      <c r="M336">
        <v>1</v>
      </c>
      <c r="N336">
        <v>1</v>
      </c>
      <c r="O336" t="s">
        <v>28</v>
      </c>
      <c r="P336">
        <v>1</v>
      </c>
      <c r="R336">
        <v>1</v>
      </c>
      <c r="T336" t="s">
        <v>28</v>
      </c>
      <c r="U336" t="s">
        <v>28</v>
      </c>
      <c r="V336" t="s">
        <v>39</v>
      </c>
      <c r="W336" t="s">
        <v>1455</v>
      </c>
    </row>
    <row r="337" spans="1:23" x14ac:dyDescent="0.25">
      <c r="A337" t="s">
        <v>1431</v>
      </c>
      <c r="B337" t="s">
        <v>1432</v>
      </c>
      <c r="C337" t="s">
        <v>1448</v>
      </c>
      <c r="D337" t="s">
        <v>1456</v>
      </c>
      <c r="E337" t="s">
        <v>1450</v>
      </c>
      <c r="F337" s="1">
        <v>55455</v>
      </c>
      <c r="G337">
        <v>6610004</v>
      </c>
      <c r="H337" t="s">
        <v>1457</v>
      </c>
      <c r="I337">
        <v>743</v>
      </c>
      <c r="K337">
        <v>1</v>
      </c>
      <c r="O337" t="s">
        <v>28</v>
      </c>
      <c r="Q337">
        <v>1</v>
      </c>
      <c r="U337" t="s">
        <v>28</v>
      </c>
      <c r="W337" t="s">
        <v>1458</v>
      </c>
    </row>
    <row r="338" spans="1:23" x14ac:dyDescent="0.25">
      <c r="A338" t="s">
        <v>1431</v>
      </c>
      <c r="B338" t="s">
        <v>1432</v>
      </c>
      <c r="C338" t="s">
        <v>1448</v>
      </c>
      <c r="D338" t="s">
        <v>1459</v>
      </c>
      <c r="E338" t="s">
        <v>1460</v>
      </c>
      <c r="F338" s="1">
        <v>55422</v>
      </c>
      <c r="G338">
        <v>6611455</v>
      </c>
      <c r="H338" t="s">
        <v>1461</v>
      </c>
      <c r="I338">
        <v>353</v>
      </c>
      <c r="K338">
        <v>1</v>
      </c>
      <c r="O338" t="s">
        <v>28</v>
      </c>
      <c r="P338">
        <v>1</v>
      </c>
      <c r="U338" t="s">
        <v>28</v>
      </c>
      <c r="W338" t="s">
        <v>1462</v>
      </c>
    </row>
    <row r="339" spans="1:23" x14ac:dyDescent="0.25">
      <c r="A339" t="s">
        <v>1431</v>
      </c>
      <c r="B339" t="s">
        <v>1432</v>
      </c>
      <c r="C339" t="s">
        <v>1463</v>
      </c>
      <c r="D339" t="s">
        <v>1464</v>
      </c>
      <c r="E339" t="s">
        <v>1465</v>
      </c>
      <c r="F339" s="1">
        <v>55902</v>
      </c>
      <c r="G339">
        <v>6610451</v>
      </c>
      <c r="H339" t="s">
        <v>1466</v>
      </c>
      <c r="I339">
        <v>1265</v>
      </c>
      <c r="K339">
        <v>1</v>
      </c>
      <c r="L339">
        <v>1</v>
      </c>
      <c r="O339" t="s">
        <v>28</v>
      </c>
      <c r="P339">
        <v>1</v>
      </c>
      <c r="R339">
        <v>1</v>
      </c>
      <c r="U339" t="s">
        <v>28</v>
      </c>
      <c r="W339" t="s">
        <v>1467</v>
      </c>
    </row>
    <row r="340" spans="1:23" x14ac:dyDescent="0.25">
      <c r="A340" t="s">
        <v>1431</v>
      </c>
      <c r="B340" t="s">
        <v>1432</v>
      </c>
      <c r="C340" t="s">
        <v>1468</v>
      </c>
      <c r="D340" t="s">
        <v>1469</v>
      </c>
      <c r="E340" t="s">
        <v>1470</v>
      </c>
      <c r="F340" s="1">
        <v>56303</v>
      </c>
      <c r="G340">
        <v>6611540</v>
      </c>
      <c r="H340" t="s">
        <v>1471</v>
      </c>
      <c r="I340">
        <v>489</v>
      </c>
      <c r="K340">
        <v>1</v>
      </c>
      <c r="O340" t="s">
        <v>28</v>
      </c>
      <c r="Q340">
        <v>1</v>
      </c>
      <c r="U340" t="s">
        <v>28</v>
      </c>
      <c r="W340" t="s">
        <v>1472</v>
      </c>
    </row>
    <row r="341" spans="1:23" x14ac:dyDescent="0.25">
      <c r="A341" t="s">
        <v>1431</v>
      </c>
      <c r="B341" t="s">
        <v>1432</v>
      </c>
      <c r="C341" t="s">
        <v>1473</v>
      </c>
      <c r="D341" t="s">
        <v>1474</v>
      </c>
      <c r="E341" t="s">
        <v>1475</v>
      </c>
      <c r="F341" s="1">
        <v>55101</v>
      </c>
      <c r="G341">
        <v>6611570</v>
      </c>
      <c r="H341" t="s">
        <v>1476</v>
      </c>
      <c r="I341">
        <v>457</v>
      </c>
      <c r="J341">
        <v>18</v>
      </c>
      <c r="K341">
        <v>1</v>
      </c>
      <c r="L341">
        <v>1</v>
      </c>
      <c r="M341">
        <v>1</v>
      </c>
      <c r="N341">
        <v>1</v>
      </c>
      <c r="O341" t="s">
        <v>28</v>
      </c>
      <c r="P341">
        <v>1</v>
      </c>
      <c r="R341">
        <v>1</v>
      </c>
      <c r="T341" t="s">
        <v>28</v>
      </c>
      <c r="U341" t="s">
        <v>28</v>
      </c>
      <c r="V341" t="s">
        <v>39</v>
      </c>
      <c r="W341" t="s">
        <v>1477</v>
      </c>
    </row>
    <row r="342" spans="1:23" x14ac:dyDescent="0.25">
      <c r="A342" t="s">
        <v>1478</v>
      </c>
      <c r="B342" t="s">
        <v>1479</v>
      </c>
      <c r="C342" t="s">
        <v>1480</v>
      </c>
      <c r="D342" t="s">
        <v>1481</v>
      </c>
      <c r="E342" t="s">
        <v>1482</v>
      </c>
      <c r="F342" s="1">
        <v>39401</v>
      </c>
      <c r="G342">
        <v>6540315</v>
      </c>
      <c r="H342" t="s">
        <v>1483</v>
      </c>
      <c r="I342">
        <v>547</v>
      </c>
      <c r="K342">
        <v>1</v>
      </c>
      <c r="O342" t="s">
        <v>114</v>
      </c>
      <c r="Q342">
        <v>1</v>
      </c>
      <c r="U342" t="s">
        <v>28</v>
      </c>
      <c r="W342" t="s">
        <v>1484</v>
      </c>
    </row>
    <row r="343" spans="1:23" x14ac:dyDescent="0.25">
      <c r="A343" t="s">
        <v>1478</v>
      </c>
      <c r="B343" t="s">
        <v>1479</v>
      </c>
      <c r="C343" t="s">
        <v>1485</v>
      </c>
      <c r="D343" t="s">
        <v>1486</v>
      </c>
      <c r="E343" t="s">
        <v>1487</v>
      </c>
      <c r="F343" s="1">
        <v>39501</v>
      </c>
      <c r="G343">
        <v>6540300</v>
      </c>
      <c r="H343" t="s">
        <v>1488</v>
      </c>
      <c r="I343">
        <v>328</v>
      </c>
      <c r="K343">
        <v>1</v>
      </c>
      <c r="O343" t="s">
        <v>114</v>
      </c>
      <c r="Q343">
        <v>1</v>
      </c>
      <c r="U343" t="s">
        <v>28</v>
      </c>
      <c r="W343" t="s">
        <v>1489</v>
      </c>
    </row>
    <row r="344" spans="1:23" x14ac:dyDescent="0.25">
      <c r="A344" t="s">
        <v>1478</v>
      </c>
      <c r="B344" t="s">
        <v>1479</v>
      </c>
      <c r="C344" t="s">
        <v>1490</v>
      </c>
      <c r="D344" t="s">
        <v>1491</v>
      </c>
      <c r="E344" t="s">
        <v>928</v>
      </c>
      <c r="F344" s="1">
        <v>39216</v>
      </c>
      <c r="G344">
        <v>6540004</v>
      </c>
      <c r="H344" t="s">
        <v>1492</v>
      </c>
      <c r="I344">
        <v>722</v>
      </c>
      <c r="K344">
        <v>1</v>
      </c>
      <c r="O344" t="s">
        <v>114</v>
      </c>
      <c r="P344">
        <v>1</v>
      </c>
      <c r="U344" t="s">
        <v>28</v>
      </c>
      <c r="W344" t="s">
        <v>1493</v>
      </c>
    </row>
    <row r="345" spans="1:23" x14ac:dyDescent="0.25">
      <c r="A345" t="s">
        <v>1478</v>
      </c>
      <c r="B345" t="s">
        <v>1479</v>
      </c>
      <c r="C345" t="s">
        <v>1494</v>
      </c>
      <c r="D345" t="s">
        <v>1495</v>
      </c>
      <c r="E345" t="s">
        <v>1496</v>
      </c>
      <c r="F345" s="1">
        <v>38801</v>
      </c>
      <c r="G345">
        <v>6540810</v>
      </c>
      <c r="H345" t="s">
        <v>1497</v>
      </c>
      <c r="I345">
        <v>640</v>
      </c>
      <c r="K345">
        <v>1</v>
      </c>
      <c r="O345" t="s">
        <v>114</v>
      </c>
      <c r="Q345">
        <v>1</v>
      </c>
      <c r="U345" t="s">
        <v>28</v>
      </c>
      <c r="W345" t="s">
        <v>1498</v>
      </c>
    </row>
    <row r="346" spans="1:23" x14ac:dyDescent="0.25">
      <c r="A346" t="s">
        <v>1499</v>
      </c>
      <c r="B346" t="s">
        <v>1500</v>
      </c>
      <c r="C346" t="s">
        <v>1501</v>
      </c>
      <c r="D346" t="s">
        <v>1502</v>
      </c>
      <c r="E346" t="s">
        <v>1503</v>
      </c>
      <c r="F346" s="1">
        <v>65212</v>
      </c>
      <c r="G346">
        <v>6630150</v>
      </c>
      <c r="H346" t="s">
        <v>1504</v>
      </c>
      <c r="I346">
        <v>247</v>
      </c>
      <c r="J346">
        <v>21</v>
      </c>
      <c r="K346">
        <v>1</v>
      </c>
      <c r="M346">
        <v>1</v>
      </c>
      <c r="N346">
        <v>1</v>
      </c>
      <c r="O346" t="s">
        <v>28</v>
      </c>
      <c r="P346">
        <v>1</v>
      </c>
      <c r="T346" t="s">
        <v>39</v>
      </c>
      <c r="U346" t="s">
        <v>28</v>
      </c>
      <c r="W346" t="s">
        <v>1505</v>
      </c>
    </row>
    <row r="347" spans="1:23" x14ac:dyDescent="0.25">
      <c r="A347" t="s">
        <v>1499</v>
      </c>
      <c r="B347" t="s">
        <v>1500</v>
      </c>
      <c r="C347" t="s">
        <v>1506</v>
      </c>
      <c r="D347" t="s">
        <v>1507</v>
      </c>
      <c r="E347" t="s">
        <v>1508</v>
      </c>
      <c r="F347" s="1">
        <v>64506</v>
      </c>
      <c r="G347">
        <v>6630009</v>
      </c>
      <c r="H347" t="s">
        <v>1509</v>
      </c>
      <c r="I347">
        <v>352</v>
      </c>
      <c r="K347">
        <v>1</v>
      </c>
      <c r="O347" t="s">
        <v>39</v>
      </c>
      <c r="Q347">
        <v>1</v>
      </c>
      <c r="U347" t="s">
        <v>28</v>
      </c>
      <c r="W347" t="s">
        <v>1510</v>
      </c>
    </row>
    <row r="348" spans="1:23" x14ac:dyDescent="0.25">
      <c r="A348" t="s">
        <v>1499</v>
      </c>
      <c r="B348" t="s">
        <v>1500</v>
      </c>
      <c r="C348" t="s">
        <v>592</v>
      </c>
      <c r="D348" t="s">
        <v>1511</v>
      </c>
      <c r="E348" t="s">
        <v>1512</v>
      </c>
      <c r="F348" s="1">
        <v>64068</v>
      </c>
      <c r="G348">
        <v>6630605</v>
      </c>
      <c r="H348" t="s">
        <v>1513</v>
      </c>
      <c r="I348">
        <v>177</v>
      </c>
      <c r="K348">
        <v>1</v>
      </c>
      <c r="O348" t="s">
        <v>39</v>
      </c>
      <c r="Q348">
        <v>1</v>
      </c>
      <c r="U348" t="s">
        <v>28</v>
      </c>
      <c r="W348" t="s">
        <v>1514</v>
      </c>
    </row>
    <row r="349" spans="1:23" x14ac:dyDescent="0.25">
      <c r="A349" t="s">
        <v>1499</v>
      </c>
      <c r="B349" t="s">
        <v>1500</v>
      </c>
      <c r="C349" t="s">
        <v>592</v>
      </c>
      <c r="D349" t="s">
        <v>1515</v>
      </c>
      <c r="E349" t="s">
        <v>1516</v>
      </c>
      <c r="F349" s="1">
        <v>64116</v>
      </c>
      <c r="G349">
        <v>6630785</v>
      </c>
      <c r="H349" t="s">
        <v>1517</v>
      </c>
      <c r="I349">
        <v>431</v>
      </c>
      <c r="K349">
        <v>1</v>
      </c>
      <c r="O349" t="s">
        <v>39</v>
      </c>
      <c r="Q349">
        <v>1</v>
      </c>
      <c r="U349" t="s">
        <v>28</v>
      </c>
      <c r="W349" t="s">
        <v>1518</v>
      </c>
    </row>
    <row r="350" spans="1:23" x14ac:dyDescent="0.25">
      <c r="A350" t="s">
        <v>1499</v>
      </c>
      <c r="B350" t="s">
        <v>1500</v>
      </c>
      <c r="C350" t="s">
        <v>1519</v>
      </c>
      <c r="D350" t="s">
        <v>1520</v>
      </c>
      <c r="E350" t="s">
        <v>1022</v>
      </c>
      <c r="F350" s="1">
        <v>65807</v>
      </c>
      <c r="G350">
        <v>6631362</v>
      </c>
      <c r="H350" t="s">
        <v>1521</v>
      </c>
      <c r="I350">
        <v>596</v>
      </c>
      <c r="K350">
        <v>1</v>
      </c>
      <c r="O350" t="s">
        <v>39</v>
      </c>
      <c r="P350">
        <v>1</v>
      </c>
      <c r="U350" t="s">
        <v>28</v>
      </c>
      <c r="W350" t="s">
        <v>1522</v>
      </c>
    </row>
    <row r="351" spans="1:23" x14ac:dyDescent="0.25">
      <c r="A351" t="s">
        <v>1499</v>
      </c>
      <c r="B351" t="s">
        <v>1500</v>
      </c>
      <c r="C351" t="s">
        <v>1519</v>
      </c>
      <c r="D351" t="s">
        <v>1523</v>
      </c>
      <c r="E351" t="s">
        <v>1022</v>
      </c>
      <c r="F351" s="1">
        <v>65804</v>
      </c>
      <c r="G351">
        <v>6631350</v>
      </c>
      <c r="H351" t="s">
        <v>1524</v>
      </c>
      <c r="I351">
        <v>886</v>
      </c>
      <c r="J351">
        <v>9</v>
      </c>
      <c r="K351">
        <v>1</v>
      </c>
      <c r="M351">
        <v>1</v>
      </c>
      <c r="N351">
        <v>1</v>
      </c>
      <c r="O351" t="s">
        <v>39</v>
      </c>
      <c r="P351">
        <v>1</v>
      </c>
      <c r="T351" t="s">
        <v>39</v>
      </c>
      <c r="U351" t="s">
        <v>28</v>
      </c>
      <c r="W351" t="s">
        <v>1525</v>
      </c>
    </row>
    <row r="352" spans="1:23" x14ac:dyDescent="0.25">
      <c r="A352" t="s">
        <v>1499</v>
      </c>
      <c r="B352" t="s">
        <v>1500</v>
      </c>
      <c r="C352" t="s">
        <v>928</v>
      </c>
      <c r="D352" t="s">
        <v>1526</v>
      </c>
      <c r="E352" t="s">
        <v>1128</v>
      </c>
      <c r="F352" s="1">
        <v>64108</v>
      </c>
      <c r="G352">
        <v>6630340</v>
      </c>
      <c r="H352" t="s">
        <v>1527</v>
      </c>
      <c r="I352">
        <v>367</v>
      </c>
      <c r="J352">
        <v>13</v>
      </c>
      <c r="L352">
        <v>1</v>
      </c>
      <c r="N352">
        <v>1</v>
      </c>
      <c r="O352" t="s">
        <v>28</v>
      </c>
      <c r="R352">
        <v>1</v>
      </c>
      <c r="T352" t="s">
        <v>39</v>
      </c>
      <c r="U352" t="s">
        <v>28</v>
      </c>
      <c r="W352" t="s">
        <v>1528</v>
      </c>
    </row>
    <row r="353" spans="1:23" x14ac:dyDescent="0.25">
      <c r="A353" t="s">
        <v>1499</v>
      </c>
      <c r="B353" t="s">
        <v>1500</v>
      </c>
      <c r="C353" t="s">
        <v>928</v>
      </c>
      <c r="D353" t="s">
        <v>1529</v>
      </c>
      <c r="E353" t="s">
        <v>1128</v>
      </c>
      <c r="F353" s="1">
        <v>64132</v>
      </c>
      <c r="G353">
        <v>6630435</v>
      </c>
      <c r="H353" t="s">
        <v>1530</v>
      </c>
      <c r="I353">
        <v>590</v>
      </c>
      <c r="J353">
        <v>8</v>
      </c>
      <c r="K353">
        <v>1</v>
      </c>
      <c r="M353">
        <v>1</v>
      </c>
      <c r="O353" t="s">
        <v>28</v>
      </c>
      <c r="P353">
        <v>1</v>
      </c>
      <c r="T353" t="s">
        <v>39</v>
      </c>
      <c r="U353" t="s">
        <v>28</v>
      </c>
      <c r="W353" t="s">
        <v>1531</v>
      </c>
    </row>
    <row r="354" spans="1:23" x14ac:dyDescent="0.25">
      <c r="A354" t="s">
        <v>1499</v>
      </c>
      <c r="B354" t="s">
        <v>1500</v>
      </c>
      <c r="C354" t="s">
        <v>928</v>
      </c>
      <c r="D354" t="s">
        <v>1532</v>
      </c>
      <c r="E354" t="s">
        <v>1128</v>
      </c>
      <c r="F354" s="1">
        <v>64108</v>
      </c>
      <c r="G354">
        <v>6630380</v>
      </c>
      <c r="H354" t="s">
        <v>1533</v>
      </c>
      <c r="I354">
        <v>249</v>
      </c>
      <c r="K354">
        <v>1</v>
      </c>
      <c r="O354" t="s">
        <v>28</v>
      </c>
      <c r="P354">
        <v>1</v>
      </c>
      <c r="U354" t="s">
        <v>28</v>
      </c>
      <c r="W354" t="s">
        <v>1534</v>
      </c>
    </row>
    <row r="355" spans="1:23" x14ac:dyDescent="0.25">
      <c r="A355" t="s">
        <v>1499</v>
      </c>
      <c r="B355" t="s">
        <v>1500</v>
      </c>
      <c r="C355" t="s">
        <v>928</v>
      </c>
      <c r="D355" t="s">
        <v>1535</v>
      </c>
      <c r="E355" t="s">
        <v>1128</v>
      </c>
      <c r="F355" s="1">
        <v>64111</v>
      </c>
      <c r="G355">
        <v>6630470</v>
      </c>
      <c r="H355" t="s">
        <v>1536</v>
      </c>
      <c r="I355">
        <v>422</v>
      </c>
      <c r="K355">
        <v>1</v>
      </c>
      <c r="O355" t="s">
        <v>39</v>
      </c>
      <c r="P355">
        <v>1</v>
      </c>
      <c r="U355" t="s">
        <v>28</v>
      </c>
      <c r="W355" t="s">
        <v>1537</v>
      </c>
    </row>
    <row r="356" spans="1:23" x14ac:dyDescent="0.25">
      <c r="A356" t="s">
        <v>1499</v>
      </c>
      <c r="B356" t="s">
        <v>1500</v>
      </c>
      <c r="C356" t="s">
        <v>928</v>
      </c>
      <c r="D356" t="s">
        <v>1538</v>
      </c>
      <c r="E356" t="s">
        <v>1539</v>
      </c>
      <c r="F356" s="1">
        <v>64057</v>
      </c>
      <c r="G356">
        <v>6630039</v>
      </c>
      <c r="H356" t="s">
        <v>1540</v>
      </c>
      <c r="I356">
        <v>285</v>
      </c>
      <c r="K356">
        <v>1</v>
      </c>
      <c r="O356" t="s">
        <v>39</v>
      </c>
      <c r="Q356">
        <v>1</v>
      </c>
      <c r="U356" t="s">
        <v>28</v>
      </c>
      <c r="W356" t="s">
        <v>1541</v>
      </c>
    </row>
    <row r="357" spans="1:23" x14ac:dyDescent="0.25">
      <c r="A357" t="s">
        <v>1499</v>
      </c>
      <c r="B357" t="s">
        <v>1500</v>
      </c>
      <c r="C357" t="s">
        <v>1542</v>
      </c>
      <c r="D357" t="s">
        <v>1543</v>
      </c>
      <c r="E357" t="s">
        <v>1544</v>
      </c>
      <c r="F357" s="1">
        <v>64804</v>
      </c>
      <c r="G357">
        <v>6630008</v>
      </c>
      <c r="H357" t="s">
        <v>1545</v>
      </c>
      <c r="I357">
        <v>380</v>
      </c>
      <c r="K357">
        <v>1</v>
      </c>
      <c r="O357" t="s">
        <v>39</v>
      </c>
      <c r="Q357">
        <v>1</v>
      </c>
      <c r="U357" t="s">
        <v>28</v>
      </c>
      <c r="W357" t="s">
        <v>1546</v>
      </c>
    </row>
    <row r="358" spans="1:23" x14ac:dyDescent="0.25">
      <c r="A358" t="s">
        <v>1499</v>
      </c>
      <c r="B358" t="s">
        <v>1500</v>
      </c>
      <c r="C358" t="s">
        <v>1542</v>
      </c>
      <c r="D358" t="s">
        <v>1547</v>
      </c>
      <c r="E358" t="s">
        <v>1544</v>
      </c>
      <c r="F358" s="1">
        <v>64804</v>
      </c>
      <c r="G358">
        <v>6630330</v>
      </c>
      <c r="H358" t="s">
        <v>1548</v>
      </c>
      <c r="I358">
        <v>221</v>
      </c>
      <c r="K358">
        <v>1</v>
      </c>
      <c r="O358" t="s">
        <v>39</v>
      </c>
      <c r="Q358">
        <v>1</v>
      </c>
      <c r="U358" t="s">
        <v>28</v>
      </c>
      <c r="W358" t="s">
        <v>1549</v>
      </c>
    </row>
    <row r="359" spans="1:23" x14ac:dyDescent="0.25">
      <c r="A359" t="s">
        <v>1499</v>
      </c>
      <c r="B359" t="s">
        <v>1500</v>
      </c>
      <c r="C359" t="s">
        <v>1438</v>
      </c>
      <c r="D359" t="s">
        <v>1550</v>
      </c>
      <c r="E359" t="s">
        <v>1551</v>
      </c>
      <c r="F359" s="1">
        <v>63044</v>
      </c>
      <c r="G359">
        <v>6630985</v>
      </c>
      <c r="H359" t="s">
        <v>1552</v>
      </c>
      <c r="I359">
        <v>523</v>
      </c>
      <c r="K359">
        <v>1</v>
      </c>
      <c r="O359" t="s">
        <v>39</v>
      </c>
      <c r="Q359">
        <v>1</v>
      </c>
      <c r="U359" t="s">
        <v>28</v>
      </c>
      <c r="W359" t="s">
        <v>1553</v>
      </c>
    </row>
    <row r="360" spans="1:23" x14ac:dyDescent="0.25">
      <c r="A360" t="s">
        <v>1499</v>
      </c>
      <c r="B360" t="s">
        <v>1500</v>
      </c>
      <c r="C360" t="s">
        <v>1554</v>
      </c>
      <c r="D360" t="s">
        <v>1555</v>
      </c>
      <c r="E360" t="s">
        <v>1556</v>
      </c>
      <c r="F360" s="1">
        <v>63128</v>
      </c>
      <c r="G360">
        <v>6631160</v>
      </c>
      <c r="H360" t="s">
        <v>1557</v>
      </c>
      <c r="I360">
        <v>542</v>
      </c>
      <c r="K360">
        <v>1</v>
      </c>
      <c r="O360" t="s">
        <v>39</v>
      </c>
      <c r="Q360">
        <v>1</v>
      </c>
      <c r="U360" t="s">
        <v>28</v>
      </c>
      <c r="W360" t="s">
        <v>1558</v>
      </c>
    </row>
    <row r="361" spans="1:23" x14ac:dyDescent="0.25">
      <c r="A361" t="s">
        <v>1499</v>
      </c>
      <c r="B361" t="s">
        <v>1500</v>
      </c>
      <c r="C361" t="s">
        <v>1554</v>
      </c>
      <c r="D361" t="s">
        <v>1559</v>
      </c>
      <c r="E361" t="s">
        <v>1556</v>
      </c>
      <c r="F361" s="1">
        <v>63110</v>
      </c>
      <c r="G361">
        <v>6630930</v>
      </c>
      <c r="H361" t="s">
        <v>1560</v>
      </c>
      <c r="I361">
        <v>1405</v>
      </c>
      <c r="J361">
        <v>24</v>
      </c>
      <c r="K361">
        <v>1</v>
      </c>
      <c r="M361">
        <v>1</v>
      </c>
      <c r="O361" t="s">
        <v>28</v>
      </c>
      <c r="P361">
        <v>1</v>
      </c>
      <c r="T361" t="s">
        <v>39</v>
      </c>
      <c r="U361" t="s">
        <v>28</v>
      </c>
      <c r="W361" t="s">
        <v>1561</v>
      </c>
    </row>
    <row r="362" spans="1:23" x14ac:dyDescent="0.25">
      <c r="A362" t="s">
        <v>1499</v>
      </c>
      <c r="B362" t="s">
        <v>1500</v>
      </c>
      <c r="C362" t="s">
        <v>1554</v>
      </c>
      <c r="D362" t="s">
        <v>1562</v>
      </c>
      <c r="E362" t="s">
        <v>1556</v>
      </c>
      <c r="F362" s="1">
        <v>63104</v>
      </c>
      <c r="G362">
        <v>6631020</v>
      </c>
      <c r="H362" t="s">
        <v>1563</v>
      </c>
      <c r="I362">
        <v>356</v>
      </c>
      <c r="K362">
        <v>1</v>
      </c>
      <c r="O362" t="s">
        <v>28</v>
      </c>
      <c r="P362">
        <v>1</v>
      </c>
      <c r="U362" t="s">
        <v>28</v>
      </c>
      <c r="W362" t="s">
        <v>1564</v>
      </c>
    </row>
    <row r="363" spans="1:23" x14ac:dyDescent="0.25">
      <c r="A363" t="s">
        <v>1499</v>
      </c>
      <c r="B363" t="s">
        <v>1500</v>
      </c>
      <c r="C363" t="s">
        <v>1554</v>
      </c>
      <c r="D363" t="s">
        <v>1565</v>
      </c>
      <c r="E363" t="s">
        <v>1556</v>
      </c>
      <c r="F363" s="1">
        <v>63110</v>
      </c>
      <c r="G363">
        <v>6631180</v>
      </c>
      <c r="H363" t="s">
        <v>1566</v>
      </c>
      <c r="I363">
        <v>402</v>
      </c>
      <c r="J363">
        <v>6</v>
      </c>
      <c r="L363">
        <v>1</v>
      </c>
      <c r="N363">
        <v>1</v>
      </c>
      <c r="O363" t="s">
        <v>28</v>
      </c>
      <c r="R363">
        <v>1</v>
      </c>
      <c r="T363" t="s">
        <v>39</v>
      </c>
      <c r="U363" t="s">
        <v>28</v>
      </c>
      <c r="W363" t="s">
        <v>1567</v>
      </c>
    </row>
    <row r="364" spans="1:23" x14ac:dyDescent="0.25">
      <c r="A364" t="s">
        <v>1499</v>
      </c>
      <c r="B364" t="s">
        <v>1500</v>
      </c>
      <c r="C364" t="s">
        <v>1554</v>
      </c>
      <c r="D364" t="s">
        <v>1568</v>
      </c>
      <c r="E364" t="s">
        <v>1556</v>
      </c>
      <c r="F364" s="1">
        <v>63141</v>
      </c>
      <c r="G364">
        <v>6631165</v>
      </c>
      <c r="H364" t="s">
        <v>1569</v>
      </c>
      <c r="I364">
        <v>979</v>
      </c>
      <c r="J364">
        <v>12</v>
      </c>
      <c r="K364">
        <v>1</v>
      </c>
      <c r="M364">
        <v>1</v>
      </c>
      <c r="N364">
        <v>1</v>
      </c>
      <c r="O364" t="s">
        <v>39</v>
      </c>
      <c r="P364">
        <v>1</v>
      </c>
      <c r="T364" t="s">
        <v>28</v>
      </c>
      <c r="U364" t="s">
        <v>28</v>
      </c>
      <c r="W364" t="s">
        <v>1570</v>
      </c>
    </row>
    <row r="365" spans="1:23" x14ac:dyDescent="0.25">
      <c r="A365" t="s">
        <v>1499</v>
      </c>
      <c r="B365" t="s">
        <v>1500</v>
      </c>
      <c r="C365" t="s">
        <v>1554</v>
      </c>
      <c r="D365" t="s">
        <v>1571</v>
      </c>
      <c r="E365" t="s">
        <v>1556</v>
      </c>
      <c r="F365" s="1">
        <v>63104</v>
      </c>
      <c r="G365">
        <v>6630945</v>
      </c>
      <c r="H365" t="s">
        <v>1572</v>
      </c>
      <c r="I365">
        <v>195</v>
      </c>
      <c r="L365">
        <v>1</v>
      </c>
      <c r="O365" t="s">
        <v>39</v>
      </c>
      <c r="R365">
        <v>1</v>
      </c>
      <c r="U365" t="s">
        <v>28</v>
      </c>
      <c r="W365" t="s">
        <v>1573</v>
      </c>
    </row>
    <row r="366" spans="1:23" x14ac:dyDescent="0.25">
      <c r="A366" t="s">
        <v>1574</v>
      </c>
      <c r="B366" t="s">
        <v>1575</v>
      </c>
      <c r="C366" t="s">
        <v>1576</v>
      </c>
      <c r="D366" t="s">
        <v>1577</v>
      </c>
      <c r="E366" t="s">
        <v>1578</v>
      </c>
      <c r="F366" s="1">
        <v>59405</v>
      </c>
      <c r="G366">
        <v>6810003</v>
      </c>
      <c r="H366" t="s">
        <v>1579</v>
      </c>
      <c r="I366">
        <v>530</v>
      </c>
      <c r="K366">
        <v>1</v>
      </c>
      <c r="O366" t="s">
        <v>28</v>
      </c>
      <c r="Q366">
        <v>1</v>
      </c>
      <c r="U366" t="s">
        <v>28</v>
      </c>
      <c r="W366" t="s">
        <v>1580</v>
      </c>
    </row>
    <row r="367" spans="1:23" x14ac:dyDescent="0.25">
      <c r="A367" t="s">
        <v>1574</v>
      </c>
      <c r="B367" t="s">
        <v>1575</v>
      </c>
      <c r="C367" t="s">
        <v>1581</v>
      </c>
      <c r="D367" t="s">
        <v>1582</v>
      </c>
      <c r="E367" t="s">
        <v>1581</v>
      </c>
      <c r="F367" s="1">
        <v>59802</v>
      </c>
      <c r="G367">
        <v>6810430</v>
      </c>
      <c r="H367" t="s">
        <v>1583</v>
      </c>
      <c r="I367">
        <v>237</v>
      </c>
      <c r="K367">
        <v>1</v>
      </c>
      <c r="O367" t="s">
        <v>28</v>
      </c>
      <c r="Q367">
        <v>1</v>
      </c>
      <c r="U367" t="s">
        <v>28</v>
      </c>
      <c r="W367" t="s">
        <v>1584</v>
      </c>
    </row>
    <row r="368" spans="1:23" x14ac:dyDescent="0.25">
      <c r="A368" t="s">
        <v>1574</v>
      </c>
      <c r="B368" t="s">
        <v>1575</v>
      </c>
      <c r="C368" t="s">
        <v>1585</v>
      </c>
      <c r="D368" t="s">
        <v>1586</v>
      </c>
      <c r="E368" t="s">
        <v>1587</v>
      </c>
      <c r="F368" s="1">
        <v>59108</v>
      </c>
      <c r="G368">
        <v>6810020</v>
      </c>
      <c r="H368" t="s">
        <v>1588</v>
      </c>
      <c r="I368">
        <v>304</v>
      </c>
      <c r="K368">
        <v>1</v>
      </c>
      <c r="O368" t="s">
        <v>28</v>
      </c>
      <c r="Q368">
        <v>1</v>
      </c>
      <c r="U368" t="s">
        <v>28</v>
      </c>
      <c r="W368" t="s">
        <v>1589</v>
      </c>
    </row>
    <row r="369" spans="1:23" x14ac:dyDescent="0.25">
      <c r="A369" t="s">
        <v>1574</v>
      </c>
      <c r="B369" t="s">
        <v>1575</v>
      </c>
      <c r="C369" t="s">
        <v>1585</v>
      </c>
      <c r="D369" t="s">
        <v>1590</v>
      </c>
      <c r="E369" t="s">
        <v>1587</v>
      </c>
      <c r="F369" s="1">
        <v>59101</v>
      </c>
      <c r="G369">
        <v>6810030</v>
      </c>
      <c r="H369" t="s">
        <v>1591</v>
      </c>
      <c r="I369">
        <v>286</v>
      </c>
      <c r="K369">
        <v>1</v>
      </c>
      <c r="O369" t="s">
        <v>28</v>
      </c>
      <c r="Q369">
        <v>1</v>
      </c>
      <c r="U369" t="s">
        <v>28</v>
      </c>
      <c r="W369" t="s">
        <v>1592</v>
      </c>
    </row>
    <row r="370" spans="1:23" x14ac:dyDescent="0.25">
      <c r="A370" t="s">
        <v>1593</v>
      </c>
      <c r="B370" t="s">
        <v>1594</v>
      </c>
      <c r="C370" t="s">
        <v>1595</v>
      </c>
      <c r="D370" t="s">
        <v>1596</v>
      </c>
      <c r="E370" t="s">
        <v>1597</v>
      </c>
      <c r="F370" s="1">
        <v>68847</v>
      </c>
      <c r="G370">
        <v>6660002</v>
      </c>
      <c r="H370" t="s">
        <v>1598</v>
      </c>
      <c r="I370">
        <v>268</v>
      </c>
      <c r="K370">
        <v>1</v>
      </c>
      <c r="O370" t="s">
        <v>39</v>
      </c>
      <c r="Q370">
        <v>1</v>
      </c>
      <c r="U370" t="s">
        <v>28</v>
      </c>
      <c r="W370" t="s">
        <v>1599</v>
      </c>
    </row>
    <row r="371" spans="1:23" x14ac:dyDescent="0.25">
      <c r="A371" t="s">
        <v>1593</v>
      </c>
      <c r="B371" t="s">
        <v>1594</v>
      </c>
      <c r="C371" t="s">
        <v>439</v>
      </c>
      <c r="D371" t="s">
        <v>1600</v>
      </c>
      <c r="E371" t="s">
        <v>1601</v>
      </c>
      <c r="F371" s="1">
        <v>68124</v>
      </c>
      <c r="G371">
        <v>6660720</v>
      </c>
      <c r="H371" t="s">
        <v>1602</v>
      </c>
      <c r="I371">
        <v>391</v>
      </c>
      <c r="K371">
        <v>1</v>
      </c>
      <c r="O371" t="s">
        <v>28</v>
      </c>
      <c r="P371">
        <v>1</v>
      </c>
      <c r="U371" t="s">
        <v>28</v>
      </c>
      <c r="W371" t="s">
        <v>1603</v>
      </c>
    </row>
    <row r="372" spans="1:23" x14ac:dyDescent="0.25">
      <c r="A372" t="s">
        <v>1593</v>
      </c>
      <c r="B372" t="s">
        <v>1594</v>
      </c>
      <c r="C372" t="s">
        <v>439</v>
      </c>
      <c r="D372" t="s">
        <v>1604</v>
      </c>
      <c r="E372" t="s">
        <v>1601</v>
      </c>
      <c r="F372" s="1">
        <v>68114</v>
      </c>
      <c r="G372">
        <v>6660635</v>
      </c>
      <c r="H372" t="s">
        <v>1605</v>
      </c>
      <c r="I372">
        <v>145</v>
      </c>
      <c r="L372">
        <v>1</v>
      </c>
      <c r="O372" t="s">
        <v>28</v>
      </c>
      <c r="R372">
        <v>1</v>
      </c>
      <c r="U372" t="s">
        <v>28</v>
      </c>
      <c r="W372" t="s">
        <v>1606</v>
      </c>
    </row>
    <row r="373" spans="1:23" x14ac:dyDescent="0.25">
      <c r="A373" t="s">
        <v>1593</v>
      </c>
      <c r="B373" t="s">
        <v>1594</v>
      </c>
      <c r="C373" t="s">
        <v>439</v>
      </c>
      <c r="D373" t="s">
        <v>1607</v>
      </c>
      <c r="E373" t="s">
        <v>1601</v>
      </c>
      <c r="F373" s="1">
        <v>68105</v>
      </c>
      <c r="G373">
        <v>6660005</v>
      </c>
      <c r="H373" t="s">
        <v>1608</v>
      </c>
      <c r="I373">
        <v>718</v>
      </c>
      <c r="K373">
        <v>1</v>
      </c>
      <c r="O373" t="s">
        <v>28</v>
      </c>
      <c r="P373">
        <v>1</v>
      </c>
      <c r="U373" t="s">
        <v>28</v>
      </c>
      <c r="W373" t="s">
        <v>1609</v>
      </c>
    </row>
    <row r="374" spans="1:23" x14ac:dyDescent="0.25">
      <c r="A374" t="s">
        <v>1593</v>
      </c>
      <c r="B374" t="s">
        <v>1594</v>
      </c>
      <c r="C374" t="s">
        <v>181</v>
      </c>
      <c r="D374" t="s">
        <v>1610</v>
      </c>
      <c r="E374" t="s">
        <v>1611</v>
      </c>
      <c r="F374" s="1">
        <v>68502</v>
      </c>
      <c r="G374">
        <v>6660420</v>
      </c>
      <c r="H374" t="s">
        <v>1612</v>
      </c>
      <c r="I374">
        <v>640</v>
      </c>
      <c r="K374">
        <v>1</v>
      </c>
      <c r="O374" t="s">
        <v>28</v>
      </c>
      <c r="Q374">
        <v>1</v>
      </c>
      <c r="U374" t="s">
        <v>28</v>
      </c>
      <c r="W374" t="s">
        <v>1613</v>
      </c>
    </row>
    <row r="375" spans="1:23" x14ac:dyDescent="0.25">
      <c r="A375" t="s">
        <v>1593</v>
      </c>
      <c r="B375" t="s">
        <v>1594</v>
      </c>
      <c r="C375" t="s">
        <v>181</v>
      </c>
      <c r="D375" t="s">
        <v>1614</v>
      </c>
      <c r="E375" t="s">
        <v>1611</v>
      </c>
      <c r="F375" s="1">
        <v>68510</v>
      </c>
      <c r="G375">
        <v>6660460</v>
      </c>
      <c r="H375" t="s">
        <v>1615</v>
      </c>
      <c r="I375">
        <v>16</v>
      </c>
      <c r="J375">
        <v>16</v>
      </c>
      <c r="M375">
        <v>1</v>
      </c>
      <c r="N375">
        <v>1</v>
      </c>
      <c r="T375" t="s">
        <v>28</v>
      </c>
      <c r="V375" t="s">
        <v>28</v>
      </c>
      <c r="W375" t="s">
        <v>1616</v>
      </c>
    </row>
    <row r="376" spans="1:23" x14ac:dyDescent="0.25">
      <c r="A376" t="s">
        <v>1593</v>
      </c>
      <c r="B376" t="s">
        <v>1594</v>
      </c>
      <c r="C376" t="s">
        <v>1617</v>
      </c>
      <c r="D376" t="s">
        <v>1618</v>
      </c>
      <c r="E376" t="s">
        <v>1619</v>
      </c>
      <c r="F376" s="1">
        <v>69361</v>
      </c>
      <c r="G376">
        <v>6660810</v>
      </c>
      <c r="H376" t="s">
        <v>1620</v>
      </c>
      <c r="I376">
        <v>188</v>
      </c>
      <c r="K376">
        <v>1</v>
      </c>
      <c r="O376" t="s">
        <v>39</v>
      </c>
      <c r="Q376">
        <v>1</v>
      </c>
      <c r="U376" t="s">
        <v>28</v>
      </c>
      <c r="W376" t="s">
        <v>1621</v>
      </c>
    </row>
    <row r="377" spans="1:23" x14ac:dyDescent="0.25">
      <c r="A377" t="s">
        <v>1622</v>
      </c>
      <c r="B377" t="s">
        <v>1623</v>
      </c>
      <c r="C377" t="s">
        <v>1624</v>
      </c>
      <c r="D377" t="s">
        <v>1625</v>
      </c>
      <c r="E377" t="s">
        <v>1626</v>
      </c>
      <c r="F377" s="1">
        <v>89109</v>
      </c>
      <c r="G377">
        <v>6880069</v>
      </c>
      <c r="H377" t="s">
        <v>1627</v>
      </c>
      <c r="I377">
        <v>701</v>
      </c>
      <c r="J377">
        <v>15</v>
      </c>
      <c r="K377">
        <v>1</v>
      </c>
      <c r="M377">
        <v>1</v>
      </c>
      <c r="N377">
        <v>1</v>
      </c>
      <c r="O377" t="s">
        <v>28</v>
      </c>
      <c r="Q377">
        <v>1</v>
      </c>
      <c r="T377" t="s">
        <v>39</v>
      </c>
      <c r="U377" t="s">
        <v>28</v>
      </c>
      <c r="V377" t="s">
        <v>39</v>
      </c>
      <c r="W377" t="s">
        <v>1628</v>
      </c>
    </row>
    <row r="378" spans="1:23" x14ac:dyDescent="0.25">
      <c r="A378" t="s">
        <v>1622</v>
      </c>
      <c r="B378" t="s">
        <v>1623</v>
      </c>
      <c r="C378" t="s">
        <v>1624</v>
      </c>
      <c r="D378" t="s">
        <v>1629</v>
      </c>
      <c r="E378" t="s">
        <v>1626</v>
      </c>
      <c r="F378" s="1">
        <v>89102</v>
      </c>
      <c r="G378">
        <v>6880071</v>
      </c>
      <c r="H378" t="s">
        <v>1630</v>
      </c>
      <c r="I378">
        <v>564</v>
      </c>
      <c r="J378">
        <v>16</v>
      </c>
      <c r="K378">
        <v>1</v>
      </c>
      <c r="L378">
        <v>1</v>
      </c>
      <c r="M378">
        <v>1</v>
      </c>
      <c r="N378">
        <v>1</v>
      </c>
      <c r="O378" t="s">
        <v>28</v>
      </c>
      <c r="P378">
        <v>1</v>
      </c>
      <c r="S378">
        <v>1</v>
      </c>
      <c r="T378" t="s">
        <v>28</v>
      </c>
      <c r="U378" t="s">
        <v>28</v>
      </c>
      <c r="V378" t="s">
        <v>39</v>
      </c>
      <c r="W378" t="s">
        <v>1631</v>
      </c>
    </row>
    <row r="379" spans="1:23" x14ac:dyDescent="0.25">
      <c r="A379" t="s">
        <v>1622</v>
      </c>
      <c r="B379" t="s">
        <v>1623</v>
      </c>
      <c r="C379" t="s">
        <v>1632</v>
      </c>
      <c r="D379" t="s">
        <v>1633</v>
      </c>
      <c r="E379" t="s">
        <v>1634</v>
      </c>
      <c r="F379" s="1">
        <v>89502</v>
      </c>
      <c r="G379">
        <v>6880130</v>
      </c>
      <c r="H379" t="s">
        <v>1635</v>
      </c>
      <c r="I379">
        <v>808</v>
      </c>
      <c r="K379">
        <v>1</v>
      </c>
      <c r="O379" t="s">
        <v>28</v>
      </c>
      <c r="Q379">
        <v>1</v>
      </c>
      <c r="U379" t="s">
        <v>28</v>
      </c>
      <c r="W379" t="s">
        <v>1636</v>
      </c>
    </row>
    <row r="380" spans="1:23" x14ac:dyDescent="0.25">
      <c r="A380" t="s">
        <v>1637</v>
      </c>
      <c r="B380" t="s">
        <v>1638</v>
      </c>
      <c r="C380" t="s">
        <v>1639</v>
      </c>
      <c r="D380" t="s">
        <v>1640</v>
      </c>
      <c r="E380" t="s">
        <v>1641</v>
      </c>
      <c r="F380" s="2" t="s">
        <v>1642</v>
      </c>
      <c r="G380">
        <v>6120170</v>
      </c>
      <c r="H380" t="s">
        <v>1643</v>
      </c>
      <c r="I380">
        <v>396</v>
      </c>
      <c r="K380">
        <v>1</v>
      </c>
      <c r="L380">
        <v>1</v>
      </c>
      <c r="O380" t="s">
        <v>28</v>
      </c>
      <c r="P380">
        <v>1</v>
      </c>
      <c r="S380">
        <v>1</v>
      </c>
      <c r="U380" t="s">
        <v>28</v>
      </c>
      <c r="W380" t="s">
        <v>1644</v>
      </c>
    </row>
    <row r="381" spans="1:23" x14ac:dyDescent="0.25">
      <c r="A381" t="s">
        <v>1637</v>
      </c>
      <c r="B381" t="s">
        <v>1638</v>
      </c>
      <c r="C381" t="s">
        <v>1645</v>
      </c>
      <c r="D381" t="s">
        <v>1646</v>
      </c>
      <c r="E381" t="s">
        <v>1647</v>
      </c>
      <c r="F381" s="2" t="s">
        <v>1648</v>
      </c>
      <c r="G381">
        <v>6120030</v>
      </c>
      <c r="H381" t="s">
        <v>1649</v>
      </c>
      <c r="I381">
        <v>295</v>
      </c>
      <c r="K381">
        <v>1</v>
      </c>
      <c r="O381" t="s">
        <v>28</v>
      </c>
      <c r="Q381">
        <v>1</v>
      </c>
      <c r="U381" t="s">
        <v>28</v>
      </c>
      <c r="W381" t="s">
        <v>1650</v>
      </c>
    </row>
    <row r="382" spans="1:23" x14ac:dyDescent="0.25">
      <c r="A382" t="s">
        <v>1637</v>
      </c>
      <c r="B382" t="s">
        <v>1638</v>
      </c>
      <c r="C382" t="s">
        <v>1651</v>
      </c>
      <c r="D382" t="s">
        <v>1652</v>
      </c>
      <c r="E382" t="s">
        <v>1653</v>
      </c>
      <c r="F382" s="2" t="s">
        <v>1654</v>
      </c>
      <c r="G382">
        <v>6120240</v>
      </c>
      <c r="H382" t="s">
        <v>1655</v>
      </c>
      <c r="I382">
        <v>296</v>
      </c>
      <c r="K382">
        <v>1</v>
      </c>
      <c r="O382" t="s">
        <v>28</v>
      </c>
      <c r="Q382">
        <v>1</v>
      </c>
      <c r="U382" t="s">
        <v>28</v>
      </c>
      <c r="W382" t="s">
        <v>1656</v>
      </c>
    </row>
    <row r="383" spans="1:23" x14ac:dyDescent="0.25">
      <c r="A383" t="s">
        <v>1637</v>
      </c>
      <c r="B383" t="s">
        <v>1638</v>
      </c>
      <c r="C383" t="s">
        <v>1651</v>
      </c>
      <c r="D383" t="s">
        <v>1657</v>
      </c>
      <c r="E383" t="s">
        <v>1658</v>
      </c>
      <c r="F383" s="2" t="s">
        <v>1659</v>
      </c>
      <c r="G383">
        <v>6120001</v>
      </c>
      <c r="H383" t="s">
        <v>1660</v>
      </c>
      <c r="I383">
        <v>220</v>
      </c>
      <c r="K383">
        <v>1</v>
      </c>
      <c r="O383" t="s">
        <v>28</v>
      </c>
      <c r="Q383">
        <v>1</v>
      </c>
      <c r="U383" t="s">
        <v>28</v>
      </c>
      <c r="W383" t="s">
        <v>1661</v>
      </c>
    </row>
    <row r="384" spans="1:23" x14ac:dyDescent="0.25">
      <c r="A384" t="s">
        <v>1662</v>
      </c>
      <c r="B384" t="s">
        <v>1663</v>
      </c>
      <c r="C384" t="s">
        <v>1664</v>
      </c>
      <c r="D384" t="s">
        <v>1665</v>
      </c>
      <c r="E384" t="s">
        <v>1666</v>
      </c>
      <c r="F384" s="2" t="s">
        <v>1667</v>
      </c>
      <c r="G384">
        <v>6220040</v>
      </c>
      <c r="H384" t="s">
        <v>1668</v>
      </c>
      <c r="I384">
        <v>540</v>
      </c>
      <c r="K384">
        <v>1</v>
      </c>
      <c r="O384" t="s">
        <v>28</v>
      </c>
      <c r="Q384">
        <v>1</v>
      </c>
      <c r="U384" t="s">
        <v>28</v>
      </c>
      <c r="W384" t="s">
        <v>1669</v>
      </c>
    </row>
    <row r="385" spans="1:23" x14ac:dyDescent="0.25">
      <c r="A385" t="s">
        <v>1662</v>
      </c>
      <c r="B385" t="s">
        <v>1663</v>
      </c>
      <c r="C385" t="s">
        <v>1670</v>
      </c>
      <c r="D385" t="s">
        <v>1671</v>
      </c>
      <c r="E385" t="s">
        <v>1672</v>
      </c>
      <c r="F385" s="2" t="s">
        <v>1673</v>
      </c>
      <c r="G385">
        <v>6220340</v>
      </c>
      <c r="H385" t="s">
        <v>1674</v>
      </c>
      <c r="I385">
        <v>781</v>
      </c>
      <c r="K385">
        <v>1</v>
      </c>
      <c r="O385" t="s">
        <v>28</v>
      </c>
      <c r="P385">
        <v>1</v>
      </c>
      <c r="U385" t="s">
        <v>28</v>
      </c>
      <c r="W385" t="s">
        <v>1675</v>
      </c>
    </row>
    <row r="386" spans="1:23" x14ac:dyDescent="0.25">
      <c r="A386" t="s">
        <v>1662</v>
      </c>
      <c r="B386" t="s">
        <v>1663</v>
      </c>
      <c r="C386" t="s">
        <v>1676</v>
      </c>
      <c r="D386" t="s">
        <v>1677</v>
      </c>
      <c r="E386" t="s">
        <v>1676</v>
      </c>
      <c r="F386" s="2" t="s">
        <v>1678</v>
      </c>
      <c r="G386">
        <v>6220190</v>
      </c>
      <c r="H386" t="s">
        <v>1679</v>
      </c>
      <c r="I386">
        <v>635</v>
      </c>
      <c r="K386">
        <v>1</v>
      </c>
      <c r="L386">
        <v>1</v>
      </c>
      <c r="O386" t="s">
        <v>28</v>
      </c>
      <c r="P386">
        <v>1</v>
      </c>
      <c r="S386">
        <v>1</v>
      </c>
      <c r="U386" t="s">
        <v>28</v>
      </c>
      <c r="W386" t="s">
        <v>1680</v>
      </c>
    </row>
    <row r="387" spans="1:23" x14ac:dyDescent="0.25">
      <c r="A387" t="s">
        <v>1662</v>
      </c>
      <c r="B387" t="s">
        <v>1663</v>
      </c>
      <c r="C387" t="s">
        <v>1681</v>
      </c>
      <c r="D387" t="s">
        <v>1682</v>
      </c>
      <c r="E387" t="s">
        <v>541</v>
      </c>
      <c r="F387" s="2" t="s">
        <v>1683</v>
      </c>
      <c r="G387">
        <v>6220785</v>
      </c>
      <c r="H387" t="s">
        <v>1684</v>
      </c>
      <c r="I387">
        <v>518</v>
      </c>
      <c r="K387">
        <v>1</v>
      </c>
      <c r="L387">
        <v>1</v>
      </c>
      <c r="O387" t="s">
        <v>28</v>
      </c>
      <c r="P387">
        <v>1</v>
      </c>
      <c r="S387">
        <v>1</v>
      </c>
      <c r="U387" t="s">
        <v>28</v>
      </c>
      <c r="W387" t="s">
        <v>1685</v>
      </c>
    </row>
    <row r="388" spans="1:23" x14ac:dyDescent="0.25">
      <c r="A388" t="s">
        <v>1662</v>
      </c>
      <c r="B388" t="s">
        <v>1663</v>
      </c>
      <c r="C388" t="s">
        <v>1681</v>
      </c>
      <c r="D388" t="s">
        <v>1686</v>
      </c>
      <c r="E388" t="s">
        <v>1687</v>
      </c>
      <c r="F388" s="2" t="s">
        <v>1688</v>
      </c>
      <c r="G388">
        <v>6220800</v>
      </c>
      <c r="H388" t="s">
        <v>1689</v>
      </c>
      <c r="I388">
        <v>12</v>
      </c>
      <c r="J388">
        <v>12</v>
      </c>
      <c r="M388">
        <v>1</v>
      </c>
      <c r="N388">
        <v>1</v>
      </c>
      <c r="T388" t="s">
        <v>28</v>
      </c>
      <c r="V388" t="s">
        <v>28</v>
      </c>
      <c r="W388" t="s">
        <v>1690</v>
      </c>
    </row>
    <row r="389" spans="1:23" x14ac:dyDescent="0.25">
      <c r="A389" t="s">
        <v>1662</v>
      </c>
      <c r="B389" t="s">
        <v>1663</v>
      </c>
      <c r="C389" t="s">
        <v>684</v>
      </c>
      <c r="D389" t="s">
        <v>1691</v>
      </c>
      <c r="E389" t="s">
        <v>1692</v>
      </c>
      <c r="F389" s="2" t="s">
        <v>1693</v>
      </c>
      <c r="G389">
        <v>6220435</v>
      </c>
      <c r="H389" t="s">
        <v>1694</v>
      </c>
      <c r="I389">
        <v>332</v>
      </c>
      <c r="K389">
        <v>1</v>
      </c>
      <c r="O389" t="s">
        <v>28</v>
      </c>
      <c r="Q389">
        <v>1</v>
      </c>
      <c r="U389" t="s">
        <v>28</v>
      </c>
      <c r="W389" t="s">
        <v>1695</v>
      </c>
    </row>
    <row r="390" spans="1:23" x14ac:dyDescent="0.25">
      <c r="A390" t="s">
        <v>1662</v>
      </c>
      <c r="B390" t="s">
        <v>1663</v>
      </c>
      <c r="C390" t="s">
        <v>1696</v>
      </c>
      <c r="D390" t="s">
        <v>1697</v>
      </c>
      <c r="E390" t="s">
        <v>1408</v>
      </c>
      <c r="F390" s="2" t="s">
        <v>1698</v>
      </c>
      <c r="G390">
        <v>6221500</v>
      </c>
      <c r="H390" t="s">
        <v>1699</v>
      </c>
      <c r="I390">
        <v>265</v>
      </c>
      <c r="K390">
        <v>1</v>
      </c>
      <c r="O390" t="s">
        <v>28</v>
      </c>
      <c r="Q390">
        <v>1</v>
      </c>
      <c r="U390" t="s">
        <v>28</v>
      </c>
      <c r="W390" t="s">
        <v>1700</v>
      </c>
    </row>
    <row r="391" spans="1:23" x14ac:dyDescent="0.25">
      <c r="A391" t="s">
        <v>1662</v>
      </c>
      <c r="B391" t="s">
        <v>1663</v>
      </c>
      <c r="C391" t="s">
        <v>1245</v>
      </c>
      <c r="D391" t="s">
        <v>1701</v>
      </c>
      <c r="E391" t="s">
        <v>1702</v>
      </c>
      <c r="F391" s="2" t="s">
        <v>1703</v>
      </c>
      <c r="G391">
        <v>6220920</v>
      </c>
      <c r="H391" t="s">
        <v>1704</v>
      </c>
      <c r="I391">
        <v>965</v>
      </c>
      <c r="K391">
        <v>1</v>
      </c>
      <c r="L391">
        <v>1</v>
      </c>
      <c r="O391" t="s">
        <v>28</v>
      </c>
      <c r="P391">
        <v>1</v>
      </c>
      <c r="S391">
        <v>1</v>
      </c>
      <c r="U391" t="s">
        <v>28</v>
      </c>
      <c r="W391" t="s">
        <v>1705</v>
      </c>
    </row>
    <row r="392" spans="1:23" x14ac:dyDescent="0.25">
      <c r="A392" t="s">
        <v>1662</v>
      </c>
      <c r="B392" t="s">
        <v>1663</v>
      </c>
      <c r="C392" t="s">
        <v>1706</v>
      </c>
      <c r="D392" t="s">
        <v>1707</v>
      </c>
      <c r="E392" t="s">
        <v>1708</v>
      </c>
      <c r="F392" s="2" t="s">
        <v>1709</v>
      </c>
      <c r="G392">
        <v>6220740</v>
      </c>
      <c r="H392" t="s">
        <v>1710</v>
      </c>
      <c r="I392">
        <v>646</v>
      </c>
      <c r="K392">
        <v>1</v>
      </c>
      <c r="L392">
        <v>1</v>
      </c>
      <c r="O392" t="s">
        <v>28</v>
      </c>
      <c r="P392">
        <v>1</v>
      </c>
      <c r="S392">
        <v>1</v>
      </c>
      <c r="U392" t="s">
        <v>28</v>
      </c>
      <c r="W392" t="s">
        <v>1711</v>
      </c>
    </row>
    <row r="393" spans="1:23" x14ac:dyDescent="0.25">
      <c r="A393" t="s">
        <v>1662</v>
      </c>
      <c r="B393" t="s">
        <v>1663</v>
      </c>
      <c r="C393" t="s">
        <v>986</v>
      </c>
      <c r="D393" t="s">
        <v>1712</v>
      </c>
      <c r="E393" t="s">
        <v>1713</v>
      </c>
      <c r="F393" s="2" t="s">
        <v>1714</v>
      </c>
      <c r="G393">
        <v>6220680</v>
      </c>
      <c r="H393" t="s">
        <v>1715</v>
      </c>
      <c r="I393">
        <v>693</v>
      </c>
      <c r="K393">
        <v>1</v>
      </c>
      <c r="O393" t="s">
        <v>28</v>
      </c>
      <c r="P393">
        <v>1</v>
      </c>
      <c r="U393" t="s">
        <v>28</v>
      </c>
      <c r="W393" t="s">
        <v>1716</v>
      </c>
    </row>
    <row r="394" spans="1:23" x14ac:dyDescent="0.25">
      <c r="A394" t="s">
        <v>1662</v>
      </c>
      <c r="B394" t="s">
        <v>1663</v>
      </c>
      <c r="C394" t="s">
        <v>1717</v>
      </c>
      <c r="D394" t="s">
        <v>1718</v>
      </c>
      <c r="E394" t="s">
        <v>1719</v>
      </c>
      <c r="F394" s="2" t="s">
        <v>1720</v>
      </c>
      <c r="G394">
        <v>6221120</v>
      </c>
      <c r="H394" t="s">
        <v>1721</v>
      </c>
      <c r="I394">
        <v>650</v>
      </c>
      <c r="K394">
        <v>1</v>
      </c>
      <c r="O394" t="s">
        <v>28</v>
      </c>
      <c r="Q394">
        <v>1</v>
      </c>
      <c r="U394" t="s">
        <v>28</v>
      </c>
      <c r="W394" t="s">
        <v>1722</v>
      </c>
    </row>
    <row r="395" spans="1:23" x14ac:dyDescent="0.25">
      <c r="A395" t="s">
        <v>1723</v>
      </c>
      <c r="B395" t="s">
        <v>1724</v>
      </c>
      <c r="C395" t="s">
        <v>1725</v>
      </c>
      <c r="D395" t="s">
        <v>1726</v>
      </c>
      <c r="E395" t="s">
        <v>1727</v>
      </c>
      <c r="F395" s="1">
        <v>87106</v>
      </c>
      <c r="G395">
        <v>6850037</v>
      </c>
      <c r="H395" t="s">
        <v>1728</v>
      </c>
      <c r="I395">
        <v>556</v>
      </c>
      <c r="J395">
        <v>10</v>
      </c>
      <c r="K395">
        <v>1</v>
      </c>
      <c r="M395">
        <v>1</v>
      </c>
      <c r="N395">
        <v>1</v>
      </c>
      <c r="O395" t="s">
        <v>28</v>
      </c>
      <c r="P395">
        <v>1</v>
      </c>
      <c r="T395" t="s">
        <v>39</v>
      </c>
      <c r="U395" t="s">
        <v>28</v>
      </c>
      <c r="V395" t="s">
        <v>39</v>
      </c>
      <c r="W395" t="s">
        <v>1729</v>
      </c>
    </row>
    <row r="396" spans="1:23" x14ac:dyDescent="0.25">
      <c r="A396" t="s">
        <v>1730</v>
      </c>
      <c r="B396" t="s">
        <v>1731</v>
      </c>
      <c r="C396" t="s">
        <v>1732</v>
      </c>
      <c r="D396" t="s">
        <v>1733</v>
      </c>
      <c r="E396" t="s">
        <v>1732</v>
      </c>
      <c r="F396" s="1">
        <v>12208</v>
      </c>
      <c r="G396">
        <v>6210030</v>
      </c>
      <c r="H396" t="s">
        <v>1734</v>
      </c>
      <c r="I396">
        <v>766</v>
      </c>
      <c r="K396">
        <v>1</v>
      </c>
      <c r="L396">
        <v>1</v>
      </c>
      <c r="O396" t="s">
        <v>28</v>
      </c>
      <c r="P396">
        <v>1</v>
      </c>
      <c r="S396">
        <v>1</v>
      </c>
      <c r="U396" t="s">
        <v>28</v>
      </c>
      <c r="W396" t="s">
        <v>1735</v>
      </c>
    </row>
    <row r="397" spans="1:23" x14ac:dyDescent="0.25">
      <c r="A397" t="s">
        <v>1730</v>
      </c>
      <c r="B397" t="s">
        <v>1731</v>
      </c>
      <c r="C397" t="s">
        <v>1736</v>
      </c>
      <c r="D397" t="s">
        <v>1737</v>
      </c>
      <c r="E397" t="s">
        <v>1736</v>
      </c>
      <c r="F397" s="1">
        <v>10451</v>
      </c>
      <c r="G397">
        <v>6213010</v>
      </c>
      <c r="H397" t="s">
        <v>1738</v>
      </c>
      <c r="I397">
        <v>347</v>
      </c>
      <c r="K397">
        <v>1</v>
      </c>
      <c r="O397" t="s">
        <v>28</v>
      </c>
      <c r="P397">
        <v>1</v>
      </c>
      <c r="U397" t="s">
        <v>28</v>
      </c>
      <c r="W397" t="s">
        <v>1739</v>
      </c>
    </row>
    <row r="398" spans="1:23" x14ac:dyDescent="0.25">
      <c r="A398" t="s">
        <v>1730</v>
      </c>
      <c r="B398" t="s">
        <v>1731</v>
      </c>
      <c r="C398" t="s">
        <v>1736</v>
      </c>
      <c r="D398" t="s">
        <v>1740</v>
      </c>
      <c r="E398" t="s">
        <v>1736</v>
      </c>
      <c r="F398" s="1">
        <v>10461</v>
      </c>
      <c r="G398">
        <v>6212700</v>
      </c>
      <c r="H398" t="s">
        <v>1741</v>
      </c>
      <c r="I398">
        <v>457</v>
      </c>
      <c r="J398">
        <v>16</v>
      </c>
      <c r="K398">
        <v>1</v>
      </c>
      <c r="M398">
        <v>1</v>
      </c>
      <c r="O398" t="s">
        <v>28</v>
      </c>
      <c r="P398">
        <v>1</v>
      </c>
      <c r="T398" t="s">
        <v>39</v>
      </c>
      <c r="U398" t="s">
        <v>28</v>
      </c>
      <c r="V398" t="s">
        <v>28</v>
      </c>
      <c r="W398" t="s">
        <v>1742</v>
      </c>
    </row>
    <row r="399" spans="1:23" x14ac:dyDescent="0.25">
      <c r="A399" t="s">
        <v>1730</v>
      </c>
      <c r="B399" t="s">
        <v>1731</v>
      </c>
      <c r="C399" t="s">
        <v>1736</v>
      </c>
      <c r="D399" t="s">
        <v>1743</v>
      </c>
      <c r="E399" t="s">
        <v>1736</v>
      </c>
      <c r="F399" s="1">
        <v>10457</v>
      </c>
      <c r="G399">
        <v>6210034</v>
      </c>
      <c r="H399" t="s">
        <v>1744</v>
      </c>
      <c r="I399">
        <v>422</v>
      </c>
      <c r="K399">
        <v>1</v>
      </c>
      <c r="O399" t="s">
        <v>28</v>
      </c>
      <c r="Q399">
        <v>1</v>
      </c>
      <c r="U399" t="s">
        <v>28</v>
      </c>
      <c r="W399" t="s">
        <v>1745</v>
      </c>
    </row>
    <row r="400" spans="1:23" x14ac:dyDescent="0.25">
      <c r="A400" t="s">
        <v>1730</v>
      </c>
      <c r="B400" t="s">
        <v>1731</v>
      </c>
      <c r="C400" t="s">
        <v>1746</v>
      </c>
      <c r="D400" t="s">
        <v>1747</v>
      </c>
      <c r="E400" t="s">
        <v>1748</v>
      </c>
      <c r="F400" s="1">
        <v>13790</v>
      </c>
      <c r="G400">
        <v>6212060</v>
      </c>
      <c r="H400" t="s">
        <v>1749</v>
      </c>
      <c r="I400">
        <v>280</v>
      </c>
      <c r="K400">
        <v>1</v>
      </c>
      <c r="O400" t="s">
        <v>28</v>
      </c>
      <c r="Q400">
        <v>1</v>
      </c>
      <c r="U400" t="s">
        <v>28</v>
      </c>
      <c r="W400" t="s">
        <v>1750</v>
      </c>
    </row>
    <row r="401" spans="1:23" x14ac:dyDescent="0.25">
      <c r="A401" t="s">
        <v>1730</v>
      </c>
      <c r="B401" t="s">
        <v>1731</v>
      </c>
      <c r="C401" t="s">
        <v>1751</v>
      </c>
      <c r="D401" t="s">
        <v>1752</v>
      </c>
      <c r="E401" t="s">
        <v>1753</v>
      </c>
      <c r="F401" s="1">
        <v>12601</v>
      </c>
      <c r="G401">
        <v>6210295</v>
      </c>
      <c r="H401" t="s">
        <v>1754</v>
      </c>
      <c r="I401">
        <v>243</v>
      </c>
      <c r="K401">
        <v>1</v>
      </c>
      <c r="O401" t="s">
        <v>28</v>
      </c>
      <c r="Q401">
        <v>1</v>
      </c>
      <c r="U401" t="s">
        <v>28</v>
      </c>
      <c r="W401" t="s">
        <v>1755</v>
      </c>
    </row>
    <row r="402" spans="1:23" x14ac:dyDescent="0.25">
      <c r="A402" t="s">
        <v>1730</v>
      </c>
      <c r="B402" t="s">
        <v>1731</v>
      </c>
      <c r="C402" t="s">
        <v>1751</v>
      </c>
      <c r="D402" t="s">
        <v>1756</v>
      </c>
      <c r="E402" t="s">
        <v>1753</v>
      </c>
      <c r="F402" s="1">
        <v>12601</v>
      </c>
      <c r="G402">
        <v>6214140</v>
      </c>
      <c r="H402" t="s">
        <v>1757</v>
      </c>
      <c r="I402">
        <v>350</v>
      </c>
      <c r="K402">
        <v>1</v>
      </c>
      <c r="O402" t="s">
        <v>28</v>
      </c>
      <c r="Q402">
        <v>1</v>
      </c>
      <c r="U402" t="s">
        <v>28</v>
      </c>
      <c r="W402" t="s">
        <v>1758</v>
      </c>
    </row>
    <row r="403" spans="1:23" x14ac:dyDescent="0.25">
      <c r="A403" t="s">
        <v>1730</v>
      </c>
      <c r="B403" t="s">
        <v>1731</v>
      </c>
      <c r="C403" t="s">
        <v>1759</v>
      </c>
      <c r="D403" t="s">
        <v>1760</v>
      </c>
      <c r="E403" t="s">
        <v>1595</v>
      </c>
      <c r="F403" s="1">
        <v>14215</v>
      </c>
      <c r="G403">
        <v>6211070</v>
      </c>
      <c r="H403" t="s">
        <v>1761</v>
      </c>
      <c r="I403">
        <v>573</v>
      </c>
      <c r="J403">
        <v>8</v>
      </c>
      <c r="K403">
        <v>1</v>
      </c>
      <c r="M403">
        <v>1</v>
      </c>
      <c r="O403" t="s">
        <v>28</v>
      </c>
      <c r="P403">
        <v>1</v>
      </c>
      <c r="T403" t="s">
        <v>39</v>
      </c>
      <c r="U403" t="s">
        <v>28</v>
      </c>
      <c r="V403" t="s">
        <v>28</v>
      </c>
      <c r="W403" t="s">
        <v>1762</v>
      </c>
    </row>
    <row r="404" spans="1:23" x14ac:dyDescent="0.25">
      <c r="A404" t="s">
        <v>1730</v>
      </c>
      <c r="B404" t="s">
        <v>1731</v>
      </c>
      <c r="C404" t="s">
        <v>1759</v>
      </c>
      <c r="D404" t="s">
        <v>1763</v>
      </c>
      <c r="E404" t="s">
        <v>1595</v>
      </c>
      <c r="F404" s="1">
        <v>14203</v>
      </c>
      <c r="G404">
        <v>6211025</v>
      </c>
      <c r="H404" t="s">
        <v>1764</v>
      </c>
      <c r="I404">
        <v>185</v>
      </c>
      <c r="L404">
        <v>1</v>
      </c>
      <c r="O404" t="s">
        <v>28</v>
      </c>
      <c r="R404">
        <v>1</v>
      </c>
      <c r="U404" t="s">
        <v>28</v>
      </c>
      <c r="W404" t="s">
        <v>1765</v>
      </c>
    </row>
    <row r="405" spans="1:23" x14ac:dyDescent="0.25">
      <c r="A405" t="s">
        <v>1730</v>
      </c>
      <c r="B405" t="s">
        <v>1731</v>
      </c>
      <c r="C405" t="s">
        <v>1766</v>
      </c>
      <c r="D405" t="s">
        <v>1767</v>
      </c>
      <c r="E405" t="s">
        <v>1768</v>
      </c>
      <c r="F405" s="1">
        <v>11212</v>
      </c>
      <c r="G405">
        <v>6210440</v>
      </c>
      <c r="H405" t="s">
        <v>1769</v>
      </c>
      <c r="I405">
        <v>530</v>
      </c>
      <c r="K405">
        <v>1</v>
      </c>
      <c r="O405" t="s">
        <v>28</v>
      </c>
      <c r="Q405">
        <v>1</v>
      </c>
      <c r="U405" t="s">
        <v>28</v>
      </c>
      <c r="W405" t="s">
        <v>1770</v>
      </c>
    </row>
    <row r="406" spans="1:23" x14ac:dyDescent="0.25">
      <c r="A406" t="s">
        <v>1730</v>
      </c>
      <c r="B406" t="s">
        <v>1731</v>
      </c>
      <c r="C406" t="s">
        <v>1766</v>
      </c>
      <c r="D406" t="s">
        <v>1771</v>
      </c>
      <c r="E406" t="s">
        <v>1768</v>
      </c>
      <c r="F406" s="1">
        <v>11219</v>
      </c>
      <c r="G406">
        <v>6210747</v>
      </c>
      <c r="H406" t="s">
        <v>1772</v>
      </c>
      <c r="I406">
        <v>711</v>
      </c>
      <c r="K406">
        <v>1</v>
      </c>
      <c r="L406">
        <v>1</v>
      </c>
      <c r="O406" t="s">
        <v>28</v>
      </c>
      <c r="P406">
        <v>1</v>
      </c>
      <c r="S406">
        <v>1</v>
      </c>
      <c r="U406" t="s">
        <v>28</v>
      </c>
      <c r="W406" t="s">
        <v>1773</v>
      </c>
    </row>
    <row r="407" spans="1:23" x14ac:dyDescent="0.25">
      <c r="A407" t="s">
        <v>1730</v>
      </c>
      <c r="B407" t="s">
        <v>1731</v>
      </c>
      <c r="C407" t="s">
        <v>1766</v>
      </c>
      <c r="D407" t="s">
        <v>1774</v>
      </c>
      <c r="E407" t="s">
        <v>1768</v>
      </c>
      <c r="F407" s="1">
        <v>11215</v>
      </c>
      <c r="G407">
        <v>6210555</v>
      </c>
      <c r="H407" t="s">
        <v>1775</v>
      </c>
      <c r="I407">
        <v>591</v>
      </c>
      <c r="K407">
        <v>1</v>
      </c>
      <c r="O407" t="s">
        <v>28</v>
      </c>
      <c r="Q407">
        <v>1</v>
      </c>
      <c r="U407" t="s">
        <v>28</v>
      </c>
      <c r="W407" t="s">
        <v>1776</v>
      </c>
    </row>
    <row r="408" spans="1:23" x14ac:dyDescent="0.25">
      <c r="A408" t="s">
        <v>1730</v>
      </c>
      <c r="B408" t="s">
        <v>1731</v>
      </c>
      <c r="C408" t="s">
        <v>1766</v>
      </c>
      <c r="D408" t="s">
        <v>1777</v>
      </c>
      <c r="E408" t="s">
        <v>1768</v>
      </c>
      <c r="F408" s="1">
        <v>11203</v>
      </c>
      <c r="G408">
        <v>6210690</v>
      </c>
      <c r="H408" t="s">
        <v>1778</v>
      </c>
      <c r="I408">
        <v>627</v>
      </c>
      <c r="K408">
        <v>1</v>
      </c>
      <c r="O408" t="s">
        <v>28</v>
      </c>
      <c r="P408">
        <v>1</v>
      </c>
      <c r="U408" t="s">
        <v>28</v>
      </c>
      <c r="W408" t="s">
        <v>1779</v>
      </c>
    </row>
    <row r="409" spans="1:23" x14ac:dyDescent="0.25">
      <c r="A409" t="s">
        <v>1730</v>
      </c>
      <c r="B409" t="s">
        <v>1731</v>
      </c>
      <c r="C409" t="s">
        <v>1766</v>
      </c>
      <c r="D409" t="s">
        <v>1780</v>
      </c>
      <c r="E409" t="s">
        <v>1768</v>
      </c>
      <c r="F409" s="1">
        <v>11220</v>
      </c>
      <c r="G409">
        <v>6210770</v>
      </c>
      <c r="H409" t="s">
        <v>1781</v>
      </c>
      <c r="I409">
        <v>450</v>
      </c>
      <c r="K409">
        <v>1</v>
      </c>
      <c r="O409" t="s">
        <v>28</v>
      </c>
      <c r="P409">
        <v>1</v>
      </c>
      <c r="U409" t="s">
        <v>28</v>
      </c>
      <c r="W409" t="s">
        <v>1782</v>
      </c>
    </row>
    <row r="410" spans="1:23" x14ac:dyDescent="0.25">
      <c r="A410" t="s">
        <v>1730</v>
      </c>
      <c r="B410" t="s">
        <v>1731</v>
      </c>
      <c r="C410" t="s">
        <v>1783</v>
      </c>
      <c r="D410" t="s">
        <v>1784</v>
      </c>
      <c r="E410" t="s">
        <v>1465</v>
      </c>
      <c r="F410" s="1">
        <v>14642</v>
      </c>
      <c r="G410">
        <v>6214330</v>
      </c>
      <c r="H410" t="s">
        <v>1785</v>
      </c>
      <c r="I410">
        <v>886</v>
      </c>
      <c r="J410">
        <v>50</v>
      </c>
      <c r="K410">
        <v>1</v>
      </c>
      <c r="L410">
        <v>1</v>
      </c>
      <c r="M410">
        <v>1</v>
      </c>
      <c r="N410">
        <v>1</v>
      </c>
      <c r="O410" t="s">
        <v>28</v>
      </c>
      <c r="P410">
        <v>1</v>
      </c>
      <c r="R410">
        <v>1</v>
      </c>
      <c r="T410" t="s">
        <v>28</v>
      </c>
      <c r="U410" t="s">
        <v>28</v>
      </c>
      <c r="V410" t="s">
        <v>28</v>
      </c>
      <c r="W410" t="s">
        <v>1786</v>
      </c>
    </row>
    <row r="411" spans="1:23" x14ac:dyDescent="0.25">
      <c r="A411" t="s">
        <v>1730</v>
      </c>
      <c r="B411" t="s">
        <v>1731</v>
      </c>
      <c r="C411" t="s">
        <v>1787</v>
      </c>
      <c r="D411" t="s">
        <v>1788</v>
      </c>
      <c r="E411" t="s">
        <v>1789</v>
      </c>
      <c r="F411" s="1">
        <v>11572</v>
      </c>
      <c r="G411">
        <v>6213735</v>
      </c>
      <c r="H411" t="s">
        <v>1790</v>
      </c>
      <c r="I411">
        <v>455</v>
      </c>
      <c r="K411">
        <v>1</v>
      </c>
      <c r="O411" t="s">
        <v>28</v>
      </c>
      <c r="Q411">
        <v>1</v>
      </c>
      <c r="U411" t="s">
        <v>28</v>
      </c>
      <c r="W411" t="s">
        <v>1791</v>
      </c>
    </row>
    <row r="412" spans="1:23" x14ac:dyDescent="0.25">
      <c r="A412" t="s">
        <v>1730</v>
      </c>
      <c r="B412" t="s">
        <v>1731</v>
      </c>
      <c r="C412" t="s">
        <v>1787</v>
      </c>
      <c r="D412" t="s">
        <v>1792</v>
      </c>
      <c r="E412" t="s">
        <v>1793</v>
      </c>
      <c r="F412" s="1">
        <v>11554</v>
      </c>
      <c r="G412">
        <v>6211810</v>
      </c>
      <c r="H412" t="s">
        <v>1794</v>
      </c>
      <c r="I412">
        <v>530</v>
      </c>
      <c r="J412">
        <v>10</v>
      </c>
      <c r="K412">
        <v>1</v>
      </c>
      <c r="M412">
        <v>1</v>
      </c>
      <c r="O412" t="s">
        <v>28</v>
      </c>
      <c r="P412">
        <v>1</v>
      </c>
      <c r="T412" t="s">
        <v>39</v>
      </c>
      <c r="U412" t="s">
        <v>28</v>
      </c>
      <c r="V412" t="s">
        <v>28</v>
      </c>
      <c r="W412" t="s">
        <v>1795</v>
      </c>
    </row>
    <row r="413" spans="1:23" x14ac:dyDescent="0.25">
      <c r="A413" t="s">
        <v>1730</v>
      </c>
      <c r="B413" t="s">
        <v>1731</v>
      </c>
      <c r="C413" t="s">
        <v>1787</v>
      </c>
      <c r="D413" t="s">
        <v>1796</v>
      </c>
      <c r="E413" t="s">
        <v>1797</v>
      </c>
      <c r="F413" s="1">
        <v>11040</v>
      </c>
      <c r="G413">
        <v>6211675</v>
      </c>
      <c r="H413" t="s">
        <v>1798</v>
      </c>
      <c r="I413">
        <v>202</v>
      </c>
      <c r="L413">
        <v>1</v>
      </c>
      <c r="O413" t="s">
        <v>28</v>
      </c>
      <c r="R413">
        <v>1</v>
      </c>
      <c r="U413" t="s">
        <v>28</v>
      </c>
      <c r="W413" t="s">
        <v>1799</v>
      </c>
    </row>
    <row r="414" spans="1:23" x14ac:dyDescent="0.25">
      <c r="A414" t="s">
        <v>1730</v>
      </c>
      <c r="B414" t="s">
        <v>1731</v>
      </c>
      <c r="C414" t="s">
        <v>1787</v>
      </c>
      <c r="D414" t="s">
        <v>1800</v>
      </c>
      <c r="E414" t="s">
        <v>1801</v>
      </c>
      <c r="F414" s="1">
        <v>11030</v>
      </c>
      <c r="G414">
        <v>6212357</v>
      </c>
      <c r="H414" t="s">
        <v>1802</v>
      </c>
      <c r="I414">
        <v>756</v>
      </c>
      <c r="K414">
        <v>1</v>
      </c>
      <c r="O414" t="s">
        <v>28</v>
      </c>
      <c r="P414">
        <v>1</v>
      </c>
      <c r="U414" t="s">
        <v>28</v>
      </c>
      <c r="W414" t="s">
        <v>1803</v>
      </c>
    </row>
    <row r="415" spans="1:23" x14ac:dyDescent="0.25">
      <c r="A415" t="s">
        <v>1730</v>
      </c>
      <c r="B415" t="s">
        <v>1731</v>
      </c>
      <c r="C415" t="s">
        <v>1787</v>
      </c>
      <c r="D415" t="s">
        <v>1804</v>
      </c>
      <c r="E415" t="s">
        <v>1805</v>
      </c>
      <c r="F415" s="1">
        <v>11501</v>
      </c>
      <c r="G415">
        <v>6212450</v>
      </c>
      <c r="H415" t="s">
        <v>1806</v>
      </c>
      <c r="I415">
        <v>591</v>
      </c>
      <c r="K415">
        <v>1</v>
      </c>
      <c r="O415" t="s">
        <v>28</v>
      </c>
      <c r="P415">
        <v>1</v>
      </c>
      <c r="U415" t="s">
        <v>28</v>
      </c>
      <c r="W415" t="s">
        <v>1807</v>
      </c>
    </row>
    <row r="416" spans="1:23" x14ac:dyDescent="0.25">
      <c r="A416" t="s">
        <v>1730</v>
      </c>
      <c r="B416" t="s">
        <v>1731</v>
      </c>
      <c r="C416" t="s">
        <v>1730</v>
      </c>
      <c r="D416" t="s">
        <v>1808</v>
      </c>
      <c r="E416" t="s">
        <v>1730</v>
      </c>
      <c r="F416" s="1">
        <v>10025</v>
      </c>
      <c r="G416">
        <v>6213335</v>
      </c>
      <c r="H416" t="s">
        <v>1809</v>
      </c>
      <c r="I416">
        <v>495</v>
      </c>
      <c r="K416">
        <v>1</v>
      </c>
      <c r="O416" t="s">
        <v>28</v>
      </c>
      <c r="Q416">
        <v>1</v>
      </c>
      <c r="U416" t="s">
        <v>28</v>
      </c>
      <c r="W416" t="s">
        <v>1810</v>
      </c>
    </row>
    <row r="417" spans="1:23" x14ac:dyDescent="0.25">
      <c r="A417" t="s">
        <v>1730</v>
      </c>
      <c r="B417" t="s">
        <v>1731</v>
      </c>
      <c r="C417" t="s">
        <v>1730</v>
      </c>
      <c r="D417" t="s">
        <v>1811</v>
      </c>
      <c r="E417" t="s">
        <v>1730</v>
      </c>
      <c r="F417" s="1">
        <v>10032</v>
      </c>
      <c r="G417">
        <v>6210032</v>
      </c>
      <c r="H417" t="s">
        <v>1812</v>
      </c>
      <c r="I417">
        <v>269</v>
      </c>
      <c r="L417">
        <v>1</v>
      </c>
      <c r="O417" t="s">
        <v>28</v>
      </c>
      <c r="R417">
        <v>1</v>
      </c>
      <c r="U417" t="s">
        <v>28</v>
      </c>
      <c r="W417" t="s">
        <v>1813</v>
      </c>
    </row>
    <row r="418" spans="1:23" x14ac:dyDescent="0.25">
      <c r="A418" t="s">
        <v>1730</v>
      </c>
      <c r="B418" t="s">
        <v>1731</v>
      </c>
      <c r="C418" t="s">
        <v>1730</v>
      </c>
      <c r="D418" t="s">
        <v>1814</v>
      </c>
      <c r="E418" t="s">
        <v>1730</v>
      </c>
      <c r="F418" s="1">
        <v>10016</v>
      </c>
      <c r="G418">
        <v>6212630</v>
      </c>
      <c r="H418" t="s">
        <v>1815</v>
      </c>
      <c r="I418">
        <v>912</v>
      </c>
      <c r="K418">
        <v>1</v>
      </c>
      <c r="O418" t="s">
        <v>28</v>
      </c>
      <c r="P418">
        <v>1</v>
      </c>
      <c r="U418" t="s">
        <v>28</v>
      </c>
      <c r="W418" t="s">
        <v>1816</v>
      </c>
    </row>
    <row r="419" spans="1:23" x14ac:dyDescent="0.25">
      <c r="A419" t="s">
        <v>1730</v>
      </c>
      <c r="B419" t="s">
        <v>1731</v>
      </c>
      <c r="C419" t="s">
        <v>1817</v>
      </c>
      <c r="D419" t="s">
        <v>1818</v>
      </c>
      <c r="E419" t="s">
        <v>1730</v>
      </c>
      <c r="F419" s="1">
        <v>10065</v>
      </c>
      <c r="G419">
        <v>6213510</v>
      </c>
      <c r="H419" t="s">
        <v>1819</v>
      </c>
      <c r="I419">
        <v>862</v>
      </c>
      <c r="J419">
        <v>20</v>
      </c>
      <c r="K419">
        <v>1</v>
      </c>
      <c r="L419">
        <v>1</v>
      </c>
      <c r="M419">
        <v>1</v>
      </c>
      <c r="N419">
        <v>1</v>
      </c>
      <c r="O419" t="s">
        <v>28</v>
      </c>
      <c r="P419">
        <v>1</v>
      </c>
      <c r="S419">
        <v>1</v>
      </c>
      <c r="T419" t="s">
        <v>28</v>
      </c>
      <c r="U419" t="s">
        <v>28</v>
      </c>
      <c r="V419" t="s">
        <v>28</v>
      </c>
      <c r="W419" t="s">
        <v>1820</v>
      </c>
    </row>
    <row r="420" spans="1:23" x14ac:dyDescent="0.25">
      <c r="A420" t="s">
        <v>1730</v>
      </c>
      <c r="B420" t="s">
        <v>1731</v>
      </c>
      <c r="C420" t="s">
        <v>1817</v>
      </c>
      <c r="D420" t="s">
        <v>1821</v>
      </c>
      <c r="E420" t="s">
        <v>1730</v>
      </c>
      <c r="F420" s="1">
        <v>10037</v>
      </c>
      <c r="G420">
        <v>6212830</v>
      </c>
      <c r="H420" t="s">
        <v>1822</v>
      </c>
      <c r="I420">
        <v>272</v>
      </c>
      <c r="J420">
        <v>5</v>
      </c>
      <c r="K420">
        <v>1</v>
      </c>
      <c r="M420">
        <v>1</v>
      </c>
      <c r="N420">
        <v>1</v>
      </c>
      <c r="O420" t="s">
        <v>28</v>
      </c>
      <c r="Q420">
        <v>1</v>
      </c>
      <c r="T420" t="s">
        <v>39</v>
      </c>
      <c r="U420" t="s">
        <v>28</v>
      </c>
      <c r="V420" t="s">
        <v>28</v>
      </c>
      <c r="W420" t="s">
        <v>1823</v>
      </c>
    </row>
    <row r="421" spans="1:23" x14ac:dyDescent="0.25">
      <c r="A421" t="s">
        <v>1730</v>
      </c>
      <c r="B421" t="s">
        <v>1731</v>
      </c>
      <c r="C421" t="s">
        <v>1824</v>
      </c>
      <c r="D421" t="s">
        <v>1825</v>
      </c>
      <c r="E421" t="s">
        <v>1826</v>
      </c>
      <c r="F421" s="1">
        <v>13210</v>
      </c>
      <c r="G421">
        <v>6214885</v>
      </c>
      <c r="H421" t="s">
        <v>1827</v>
      </c>
      <c r="I421">
        <v>752</v>
      </c>
      <c r="J421">
        <v>6</v>
      </c>
      <c r="K421">
        <v>1</v>
      </c>
      <c r="L421">
        <v>1</v>
      </c>
      <c r="M421">
        <v>1</v>
      </c>
      <c r="N421">
        <v>1</v>
      </c>
      <c r="O421" t="s">
        <v>28</v>
      </c>
      <c r="P421">
        <v>1</v>
      </c>
      <c r="R421">
        <v>1</v>
      </c>
      <c r="T421" t="s">
        <v>28</v>
      </c>
      <c r="U421" t="s">
        <v>28</v>
      </c>
      <c r="V421" t="s">
        <v>28</v>
      </c>
      <c r="W421" t="s">
        <v>1828</v>
      </c>
    </row>
    <row r="422" spans="1:23" x14ac:dyDescent="0.25">
      <c r="A422" t="s">
        <v>1730</v>
      </c>
      <c r="B422" t="s">
        <v>1731</v>
      </c>
      <c r="C422" t="s">
        <v>252</v>
      </c>
      <c r="D422" t="s">
        <v>1829</v>
      </c>
      <c r="E422" t="s">
        <v>1830</v>
      </c>
      <c r="F422" s="1">
        <v>10940</v>
      </c>
      <c r="G422">
        <v>6210041</v>
      </c>
      <c r="H422" t="s">
        <v>1831</v>
      </c>
      <c r="I422">
        <v>383</v>
      </c>
      <c r="K422">
        <v>1</v>
      </c>
      <c r="O422" t="s">
        <v>28</v>
      </c>
      <c r="Q422">
        <v>1</v>
      </c>
      <c r="U422" t="s">
        <v>28</v>
      </c>
      <c r="W422" t="s">
        <v>1832</v>
      </c>
    </row>
    <row r="423" spans="1:23" x14ac:dyDescent="0.25">
      <c r="A423" t="s">
        <v>1730</v>
      </c>
      <c r="B423" t="s">
        <v>1731</v>
      </c>
      <c r="C423" t="s">
        <v>1833</v>
      </c>
      <c r="D423" t="s">
        <v>1834</v>
      </c>
      <c r="E423" t="s">
        <v>1835</v>
      </c>
      <c r="F423" s="1">
        <v>11418</v>
      </c>
      <c r="G423">
        <v>6211980</v>
      </c>
      <c r="H423" t="s">
        <v>1836</v>
      </c>
      <c r="I423">
        <v>404</v>
      </c>
      <c r="K423">
        <v>1</v>
      </c>
      <c r="O423" t="s">
        <v>28</v>
      </c>
      <c r="P423">
        <v>1</v>
      </c>
      <c r="U423" t="s">
        <v>28</v>
      </c>
      <c r="W423" t="s">
        <v>1837</v>
      </c>
    </row>
    <row r="424" spans="1:23" x14ac:dyDescent="0.25">
      <c r="A424" t="s">
        <v>1730</v>
      </c>
      <c r="B424" t="s">
        <v>1731</v>
      </c>
      <c r="C424" t="s">
        <v>1833</v>
      </c>
      <c r="D424" t="s">
        <v>1838</v>
      </c>
      <c r="E424" t="s">
        <v>1839</v>
      </c>
      <c r="F424" s="1">
        <v>11355</v>
      </c>
      <c r="G424">
        <v>6211595</v>
      </c>
      <c r="H424" t="s">
        <v>1840</v>
      </c>
      <c r="I424">
        <v>535</v>
      </c>
      <c r="K424">
        <v>1</v>
      </c>
      <c r="O424" t="s">
        <v>28</v>
      </c>
      <c r="P424">
        <v>1</v>
      </c>
      <c r="U424" t="s">
        <v>28</v>
      </c>
      <c r="W424" t="s">
        <v>1841</v>
      </c>
    </row>
    <row r="425" spans="1:23" x14ac:dyDescent="0.25">
      <c r="A425" t="s">
        <v>1730</v>
      </c>
      <c r="B425" t="s">
        <v>1731</v>
      </c>
      <c r="C425" t="s">
        <v>1833</v>
      </c>
      <c r="D425" t="s">
        <v>1842</v>
      </c>
      <c r="E425" t="s">
        <v>925</v>
      </c>
      <c r="F425" s="1">
        <v>11373</v>
      </c>
      <c r="G425">
        <v>6213180</v>
      </c>
      <c r="H425" t="s">
        <v>1843</v>
      </c>
      <c r="I425">
        <v>545</v>
      </c>
      <c r="K425">
        <v>1</v>
      </c>
      <c r="O425" t="s">
        <v>28</v>
      </c>
      <c r="P425">
        <v>1</v>
      </c>
      <c r="U425" t="s">
        <v>28</v>
      </c>
      <c r="W425" t="s">
        <v>1844</v>
      </c>
    </row>
    <row r="426" spans="1:23" x14ac:dyDescent="0.25">
      <c r="A426" t="s">
        <v>1730</v>
      </c>
      <c r="B426" t="s">
        <v>1731</v>
      </c>
      <c r="C426" t="s">
        <v>745</v>
      </c>
      <c r="D426" t="s">
        <v>1845</v>
      </c>
      <c r="E426" t="s">
        <v>1846</v>
      </c>
      <c r="F426" s="1">
        <v>10305</v>
      </c>
      <c r="G426">
        <v>6214735</v>
      </c>
      <c r="H426" t="s">
        <v>1847</v>
      </c>
      <c r="I426">
        <v>472</v>
      </c>
      <c r="J426">
        <v>10</v>
      </c>
      <c r="K426">
        <v>1</v>
      </c>
      <c r="L426">
        <v>1</v>
      </c>
      <c r="M426">
        <v>1</v>
      </c>
      <c r="N426">
        <v>1</v>
      </c>
      <c r="O426" t="s">
        <v>28</v>
      </c>
      <c r="P426">
        <v>1</v>
      </c>
      <c r="S426">
        <v>1</v>
      </c>
      <c r="T426" t="s">
        <v>39</v>
      </c>
      <c r="U426" t="s">
        <v>28</v>
      </c>
      <c r="V426" t="s">
        <v>28</v>
      </c>
      <c r="W426" t="s">
        <v>1848</v>
      </c>
    </row>
    <row r="427" spans="1:23" x14ac:dyDescent="0.25">
      <c r="A427" t="s">
        <v>1730</v>
      </c>
      <c r="B427" t="s">
        <v>1731</v>
      </c>
      <c r="C427" t="s">
        <v>745</v>
      </c>
      <c r="D427" t="s">
        <v>1849</v>
      </c>
      <c r="E427" t="s">
        <v>1846</v>
      </c>
      <c r="F427" s="1">
        <v>10310</v>
      </c>
      <c r="G427">
        <v>6210025</v>
      </c>
      <c r="H427" t="s">
        <v>1850</v>
      </c>
      <c r="I427">
        <v>470</v>
      </c>
      <c r="K427">
        <v>1</v>
      </c>
      <c r="L427">
        <v>1</v>
      </c>
      <c r="O427" t="s">
        <v>28</v>
      </c>
      <c r="P427">
        <v>1</v>
      </c>
      <c r="S427">
        <v>1</v>
      </c>
      <c r="U427" t="s">
        <v>28</v>
      </c>
      <c r="W427" t="s">
        <v>1851</v>
      </c>
    </row>
    <row r="428" spans="1:23" x14ac:dyDescent="0.25">
      <c r="A428" t="s">
        <v>1730</v>
      </c>
      <c r="B428" t="s">
        <v>1731</v>
      </c>
      <c r="C428" t="s">
        <v>1257</v>
      </c>
      <c r="D428" t="s">
        <v>1852</v>
      </c>
      <c r="E428" t="s">
        <v>1853</v>
      </c>
      <c r="F428" s="1">
        <v>11795</v>
      </c>
      <c r="G428">
        <v>6215295</v>
      </c>
      <c r="H428" t="s">
        <v>1854</v>
      </c>
      <c r="I428">
        <v>537</v>
      </c>
      <c r="K428">
        <v>1</v>
      </c>
      <c r="L428">
        <v>1</v>
      </c>
      <c r="O428" t="s">
        <v>28</v>
      </c>
      <c r="Q428">
        <v>1</v>
      </c>
      <c r="S428">
        <v>1</v>
      </c>
      <c r="U428" t="s">
        <v>28</v>
      </c>
      <c r="W428" t="s">
        <v>1855</v>
      </c>
    </row>
    <row r="429" spans="1:23" x14ac:dyDescent="0.25">
      <c r="A429" t="s">
        <v>1730</v>
      </c>
      <c r="B429" t="s">
        <v>1731</v>
      </c>
      <c r="C429" t="s">
        <v>1257</v>
      </c>
      <c r="D429" t="s">
        <v>1856</v>
      </c>
      <c r="E429" t="s">
        <v>1857</v>
      </c>
      <c r="F429" s="1">
        <v>11706</v>
      </c>
      <c r="G429">
        <v>6210280</v>
      </c>
      <c r="H429" t="s">
        <v>1858</v>
      </c>
      <c r="I429">
        <v>305</v>
      </c>
      <c r="K429">
        <v>1</v>
      </c>
      <c r="O429" t="s">
        <v>28</v>
      </c>
      <c r="Q429">
        <v>1</v>
      </c>
      <c r="U429" t="s">
        <v>28</v>
      </c>
      <c r="W429" t="s">
        <v>1859</v>
      </c>
    </row>
    <row r="430" spans="1:23" x14ac:dyDescent="0.25">
      <c r="A430" t="s">
        <v>1730</v>
      </c>
      <c r="B430" t="s">
        <v>1731</v>
      </c>
      <c r="C430" t="s">
        <v>1257</v>
      </c>
      <c r="D430" t="s">
        <v>1860</v>
      </c>
      <c r="E430" t="s">
        <v>1861</v>
      </c>
      <c r="F430" s="1">
        <v>11794</v>
      </c>
      <c r="G430">
        <v>6214775</v>
      </c>
      <c r="H430" t="s">
        <v>1862</v>
      </c>
      <c r="I430">
        <v>624</v>
      </c>
      <c r="J430">
        <v>8</v>
      </c>
      <c r="K430">
        <v>1</v>
      </c>
      <c r="L430">
        <v>1</v>
      </c>
      <c r="M430">
        <v>1</v>
      </c>
      <c r="N430">
        <v>1</v>
      </c>
      <c r="O430" t="s">
        <v>28</v>
      </c>
      <c r="P430">
        <v>1</v>
      </c>
      <c r="R430">
        <v>1</v>
      </c>
      <c r="T430" t="s">
        <v>39</v>
      </c>
      <c r="U430" t="s">
        <v>28</v>
      </c>
      <c r="V430" t="s">
        <v>28</v>
      </c>
      <c r="W430" t="s">
        <v>1863</v>
      </c>
    </row>
    <row r="431" spans="1:23" x14ac:dyDescent="0.25">
      <c r="A431" t="s">
        <v>1730</v>
      </c>
      <c r="B431" t="s">
        <v>1731</v>
      </c>
      <c r="C431" t="s">
        <v>1864</v>
      </c>
      <c r="D431" t="s">
        <v>1865</v>
      </c>
      <c r="E431" t="s">
        <v>1866</v>
      </c>
      <c r="F431" s="1">
        <v>10595</v>
      </c>
      <c r="G431">
        <v>6215150</v>
      </c>
      <c r="H431" t="s">
        <v>1867</v>
      </c>
      <c r="I431">
        <v>624</v>
      </c>
      <c r="J431">
        <v>10</v>
      </c>
      <c r="K431">
        <v>1</v>
      </c>
      <c r="L431">
        <v>1</v>
      </c>
      <c r="M431">
        <v>1</v>
      </c>
      <c r="N431">
        <v>1</v>
      </c>
      <c r="O431" t="s">
        <v>28</v>
      </c>
      <c r="P431">
        <v>1</v>
      </c>
      <c r="R431">
        <v>1</v>
      </c>
      <c r="T431" t="s">
        <v>39</v>
      </c>
      <c r="U431" t="s">
        <v>28</v>
      </c>
      <c r="V431" t="s">
        <v>28</v>
      </c>
      <c r="W431" t="s">
        <v>1868</v>
      </c>
    </row>
    <row r="432" spans="1:23" x14ac:dyDescent="0.25">
      <c r="A432" t="s">
        <v>1869</v>
      </c>
      <c r="B432" t="s">
        <v>1870</v>
      </c>
      <c r="C432" t="s">
        <v>1871</v>
      </c>
      <c r="D432" t="s">
        <v>1872</v>
      </c>
      <c r="E432" t="s">
        <v>1873</v>
      </c>
      <c r="F432" s="1">
        <v>28801</v>
      </c>
      <c r="G432">
        <v>6360013</v>
      </c>
      <c r="H432" t="s">
        <v>1874</v>
      </c>
      <c r="I432">
        <v>770</v>
      </c>
      <c r="K432">
        <v>1</v>
      </c>
      <c r="O432" t="s">
        <v>39</v>
      </c>
      <c r="Q432">
        <v>1</v>
      </c>
      <c r="U432" t="s">
        <v>28</v>
      </c>
      <c r="W432" t="s">
        <v>1875</v>
      </c>
    </row>
    <row r="433" spans="1:23" x14ac:dyDescent="0.25">
      <c r="A433" t="s">
        <v>1869</v>
      </c>
      <c r="B433" t="s">
        <v>1870</v>
      </c>
      <c r="C433" t="s">
        <v>1876</v>
      </c>
      <c r="D433" t="s">
        <v>1877</v>
      </c>
      <c r="E433" t="s">
        <v>1876</v>
      </c>
      <c r="F433" s="1">
        <v>27710</v>
      </c>
      <c r="G433">
        <v>6360355</v>
      </c>
      <c r="H433" t="s">
        <v>1878</v>
      </c>
      <c r="I433">
        <v>957</v>
      </c>
      <c r="K433">
        <v>1</v>
      </c>
      <c r="O433" t="s">
        <v>28</v>
      </c>
      <c r="P433">
        <v>1</v>
      </c>
      <c r="U433" t="s">
        <v>28</v>
      </c>
      <c r="W433" t="s">
        <v>1879</v>
      </c>
    </row>
    <row r="434" spans="1:23" x14ac:dyDescent="0.25">
      <c r="A434" t="s">
        <v>1869</v>
      </c>
      <c r="B434" t="s">
        <v>1870</v>
      </c>
      <c r="C434" t="s">
        <v>1880</v>
      </c>
      <c r="D434" t="s">
        <v>1881</v>
      </c>
      <c r="E434" t="s">
        <v>1882</v>
      </c>
      <c r="F434" s="1">
        <v>27157</v>
      </c>
      <c r="G434">
        <v>6361700</v>
      </c>
      <c r="H434" t="s">
        <v>1883</v>
      </c>
      <c r="I434">
        <v>885</v>
      </c>
      <c r="J434">
        <v>24</v>
      </c>
      <c r="K434">
        <v>1</v>
      </c>
      <c r="L434">
        <v>1</v>
      </c>
      <c r="M434">
        <v>1</v>
      </c>
      <c r="N434">
        <v>1</v>
      </c>
      <c r="O434" t="s">
        <v>28</v>
      </c>
      <c r="P434">
        <v>1</v>
      </c>
      <c r="R434">
        <v>1</v>
      </c>
      <c r="T434" t="s">
        <v>28</v>
      </c>
      <c r="U434" t="s">
        <v>28</v>
      </c>
      <c r="V434" t="s">
        <v>39</v>
      </c>
      <c r="W434" t="s">
        <v>1884</v>
      </c>
    </row>
    <row r="435" spans="1:23" x14ac:dyDescent="0.25">
      <c r="A435" t="s">
        <v>1869</v>
      </c>
      <c r="B435" t="s">
        <v>1870</v>
      </c>
      <c r="C435" t="s">
        <v>1885</v>
      </c>
      <c r="D435" t="s">
        <v>1886</v>
      </c>
      <c r="E435" t="s">
        <v>1887</v>
      </c>
      <c r="F435" s="1">
        <v>27401</v>
      </c>
      <c r="G435">
        <v>6360002</v>
      </c>
      <c r="H435" t="s">
        <v>1888</v>
      </c>
      <c r="I435">
        <v>628</v>
      </c>
      <c r="K435">
        <v>1</v>
      </c>
      <c r="O435" t="s">
        <v>28</v>
      </c>
      <c r="Q435">
        <v>1</v>
      </c>
      <c r="U435" t="s">
        <v>28</v>
      </c>
      <c r="W435" t="s">
        <v>1889</v>
      </c>
    </row>
    <row r="436" spans="1:23" x14ac:dyDescent="0.25">
      <c r="A436" t="s">
        <v>1869</v>
      </c>
      <c r="B436" t="s">
        <v>1870</v>
      </c>
      <c r="C436" t="s">
        <v>1890</v>
      </c>
      <c r="D436" t="s">
        <v>1891</v>
      </c>
      <c r="E436" t="s">
        <v>1892</v>
      </c>
      <c r="F436" s="1">
        <v>28203</v>
      </c>
      <c r="G436">
        <v>6360280</v>
      </c>
      <c r="H436" t="s">
        <v>1893</v>
      </c>
      <c r="I436">
        <v>874</v>
      </c>
      <c r="K436">
        <v>1</v>
      </c>
      <c r="L436">
        <v>1</v>
      </c>
      <c r="O436" t="s">
        <v>28</v>
      </c>
      <c r="P436">
        <v>1</v>
      </c>
      <c r="R436">
        <v>1</v>
      </c>
      <c r="U436" t="s">
        <v>28</v>
      </c>
      <c r="W436" t="s">
        <v>1894</v>
      </c>
    </row>
    <row r="437" spans="1:23" x14ac:dyDescent="0.25">
      <c r="A437" t="s">
        <v>1869</v>
      </c>
      <c r="B437" t="s">
        <v>1870</v>
      </c>
      <c r="C437" t="s">
        <v>1895</v>
      </c>
      <c r="D437" t="s">
        <v>1896</v>
      </c>
      <c r="E437" t="s">
        <v>545</v>
      </c>
      <c r="F437" s="1">
        <v>28401</v>
      </c>
      <c r="G437">
        <v>6360019</v>
      </c>
      <c r="H437" t="s">
        <v>1897</v>
      </c>
      <c r="I437">
        <v>800</v>
      </c>
      <c r="K437">
        <v>1</v>
      </c>
      <c r="O437" t="s">
        <v>28</v>
      </c>
      <c r="Q437">
        <v>1</v>
      </c>
      <c r="U437" t="s">
        <v>28</v>
      </c>
      <c r="W437" t="s">
        <v>1898</v>
      </c>
    </row>
    <row r="438" spans="1:23" x14ac:dyDescent="0.25">
      <c r="A438" t="s">
        <v>1869</v>
      </c>
      <c r="B438" t="s">
        <v>1870</v>
      </c>
      <c r="C438" t="s">
        <v>252</v>
      </c>
      <c r="D438" t="s">
        <v>1899</v>
      </c>
      <c r="E438" t="s">
        <v>1900</v>
      </c>
      <c r="F438" s="1">
        <v>27514</v>
      </c>
      <c r="G438">
        <v>6360260</v>
      </c>
      <c r="H438" t="s">
        <v>1901</v>
      </c>
      <c r="I438">
        <v>905</v>
      </c>
      <c r="J438">
        <v>36</v>
      </c>
      <c r="K438">
        <v>1</v>
      </c>
      <c r="L438">
        <v>1</v>
      </c>
      <c r="M438">
        <v>1</v>
      </c>
      <c r="N438">
        <v>1</v>
      </c>
      <c r="O438" t="s">
        <v>28</v>
      </c>
      <c r="P438">
        <v>1</v>
      </c>
      <c r="R438">
        <v>1</v>
      </c>
      <c r="T438" t="s">
        <v>28</v>
      </c>
      <c r="U438" t="s">
        <v>28</v>
      </c>
      <c r="V438" t="s">
        <v>39</v>
      </c>
      <c r="W438" t="s">
        <v>1902</v>
      </c>
    </row>
    <row r="439" spans="1:23" x14ac:dyDescent="0.25">
      <c r="A439" t="s">
        <v>1869</v>
      </c>
      <c r="B439" t="s">
        <v>1870</v>
      </c>
      <c r="C439" t="s">
        <v>1903</v>
      </c>
      <c r="D439" t="s">
        <v>1904</v>
      </c>
      <c r="E439" t="s">
        <v>1905</v>
      </c>
      <c r="F439" s="1">
        <v>27835</v>
      </c>
      <c r="G439">
        <v>6360690</v>
      </c>
      <c r="H439" t="s">
        <v>1906</v>
      </c>
      <c r="I439">
        <v>974</v>
      </c>
      <c r="K439">
        <v>1</v>
      </c>
      <c r="L439">
        <v>1</v>
      </c>
      <c r="O439" t="s">
        <v>28</v>
      </c>
      <c r="P439">
        <v>1</v>
      </c>
      <c r="S439">
        <v>1</v>
      </c>
      <c r="U439" t="s">
        <v>28</v>
      </c>
      <c r="W439" t="s">
        <v>1907</v>
      </c>
    </row>
    <row r="440" spans="1:23" x14ac:dyDescent="0.25">
      <c r="A440" t="s">
        <v>1869</v>
      </c>
      <c r="B440" t="s">
        <v>1870</v>
      </c>
      <c r="C440" t="s">
        <v>1908</v>
      </c>
      <c r="D440" t="s">
        <v>1909</v>
      </c>
      <c r="E440" t="s">
        <v>1910</v>
      </c>
      <c r="F440" s="1">
        <v>27610</v>
      </c>
      <c r="G440">
        <v>6360001</v>
      </c>
      <c r="H440" t="s">
        <v>1911</v>
      </c>
      <c r="I440">
        <v>567</v>
      </c>
      <c r="K440">
        <v>1</v>
      </c>
      <c r="O440" t="s">
        <v>28</v>
      </c>
      <c r="P440">
        <v>1</v>
      </c>
      <c r="U440" t="s">
        <v>28</v>
      </c>
      <c r="W440" t="s">
        <v>1912</v>
      </c>
    </row>
    <row r="441" spans="1:23" x14ac:dyDescent="0.25">
      <c r="A441" t="s">
        <v>1913</v>
      </c>
      <c r="B441" t="s">
        <v>1914</v>
      </c>
      <c r="C441" t="s">
        <v>1915</v>
      </c>
      <c r="D441" t="s">
        <v>1916</v>
      </c>
      <c r="E441" t="s">
        <v>1917</v>
      </c>
      <c r="F441" s="1">
        <v>58501</v>
      </c>
      <c r="G441">
        <v>6640040</v>
      </c>
      <c r="H441" t="s">
        <v>1918</v>
      </c>
      <c r="I441">
        <v>286</v>
      </c>
      <c r="K441">
        <v>1</v>
      </c>
      <c r="O441" t="s">
        <v>28</v>
      </c>
      <c r="Q441">
        <v>1</v>
      </c>
      <c r="T441" t="s">
        <v>39</v>
      </c>
      <c r="U441" t="s">
        <v>28</v>
      </c>
      <c r="W441" t="s">
        <v>1919</v>
      </c>
    </row>
    <row r="442" spans="1:23" x14ac:dyDescent="0.25">
      <c r="A442" t="s">
        <v>1913</v>
      </c>
      <c r="B442" t="s">
        <v>1914</v>
      </c>
      <c r="C442" t="s">
        <v>1915</v>
      </c>
      <c r="D442" t="s">
        <v>1920</v>
      </c>
      <c r="E442" t="s">
        <v>1917</v>
      </c>
      <c r="F442" s="1">
        <v>58501</v>
      </c>
      <c r="G442">
        <v>6640020</v>
      </c>
      <c r="H442" t="s">
        <v>1921</v>
      </c>
      <c r="I442">
        <v>242</v>
      </c>
      <c r="K442">
        <v>1</v>
      </c>
      <c r="O442" t="s">
        <v>28</v>
      </c>
      <c r="Q442">
        <v>1</v>
      </c>
      <c r="T442" t="s">
        <v>39</v>
      </c>
      <c r="U442" t="s">
        <v>28</v>
      </c>
      <c r="W442" t="s">
        <v>1922</v>
      </c>
    </row>
    <row r="443" spans="1:23" x14ac:dyDescent="0.25">
      <c r="A443" t="s">
        <v>1913</v>
      </c>
      <c r="B443" t="s">
        <v>1914</v>
      </c>
      <c r="C443" t="s">
        <v>1923</v>
      </c>
      <c r="D443" t="s">
        <v>1924</v>
      </c>
      <c r="E443" t="s">
        <v>1925</v>
      </c>
      <c r="F443" s="1">
        <v>58103</v>
      </c>
      <c r="G443">
        <v>6640003</v>
      </c>
      <c r="H443" t="s">
        <v>1926</v>
      </c>
      <c r="I443">
        <v>133</v>
      </c>
      <c r="K443">
        <v>1</v>
      </c>
      <c r="O443" t="s">
        <v>28</v>
      </c>
      <c r="Q443">
        <v>1</v>
      </c>
      <c r="T443" t="s">
        <v>39</v>
      </c>
      <c r="U443" t="s">
        <v>28</v>
      </c>
      <c r="W443" t="s">
        <v>1927</v>
      </c>
    </row>
    <row r="444" spans="1:23" x14ac:dyDescent="0.25">
      <c r="A444" t="s">
        <v>1913</v>
      </c>
      <c r="B444" t="s">
        <v>1914</v>
      </c>
      <c r="C444" t="s">
        <v>1923</v>
      </c>
      <c r="D444" t="s">
        <v>1928</v>
      </c>
      <c r="E444" t="s">
        <v>1925</v>
      </c>
      <c r="F444" s="1">
        <v>58104</v>
      </c>
      <c r="G444">
        <v>6640180</v>
      </c>
      <c r="H444" t="s">
        <v>1929</v>
      </c>
      <c r="I444">
        <v>284</v>
      </c>
      <c r="K444">
        <v>1</v>
      </c>
      <c r="L444">
        <v>1</v>
      </c>
      <c r="O444" t="s">
        <v>28</v>
      </c>
      <c r="P444">
        <v>1</v>
      </c>
      <c r="S444">
        <v>1</v>
      </c>
      <c r="T444" t="s">
        <v>39</v>
      </c>
      <c r="U444" t="s">
        <v>28</v>
      </c>
      <c r="W444" t="s">
        <v>1930</v>
      </c>
    </row>
    <row r="445" spans="1:23" x14ac:dyDescent="0.25">
      <c r="A445" t="s">
        <v>1913</v>
      </c>
      <c r="B445" t="s">
        <v>1914</v>
      </c>
      <c r="C445" t="s">
        <v>1931</v>
      </c>
      <c r="D445" t="s">
        <v>1932</v>
      </c>
      <c r="E445" t="s">
        <v>1931</v>
      </c>
      <c r="F445" s="1">
        <v>58201</v>
      </c>
      <c r="G445">
        <v>6640001</v>
      </c>
      <c r="H445" t="s">
        <v>1933</v>
      </c>
      <c r="I445">
        <v>257</v>
      </c>
      <c r="K445">
        <v>1</v>
      </c>
      <c r="O445" t="s">
        <v>28</v>
      </c>
      <c r="Q445">
        <v>1</v>
      </c>
      <c r="T445" t="s">
        <v>39</v>
      </c>
      <c r="U445" t="s">
        <v>28</v>
      </c>
      <c r="W445" t="s">
        <v>1934</v>
      </c>
    </row>
    <row r="446" spans="1:23" x14ac:dyDescent="0.25">
      <c r="A446" t="s">
        <v>1913</v>
      </c>
      <c r="B446" t="s">
        <v>1914</v>
      </c>
      <c r="C446" t="s">
        <v>1935</v>
      </c>
      <c r="D446" t="s">
        <v>1936</v>
      </c>
      <c r="E446" t="s">
        <v>1937</v>
      </c>
      <c r="F446" s="1">
        <v>58701</v>
      </c>
      <c r="G446">
        <v>6640004</v>
      </c>
      <c r="H446" t="s">
        <v>1938</v>
      </c>
      <c r="I446">
        <v>251</v>
      </c>
      <c r="K446">
        <v>1</v>
      </c>
      <c r="O446" t="s">
        <v>28</v>
      </c>
      <c r="Q446">
        <v>1</v>
      </c>
      <c r="T446" t="s">
        <v>39</v>
      </c>
      <c r="U446" t="s">
        <v>28</v>
      </c>
      <c r="W446" t="s">
        <v>1939</v>
      </c>
    </row>
    <row r="447" spans="1:23" x14ac:dyDescent="0.25">
      <c r="A447" t="s">
        <v>1940</v>
      </c>
      <c r="B447" t="s">
        <v>1941</v>
      </c>
      <c r="C447" t="s">
        <v>1054</v>
      </c>
      <c r="D447" t="s">
        <v>1942</v>
      </c>
      <c r="E447" t="s">
        <v>1943</v>
      </c>
      <c r="F447" s="1">
        <v>45804</v>
      </c>
      <c r="G447">
        <v>6411540</v>
      </c>
      <c r="H447" t="s">
        <v>1944</v>
      </c>
      <c r="I447">
        <v>329</v>
      </c>
      <c r="K447">
        <v>1</v>
      </c>
      <c r="O447" t="s">
        <v>28</v>
      </c>
      <c r="Q447">
        <v>1</v>
      </c>
      <c r="U447" t="s">
        <v>28</v>
      </c>
      <c r="W447" t="s">
        <v>1945</v>
      </c>
    </row>
    <row r="448" spans="1:23" x14ac:dyDescent="0.25">
      <c r="A448" t="s">
        <v>1940</v>
      </c>
      <c r="B448" t="s">
        <v>1941</v>
      </c>
      <c r="C448" t="s">
        <v>1054</v>
      </c>
      <c r="D448" t="s">
        <v>1946</v>
      </c>
      <c r="E448" t="s">
        <v>1943</v>
      </c>
      <c r="F448" s="1">
        <v>45801</v>
      </c>
      <c r="G448">
        <v>6411560</v>
      </c>
      <c r="H448" t="s">
        <v>1947</v>
      </c>
      <c r="I448">
        <v>425</v>
      </c>
      <c r="K448">
        <v>1</v>
      </c>
      <c r="O448" t="s">
        <v>28</v>
      </c>
      <c r="Q448">
        <v>1</v>
      </c>
      <c r="U448" t="s">
        <v>28</v>
      </c>
      <c r="W448" t="s">
        <v>1948</v>
      </c>
    </row>
    <row r="449" spans="1:23" x14ac:dyDescent="0.25">
      <c r="A449" t="s">
        <v>1940</v>
      </c>
      <c r="B449" t="s">
        <v>1941</v>
      </c>
      <c r="C449" t="s">
        <v>1949</v>
      </c>
      <c r="D449" t="s">
        <v>1950</v>
      </c>
      <c r="E449" t="s">
        <v>1951</v>
      </c>
      <c r="F449" s="1">
        <v>44124</v>
      </c>
      <c r="G449">
        <v>6410945</v>
      </c>
      <c r="H449" t="s">
        <v>1952</v>
      </c>
      <c r="I449">
        <v>500</v>
      </c>
      <c r="K449">
        <v>1</v>
      </c>
      <c r="O449" t="s">
        <v>28</v>
      </c>
      <c r="Q449">
        <v>1</v>
      </c>
      <c r="U449" t="s">
        <v>28</v>
      </c>
      <c r="W449" t="s">
        <v>1953</v>
      </c>
    </row>
    <row r="450" spans="1:23" x14ac:dyDescent="0.25">
      <c r="A450" t="s">
        <v>1940</v>
      </c>
      <c r="B450" t="s">
        <v>1941</v>
      </c>
      <c r="C450" t="s">
        <v>1949</v>
      </c>
      <c r="D450" t="s">
        <v>1954</v>
      </c>
      <c r="E450" t="s">
        <v>1955</v>
      </c>
      <c r="F450" s="1">
        <v>44111</v>
      </c>
      <c r="G450">
        <v>6410710</v>
      </c>
      <c r="H450" t="s">
        <v>1956</v>
      </c>
      <c r="I450">
        <v>488</v>
      </c>
      <c r="K450">
        <v>1</v>
      </c>
      <c r="O450" t="s">
        <v>28</v>
      </c>
      <c r="Q450">
        <v>1</v>
      </c>
      <c r="U450" t="s">
        <v>28</v>
      </c>
      <c r="W450" t="s">
        <v>1957</v>
      </c>
    </row>
    <row r="451" spans="1:23" x14ac:dyDescent="0.25">
      <c r="A451" t="s">
        <v>1940</v>
      </c>
      <c r="B451" t="s">
        <v>1941</v>
      </c>
      <c r="C451" t="s">
        <v>1949</v>
      </c>
      <c r="D451" t="s">
        <v>1958</v>
      </c>
      <c r="E451" t="s">
        <v>1955</v>
      </c>
      <c r="F451" s="1">
        <v>44109</v>
      </c>
      <c r="G451">
        <v>6410655</v>
      </c>
      <c r="H451" t="s">
        <v>1959</v>
      </c>
      <c r="I451">
        <v>626</v>
      </c>
      <c r="J451">
        <v>14</v>
      </c>
      <c r="K451">
        <v>1</v>
      </c>
      <c r="L451">
        <v>1</v>
      </c>
      <c r="M451">
        <v>1</v>
      </c>
      <c r="N451">
        <v>1</v>
      </c>
      <c r="O451" t="s">
        <v>28</v>
      </c>
      <c r="P451">
        <v>1</v>
      </c>
      <c r="S451">
        <v>1</v>
      </c>
      <c r="T451" t="s">
        <v>28</v>
      </c>
      <c r="U451" t="s">
        <v>28</v>
      </c>
      <c r="V451" t="s">
        <v>28</v>
      </c>
      <c r="W451" t="s">
        <v>1960</v>
      </c>
    </row>
    <row r="452" spans="1:23" x14ac:dyDescent="0.25">
      <c r="A452" t="s">
        <v>1940</v>
      </c>
      <c r="B452" t="s">
        <v>1941</v>
      </c>
      <c r="C452" t="s">
        <v>1949</v>
      </c>
      <c r="D452" t="s">
        <v>1961</v>
      </c>
      <c r="E452" t="s">
        <v>1955</v>
      </c>
      <c r="F452" s="1">
        <v>44106</v>
      </c>
      <c r="G452">
        <v>6410922</v>
      </c>
      <c r="H452" t="s">
        <v>1962</v>
      </c>
      <c r="I452">
        <v>244</v>
      </c>
      <c r="L452">
        <v>1</v>
      </c>
      <c r="O452" t="s">
        <v>28</v>
      </c>
      <c r="R452">
        <v>1</v>
      </c>
      <c r="U452" t="s">
        <v>28</v>
      </c>
      <c r="W452" t="s">
        <v>1963</v>
      </c>
    </row>
    <row r="453" spans="1:23" x14ac:dyDescent="0.25">
      <c r="A453" t="s">
        <v>1940</v>
      </c>
      <c r="B453" t="s">
        <v>1941</v>
      </c>
      <c r="C453" t="s">
        <v>1949</v>
      </c>
      <c r="D453" t="s">
        <v>1964</v>
      </c>
      <c r="E453" t="s">
        <v>1955</v>
      </c>
      <c r="F453" s="1">
        <v>44106</v>
      </c>
      <c r="G453">
        <v>6410920</v>
      </c>
      <c r="H453" t="s">
        <v>1965</v>
      </c>
      <c r="I453">
        <v>1032</v>
      </c>
      <c r="K453">
        <v>1</v>
      </c>
      <c r="O453" t="s">
        <v>28</v>
      </c>
      <c r="P453">
        <v>1</v>
      </c>
      <c r="U453" t="s">
        <v>28</v>
      </c>
      <c r="W453" t="s">
        <v>1966</v>
      </c>
    </row>
    <row r="454" spans="1:23" x14ac:dyDescent="0.25">
      <c r="A454" t="s">
        <v>1940</v>
      </c>
      <c r="B454" t="s">
        <v>1941</v>
      </c>
      <c r="C454" t="s">
        <v>1967</v>
      </c>
      <c r="D454" t="s">
        <v>1968</v>
      </c>
      <c r="E454" t="s">
        <v>760</v>
      </c>
      <c r="F454" s="1">
        <v>43215</v>
      </c>
      <c r="G454">
        <v>6411010</v>
      </c>
      <c r="H454" t="s">
        <v>1969</v>
      </c>
      <c r="I454">
        <v>434</v>
      </c>
      <c r="K454">
        <v>1</v>
      </c>
      <c r="O454" t="s">
        <v>28</v>
      </c>
      <c r="P454">
        <v>1</v>
      </c>
      <c r="U454" t="s">
        <v>28</v>
      </c>
      <c r="W454" t="s">
        <v>1970</v>
      </c>
    </row>
    <row r="455" spans="1:23" x14ac:dyDescent="0.25">
      <c r="A455" t="s">
        <v>1940</v>
      </c>
      <c r="B455" t="s">
        <v>1941</v>
      </c>
      <c r="C455" t="s">
        <v>1967</v>
      </c>
      <c r="D455" t="s">
        <v>1971</v>
      </c>
      <c r="E455" t="s">
        <v>760</v>
      </c>
      <c r="F455" s="1">
        <v>43205</v>
      </c>
      <c r="G455">
        <v>6410950</v>
      </c>
      <c r="H455" t="s">
        <v>1972</v>
      </c>
      <c r="I455">
        <v>527</v>
      </c>
      <c r="J455">
        <v>15</v>
      </c>
      <c r="L455">
        <v>1</v>
      </c>
      <c r="N455">
        <v>1</v>
      </c>
      <c r="O455" t="s">
        <v>28</v>
      </c>
      <c r="R455">
        <v>1</v>
      </c>
      <c r="T455" t="s">
        <v>28</v>
      </c>
      <c r="U455" t="s">
        <v>28</v>
      </c>
      <c r="V455" t="s">
        <v>28</v>
      </c>
      <c r="W455" t="s">
        <v>1973</v>
      </c>
    </row>
    <row r="456" spans="1:23" x14ac:dyDescent="0.25">
      <c r="A456" t="s">
        <v>1940</v>
      </c>
      <c r="B456" t="s">
        <v>1941</v>
      </c>
      <c r="C456" t="s">
        <v>1967</v>
      </c>
      <c r="D456" t="s">
        <v>1974</v>
      </c>
      <c r="E456" t="s">
        <v>760</v>
      </c>
      <c r="F456" s="1">
        <v>43210</v>
      </c>
      <c r="G456">
        <v>6411100</v>
      </c>
      <c r="H456" t="s">
        <v>1975</v>
      </c>
      <c r="I456">
        <v>900</v>
      </c>
      <c r="J456">
        <v>18</v>
      </c>
      <c r="K456">
        <v>1</v>
      </c>
      <c r="M456">
        <v>1</v>
      </c>
      <c r="O456" t="s">
        <v>28</v>
      </c>
      <c r="P456">
        <v>1</v>
      </c>
      <c r="T456" t="s">
        <v>28</v>
      </c>
      <c r="U456" t="s">
        <v>28</v>
      </c>
      <c r="V456" t="s">
        <v>28</v>
      </c>
      <c r="W456" t="s">
        <v>1976</v>
      </c>
    </row>
    <row r="457" spans="1:23" x14ac:dyDescent="0.25">
      <c r="A457" t="s">
        <v>1940</v>
      </c>
      <c r="B457" t="s">
        <v>1941</v>
      </c>
      <c r="C457" t="s">
        <v>1967</v>
      </c>
      <c r="D457" t="s">
        <v>1977</v>
      </c>
      <c r="E457" t="s">
        <v>760</v>
      </c>
      <c r="F457" s="1">
        <v>43213</v>
      </c>
      <c r="G457">
        <v>6418083</v>
      </c>
      <c r="H457" t="s">
        <v>1978</v>
      </c>
      <c r="I457">
        <v>233</v>
      </c>
      <c r="K457">
        <v>1</v>
      </c>
      <c r="O457" t="s">
        <v>28</v>
      </c>
      <c r="Q457">
        <v>1</v>
      </c>
      <c r="U457" t="s">
        <v>28</v>
      </c>
      <c r="W457" t="s">
        <v>1979</v>
      </c>
    </row>
    <row r="458" spans="1:23" x14ac:dyDescent="0.25">
      <c r="A458" t="s">
        <v>1940</v>
      </c>
      <c r="B458" t="s">
        <v>1941</v>
      </c>
      <c r="C458" t="s">
        <v>1967</v>
      </c>
      <c r="D458" t="s">
        <v>1980</v>
      </c>
      <c r="E458" t="s">
        <v>760</v>
      </c>
      <c r="F458" s="1">
        <v>43214</v>
      </c>
      <c r="G458">
        <v>6411110</v>
      </c>
      <c r="H458" t="s">
        <v>1981</v>
      </c>
      <c r="I458">
        <v>1059</v>
      </c>
      <c r="K458">
        <v>1</v>
      </c>
      <c r="O458" t="s">
        <v>28</v>
      </c>
      <c r="Q458">
        <v>1</v>
      </c>
      <c r="U458" t="s">
        <v>28</v>
      </c>
      <c r="W458" t="s">
        <v>1982</v>
      </c>
    </row>
    <row r="459" spans="1:23" x14ac:dyDescent="0.25">
      <c r="A459" t="s">
        <v>1940</v>
      </c>
      <c r="B459" t="s">
        <v>1941</v>
      </c>
      <c r="C459" t="s">
        <v>1983</v>
      </c>
      <c r="D459" t="s">
        <v>1984</v>
      </c>
      <c r="E459" t="s">
        <v>1985</v>
      </c>
      <c r="F459" s="1">
        <v>45229</v>
      </c>
      <c r="G459">
        <v>6410391</v>
      </c>
      <c r="H459" t="s">
        <v>1986</v>
      </c>
      <c r="I459">
        <v>670</v>
      </c>
      <c r="L459">
        <v>1</v>
      </c>
      <c r="O459" t="s">
        <v>28</v>
      </c>
      <c r="R459">
        <v>1</v>
      </c>
      <c r="U459" t="s">
        <v>28</v>
      </c>
      <c r="W459" t="s">
        <v>1987</v>
      </c>
    </row>
    <row r="460" spans="1:23" x14ac:dyDescent="0.25">
      <c r="A460" t="s">
        <v>1940</v>
      </c>
      <c r="B460" t="s">
        <v>1941</v>
      </c>
      <c r="C460" t="s">
        <v>1983</v>
      </c>
      <c r="D460" t="s">
        <v>1988</v>
      </c>
      <c r="E460" t="s">
        <v>1985</v>
      </c>
      <c r="F460" s="1">
        <v>45219</v>
      </c>
      <c r="G460">
        <v>6410435</v>
      </c>
      <c r="H460" t="s">
        <v>1989</v>
      </c>
      <c r="I460">
        <v>726</v>
      </c>
      <c r="J460">
        <v>10</v>
      </c>
      <c r="K460">
        <v>1</v>
      </c>
      <c r="M460">
        <v>1</v>
      </c>
      <c r="O460" t="s">
        <v>28</v>
      </c>
      <c r="P460">
        <v>1</v>
      </c>
      <c r="T460" t="s">
        <v>39</v>
      </c>
      <c r="U460" t="s">
        <v>28</v>
      </c>
      <c r="V460" t="s">
        <v>28</v>
      </c>
      <c r="W460" t="s">
        <v>1990</v>
      </c>
    </row>
    <row r="461" spans="1:23" x14ac:dyDescent="0.25">
      <c r="A461" t="s">
        <v>1940</v>
      </c>
      <c r="B461" t="s">
        <v>1941</v>
      </c>
      <c r="C461" t="s">
        <v>1991</v>
      </c>
      <c r="D461" t="s">
        <v>1992</v>
      </c>
      <c r="E461" t="s">
        <v>1993</v>
      </c>
      <c r="F461" s="1">
        <v>43608</v>
      </c>
      <c r="G461">
        <v>6412170</v>
      </c>
      <c r="H461" t="s">
        <v>1994</v>
      </c>
      <c r="I461">
        <v>332</v>
      </c>
      <c r="J461">
        <v>10</v>
      </c>
      <c r="K461">
        <v>1</v>
      </c>
      <c r="L461">
        <v>1</v>
      </c>
      <c r="M461">
        <v>1</v>
      </c>
      <c r="O461" t="s">
        <v>28</v>
      </c>
      <c r="P461">
        <v>1</v>
      </c>
      <c r="S461">
        <v>1</v>
      </c>
      <c r="T461" t="s">
        <v>39</v>
      </c>
      <c r="U461" t="s">
        <v>28</v>
      </c>
      <c r="V461" t="s">
        <v>28</v>
      </c>
      <c r="W461" t="s">
        <v>1995</v>
      </c>
    </row>
    <row r="462" spans="1:23" x14ac:dyDescent="0.25">
      <c r="A462" t="s">
        <v>1940</v>
      </c>
      <c r="B462" t="s">
        <v>1941</v>
      </c>
      <c r="C462" t="s">
        <v>1991</v>
      </c>
      <c r="D462" t="s">
        <v>1996</v>
      </c>
      <c r="E462" t="s">
        <v>1993</v>
      </c>
      <c r="F462" s="1">
        <v>43606</v>
      </c>
      <c r="G462">
        <v>6412180</v>
      </c>
      <c r="H462" t="s">
        <v>1997</v>
      </c>
      <c r="I462">
        <v>794</v>
      </c>
      <c r="K462">
        <v>1</v>
      </c>
      <c r="L462">
        <v>1</v>
      </c>
      <c r="O462" t="s">
        <v>28</v>
      </c>
      <c r="P462">
        <v>1</v>
      </c>
      <c r="S462">
        <v>1</v>
      </c>
      <c r="U462" t="s">
        <v>28</v>
      </c>
      <c r="W462" t="s">
        <v>1998</v>
      </c>
    </row>
    <row r="463" spans="1:23" x14ac:dyDescent="0.25">
      <c r="A463" t="s">
        <v>1940</v>
      </c>
      <c r="B463" t="s">
        <v>1941</v>
      </c>
      <c r="C463" t="s">
        <v>1999</v>
      </c>
      <c r="D463" t="s">
        <v>2000</v>
      </c>
      <c r="E463" t="s">
        <v>2001</v>
      </c>
      <c r="F463" s="1">
        <v>44501</v>
      </c>
      <c r="G463">
        <v>6412440</v>
      </c>
      <c r="H463" t="s">
        <v>2002</v>
      </c>
      <c r="I463">
        <v>224</v>
      </c>
      <c r="K463">
        <v>1</v>
      </c>
      <c r="O463" t="s">
        <v>28</v>
      </c>
      <c r="P463">
        <v>1</v>
      </c>
      <c r="U463" t="s">
        <v>28</v>
      </c>
      <c r="W463" t="s">
        <v>2003</v>
      </c>
    </row>
    <row r="464" spans="1:23" x14ac:dyDescent="0.25">
      <c r="A464" t="s">
        <v>1940</v>
      </c>
      <c r="B464" t="s">
        <v>1941</v>
      </c>
      <c r="C464" t="s">
        <v>59</v>
      </c>
      <c r="D464" t="s">
        <v>2004</v>
      </c>
      <c r="E464" t="s">
        <v>2005</v>
      </c>
      <c r="F464" s="1">
        <v>45404</v>
      </c>
      <c r="G464">
        <v>6411160</v>
      </c>
      <c r="H464" t="s">
        <v>2006</v>
      </c>
      <c r="I464">
        <v>155</v>
      </c>
      <c r="J464">
        <v>7</v>
      </c>
      <c r="L464">
        <v>1</v>
      </c>
      <c r="N464">
        <v>1</v>
      </c>
      <c r="O464" t="s">
        <v>28</v>
      </c>
      <c r="R464">
        <v>1</v>
      </c>
      <c r="T464" t="s">
        <v>28</v>
      </c>
      <c r="U464" t="s">
        <v>28</v>
      </c>
      <c r="V464" t="s">
        <v>28</v>
      </c>
      <c r="W464" t="s">
        <v>2007</v>
      </c>
    </row>
    <row r="465" spans="1:23" x14ac:dyDescent="0.25">
      <c r="A465" t="s">
        <v>1940</v>
      </c>
      <c r="B465" t="s">
        <v>1941</v>
      </c>
      <c r="C465" t="s">
        <v>59</v>
      </c>
      <c r="D465" t="s">
        <v>2008</v>
      </c>
      <c r="E465" t="s">
        <v>2009</v>
      </c>
      <c r="F465" s="1">
        <v>45429</v>
      </c>
      <c r="G465">
        <v>6411466</v>
      </c>
      <c r="H465" t="s">
        <v>2010</v>
      </c>
      <c r="I465">
        <v>403</v>
      </c>
      <c r="K465">
        <v>1</v>
      </c>
      <c r="O465" t="s">
        <v>28</v>
      </c>
      <c r="Q465">
        <v>1</v>
      </c>
      <c r="U465" t="s">
        <v>28</v>
      </c>
      <c r="W465" t="s">
        <v>2011</v>
      </c>
    </row>
    <row r="466" spans="1:23" x14ac:dyDescent="0.25">
      <c r="A466" t="s">
        <v>1940</v>
      </c>
      <c r="B466" t="s">
        <v>1941</v>
      </c>
      <c r="C466" t="s">
        <v>59</v>
      </c>
      <c r="D466" t="s">
        <v>2012</v>
      </c>
      <c r="E466" t="s">
        <v>2005</v>
      </c>
      <c r="F466" s="1">
        <v>45409</v>
      </c>
      <c r="G466">
        <v>6411190</v>
      </c>
      <c r="H466" t="s">
        <v>2013</v>
      </c>
      <c r="I466">
        <v>970</v>
      </c>
      <c r="J466">
        <v>8</v>
      </c>
      <c r="K466">
        <v>1</v>
      </c>
      <c r="M466">
        <v>1</v>
      </c>
      <c r="O466" t="s">
        <v>28</v>
      </c>
      <c r="P466">
        <v>1</v>
      </c>
      <c r="T466" t="s">
        <v>39</v>
      </c>
      <c r="U466" t="s">
        <v>28</v>
      </c>
      <c r="V466" t="s">
        <v>28</v>
      </c>
      <c r="W466" t="s">
        <v>2014</v>
      </c>
    </row>
    <row r="467" spans="1:23" x14ac:dyDescent="0.25">
      <c r="A467" t="s">
        <v>1940</v>
      </c>
      <c r="B467" t="s">
        <v>1941</v>
      </c>
      <c r="C467" t="s">
        <v>2015</v>
      </c>
      <c r="D467" t="s">
        <v>2016</v>
      </c>
      <c r="E467" t="s">
        <v>2017</v>
      </c>
      <c r="F467" s="1">
        <v>44903</v>
      </c>
      <c r="G467">
        <v>6410016</v>
      </c>
      <c r="H467" t="s">
        <v>2018</v>
      </c>
      <c r="I467">
        <v>326</v>
      </c>
      <c r="K467">
        <v>1</v>
      </c>
      <c r="O467" t="s">
        <v>28</v>
      </c>
      <c r="Q467">
        <v>1</v>
      </c>
      <c r="U467" t="s">
        <v>28</v>
      </c>
      <c r="W467" t="s">
        <v>2019</v>
      </c>
    </row>
    <row r="468" spans="1:23" x14ac:dyDescent="0.25">
      <c r="A468" t="s">
        <v>1940</v>
      </c>
      <c r="B468" t="s">
        <v>1941</v>
      </c>
      <c r="C468" t="s">
        <v>2020</v>
      </c>
      <c r="D468" t="s">
        <v>2021</v>
      </c>
      <c r="E468" t="s">
        <v>2022</v>
      </c>
      <c r="F468" s="1">
        <v>44710</v>
      </c>
      <c r="G468">
        <v>6410280</v>
      </c>
      <c r="H468" t="s">
        <v>2023</v>
      </c>
      <c r="I468">
        <v>1032</v>
      </c>
      <c r="K468">
        <v>1</v>
      </c>
      <c r="O468" t="s">
        <v>28</v>
      </c>
      <c r="Q468">
        <v>1</v>
      </c>
      <c r="U468" t="s">
        <v>28</v>
      </c>
      <c r="W468" t="s">
        <v>2024</v>
      </c>
    </row>
    <row r="469" spans="1:23" x14ac:dyDescent="0.25">
      <c r="A469" t="s">
        <v>1940</v>
      </c>
      <c r="B469" t="s">
        <v>1941</v>
      </c>
      <c r="C469" t="s">
        <v>2020</v>
      </c>
      <c r="D469" t="s">
        <v>2025</v>
      </c>
      <c r="E469" t="s">
        <v>2022</v>
      </c>
      <c r="F469" s="1">
        <v>44708</v>
      </c>
      <c r="G469">
        <v>6410290</v>
      </c>
      <c r="H469" t="s">
        <v>2026</v>
      </c>
      <c r="I469">
        <v>476</v>
      </c>
      <c r="K469">
        <v>1</v>
      </c>
      <c r="O469" t="s">
        <v>28</v>
      </c>
      <c r="Q469">
        <v>1</v>
      </c>
      <c r="U469" t="s">
        <v>28</v>
      </c>
      <c r="W469" t="s">
        <v>2027</v>
      </c>
    </row>
    <row r="470" spans="1:23" x14ac:dyDescent="0.25">
      <c r="A470" t="s">
        <v>1940</v>
      </c>
      <c r="B470" t="s">
        <v>1941</v>
      </c>
      <c r="C470" t="s">
        <v>2028</v>
      </c>
      <c r="D470" t="s">
        <v>2029</v>
      </c>
      <c r="E470" t="s">
        <v>2030</v>
      </c>
      <c r="F470" s="1">
        <v>44308</v>
      </c>
      <c r="G470">
        <v>6410055</v>
      </c>
      <c r="H470" t="s">
        <v>2031</v>
      </c>
      <c r="I470">
        <v>289</v>
      </c>
      <c r="J470">
        <v>12</v>
      </c>
      <c r="L470">
        <v>1</v>
      </c>
      <c r="M470">
        <v>1</v>
      </c>
      <c r="N470">
        <v>1</v>
      </c>
      <c r="O470" t="s">
        <v>28</v>
      </c>
      <c r="S470">
        <v>1</v>
      </c>
      <c r="T470" t="s">
        <v>28</v>
      </c>
      <c r="U470" t="s">
        <v>28</v>
      </c>
      <c r="V470" t="s">
        <v>28</v>
      </c>
      <c r="W470" t="s">
        <v>2032</v>
      </c>
    </row>
    <row r="471" spans="1:23" x14ac:dyDescent="0.25">
      <c r="A471" t="s">
        <v>1940</v>
      </c>
      <c r="B471" t="s">
        <v>1941</v>
      </c>
      <c r="C471" t="s">
        <v>2028</v>
      </c>
      <c r="D471" t="s">
        <v>2033</v>
      </c>
      <c r="E471" t="s">
        <v>2030</v>
      </c>
      <c r="F471" s="1">
        <v>44307</v>
      </c>
      <c r="G471">
        <v>6410010</v>
      </c>
      <c r="H471" t="s">
        <v>2034</v>
      </c>
      <c r="I471">
        <v>532</v>
      </c>
      <c r="K471">
        <v>1</v>
      </c>
      <c r="O471" t="s">
        <v>28</v>
      </c>
      <c r="P471">
        <v>1</v>
      </c>
      <c r="U471" t="s">
        <v>28</v>
      </c>
      <c r="W471" t="s">
        <v>2035</v>
      </c>
    </row>
    <row r="472" spans="1:23" x14ac:dyDescent="0.25">
      <c r="A472" t="s">
        <v>1940</v>
      </c>
      <c r="B472" t="s">
        <v>1941</v>
      </c>
      <c r="C472" t="s">
        <v>2028</v>
      </c>
      <c r="D472" t="s">
        <v>2036</v>
      </c>
      <c r="E472" t="s">
        <v>2030</v>
      </c>
      <c r="F472" s="1">
        <v>44309</v>
      </c>
      <c r="G472">
        <v>6410030</v>
      </c>
      <c r="H472" t="s">
        <v>2037</v>
      </c>
      <c r="I472">
        <v>680</v>
      </c>
      <c r="K472">
        <v>1</v>
      </c>
      <c r="O472" t="s">
        <v>28</v>
      </c>
      <c r="P472">
        <v>1</v>
      </c>
      <c r="U472" t="s">
        <v>28</v>
      </c>
      <c r="W472" t="s">
        <v>2038</v>
      </c>
    </row>
    <row r="473" spans="1:23" x14ac:dyDescent="0.25">
      <c r="A473" t="s">
        <v>2039</v>
      </c>
      <c r="B473" t="s">
        <v>2040</v>
      </c>
      <c r="C473" t="s">
        <v>2039</v>
      </c>
      <c r="D473" t="s">
        <v>2041</v>
      </c>
      <c r="E473" t="s">
        <v>2042</v>
      </c>
      <c r="F473" s="1">
        <v>73104</v>
      </c>
      <c r="G473">
        <v>6730024</v>
      </c>
      <c r="H473" t="s">
        <v>2043</v>
      </c>
      <c r="I473">
        <v>749</v>
      </c>
      <c r="K473">
        <v>1</v>
      </c>
      <c r="L473">
        <v>1</v>
      </c>
      <c r="O473" t="s">
        <v>28</v>
      </c>
      <c r="P473">
        <v>1</v>
      </c>
      <c r="R473">
        <v>1</v>
      </c>
      <c r="U473" t="s">
        <v>28</v>
      </c>
      <c r="W473" t="s">
        <v>2044</v>
      </c>
    </row>
    <row r="474" spans="1:23" x14ac:dyDescent="0.25">
      <c r="A474" t="s">
        <v>2039</v>
      </c>
      <c r="B474" t="s">
        <v>2040</v>
      </c>
      <c r="C474" t="s">
        <v>2039</v>
      </c>
      <c r="D474" t="s">
        <v>2045</v>
      </c>
      <c r="E474" t="s">
        <v>2042</v>
      </c>
      <c r="F474" s="1">
        <v>73112</v>
      </c>
      <c r="G474">
        <v>6730728</v>
      </c>
      <c r="H474" t="s">
        <v>2046</v>
      </c>
      <c r="I474">
        <v>20</v>
      </c>
      <c r="J474">
        <v>20</v>
      </c>
      <c r="M474">
        <v>1</v>
      </c>
      <c r="T474" t="s">
        <v>39</v>
      </c>
      <c r="V474" t="s">
        <v>28</v>
      </c>
      <c r="W474" t="s">
        <v>2047</v>
      </c>
    </row>
    <row r="475" spans="1:23" x14ac:dyDescent="0.25">
      <c r="A475" t="s">
        <v>2039</v>
      </c>
      <c r="B475" t="s">
        <v>2040</v>
      </c>
      <c r="C475" t="s">
        <v>2048</v>
      </c>
      <c r="D475" t="s">
        <v>2049</v>
      </c>
      <c r="E475" t="s">
        <v>2048</v>
      </c>
      <c r="F475" s="1">
        <v>74104</v>
      </c>
      <c r="G475">
        <v>6731220</v>
      </c>
      <c r="H475" t="s">
        <v>2050</v>
      </c>
      <c r="I475">
        <v>495</v>
      </c>
      <c r="J475">
        <v>13</v>
      </c>
      <c r="K475">
        <v>1</v>
      </c>
      <c r="M475">
        <v>1</v>
      </c>
      <c r="N475">
        <v>1</v>
      </c>
      <c r="O475" t="s">
        <v>28</v>
      </c>
      <c r="Q475">
        <v>1</v>
      </c>
      <c r="T475" t="s">
        <v>39</v>
      </c>
      <c r="U475" t="s">
        <v>28</v>
      </c>
      <c r="V475" t="s">
        <v>28</v>
      </c>
      <c r="W475" t="s">
        <v>2051</v>
      </c>
    </row>
    <row r="476" spans="1:23" x14ac:dyDescent="0.25">
      <c r="A476" t="s">
        <v>2052</v>
      </c>
      <c r="B476" t="s">
        <v>2053</v>
      </c>
      <c r="C476" t="s">
        <v>2054</v>
      </c>
      <c r="D476" t="s">
        <v>2055</v>
      </c>
      <c r="E476" t="s">
        <v>2056</v>
      </c>
      <c r="F476" s="1">
        <v>97330</v>
      </c>
      <c r="G476">
        <v>6920110</v>
      </c>
      <c r="H476" t="s">
        <v>2057</v>
      </c>
      <c r="I476">
        <v>188</v>
      </c>
      <c r="K476">
        <v>1</v>
      </c>
      <c r="O476" t="s">
        <v>39</v>
      </c>
      <c r="Q476">
        <v>1</v>
      </c>
      <c r="U476" t="s">
        <v>28</v>
      </c>
      <c r="W476" t="s">
        <v>2058</v>
      </c>
    </row>
    <row r="477" spans="1:23" x14ac:dyDescent="0.25">
      <c r="A477" t="s">
        <v>2052</v>
      </c>
      <c r="B477" t="s">
        <v>2053</v>
      </c>
      <c r="C477" t="s">
        <v>2059</v>
      </c>
      <c r="D477" t="s">
        <v>2060</v>
      </c>
      <c r="E477" t="s">
        <v>2061</v>
      </c>
      <c r="F477" s="1">
        <v>97701</v>
      </c>
      <c r="G477">
        <v>6920070</v>
      </c>
      <c r="H477" t="s">
        <v>2062</v>
      </c>
      <c r="I477">
        <v>226</v>
      </c>
      <c r="K477">
        <v>1</v>
      </c>
      <c r="O477" t="s">
        <v>39</v>
      </c>
      <c r="Q477">
        <v>1</v>
      </c>
      <c r="U477" t="s">
        <v>28</v>
      </c>
      <c r="W477" t="s">
        <v>2063</v>
      </c>
    </row>
    <row r="478" spans="1:23" x14ac:dyDescent="0.25">
      <c r="A478" t="s">
        <v>2052</v>
      </c>
      <c r="B478" t="s">
        <v>2053</v>
      </c>
      <c r="C478" t="s">
        <v>928</v>
      </c>
      <c r="D478" t="s">
        <v>2064</v>
      </c>
      <c r="E478" t="s">
        <v>2065</v>
      </c>
      <c r="F478" s="1">
        <v>97504</v>
      </c>
      <c r="G478">
        <v>6920280</v>
      </c>
      <c r="H478" t="s">
        <v>2066</v>
      </c>
      <c r="I478">
        <v>378</v>
      </c>
      <c r="K478">
        <v>1</v>
      </c>
      <c r="O478" t="s">
        <v>39</v>
      </c>
      <c r="Q478">
        <v>1</v>
      </c>
      <c r="U478" t="s">
        <v>28</v>
      </c>
      <c r="W478" t="s">
        <v>2067</v>
      </c>
    </row>
    <row r="479" spans="1:23" x14ac:dyDescent="0.25">
      <c r="A479" t="s">
        <v>2052</v>
      </c>
      <c r="B479" t="s">
        <v>2053</v>
      </c>
      <c r="C479" t="s">
        <v>2068</v>
      </c>
      <c r="D479" t="s">
        <v>2069</v>
      </c>
      <c r="E479" t="s">
        <v>1022</v>
      </c>
      <c r="F479" s="1">
        <v>97477</v>
      </c>
      <c r="G479">
        <v>6920051</v>
      </c>
      <c r="H479" t="s">
        <v>2070</v>
      </c>
      <c r="I479">
        <v>392</v>
      </c>
      <c r="K479">
        <v>1</v>
      </c>
      <c r="O479" t="s">
        <v>28</v>
      </c>
      <c r="Q479">
        <v>1</v>
      </c>
      <c r="U479" t="s">
        <v>28</v>
      </c>
      <c r="W479" t="s">
        <v>2071</v>
      </c>
    </row>
    <row r="480" spans="1:23" x14ac:dyDescent="0.25">
      <c r="A480" t="s">
        <v>2052</v>
      </c>
      <c r="B480" t="s">
        <v>2053</v>
      </c>
      <c r="C480" t="s">
        <v>636</v>
      </c>
      <c r="D480" t="s">
        <v>2072</v>
      </c>
      <c r="E480" t="s">
        <v>2073</v>
      </c>
      <c r="F480" s="1">
        <v>97301</v>
      </c>
      <c r="G480">
        <v>6920708</v>
      </c>
      <c r="H480" t="s">
        <v>2074</v>
      </c>
      <c r="I480">
        <v>454</v>
      </c>
      <c r="K480">
        <v>1</v>
      </c>
      <c r="O480" t="s">
        <v>39</v>
      </c>
      <c r="Q480">
        <v>1</v>
      </c>
      <c r="U480" t="s">
        <v>28</v>
      </c>
      <c r="W480" t="s">
        <v>2075</v>
      </c>
    </row>
    <row r="481" spans="1:23" x14ac:dyDescent="0.25">
      <c r="A481" t="s">
        <v>2052</v>
      </c>
      <c r="B481" t="s">
        <v>2053</v>
      </c>
      <c r="C481" t="s">
        <v>2076</v>
      </c>
      <c r="D481" t="s">
        <v>2077</v>
      </c>
      <c r="E481" t="s">
        <v>1197</v>
      </c>
      <c r="F481" s="1">
        <v>97227</v>
      </c>
      <c r="G481">
        <v>6920003</v>
      </c>
      <c r="H481" t="s">
        <v>2078</v>
      </c>
      <c r="I481">
        <v>554</v>
      </c>
      <c r="J481">
        <v>16</v>
      </c>
      <c r="K481">
        <v>1</v>
      </c>
      <c r="L481">
        <v>1</v>
      </c>
      <c r="M481">
        <v>1</v>
      </c>
      <c r="N481">
        <v>1</v>
      </c>
      <c r="O481" t="s">
        <v>28</v>
      </c>
      <c r="P481">
        <v>1</v>
      </c>
      <c r="R481">
        <v>1</v>
      </c>
      <c r="T481" t="s">
        <v>28</v>
      </c>
      <c r="U481" t="s">
        <v>28</v>
      </c>
      <c r="V481" t="s">
        <v>28</v>
      </c>
      <c r="W481" t="s">
        <v>2079</v>
      </c>
    </row>
    <row r="482" spans="1:23" x14ac:dyDescent="0.25">
      <c r="A482" t="s">
        <v>2052</v>
      </c>
      <c r="B482" t="s">
        <v>2053</v>
      </c>
      <c r="C482" t="s">
        <v>2076</v>
      </c>
      <c r="D482" t="s">
        <v>2080</v>
      </c>
      <c r="E482" t="s">
        <v>1197</v>
      </c>
      <c r="F482" s="1">
        <v>97239</v>
      </c>
      <c r="G482">
        <v>6920570</v>
      </c>
      <c r="H482" t="s">
        <v>2081</v>
      </c>
      <c r="I482">
        <v>576</v>
      </c>
      <c r="K482">
        <v>1</v>
      </c>
      <c r="L482">
        <v>1</v>
      </c>
      <c r="O482" t="s">
        <v>28</v>
      </c>
      <c r="P482">
        <v>1</v>
      </c>
      <c r="R482">
        <v>1</v>
      </c>
      <c r="U482" t="s">
        <v>28</v>
      </c>
      <c r="W482" t="s">
        <v>2082</v>
      </c>
    </row>
    <row r="483" spans="1:23" x14ac:dyDescent="0.25">
      <c r="A483" t="s">
        <v>2083</v>
      </c>
      <c r="B483" t="s">
        <v>2084</v>
      </c>
      <c r="C483" t="s">
        <v>2085</v>
      </c>
      <c r="D483" t="s">
        <v>2086</v>
      </c>
      <c r="E483" t="s">
        <v>2087</v>
      </c>
      <c r="F483" s="1">
        <v>15212</v>
      </c>
      <c r="G483">
        <v>6230041</v>
      </c>
      <c r="H483" t="s">
        <v>2088</v>
      </c>
      <c r="I483">
        <v>576</v>
      </c>
      <c r="K483">
        <v>1</v>
      </c>
      <c r="O483" t="s">
        <v>39</v>
      </c>
      <c r="P483">
        <v>1</v>
      </c>
      <c r="U483" t="s">
        <v>28</v>
      </c>
      <c r="W483" t="s">
        <v>2089</v>
      </c>
    </row>
    <row r="484" spans="1:23" x14ac:dyDescent="0.25">
      <c r="A484" t="s">
        <v>2083</v>
      </c>
      <c r="B484" t="s">
        <v>2084</v>
      </c>
      <c r="C484" t="s">
        <v>2085</v>
      </c>
      <c r="D484" t="s">
        <v>2090</v>
      </c>
      <c r="E484" t="s">
        <v>2087</v>
      </c>
      <c r="F484" s="1">
        <v>15219</v>
      </c>
      <c r="G484">
        <v>6232510</v>
      </c>
      <c r="H484" t="s">
        <v>2091</v>
      </c>
      <c r="I484">
        <v>404</v>
      </c>
      <c r="J484">
        <v>9</v>
      </c>
      <c r="K484">
        <v>1</v>
      </c>
      <c r="M484">
        <v>1</v>
      </c>
      <c r="O484" t="s">
        <v>39</v>
      </c>
      <c r="P484">
        <v>1</v>
      </c>
      <c r="T484" t="s">
        <v>28</v>
      </c>
      <c r="U484" t="s">
        <v>28</v>
      </c>
      <c r="W484" t="s">
        <v>2092</v>
      </c>
    </row>
    <row r="485" spans="1:23" x14ac:dyDescent="0.25">
      <c r="A485" t="s">
        <v>2083</v>
      </c>
      <c r="B485" t="s">
        <v>2084</v>
      </c>
      <c r="C485" t="s">
        <v>2085</v>
      </c>
      <c r="D485" t="s">
        <v>2093</v>
      </c>
      <c r="E485" t="s">
        <v>2087</v>
      </c>
      <c r="F485" s="1">
        <v>15213</v>
      </c>
      <c r="G485">
        <v>6230029</v>
      </c>
      <c r="H485" t="s">
        <v>2094</v>
      </c>
      <c r="I485">
        <v>900</v>
      </c>
      <c r="K485">
        <v>1</v>
      </c>
      <c r="O485" t="s">
        <v>39</v>
      </c>
      <c r="P485">
        <v>1</v>
      </c>
      <c r="U485" t="s">
        <v>28</v>
      </c>
      <c r="W485" t="s">
        <v>2095</v>
      </c>
    </row>
    <row r="486" spans="1:23" x14ac:dyDescent="0.25">
      <c r="A486" t="s">
        <v>2083</v>
      </c>
      <c r="B486" t="s">
        <v>2084</v>
      </c>
      <c r="C486" t="s">
        <v>2085</v>
      </c>
      <c r="D486" t="s">
        <v>2096</v>
      </c>
      <c r="E486" t="s">
        <v>2087</v>
      </c>
      <c r="F486" s="1">
        <v>15224</v>
      </c>
      <c r="G486">
        <v>6232430</v>
      </c>
      <c r="H486" t="s">
        <v>2097</v>
      </c>
      <c r="I486">
        <v>296</v>
      </c>
      <c r="L486">
        <v>1</v>
      </c>
      <c r="O486" t="s">
        <v>39</v>
      </c>
      <c r="R486">
        <v>1</v>
      </c>
      <c r="U486" t="s">
        <v>28</v>
      </c>
      <c r="W486" t="s">
        <v>2098</v>
      </c>
    </row>
    <row r="487" spans="1:23" x14ac:dyDescent="0.25">
      <c r="A487" t="s">
        <v>2083</v>
      </c>
      <c r="B487" t="s">
        <v>2084</v>
      </c>
      <c r="C487" t="s">
        <v>2085</v>
      </c>
      <c r="D487" t="s">
        <v>2099</v>
      </c>
      <c r="E487" t="s">
        <v>2100</v>
      </c>
      <c r="F487" s="1">
        <v>15146</v>
      </c>
      <c r="G487">
        <v>6232551</v>
      </c>
      <c r="H487" t="s">
        <v>2101</v>
      </c>
      <c r="I487">
        <v>349</v>
      </c>
      <c r="K487">
        <v>1</v>
      </c>
      <c r="O487" t="s">
        <v>39</v>
      </c>
      <c r="Q487">
        <v>1</v>
      </c>
      <c r="U487" t="s">
        <v>28</v>
      </c>
      <c r="W487" t="s">
        <v>2102</v>
      </c>
    </row>
    <row r="488" spans="1:23" x14ac:dyDescent="0.25">
      <c r="A488" t="s">
        <v>2083</v>
      </c>
      <c r="B488" t="s">
        <v>2084</v>
      </c>
      <c r="C488" t="s">
        <v>2085</v>
      </c>
      <c r="D488" t="s">
        <v>2103</v>
      </c>
      <c r="E488" t="s">
        <v>2087</v>
      </c>
      <c r="F488" s="1">
        <v>15224</v>
      </c>
      <c r="G488">
        <v>6232690</v>
      </c>
      <c r="H488" t="s">
        <v>2104</v>
      </c>
      <c r="I488">
        <v>14</v>
      </c>
      <c r="J488">
        <v>14</v>
      </c>
      <c r="M488">
        <v>1</v>
      </c>
      <c r="N488">
        <v>1</v>
      </c>
      <c r="T488" t="s">
        <v>28</v>
      </c>
      <c r="W488" t="s">
        <v>2105</v>
      </c>
    </row>
    <row r="489" spans="1:23" x14ac:dyDescent="0.25">
      <c r="A489" t="s">
        <v>2083</v>
      </c>
      <c r="B489" t="s">
        <v>2084</v>
      </c>
      <c r="C489" t="s">
        <v>2106</v>
      </c>
      <c r="D489" t="s">
        <v>2107</v>
      </c>
      <c r="E489" t="s">
        <v>2108</v>
      </c>
      <c r="F489" s="1">
        <v>19611</v>
      </c>
      <c r="G489">
        <v>6233443</v>
      </c>
      <c r="H489" t="s">
        <v>2109</v>
      </c>
      <c r="I489">
        <v>714</v>
      </c>
      <c r="K489">
        <v>1</v>
      </c>
      <c r="O489" t="s">
        <v>39</v>
      </c>
      <c r="P489">
        <v>1</v>
      </c>
      <c r="U489" t="s">
        <v>28</v>
      </c>
      <c r="W489" t="s">
        <v>2110</v>
      </c>
    </row>
    <row r="490" spans="1:23" x14ac:dyDescent="0.25">
      <c r="A490" t="s">
        <v>2083</v>
      </c>
      <c r="B490" t="s">
        <v>2084</v>
      </c>
      <c r="C490" t="s">
        <v>2111</v>
      </c>
      <c r="D490" t="s">
        <v>2112</v>
      </c>
      <c r="E490" t="s">
        <v>2113</v>
      </c>
      <c r="F490" s="1">
        <v>16601</v>
      </c>
      <c r="G490">
        <v>6230086</v>
      </c>
      <c r="H490" t="s">
        <v>2114</v>
      </c>
      <c r="I490">
        <v>380</v>
      </c>
      <c r="K490">
        <v>1</v>
      </c>
      <c r="O490" t="s">
        <v>39</v>
      </c>
      <c r="Q490">
        <v>1</v>
      </c>
      <c r="U490" t="s">
        <v>28</v>
      </c>
      <c r="W490" t="s">
        <v>2115</v>
      </c>
    </row>
    <row r="491" spans="1:23" x14ac:dyDescent="0.25">
      <c r="A491" t="s">
        <v>2083</v>
      </c>
      <c r="B491" t="s">
        <v>2084</v>
      </c>
      <c r="C491" t="s">
        <v>2116</v>
      </c>
      <c r="D491" t="s">
        <v>2117</v>
      </c>
      <c r="E491" t="s">
        <v>2118</v>
      </c>
      <c r="F491" s="1">
        <v>18840</v>
      </c>
      <c r="G491">
        <v>6232970</v>
      </c>
      <c r="H491" t="s">
        <v>2119</v>
      </c>
      <c r="I491">
        <v>254</v>
      </c>
      <c r="K491">
        <v>1</v>
      </c>
      <c r="O491" t="s">
        <v>39</v>
      </c>
      <c r="Q491">
        <v>1</v>
      </c>
      <c r="U491" t="s">
        <v>28</v>
      </c>
      <c r="W491" t="s">
        <v>2120</v>
      </c>
    </row>
    <row r="492" spans="1:23" x14ac:dyDescent="0.25">
      <c r="A492" t="s">
        <v>2083</v>
      </c>
      <c r="B492" t="s">
        <v>2084</v>
      </c>
      <c r="C492" t="s">
        <v>2121</v>
      </c>
      <c r="D492" t="s">
        <v>2122</v>
      </c>
      <c r="E492" t="s">
        <v>2123</v>
      </c>
      <c r="F492" s="1">
        <v>19047</v>
      </c>
      <c r="G492">
        <v>6231130</v>
      </c>
      <c r="H492" t="s">
        <v>2124</v>
      </c>
      <c r="I492">
        <v>374</v>
      </c>
      <c r="K492">
        <v>1</v>
      </c>
      <c r="O492" t="s">
        <v>39</v>
      </c>
      <c r="Q492">
        <v>1</v>
      </c>
      <c r="U492" t="s">
        <v>28</v>
      </c>
      <c r="W492" t="s">
        <v>2125</v>
      </c>
    </row>
    <row r="493" spans="1:23" x14ac:dyDescent="0.25">
      <c r="A493" t="s">
        <v>2083</v>
      </c>
      <c r="B493" t="s">
        <v>2084</v>
      </c>
      <c r="C493" t="s">
        <v>2121</v>
      </c>
      <c r="D493" t="s">
        <v>2126</v>
      </c>
      <c r="E493" t="s">
        <v>2127</v>
      </c>
      <c r="F493" s="1">
        <v>18960</v>
      </c>
      <c r="G493">
        <v>6233090</v>
      </c>
      <c r="H493" t="s">
        <v>2128</v>
      </c>
      <c r="I493">
        <v>169</v>
      </c>
      <c r="K493">
        <v>1</v>
      </c>
      <c r="O493" t="s">
        <v>39</v>
      </c>
      <c r="Q493">
        <v>1</v>
      </c>
      <c r="U493" t="s">
        <v>28</v>
      </c>
      <c r="W493" t="s">
        <v>2129</v>
      </c>
    </row>
    <row r="494" spans="1:23" x14ac:dyDescent="0.25">
      <c r="A494" t="s">
        <v>2083</v>
      </c>
      <c r="B494" t="s">
        <v>2084</v>
      </c>
      <c r="C494" t="s">
        <v>2130</v>
      </c>
      <c r="D494" t="s">
        <v>2131</v>
      </c>
      <c r="E494" t="s">
        <v>2132</v>
      </c>
      <c r="F494" s="1">
        <v>15905</v>
      </c>
      <c r="G494">
        <v>6230052</v>
      </c>
      <c r="H494" t="s">
        <v>2133</v>
      </c>
      <c r="I494">
        <v>537</v>
      </c>
      <c r="K494">
        <v>1</v>
      </c>
      <c r="O494" t="s">
        <v>39</v>
      </c>
      <c r="P494">
        <v>1</v>
      </c>
      <c r="U494" t="s">
        <v>28</v>
      </c>
      <c r="W494" t="s">
        <v>2134</v>
      </c>
    </row>
    <row r="495" spans="1:23" x14ac:dyDescent="0.25">
      <c r="A495" t="s">
        <v>2083</v>
      </c>
      <c r="B495" t="s">
        <v>2084</v>
      </c>
      <c r="C495" t="s">
        <v>2135</v>
      </c>
      <c r="D495" t="s">
        <v>2136</v>
      </c>
      <c r="E495" t="s">
        <v>2137</v>
      </c>
      <c r="F495" s="1">
        <v>19301</v>
      </c>
      <c r="G495">
        <v>6233430</v>
      </c>
      <c r="H495" t="s">
        <v>2138</v>
      </c>
      <c r="I495">
        <v>226</v>
      </c>
      <c r="K495">
        <v>1</v>
      </c>
      <c r="O495" t="s">
        <v>39</v>
      </c>
      <c r="Q495">
        <v>1</v>
      </c>
      <c r="U495" t="s">
        <v>28</v>
      </c>
      <c r="W495" t="s">
        <v>2139</v>
      </c>
    </row>
    <row r="496" spans="1:23" x14ac:dyDescent="0.25">
      <c r="A496" t="s">
        <v>2083</v>
      </c>
      <c r="B496" t="s">
        <v>2084</v>
      </c>
      <c r="C496" t="s">
        <v>1195</v>
      </c>
      <c r="D496" t="s">
        <v>2140</v>
      </c>
      <c r="E496" t="s">
        <v>2141</v>
      </c>
      <c r="F496" s="1">
        <v>17011</v>
      </c>
      <c r="G496">
        <v>6230297</v>
      </c>
      <c r="H496" t="s">
        <v>2142</v>
      </c>
      <c r="I496">
        <v>307</v>
      </c>
      <c r="K496">
        <v>1</v>
      </c>
      <c r="O496" t="s">
        <v>39</v>
      </c>
      <c r="Q496">
        <v>1</v>
      </c>
      <c r="U496" t="s">
        <v>28</v>
      </c>
      <c r="W496" t="s">
        <v>2143</v>
      </c>
    </row>
    <row r="497" spans="1:23" x14ac:dyDescent="0.25">
      <c r="A497" t="s">
        <v>2083</v>
      </c>
      <c r="B497" t="s">
        <v>2084</v>
      </c>
      <c r="C497" t="s">
        <v>2144</v>
      </c>
      <c r="D497" t="s">
        <v>2145</v>
      </c>
      <c r="E497" t="s">
        <v>2146</v>
      </c>
      <c r="F497" s="1">
        <v>17033</v>
      </c>
      <c r="G497">
        <v>6230705</v>
      </c>
      <c r="H497" t="s">
        <v>2147</v>
      </c>
      <c r="I497">
        <v>625</v>
      </c>
      <c r="K497">
        <v>1</v>
      </c>
      <c r="L497">
        <v>1</v>
      </c>
      <c r="O497" t="s">
        <v>39</v>
      </c>
      <c r="P497">
        <v>1</v>
      </c>
      <c r="R497">
        <v>1</v>
      </c>
      <c r="U497" t="s">
        <v>28</v>
      </c>
      <c r="W497" t="s">
        <v>2148</v>
      </c>
    </row>
    <row r="498" spans="1:23" x14ac:dyDescent="0.25">
      <c r="A498" t="s">
        <v>2083</v>
      </c>
      <c r="B498" t="s">
        <v>2084</v>
      </c>
      <c r="C498" t="s">
        <v>537</v>
      </c>
      <c r="D498" t="s">
        <v>1881</v>
      </c>
      <c r="E498" t="s">
        <v>2135</v>
      </c>
      <c r="F498" s="1">
        <v>19013</v>
      </c>
      <c r="G498">
        <v>6230400</v>
      </c>
      <c r="H498" t="s">
        <v>2149</v>
      </c>
      <c r="I498">
        <v>300</v>
      </c>
      <c r="J498">
        <v>14</v>
      </c>
      <c r="K498">
        <v>1</v>
      </c>
      <c r="M498">
        <v>1</v>
      </c>
      <c r="O498" t="s">
        <v>39</v>
      </c>
      <c r="Q498">
        <v>1</v>
      </c>
      <c r="T498" t="s">
        <v>28</v>
      </c>
      <c r="U498" t="s">
        <v>28</v>
      </c>
      <c r="W498" t="s">
        <v>2150</v>
      </c>
    </row>
    <row r="499" spans="1:23" x14ac:dyDescent="0.25">
      <c r="A499" t="s">
        <v>2083</v>
      </c>
      <c r="B499" t="s">
        <v>2084</v>
      </c>
      <c r="C499" t="s">
        <v>1759</v>
      </c>
      <c r="D499" t="s">
        <v>2151</v>
      </c>
      <c r="E499" t="s">
        <v>2152</v>
      </c>
      <c r="F499" s="1">
        <v>16550</v>
      </c>
      <c r="G499">
        <v>6230760</v>
      </c>
      <c r="H499" t="s">
        <v>2153</v>
      </c>
      <c r="I499">
        <v>412</v>
      </c>
      <c r="K499">
        <v>1</v>
      </c>
      <c r="O499" t="s">
        <v>39</v>
      </c>
      <c r="Q499">
        <v>1</v>
      </c>
      <c r="U499" t="s">
        <v>28</v>
      </c>
      <c r="W499" t="s">
        <v>2154</v>
      </c>
    </row>
    <row r="500" spans="1:23" x14ac:dyDescent="0.25">
      <c r="A500" t="s">
        <v>2083</v>
      </c>
      <c r="B500" t="s">
        <v>2084</v>
      </c>
      <c r="C500" t="s">
        <v>2155</v>
      </c>
      <c r="D500" t="s">
        <v>2156</v>
      </c>
      <c r="E500" t="s">
        <v>2157</v>
      </c>
      <c r="F500" s="1">
        <v>18510</v>
      </c>
      <c r="G500">
        <v>6232980</v>
      </c>
      <c r="H500" t="s">
        <v>2158</v>
      </c>
      <c r="I500">
        <v>297</v>
      </c>
      <c r="K500">
        <v>1</v>
      </c>
      <c r="O500" t="s">
        <v>39</v>
      </c>
      <c r="Q500">
        <v>1</v>
      </c>
      <c r="U500" t="s">
        <v>28</v>
      </c>
      <c r="W500" t="s">
        <v>2159</v>
      </c>
    </row>
    <row r="501" spans="1:23" x14ac:dyDescent="0.25">
      <c r="A501" t="s">
        <v>2083</v>
      </c>
      <c r="B501" t="s">
        <v>2084</v>
      </c>
      <c r="C501" t="s">
        <v>181</v>
      </c>
      <c r="D501" t="s">
        <v>2160</v>
      </c>
      <c r="E501" t="s">
        <v>2161</v>
      </c>
      <c r="F501" s="1">
        <v>17602</v>
      </c>
      <c r="G501">
        <v>6231120</v>
      </c>
      <c r="H501" t="s">
        <v>2162</v>
      </c>
      <c r="I501">
        <v>525</v>
      </c>
      <c r="K501">
        <v>1</v>
      </c>
      <c r="O501" t="s">
        <v>39</v>
      </c>
      <c r="P501">
        <v>1</v>
      </c>
      <c r="U501" t="s">
        <v>28</v>
      </c>
      <c r="W501" t="s">
        <v>2163</v>
      </c>
    </row>
    <row r="502" spans="1:23" x14ac:dyDescent="0.25">
      <c r="A502" t="s">
        <v>2083</v>
      </c>
      <c r="B502" t="s">
        <v>2084</v>
      </c>
      <c r="C502" t="s">
        <v>2164</v>
      </c>
      <c r="D502" t="s">
        <v>2165</v>
      </c>
      <c r="E502" t="s">
        <v>2166</v>
      </c>
      <c r="F502" s="1">
        <v>18103</v>
      </c>
      <c r="G502">
        <v>6230013</v>
      </c>
      <c r="H502" t="s">
        <v>2167</v>
      </c>
      <c r="I502">
        <v>779</v>
      </c>
      <c r="J502">
        <v>18</v>
      </c>
      <c r="K502">
        <v>1</v>
      </c>
      <c r="L502">
        <v>1</v>
      </c>
      <c r="M502">
        <v>1</v>
      </c>
      <c r="N502">
        <v>1</v>
      </c>
      <c r="O502" t="s">
        <v>39</v>
      </c>
      <c r="P502">
        <v>1</v>
      </c>
      <c r="S502">
        <v>1</v>
      </c>
      <c r="T502" t="s">
        <v>28</v>
      </c>
      <c r="U502" t="s">
        <v>28</v>
      </c>
      <c r="W502" t="s">
        <v>2168</v>
      </c>
    </row>
    <row r="503" spans="1:23" x14ac:dyDescent="0.25">
      <c r="A503" t="s">
        <v>2083</v>
      </c>
      <c r="B503" t="s">
        <v>2084</v>
      </c>
      <c r="C503" t="s">
        <v>2169</v>
      </c>
      <c r="D503" t="s">
        <v>2170</v>
      </c>
      <c r="E503" t="s">
        <v>2171</v>
      </c>
      <c r="F503" s="1">
        <v>18711</v>
      </c>
      <c r="G503">
        <v>6232725</v>
      </c>
      <c r="H503" t="s">
        <v>2172</v>
      </c>
      <c r="I503">
        <v>291</v>
      </c>
      <c r="K503">
        <v>1</v>
      </c>
      <c r="O503" t="s">
        <v>39</v>
      </c>
      <c r="Q503">
        <v>1</v>
      </c>
      <c r="U503" t="s">
        <v>28</v>
      </c>
      <c r="W503" t="s">
        <v>2173</v>
      </c>
    </row>
    <row r="504" spans="1:23" x14ac:dyDescent="0.25">
      <c r="A504" t="s">
        <v>2083</v>
      </c>
      <c r="B504" t="s">
        <v>2084</v>
      </c>
      <c r="C504" t="s">
        <v>59</v>
      </c>
      <c r="D504" t="s">
        <v>2174</v>
      </c>
      <c r="E504" t="s">
        <v>2175</v>
      </c>
      <c r="F504" s="1">
        <v>19001</v>
      </c>
      <c r="G504">
        <v>6230010</v>
      </c>
      <c r="H504" t="s">
        <v>2176</v>
      </c>
      <c r="I504">
        <v>665</v>
      </c>
      <c r="K504">
        <v>1</v>
      </c>
      <c r="O504" t="s">
        <v>39</v>
      </c>
      <c r="Q504">
        <v>1</v>
      </c>
      <c r="U504" t="s">
        <v>28</v>
      </c>
      <c r="W504" t="s">
        <v>2177</v>
      </c>
    </row>
    <row r="505" spans="1:23" x14ac:dyDescent="0.25">
      <c r="A505" t="s">
        <v>2083</v>
      </c>
      <c r="B505" t="s">
        <v>2084</v>
      </c>
      <c r="C505" t="s">
        <v>59</v>
      </c>
      <c r="D505" t="s">
        <v>2178</v>
      </c>
      <c r="E505" t="s">
        <v>2179</v>
      </c>
      <c r="F505" s="1">
        <v>19096</v>
      </c>
      <c r="G505">
        <v>6231970</v>
      </c>
      <c r="H505" t="s">
        <v>2180</v>
      </c>
      <c r="I505">
        <v>331</v>
      </c>
      <c r="K505">
        <v>1</v>
      </c>
      <c r="O505" t="s">
        <v>39</v>
      </c>
      <c r="Q505">
        <v>1</v>
      </c>
      <c r="U505" t="s">
        <v>28</v>
      </c>
      <c r="W505" t="s">
        <v>2181</v>
      </c>
    </row>
    <row r="506" spans="1:23" x14ac:dyDescent="0.25">
      <c r="A506" t="s">
        <v>2083</v>
      </c>
      <c r="B506" t="s">
        <v>2084</v>
      </c>
      <c r="C506" t="s">
        <v>2182</v>
      </c>
      <c r="D506" t="s">
        <v>2183</v>
      </c>
      <c r="E506" t="s">
        <v>2184</v>
      </c>
      <c r="F506" s="1">
        <v>17822</v>
      </c>
      <c r="G506">
        <v>6230550</v>
      </c>
      <c r="H506" t="s">
        <v>2185</v>
      </c>
      <c r="I506">
        <v>370</v>
      </c>
      <c r="K506">
        <v>1</v>
      </c>
      <c r="L506">
        <v>1</v>
      </c>
      <c r="O506" t="s">
        <v>39</v>
      </c>
      <c r="P506">
        <v>1</v>
      </c>
      <c r="S506">
        <v>1</v>
      </c>
      <c r="U506" t="s">
        <v>28</v>
      </c>
      <c r="W506" t="s">
        <v>2186</v>
      </c>
    </row>
    <row r="507" spans="1:23" x14ac:dyDescent="0.25">
      <c r="A507" t="s">
        <v>2083</v>
      </c>
      <c r="B507" t="s">
        <v>2084</v>
      </c>
      <c r="C507" t="s">
        <v>2187</v>
      </c>
      <c r="D507" t="s">
        <v>2188</v>
      </c>
      <c r="E507" t="s">
        <v>2189</v>
      </c>
      <c r="F507" s="1">
        <v>18015</v>
      </c>
      <c r="G507">
        <v>6230049</v>
      </c>
      <c r="H507" t="s">
        <v>2190</v>
      </c>
      <c r="I507">
        <v>400</v>
      </c>
      <c r="K507">
        <v>1</v>
      </c>
      <c r="O507" t="s">
        <v>39</v>
      </c>
      <c r="P507">
        <v>1</v>
      </c>
      <c r="U507" t="s">
        <v>28</v>
      </c>
      <c r="W507" t="s">
        <v>2191</v>
      </c>
    </row>
    <row r="508" spans="1:23" x14ac:dyDescent="0.25">
      <c r="A508" t="s">
        <v>2083</v>
      </c>
      <c r="B508" t="s">
        <v>2084</v>
      </c>
      <c r="C508" t="s">
        <v>2187</v>
      </c>
      <c r="D508" t="s">
        <v>2192</v>
      </c>
      <c r="E508" t="s">
        <v>2189</v>
      </c>
      <c r="F508" s="1">
        <v>18017</v>
      </c>
      <c r="G508">
        <v>6230035</v>
      </c>
      <c r="H508" t="s">
        <v>2193</v>
      </c>
      <c r="I508">
        <v>195</v>
      </c>
      <c r="K508">
        <v>1</v>
      </c>
      <c r="O508" t="s">
        <v>39</v>
      </c>
      <c r="Q508">
        <v>1</v>
      </c>
      <c r="U508" t="s">
        <v>28</v>
      </c>
      <c r="W508" t="s">
        <v>2168</v>
      </c>
    </row>
    <row r="509" spans="1:23" x14ac:dyDescent="0.25">
      <c r="A509" t="s">
        <v>2083</v>
      </c>
      <c r="B509" t="s">
        <v>2084</v>
      </c>
      <c r="C509" t="s">
        <v>2187</v>
      </c>
      <c r="D509" t="s">
        <v>2194</v>
      </c>
      <c r="E509" t="s">
        <v>2195</v>
      </c>
      <c r="F509" s="1">
        <v>18045</v>
      </c>
      <c r="G509">
        <v>6230456</v>
      </c>
      <c r="H509" t="s">
        <v>2196</v>
      </c>
      <c r="I509">
        <v>108</v>
      </c>
      <c r="K509">
        <v>1</v>
      </c>
      <c r="O509" t="s">
        <v>39</v>
      </c>
      <c r="Q509">
        <v>1</v>
      </c>
      <c r="U509" t="s">
        <v>28</v>
      </c>
      <c r="W509" t="s">
        <v>2197</v>
      </c>
    </row>
    <row r="510" spans="1:23" x14ac:dyDescent="0.25">
      <c r="A510" t="s">
        <v>2083</v>
      </c>
      <c r="B510" t="s">
        <v>2084</v>
      </c>
      <c r="C510" t="s">
        <v>2198</v>
      </c>
      <c r="D510" t="s">
        <v>2199</v>
      </c>
      <c r="E510" t="s">
        <v>2200</v>
      </c>
      <c r="F510" s="1">
        <v>19141</v>
      </c>
      <c r="G510">
        <v>6231634</v>
      </c>
      <c r="H510" t="s">
        <v>2201</v>
      </c>
      <c r="I510">
        <v>548</v>
      </c>
      <c r="K510">
        <v>1</v>
      </c>
      <c r="O510" t="s">
        <v>39</v>
      </c>
      <c r="P510">
        <v>1</v>
      </c>
      <c r="U510" t="s">
        <v>28</v>
      </c>
      <c r="W510" t="s">
        <v>2202</v>
      </c>
    </row>
    <row r="511" spans="1:23" x14ac:dyDescent="0.25">
      <c r="A511" t="s">
        <v>2083</v>
      </c>
      <c r="B511" t="s">
        <v>2084</v>
      </c>
      <c r="C511" t="s">
        <v>2198</v>
      </c>
      <c r="D511" t="s">
        <v>2203</v>
      </c>
      <c r="E511" t="s">
        <v>2200</v>
      </c>
      <c r="F511" s="1">
        <v>19140</v>
      </c>
      <c r="G511">
        <v>6232300</v>
      </c>
      <c r="H511" t="s">
        <v>2204</v>
      </c>
      <c r="I511">
        <v>714</v>
      </c>
      <c r="J511">
        <v>10</v>
      </c>
      <c r="K511">
        <v>1</v>
      </c>
      <c r="M511">
        <v>1</v>
      </c>
      <c r="O511" t="s">
        <v>39</v>
      </c>
      <c r="P511">
        <v>1</v>
      </c>
      <c r="T511" t="s">
        <v>28</v>
      </c>
      <c r="U511" t="s">
        <v>28</v>
      </c>
      <c r="W511" t="s">
        <v>2205</v>
      </c>
    </row>
    <row r="512" spans="1:23" x14ac:dyDescent="0.25">
      <c r="A512" t="s">
        <v>2083</v>
      </c>
      <c r="B512" t="s">
        <v>2084</v>
      </c>
      <c r="C512" t="s">
        <v>2198</v>
      </c>
      <c r="D512" t="s">
        <v>2206</v>
      </c>
      <c r="E512" t="s">
        <v>2200</v>
      </c>
      <c r="F512" s="1">
        <v>19107</v>
      </c>
      <c r="G512">
        <v>6230043</v>
      </c>
      <c r="H512" t="s">
        <v>2207</v>
      </c>
      <c r="I512">
        <v>926</v>
      </c>
      <c r="K512">
        <v>1</v>
      </c>
      <c r="M512">
        <v>1</v>
      </c>
      <c r="O512" t="s">
        <v>39</v>
      </c>
      <c r="P512">
        <v>1</v>
      </c>
      <c r="T512" t="s">
        <v>39</v>
      </c>
      <c r="U512" t="s">
        <v>28</v>
      </c>
      <c r="W512" t="s">
        <v>2208</v>
      </c>
    </row>
    <row r="513" spans="1:23" x14ac:dyDescent="0.25">
      <c r="A513" t="s">
        <v>2083</v>
      </c>
      <c r="B513" t="s">
        <v>2084</v>
      </c>
      <c r="C513" t="s">
        <v>2198</v>
      </c>
      <c r="D513" t="s">
        <v>2209</v>
      </c>
      <c r="E513" t="s">
        <v>2200</v>
      </c>
      <c r="F513" s="1">
        <v>19104</v>
      </c>
      <c r="G513">
        <v>6232170</v>
      </c>
      <c r="H513" t="s">
        <v>2210</v>
      </c>
      <c r="I513">
        <v>344</v>
      </c>
      <c r="K513">
        <v>1</v>
      </c>
      <c r="O513" t="s">
        <v>39</v>
      </c>
      <c r="P513">
        <v>1</v>
      </c>
      <c r="U513" t="s">
        <v>28</v>
      </c>
      <c r="W513" t="s">
        <v>2211</v>
      </c>
    </row>
    <row r="514" spans="1:23" x14ac:dyDescent="0.25">
      <c r="A514" t="s">
        <v>2083</v>
      </c>
      <c r="B514" t="s">
        <v>2084</v>
      </c>
      <c r="C514" t="s">
        <v>2198</v>
      </c>
      <c r="D514" t="s">
        <v>2212</v>
      </c>
      <c r="E514" t="s">
        <v>2200</v>
      </c>
      <c r="F514" s="1">
        <v>19134</v>
      </c>
      <c r="G514">
        <v>6232210</v>
      </c>
      <c r="H514" t="s">
        <v>2213</v>
      </c>
      <c r="I514">
        <v>189</v>
      </c>
      <c r="J514">
        <v>18</v>
      </c>
      <c r="L514">
        <v>1</v>
      </c>
      <c r="N514">
        <v>1</v>
      </c>
      <c r="O514" t="s">
        <v>39</v>
      </c>
      <c r="R514">
        <v>1</v>
      </c>
      <c r="T514" t="s">
        <v>28</v>
      </c>
      <c r="U514" t="s">
        <v>28</v>
      </c>
      <c r="W514" t="s">
        <v>2214</v>
      </c>
    </row>
    <row r="515" spans="1:23" x14ac:dyDescent="0.25">
      <c r="A515" t="s">
        <v>2083</v>
      </c>
      <c r="B515" t="s">
        <v>2084</v>
      </c>
      <c r="C515" t="s">
        <v>2198</v>
      </c>
      <c r="D515" t="s">
        <v>2215</v>
      </c>
      <c r="E515" t="s">
        <v>2200</v>
      </c>
      <c r="F515" s="1">
        <v>19104</v>
      </c>
      <c r="G515">
        <v>6231730</v>
      </c>
      <c r="H515" t="s">
        <v>2216</v>
      </c>
      <c r="I515">
        <v>594</v>
      </c>
      <c r="L515">
        <v>1</v>
      </c>
      <c r="O515" t="s">
        <v>39</v>
      </c>
      <c r="R515">
        <v>1</v>
      </c>
      <c r="U515" t="s">
        <v>28</v>
      </c>
      <c r="W515" t="s">
        <v>2217</v>
      </c>
    </row>
    <row r="516" spans="1:23" x14ac:dyDescent="0.25">
      <c r="A516" t="s">
        <v>2083</v>
      </c>
      <c r="B516" t="s">
        <v>2084</v>
      </c>
      <c r="C516" t="s">
        <v>2198</v>
      </c>
      <c r="D516" t="s">
        <v>2218</v>
      </c>
      <c r="E516" t="s">
        <v>2200</v>
      </c>
      <c r="F516" s="1">
        <v>19114</v>
      </c>
      <c r="G516">
        <v>6230054</v>
      </c>
      <c r="H516" t="s">
        <v>2219</v>
      </c>
      <c r="I516">
        <v>258</v>
      </c>
      <c r="K516">
        <v>1</v>
      </c>
      <c r="O516" t="s">
        <v>39</v>
      </c>
      <c r="Q516">
        <v>1</v>
      </c>
      <c r="U516" t="s">
        <v>28</v>
      </c>
      <c r="W516" t="s">
        <v>2220</v>
      </c>
    </row>
    <row r="517" spans="1:23" x14ac:dyDescent="0.25">
      <c r="A517" t="s">
        <v>2083</v>
      </c>
      <c r="B517" t="s">
        <v>2084</v>
      </c>
      <c r="C517" t="s">
        <v>2221</v>
      </c>
      <c r="D517" t="s">
        <v>2222</v>
      </c>
      <c r="E517" t="s">
        <v>2223</v>
      </c>
      <c r="F517" s="1">
        <v>17701</v>
      </c>
      <c r="G517">
        <v>6233500</v>
      </c>
      <c r="H517" t="s">
        <v>2224</v>
      </c>
      <c r="I517">
        <v>224</v>
      </c>
      <c r="K517">
        <v>1</v>
      </c>
      <c r="O517" t="s">
        <v>39</v>
      </c>
      <c r="Q517">
        <v>1</v>
      </c>
      <c r="U517" t="s">
        <v>28</v>
      </c>
      <c r="W517" t="s">
        <v>2225</v>
      </c>
    </row>
    <row r="518" spans="1:23" x14ac:dyDescent="0.25">
      <c r="A518" t="s">
        <v>2083</v>
      </c>
      <c r="B518" t="s">
        <v>2084</v>
      </c>
      <c r="C518" t="s">
        <v>2226</v>
      </c>
      <c r="D518" t="s">
        <v>2227</v>
      </c>
      <c r="E518" t="s">
        <v>2226</v>
      </c>
      <c r="F518" s="1">
        <v>17403</v>
      </c>
      <c r="G518">
        <v>6233550</v>
      </c>
      <c r="H518" t="s">
        <v>2228</v>
      </c>
      <c r="I518">
        <v>596</v>
      </c>
      <c r="K518">
        <v>1</v>
      </c>
      <c r="O518" t="s">
        <v>39</v>
      </c>
      <c r="P518">
        <v>1</v>
      </c>
      <c r="U518" t="s">
        <v>28</v>
      </c>
      <c r="W518" t="s">
        <v>2229</v>
      </c>
    </row>
    <row r="519" spans="1:23" x14ac:dyDescent="0.25">
      <c r="A519" t="s">
        <v>2230</v>
      </c>
      <c r="B519" t="s">
        <v>2231</v>
      </c>
      <c r="C519" t="s">
        <v>2232</v>
      </c>
      <c r="D519" t="s">
        <v>2233</v>
      </c>
      <c r="E519" t="s">
        <v>2232</v>
      </c>
      <c r="F519" s="2" t="s">
        <v>2234</v>
      </c>
      <c r="G519">
        <v>6150150</v>
      </c>
      <c r="H519" t="s">
        <v>2235</v>
      </c>
      <c r="I519">
        <v>719</v>
      </c>
      <c r="K519">
        <v>1</v>
      </c>
      <c r="L519">
        <v>1</v>
      </c>
      <c r="M519">
        <v>1</v>
      </c>
      <c r="N519">
        <v>1</v>
      </c>
      <c r="O519" t="s">
        <v>28</v>
      </c>
      <c r="P519">
        <v>1</v>
      </c>
      <c r="R519">
        <v>1</v>
      </c>
      <c r="T519" t="s">
        <v>28</v>
      </c>
      <c r="U519" t="s">
        <v>28</v>
      </c>
      <c r="W519" t="s">
        <v>2236</v>
      </c>
    </row>
    <row r="520" spans="1:23" x14ac:dyDescent="0.25">
      <c r="A520" t="s">
        <v>2237</v>
      </c>
      <c r="B520" t="s">
        <v>2238</v>
      </c>
      <c r="C520" t="s">
        <v>2239</v>
      </c>
      <c r="D520" t="s">
        <v>2240</v>
      </c>
      <c r="E520" t="s">
        <v>2239</v>
      </c>
      <c r="F520" s="1">
        <v>29406</v>
      </c>
      <c r="G520">
        <v>6370232</v>
      </c>
      <c r="H520" t="s">
        <v>2241</v>
      </c>
      <c r="I520">
        <v>407</v>
      </c>
      <c r="K520">
        <v>1</v>
      </c>
      <c r="O520" t="s">
        <v>28</v>
      </c>
      <c r="Q520">
        <v>1</v>
      </c>
      <c r="U520" t="s">
        <v>28</v>
      </c>
      <c r="W520" t="s">
        <v>2242</v>
      </c>
    </row>
    <row r="521" spans="1:23" x14ac:dyDescent="0.25">
      <c r="A521" t="s">
        <v>2237</v>
      </c>
      <c r="B521" t="s">
        <v>2238</v>
      </c>
      <c r="C521" t="s">
        <v>2239</v>
      </c>
      <c r="D521" t="s">
        <v>2243</v>
      </c>
      <c r="E521" t="s">
        <v>2239</v>
      </c>
      <c r="F521" s="1">
        <v>29425</v>
      </c>
      <c r="G521">
        <v>6370085</v>
      </c>
      <c r="H521" t="s">
        <v>2244</v>
      </c>
      <c r="I521">
        <v>865</v>
      </c>
      <c r="J521">
        <v>25</v>
      </c>
      <c r="K521">
        <v>1</v>
      </c>
      <c r="M521">
        <v>1</v>
      </c>
      <c r="N521">
        <v>1</v>
      </c>
      <c r="O521" t="s">
        <v>28</v>
      </c>
      <c r="P521">
        <v>1</v>
      </c>
      <c r="T521" t="s">
        <v>39</v>
      </c>
      <c r="U521" t="s">
        <v>28</v>
      </c>
      <c r="V521" t="s">
        <v>39</v>
      </c>
      <c r="W521" t="s">
        <v>2245</v>
      </c>
    </row>
    <row r="522" spans="1:23" x14ac:dyDescent="0.25">
      <c r="A522" t="s">
        <v>2237</v>
      </c>
      <c r="B522" t="s">
        <v>2238</v>
      </c>
      <c r="C522" t="s">
        <v>2239</v>
      </c>
      <c r="D522" t="s">
        <v>2246</v>
      </c>
      <c r="E522" t="s">
        <v>2239</v>
      </c>
      <c r="F522" s="1">
        <v>29425</v>
      </c>
      <c r="G522">
        <v>6370435</v>
      </c>
      <c r="H522" t="s">
        <v>2247</v>
      </c>
      <c r="I522">
        <v>250</v>
      </c>
      <c r="L522">
        <v>1</v>
      </c>
      <c r="O522" t="s">
        <v>28</v>
      </c>
      <c r="R522">
        <v>1</v>
      </c>
      <c r="U522" t="s">
        <v>28</v>
      </c>
      <c r="W522" t="s">
        <v>2248</v>
      </c>
    </row>
    <row r="523" spans="1:23" x14ac:dyDescent="0.25">
      <c r="A523" t="s">
        <v>2237</v>
      </c>
      <c r="B523" t="s">
        <v>2238</v>
      </c>
      <c r="C523" t="s">
        <v>2249</v>
      </c>
      <c r="D523" t="s">
        <v>2250</v>
      </c>
      <c r="E523" t="s">
        <v>2249</v>
      </c>
      <c r="F523" s="1">
        <v>29506</v>
      </c>
      <c r="G523">
        <v>6370009</v>
      </c>
      <c r="H523" t="s">
        <v>2251</v>
      </c>
      <c r="I523">
        <v>517</v>
      </c>
      <c r="K523">
        <v>1</v>
      </c>
      <c r="O523" t="s">
        <v>39</v>
      </c>
      <c r="Q523">
        <v>1</v>
      </c>
      <c r="U523" t="s">
        <v>28</v>
      </c>
      <c r="W523" t="s">
        <v>2252</v>
      </c>
    </row>
    <row r="524" spans="1:23" x14ac:dyDescent="0.25">
      <c r="A524" t="s">
        <v>2237</v>
      </c>
      <c r="B524" t="s">
        <v>2238</v>
      </c>
      <c r="C524" t="s">
        <v>1905</v>
      </c>
      <c r="D524" t="s">
        <v>2253</v>
      </c>
      <c r="E524" t="s">
        <v>1905</v>
      </c>
      <c r="F524" s="1">
        <v>29605</v>
      </c>
      <c r="G524">
        <v>6370323</v>
      </c>
      <c r="H524" t="s">
        <v>2254</v>
      </c>
      <c r="I524">
        <v>746</v>
      </c>
      <c r="K524">
        <v>1</v>
      </c>
      <c r="L524">
        <v>1</v>
      </c>
      <c r="O524" t="s">
        <v>28</v>
      </c>
      <c r="P524">
        <v>1</v>
      </c>
      <c r="S524">
        <v>1</v>
      </c>
      <c r="U524" t="s">
        <v>28</v>
      </c>
      <c r="W524" t="s">
        <v>2255</v>
      </c>
    </row>
    <row r="525" spans="1:23" x14ac:dyDescent="0.25">
      <c r="A525" t="s">
        <v>2237</v>
      </c>
      <c r="B525" t="s">
        <v>2238</v>
      </c>
      <c r="C525" t="s">
        <v>2256</v>
      </c>
      <c r="D525" t="s">
        <v>2257</v>
      </c>
      <c r="E525" t="s">
        <v>2258</v>
      </c>
      <c r="F525" s="1">
        <v>29572</v>
      </c>
      <c r="G525">
        <v>6370477</v>
      </c>
      <c r="H525" t="s">
        <v>2259</v>
      </c>
      <c r="I525">
        <v>371</v>
      </c>
      <c r="K525">
        <v>1</v>
      </c>
      <c r="L525">
        <v>1</v>
      </c>
      <c r="O525" t="s">
        <v>28</v>
      </c>
      <c r="P525">
        <v>1</v>
      </c>
      <c r="S525">
        <v>1</v>
      </c>
      <c r="U525" t="s">
        <v>28</v>
      </c>
      <c r="W525" t="s">
        <v>2260</v>
      </c>
    </row>
    <row r="526" spans="1:23" x14ac:dyDescent="0.25">
      <c r="A526" t="s">
        <v>2237</v>
      </c>
      <c r="B526" t="s">
        <v>2238</v>
      </c>
      <c r="C526" t="s">
        <v>2015</v>
      </c>
      <c r="D526" t="s">
        <v>2261</v>
      </c>
      <c r="E526" t="s">
        <v>1503</v>
      </c>
      <c r="F526" s="1">
        <v>29203</v>
      </c>
      <c r="G526">
        <v>6370140</v>
      </c>
      <c r="H526" t="s">
        <v>2262</v>
      </c>
      <c r="I526">
        <v>641</v>
      </c>
      <c r="K526">
        <v>1</v>
      </c>
      <c r="L526">
        <v>1</v>
      </c>
      <c r="O526" t="s">
        <v>28</v>
      </c>
      <c r="P526">
        <v>1</v>
      </c>
      <c r="S526">
        <v>1</v>
      </c>
      <c r="U526" t="s">
        <v>28</v>
      </c>
      <c r="W526" t="s">
        <v>2263</v>
      </c>
    </row>
    <row r="527" spans="1:23" x14ac:dyDescent="0.25">
      <c r="A527" t="s">
        <v>2237</v>
      </c>
      <c r="B527" t="s">
        <v>2238</v>
      </c>
      <c r="C527" t="s">
        <v>2264</v>
      </c>
      <c r="D527" t="s">
        <v>2265</v>
      </c>
      <c r="E527" t="s">
        <v>2264</v>
      </c>
      <c r="F527" s="1">
        <v>29303</v>
      </c>
      <c r="G527">
        <v>6370610</v>
      </c>
      <c r="H527" t="s">
        <v>2266</v>
      </c>
      <c r="I527">
        <v>540</v>
      </c>
      <c r="K527">
        <v>1</v>
      </c>
      <c r="O527" t="s">
        <v>28</v>
      </c>
      <c r="P527">
        <v>1</v>
      </c>
      <c r="U527" t="s">
        <v>28</v>
      </c>
      <c r="W527" t="s">
        <v>2267</v>
      </c>
    </row>
    <row r="528" spans="1:23" x14ac:dyDescent="0.25">
      <c r="A528" t="s">
        <v>2268</v>
      </c>
      <c r="B528" t="s">
        <v>2269</v>
      </c>
      <c r="C528" t="s">
        <v>2270</v>
      </c>
      <c r="D528" t="s">
        <v>2271</v>
      </c>
      <c r="E528" t="s">
        <v>2272</v>
      </c>
      <c r="F528" s="1">
        <v>57701</v>
      </c>
      <c r="G528">
        <v>6650002</v>
      </c>
      <c r="H528" t="s">
        <v>2273</v>
      </c>
      <c r="I528">
        <v>417</v>
      </c>
      <c r="K528">
        <v>1</v>
      </c>
      <c r="O528" t="s">
        <v>28</v>
      </c>
      <c r="Q528">
        <v>1</v>
      </c>
      <c r="T528" t="s">
        <v>39</v>
      </c>
      <c r="U528" t="s">
        <v>28</v>
      </c>
      <c r="W528" t="s">
        <v>2274</v>
      </c>
    </row>
    <row r="529" spans="1:23" x14ac:dyDescent="0.25">
      <c r="A529" t="s">
        <v>2268</v>
      </c>
      <c r="B529" t="s">
        <v>2269</v>
      </c>
      <c r="C529" t="s">
        <v>2275</v>
      </c>
      <c r="D529" t="s">
        <v>2276</v>
      </c>
      <c r="E529" t="s">
        <v>2277</v>
      </c>
      <c r="F529" s="1">
        <v>57105</v>
      </c>
      <c r="G529">
        <v>6650420</v>
      </c>
      <c r="H529" t="s">
        <v>2278</v>
      </c>
      <c r="I529">
        <v>545</v>
      </c>
      <c r="K529">
        <v>1</v>
      </c>
      <c r="O529" t="s">
        <v>28</v>
      </c>
      <c r="Q529">
        <v>1</v>
      </c>
      <c r="T529" t="s">
        <v>39</v>
      </c>
      <c r="U529" t="s">
        <v>28</v>
      </c>
      <c r="W529" t="s">
        <v>2279</v>
      </c>
    </row>
    <row r="530" spans="1:23" x14ac:dyDescent="0.25">
      <c r="A530" t="s">
        <v>2268</v>
      </c>
      <c r="B530" t="s">
        <v>2269</v>
      </c>
      <c r="C530" t="s">
        <v>2275</v>
      </c>
      <c r="D530" t="s">
        <v>2280</v>
      </c>
      <c r="E530" t="s">
        <v>2277</v>
      </c>
      <c r="F530" s="1">
        <v>57117</v>
      </c>
      <c r="G530">
        <v>6650007</v>
      </c>
      <c r="H530" t="s">
        <v>2281</v>
      </c>
      <c r="I530">
        <v>545</v>
      </c>
      <c r="K530">
        <v>1</v>
      </c>
      <c r="L530">
        <v>1</v>
      </c>
      <c r="O530" t="s">
        <v>28</v>
      </c>
      <c r="Q530">
        <v>1</v>
      </c>
      <c r="S530">
        <v>1</v>
      </c>
      <c r="T530" t="s">
        <v>39</v>
      </c>
      <c r="U530" t="s">
        <v>28</v>
      </c>
      <c r="W530" t="s">
        <v>2282</v>
      </c>
    </row>
    <row r="531" spans="1:23" x14ac:dyDescent="0.25">
      <c r="A531" t="s">
        <v>2283</v>
      </c>
      <c r="B531" t="s">
        <v>2284</v>
      </c>
      <c r="C531" t="s">
        <v>2285</v>
      </c>
      <c r="D531" t="s">
        <v>2286</v>
      </c>
      <c r="E531" t="s">
        <v>2287</v>
      </c>
      <c r="F531" s="1">
        <v>37207</v>
      </c>
      <c r="G531">
        <v>6521020</v>
      </c>
      <c r="H531" t="s">
        <v>2288</v>
      </c>
      <c r="I531">
        <v>233</v>
      </c>
      <c r="J531">
        <v>12</v>
      </c>
      <c r="K531">
        <v>1</v>
      </c>
      <c r="M531">
        <v>1</v>
      </c>
      <c r="N531">
        <v>1</v>
      </c>
      <c r="O531" t="s">
        <v>28</v>
      </c>
      <c r="Q531">
        <v>1</v>
      </c>
      <c r="T531" t="s">
        <v>39</v>
      </c>
      <c r="U531" t="s">
        <v>28</v>
      </c>
      <c r="V531" t="s">
        <v>39</v>
      </c>
      <c r="W531" t="s">
        <v>2289</v>
      </c>
    </row>
    <row r="532" spans="1:23" x14ac:dyDescent="0.25">
      <c r="A532" t="s">
        <v>2283</v>
      </c>
      <c r="B532" t="s">
        <v>2284</v>
      </c>
      <c r="C532" t="s">
        <v>2285</v>
      </c>
      <c r="D532" t="s">
        <v>2290</v>
      </c>
      <c r="E532" t="s">
        <v>2287</v>
      </c>
      <c r="F532" s="1">
        <v>37232</v>
      </c>
      <c r="G532">
        <v>6521060</v>
      </c>
      <c r="H532" t="s">
        <v>2291</v>
      </c>
      <c r="I532">
        <v>897</v>
      </c>
      <c r="J532">
        <v>25</v>
      </c>
      <c r="K532">
        <v>1</v>
      </c>
      <c r="L532">
        <v>1</v>
      </c>
      <c r="M532">
        <v>1</v>
      </c>
      <c r="N532">
        <v>1</v>
      </c>
      <c r="O532" t="s">
        <v>28</v>
      </c>
      <c r="P532">
        <v>1</v>
      </c>
      <c r="R532">
        <v>1</v>
      </c>
      <c r="T532" t="s">
        <v>39</v>
      </c>
      <c r="U532" t="s">
        <v>28</v>
      </c>
      <c r="V532" t="s">
        <v>39</v>
      </c>
      <c r="W532" t="s">
        <v>2292</v>
      </c>
    </row>
    <row r="533" spans="1:23" x14ac:dyDescent="0.25">
      <c r="A533" t="s">
        <v>2283</v>
      </c>
      <c r="B533" t="s">
        <v>2284</v>
      </c>
      <c r="C533" t="s">
        <v>1983</v>
      </c>
      <c r="D533" t="s">
        <v>2293</v>
      </c>
      <c r="E533" t="s">
        <v>2294</v>
      </c>
      <c r="F533" s="1">
        <v>37403</v>
      </c>
      <c r="G533">
        <v>6520065</v>
      </c>
      <c r="H533" t="s">
        <v>2295</v>
      </c>
      <c r="I533">
        <v>680</v>
      </c>
      <c r="K533">
        <v>1</v>
      </c>
      <c r="O533" t="s">
        <v>28</v>
      </c>
      <c r="P533">
        <v>1</v>
      </c>
      <c r="U533" t="s">
        <v>28</v>
      </c>
      <c r="W533" t="s">
        <v>2296</v>
      </c>
    </row>
    <row r="534" spans="1:23" x14ac:dyDescent="0.25">
      <c r="A534" t="s">
        <v>2283</v>
      </c>
      <c r="B534" t="s">
        <v>2284</v>
      </c>
      <c r="C534" t="s">
        <v>2297</v>
      </c>
      <c r="D534" t="s">
        <v>2298</v>
      </c>
      <c r="E534" t="s">
        <v>2299</v>
      </c>
      <c r="F534" s="1">
        <v>37920</v>
      </c>
      <c r="G534">
        <v>6520575</v>
      </c>
      <c r="H534" t="s">
        <v>2300</v>
      </c>
      <c r="I534">
        <v>710</v>
      </c>
      <c r="K534">
        <v>1</v>
      </c>
      <c r="O534" t="s">
        <v>28</v>
      </c>
      <c r="P534">
        <v>1</v>
      </c>
      <c r="U534" t="s">
        <v>28</v>
      </c>
      <c r="W534" t="s">
        <v>2301</v>
      </c>
    </row>
    <row r="535" spans="1:23" x14ac:dyDescent="0.25">
      <c r="A535" t="s">
        <v>2283</v>
      </c>
      <c r="B535" t="s">
        <v>2284</v>
      </c>
      <c r="C535" t="s">
        <v>2302</v>
      </c>
      <c r="D535" t="s">
        <v>2303</v>
      </c>
      <c r="E535" t="s">
        <v>2304</v>
      </c>
      <c r="F535" s="1">
        <v>38103</v>
      </c>
      <c r="G535">
        <v>6520775</v>
      </c>
      <c r="H535" t="s">
        <v>2305</v>
      </c>
      <c r="I535">
        <v>255</v>
      </c>
      <c r="L535">
        <v>1</v>
      </c>
      <c r="O535" t="s">
        <v>28</v>
      </c>
      <c r="R535">
        <v>1</v>
      </c>
      <c r="U535" t="s">
        <v>28</v>
      </c>
      <c r="W535" t="s">
        <v>2306</v>
      </c>
    </row>
    <row r="536" spans="1:23" x14ac:dyDescent="0.25">
      <c r="A536" t="s">
        <v>2283</v>
      </c>
      <c r="B536" t="s">
        <v>2284</v>
      </c>
      <c r="C536" t="s">
        <v>2302</v>
      </c>
      <c r="D536" t="s">
        <v>2307</v>
      </c>
      <c r="E536" t="s">
        <v>2304</v>
      </c>
      <c r="F536" s="1">
        <v>38103</v>
      </c>
      <c r="G536">
        <v>6520695</v>
      </c>
      <c r="H536" t="s">
        <v>2308</v>
      </c>
      <c r="I536">
        <v>631</v>
      </c>
      <c r="J536">
        <v>14</v>
      </c>
      <c r="K536">
        <v>1</v>
      </c>
      <c r="M536">
        <v>1</v>
      </c>
      <c r="O536" t="s">
        <v>39</v>
      </c>
      <c r="P536">
        <v>1</v>
      </c>
      <c r="T536" t="s">
        <v>28</v>
      </c>
      <c r="U536" t="s">
        <v>28</v>
      </c>
      <c r="V536" t="s">
        <v>39</v>
      </c>
      <c r="W536" t="s">
        <v>2309</v>
      </c>
    </row>
    <row r="537" spans="1:23" x14ac:dyDescent="0.25">
      <c r="A537" t="s">
        <v>2283</v>
      </c>
      <c r="B537" t="s">
        <v>2284</v>
      </c>
      <c r="C537" t="s">
        <v>2310</v>
      </c>
      <c r="D537" t="s">
        <v>2311</v>
      </c>
      <c r="E537" t="s">
        <v>1234</v>
      </c>
      <c r="F537" s="1">
        <v>37620</v>
      </c>
      <c r="G537">
        <v>6520040</v>
      </c>
      <c r="H537" t="s">
        <v>2312</v>
      </c>
      <c r="I537">
        <v>288</v>
      </c>
      <c r="K537">
        <v>1</v>
      </c>
      <c r="O537" t="s">
        <v>39</v>
      </c>
      <c r="Q537">
        <v>1</v>
      </c>
      <c r="U537" t="s">
        <v>28</v>
      </c>
      <c r="W537" t="s">
        <v>2313</v>
      </c>
    </row>
    <row r="538" spans="1:23" x14ac:dyDescent="0.25">
      <c r="A538" t="s">
        <v>2283</v>
      </c>
      <c r="B538" t="s">
        <v>2284</v>
      </c>
      <c r="C538" t="s">
        <v>141</v>
      </c>
      <c r="D538" t="s">
        <v>2314</v>
      </c>
      <c r="E538" t="s">
        <v>1748</v>
      </c>
      <c r="F538" s="1">
        <v>37604</v>
      </c>
      <c r="G538">
        <v>6520466</v>
      </c>
      <c r="H538" t="s">
        <v>2315</v>
      </c>
      <c r="I538">
        <v>445</v>
      </c>
      <c r="K538">
        <v>1</v>
      </c>
      <c r="O538" t="s">
        <v>39</v>
      </c>
      <c r="P538">
        <v>1</v>
      </c>
      <c r="U538" t="s">
        <v>28</v>
      </c>
      <c r="W538" t="s">
        <v>2316</v>
      </c>
    </row>
    <row r="539" spans="1:23" x14ac:dyDescent="0.25">
      <c r="A539" t="s">
        <v>2317</v>
      </c>
      <c r="B539" t="s">
        <v>2318</v>
      </c>
      <c r="C539" t="s">
        <v>2319</v>
      </c>
      <c r="D539" t="s">
        <v>2320</v>
      </c>
      <c r="E539" t="s">
        <v>2321</v>
      </c>
      <c r="F539" s="1">
        <v>76508</v>
      </c>
      <c r="G539">
        <v>6743413</v>
      </c>
      <c r="H539" t="s">
        <v>2322</v>
      </c>
      <c r="I539">
        <v>636</v>
      </c>
      <c r="K539">
        <v>1</v>
      </c>
      <c r="L539">
        <v>1</v>
      </c>
      <c r="O539" t="s">
        <v>28</v>
      </c>
      <c r="P539">
        <v>1</v>
      </c>
      <c r="S539">
        <v>1</v>
      </c>
      <c r="U539" t="s">
        <v>28</v>
      </c>
      <c r="W539" t="s">
        <v>2323</v>
      </c>
    </row>
    <row r="540" spans="1:23" x14ac:dyDescent="0.25">
      <c r="A540" t="s">
        <v>2317</v>
      </c>
      <c r="B540" t="s">
        <v>2318</v>
      </c>
      <c r="C540" t="s">
        <v>2324</v>
      </c>
      <c r="D540" t="s">
        <v>2325</v>
      </c>
      <c r="E540" t="s">
        <v>2326</v>
      </c>
      <c r="F540" s="1">
        <v>78234</v>
      </c>
      <c r="G540">
        <v>6741380</v>
      </c>
      <c r="H540" t="s">
        <v>2327</v>
      </c>
      <c r="I540">
        <v>425</v>
      </c>
      <c r="J540">
        <v>40</v>
      </c>
      <c r="K540">
        <v>1</v>
      </c>
      <c r="M540">
        <v>1</v>
      </c>
      <c r="O540" t="s">
        <v>28</v>
      </c>
      <c r="P540">
        <v>1</v>
      </c>
      <c r="T540" t="s">
        <v>28</v>
      </c>
      <c r="U540" t="s">
        <v>28</v>
      </c>
      <c r="V540" t="s">
        <v>39</v>
      </c>
      <c r="W540" t="s">
        <v>2328</v>
      </c>
    </row>
    <row r="541" spans="1:23" x14ac:dyDescent="0.25">
      <c r="A541" t="s">
        <v>2317</v>
      </c>
      <c r="B541" t="s">
        <v>2318</v>
      </c>
      <c r="C541" t="s">
        <v>2324</v>
      </c>
      <c r="D541" t="s">
        <v>2329</v>
      </c>
      <c r="E541" t="s">
        <v>2330</v>
      </c>
      <c r="F541" s="1">
        <v>78229</v>
      </c>
      <c r="G541">
        <v>6743106</v>
      </c>
      <c r="H541" t="s">
        <v>2331</v>
      </c>
      <c r="I541">
        <v>700</v>
      </c>
      <c r="K541">
        <v>1</v>
      </c>
      <c r="L541">
        <v>1</v>
      </c>
      <c r="N541">
        <v>1</v>
      </c>
      <c r="O541" t="s">
        <v>28</v>
      </c>
      <c r="P541">
        <v>1</v>
      </c>
      <c r="R541">
        <v>1</v>
      </c>
      <c r="T541" t="s">
        <v>39</v>
      </c>
      <c r="U541" t="s">
        <v>28</v>
      </c>
      <c r="V541" t="s">
        <v>39</v>
      </c>
      <c r="W541" t="s">
        <v>2332</v>
      </c>
    </row>
    <row r="542" spans="1:23" x14ac:dyDescent="0.25">
      <c r="A542" t="s">
        <v>2317</v>
      </c>
      <c r="B542" t="s">
        <v>2318</v>
      </c>
      <c r="C542" t="s">
        <v>2324</v>
      </c>
      <c r="D542" t="s">
        <v>2333</v>
      </c>
      <c r="E542" t="s">
        <v>2330</v>
      </c>
      <c r="F542" s="1">
        <v>78229</v>
      </c>
      <c r="G542">
        <v>6743122</v>
      </c>
      <c r="H542" t="s">
        <v>2334</v>
      </c>
      <c r="I542">
        <v>811</v>
      </c>
      <c r="J542">
        <v>31</v>
      </c>
      <c r="M542">
        <v>1</v>
      </c>
      <c r="N542">
        <v>1</v>
      </c>
      <c r="T542" t="s">
        <v>39</v>
      </c>
      <c r="V542" t="s">
        <v>39</v>
      </c>
      <c r="W542" t="s">
        <v>2335</v>
      </c>
    </row>
    <row r="543" spans="1:23" x14ac:dyDescent="0.25">
      <c r="A543" t="s">
        <v>2317</v>
      </c>
      <c r="B543" t="s">
        <v>2318</v>
      </c>
      <c r="C543" t="s">
        <v>2336</v>
      </c>
      <c r="D543" t="s">
        <v>2337</v>
      </c>
      <c r="E543" t="s">
        <v>2338</v>
      </c>
      <c r="F543" s="1">
        <v>77802</v>
      </c>
      <c r="G543">
        <v>6740500</v>
      </c>
      <c r="H543" t="s">
        <v>2339</v>
      </c>
      <c r="I543">
        <v>310</v>
      </c>
      <c r="K543">
        <v>1</v>
      </c>
      <c r="O543" t="s">
        <v>28</v>
      </c>
      <c r="Q543">
        <v>1</v>
      </c>
      <c r="U543" t="s">
        <v>28</v>
      </c>
      <c r="W543" t="s">
        <v>2340</v>
      </c>
    </row>
    <row r="544" spans="1:23" x14ac:dyDescent="0.25">
      <c r="A544" t="s">
        <v>2317</v>
      </c>
      <c r="B544" t="s">
        <v>2318</v>
      </c>
      <c r="C544" t="s">
        <v>2341</v>
      </c>
      <c r="D544" t="s">
        <v>2342</v>
      </c>
      <c r="E544" t="s">
        <v>2343</v>
      </c>
      <c r="F544" s="1">
        <v>78550</v>
      </c>
      <c r="G544">
        <v>6741790</v>
      </c>
      <c r="H544" t="s">
        <v>2344</v>
      </c>
      <c r="I544">
        <v>432</v>
      </c>
      <c r="K544">
        <v>1</v>
      </c>
      <c r="O544" t="s">
        <v>28</v>
      </c>
      <c r="Q544">
        <v>1</v>
      </c>
      <c r="U544" t="s">
        <v>28</v>
      </c>
      <c r="W544" t="s">
        <v>2345</v>
      </c>
    </row>
    <row r="545" spans="1:23" x14ac:dyDescent="0.25">
      <c r="A545" t="s">
        <v>2317</v>
      </c>
      <c r="B545" t="s">
        <v>2318</v>
      </c>
      <c r="C545" t="s">
        <v>2346</v>
      </c>
      <c r="D545" t="s">
        <v>2347</v>
      </c>
      <c r="E545" t="s">
        <v>2348</v>
      </c>
      <c r="F545" s="1">
        <v>75075</v>
      </c>
      <c r="G545">
        <v>6742865</v>
      </c>
      <c r="H545" t="s">
        <v>2349</v>
      </c>
      <c r="I545">
        <v>557</v>
      </c>
      <c r="J545">
        <v>15</v>
      </c>
      <c r="K545">
        <v>1</v>
      </c>
      <c r="M545">
        <v>1</v>
      </c>
      <c r="N545">
        <v>1</v>
      </c>
      <c r="O545" t="s">
        <v>28</v>
      </c>
      <c r="P545">
        <v>1</v>
      </c>
      <c r="T545" t="s">
        <v>39</v>
      </c>
      <c r="U545" t="s">
        <v>28</v>
      </c>
      <c r="V545" t="s">
        <v>39</v>
      </c>
      <c r="W545" t="s">
        <v>2350</v>
      </c>
    </row>
    <row r="546" spans="1:23" x14ac:dyDescent="0.25">
      <c r="A546" t="s">
        <v>2317</v>
      </c>
      <c r="B546" t="s">
        <v>2318</v>
      </c>
      <c r="C546" t="s">
        <v>2346</v>
      </c>
      <c r="D546" t="s">
        <v>2351</v>
      </c>
      <c r="E546" t="s">
        <v>2348</v>
      </c>
      <c r="F546" s="1">
        <v>75093</v>
      </c>
      <c r="G546">
        <v>6740945</v>
      </c>
      <c r="H546" t="s">
        <v>2352</v>
      </c>
      <c r="I546">
        <v>366</v>
      </c>
      <c r="K546">
        <v>1</v>
      </c>
      <c r="O546" t="s">
        <v>28</v>
      </c>
      <c r="Q546">
        <v>1</v>
      </c>
      <c r="U546" t="s">
        <v>28</v>
      </c>
      <c r="W546" t="s">
        <v>2353</v>
      </c>
    </row>
    <row r="547" spans="1:23" x14ac:dyDescent="0.25">
      <c r="A547" t="s">
        <v>2317</v>
      </c>
      <c r="B547" t="s">
        <v>2318</v>
      </c>
      <c r="C547" t="s">
        <v>2354</v>
      </c>
      <c r="D547" t="s">
        <v>2355</v>
      </c>
      <c r="E547" t="s">
        <v>2354</v>
      </c>
      <c r="F547" s="1">
        <v>75246</v>
      </c>
      <c r="G547">
        <v>6740900</v>
      </c>
      <c r="H547" t="s">
        <v>2356</v>
      </c>
      <c r="I547">
        <v>1008</v>
      </c>
      <c r="K547">
        <v>1</v>
      </c>
      <c r="O547" t="s">
        <v>28</v>
      </c>
      <c r="P547">
        <v>1</v>
      </c>
      <c r="U547" t="s">
        <v>28</v>
      </c>
      <c r="W547" t="s">
        <v>2357</v>
      </c>
    </row>
    <row r="548" spans="1:23" x14ac:dyDescent="0.25">
      <c r="A548" t="s">
        <v>2317</v>
      </c>
      <c r="B548" t="s">
        <v>2318</v>
      </c>
      <c r="C548" t="s">
        <v>2354</v>
      </c>
      <c r="D548" t="s">
        <v>2358</v>
      </c>
      <c r="E548" t="s">
        <v>2354</v>
      </c>
      <c r="F548" s="1">
        <v>75235</v>
      </c>
      <c r="G548">
        <v>6740935</v>
      </c>
      <c r="H548" t="s">
        <v>2359</v>
      </c>
      <c r="I548">
        <v>490</v>
      </c>
      <c r="L548">
        <v>1</v>
      </c>
      <c r="O548" t="s">
        <v>28</v>
      </c>
      <c r="R548">
        <v>1</v>
      </c>
      <c r="U548" t="s">
        <v>28</v>
      </c>
      <c r="W548" t="s">
        <v>2360</v>
      </c>
    </row>
    <row r="549" spans="1:23" x14ac:dyDescent="0.25">
      <c r="A549" t="s">
        <v>2317</v>
      </c>
      <c r="B549" t="s">
        <v>2318</v>
      </c>
      <c r="C549" t="s">
        <v>2354</v>
      </c>
      <c r="D549" t="s">
        <v>2361</v>
      </c>
      <c r="E549" t="s">
        <v>2354</v>
      </c>
      <c r="F549" s="1">
        <v>75230</v>
      </c>
      <c r="G549">
        <v>6741025</v>
      </c>
      <c r="H549" t="s">
        <v>2362</v>
      </c>
      <c r="I549">
        <v>899</v>
      </c>
      <c r="L549">
        <v>1</v>
      </c>
      <c r="O549" t="s">
        <v>28</v>
      </c>
      <c r="S549">
        <v>1</v>
      </c>
      <c r="U549" t="s">
        <v>28</v>
      </c>
      <c r="W549" t="s">
        <v>2363</v>
      </c>
    </row>
    <row r="550" spans="1:23" x14ac:dyDescent="0.25">
      <c r="A550" t="s">
        <v>2317</v>
      </c>
      <c r="B550" t="s">
        <v>2318</v>
      </c>
      <c r="C550" t="s">
        <v>2354</v>
      </c>
      <c r="D550" t="s">
        <v>2364</v>
      </c>
      <c r="E550" t="s">
        <v>2354</v>
      </c>
      <c r="F550" s="1">
        <v>75203</v>
      </c>
      <c r="G550">
        <v>6741018</v>
      </c>
      <c r="H550" t="s">
        <v>2365</v>
      </c>
      <c r="I550">
        <v>556</v>
      </c>
      <c r="K550">
        <v>1</v>
      </c>
      <c r="O550" t="s">
        <v>28</v>
      </c>
      <c r="P550">
        <v>1</v>
      </c>
      <c r="U550" t="s">
        <v>28</v>
      </c>
      <c r="W550" t="s">
        <v>2366</v>
      </c>
    </row>
    <row r="551" spans="1:23" x14ac:dyDescent="0.25">
      <c r="A551" t="s">
        <v>2317</v>
      </c>
      <c r="B551" t="s">
        <v>2318</v>
      </c>
      <c r="C551" t="s">
        <v>2354</v>
      </c>
      <c r="D551" t="s">
        <v>2367</v>
      </c>
      <c r="E551" t="s">
        <v>2354</v>
      </c>
      <c r="F551" s="1">
        <v>75235</v>
      </c>
      <c r="G551">
        <v>6740950</v>
      </c>
      <c r="H551" t="s">
        <v>2368</v>
      </c>
      <c r="I551">
        <v>870</v>
      </c>
      <c r="J551">
        <v>30</v>
      </c>
      <c r="K551">
        <v>1</v>
      </c>
      <c r="M551">
        <v>1</v>
      </c>
      <c r="N551">
        <v>1</v>
      </c>
      <c r="O551" t="s">
        <v>28</v>
      </c>
      <c r="P551">
        <v>1</v>
      </c>
      <c r="T551" t="s">
        <v>28</v>
      </c>
      <c r="U551" t="s">
        <v>28</v>
      </c>
      <c r="V551" t="s">
        <v>39</v>
      </c>
      <c r="W551" t="s">
        <v>2369</v>
      </c>
    </row>
    <row r="552" spans="1:23" x14ac:dyDescent="0.25">
      <c r="A552" t="s">
        <v>2317</v>
      </c>
      <c r="B552" t="s">
        <v>2318</v>
      </c>
      <c r="C552" t="s">
        <v>2354</v>
      </c>
      <c r="D552" t="s">
        <v>2370</v>
      </c>
      <c r="E552" t="s">
        <v>2354</v>
      </c>
      <c r="F552" s="1">
        <v>75231</v>
      </c>
      <c r="G552">
        <v>6741050</v>
      </c>
      <c r="H552" t="s">
        <v>2371</v>
      </c>
      <c r="I552">
        <v>888</v>
      </c>
      <c r="K552">
        <v>1</v>
      </c>
      <c r="O552" t="s">
        <v>28</v>
      </c>
      <c r="P552">
        <v>1</v>
      </c>
      <c r="U552" t="s">
        <v>28</v>
      </c>
      <c r="W552" t="s">
        <v>2372</v>
      </c>
    </row>
    <row r="553" spans="1:23" x14ac:dyDescent="0.25">
      <c r="A553" t="s">
        <v>2317</v>
      </c>
      <c r="B553" t="s">
        <v>2318</v>
      </c>
      <c r="C553" t="s">
        <v>2373</v>
      </c>
      <c r="D553" t="s">
        <v>2374</v>
      </c>
      <c r="E553" t="s">
        <v>2373</v>
      </c>
      <c r="F553" s="1">
        <v>76210</v>
      </c>
      <c r="G553">
        <v>6741155</v>
      </c>
      <c r="H553" t="s">
        <v>2375</v>
      </c>
      <c r="I553">
        <v>208</v>
      </c>
      <c r="K553">
        <v>1</v>
      </c>
      <c r="O553" t="s">
        <v>28</v>
      </c>
      <c r="Q553">
        <v>1</v>
      </c>
      <c r="U553" t="s">
        <v>28</v>
      </c>
      <c r="W553" t="s">
        <v>2376</v>
      </c>
    </row>
    <row r="554" spans="1:23" x14ac:dyDescent="0.25">
      <c r="A554" t="s">
        <v>2317</v>
      </c>
      <c r="B554" t="s">
        <v>2318</v>
      </c>
      <c r="C554" t="s">
        <v>448</v>
      </c>
      <c r="D554" t="s">
        <v>2377</v>
      </c>
      <c r="E554" t="s">
        <v>448</v>
      </c>
      <c r="F554" s="1">
        <v>79925</v>
      </c>
      <c r="G554">
        <v>6741225</v>
      </c>
      <c r="H554" t="s">
        <v>2378</v>
      </c>
      <c r="I554">
        <v>350</v>
      </c>
      <c r="K554">
        <v>1</v>
      </c>
      <c r="O554" t="s">
        <v>28</v>
      </c>
      <c r="Q554">
        <v>1</v>
      </c>
      <c r="U554" t="s">
        <v>28</v>
      </c>
      <c r="W554" t="s">
        <v>2379</v>
      </c>
    </row>
    <row r="555" spans="1:23" x14ac:dyDescent="0.25">
      <c r="A555" t="s">
        <v>2317</v>
      </c>
      <c r="B555" t="s">
        <v>2318</v>
      </c>
      <c r="C555" t="s">
        <v>448</v>
      </c>
      <c r="D555" t="s">
        <v>2380</v>
      </c>
      <c r="E555" t="s">
        <v>448</v>
      </c>
      <c r="F555" s="1">
        <v>79905</v>
      </c>
      <c r="G555">
        <v>6741240</v>
      </c>
      <c r="H555" t="s">
        <v>2381</v>
      </c>
      <c r="I555">
        <v>394</v>
      </c>
      <c r="K555">
        <v>1</v>
      </c>
      <c r="O555" t="s">
        <v>28</v>
      </c>
      <c r="P555">
        <v>1</v>
      </c>
      <c r="U555" t="s">
        <v>28</v>
      </c>
      <c r="W555" t="s">
        <v>2382</v>
      </c>
    </row>
    <row r="556" spans="1:23" x14ac:dyDescent="0.25">
      <c r="A556" t="s">
        <v>2317</v>
      </c>
      <c r="B556" t="s">
        <v>2318</v>
      </c>
      <c r="C556" t="s">
        <v>2383</v>
      </c>
      <c r="D556" t="s">
        <v>2384</v>
      </c>
      <c r="E556" t="s">
        <v>2383</v>
      </c>
      <c r="F556" s="1">
        <v>77555</v>
      </c>
      <c r="G556">
        <v>6741615</v>
      </c>
      <c r="H556" t="s">
        <v>2385</v>
      </c>
      <c r="I556">
        <v>666</v>
      </c>
      <c r="J556">
        <v>6</v>
      </c>
      <c r="K556">
        <v>1</v>
      </c>
      <c r="M556">
        <v>1</v>
      </c>
      <c r="O556" t="s">
        <v>28</v>
      </c>
      <c r="P556">
        <v>1</v>
      </c>
      <c r="T556" t="s">
        <v>28</v>
      </c>
      <c r="U556" t="s">
        <v>28</v>
      </c>
      <c r="V556" t="s">
        <v>39</v>
      </c>
      <c r="W556" t="s">
        <v>2386</v>
      </c>
    </row>
    <row r="557" spans="1:23" x14ac:dyDescent="0.25">
      <c r="A557" t="s">
        <v>2317</v>
      </c>
      <c r="B557" t="s">
        <v>2318</v>
      </c>
      <c r="C557" t="s">
        <v>2383</v>
      </c>
      <c r="D557" t="s">
        <v>2387</v>
      </c>
      <c r="E557" t="s">
        <v>2383</v>
      </c>
      <c r="F557" s="1">
        <v>77550</v>
      </c>
      <c r="G557">
        <v>6741605</v>
      </c>
      <c r="H557" t="s">
        <v>2388</v>
      </c>
      <c r="I557">
        <v>30</v>
      </c>
      <c r="J557">
        <v>30</v>
      </c>
      <c r="N557">
        <v>1</v>
      </c>
      <c r="T557" t="s">
        <v>28</v>
      </c>
      <c r="V557" t="s">
        <v>39</v>
      </c>
      <c r="W557" t="s">
        <v>2389</v>
      </c>
    </row>
    <row r="558" spans="1:23" x14ac:dyDescent="0.25">
      <c r="A558" t="s">
        <v>2317</v>
      </c>
      <c r="B558" t="s">
        <v>2318</v>
      </c>
      <c r="C558" t="s">
        <v>2390</v>
      </c>
      <c r="D558" t="s">
        <v>2391</v>
      </c>
      <c r="E558" t="s">
        <v>35</v>
      </c>
      <c r="F558" s="1">
        <v>77030</v>
      </c>
      <c r="G558">
        <v>6741932</v>
      </c>
      <c r="H558" t="s">
        <v>2392</v>
      </c>
      <c r="I558">
        <v>402</v>
      </c>
      <c r="K558">
        <v>1</v>
      </c>
      <c r="O558" t="s">
        <v>28</v>
      </c>
      <c r="P558">
        <v>1</v>
      </c>
      <c r="U558" t="s">
        <v>28</v>
      </c>
      <c r="W558" t="s">
        <v>2393</v>
      </c>
    </row>
    <row r="559" spans="1:23" x14ac:dyDescent="0.25">
      <c r="A559" t="s">
        <v>2317</v>
      </c>
      <c r="B559" t="s">
        <v>2318</v>
      </c>
      <c r="C559" t="s">
        <v>2390</v>
      </c>
      <c r="D559" t="s">
        <v>2394</v>
      </c>
      <c r="E559" t="s">
        <v>2395</v>
      </c>
      <c r="F559" s="1">
        <v>77598</v>
      </c>
      <c r="G559">
        <v>6740149</v>
      </c>
      <c r="H559" t="s">
        <v>2396</v>
      </c>
      <c r="I559">
        <v>558</v>
      </c>
      <c r="K559">
        <v>1</v>
      </c>
      <c r="O559" t="s">
        <v>28</v>
      </c>
      <c r="Q559">
        <v>1</v>
      </c>
      <c r="U559" t="s">
        <v>28</v>
      </c>
      <c r="W559" t="s">
        <v>2397</v>
      </c>
    </row>
    <row r="560" spans="1:23" x14ac:dyDescent="0.25">
      <c r="A560" t="s">
        <v>2317</v>
      </c>
      <c r="B560" t="s">
        <v>2318</v>
      </c>
      <c r="C560" t="s">
        <v>2390</v>
      </c>
      <c r="D560" t="s">
        <v>2398</v>
      </c>
      <c r="E560" t="s">
        <v>35</v>
      </c>
      <c r="F560" s="1">
        <v>77030</v>
      </c>
      <c r="G560">
        <v>6741890</v>
      </c>
      <c r="H560" t="s">
        <v>2399</v>
      </c>
      <c r="I560">
        <v>1004</v>
      </c>
      <c r="J560">
        <v>14</v>
      </c>
      <c r="K560">
        <v>1</v>
      </c>
      <c r="L560">
        <v>1</v>
      </c>
      <c r="M560">
        <v>1</v>
      </c>
      <c r="O560" t="s">
        <v>28</v>
      </c>
      <c r="P560">
        <v>1</v>
      </c>
      <c r="R560">
        <v>1</v>
      </c>
      <c r="T560" t="s">
        <v>28</v>
      </c>
      <c r="U560" t="s">
        <v>28</v>
      </c>
      <c r="V560" t="s">
        <v>39</v>
      </c>
      <c r="W560" t="s">
        <v>2400</v>
      </c>
    </row>
    <row r="561" spans="1:23" x14ac:dyDescent="0.25">
      <c r="A561" t="s">
        <v>2317</v>
      </c>
      <c r="B561" t="s">
        <v>2318</v>
      </c>
      <c r="C561" t="s">
        <v>2390</v>
      </c>
      <c r="D561" t="s">
        <v>2401</v>
      </c>
      <c r="E561" t="s">
        <v>35</v>
      </c>
      <c r="F561" s="1">
        <v>77030</v>
      </c>
      <c r="G561">
        <v>6742018</v>
      </c>
      <c r="H561" t="s">
        <v>2402</v>
      </c>
      <c r="I561">
        <v>973</v>
      </c>
      <c r="L561">
        <v>1</v>
      </c>
      <c r="O561" t="s">
        <v>28</v>
      </c>
      <c r="R561">
        <v>1</v>
      </c>
      <c r="U561" t="s">
        <v>28</v>
      </c>
      <c r="W561" t="s">
        <v>2403</v>
      </c>
    </row>
    <row r="562" spans="1:23" x14ac:dyDescent="0.25">
      <c r="A562" t="s">
        <v>2317</v>
      </c>
      <c r="B562" t="s">
        <v>2318</v>
      </c>
      <c r="C562" t="s">
        <v>2404</v>
      </c>
      <c r="D562" t="s">
        <v>2405</v>
      </c>
      <c r="E562" t="s">
        <v>2406</v>
      </c>
      <c r="F562" s="1">
        <v>78640</v>
      </c>
      <c r="G562">
        <v>6740549</v>
      </c>
      <c r="H562" t="s">
        <v>2407</v>
      </c>
      <c r="I562">
        <v>112</v>
      </c>
      <c r="K562">
        <v>1</v>
      </c>
      <c r="O562" t="s">
        <v>28</v>
      </c>
      <c r="Q562">
        <v>1</v>
      </c>
      <c r="U562" t="s">
        <v>28</v>
      </c>
      <c r="W562" t="s">
        <v>2408</v>
      </c>
    </row>
    <row r="563" spans="1:23" x14ac:dyDescent="0.25">
      <c r="A563" t="s">
        <v>2317</v>
      </c>
      <c r="B563" t="s">
        <v>2318</v>
      </c>
      <c r="C563" t="s">
        <v>2409</v>
      </c>
      <c r="D563" t="s">
        <v>2410</v>
      </c>
      <c r="E563" t="s">
        <v>2411</v>
      </c>
      <c r="F563" s="1">
        <v>78539</v>
      </c>
      <c r="G563">
        <v>6740232</v>
      </c>
      <c r="H563" t="s">
        <v>2412</v>
      </c>
      <c r="I563">
        <v>530</v>
      </c>
      <c r="K563">
        <v>1</v>
      </c>
      <c r="O563" t="s">
        <v>28</v>
      </c>
      <c r="P563">
        <v>1</v>
      </c>
      <c r="U563" t="s">
        <v>28</v>
      </c>
      <c r="W563" t="s">
        <v>2413</v>
      </c>
    </row>
    <row r="564" spans="1:23" x14ac:dyDescent="0.25">
      <c r="A564" t="s">
        <v>2317</v>
      </c>
      <c r="B564" t="s">
        <v>2318</v>
      </c>
      <c r="C564" t="s">
        <v>2409</v>
      </c>
      <c r="D564" t="s">
        <v>2414</v>
      </c>
      <c r="E564" t="s">
        <v>2415</v>
      </c>
      <c r="F564" s="1">
        <v>78503</v>
      </c>
      <c r="G564">
        <v>6742460</v>
      </c>
      <c r="H564" t="s">
        <v>2416</v>
      </c>
      <c r="I564">
        <v>441</v>
      </c>
      <c r="K564">
        <v>1</v>
      </c>
      <c r="O564" t="s">
        <v>28</v>
      </c>
      <c r="Q564">
        <v>1</v>
      </c>
      <c r="U564" t="s">
        <v>28</v>
      </c>
      <c r="W564" t="s">
        <v>2417</v>
      </c>
    </row>
    <row r="565" spans="1:23" x14ac:dyDescent="0.25">
      <c r="A565" t="s">
        <v>2317</v>
      </c>
      <c r="B565" t="s">
        <v>2318</v>
      </c>
      <c r="C565" t="s">
        <v>2418</v>
      </c>
      <c r="D565" t="s">
        <v>2419</v>
      </c>
      <c r="E565" t="s">
        <v>2418</v>
      </c>
      <c r="F565" s="1">
        <v>79410</v>
      </c>
      <c r="G565">
        <v>6740038</v>
      </c>
      <c r="H565" t="s">
        <v>2420</v>
      </c>
      <c r="I565">
        <v>275</v>
      </c>
      <c r="L565">
        <v>1</v>
      </c>
      <c r="O565" t="s">
        <v>28</v>
      </c>
      <c r="S565">
        <v>1</v>
      </c>
      <c r="U565" t="s">
        <v>28</v>
      </c>
      <c r="W565" t="s">
        <v>2421</v>
      </c>
    </row>
    <row r="566" spans="1:23" x14ac:dyDescent="0.25">
      <c r="A566" t="s">
        <v>2317</v>
      </c>
      <c r="B566" t="s">
        <v>2318</v>
      </c>
      <c r="C566" t="s">
        <v>2418</v>
      </c>
      <c r="D566" t="s">
        <v>2422</v>
      </c>
      <c r="E566" t="s">
        <v>2418</v>
      </c>
      <c r="F566" s="1">
        <v>79410</v>
      </c>
      <c r="G566">
        <v>6742360</v>
      </c>
      <c r="H566" t="s">
        <v>2423</v>
      </c>
      <c r="I566">
        <v>977</v>
      </c>
      <c r="K566">
        <v>1</v>
      </c>
      <c r="O566" t="s">
        <v>28</v>
      </c>
      <c r="Q566">
        <v>1</v>
      </c>
      <c r="U566" t="s">
        <v>28</v>
      </c>
      <c r="W566" t="s">
        <v>2421</v>
      </c>
    </row>
    <row r="567" spans="1:23" x14ac:dyDescent="0.25">
      <c r="A567" t="s">
        <v>2317</v>
      </c>
      <c r="B567" t="s">
        <v>2318</v>
      </c>
      <c r="C567" t="s">
        <v>2418</v>
      </c>
      <c r="D567" t="s">
        <v>2424</v>
      </c>
      <c r="E567" t="s">
        <v>2418</v>
      </c>
      <c r="F567" s="1">
        <v>79408</v>
      </c>
      <c r="G567">
        <v>6742372</v>
      </c>
      <c r="H567" t="s">
        <v>2425</v>
      </c>
      <c r="I567">
        <v>500</v>
      </c>
      <c r="J567">
        <v>10</v>
      </c>
      <c r="K567">
        <v>1</v>
      </c>
      <c r="L567">
        <v>1</v>
      </c>
      <c r="M567">
        <v>1</v>
      </c>
      <c r="N567">
        <v>1</v>
      </c>
      <c r="O567" t="s">
        <v>28</v>
      </c>
      <c r="P567">
        <v>1</v>
      </c>
      <c r="S567">
        <v>1</v>
      </c>
      <c r="T567" t="s">
        <v>28</v>
      </c>
      <c r="U567" t="s">
        <v>28</v>
      </c>
      <c r="V567" t="s">
        <v>39</v>
      </c>
      <c r="W567" t="s">
        <v>2426</v>
      </c>
    </row>
    <row r="568" spans="1:23" x14ac:dyDescent="0.25">
      <c r="A568" t="s">
        <v>2317</v>
      </c>
      <c r="B568" t="s">
        <v>2318</v>
      </c>
      <c r="C568" t="s">
        <v>2427</v>
      </c>
      <c r="D568" t="s">
        <v>2428</v>
      </c>
      <c r="E568" t="s">
        <v>2429</v>
      </c>
      <c r="F568" s="1">
        <v>76712</v>
      </c>
      <c r="G568">
        <v>6743650</v>
      </c>
      <c r="H568" t="s">
        <v>2430</v>
      </c>
      <c r="I568">
        <v>236</v>
      </c>
      <c r="K568">
        <v>1</v>
      </c>
      <c r="O568" t="s">
        <v>28</v>
      </c>
      <c r="Q568">
        <v>1</v>
      </c>
      <c r="U568" t="s">
        <v>28</v>
      </c>
      <c r="W568" t="s">
        <v>2431</v>
      </c>
    </row>
    <row r="569" spans="1:23" x14ac:dyDescent="0.25">
      <c r="A569" t="s">
        <v>2317</v>
      </c>
      <c r="B569" t="s">
        <v>2318</v>
      </c>
      <c r="C569" t="s">
        <v>59</v>
      </c>
      <c r="D569" t="s">
        <v>2432</v>
      </c>
      <c r="E569" t="s">
        <v>2433</v>
      </c>
      <c r="F569" s="1">
        <v>77304</v>
      </c>
      <c r="G569">
        <v>6740117</v>
      </c>
      <c r="H569" t="s">
        <v>2434</v>
      </c>
      <c r="I569">
        <v>342</v>
      </c>
      <c r="K569">
        <v>1</v>
      </c>
      <c r="O569" t="s">
        <v>28</v>
      </c>
      <c r="Q569">
        <v>1</v>
      </c>
      <c r="U569" t="s">
        <v>28</v>
      </c>
      <c r="W569" t="s">
        <v>2435</v>
      </c>
    </row>
    <row r="570" spans="1:23" x14ac:dyDescent="0.25">
      <c r="A570" t="s">
        <v>2317</v>
      </c>
      <c r="B570" t="s">
        <v>2318</v>
      </c>
      <c r="C570" t="s">
        <v>59</v>
      </c>
      <c r="D570" t="s">
        <v>2436</v>
      </c>
      <c r="E570" t="s">
        <v>2437</v>
      </c>
      <c r="F570" s="1">
        <v>77380</v>
      </c>
      <c r="G570">
        <v>6740744</v>
      </c>
      <c r="H570" t="s">
        <v>2438</v>
      </c>
      <c r="I570">
        <v>397</v>
      </c>
      <c r="K570">
        <v>1</v>
      </c>
      <c r="O570" t="s">
        <v>28</v>
      </c>
      <c r="Q570">
        <v>1</v>
      </c>
      <c r="U570" t="s">
        <v>28</v>
      </c>
      <c r="W570" t="s">
        <v>2439</v>
      </c>
    </row>
    <row r="571" spans="1:23" x14ac:dyDescent="0.25">
      <c r="A571" t="s">
        <v>2317</v>
      </c>
      <c r="B571" t="s">
        <v>2318</v>
      </c>
      <c r="C571" t="s">
        <v>2440</v>
      </c>
      <c r="D571" t="s">
        <v>2441</v>
      </c>
      <c r="E571" t="s">
        <v>2442</v>
      </c>
      <c r="F571" s="1">
        <v>78404</v>
      </c>
      <c r="G571">
        <v>6740760</v>
      </c>
      <c r="H571" t="s">
        <v>2443</v>
      </c>
      <c r="I571">
        <v>557</v>
      </c>
      <c r="K571">
        <v>1</v>
      </c>
      <c r="O571" t="s">
        <v>28</v>
      </c>
      <c r="Q571">
        <v>1</v>
      </c>
      <c r="U571" t="s">
        <v>28</v>
      </c>
      <c r="W571" t="s">
        <v>2444</v>
      </c>
    </row>
    <row r="572" spans="1:23" x14ac:dyDescent="0.25">
      <c r="A572" t="s">
        <v>2317</v>
      </c>
      <c r="B572" t="s">
        <v>2318</v>
      </c>
      <c r="C572" t="s">
        <v>2445</v>
      </c>
      <c r="D572" t="s">
        <v>2446</v>
      </c>
      <c r="E572" t="s">
        <v>2447</v>
      </c>
      <c r="F572" s="1">
        <v>75701</v>
      </c>
      <c r="G572">
        <v>6740092</v>
      </c>
      <c r="H572" t="s">
        <v>2448</v>
      </c>
      <c r="I572">
        <v>382</v>
      </c>
      <c r="K572">
        <v>1</v>
      </c>
      <c r="O572" t="s">
        <v>28</v>
      </c>
      <c r="P572">
        <v>1</v>
      </c>
      <c r="U572" t="s">
        <v>28</v>
      </c>
      <c r="W572" t="s">
        <v>2449</v>
      </c>
    </row>
    <row r="573" spans="1:23" x14ac:dyDescent="0.25">
      <c r="A573" t="s">
        <v>2317</v>
      </c>
      <c r="B573" t="s">
        <v>2318</v>
      </c>
      <c r="C573" t="s">
        <v>2450</v>
      </c>
      <c r="D573" t="s">
        <v>2451</v>
      </c>
      <c r="E573" t="s">
        <v>2452</v>
      </c>
      <c r="F573" s="1">
        <v>76051</v>
      </c>
      <c r="G573">
        <v>6741739</v>
      </c>
      <c r="H573" t="s">
        <v>2453</v>
      </c>
      <c r="I573">
        <v>302</v>
      </c>
      <c r="K573">
        <v>1</v>
      </c>
      <c r="O573" t="s">
        <v>28</v>
      </c>
      <c r="Q573">
        <v>1</v>
      </c>
      <c r="U573" t="s">
        <v>28</v>
      </c>
      <c r="W573" t="s">
        <v>2454</v>
      </c>
    </row>
    <row r="574" spans="1:23" x14ac:dyDescent="0.25">
      <c r="A574" t="s">
        <v>2317</v>
      </c>
      <c r="B574" t="s">
        <v>2318</v>
      </c>
      <c r="C574" t="s">
        <v>2450</v>
      </c>
      <c r="D574" t="s">
        <v>2455</v>
      </c>
      <c r="E574" t="s">
        <v>2456</v>
      </c>
      <c r="F574" s="1">
        <v>76104</v>
      </c>
      <c r="G574">
        <v>6741425</v>
      </c>
      <c r="H574" t="s">
        <v>2457</v>
      </c>
      <c r="I574">
        <v>443</v>
      </c>
      <c r="L574">
        <v>1</v>
      </c>
      <c r="O574" t="s">
        <v>28</v>
      </c>
      <c r="S574">
        <v>1</v>
      </c>
      <c r="U574" t="s">
        <v>28</v>
      </c>
      <c r="W574" t="s">
        <v>2458</v>
      </c>
    </row>
    <row r="575" spans="1:23" x14ac:dyDescent="0.25">
      <c r="A575" t="s">
        <v>2317</v>
      </c>
      <c r="B575" t="s">
        <v>2318</v>
      </c>
      <c r="C575" t="s">
        <v>2450</v>
      </c>
      <c r="D575" t="s">
        <v>2459</v>
      </c>
      <c r="E575" t="s">
        <v>2460</v>
      </c>
      <c r="F575" s="1">
        <v>76015</v>
      </c>
      <c r="G575">
        <v>6740115</v>
      </c>
      <c r="H575" t="s">
        <v>2461</v>
      </c>
      <c r="I575">
        <v>443</v>
      </c>
      <c r="K575">
        <v>1</v>
      </c>
      <c r="O575" t="s">
        <v>28</v>
      </c>
      <c r="Q575">
        <v>1</v>
      </c>
      <c r="U575" t="s">
        <v>28</v>
      </c>
      <c r="W575" t="s">
        <v>2462</v>
      </c>
    </row>
    <row r="576" spans="1:23" x14ac:dyDescent="0.25">
      <c r="A576" t="s">
        <v>2317</v>
      </c>
      <c r="B576" t="s">
        <v>2318</v>
      </c>
      <c r="C576" t="s">
        <v>2450</v>
      </c>
      <c r="D576" t="s">
        <v>2463</v>
      </c>
      <c r="E576" t="s">
        <v>2456</v>
      </c>
      <c r="F576" s="1">
        <v>76104</v>
      </c>
      <c r="G576">
        <v>6741483</v>
      </c>
      <c r="H576" t="s">
        <v>2464</v>
      </c>
      <c r="I576">
        <v>573</v>
      </c>
      <c r="K576">
        <v>1</v>
      </c>
      <c r="O576" t="s">
        <v>28</v>
      </c>
      <c r="P576">
        <v>1</v>
      </c>
      <c r="U576" t="s">
        <v>28</v>
      </c>
      <c r="W576" t="s">
        <v>2465</v>
      </c>
    </row>
    <row r="577" spans="1:23" x14ac:dyDescent="0.25">
      <c r="A577" t="s">
        <v>2317</v>
      </c>
      <c r="B577" t="s">
        <v>2318</v>
      </c>
      <c r="C577" t="s">
        <v>2450</v>
      </c>
      <c r="D577" t="s">
        <v>2466</v>
      </c>
      <c r="E577" t="s">
        <v>2456</v>
      </c>
      <c r="F577" s="1">
        <v>76104</v>
      </c>
      <c r="G577">
        <v>6741440</v>
      </c>
      <c r="H577" t="s">
        <v>2467</v>
      </c>
      <c r="I577">
        <v>726</v>
      </c>
      <c r="K577">
        <v>1</v>
      </c>
      <c r="O577" t="s">
        <v>28</v>
      </c>
      <c r="Q577">
        <v>1</v>
      </c>
      <c r="U577" t="s">
        <v>28</v>
      </c>
      <c r="W577" t="s">
        <v>2468</v>
      </c>
    </row>
    <row r="578" spans="1:23" x14ac:dyDescent="0.25">
      <c r="A578" t="s">
        <v>2317</v>
      </c>
      <c r="B578" t="s">
        <v>2318</v>
      </c>
      <c r="C578" t="s">
        <v>2469</v>
      </c>
      <c r="D578" t="s">
        <v>2470</v>
      </c>
      <c r="E578" t="s">
        <v>2471</v>
      </c>
      <c r="F578" s="1">
        <v>78723</v>
      </c>
      <c r="G578">
        <v>6740147</v>
      </c>
      <c r="H578" t="s">
        <v>2472</v>
      </c>
      <c r="I578">
        <v>248</v>
      </c>
      <c r="L578">
        <v>1</v>
      </c>
      <c r="O578" t="s">
        <v>28</v>
      </c>
      <c r="R578">
        <v>1</v>
      </c>
      <c r="U578" t="s">
        <v>28</v>
      </c>
      <c r="W578" t="s">
        <v>2473</v>
      </c>
    </row>
    <row r="579" spans="1:23" x14ac:dyDescent="0.25">
      <c r="A579" t="s">
        <v>2317</v>
      </c>
      <c r="B579" t="s">
        <v>2318</v>
      </c>
      <c r="C579" t="s">
        <v>2469</v>
      </c>
      <c r="D579" t="s">
        <v>2474</v>
      </c>
      <c r="E579" t="s">
        <v>2471</v>
      </c>
      <c r="F579" s="1">
        <v>78701</v>
      </c>
      <c r="G579">
        <v>6741110</v>
      </c>
      <c r="H579" t="s">
        <v>2475</v>
      </c>
      <c r="I579">
        <v>211</v>
      </c>
      <c r="J579">
        <v>30</v>
      </c>
      <c r="K579">
        <v>1</v>
      </c>
      <c r="M579">
        <v>1</v>
      </c>
      <c r="O579" t="s">
        <v>28</v>
      </c>
      <c r="P579">
        <v>1</v>
      </c>
      <c r="T579" t="s">
        <v>39</v>
      </c>
      <c r="U579" t="s">
        <v>28</v>
      </c>
      <c r="V579" t="s">
        <v>39</v>
      </c>
      <c r="W579" t="s">
        <v>2476</v>
      </c>
    </row>
    <row r="580" spans="1:23" x14ac:dyDescent="0.25">
      <c r="A580" t="s">
        <v>2317</v>
      </c>
      <c r="B580" t="s">
        <v>2318</v>
      </c>
      <c r="C580" t="s">
        <v>2469</v>
      </c>
      <c r="D580" t="s">
        <v>2477</v>
      </c>
      <c r="E580" t="s">
        <v>2471</v>
      </c>
      <c r="F580" s="1">
        <v>78704</v>
      </c>
      <c r="G580">
        <v>6740095</v>
      </c>
      <c r="H580" t="s">
        <v>2478</v>
      </c>
      <c r="I580">
        <v>368</v>
      </c>
      <c r="K580">
        <v>1</v>
      </c>
      <c r="O580" t="s">
        <v>28</v>
      </c>
      <c r="Q580">
        <v>1</v>
      </c>
      <c r="U580" t="s">
        <v>28</v>
      </c>
      <c r="W580" t="s">
        <v>2479</v>
      </c>
    </row>
    <row r="581" spans="1:23" x14ac:dyDescent="0.25">
      <c r="A581" t="s">
        <v>2317</v>
      </c>
      <c r="B581" t="s">
        <v>2318</v>
      </c>
      <c r="C581" t="s">
        <v>1115</v>
      </c>
      <c r="D581" t="s">
        <v>2480</v>
      </c>
      <c r="E581" t="s">
        <v>2481</v>
      </c>
      <c r="F581" s="1">
        <v>76301</v>
      </c>
      <c r="G581">
        <v>6740136</v>
      </c>
      <c r="H581" t="s">
        <v>2482</v>
      </c>
      <c r="I581">
        <v>325</v>
      </c>
      <c r="K581">
        <v>1</v>
      </c>
      <c r="O581" t="s">
        <v>28</v>
      </c>
      <c r="Q581">
        <v>1</v>
      </c>
      <c r="U581" t="s">
        <v>28</v>
      </c>
      <c r="W581" t="s">
        <v>2483</v>
      </c>
    </row>
    <row r="582" spans="1:23" x14ac:dyDescent="0.25">
      <c r="A582" t="s">
        <v>2317</v>
      </c>
      <c r="B582" t="s">
        <v>2318</v>
      </c>
      <c r="C582" t="s">
        <v>2484</v>
      </c>
      <c r="D582" t="s">
        <v>2485</v>
      </c>
      <c r="E582" t="s">
        <v>2486</v>
      </c>
      <c r="F582" s="1">
        <v>78665</v>
      </c>
      <c r="G582">
        <v>6740412</v>
      </c>
      <c r="H582" t="s">
        <v>2487</v>
      </c>
      <c r="I582">
        <v>181</v>
      </c>
      <c r="K582">
        <v>1</v>
      </c>
      <c r="O582" t="s">
        <v>28</v>
      </c>
      <c r="Q582">
        <v>1</v>
      </c>
      <c r="U582" t="s">
        <v>28</v>
      </c>
      <c r="W582" t="s">
        <v>2488</v>
      </c>
    </row>
    <row r="583" spans="1:23" x14ac:dyDescent="0.25">
      <c r="A583" t="s">
        <v>2317</v>
      </c>
      <c r="B583" t="s">
        <v>2318</v>
      </c>
      <c r="C583" t="s">
        <v>2484</v>
      </c>
      <c r="D583" t="s">
        <v>2489</v>
      </c>
      <c r="E583" t="s">
        <v>2486</v>
      </c>
      <c r="F583" s="1">
        <v>78681</v>
      </c>
      <c r="G583">
        <v>6742345</v>
      </c>
      <c r="H583" t="s">
        <v>2490</v>
      </c>
      <c r="I583">
        <v>175</v>
      </c>
      <c r="K583">
        <v>1</v>
      </c>
      <c r="O583" t="s">
        <v>28</v>
      </c>
      <c r="Q583">
        <v>1</v>
      </c>
      <c r="U583" t="s">
        <v>28</v>
      </c>
      <c r="W583" t="s">
        <v>2491</v>
      </c>
    </row>
    <row r="584" spans="1:23" x14ac:dyDescent="0.25">
      <c r="A584" t="s">
        <v>2317</v>
      </c>
      <c r="B584" t="s">
        <v>2318</v>
      </c>
      <c r="C584" t="s">
        <v>2445</v>
      </c>
      <c r="D584" t="s">
        <v>2492</v>
      </c>
      <c r="E584" t="s">
        <v>2447</v>
      </c>
      <c r="F584" s="1">
        <v>75701</v>
      </c>
      <c r="G584">
        <v>6740044</v>
      </c>
      <c r="H584" t="s">
        <v>2493</v>
      </c>
      <c r="I584">
        <v>94</v>
      </c>
      <c r="K584">
        <v>1</v>
      </c>
      <c r="O584" t="s">
        <v>28</v>
      </c>
      <c r="Q584">
        <v>1</v>
      </c>
      <c r="U584" t="s">
        <v>28</v>
      </c>
      <c r="W584" t="s">
        <v>2494</v>
      </c>
    </row>
    <row r="585" spans="1:23" x14ac:dyDescent="0.25">
      <c r="A585" t="s">
        <v>2317</v>
      </c>
      <c r="B585" t="s">
        <v>2318</v>
      </c>
      <c r="C585" t="s">
        <v>2440</v>
      </c>
      <c r="D585" t="s">
        <v>2495</v>
      </c>
      <c r="E585" t="s">
        <v>2442</v>
      </c>
      <c r="F585" s="1">
        <v>78412</v>
      </c>
      <c r="G585">
        <v>6740071</v>
      </c>
      <c r="H585" t="s">
        <v>2496</v>
      </c>
      <c r="I585">
        <v>152</v>
      </c>
      <c r="K585">
        <v>1</v>
      </c>
      <c r="O585" t="s">
        <v>28</v>
      </c>
      <c r="Q585">
        <v>1</v>
      </c>
      <c r="U585" t="s">
        <v>28</v>
      </c>
      <c r="W585" t="s">
        <v>2497</v>
      </c>
    </row>
    <row r="586" spans="1:23" x14ac:dyDescent="0.25">
      <c r="A586" t="s">
        <v>2317</v>
      </c>
      <c r="B586" t="s">
        <v>2318</v>
      </c>
      <c r="C586" t="s">
        <v>2390</v>
      </c>
      <c r="D586" t="s">
        <v>2498</v>
      </c>
      <c r="E586" t="s">
        <v>35</v>
      </c>
      <c r="F586" s="1">
        <v>77090</v>
      </c>
      <c r="G586">
        <v>6741895</v>
      </c>
      <c r="H586" t="s">
        <v>2499</v>
      </c>
      <c r="I586">
        <v>271</v>
      </c>
      <c r="K586">
        <v>1</v>
      </c>
      <c r="O586" t="s">
        <v>28</v>
      </c>
      <c r="Q586">
        <v>1</v>
      </c>
      <c r="U586" t="s">
        <v>28</v>
      </c>
      <c r="W586" t="s">
        <v>2500</v>
      </c>
    </row>
    <row r="587" spans="1:23" x14ac:dyDescent="0.25">
      <c r="A587" t="s">
        <v>2501</v>
      </c>
      <c r="B587" t="s">
        <v>2502</v>
      </c>
      <c r="C587" t="s">
        <v>2503</v>
      </c>
      <c r="D587" t="s">
        <v>2504</v>
      </c>
      <c r="E587" t="s">
        <v>2505</v>
      </c>
      <c r="F587" s="1">
        <v>84124</v>
      </c>
      <c r="G587">
        <v>6870290</v>
      </c>
      <c r="H587" t="s">
        <v>2506</v>
      </c>
      <c r="I587">
        <v>317</v>
      </c>
      <c r="K587">
        <v>1</v>
      </c>
      <c r="O587" t="s">
        <v>28</v>
      </c>
      <c r="Q587">
        <v>1</v>
      </c>
      <c r="U587" t="s">
        <v>28</v>
      </c>
      <c r="W587" t="s">
        <v>2507</v>
      </c>
    </row>
    <row r="588" spans="1:23" x14ac:dyDescent="0.25">
      <c r="A588" t="s">
        <v>2501</v>
      </c>
      <c r="B588" t="s">
        <v>2502</v>
      </c>
      <c r="C588" t="s">
        <v>2503</v>
      </c>
      <c r="D588" t="s">
        <v>2508</v>
      </c>
      <c r="E588" t="s">
        <v>2509</v>
      </c>
      <c r="F588" s="1">
        <v>84107</v>
      </c>
      <c r="G588">
        <v>6870141</v>
      </c>
      <c r="H588" t="s">
        <v>2510</v>
      </c>
      <c r="I588">
        <v>504</v>
      </c>
      <c r="K588">
        <v>1</v>
      </c>
      <c r="O588" t="s">
        <v>28</v>
      </c>
      <c r="P588">
        <v>1</v>
      </c>
      <c r="U588" t="s">
        <v>28</v>
      </c>
      <c r="W588" t="s">
        <v>2511</v>
      </c>
    </row>
    <row r="589" spans="1:23" x14ac:dyDescent="0.25">
      <c r="A589" t="s">
        <v>2501</v>
      </c>
      <c r="B589" t="s">
        <v>2502</v>
      </c>
      <c r="C589" t="s">
        <v>2503</v>
      </c>
      <c r="D589" t="s">
        <v>2512</v>
      </c>
      <c r="E589" t="s">
        <v>2505</v>
      </c>
      <c r="F589" s="1">
        <v>84113</v>
      </c>
      <c r="G589">
        <v>6870280</v>
      </c>
      <c r="H589" t="s">
        <v>2513</v>
      </c>
      <c r="I589">
        <v>289</v>
      </c>
      <c r="L589">
        <v>1</v>
      </c>
      <c r="O589" t="s">
        <v>28</v>
      </c>
      <c r="R589">
        <v>1</v>
      </c>
      <c r="U589" t="s">
        <v>28</v>
      </c>
      <c r="W589" t="s">
        <v>2514</v>
      </c>
    </row>
    <row r="590" spans="1:23" x14ac:dyDescent="0.25">
      <c r="A590" t="s">
        <v>2501</v>
      </c>
      <c r="B590" t="s">
        <v>2502</v>
      </c>
      <c r="C590" t="s">
        <v>2503</v>
      </c>
      <c r="D590" t="s">
        <v>2515</v>
      </c>
      <c r="E590" t="s">
        <v>2505</v>
      </c>
      <c r="F590" s="1">
        <v>84132</v>
      </c>
      <c r="G590">
        <v>6870315</v>
      </c>
      <c r="H590" t="s">
        <v>2516</v>
      </c>
      <c r="I590">
        <v>527</v>
      </c>
      <c r="J590">
        <v>15</v>
      </c>
      <c r="K590">
        <v>1</v>
      </c>
      <c r="M590">
        <v>1</v>
      </c>
      <c r="N590">
        <v>1</v>
      </c>
      <c r="O590" t="s">
        <v>28</v>
      </c>
      <c r="P590">
        <v>1</v>
      </c>
      <c r="T590" t="s">
        <v>28</v>
      </c>
      <c r="U590" t="s">
        <v>28</v>
      </c>
      <c r="V590" t="s">
        <v>39</v>
      </c>
      <c r="W590" t="s">
        <v>2517</v>
      </c>
    </row>
    <row r="591" spans="1:23" x14ac:dyDescent="0.25">
      <c r="A591" t="s">
        <v>2501</v>
      </c>
      <c r="B591" t="s">
        <v>2502</v>
      </c>
      <c r="C591" t="s">
        <v>2501</v>
      </c>
      <c r="D591" t="s">
        <v>2518</v>
      </c>
      <c r="E591" t="s">
        <v>2519</v>
      </c>
      <c r="F591" s="1">
        <v>84604</v>
      </c>
      <c r="G591">
        <v>6870220</v>
      </c>
      <c r="H591" t="s">
        <v>2520</v>
      </c>
      <c r="I591">
        <v>395</v>
      </c>
      <c r="K591">
        <v>1</v>
      </c>
      <c r="O591" t="s">
        <v>28</v>
      </c>
      <c r="Q591">
        <v>1</v>
      </c>
      <c r="U591" t="s">
        <v>28</v>
      </c>
      <c r="W591" t="s">
        <v>2521</v>
      </c>
    </row>
    <row r="592" spans="1:23" x14ac:dyDescent="0.25">
      <c r="A592" t="s">
        <v>2501</v>
      </c>
      <c r="B592" t="s">
        <v>2502</v>
      </c>
      <c r="C592" t="s">
        <v>141</v>
      </c>
      <c r="D592" t="s">
        <v>2522</v>
      </c>
      <c r="E592" t="s">
        <v>2523</v>
      </c>
      <c r="F592" s="1">
        <v>84790</v>
      </c>
      <c r="G592">
        <v>6870016</v>
      </c>
      <c r="H592" t="s">
        <v>2524</v>
      </c>
      <c r="I592">
        <v>284</v>
      </c>
      <c r="K592">
        <v>1</v>
      </c>
      <c r="O592" t="s">
        <v>28</v>
      </c>
      <c r="Q592">
        <v>1</v>
      </c>
      <c r="U592" t="s">
        <v>28</v>
      </c>
      <c r="W592" t="s">
        <v>2525</v>
      </c>
    </row>
    <row r="593" spans="1:23" x14ac:dyDescent="0.25">
      <c r="A593" t="s">
        <v>2501</v>
      </c>
      <c r="B593" t="s">
        <v>2502</v>
      </c>
      <c r="C593" t="s">
        <v>2526</v>
      </c>
      <c r="D593" t="s">
        <v>2527</v>
      </c>
      <c r="E593" t="s">
        <v>2528</v>
      </c>
      <c r="F593" s="1">
        <v>84405</v>
      </c>
      <c r="G593">
        <v>6870150</v>
      </c>
      <c r="H593" t="s">
        <v>2529</v>
      </c>
      <c r="I593">
        <v>232</v>
      </c>
      <c r="K593">
        <v>1</v>
      </c>
      <c r="O593" t="s">
        <v>28</v>
      </c>
      <c r="Q593">
        <v>1</v>
      </c>
      <c r="U593" t="s">
        <v>28</v>
      </c>
      <c r="W593" t="s">
        <v>2530</v>
      </c>
    </row>
    <row r="594" spans="1:23" x14ac:dyDescent="0.25">
      <c r="A594" t="s">
        <v>2501</v>
      </c>
      <c r="B594" t="s">
        <v>2502</v>
      </c>
      <c r="C594" t="s">
        <v>2526</v>
      </c>
      <c r="D594" t="s">
        <v>2531</v>
      </c>
      <c r="E594" t="s">
        <v>2528</v>
      </c>
      <c r="F594" s="1">
        <v>84403</v>
      </c>
      <c r="G594">
        <v>6870160</v>
      </c>
      <c r="H594" t="s">
        <v>2532</v>
      </c>
      <c r="I594">
        <v>321</v>
      </c>
      <c r="K594">
        <v>1</v>
      </c>
      <c r="O594" t="s">
        <v>28</v>
      </c>
      <c r="Q594">
        <v>1</v>
      </c>
      <c r="U594" t="s">
        <v>28</v>
      </c>
      <c r="W594" t="s">
        <v>2533</v>
      </c>
    </row>
    <row r="595" spans="1:23" x14ac:dyDescent="0.25">
      <c r="A595" t="s">
        <v>2534</v>
      </c>
      <c r="B595" t="s">
        <v>2535</v>
      </c>
      <c r="C595" t="s">
        <v>2536</v>
      </c>
      <c r="D595" t="s">
        <v>2537</v>
      </c>
      <c r="E595" t="s">
        <v>1247</v>
      </c>
      <c r="F595" s="2" t="s">
        <v>2538</v>
      </c>
      <c r="G595">
        <v>6130001</v>
      </c>
      <c r="H595" t="s">
        <v>2539</v>
      </c>
      <c r="I595">
        <v>620</v>
      </c>
      <c r="J595">
        <v>9</v>
      </c>
      <c r="K595">
        <v>1</v>
      </c>
      <c r="L595">
        <v>1</v>
      </c>
      <c r="M595">
        <v>1</v>
      </c>
      <c r="O595" t="s">
        <v>28</v>
      </c>
      <c r="P595">
        <v>1</v>
      </c>
      <c r="S595">
        <v>1</v>
      </c>
      <c r="T595" t="s">
        <v>39</v>
      </c>
      <c r="U595" t="s">
        <v>28</v>
      </c>
      <c r="W595" t="s">
        <v>2540</v>
      </c>
    </row>
    <row r="596" spans="1:23" x14ac:dyDescent="0.25">
      <c r="A596" t="s">
        <v>2541</v>
      </c>
      <c r="B596" t="s">
        <v>2542</v>
      </c>
      <c r="C596" t="s">
        <v>2460</v>
      </c>
      <c r="D596" t="s">
        <v>2543</v>
      </c>
      <c r="E596" t="s">
        <v>2460</v>
      </c>
      <c r="F596" s="1">
        <v>22205</v>
      </c>
      <c r="G596">
        <v>6340040</v>
      </c>
      <c r="H596" t="s">
        <v>2544</v>
      </c>
      <c r="I596">
        <v>394</v>
      </c>
      <c r="K596">
        <v>1</v>
      </c>
      <c r="O596" t="s">
        <v>39</v>
      </c>
      <c r="Q596">
        <v>1</v>
      </c>
      <c r="U596" t="s">
        <v>28</v>
      </c>
      <c r="W596" t="s">
        <v>2545</v>
      </c>
    </row>
    <row r="597" spans="1:23" x14ac:dyDescent="0.25">
      <c r="A597" t="s">
        <v>2541</v>
      </c>
      <c r="B597" t="s">
        <v>2542</v>
      </c>
      <c r="C597" t="s">
        <v>2546</v>
      </c>
      <c r="D597" t="s">
        <v>2547</v>
      </c>
      <c r="E597" t="s">
        <v>2546</v>
      </c>
      <c r="F597" s="1">
        <v>22903</v>
      </c>
      <c r="G597">
        <v>6344000</v>
      </c>
      <c r="H597" t="s">
        <v>2548</v>
      </c>
      <c r="I597">
        <v>671</v>
      </c>
      <c r="K597">
        <v>1</v>
      </c>
      <c r="O597" t="s">
        <v>28</v>
      </c>
      <c r="P597">
        <v>1</v>
      </c>
      <c r="U597" t="s">
        <v>28</v>
      </c>
      <c r="W597" t="s">
        <v>2549</v>
      </c>
    </row>
    <row r="598" spans="1:23" x14ac:dyDescent="0.25">
      <c r="A598" t="s">
        <v>2541</v>
      </c>
      <c r="B598" t="s">
        <v>2542</v>
      </c>
      <c r="C598" t="s">
        <v>2550</v>
      </c>
      <c r="D598" t="s">
        <v>2551</v>
      </c>
      <c r="E598" t="s">
        <v>2552</v>
      </c>
      <c r="F598" s="1">
        <v>20190</v>
      </c>
      <c r="G598">
        <v>6340025</v>
      </c>
      <c r="H598" t="s">
        <v>2553</v>
      </c>
      <c r="I598">
        <v>231</v>
      </c>
      <c r="K598">
        <v>1</v>
      </c>
      <c r="O598" t="s">
        <v>28</v>
      </c>
      <c r="Q598">
        <v>1</v>
      </c>
      <c r="U598" t="s">
        <v>28</v>
      </c>
      <c r="W598" t="s">
        <v>2554</v>
      </c>
    </row>
    <row r="599" spans="1:23" x14ac:dyDescent="0.25">
      <c r="A599" t="s">
        <v>2541</v>
      </c>
      <c r="B599" t="s">
        <v>2542</v>
      </c>
      <c r="C599" t="s">
        <v>2550</v>
      </c>
      <c r="D599" t="s">
        <v>2555</v>
      </c>
      <c r="E599" t="s">
        <v>2556</v>
      </c>
      <c r="F599" s="1">
        <v>22042</v>
      </c>
      <c r="G599">
        <v>6340490</v>
      </c>
      <c r="H599" t="s">
        <v>2557</v>
      </c>
      <c r="I599">
        <v>923</v>
      </c>
      <c r="K599">
        <v>1</v>
      </c>
      <c r="O599" t="s">
        <v>28</v>
      </c>
      <c r="P599">
        <v>1</v>
      </c>
      <c r="U599" t="s">
        <v>28</v>
      </c>
      <c r="W599" t="s">
        <v>2558</v>
      </c>
    </row>
    <row r="600" spans="1:23" x14ac:dyDescent="0.25">
      <c r="A600" t="s">
        <v>2541</v>
      </c>
      <c r="B600" t="s">
        <v>2542</v>
      </c>
      <c r="C600" t="s">
        <v>2559</v>
      </c>
      <c r="D600" t="s">
        <v>2560</v>
      </c>
      <c r="E600" t="s">
        <v>2561</v>
      </c>
      <c r="F600" s="1">
        <v>22401</v>
      </c>
      <c r="G600">
        <v>6340290</v>
      </c>
      <c r="H600" t="s">
        <v>2562</v>
      </c>
      <c r="I600">
        <v>571</v>
      </c>
      <c r="K600">
        <v>1</v>
      </c>
      <c r="O600" t="s">
        <v>39</v>
      </c>
      <c r="Q600">
        <v>1</v>
      </c>
      <c r="U600" t="s">
        <v>28</v>
      </c>
      <c r="W600" t="s">
        <v>2563</v>
      </c>
    </row>
    <row r="601" spans="1:23" x14ac:dyDescent="0.25">
      <c r="A601" t="s">
        <v>2541</v>
      </c>
      <c r="B601" t="s">
        <v>2542</v>
      </c>
      <c r="C601" t="s">
        <v>2564</v>
      </c>
      <c r="D601" t="s">
        <v>2565</v>
      </c>
      <c r="E601" t="s">
        <v>745</v>
      </c>
      <c r="F601" s="1">
        <v>23229</v>
      </c>
      <c r="G601">
        <v>6340012</v>
      </c>
      <c r="H601" t="s">
        <v>2566</v>
      </c>
      <c r="I601">
        <v>340</v>
      </c>
      <c r="K601">
        <v>1</v>
      </c>
      <c r="O601" t="s">
        <v>28</v>
      </c>
      <c r="Q601">
        <v>1</v>
      </c>
      <c r="U601" t="s">
        <v>28</v>
      </c>
      <c r="W601" t="s">
        <v>2567</v>
      </c>
    </row>
    <row r="602" spans="1:23" x14ac:dyDescent="0.25">
      <c r="A602" t="s">
        <v>2541</v>
      </c>
      <c r="B602" t="s">
        <v>2542</v>
      </c>
      <c r="C602" t="s">
        <v>2568</v>
      </c>
      <c r="D602" t="s">
        <v>2569</v>
      </c>
      <c r="E602" t="s">
        <v>2570</v>
      </c>
      <c r="F602" s="1">
        <v>24501</v>
      </c>
      <c r="G602">
        <v>6340013</v>
      </c>
      <c r="H602" t="s">
        <v>2571</v>
      </c>
      <c r="I602">
        <v>358</v>
      </c>
      <c r="K602">
        <v>1</v>
      </c>
      <c r="O602" t="s">
        <v>39</v>
      </c>
      <c r="Q602">
        <v>1</v>
      </c>
      <c r="U602" t="s">
        <v>28</v>
      </c>
      <c r="W602" t="s">
        <v>2572</v>
      </c>
    </row>
    <row r="603" spans="1:23" x14ac:dyDescent="0.25">
      <c r="A603" t="s">
        <v>2541</v>
      </c>
      <c r="B603" t="s">
        <v>2542</v>
      </c>
      <c r="C603" t="s">
        <v>2573</v>
      </c>
      <c r="D603" t="s">
        <v>2574</v>
      </c>
      <c r="E603" t="s">
        <v>2573</v>
      </c>
      <c r="F603" s="1">
        <v>23601</v>
      </c>
      <c r="G603">
        <v>6340520</v>
      </c>
      <c r="H603" t="s">
        <v>2575</v>
      </c>
      <c r="I603">
        <v>450</v>
      </c>
      <c r="K603">
        <v>1</v>
      </c>
      <c r="O603" t="s">
        <v>39</v>
      </c>
      <c r="Q603">
        <v>1</v>
      </c>
      <c r="U603" t="s">
        <v>28</v>
      </c>
      <c r="W603" t="s">
        <v>2576</v>
      </c>
    </row>
    <row r="604" spans="1:23" x14ac:dyDescent="0.25">
      <c r="A604" t="s">
        <v>2541</v>
      </c>
      <c r="B604" t="s">
        <v>2542</v>
      </c>
      <c r="C604" t="s">
        <v>1251</v>
      </c>
      <c r="D604" t="s">
        <v>2577</v>
      </c>
      <c r="E604" t="s">
        <v>1251</v>
      </c>
      <c r="F604" s="1">
        <v>23507</v>
      </c>
      <c r="G604">
        <v>6340578</v>
      </c>
      <c r="H604" t="s">
        <v>2578</v>
      </c>
      <c r="I604">
        <v>206</v>
      </c>
      <c r="L604">
        <v>1</v>
      </c>
      <c r="O604" t="s">
        <v>39</v>
      </c>
      <c r="R604">
        <v>1</v>
      </c>
      <c r="U604" t="s">
        <v>28</v>
      </c>
      <c r="W604" t="s">
        <v>2579</v>
      </c>
    </row>
    <row r="605" spans="1:23" x14ac:dyDescent="0.25">
      <c r="A605" t="s">
        <v>2541</v>
      </c>
      <c r="B605" t="s">
        <v>2542</v>
      </c>
      <c r="C605" t="s">
        <v>1251</v>
      </c>
      <c r="D605" t="s">
        <v>2580</v>
      </c>
      <c r="E605" t="s">
        <v>1251</v>
      </c>
      <c r="F605" s="1">
        <v>23507</v>
      </c>
      <c r="G605">
        <v>6340620</v>
      </c>
      <c r="H605" t="s">
        <v>2581</v>
      </c>
      <c r="I605">
        <v>525</v>
      </c>
      <c r="J605">
        <v>16</v>
      </c>
      <c r="K605">
        <v>1</v>
      </c>
      <c r="M605">
        <v>1</v>
      </c>
      <c r="O605" t="s">
        <v>39</v>
      </c>
      <c r="P605">
        <v>1</v>
      </c>
      <c r="U605" t="s">
        <v>28</v>
      </c>
      <c r="V605" t="s">
        <v>28</v>
      </c>
      <c r="W605" t="s">
        <v>2582</v>
      </c>
    </row>
    <row r="606" spans="1:23" x14ac:dyDescent="0.25">
      <c r="A606" t="s">
        <v>2541</v>
      </c>
      <c r="B606" t="s">
        <v>2542</v>
      </c>
      <c r="C606" t="s">
        <v>2583</v>
      </c>
      <c r="D606" t="s">
        <v>2584</v>
      </c>
      <c r="E606" t="s">
        <v>745</v>
      </c>
      <c r="F606" s="1">
        <v>23225</v>
      </c>
      <c r="G606">
        <v>6340009</v>
      </c>
      <c r="H606" t="s">
        <v>2585</v>
      </c>
      <c r="I606">
        <v>466</v>
      </c>
      <c r="J606">
        <v>36</v>
      </c>
      <c r="K606">
        <v>1</v>
      </c>
      <c r="M606">
        <v>1</v>
      </c>
      <c r="N606">
        <v>1</v>
      </c>
      <c r="O606" t="s">
        <v>28</v>
      </c>
      <c r="Q606">
        <v>1</v>
      </c>
      <c r="U606" t="s">
        <v>28</v>
      </c>
      <c r="V606" t="s">
        <v>28</v>
      </c>
      <c r="W606" t="s">
        <v>2586</v>
      </c>
    </row>
    <row r="607" spans="1:23" x14ac:dyDescent="0.25">
      <c r="A607" t="s">
        <v>2541</v>
      </c>
      <c r="B607" t="s">
        <v>2542</v>
      </c>
      <c r="C607" t="s">
        <v>2583</v>
      </c>
      <c r="D607" t="s">
        <v>2587</v>
      </c>
      <c r="E607" t="s">
        <v>745</v>
      </c>
      <c r="F607" s="1">
        <v>23298</v>
      </c>
      <c r="G607">
        <v>6340860</v>
      </c>
      <c r="H607" t="s">
        <v>2588</v>
      </c>
      <c r="I607">
        <v>820</v>
      </c>
      <c r="J607">
        <v>16</v>
      </c>
      <c r="K607">
        <v>1</v>
      </c>
      <c r="L607">
        <v>1</v>
      </c>
      <c r="M607">
        <v>1</v>
      </c>
      <c r="N607">
        <v>1</v>
      </c>
      <c r="O607" t="s">
        <v>28</v>
      </c>
      <c r="P607">
        <v>1</v>
      </c>
      <c r="R607">
        <v>1</v>
      </c>
      <c r="T607" t="s">
        <v>28</v>
      </c>
      <c r="U607" t="s">
        <v>28</v>
      </c>
      <c r="V607" t="s">
        <v>28</v>
      </c>
      <c r="W607" t="s">
        <v>2589</v>
      </c>
    </row>
    <row r="608" spans="1:23" x14ac:dyDescent="0.25">
      <c r="A608" t="s">
        <v>2541</v>
      </c>
      <c r="B608" t="s">
        <v>2542</v>
      </c>
      <c r="C608" t="s">
        <v>2590</v>
      </c>
      <c r="D608" t="s">
        <v>2591</v>
      </c>
      <c r="E608" t="s">
        <v>2592</v>
      </c>
      <c r="F608" s="1">
        <v>24014</v>
      </c>
      <c r="G608">
        <v>6341040</v>
      </c>
      <c r="H608" t="s">
        <v>2593</v>
      </c>
      <c r="I608">
        <v>703</v>
      </c>
      <c r="K608">
        <v>1</v>
      </c>
      <c r="L608">
        <v>1</v>
      </c>
      <c r="O608" t="s">
        <v>28</v>
      </c>
      <c r="P608">
        <v>1</v>
      </c>
      <c r="R608">
        <v>1</v>
      </c>
      <c r="U608" t="s">
        <v>28</v>
      </c>
      <c r="W608" t="s">
        <v>2594</v>
      </c>
    </row>
    <row r="609" spans="1:23" x14ac:dyDescent="0.25">
      <c r="A609" t="s">
        <v>2541</v>
      </c>
      <c r="B609" t="s">
        <v>2542</v>
      </c>
      <c r="C609" t="s">
        <v>2595</v>
      </c>
      <c r="D609" t="s">
        <v>2596</v>
      </c>
      <c r="E609" t="s">
        <v>2597</v>
      </c>
      <c r="F609" s="1">
        <v>22601</v>
      </c>
      <c r="G609">
        <v>6341200</v>
      </c>
      <c r="H609" t="s">
        <v>2598</v>
      </c>
      <c r="I609">
        <v>495</v>
      </c>
      <c r="K609">
        <v>1</v>
      </c>
      <c r="O609" t="s">
        <v>39</v>
      </c>
      <c r="Q609">
        <v>1</v>
      </c>
      <c r="U609" t="s">
        <v>28</v>
      </c>
      <c r="W609" t="s">
        <v>2599</v>
      </c>
    </row>
    <row r="610" spans="1:23" x14ac:dyDescent="0.25">
      <c r="A610" t="s">
        <v>141</v>
      </c>
      <c r="B610" t="s">
        <v>2600</v>
      </c>
      <c r="C610" t="s">
        <v>1624</v>
      </c>
      <c r="D610" t="s">
        <v>2601</v>
      </c>
      <c r="E610" t="s">
        <v>2602</v>
      </c>
      <c r="F610" s="1">
        <v>98664</v>
      </c>
      <c r="G610">
        <v>6911130</v>
      </c>
      <c r="H610" t="s">
        <v>2603</v>
      </c>
      <c r="I610">
        <v>450</v>
      </c>
      <c r="K610">
        <v>1</v>
      </c>
      <c r="O610" t="s">
        <v>39</v>
      </c>
      <c r="Q610">
        <v>1</v>
      </c>
      <c r="U610" t="s">
        <v>28</v>
      </c>
      <c r="W610" t="s">
        <v>2604</v>
      </c>
    </row>
    <row r="611" spans="1:23" x14ac:dyDescent="0.25">
      <c r="A611" t="s">
        <v>141</v>
      </c>
      <c r="B611" t="s">
        <v>2600</v>
      </c>
      <c r="C611" t="s">
        <v>2605</v>
      </c>
      <c r="D611" t="s">
        <v>2606</v>
      </c>
      <c r="E611" t="s">
        <v>2607</v>
      </c>
      <c r="F611" s="1">
        <v>98104</v>
      </c>
      <c r="G611">
        <v>6910610</v>
      </c>
      <c r="H611" t="s">
        <v>2608</v>
      </c>
      <c r="I611">
        <v>413</v>
      </c>
      <c r="J611">
        <v>40</v>
      </c>
      <c r="K611">
        <v>1</v>
      </c>
      <c r="L611">
        <v>1</v>
      </c>
      <c r="M611">
        <v>1</v>
      </c>
      <c r="N611">
        <v>1</v>
      </c>
      <c r="O611" t="s">
        <v>39</v>
      </c>
      <c r="P611">
        <v>1</v>
      </c>
      <c r="R611">
        <v>1</v>
      </c>
      <c r="T611" t="s">
        <v>28</v>
      </c>
      <c r="U611" t="s">
        <v>28</v>
      </c>
      <c r="W611" t="s">
        <v>2609</v>
      </c>
    </row>
    <row r="612" spans="1:23" x14ac:dyDescent="0.25">
      <c r="A612" t="s">
        <v>141</v>
      </c>
      <c r="B612" t="s">
        <v>2600</v>
      </c>
      <c r="C612" t="s">
        <v>2610</v>
      </c>
      <c r="D612" t="s">
        <v>2611</v>
      </c>
      <c r="E612" t="s">
        <v>2612</v>
      </c>
      <c r="F612" s="1">
        <v>98431</v>
      </c>
      <c r="G612">
        <v>6911030</v>
      </c>
      <c r="H612" t="s">
        <v>2613</v>
      </c>
      <c r="I612">
        <v>240</v>
      </c>
      <c r="K612">
        <v>1</v>
      </c>
      <c r="O612" t="s">
        <v>39</v>
      </c>
      <c r="Q612">
        <v>1</v>
      </c>
      <c r="U612" t="s">
        <v>28</v>
      </c>
      <c r="W612" t="s">
        <v>2614</v>
      </c>
    </row>
    <row r="613" spans="1:23" x14ac:dyDescent="0.25">
      <c r="A613" t="s">
        <v>141</v>
      </c>
      <c r="B613" t="s">
        <v>2600</v>
      </c>
      <c r="C613" t="s">
        <v>2610</v>
      </c>
      <c r="D613" t="s">
        <v>2615</v>
      </c>
      <c r="E613" t="s">
        <v>2616</v>
      </c>
      <c r="F613" s="1">
        <v>98405</v>
      </c>
      <c r="G613">
        <v>6911018</v>
      </c>
      <c r="H613" t="s">
        <v>2617</v>
      </c>
      <c r="I613">
        <v>405</v>
      </c>
      <c r="K613">
        <v>1</v>
      </c>
      <c r="O613" t="s">
        <v>39</v>
      </c>
      <c r="Q613">
        <v>1</v>
      </c>
      <c r="U613" t="s">
        <v>28</v>
      </c>
      <c r="W613" t="s">
        <v>2618</v>
      </c>
    </row>
    <row r="614" spans="1:23" x14ac:dyDescent="0.25">
      <c r="A614" t="s">
        <v>141</v>
      </c>
      <c r="B614" t="s">
        <v>2600</v>
      </c>
      <c r="C614" t="s">
        <v>2610</v>
      </c>
      <c r="D614" t="s">
        <v>2619</v>
      </c>
      <c r="E614" t="s">
        <v>2616</v>
      </c>
      <c r="F614" s="1">
        <v>98403</v>
      </c>
      <c r="G614">
        <v>6911033</v>
      </c>
      <c r="H614" t="s">
        <v>2620</v>
      </c>
      <c r="I614">
        <v>82</v>
      </c>
      <c r="L614">
        <v>1</v>
      </c>
      <c r="O614" t="s">
        <v>39</v>
      </c>
      <c r="S614">
        <v>1</v>
      </c>
      <c r="U614" t="s">
        <v>28</v>
      </c>
      <c r="W614" t="s">
        <v>2621</v>
      </c>
    </row>
    <row r="615" spans="1:23" x14ac:dyDescent="0.25">
      <c r="A615" t="s">
        <v>141</v>
      </c>
      <c r="B615" t="s">
        <v>2600</v>
      </c>
      <c r="C615" t="s">
        <v>2622</v>
      </c>
      <c r="D615" t="s">
        <v>2623</v>
      </c>
      <c r="E615" t="s">
        <v>2624</v>
      </c>
      <c r="F615" s="1">
        <v>98201</v>
      </c>
      <c r="G615">
        <v>6910004</v>
      </c>
      <c r="H615" t="s">
        <v>2625</v>
      </c>
      <c r="I615">
        <v>491</v>
      </c>
      <c r="K615">
        <v>1</v>
      </c>
      <c r="O615" t="s">
        <v>39</v>
      </c>
      <c r="Q615">
        <v>1</v>
      </c>
      <c r="U615" t="s">
        <v>28</v>
      </c>
      <c r="W615" t="s">
        <v>2626</v>
      </c>
    </row>
    <row r="616" spans="1:23" x14ac:dyDescent="0.25">
      <c r="A616" t="s">
        <v>141</v>
      </c>
      <c r="B616" t="s">
        <v>2600</v>
      </c>
      <c r="C616" t="s">
        <v>2627</v>
      </c>
      <c r="D616" t="s">
        <v>2628</v>
      </c>
      <c r="E616" t="s">
        <v>2627</v>
      </c>
      <c r="F616" s="1">
        <v>99204</v>
      </c>
      <c r="G616">
        <v>6910980</v>
      </c>
      <c r="H616" t="s">
        <v>2629</v>
      </c>
      <c r="I616">
        <v>644</v>
      </c>
      <c r="K616">
        <v>1</v>
      </c>
      <c r="L616">
        <v>1</v>
      </c>
      <c r="O616" t="s">
        <v>39</v>
      </c>
      <c r="Q616">
        <v>1</v>
      </c>
      <c r="S616">
        <v>1</v>
      </c>
      <c r="U616" t="s">
        <v>28</v>
      </c>
      <c r="W616" t="s">
        <v>2630</v>
      </c>
    </row>
    <row r="617" spans="1:23" x14ac:dyDescent="0.25">
      <c r="A617" t="s">
        <v>141</v>
      </c>
      <c r="B617" t="s">
        <v>2600</v>
      </c>
      <c r="C617" t="s">
        <v>2631</v>
      </c>
      <c r="D617" t="s">
        <v>2632</v>
      </c>
      <c r="E617" t="s">
        <v>2633</v>
      </c>
      <c r="F617" s="1">
        <v>98225</v>
      </c>
      <c r="G617">
        <v>6910001</v>
      </c>
      <c r="H617" t="s">
        <v>2634</v>
      </c>
      <c r="I617">
        <v>253</v>
      </c>
      <c r="K617">
        <v>1</v>
      </c>
      <c r="O617" t="s">
        <v>39</v>
      </c>
      <c r="Q617">
        <v>1</v>
      </c>
      <c r="U617" t="s">
        <v>28</v>
      </c>
      <c r="W617" t="s">
        <v>2635</v>
      </c>
    </row>
    <row r="618" spans="1:23" x14ac:dyDescent="0.25">
      <c r="A618" t="s">
        <v>2636</v>
      </c>
      <c r="B618" t="s">
        <v>2637</v>
      </c>
      <c r="C618" t="s">
        <v>2638</v>
      </c>
      <c r="D618" t="s">
        <v>2639</v>
      </c>
      <c r="E618" t="s">
        <v>2640</v>
      </c>
      <c r="F618" s="1">
        <v>25701</v>
      </c>
      <c r="G618">
        <v>6350345</v>
      </c>
      <c r="H618" t="s">
        <v>2641</v>
      </c>
      <c r="I618">
        <v>303</v>
      </c>
      <c r="J618">
        <v>4</v>
      </c>
      <c r="K618">
        <v>1</v>
      </c>
      <c r="M618">
        <v>1</v>
      </c>
      <c r="O618" t="s">
        <v>40</v>
      </c>
      <c r="Q618">
        <v>1</v>
      </c>
      <c r="T618" t="s">
        <v>39</v>
      </c>
      <c r="U618" t="s">
        <v>28</v>
      </c>
      <c r="V618" t="s">
        <v>39</v>
      </c>
      <c r="W618" t="s">
        <v>2642</v>
      </c>
    </row>
    <row r="619" spans="1:23" x14ac:dyDescent="0.25">
      <c r="A619" t="s">
        <v>2636</v>
      </c>
      <c r="B619" t="s">
        <v>2637</v>
      </c>
      <c r="C619" t="s">
        <v>2643</v>
      </c>
      <c r="D619" t="s">
        <v>2644</v>
      </c>
      <c r="E619" t="s">
        <v>2239</v>
      </c>
      <c r="F619" s="1">
        <v>25301</v>
      </c>
      <c r="G619">
        <v>6350120</v>
      </c>
      <c r="H619" t="s">
        <v>2645</v>
      </c>
      <c r="I619">
        <v>956</v>
      </c>
      <c r="K619">
        <v>1</v>
      </c>
      <c r="O619" t="s">
        <v>40</v>
      </c>
      <c r="P619">
        <v>1</v>
      </c>
      <c r="U619" t="s">
        <v>28</v>
      </c>
      <c r="W619" t="s">
        <v>2646</v>
      </c>
    </row>
    <row r="620" spans="1:23" x14ac:dyDescent="0.25">
      <c r="A620" t="s">
        <v>2636</v>
      </c>
      <c r="B620" t="s">
        <v>2637</v>
      </c>
      <c r="C620" t="s">
        <v>2638</v>
      </c>
      <c r="D620" t="s">
        <v>2647</v>
      </c>
      <c r="E620" t="s">
        <v>2640</v>
      </c>
      <c r="F620" s="1">
        <v>25702</v>
      </c>
      <c r="G620">
        <v>6350400</v>
      </c>
      <c r="H620" t="s">
        <v>2648</v>
      </c>
      <c r="I620">
        <v>393</v>
      </c>
      <c r="K620">
        <v>1</v>
      </c>
      <c r="O620" t="s">
        <v>40</v>
      </c>
      <c r="Q620">
        <v>1</v>
      </c>
      <c r="U620" t="s">
        <v>28</v>
      </c>
      <c r="W620" t="s">
        <v>2649</v>
      </c>
    </row>
    <row r="621" spans="1:23" x14ac:dyDescent="0.25">
      <c r="A621" t="s">
        <v>2636</v>
      </c>
      <c r="B621" t="s">
        <v>2637</v>
      </c>
      <c r="C621" t="s">
        <v>2650</v>
      </c>
      <c r="D621" t="s">
        <v>1640</v>
      </c>
      <c r="E621" t="s">
        <v>2651</v>
      </c>
      <c r="F621" s="1">
        <v>26505</v>
      </c>
      <c r="G621">
        <v>6350007</v>
      </c>
      <c r="H621" t="s">
        <v>2652</v>
      </c>
      <c r="I621">
        <v>690</v>
      </c>
      <c r="K621">
        <v>1</v>
      </c>
      <c r="L621">
        <v>1</v>
      </c>
      <c r="O621" t="s">
        <v>40</v>
      </c>
      <c r="P621">
        <v>1</v>
      </c>
      <c r="S621">
        <v>1</v>
      </c>
      <c r="U621" t="s">
        <v>28</v>
      </c>
      <c r="W621" t="s">
        <v>2653</v>
      </c>
    </row>
    <row r="622" spans="1:23" x14ac:dyDescent="0.25">
      <c r="A622" t="s">
        <v>2636</v>
      </c>
      <c r="B622" t="s">
        <v>2637</v>
      </c>
      <c r="C622" t="s">
        <v>1940</v>
      </c>
      <c r="D622" t="s">
        <v>2654</v>
      </c>
      <c r="E622" t="s">
        <v>2655</v>
      </c>
      <c r="F622" s="1">
        <v>26003</v>
      </c>
      <c r="G622">
        <v>6350830</v>
      </c>
      <c r="H622" t="s">
        <v>2656</v>
      </c>
      <c r="I622">
        <v>223</v>
      </c>
      <c r="K622">
        <v>1</v>
      </c>
      <c r="O622" t="s">
        <v>40</v>
      </c>
      <c r="Q622">
        <v>1</v>
      </c>
      <c r="U622" t="s">
        <v>28</v>
      </c>
      <c r="W622" t="s">
        <v>2657</v>
      </c>
    </row>
    <row r="623" spans="1:23" x14ac:dyDescent="0.25">
      <c r="A623" t="s">
        <v>2658</v>
      </c>
      <c r="B623" t="s">
        <v>2659</v>
      </c>
      <c r="C623" t="s">
        <v>2660</v>
      </c>
      <c r="D623" t="s">
        <v>2661</v>
      </c>
      <c r="E623" t="s">
        <v>2662</v>
      </c>
      <c r="F623" s="1">
        <v>54311</v>
      </c>
      <c r="G623">
        <v>6450021</v>
      </c>
      <c r="H623" t="s">
        <v>2663</v>
      </c>
      <c r="I623">
        <v>167</v>
      </c>
      <c r="K623">
        <v>1</v>
      </c>
      <c r="O623" t="s">
        <v>28</v>
      </c>
      <c r="Q623">
        <v>1</v>
      </c>
      <c r="U623" t="s">
        <v>28</v>
      </c>
      <c r="W623" t="s">
        <v>2664</v>
      </c>
    </row>
    <row r="624" spans="1:23" x14ac:dyDescent="0.25">
      <c r="A624" t="s">
        <v>2658</v>
      </c>
      <c r="B624" t="s">
        <v>2659</v>
      </c>
      <c r="C624" t="s">
        <v>2660</v>
      </c>
      <c r="D624" t="s">
        <v>2665</v>
      </c>
      <c r="E624" t="s">
        <v>2662</v>
      </c>
      <c r="F624" s="1">
        <v>54301</v>
      </c>
      <c r="G624">
        <v>6450450</v>
      </c>
      <c r="H624" t="s">
        <v>2666</v>
      </c>
      <c r="I624">
        <v>523</v>
      </c>
      <c r="K624">
        <v>1</v>
      </c>
      <c r="O624" t="s">
        <v>28</v>
      </c>
      <c r="Q624">
        <v>1</v>
      </c>
      <c r="U624" t="s">
        <v>28</v>
      </c>
      <c r="W624" t="s">
        <v>2667</v>
      </c>
    </row>
    <row r="625" spans="1:23" x14ac:dyDescent="0.25">
      <c r="A625" t="s">
        <v>2658</v>
      </c>
      <c r="B625" t="s">
        <v>2659</v>
      </c>
      <c r="C625" t="s">
        <v>2668</v>
      </c>
      <c r="D625" t="s">
        <v>2669</v>
      </c>
      <c r="E625" t="s">
        <v>50</v>
      </c>
      <c r="F625" s="1">
        <v>53715</v>
      </c>
      <c r="G625">
        <v>6450810</v>
      </c>
      <c r="H625" t="s">
        <v>2670</v>
      </c>
      <c r="I625">
        <v>440</v>
      </c>
      <c r="K625">
        <v>1</v>
      </c>
      <c r="O625" t="s">
        <v>28</v>
      </c>
      <c r="Q625">
        <v>1</v>
      </c>
      <c r="U625" t="s">
        <v>28</v>
      </c>
      <c r="W625" t="s">
        <v>2671</v>
      </c>
    </row>
    <row r="626" spans="1:23" x14ac:dyDescent="0.25">
      <c r="A626" t="s">
        <v>2658</v>
      </c>
      <c r="B626" t="s">
        <v>2659</v>
      </c>
      <c r="C626" t="s">
        <v>2668</v>
      </c>
      <c r="D626" t="s">
        <v>2672</v>
      </c>
      <c r="E626" t="s">
        <v>50</v>
      </c>
      <c r="F626" s="1">
        <v>53792</v>
      </c>
      <c r="G626">
        <v>6450820</v>
      </c>
      <c r="H626" t="s">
        <v>2673</v>
      </c>
      <c r="I626">
        <v>471</v>
      </c>
      <c r="J626">
        <v>11</v>
      </c>
      <c r="K626">
        <v>1</v>
      </c>
      <c r="L626">
        <v>1</v>
      </c>
      <c r="M626">
        <v>1</v>
      </c>
      <c r="N626">
        <v>1</v>
      </c>
      <c r="O626" t="s">
        <v>28</v>
      </c>
      <c r="P626">
        <v>1</v>
      </c>
      <c r="R626">
        <v>1</v>
      </c>
      <c r="T626" t="s">
        <v>28</v>
      </c>
      <c r="U626" t="s">
        <v>28</v>
      </c>
      <c r="W626" t="s">
        <v>2674</v>
      </c>
    </row>
    <row r="627" spans="1:23" x14ac:dyDescent="0.25">
      <c r="A627" t="s">
        <v>2658</v>
      </c>
      <c r="B627" t="s">
        <v>2659</v>
      </c>
      <c r="C627" t="s">
        <v>2675</v>
      </c>
      <c r="D627" t="s">
        <v>2676</v>
      </c>
      <c r="E627" t="s">
        <v>2675</v>
      </c>
      <c r="F627" s="1">
        <v>54703</v>
      </c>
      <c r="G627">
        <v>6450310</v>
      </c>
      <c r="H627" t="s">
        <v>2677</v>
      </c>
      <c r="I627">
        <v>304</v>
      </c>
      <c r="K627">
        <v>1</v>
      </c>
      <c r="O627" t="s">
        <v>28</v>
      </c>
      <c r="Q627">
        <v>1</v>
      </c>
      <c r="U627" t="s">
        <v>28</v>
      </c>
      <c r="W627" t="s">
        <v>2678</v>
      </c>
    </row>
    <row r="628" spans="1:23" x14ac:dyDescent="0.25">
      <c r="A628" t="s">
        <v>2658</v>
      </c>
      <c r="B628" t="s">
        <v>2659</v>
      </c>
      <c r="C628" t="s">
        <v>2679</v>
      </c>
      <c r="D628" t="s">
        <v>2680</v>
      </c>
      <c r="E628" t="s">
        <v>2679</v>
      </c>
      <c r="F628" s="1">
        <v>54601</v>
      </c>
      <c r="G628">
        <v>6450680</v>
      </c>
      <c r="H628" t="s">
        <v>2681</v>
      </c>
      <c r="I628">
        <v>325</v>
      </c>
      <c r="K628">
        <v>1</v>
      </c>
      <c r="O628" t="s">
        <v>28</v>
      </c>
      <c r="Q628">
        <v>1</v>
      </c>
      <c r="U628" t="s">
        <v>28</v>
      </c>
      <c r="W628" t="s">
        <v>2682</v>
      </c>
    </row>
    <row r="629" spans="1:23" x14ac:dyDescent="0.25">
      <c r="A629" t="s">
        <v>2658</v>
      </c>
      <c r="B629" t="s">
        <v>2659</v>
      </c>
      <c r="C629" t="s">
        <v>2683</v>
      </c>
      <c r="D629" t="s">
        <v>2684</v>
      </c>
      <c r="E629" t="s">
        <v>2685</v>
      </c>
      <c r="F629" s="1">
        <v>54401</v>
      </c>
      <c r="G629">
        <v>6452085</v>
      </c>
      <c r="H629" t="s">
        <v>2686</v>
      </c>
      <c r="I629">
        <v>321</v>
      </c>
      <c r="K629">
        <v>1</v>
      </c>
      <c r="O629" t="s">
        <v>28</v>
      </c>
      <c r="Q629">
        <v>1</v>
      </c>
      <c r="U629" t="s">
        <v>28</v>
      </c>
      <c r="W629" t="s">
        <v>2687</v>
      </c>
    </row>
    <row r="630" spans="1:23" x14ac:dyDescent="0.25">
      <c r="A630" t="s">
        <v>2658</v>
      </c>
      <c r="B630" t="s">
        <v>2659</v>
      </c>
      <c r="C630" t="s">
        <v>2688</v>
      </c>
      <c r="D630" t="s">
        <v>2689</v>
      </c>
      <c r="E630" t="s">
        <v>2688</v>
      </c>
      <c r="F630" s="1">
        <v>53226</v>
      </c>
      <c r="G630">
        <v>6451030</v>
      </c>
      <c r="H630" t="s">
        <v>2690</v>
      </c>
      <c r="I630">
        <v>306</v>
      </c>
      <c r="J630">
        <v>5</v>
      </c>
      <c r="K630">
        <v>1</v>
      </c>
      <c r="L630">
        <v>1</v>
      </c>
      <c r="N630">
        <v>1</v>
      </c>
      <c r="O630" t="s">
        <v>28</v>
      </c>
      <c r="R630">
        <v>1</v>
      </c>
      <c r="T630" t="s">
        <v>39</v>
      </c>
      <c r="U630" t="s">
        <v>28</v>
      </c>
      <c r="W630" t="s">
        <v>2691</v>
      </c>
    </row>
    <row r="631" spans="1:23" x14ac:dyDescent="0.25">
      <c r="A631" t="s">
        <v>2658</v>
      </c>
      <c r="B631" t="s">
        <v>2659</v>
      </c>
      <c r="C631" t="s">
        <v>2688</v>
      </c>
      <c r="D631" t="s">
        <v>2692</v>
      </c>
      <c r="E631" t="s">
        <v>2688</v>
      </c>
      <c r="F631" s="1">
        <v>53226</v>
      </c>
      <c r="G631">
        <v>6452115</v>
      </c>
      <c r="H631" t="s">
        <v>2693</v>
      </c>
      <c r="I631">
        <v>702</v>
      </c>
      <c r="O631" t="s">
        <v>28</v>
      </c>
      <c r="P631">
        <v>1</v>
      </c>
      <c r="U631" t="s">
        <v>28</v>
      </c>
      <c r="W631" t="s">
        <v>2694</v>
      </c>
    </row>
    <row r="632" spans="1:23" x14ac:dyDescent="0.25">
      <c r="A632" t="s">
        <v>2658</v>
      </c>
      <c r="B632" t="s">
        <v>2659</v>
      </c>
      <c r="C632" t="s">
        <v>2688</v>
      </c>
      <c r="D632" t="s">
        <v>2695</v>
      </c>
      <c r="E632" t="s">
        <v>2688</v>
      </c>
      <c r="F632" s="1">
        <v>53211</v>
      </c>
      <c r="G632">
        <v>6451130</v>
      </c>
      <c r="H632" t="s">
        <v>2696</v>
      </c>
      <c r="I632">
        <v>273</v>
      </c>
      <c r="J632">
        <v>12</v>
      </c>
      <c r="M632">
        <v>1</v>
      </c>
      <c r="N632">
        <v>1</v>
      </c>
      <c r="T632" t="s">
        <v>39</v>
      </c>
      <c r="W632" t="s">
        <v>2697</v>
      </c>
    </row>
    <row r="633" spans="1:23" x14ac:dyDescent="0.25">
      <c r="A633" t="s">
        <v>2658</v>
      </c>
      <c r="B633" t="s">
        <v>2659</v>
      </c>
      <c r="C633" t="s">
        <v>2698</v>
      </c>
      <c r="D633" t="s">
        <v>2699</v>
      </c>
      <c r="E633" t="s">
        <v>2700</v>
      </c>
      <c r="F633" s="1">
        <v>53547</v>
      </c>
      <c r="G633">
        <v>6450015</v>
      </c>
      <c r="H633" t="s">
        <v>2701</v>
      </c>
      <c r="I633">
        <v>240</v>
      </c>
      <c r="K633">
        <v>1</v>
      </c>
      <c r="O633" t="s">
        <v>28</v>
      </c>
      <c r="Q633">
        <v>1</v>
      </c>
      <c r="U633" t="s">
        <v>28</v>
      </c>
      <c r="W633" t="s">
        <v>2702</v>
      </c>
    </row>
    <row r="634" spans="1:23" x14ac:dyDescent="0.25">
      <c r="A634" t="s">
        <v>2658</v>
      </c>
      <c r="B634" t="s">
        <v>2659</v>
      </c>
      <c r="C634" t="s">
        <v>2703</v>
      </c>
      <c r="D634" t="s">
        <v>2704</v>
      </c>
      <c r="E634" t="s">
        <v>2028</v>
      </c>
      <c r="F634" s="1">
        <v>53066</v>
      </c>
      <c r="G634">
        <v>6450175</v>
      </c>
      <c r="H634" t="s">
        <v>2705</v>
      </c>
      <c r="I634">
        <v>117</v>
      </c>
      <c r="K634">
        <v>1</v>
      </c>
      <c r="O634" t="s">
        <v>28</v>
      </c>
      <c r="Q634">
        <v>1</v>
      </c>
      <c r="U634" t="s">
        <v>28</v>
      </c>
      <c r="W634" t="s">
        <v>2706</v>
      </c>
    </row>
    <row r="635" spans="1:23" x14ac:dyDescent="0.25">
      <c r="A635" t="s">
        <v>2658</v>
      </c>
      <c r="B635" t="s">
        <v>2659</v>
      </c>
      <c r="C635" t="s">
        <v>1041</v>
      </c>
      <c r="D635" t="s">
        <v>2707</v>
      </c>
      <c r="E635" t="s">
        <v>2708</v>
      </c>
      <c r="F635" s="1">
        <v>54956</v>
      </c>
      <c r="G635">
        <v>6451290</v>
      </c>
      <c r="H635" t="s">
        <v>2709</v>
      </c>
      <c r="I635">
        <v>150</v>
      </c>
      <c r="K635">
        <v>1</v>
      </c>
      <c r="O635" t="s">
        <v>28</v>
      </c>
      <c r="Q635">
        <v>1</v>
      </c>
      <c r="U635" t="s">
        <v>28</v>
      </c>
      <c r="W635" t="s">
        <v>2710</v>
      </c>
    </row>
    <row r="636" spans="1:23" x14ac:dyDescent="0.25">
      <c r="A636" t="s">
        <v>2658</v>
      </c>
      <c r="B636" t="s">
        <v>2659</v>
      </c>
      <c r="C636" t="s">
        <v>2711</v>
      </c>
      <c r="D636" t="s">
        <v>2712</v>
      </c>
      <c r="E636" t="s">
        <v>2713</v>
      </c>
      <c r="F636" s="1">
        <v>54449</v>
      </c>
      <c r="G636">
        <v>6450860</v>
      </c>
      <c r="H636" t="s">
        <v>2714</v>
      </c>
      <c r="I636">
        <v>500</v>
      </c>
      <c r="K636">
        <v>1</v>
      </c>
      <c r="L636">
        <v>1</v>
      </c>
      <c r="O636" t="s">
        <v>28</v>
      </c>
      <c r="Q636">
        <v>1</v>
      </c>
      <c r="S636">
        <v>1</v>
      </c>
      <c r="U636" t="s">
        <v>28</v>
      </c>
      <c r="W636" t="s">
        <v>2715</v>
      </c>
    </row>
  </sheetData>
  <autoFilter ref="A1:AA636" xr:uid="{00000000-0009-0000-0000-000001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4CA589E25D2EC4B9C95FC6525468ADF" ma:contentTypeVersion="14" ma:contentTypeDescription="Create a new document." ma:contentTypeScope="" ma:versionID="16d70e3e9d90d6355bc633b2ae3c36d3">
  <xsd:schema xmlns:xsd="http://www.w3.org/2001/XMLSchema" xmlns:xs="http://www.w3.org/2001/XMLSchema" xmlns:p="http://schemas.microsoft.com/office/2006/metadata/properties" xmlns:ns2="c62d60e0-23e0-4499-81f3-2c7ed575ad93" xmlns:ns3="17dd49ba-cd04-45bd-9d47-518dac5c8d31" targetNamespace="http://schemas.microsoft.com/office/2006/metadata/properties" ma:root="true" ma:fieldsID="86021f3c5eea983a57f747c4a7c79e9a" ns2:_="" ns3:_="">
    <xsd:import namespace="c62d60e0-23e0-4499-81f3-2c7ed575ad93"/>
    <xsd:import namespace="17dd49ba-cd04-45bd-9d47-518dac5c8d3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2d60e0-23e0-4499-81f3-2c7ed575ad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67eabba6-30aa-4877-9624-dacadc16bf0e"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7dd49ba-cd04-45bd-9d47-518dac5c8d3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b0d9893a-2c07-44ab-8b0e-77f866530a39}" ma:internalName="TaxCatchAll" ma:showField="CatchAllData" ma:web="17dd49ba-cd04-45bd-9d47-518dac5c8d3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62d60e0-23e0-4499-81f3-2c7ed575ad93">
      <Terms xmlns="http://schemas.microsoft.com/office/infopath/2007/PartnerControls"/>
    </lcf76f155ced4ddcb4097134ff3c332f>
    <TaxCatchAll xmlns="17dd49ba-cd04-45bd-9d47-518dac5c8d31"/>
  </documentManagement>
</p:properties>
</file>

<file path=customXml/itemProps1.xml><?xml version="1.0" encoding="utf-8"?>
<ds:datastoreItem xmlns:ds="http://schemas.openxmlformats.org/officeDocument/2006/customXml" ds:itemID="{5AC51107-CB53-4CF6-834B-577907307D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62d60e0-23e0-4499-81f3-2c7ed575ad93"/>
    <ds:schemaRef ds:uri="17dd49ba-cd04-45bd-9d47-518dac5c8d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7A98460-CF4B-4C30-907D-9FAC53851D5D}">
  <ds:schemaRefs>
    <ds:schemaRef ds:uri="http://schemas.microsoft.com/sharepoint/v3/contenttype/forms"/>
  </ds:schemaRefs>
</ds:datastoreItem>
</file>

<file path=customXml/itemProps3.xml><?xml version="1.0" encoding="utf-8"?>
<ds:datastoreItem xmlns:ds="http://schemas.openxmlformats.org/officeDocument/2006/customXml" ds:itemID="{A273E6EB-4803-4F97-A4A0-236FF7E23560}">
  <ds:schemaRefs>
    <ds:schemaRef ds:uri="http://schemas.microsoft.com/office/2006/documentManagement/types"/>
    <ds:schemaRef ds:uri="http://www.w3.org/XML/1998/namespace"/>
    <ds:schemaRef ds:uri="c62d60e0-23e0-4499-81f3-2c7ed575ad93"/>
    <ds:schemaRef ds:uri="17dd49ba-cd04-45bd-9d47-518dac5c8d31"/>
    <ds:schemaRef ds:uri="http://purl.org/dc/elements/1.1/"/>
    <ds:schemaRef ds:uri="http://schemas.openxmlformats.org/package/2006/metadata/core-properties"/>
    <ds:schemaRef ds:uri="http://schemas.microsoft.com/office/infopath/2007/PartnerControls"/>
    <ds:schemaRef ds:uri="http://purl.org/dc/dcmitype/"/>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Descriptive Dashboard</vt:lpstr>
      <vt:lpstr>Sheet1</vt:lpstr>
      <vt:lpstr>Sheet2</vt:lpstr>
      <vt:lpstr>Analysis</vt:lpstr>
      <vt:lpstr>Data Dictionary</vt:lpstr>
      <vt:lpstr>Data Table NIRD_irene</vt:lpstr>
      <vt:lpstr>State Population (2026)</vt:lpstr>
      <vt:lpstr>State Population (2025)</vt:lpstr>
      <vt:lpstr>Top 10 Summary</vt:lpstr>
      <vt:lpstr>Children Under 18 by State</vt:lpstr>
      <vt:lpstr>Data Table NIRD 20230130_orig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boniface wahome</dc:creator>
  <cp:lastModifiedBy>boniface wahome</cp:lastModifiedBy>
  <dcterms:created xsi:type="dcterms:W3CDTF">2025-02-13T15:50:15Z</dcterms:created>
  <dcterms:modified xsi:type="dcterms:W3CDTF">2026-04-14T02:29:04Z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0x01010044CA589E25D2EC4B9C95FC6525468ADF</vt:lpwstr>
  </property>
</Properties>
</file>