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Github\arma3_artillery_calc\csv\"/>
    </mc:Choice>
  </mc:AlternateContent>
  <xr:revisionPtr revIDLastSave="0" documentId="13_ncr:1_{A11BA0E4-6DEA-4B79-A03A-A8A9710EC0D1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export" sheetId="1" r:id="rId1"/>
    <sheet name="Charge 0" sheetId="2" r:id="rId2"/>
    <sheet name="Charge 1" sheetId="3" r:id="rId3"/>
    <sheet name="Charge 2" sheetId="4" r:id="rId4"/>
    <sheet name="Charge 3" sheetId="5" r:id="rId5"/>
    <sheet name="Charge 4" sheetId="6" r:id="rId6"/>
    <sheet name="Charge 5" sheetId="7" r:id="rId7"/>
    <sheet name="Charge 6" sheetId="8" r:id="rId8"/>
  </sheets>
  <calcPr calcId="191029"/>
</workbook>
</file>

<file path=xl/calcChain.xml><?xml version="1.0" encoding="utf-8"?>
<calcChain xmlns="http://schemas.openxmlformats.org/spreadsheetml/2006/main">
  <c r="N26" i="8" l="1"/>
  <c r="N31" i="8" s="1"/>
  <c r="M26" i="8"/>
  <c r="L26" i="8"/>
  <c r="M23" i="8"/>
  <c r="H23" i="8"/>
  <c r="M22" i="8"/>
  <c r="I14" i="8"/>
  <c r="J8" i="8"/>
  <c r="I8" i="8"/>
  <c r="J7" i="8"/>
  <c r="I7" i="8"/>
  <c r="I6" i="8"/>
  <c r="I5" i="8"/>
  <c r="H22" i="8" s="1"/>
  <c r="K4" i="8"/>
  <c r="J4" i="8"/>
  <c r="J5" i="8" s="1"/>
  <c r="I22" i="8" s="1"/>
  <c r="O2" i="8"/>
  <c r="N30" i="7"/>
  <c r="N27" i="7"/>
  <c r="Q26" i="7"/>
  <c r="N26" i="7"/>
  <c r="N31" i="7" s="1"/>
  <c r="M26" i="7"/>
  <c r="L26" i="7"/>
  <c r="Q25" i="7"/>
  <c r="Q24" i="7"/>
  <c r="Q23" i="7"/>
  <c r="M23" i="7"/>
  <c r="H23" i="7"/>
  <c r="M22" i="7"/>
  <c r="I14" i="7"/>
  <c r="J8" i="7"/>
  <c r="I8" i="7"/>
  <c r="J7" i="7"/>
  <c r="I7" i="7"/>
  <c r="I6" i="7"/>
  <c r="I5" i="7"/>
  <c r="H22" i="7" s="1"/>
  <c r="K4" i="7"/>
  <c r="J4" i="7"/>
  <c r="I23" i="7" s="1"/>
  <c r="O2" i="7"/>
  <c r="N26" i="6"/>
  <c r="N27" i="6" s="1"/>
  <c r="M26" i="6"/>
  <c r="L26" i="6"/>
  <c r="M23" i="6"/>
  <c r="H23" i="6"/>
  <c r="M22" i="6"/>
  <c r="I14" i="6"/>
  <c r="J8" i="6"/>
  <c r="I8" i="6"/>
  <c r="J7" i="6"/>
  <c r="I7" i="6"/>
  <c r="I6" i="6"/>
  <c r="J5" i="6"/>
  <c r="I22" i="6" s="1"/>
  <c r="I5" i="6"/>
  <c r="H22" i="6" s="1"/>
  <c r="K4" i="6"/>
  <c r="J4" i="6"/>
  <c r="J6" i="6" s="1"/>
  <c r="O2" i="6"/>
  <c r="Q26" i="5"/>
  <c r="N26" i="5"/>
  <c r="N30" i="5" s="1"/>
  <c r="M26" i="5"/>
  <c r="L26" i="5"/>
  <c r="Q25" i="5"/>
  <c r="M23" i="5"/>
  <c r="H23" i="5"/>
  <c r="H24" i="5" s="1"/>
  <c r="M22" i="5"/>
  <c r="H22" i="5"/>
  <c r="I14" i="5"/>
  <c r="J8" i="5"/>
  <c r="I8" i="5"/>
  <c r="J7" i="5"/>
  <c r="I7" i="5"/>
  <c r="I6" i="5"/>
  <c r="I5" i="5"/>
  <c r="J4" i="5"/>
  <c r="J6" i="5" s="1"/>
  <c r="O2" i="5"/>
  <c r="N30" i="4"/>
  <c r="N27" i="4"/>
  <c r="Q26" i="4"/>
  <c r="N26" i="4"/>
  <c r="N31" i="4" s="1"/>
  <c r="M26" i="4"/>
  <c r="L26" i="4"/>
  <c r="Q25" i="4"/>
  <c r="Q24" i="4"/>
  <c r="Q23" i="4"/>
  <c r="M23" i="4"/>
  <c r="H23" i="4"/>
  <c r="M22" i="4"/>
  <c r="I14" i="4"/>
  <c r="J8" i="4"/>
  <c r="I8" i="4"/>
  <c r="J7" i="4"/>
  <c r="I7" i="4"/>
  <c r="I6" i="4"/>
  <c r="I5" i="4"/>
  <c r="H22" i="4" s="1"/>
  <c r="K4" i="4"/>
  <c r="J4" i="4"/>
  <c r="J5" i="4" s="1"/>
  <c r="I22" i="4" s="1"/>
  <c r="O2" i="4"/>
  <c r="N30" i="3"/>
  <c r="N27" i="3"/>
  <c r="Q26" i="3"/>
  <c r="N26" i="3"/>
  <c r="N31" i="3" s="1"/>
  <c r="M26" i="3"/>
  <c r="L26" i="3"/>
  <c r="Q25" i="3"/>
  <c r="Q24" i="3"/>
  <c r="Q23" i="3"/>
  <c r="M23" i="3"/>
  <c r="H23" i="3"/>
  <c r="H24" i="3" s="1"/>
  <c r="M22" i="3"/>
  <c r="H22" i="3"/>
  <c r="I14" i="3"/>
  <c r="J8" i="3"/>
  <c r="I8" i="3"/>
  <c r="J7" i="3"/>
  <c r="I7" i="3"/>
  <c r="I6" i="3"/>
  <c r="I5" i="3"/>
  <c r="J4" i="3"/>
  <c r="J5" i="3" s="1"/>
  <c r="I22" i="3" s="1"/>
  <c r="O2" i="3"/>
  <c r="N30" i="2"/>
  <c r="N27" i="2"/>
  <c r="N26" i="2"/>
  <c r="Q26" i="2" s="1"/>
  <c r="M26" i="2"/>
  <c r="L26" i="2"/>
  <c r="Q24" i="2"/>
  <c r="Q23" i="2"/>
  <c r="M23" i="2"/>
  <c r="H23" i="2"/>
  <c r="M22" i="2"/>
  <c r="I22" i="2"/>
  <c r="I14" i="2"/>
  <c r="J8" i="2"/>
  <c r="I8" i="2"/>
  <c r="J7" i="2"/>
  <c r="I7" i="2"/>
  <c r="J6" i="2"/>
  <c r="I6" i="2"/>
  <c r="J5" i="2"/>
  <c r="I5" i="2"/>
  <c r="H22" i="2" s="1"/>
  <c r="K4" i="2"/>
  <c r="J4" i="2"/>
  <c r="I23" i="2" s="1"/>
  <c r="I24" i="2" s="1"/>
  <c r="O2" i="2"/>
  <c r="H24" i="4" l="1"/>
  <c r="H24" i="6"/>
  <c r="H24" i="7"/>
  <c r="H24" i="8"/>
  <c r="H24" i="2"/>
  <c r="H25" i="4"/>
  <c r="I23" i="4"/>
  <c r="I24" i="4" s="1"/>
  <c r="J5" i="5"/>
  <c r="I22" i="5" s="1"/>
  <c r="J9" i="5"/>
  <c r="N31" i="5"/>
  <c r="I9" i="6"/>
  <c r="J10" i="6" s="1"/>
  <c r="Q23" i="6"/>
  <c r="N30" i="6"/>
  <c r="J6" i="7"/>
  <c r="I23" i="8"/>
  <c r="I24" i="8" s="1"/>
  <c r="Q25" i="8"/>
  <c r="Q26" i="8"/>
  <c r="J6" i="4"/>
  <c r="I23" i="5"/>
  <c r="I24" i="5" s="1"/>
  <c r="J9" i="6"/>
  <c r="I25" i="6" s="1"/>
  <c r="I15" i="6" s="1"/>
  <c r="N31" i="6"/>
  <c r="I9" i="7"/>
  <c r="I10" i="7" s="1"/>
  <c r="H25" i="7"/>
  <c r="J6" i="8"/>
  <c r="Q24" i="8"/>
  <c r="N27" i="8"/>
  <c r="I23" i="3"/>
  <c r="I24" i="3" s="1"/>
  <c r="I9" i="2"/>
  <c r="I10" i="2" s="1"/>
  <c r="H25" i="2"/>
  <c r="K4" i="3"/>
  <c r="J6" i="3"/>
  <c r="J9" i="2"/>
  <c r="J10" i="2" s="1"/>
  <c r="N31" i="2"/>
  <c r="I9" i="3"/>
  <c r="H25" i="3" s="1"/>
  <c r="Q25" i="2"/>
  <c r="J9" i="3"/>
  <c r="I25" i="3" s="1"/>
  <c r="I15" i="3" s="1"/>
  <c r="I9" i="4"/>
  <c r="J10" i="4" s="1"/>
  <c r="K4" i="5"/>
  <c r="Q24" i="5"/>
  <c r="N27" i="5"/>
  <c r="I23" i="6"/>
  <c r="I24" i="6" s="1"/>
  <c r="Q25" i="6"/>
  <c r="Q26" i="6"/>
  <c r="J5" i="7"/>
  <c r="I22" i="7" s="1"/>
  <c r="I24" i="7" s="1"/>
  <c r="J9" i="7"/>
  <c r="I9" i="8"/>
  <c r="H25" i="8" s="1"/>
  <c r="Q23" i="8"/>
  <c r="N30" i="8"/>
  <c r="J9" i="4"/>
  <c r="I25" i="4" s="1"/>
  <c r="I15" i="4" s="1"/>
  <c r="I9" i="5"/>
  <c r="I10" i="5" s="1"/>
  <c r="Q23" i="5"/>
  <c r="Q24" i="6"/>
  <c r="J9" i="8"/>
  <c r="I25" i="8" s="1"/>
  <c r="I15" i="8" s="1"/>
  <c r="I10" i="3" l="1"/>
  <c r="H25" i="6"/>
  <c r="I25" i="5"/>
  <c r="I15" i="5" s="1"/>
  <c r="I10" i="4"/>
  <c r="J10" i="3"/>
  <c r="I25" i="7"/>
  <c r="I15" i="7" s="1"/>
  <c r="I10" i="6"/>
  <c r="H25" i="5"/>
  <c r="J10" i="8"/>
  <c r="I10" i="8"/>
  <c r="I25" i="2"/>
  <c r="I15" i="2" s="1"/>
  <c r="J10" i="7"/>
  <c r="J10" i="5"/>
</calcChain>
</file>

<file path=xl/sharedStrings.xml><?xml version="1.0" encoding="utf-8"?>
<sst xmlns="http://schemas.openxmlformats.org/spreadsheetml/2006/main" count="583" uniqueCount="240">
  <si>
    <t>0.0</t>
  </si>
  <si>
    <t>R A N G E</t>
  </si>
  <si>
    <t>E L E V</t>
  </si>
  <si>
    <t>D ELEV PER 100 M DR</t>
  </si>
  <si>
    <t>TIMF OF FLIGHT</t>
  </si>
  <si>
    <t>Нормальное вычисление</t>
  </si>
  <si>
    <t>Округление</t>
  </si>
  <si>
    <t>M</t>
  </si>
  <si>
    <t>MU</t>
  </si>
  <si>
    <t>Mil</t>
  </si>
  <si>
    <t>src</t>
  </si>
  <si>
    <t>Range to target</t>
  </si>
  <si>
    <t>Elevation by table</t>
  </si>
  <si>
    <t>D per 100m by table</t>
  </si>
  <si>
    <t>altitude on target</t>
  </si>
  <si>
    <t>altitude on self</t>
  </si>
  <si>
    <t>D elev on target</t>
  </si>
  <si>
    <t>Elevation on target</t>
  </si>
  <si>
    <t>Azimute</t>
  </si>
  <si>
    <t>Range</t>
  </si>
  <si>
    <t>Elevation</t>
  </si>
  <si>
    <t>X</t>
  </si>
  <si>
    <t>Y</t>
  </si>
  <si>
    <t>Z</t>
  </si>
  <si>
    <t>Позиция миномета</t>
  </si>
  <si>
    <t>Позиция цели</t>
  </si>
  <si>
    <t>1) вычисляем результат для 10м</t>
  </si>
  <si>
    <t>2) находим множитель для точного значения</t>
  </si>
  <si>
    <t>x(+1) y(+1)</t>
  </si>
  <si>
    <t>3) находим изменение угла для точного значения</t>
  </si>
  <si>
    <t>x(+1) y(-1)</t>
  </si>
  <si>
    <t>4) Изменяем табличное значение угла на точное</t>
  </si>
  <si>
    <t>∆Z</t>
  </si>
  <si>
    <t>Range [m]</t>
  </si>
  <si>
    <t>α [mil]</t>
  </si>
  <si>
    <t>x(-1) y(-1)</t>
  </si>
  <si>
    <t>x(-1) y(+1)</t>
  </si>
  <si>
    <t>35.5</t>
  </si>
  <si>
    <t>35.6</t>
  </si>
  <si>
    <t>35.4</t>
  </si>
  <si>
    <t>35.3</t>
  </si>
  <si>
    <t>35.2</t>
  </si>
  <si>
    <t>35.1</t>
  </si>
  <si>
    <t>34.9</t>
  </si>
  <si>
    <t>34.8</t>
  </si>
  <si>
    <t>34.6</t>
  </si>
  <si>
    <t>34.4</t>
  </si>
  <si>
    <t>34.3</t>
  </si>
  <si>
    <t>34.2</t>
  </si>
  <si>
    <t>34.1</t>
  </si>
  <si>
    <t>33.8</t>
  </si>
  <si>
    <t>33.7</t>
  </si>
  <si>
    <t>33.6</t>
  </si>
  <si>
    <t>33.4</t>
  </si>
  <si>
    <t>33.3</t>
  </si>
  <si>
    <t>33.1</t>
  </si>
  <si>
    <t>32.9</t>
  </si>
  <si>
    <t>32.7</t>
  </si>
  <si>
    <t>32.5</t>
  </si>
  <si>
    <t>32.3</t>
  </si>
  <si>
    <t>32.1</t>
  </si>
  <si>
    <t>31.9</t>
  </si>
  <si>
    <t>31.6</t>
  </si>
  <si>
    <t>31.4</t>
  </si>
  <si>
    <t>40.8</t>
  </si>
  <si>
    <t>40.9</t>
  </si>
  <si>
    <t>40.7</t>
  </si>
  <si>
    <t>40.6</t>
  </si>
  <si>
    <t>40.5</t>
  </si>
  <si>
    <t>40.4</t>
  </si>
  <si>
    <t>40.3</t>
  </si>
  <si>
    <t>40.2</t>
  </si>
  <si>
    <t>40.1</t>
  </si>
  <si>
    <t>40.0</t>
  </si>
  <si>
    <t>39.9</t>
  </si>
  <si>
    <t>39.8</t>
  </si>
  <si>
    <t>39.6</t>
  </si>
  <si>
    <t>39.5</t>
  </si>
  <si>
    <t>39.3</t>
  </si>
  <si>
    <t>39.2</t>
  </si>
  <si>
    <t>39.0</t>
  </si>
  <si>
    <t>38.9</t>
  </si>
  <si>
    <t>38.8</t>
  </si>
  <si>
    <t>38.7</t>
  </si>
  <si>
    <t>38.6</t>
  </si>
  <si>
    <t>38.5</t>
  </si>
  <si>
    <t>38.3</t>
  </si>
  <si>
    <t>38.2</t>
  </si>
  <si>
    <t>38.1</t>
  </si>
  <si>
    <t>37.9</t>
  </si>
  <si>
    <t>37.8</t>
  </si>
  <si>
    <t>37.6</t>
  </si>
  <si>
    <t>37.5</t>
  </si>
  <si>
    <t>37.3</t>
  </si>
  <si>
    <t>37.1</t>
  </si>
  <si>
    <t>36.9</t>
  </si>
  <si>
    <t>36.8</t>
  </si>
  <si>
    <t>36.5</t>
  </si>
  <si>
    <t>36.3</t>
  </si>
  <si>
    <t>36.1</t>
  </si>
  <si>
    <t>35.9</t>
  </si>
  <si>
    <t>34.7</t>
  </si>
  <si>
    <t>34.0</t>
  </si>
  <si>
    <t>43.9</t>
  </si>
  <si>
    <t>43.8</t>
  </si>
  <si>
    <t>43.7</t>
  </si>
  <si>
    <t>43.6</t>
  </si>
  <si>
    <t>43.5</t>
  </si>
  <si>
    <t>43.4</t>
  </si>
  <si>
    <t>43.3</t>
  </si>
  <si>
    <t>43.2</t>
  </si>
  <si>
    <t>43.0</t>
  </si>
  <si>
    <t>42.9</t>
  </si>
  <si>
    <t>42.8</t>
  </si>
  <si>
    <t>42.7</t>
  </si>
  <si>
    <t>42.5</t>
  </si>
  <si>
    <t>42.4</t>
  </si>
  <si>
    <t>42.3</t>
  </si>
  <si>
    <t>42.2</t>
  </si>
  <si>
    <t>42.0</t>
  </si>
  <si>
    <t>41.9</t>
  </si>
  <si>
    <t>41.8</t>
  </si>
  <si>
    <t>41.7</t>
  </si>
  <si>
    <t>41.6</t>
  </si>
  <si>
    <t>41.4</t>
  </si>
  <si>
    <t>41.3</t>
  </si>
  <si>
    <t>41.2</t>
  </si>
  <si>
    <t>41.0</t>
  </si>
  <si>
    <t>39.7</t>
  </si>
  <si>
    <t>39.4</t>
  </si>
  <si>
    <t>39.1</t>
  </si>
  <si>
    <t>37.4</t>
  </si>
  <si>
    <t>36.6</t>
  </si>
  <si>
    <t>35.0</t>
  </si>
  <si>
    <t>48.1</t>
  </si>
  <si>
    <t>48.0</t>
  </si>
  <si>
    <t>47.8</t>
  </si>
  <si>
    <t>47.9</t>
  </si>
  <si>
    <t>47.7</t>
  </si>
  <si>
    <t>47.6</t>
  </si>
  <si>
    <t>47.5</t>
  </si>
  <si>
    <t>47.4</t>
  </si>
  <si>
    <t>47.3</t>
  </si>
  <si>
    <t>47.2</t>
  </si>
  <si>
    <t>47.1</t>
  </si>
  <si>
    <t>47.0</t>
  </si>
  <si>
    <t>46.9</t>
  </si>
  <si>
    <t>46.8</t>
  </si>
  <si>
    <t>46.6</t>
  </si>
  <si>
    <t>46.4</t>
  </si>
  <si>
    <t>46.2</t>
  </si>
  <si>
    <t>46.0</t>
  </si>
  <si>
    <t>45.9</t>
  </si>
  <si>
    <t>45.8</t>
  </si>
  <si>
    <t>45.6</t>
  </si>
  <si>
    <t>45.5</t>
  </si>
  <si>
    <t>45.4</t>
  </si>
  <si>
    <t>45.3</t>
  </si>
  <si>
    <t>45.2</t>
  </si>
  <si>
    <t>45.0</t>
  </si>
  <si>
    <t>44.9</t>
  </si>
  <si>
    <t>34.5</t>
  </si>
  <si>
    <t>53.1</t>
  </si>
  <si>
    <t>53.3</t>
  </si>
  <si>
    <t>53.5</t>
  </si>
  <si>
    <t>53.4</t>
  </si>
  <si>
    <t>53.2</t>
  </si>
  <si>
    <t>53.0</t>
  </si>
  <si>
    <t>52.9</t>
  </si>
  <si>
    <t>52.8</t>
  </si>
  <si>
    <t>52.7</t>
  </si>
  <si>
    <t>52.6</t>
  </si>
  <si>
    <t>52.5</t>
  </si>
  <si>
    <t>52.4</t>
  </si>
  <si>
    <t>52.3</t>
  </si>
  <si>
    <t>52.2</t>
  </si>
  <si>
    <t>52.0</t>
  </si>
  <si>
    <t>51.9</t>
  </si>
  <si>
    <t>51.7</t>
  </si>
  <si>
    <t>51.5</t>
  </si>
  <si>
    <t>51.3</t>
  </si>
  <si>
    <t>51.2</t>
  </si>
  <si>
    <t>51.0</t>
  </si>
  <si>
    <t>50.9</t>
  </si>
  <si>
    <t>50.8</t>
  </si>
  <si>
    <t>50.6</t>
  </si>
  <si>
    <t>50.5</t>
  </si>
  <si>
    <t>50.4</t>
  </si>
  <si>
    <t>50.3</t>
  </si>
  <si>
    <t>50.2</t>
  </si>
  <si>
    <t>50.1</t>
  </si>
  <si>
    <t>50.0</t>
  </si>
  <si>
    <t>49.9</t>
  </si>
  <si>
    <t>49.8</t>
  </si>
  <si>
    <t>49.7</t>
  </si>
  <si>
    <t>49.6</t>
  </si>
  <si>
    <t>49.5</t>
  </si>
  <si>
    <t>49.3</t>
  </si>
  <si>
    <t>49.1</t>
  </si>
  <si>
    <t>49.0</t>
  </si>
  <si>
    <t>48.8</t>
  </si>
  <si>
    <t>48.7</t>
  </si>
  <si>
    <t>48.6</t>
  </si>
  <si>
    <t>48.5</t>
  </si>
  <si>
    <t>48.3</t>
  </si>
  <si>
    <t>48.2</t>
  </si>
  <si>
    <t>44.7</t>
  </si>
  <si>
    <t>44.3</t>
  </si>
  <si>
    <t>44.1</t>
  </si>
  <si>
    <t>41.1</t>
  </si>
  <si>
    <t>31.1</t>
  </si>
  <si>
    <t>30.4</t>
  </si>
  <si>
    <t>30.3</t>
  </si>
  <si>
    <t>30.1</t>
  </si>
  <si>
    <t>30</t>
  </si>
  <si>
    <t>29.8</t>
  </si>
  <si>
    <t>29.7</t>
  </si>
  <si>
    <t>29.6</t>
  </si>
  <si>
    <t>29.4</t>
  </si>
  <si>
    <t>29.3</t>
  </si>
  <si>
    <t>29.1</t>
  </si>
  <si>
    <t>28.9</t>
  </si>
  <si>
    <t>28.7</t>
  </si>
  <si>
    <t>28.5</t>
  </si>
  <si>
    <t>28.2</t>
  </si>
  <si>
    <t>28</t>
  </si>
  <si>
    <t>27.7</t>
  </si>
  <si>
    <t>27.4</t>
  </si>
  <si>
    <t>27.1</t>
  </si>
  <si>
    <t>26.7</t>
  </si>
  <si>
    <t>26.3</t>
  </si>
  <si>
    <t>25.8</t>
  </si>
  <si>
    <t>25.2</t>
  </si>
  <si>
    <t>24.3</t>
  </si>
  <si>
    <t>22.3</t>
  </si>
  <si>
    <t>30.9</t>
  </si>
  <si>
    <t>30.8</t>
  </si>
  <si>
    <t>30.7</t>
  </si>
  <si>
    <t>30.6</t>
  </si>
  <si>
    <t>30.5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</si>
</sst>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1">
    <font>
      <sz val="10"/>
      <color rgb="FF000000"/>
      <name val="Arial"/>
    </font>
    <font>
      <sz val="10"/>
      <name val="Arial"/>
    </font>
    <font>
      <sz val="6"/>
      <name val="&quot;Microsoft Sans Serif&quot;"/>
    </font>
    <font>
      <sz val="11"/>
      <color rgb="FF000000"/>
      <name val="Calibri"/>
    </font>
    <font>
      <sz val="11"/>
      <color rgb="FF000000"/>
      <name val="Inconsolata"/>
    </font>
    <font>
      <sz val="10"/>
      <name val="Arial"/>
    </font>
    <font>
      <sz val="8"/>
      <name val="Cambria"/>
    </font>
    <font>
      <sz val="11"/>
      <name val="Arial"/>
    </font>
    <font>
      <sz val="10"/>
      <color rgb="FF000000"/>
      <name val="-apple-system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 applyAlignment="1"/>
    <xf numFmtId="164" fontId="1" fillId="0" borderId="1" xfId="0" applyNumberFormat="1" applyFont="1" applyBorder="1" applyAlignment="1"/>
    <xf numFmtId="0" fontId="2" fillId="0" borderId="0" xfId="0" applyFont="1" applyAlignment="1"/>
    <xf numFmtId="0" fontId="3" fillId="0" borderId="4" xfId="0" applyFont="1" applyBorder="1" applyAlignment="1"/>
    <xf numFmtId="0" fontId="4" fillId="2" borderId="0" xfId="0" applyFont="1" applyFill="1"/>
    <xf numFmtId="0" fontId="5" fillId="0" borderId="0" xfId="0" applyFont="1" applyAlignment="1"/>
    <xf numFmtId="0" fontId="3" fillId="0" borderId="6" xfId="0" applyFont="1" applyBorder="1" applyAlignment="1">
      <alignment horizontal="right"/>
    </xf>
    <xf numFmtId="0" fontId="2" fillId="0" borderId="1" xfId="0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right"/>
    </xf>
    <xf numFmtId="0" fontId="4" fillId="2" borderId="0" xfId="0" applyFont="1" applyFill="1"/>
    <xf numFmtId="0" fontId="5" fillId="0" borderId="1" xfId="0" applyFont="1" applyBorder="1" applyAlignment="1"/>
    <xf numFmtId="0" fontId="1" fillId="0" borderId="0" xfId="0" applyFont="1" applyAlignment="1"/>
    <xf numFmtId="0" fontId="7" fillId="0" borderId="0" xfId="0" applyFont="1"/>
    <xf numFmtId="0" fontId="3" fillId="0" borderId="5" xfId="0" applyFont="1" applyBorder="1" applyAlignment="1"/>
    <xf numFmtId="0" fontId="3" fillId="0" borderId="1" xfId="0" applyFont="1" applyBorder="1" applyAlignment="1"/>
    <xf numFmtId="0" fontId="3" fillId="0" borderId="1" xfId="0" applyFont="1" applyBorder="1" applyAlignment="1"/>
    <xf numFmtId="0" fontId="8" fillId="2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7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/>
    <xf numFmtId="0" fontId="3" fillId="3" borderId="0" xfId="0" applyFont="1" applyFill="1" applyAlignment="1">
      <alignment horizontal="right"/>
    </xf>
    <xf numFmtId="164" fontId="3" fillId="0" borderId="1" xfId="0" applyNumberFormat="1" applyFont="1" applyBorder="1" applyAlignment="1"/>
    <xf numFmtId="0" fontId="1" fillId="0" borderId="1" xfId="0" applyFont="1" applyBorder="1"/>
    <xf numFmtId="0" fontId="3" fillId="0" borderId="4" xfId="0" applyFont="1" applyBorder="1" applyAlignment="1"/>
    <xf numFmtId="0" fontId="1" fillId="0" borderId="5" xfId="0" applyFont="1" applyBorder="1"/>
    <xf numFmtId="0" fontId="3" fillId="0" borderId="8" xfId="0" applyFont="1" applyBorder="1" applyAlignment="1"/>
    <xf numFmtId="0" fontId="1" fillId="0" borderId="9" xfId="0" applyFont="1" applyBorder="1"/>
    <xf numFmtId="0" fontId="2" fillId="0" borderId="0" xfId="0" applyFont="1" applyAlignment="1"/>
    <xf numFmtId="0" fontId="0" fillId="0" borderId="0" xfId="0" applyFont="1" applyAlignment="1"/>
    <xf numFmtId="0" fontId="3" fillId="0" borderId="7" xfId="0" applyFont="1" applyBorder="1" applyAlignment="1"/>
    <xf numFmtId="0" fontId="2" fillId="0" borderId="2" xfId="0" applyFont="1" applyBorder="1" applyAlignment="1"/>
    <xf numFmtId="0" fontId="1" fillId="0" borderId="3" xfId="0" applyFont="1" applyBorder="1"/>
    <xf numFmtId="0" fontId="1" fillId="0" borderId="6" xfId="0" applyFont="1" applyBorder="1"/>
    <xf numFmtId="49" fontId="0" fillId="0" borderId="0" xfId="0" applyNumberFormat="1" applyFont="1" applyAlignment="1"/>
    <xf numFmtId="49" fontId="9" fillId="0" borderId="3" xfId="0" applyNumberFormat="1" applyFont="1" applyFill="1" applyBorder="1" applyAlignment="1"/>
    <xf numFmtId="49" fontId="1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 L E V относительно параметра R A N G 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'Charge 0'!$A$5:$A$25</c:f>
              <c:numCache>
                <c:formatCode>General</c:formatCode>
                <c:ptCount val="21"/>
                <c:pt idx="0">
                  <c:v>485</c:v>
                </c:pt>
                <c:pt idx="1">
                  <c:v>500</c:v>
                </c:pt>
                <c:pt idx="2">
                  <c:v>550</c:v>
                </c:pt>
                <c:pt idx="3">
                  <c:v>600</c:v>
                </c:pt>
                <c:pt idx="4">
                  <c:v>650</c:v>
                </c:pt>
                <c:pt idx="5">
                  <c:v>700</c:v>
                </c:pt>
                <c:pt idx="6">
                  <c:v>750</c:v>
                </c:pt>
                <c:pt idx="7">
                  <c:v>800</c:v>
                </c:pt>
                <c:pt idx="8">
                  <c:v>850</c:v>
                </c:pt>
                <c:pt idx="9">
                  <c:v>900</c:v>
                </c:pt>
                <c:pt idx="10">
                  <c:v>950</c:v>
                </c:pt>
                <c:pt idx="11">
                  <c:v>1000</c:v>
                </c:pt>
                <c:pt idx="12">
                  <c:v>1050</c:v>
                </c:pt>
                <c:pt idx="13">
                  <c:v>1100</c:v>
                </c:pt>
                <c:pt idx="14">
                  <c:v>1150</c:v>
                </c:pt>
                <c:pt idx="15">
                  <c:v>1200</c:v>
                </c:pt>
                <c:pt idx="16">
                  <c:v>1250</c:v>
                </c:pt>
                <c:pt idx="17">
                  <c:v>1300</c:v>
                </c:pt>
                <c:pt idx="18">
                  <c:v>1350</c:v>
                </c:pt>
                <c:pt idx="19">
                  <c:v>1400</c:v>
                </c:pt>
                <c:pt idx="20">
                  <c:v>1416</c:v>
                </c:pt>
              </c:numCache>
            </c:numRef>
          </c:cat>
          <c:val>
            <c:numRef>
              <c:f>'Charge 0'!$B$5:$B$25</c:f>
              <c:numCache>
                <c:formatCode>General</c:formatCode>
                <c:ptCount val="21"/>
                <c:pt idx="0">
                  <c:v>1421</c:v>
                </c:pt>
                <c:pt idx="1">
                  <c:v>1415</c:v>
                </c:pt>
                <c:pt idx="2">
                  <c:v>1396</c:v>
                </c:pt>
                <c:pt idx="3">
                  <c:v>1377</c:v>
                </c:pt>
                <c:pt idx="4">
                  <c:v>1356</c:v>
                </c:pt>
                <c:pt idx="5">
                  <c:v>1336</c:v>
                </c:pt>
                <c:pt idx="6">
                  <c:v>1315</c:v>
                </c:pt>
                <c:pt idx="7">
                  <c:v>1293</c:v>
                </c:pt>
                <c:pt idx="8">
                  <c:v>1271</c:v>
                </c:pt>
                <c:pt idx="9">
                  <c:v>1248</c:v>
                </c:pt>
                <c:pt idx="10">
                  <c:v>1224</c:v>
                </c:pt>
                <c:pt idx="11">
                  <c:v>1199</c:v>
                </c:pt>
                <c:pt idx="12">
                  <c:v>1172</c:v>
                </c:pt>
                <c:pt idx="13">
                  <c:v>1145</c:v>
                </c:pt>
                <c:pt idx="14">
                  <c:v>1114</c:v>
                </c:pt>
                <c:pt idx="15">
                  <c:v>1082</c:v>
                </c:pt>
                <c:pt idx="16">
                  <c:v>1045</c:v>
                </c:pt>
                <c:pt idx="17">
                  <c:v>1004</c:v>
                </c:pt>
                <c:pt idx="18">
                  <c:v>950</c:v>
                </c:pt>
                <c:pt idx="19">
                  <c:v>866</c:v>
                </c:pt>
                <c:pt idx="20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AB-4B89-A0C8-336B8CD9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8261114"/>
        <c:axId val="45661417"/>
      </c:lineChart>
      <c:catAx>
        <c:axId val="95826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 A N G 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45661417"/>
        <c:crosses val="autoZero"/>
        <c:auto val="1"/>
        <c:lblAlgn val="ctr"/>
        <c:lblOffset val="100"/>
        <c:noMultiLvlLbl val="1"/>
      </c:catAx>
      <c:valAx>
        <c:axId val="45661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 L E 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9582611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 L E V относительно параметра R A N G 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'Charge 5'!$A$5:$A$82</c:f>
              <c:numCache>
                <c:formatCode>General</c:formatCode>
                <c:ptCount val="78"/>
                <c:pt idx="0">
                  <c:v>2000</c:v>
                </c:pt>
                <c:pt idx="1">
                  <c:v>2050</c:v>
                </c:pt>
                <c:pt idx="2">
                  <c:v>2100</c:v>
                </c:pt>
                <c:pt idx="3">
                  <c:v>2150</c:v>
                </c:pt>
                <c:pt idx="4">
                  <c:v>2200</c:v>
                </c:pt>
                <c:pt idx="5">
                  <c:v>2250</c:v>
                </c:pt>
                <c:pt idx="6">
                  <c:v>2300</c:v>
                </c:pt>
                <c:pt idx="7">
                  <c:v>2350</c:v>
                </c:pt>
                <c:pt idx="8">
                  <c:v>2400</c:v>
                </c:pt>
                <c:pt idx="9">
                  <c:v>2450</c:v>
                </c:pt>
                <c:pt idx="10">
                  <c:v>2500</c:v>
                </c:pt>
                <c:pt idx="11">
                  <c:v>2550</c:v>
                </c:pt>
                <c:pt idx="12">
                  <c:v>2600</c:v>
                </c:pt>
                <c:pt idx="13">
                  <c:v>2650</c:v>
                </c:pt>
                <c:pt idx="14">
                  <c:v>2700</c:v>
                </c:pt>
                <c:pt idx="15">
                  <c:v>2750</c:v>
                </c:pt>
                <c:pt idx="16">
                  <c:v>2800</c:v>
                </c:pt>
                <c:pt idx="17">
                  <c:v>2850</c:v>
                </c:pt>
                <c:pt idx="18">
                  <c:v>2900</c:v>
                </c:pt>
                <c:pt idx="19">
                  <c:v>2950</c:v>
                </c:pt>
                <c:pt idx="20">
                  <c:v>3000</c:v>
                </c:pt>
                <c:pt idx="21">
                  <c:v>3050</c:v>
                </c:pt>
                <c:pt idx="22">
                  <c:v>3100</c:v>
                </c:pt>
                <c:pt idx="23">
                  <c:v>3150</c:v>
                </c:pt>
                <c:pt idx="24">
                  <c:v>3200</c:v>
                </c:pt>
                <c:pt idx="25">
                  <c:v>3250</c:v>
                </c:pt>
                <c:pt idx="26">
                  <c:v>3300</c:v>
                </c:pt>
                <c:pt idx="27">
                  <c:v>3350</c:v>
                </c:pt>
                <c:pt idx="28">
                  <c:v>3400</c:v>
                </c:pt>
                <c:pt idx="29">
                  <c:v>3450</c:v>
                </c:pt>
                <c:pt idx="30">
                  <c:v>3500</c:v>
                </c:pt>
                <c:pt idx="31">
                  <c:v>3550</c:v>
                </c:pt>
                <c:pt idx="32">
                  <c:v>3600</c:v>
                </c:pt>
                <c:pt idx="33">
                  <c:v>3650</c:v>
                </c:pt>
                <c:pt idx="34">
                  <c:v>3700</c:v>
                </c:pt>
                <c:pt idx="35">
                  <c:v>3750</c:v>
                </c:pt>
                <c:pt idx="36">
                  <c:v>3800</c:v>
                </c:pt>
                <c:pt idx="37">
                  <c:v>3850</c:v>
                </c:pt>
                <c:pt idx="38">
                  <c:v>3900</c:v>
                </c:pt>
                <c:pt idx="39">
                  <c:v>3950</c:v>
                </c:pt>
                <c:pt idx="40">
                  <c:v>4000</c:v>
                </c:pt>
                <c:pt idx="41">
                  <c:v>4050</c:v>
                </c:pt>
                <c:pt idx="42">
                  <c:v>4100</c:v>
                </c:pt>
                <c:pt idx="43">
                  <c:v>4150</c:v>
                </c:pt>
                <c:pt idx="44">
                  <c:v>4200</c:v>
                </c:pt>
                <c:pt idx="45">
                  <c:v>4250</c:v>
                </c:pt>
                <c:pt idx="46">
                  <c:v>4300</c:v>
                </c:pt>
                <c:pt idx="47">
                  <c:v>4350</c:v>
                </c:pt>
                <c:pt idx="48">
                  <c:v>4400</c:v>
                </c:pt>
                <c:pt idx="49">
                  <c:v>4450</c:v>
                </c:pt>
                <c:pt idx="50">
                  <c:v>4500</c:v>
                </c:pt>
                <c:pt idx="51">
                  <c:v>4550</c:v>
                </c:pt>
                <c:pt idx="52">
                  <c:v>4600</c:v>
                </c:pt>
                <c:pt idx="53">
                  <c:v>4650</c:v>
                </c:pt>
                <c:pt idx="54">
                  <c:v>4700</c:v>
                </c:pt>
                <c:pt idx="55">
                  <c:v>4750</c:v>
                </c:pt>
                <c:pt idx="56">
                  <c:v>4800</c:v>
                </c:pt>
                <c:pt idx="57">
                  <c:v>4850</c:v>
                </c:pt>
                <c:pt idx="58">
                  <c:v>4900</c:v>
                </c:pt>
                <c:pt idx="59">
                  <c:v>4950</c:v>
                </c:pt>
                <c:pt idx="60">
                  <c:v>5000</c:v>
                </c:pt>
                <c:pt idx="61">
                  <c:v>5050</c:v>
                </c:pt>
                <c:pt idx="62">
                  <c:v>5100</c:v>
                </c:pt>
                <c:pt idx="63">
                  <c:v>5150</c:v>
                </c:pt>
                <c:pt idx="64">
                  <c:v>5200</c:v>
                </c:pt>
                <c:pt idx="65">
                  <c:v>5250</c:v>
                </c:pt>
                <c:pt idx="66">
                  <c:v>5300</c:v>
                </c:pt>
                <c:pt idx="67">
                  <c:v>5350</c:v>
                </c:pt>
                <c:pt idx="68">
                  <c:v>5400</c:v>
                </c:pt>
                <c:pt idx="69">
                  <c:v>5450</c:v>
                </c:pt>
                <c:pt idx="70">
                  <c:v>5500</c:v>
                </c:pt>
                <c:pt idx="71">
                  <c:v>5550</c:v>
                </c:pt>
                <c:pt idx="72">
                  <c:v>5600</c:v>
                </c:pt>
                <c:pt idx="73">
                  <c:v>5650</c:v>
                </c:pt>
                <c:pt idx="74">
                  <c:v>5700</c:v>
                </c:pt>
                <c:pt idx="75">
                  <c:v>5750</c:v>
                </c:pt>
                <c:pt idx="76">
                  <c:v>5800</c:v>
                </c:pt>
                <c:pt idx="77">
                  <c:v>5840</c:v>
                </c:pt>
              </c:numCache>
            </c:numRef>
          </c:cat>
          <c:val>
            <c:numRef>
              <c:f>'Charge 5'!$B$5:$B$82</c:f>
              <c:numCache>
                <c:formatCode>General</c:formatCode>
                <c:ptCount val="78"/>
                <c:pt idx="0">
                  <c:v>1422</c:v>
                </c:pt>
                <c:pt idx="1">
                  <c:v>1417</c:v>
                </c:pt>
                <c:pt idx="2">
                  <c:v>1412</c:v>
                </c:pt>
                <c:pt idx="3">
                  <c:v>1408</c:v>
                </c:pt>
                <c:pt idx="4">
                  <c:v>1403</c:v>
                </c:pt>
                <c:pt idx="5">
                  <c:v>1399</c:v>
                </c:pt>
                <c:pt idx="6">
                  <c:v>1394</c:v>
                </c:pt>
                <c:pt idx="7">
                  <c:v>1389</c:v>
                </c:pt>
                <c:pt idx="8">
                  <c:v>1384</c:v>
                </c:pt>
                <c:pt idx="9">
                  <c:v>1380</c:v>
                </c:pt>
                <c:pt idx="10">
                  <c:v>1375</c:v>
                </c:pt>
                <c:pt idx="11">
                  <c:v>1370</c:v>
                </c:pt>
                <c:pt idx="12">
                  <c:v>1365</c:v>
                </c:pt>
                <c:pt idx="13">
                  <c:v>1360</c:v>
                </c:pt>
                <c:pt idx="14">
                  <c:v>1355</c:v>
                </c:pt>
                <c:pt idx="15">
                  <c:v>1350</c:v>
                </c:pt>
                <c:pt idx="16">
                  <c:v>1345</c:v>
                </c:pt>
                <c:pt idx="17">
                  <c:v>1340</c:v>
                </c:pt>
                <c:pt idx="18">
                  <c:v>1335</c:v>
                </c:pt>
                <c:pt idx="19">
                  <c:v>1330</c:v>
                </c:pt>
                <c:pt idx="20">
                  <c:v>1325</c:v>
                </c:pt>
                <c:pt idx="21">
                  <c:v>1320</c:v>
                </c:pt>
                <c:pt idx="22">
                  <c:v>1315</c:v>
                </c:pt>
                <c:pt idx="23">
                  <c:v>1310</c:v>
                </c:pt>
                <c:pt idx="24">
                  <c:v>1305</c:v>
                </c:pt>
                <c:pt idx="25">
                  <c:v>1299</c:v>
                </c:pt>
                <c:pt idx="26">
                  <c:v>1294</c:v>
                </c:pt>
                <c:pt idx="27">
                  <c:v>1289</c:v>
                </c:pt>
                <c:pt idx="28">
                  <c:v>1284</c:v>
                </c:pt>
                <c:pt idx="29">
                  <c:v>1278</c:v>
                </c:pt>
                <c:pt idx="30">
                  <c:v>1273</c:v>
                </c:pt>
                <c:pt idx="31">
                  <c:v>1267</c:v>
                </c:pt>
                <c:pt idx="32">
                  <c:v>1262</c:v>
                </c:pt>
                <c:pt idx="33">
                  <c:v>1256</c:v>
                </c:pt>
                <c:pt idx="34">
                  <c:v>1251</c:v>
                </c:pt>
                <c:pt idx="35">
                  <c:v>1245</c:v>
                </c:pt>
                <c:pt idx="36">
                  <c:v>1239</c:v>
                </c:pt>
                <c:pt idx="37">
                  <c:v>1233</c:v>
                </c:pt>
                <c:pt idx="38">
                  <c:v>1228</c:v>
                </c:pt>
                <c:pt idx="39">
                  <c:v>1222</c:v>
                </c:pt>
                <c:pt idx="40">
                  <c:v>1216</c:v>
                </c:pt>
                <c:pt idx="41">
                  <c:v>1210</c:v>
                </c:pt>
                <c:pt idx="42">
                  <c:v>1204</c:v>
                </c:pt>
                <c:pt idx="43">
                  <c:v>1197</c:v>
                </c:pt>
                <c:pt idx="44">
                  <c:v>1191</c:v>
                </c:pt>
                <c:pt idx="45">
                  <c:v>1185</c:v>
                </c:pt>
                <c:pt idx="46">
                  <c:v>1179</c:v>
                </c:pt>
                <c:pt idx="47">
                  <c:v>1172</c:v>
                </c:pt>
                <c:pt idx="48">
                  <c:v>1165</c:v>
                </c:pt>
                <c:pt idx="49">
                  <c:v>1159</c:v>
                </c:pt>
                <c:pt idx="50">
                  <c:v>1152</c:v>
                </c:pt>
                <c:pt idx="51">
                  <c:v>1145</c:v>
                </c:pt>
                <c:pt idx="52">
                  <c:v>1138</c:v>
                </c:pt>
                <c:pt idx="53">
                  <c:v>1131</c:v>
                </c:pt>
                <c:pt idx="54">
                  <c:v>1124</c:v>
                </c:pt>
                <c:pt idx="55">
                  <c:v>1116</c:v>
                </c:pt>
                <c:pt idx="56">
                  <c:v>1109</c:v>
                </c:pt>
                <c:pt idx="57">
                  <c:v>1101</c:v>
                </c:pt>
                <c:pt idx="58">
                  <c:v>1093</c:v>
                </c:pt>
                <c:pt idx="59">
                  <c:v>1085</c:v>
                </c:pt>
                <c:pt idx="60">
                  <c:v>1076</c:v>
                </c:pt>
                <c:pt idx="61">
                  <c:v>1068</c:v>
                </c:pt>
                <c:pt idx="62">
                  <c:v>1059</c:v>
                </c:pt>
                <c:pt idx="63">
                  <c:v>1050</c:v>
                </c:pt>
                <c:pt idx="64">
                  <c:v>1040</c:v>
                </c:pt>
                <c:pt idx="65">
                  <c:v>1031</c:v>
                </c:pt>
                <c:pt idx="66">
                  <c:v>1020</c:v>
                </c:pt>
                <c:pt idx="67">
                  <c:v>1010</c:v>
                </c:pt>
                <c:pt idx="68">
                  <c:v>999</c:v>
                </c:pt>
                <c:pt idx="69">
                  <c:v>987</c:v>
                </c:pt>
                <c:pt idx="70">
                  <c:v>974</c:v>
                </c:pt>
                <c:pt idx="71">
                  <c:v>961</c:v>
                </c:pt>
                <c:pt idx="72">
                  <c:v>946</c:v>
                </c:pt>
                <c:pt idx="73">
                  <c:v>929</c:v>
                </c:pt>
                <c:pt idx="74">
                  <c:v>911</c:v>
                </c:pt>
                <c:pt idx="75">
                  <c:v>888</c:v>
                </c:pt>
                <c:pt idx="76">
                  <c:v>858</c:v>
                </c:pt>
                <c:pt idx="77">
                  <c:v>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6B-4688-9EE7-89317D471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6062548"/>
        <c:axId val="1636519643"/>
      </c:lineChart>
      <c:catAx>
        <c:axId val="1306062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 A N G 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636519643"/>
        <c:crosses val="autoZero"/>
        <c:auto val="1"/>
        <c:lblAlgn val="ctr"/>
        <c:lblOffset val="100"/>
        <c:noMultiLvlLbl val="1"/>
      </c:catAx>
      <c:valAx>
        <c:axId val="16365196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 L E 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06062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 L E V относительно параметра R A N G 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'Charge 6'!$A$5:$A$100</c:f>
              <c:numCache>
                <c:formatCode>General</c:formatCode>
                <c:ptCount val="96"/>
                <c:pt idx="0">
                  <c:v>2456</c:v>
                </c:pt>
                <c:pt idx="1">
                  <c:v>2500</c:v>
                </c:pt>
                <c:pt idx="2">
                  <c:v>2550</c:v>
                </c:pt>
                <c:pt idx="3">
                  <c:v>2600</c:v>
                </c:pt>
                <c:pt idx="4">
                  <c:v>2650</c:v>
                </c:pt>
                <c:pt idx="5">
                  <c:v>2700</c:v>
                </c:pt>
                <c:pt idx="6">
                  <c:v>2750</c:v>
                </c:pt>
                <c:pt idx="7">
                  <c:v>2800</c:v>
                </c:pt>
                <c:pt idx="8">
                  <c:v>2850</c:v>
                </c:pt>
                <c:pt idx="9">
                  <c:v>2900</c:v>
                </c:pt>
                <c:pt idx="10">
                  <c:v>2950</c:v>
                </c:pt>
                <c:pt idx="11">
                  <c:v>3000</c:v>
                </c:pt>
                <c:pt idx="12">
                  <c:v>3050</c:v>
                </c:pt>
                <c:pt idx="13">
                  <c:v>3100</c:v>
                </c:pt>
                <c:pt idx="14">
                  <c:v>3150</c:v>
                </c:pt>
                <c:pt idx="15">
                  <c:v>3200</c:v>
                </c:pt>
                <c:pt idx="16">
                  <c:v>3250</c:v>
                </c:pt>
                <c:pt idx="17">
                  <c:v>3300</c:v>
                </c:pt>
                <c:pt idx="18">
                  <c:v>3350</c:v>
                </c:pt>
                <c:pt idx="19">
                  <c:v>3400</c:v>
                </c:pt>
                <c:pt idx="20">
                  <c:v>3450</c:v>
                </c:pt>
                <c:pt idx="21">
                  <c:v>3500</c:v>
                </c:pt>
                <c:pt idx="22">
                  <c:v>3550</c:v>
                </c:pt>
                <c:pt idx="23">
                  <c:v>3600</c:v>
                </c:pt>
                <c:pt idx="24">
                  <c:v>3650</c:v>
                </c:pt>
                <c:pt idx="25">
                  <c:v>3700</c:v>
                </c:pt>
                <c:pt idx="26">
                  <c:v>3750</c:v>
                </c:pt>
                <c:pt idx="27">
                  <c:v>3800</c:v>
                </c:pt>
                <c:pt idx="28">
                  <c:v>3850</c:v>
                </c:pt>
                <c:pt idx="29">
                  <c:v>3900</c:v>
                </c:pt>
                <c:pt idx="30">
                  <c:v>3950</c:v>
                </c:pt>
                <c:pt idx="31">
                  <c:v>4000</c:v>
                </c:pt>
                <c:pt idx="32">
                  <c:v>4050</c:v>
                </c:pt>
                <c:pt idx="33">
                  <c:v>4100</c:v>
                </c:pt>
                <c:pt idx="34">
                  <c:v>4150</c:v>
                </c:pt>
                <c:pt idx="35">
                  <c:v>4200</c:v>
                </c:pt>
                <c:pt idx="36">
                  <c:v>4250</c:v>
                </c:pt>
                <c:pt idx="37">
                  <c:v>4300</c:v>
                </c:pt>
                <c:pt idx="38">
                  <c:v>4350</c:v>
                </c:pt>
                <c:pt idx="39">
                  <c:v>4400</c:v>
                </c:pt>
                <c:pt idx="40">
                  <c:v>4450</c:v>
                </c:pt>
                <c:pt idx="41">
                  <c:v>4500</c:v>
                </c:pt>
                <c:pt idx="42">
                  <c:v>4550</c:v>
                </c:pt>
                <c:pt idx="43">
                  <c:v>4600</c:v>
                </c:pt>
                <c:pt idx="44">
                  <c:v>4650</c:v>
                </c:pt>
                <c:pt idx="45">
                  <c:v>4700</c:v>
                </c:pt>
                <c:pt idx="46">
                  <c:v>4750</c:v>
                </c:pt>
                <c:pt idx="47">
                  <c:v>4800</c:v>
                </c:pt>
                <c:pt idx="48">
                  <c:v>4850</c:v>
                </c:pt>
                <c:pt idx="49">
                  <c:v>4900</c:v>
                </c:pt>
                <c:pt idx="50">
                  <c:v>4950</c:v>
                </c:pt>
                <c:pt idx="51">
                  <c:v>5000</c:v>
                </c:pt>
                <c:pt idx="52">
                  <c:v>5050</c:v>
                </c:pt>
                <c:pt idx="53">
                  <c:v>5100</c:v>
                </c:pt>
                <c:pt idx="54">
                  <c:v>5150</c:v>
                </c:pt>
                <c:pt idx="55">
                  <c:v>5200</c:v>
                </c:pt>
                <c:pt idx="56">
                  <c:v>5250</c:v>
                </c:pt>
                <c:pt idx="57">
                  <c:v>5300</c:v>
                </c:pt>
                <c:pt idx="58">
                  <c:v>5350</c:v>
                </c:pt>
                <c:pt idx="59">
                  <c:v>5400</c:v>
                </c:pt>
                <c:pt idx="60">
                  <c:v>5450</c:v>
                </c:pt>
                <c:pt idx="61">
                  <c:v>5500</c:v>
                </c:pt>
                <c:pt idx="62">
                  <c:v>5550</c:v>
                </c:pt>
                <c:pt idx="63">
                  <c:v>5600</c:v>
                </c:pt>
                <c:pt idx="64">
                  <c:v>5650</c:v>
                </c:pt>
                <c:pt idx="65">
                  <c:v>5700</c:v>
                </c:pt>
                <c:pt idx="66">
                  <c:v>5750</c:v>
                </c:pt>
                <c:pt idx="67">
                  <c:v>5800</c:v>
                </c:pt>
                <c:pt idx="68">
                  <c:v>5850</c:v>
                </c:pt>
                <c:pt idx="69">
                  <c:v>5900</c:v>
                </c:pt>
                <c:pt idx="70">
                  <c:v>5950</c:v>
                </c:pt>
                <c:pt idx="71">
                  <c:v>6000</c:v>
                </c:pt>
                <c:pt idx="72">
                  <c:v>6050</c:v>
                </c:pt>
                <c:pt idx="73">
                  <c:v>6100</c:v>
                </c:pt>
                <c:pt idx="74">
                  <c:v>6150</c:v>
                </c:pt>
                <c:pt idx="75">
                  <c:v>6200</c:v>
                </c:pt>
                <c:pt idx="76">
                  <c:v>6250</c:v>
                </c:pt>
                <c:pt idx="77">
                  <c:v>6300</c:v>
                </c:pt>
                <c:pt idx="78">
                  <c:v>6350</c:v>
                </c:pt>
                <c:pt idx="79">
                  <c:v>6400</c:v>
                </c:pt>
                <c:pt idx="80">
                  <c:v>6450</c:v>
                </c:pt>
                <c:pt idx="81">
                  <c:v>6500</c:v>
                </c:pt>
                <c:pt idx="82">
                  <c:v>6550</c:v>
                </c:pt>
                <c:pt idx="83">
                  <c:v>6600</c:v>
                </c:pt>
                <c:pt idx="84">
                  <c:v>6650</c:v>
                </c:pt>
                <c:pt idx="85">
                  <c:v>6700</c:v>
                </c:pt>
                <c:pt idx="86">
                  <c:v>6750</c:v>
                </c:pt>
                <c:pt idx="87">
                  <c:v>6800</c:v>
                </c:pt>
                <c:pt idx="88">
                  <c:v>6850</c:v>
                </c:pt>
                <c:pt idx="89">
                  <c:v>6900</c:v>
                </c:pt>
                <c:pt idx="90">
                  <c:v>6950</c:v>
                </c:pt>
                <c:pt idx="91">
                  <c:v>7000</c:v>
                </c:pt>
                <c:pt idx="92">
                  <c:v>7050</c:v>
                </c:pt>
                <c:pt idx="93">
                  <c:v>7100</c:v>
                </c:pt>
                <c:pt idx="94">
                  <c:v>7150</c:v>
                </c:pt>
                <c:pt idx="95">
                  <c:v>7188</c:v>
                </c:pt>
              </c:numCache>
            </c:numRef>
          </c:xVal>
          <c:yVal>
            <c:numRef>
              <c:f>'Charge 6'!$B$5:$B$100</c:f>
              <c:numCache>
                <c:formatCode>General</c:formatCode>
                <c:ptCount val="96"/>
                <c:pt idx="0">
                  <c:v>1422</c:v>
                </c:pt>
                <c:pt idx="1">
                  <c:v>1419</c:v>
                </c:pt>
                <c:pt idx="2">
                  <c:v>1416</c:v>
                </c:pt>
                <c:pt idx="3">
                  <c:v>1412</c:v>
                </c:pt>
                <c:pt idx="4">
                  <c:v>1408</c:v>
                </c:pt>
                <c:pt idx="5">
                  <c:v>1404</c:v>
                </c:pt>
                <c:pt idx="6">
                  <c:v>1400</c:v>
                </c:pt>
                <c:pt idx="7">
                  <c:v>1396</c:v>
                </c:pt>
                <c:pt idx="8">
                  <c:v>1393</c:v>
                </c:pt>
                <c:pt idx="9">
                  <c:v>1389</c:v>
                </c:pt>
                <c:pt idx="10">
                  <c:v>1385</c:v>
                </c:pt>
                <c:pt idx="11">
                  <c:v>1381</c:v>
                </c:pt>
                <c:pt idx="12">
                  <c:v>1377</c:v>
                </c:pt>
                <c:pt idx="13">
                  <c:v>1373</c:v>
                </c:pt>
                <c:pt idx="14">
                  <c:v>1369</c:v>
                </c:pt>
                <c:pt idx="15">
                  <c:v>1365</c:v>
                </c:pt>
                <c:pt idx="16">
                  <c:v>1361</c:v>
                </c:pt>
                <c:pt idx="17">
                  <c:v>1357</c:v>
                </c:pt>
                <c:pt idx="18">
                  <c:v>1353</c:v>
                </c:pt>
                <c:pt idx="19">
                  <c:v>1349</c:v>
                </c:pt>
                <c:pt idx="20">
                  <c:v>1345</c:v>
                </c:pt>
                <c:pt idx="21">
                  <c:v>1341</c:v>
                </c:pt>
                <c:pt idx="22">
                  <c:v>1337</c:v>
                </c:pt>
                <c:pt idx="23">
                  <c:v>1333</c:v>
                </c:pt>
                <c:pt idx="24">
                  <c:v>1329</c:v>
                </c:pt>
                <c:pt idx="25">
                  <c:v>1325</c:v>
                </c:pt>
                <c:pt idx="26">
                  <c:v>1321</c:v>
                </c:pt>
                <c:pt idx="27">
                  <c:v>1316</c:v>
                </c:pt>
                <c:pt idx="28">
                  <c:v>1312</c:v>
                </c:pt>
                <c:pt idx="29">
                  <c:v>1308</c:v>
                </c:pt>
                <c:pt idx="30">
                  <c:v>1304</c:v>
                </c:pt>
                <c:pt idx="31">
                  <c:v>1300</c:v>
                </c:pt>
                <c:pt idx="32">
                  <c:v>1295</c:v>
                </c:pt>
                <c:pt idx="33">
                  <c:v>1291</c:v>
                </c:pt>
                <c:pt idx="34">
                  <c:v>1287</c:v>
                </c:pt>
                <c:pt idx="35">
                  <c:v>1282</c:v>
                </c:pt>
                <c:pt idx="36">
                  <c:v>1278</c:v>
                </c:pt>
                <c:pt idx="37">
                  <c:v>1274</c:v>
                </c:pt>
                <c:pt idx="38">
                  <c:v>1269</c:v>
                </c:pt>
                <c:pt idx="39">
                  <c:v>1265</c:v>
                </c:pt>
                <c:pt idx="40">
                  <c:v>1260</c:v>
                </c:pt>
                <c:pt idx="41">
                  <c:v>1256</c:v>
                </c:pt>
                <c:pt idx="42">
                  <c:v>1251</c:v>
                </c:pt>
                <c:pt idx="43">
                  <c:v>1246</c:v>
                </c:pt>
                <c:pt idx="44">
                  <c:v>1242</c:v>
                </c:pt>
                <c:pt idx="45">
                  <c:v>1237</c:v>
                </c:pt>
                <c:pt idx="46">
                  <c:v>1232</c:v>
                </c:pt>
                <c:pt idx="47">
                  <c:v>1228</c:v>
                </c:pt>
                <c:pt idx="48">
                  <c:v>1223</c:v>
                </c:pt>
                <c:pt idx="49">
                  <c:v>1218</c:v>
                </c:pt>
                <c:pt idx="50">
                  <c:v>1213</c:v>
                </c:pt>
                <c:pt idx="51">
                  <c:v>1208</c:v>
                </c:pt>
                <c:pt idx="52">
                  <c:v>1203</c:v>
                </c:pt>
                <c:pt idx="53">
                  <c:v>1198</c:v>
                </c:pt>
                <c:pt idx="54">
                  <c:v>1193</c:v>
                </c:pt>
                <c:pt idx="55">
                  <c:v>1188</c:v>
                </c:pt>
                <c:pt idx="56">
                  <c:v>1183</c:v>
                </c:pt>
                <c:pt idx="57">
                  <c:v>1178</c:v>
                </c:pt>
                <c:pt idx="58">
                  <c:v>1173</c:v>
                </c:pt>
                <c:pt idx="59">
                  <c:v>1167</c:v>
                </c:pt>
                <c:pt idx="60">
                  <c:v>1162</c:v>
                </c:pt>
                <c:pt idx="61">
                  <c:v>1156</c:v>
                </c:pt>
                <c:pt idx="62">
                  <c:v>1151</c:v>
                </c:pt>
                <c:pt idx="63">
                  <c:v>1145</c:v>
                </c:pt>
                <c:pt idx="64">
                  <c:v>1139</c:v>
                </c:pt>
                <c:pt idx="65">
                  <c:v>1134</c:v>
                </c:pt>
                <c:pt idx="66">
                  <c:v>1128</c:v>
                </c:pt>
                <c:pt idx="67">
                  <c:v>1122</c:v>
                </c:pt>
                <c:pt idx="68">
                  <c:v>1116</c:v>
                </c:pt>
                <c:pt idx="69">
                  <c:v>1110</c:v>
                </c:pt>
                <c:pt idx="70">
                  <c:v>1103</c:v>
                </c:pt>
                <c:pt idx="71">
                  <c:v>1097</c:v>
                </c:pt>
                <c:pt idx="72">
                  <c:v>1090</c:v>
                </c:pt>
                <c:pt idx="73">
                  <c:v>1084</c:v>
                </c:pt>
                <c:pt idx="74">
                  <c:v>1077</c:v>
                </c:pt>
                <c:pt idx="75">
                  <c:v>1070</c:v>
                </c:pt>
                <c:pt idx="76">
                  <c:v>1063</c:v>
                </c:pt>
                <c:pt idx="77">
                  <c:v>1056</c:v>
                </c:pt>
                <c:pt idx="78">
                  <c:v>1048</c:v>
                </c:pt>
                <c:pt idx="79">
                  <c:v>1041</c:v>
                </c:pt>
                <c:pt idx="80">
                  <c:v>1033</c:v>
                </c:pt>
                <c:pt idx="81">
                  <c:v>1025</c:v>
                </c:pt>
                <c:pt idx="82">
                  <c:v>1016</c:v>
                </c:pt>
                <c:pt idx="83">
                  <c:v>1007</c:v>
                </c:pt>
                <c:pt idx="84">
                  <c:v>998</c:v>
                </c:pt>
                <c:pt idx="85">
                  <c:v>989</c:v>
                </c:pt>
                <c:pt idx="86">
                  <c:v>978</c:v>
                </c:pt>
                <c:pt idx="87">
                  <c:v>968</c:v>
                </c:pt>
                <c:pt idx="88">
                  <c:v>956</c:v>
                </c:pt>
                <c:pt idx="89">
                  <c:v>944</c:v>
                </c:pt>
                <c:pt idx="90">
                  <c:v>931</c:v>
                </c:pt>
                <c:pt idx="91">
                  <c:v>916</c:v>
                </c:pt>
                <c:pt idx="92">
                  <c:v>899</c:v>
                </c:pt>
                <c:pt idx="93">
                  <c:v>879</c:v>
                </c:pt>
                <c:pt idx="94">
                  <c:v>850</c:v>
                </c:pt>
                <c:pt idx="95">
                  <c:v>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8A-42D6-9FD3-D5DCC65FB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0575198"/>
        <c:axId val="1353406270"/>
      </c:scatterChart>
      <c:valAx>
        <c:axId val="3805751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 A N G 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1353406270"/>
        <c:crosses val="autoZero"/>
        <c:crossBetween val="midCat"/>
      </c:valAx>
      <c:valAx>
        <c:axId val="13534062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E L E 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ru-RU"/>
          </a:p>
        </c:txPr>
        <c:crossAx val="38057519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ru-RU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209550</xdr:colOff>
      <xdr:row>25</xdr:row>
      <xdr:rowOff>190500</xdr:rowOff>
    </xdr:from>
    <xdr:ext cx="5715000" cy="3533775"/>
    <xdr:graphicFrame macro="">
      <xdr:nvGraphicFramePr>
        <xdr:cNvPr id="2" name="Chart 1" title="Диаграмма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523875</xdr:colOff>
      <xdr:row>27</xdr:row>
      <xdr:rowOff>19050</xdr:rowOff>
    </xdr:from>
    <xdr:ext cx="5715000" cy="3533775"/>
    <xdr:graphicFrame macro="">
      <xdr:nvGraphicFramePr>
        <xdr:cNvPr id="2" name="Chart 2" title="Диаграмма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27</xdr:row>
      <xdr:rowOff>19050</xdr:rowOff>
    </xdr:from>
    <xdr:ext cx="5715000" cy="3533775"/>
    <xdr:graphicFrame macro="">
      <xdr:nvGraphicFramePr>
        <xdr:cNvPr id="3" name="Chart 3" title="Диаграмма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4"/>
  <sheetViews>
    <sheetView workbookViewId="0"/>
  </sheetViews>
  <sheetFormatPr defaultColWidth="14.42578125" defaultRowHeight="15.75" customHeight="1"/>
  <sheetData>
    <row r="1" spans="1:4" ht="15.75" customHeight="1">
      <c r="A1" s="1">
        <v>838</v>
      </c>
      <c r="B1" s="1">
        <v>1421</v>
      </c>
      <c r="C1" s="1">
        <v>4</v>
      </c>
      <c r="D1" s="1">
        <v>31</v>
      </c>
    </row>
    <row r="2" spans="1:4" ht="15.75" customHeight="1">
      <c r="A2" s="1">
        <v>850</v>
      </c>
      <c r="B2" s="1">
        <v>1419</v>
      </c>
      <c r="C2" s="1">
        <v>5</v>
      </c>
      <c r="D2" s="2">
        <v>43131</v>
      </c>
    </row>
    <row r="3" spans="1:4" ht="15.75" customHeight="1">
      <c r="A3" s="1">
        <v>900</v>
      </c>
      <c r="B3" s="1">
        <v>1408</v>
      </c>
      <c r="C3" s="1">
        <v>5</v>
      </c>
      <c r="D3" s="1">
        <v>31</v>
      </c>
    </row>
    <row r="4" spans="1:4" ht="15.75" customHeight="1">
      <c r="A4" s="1">
        <v>950</v>
      </c>
      <c r="B4" s="1">
        <v>1396</v>
      </c>
      <c r="C4" s="1">
        <v>5</v>
      </c>
      <c r="D4" s="2">
        <v>43373</v>
      </c>
    </row>
    <row r="5" spans="1:4" ht="15.75" customHeight="1">
      <c r="A5" s="1">
        <v>1000</v>
      </c>
      <c r="B5" s="1">
        <v>1385</v>
      </c>
      <c r="C5" s="1">
        <v>5</v>
      </c>
      <c r="D5" s="2">
        <v>43342</v>
      </c>
    </row>
    <row r="6" spans="1:4" ht="15.75" customHeight="1">
      <c r="A6" s="1">
        <v>1050</v>
      </c>
      <c r="B6" s="1">
        <v>1373</v>
      </c>
      <c r="C6" s="1">
        <v>5</v>
      </c>
      <c r="D6" s="2">
        <v>43311</v>
      </c>
    </row>
    <row r="7" spans="1:4" ht="15.75" customHeight="1">
      <c r="A7" s="1">
        <v>1100</v>
      </c>
      <c r="B7" s="1">
        <v>1362</v>
      </c>
      <c r="C7" s="1">
        <v>6</v>
      </c>
      <c r="D7" s="2">
        <v>43311</v>
      </c>
    </row>
    <row r="8" spans="1:4" ht="15.75" customHeight="1">
      <c r="A8" s="1">
        <v>1150</v>
      </c>
      <c r="B8" s="1">
        <v>1350</v>
      </c>
      <c r="C8" s="1">
        <v>6</v>
      </c>
      <c r="D8" s="2">
        <v>43281</v>
      </c>
    </row>
    <row r="9" spans="1:4" ht="15.75" customHeight="1">
      <c r="A9" s="1">
        <v>1200</v>
      </c>
      <c r="B9" s="1">
        <v>1338</v>
      </c>
      <c r="C9" s="1">
        <v>7</v>
      </c>
      <c r="D9" s="2">
        <v>43250</v>
      </c>
    </row>
    <row r="10" spans="1:4" ht="15.75" customHeight="1">
      <c r="A10" s="1">
        <v>1250</v>
      </c>
      <c r="B10" s="1">
        <v>1326</v>
      </c>
      <c r="C10" s="1">
        <v>7</v>
      </c>
      <c r="D10" s="2">
        <v>43220</v>
      </c>
    </row>
    <row r="11" spans="1:4" ht="15.75" customHeight="1">
      <c r="A11" s="1">
        <v>1300</v>
      </c>
      <c r="B11" s="1">
        <v>1314</v>
      </c>
      <c r="C11" s="1">
        <v>8</v>
      </c>
      <c r="D11" s="2">
        <v>43189</v>
      </c>
    </row>
    <row r="12" spans="1:4" ht="15.75" customHeight="1">
      <c r="A12" s="1">
        <v>1350</v>
      </c>
      <c r="B12" s="1">
        <v>1302</v>
      </c>
      <c r="C12" s="1">
        <v>9</v>
      </c>
      <c r="D12" s="2">
        <v>43189</v>
      </c>
    </row>
    <row r="13" spans="1:4" ht="15.75" customHeight="1">
      <c r="A13" s="1">
        <v>1400</v>
      </c>
      <c r="B13" s="1">
        <v>1289</v>
      </c>
      <c r="C13" s="1">
        <v>9</v>
      </c>
      <c r="D13" s="2">
        <v>43130</v>
      </c>
    </row>
    <row r="14" spans="1:4" ht="15.75" customHeight="1">
      <c r="A14" s="1">
        <v>1450</v>
      </c>
      <c r="B14" s="1">
        <v>1276</v>
      </c>
      <c r="C14" s="1">
        <v>10</v>
      </c>
      <c r="D14" s="1">
        <v>30</v>
      </c>
    </row>
    <row r="15" spans="1:4" ht="15.75" customHeight="1">
      <c r="A15" s="1">
        <v>1500</v>
      </c>
      <c r="B15" s="1">
        <v>1263</v>
      </c>
      <c r="C15" s="1">
        <v>10</v>
      </c>
      <c r="D15" s="2">
        <v>43341</v>
      </c>
    </row>
    <row r="16" spans="1:4" ht="15.75" customHeight="1">
      <c r="A16" s="1">
        <v>1550</v>
      </c>
      <c r="B16" s="1">
        <v>1250</v>
      </c>
      <c r="C16" s="1">
        <v>11</v>
      </c>
      <c r="D16" s="2">
        <v>43310</v>
      </c>
    </row>
    <row r="17" spans="1:4" ht="15.75" customHeight="1">
      <c r="A17" s="1">
        <v>1600</v>
      </c>
      <c r="B17" s="1">
        <v>1236</v>
      </c>
      <c r="C17" s="1">
        <v>12</v>
      </c>
      <c r="D17" s="2">
        <v>43280</v>
      </c>
    </row>
    <row r="18" spans="1:4" ht="15.75" customHeight="1">
      <c r="A18" s="1">
        <v>1650</v>
      </c>
      <c r="B18" s="1">
        <v>1222</v>
      </c>
      <c r="C18" s="1">
        <v>13</v>
      </c>
      <c r="D18" s="2">
        <v>43219</v>
      </c>
    </row>
    <row r="19" spans="1:4" ht="15.75" customHeight="1">
      <c r="A19" s="1">
        <v>1700</v>
      </c>
      <c r="B19" s="1">
        <v>1208</v>
      </c>
      <c r="C19" s="1">
        <v>14</v>
      </c>
      <c r="D19" s="2">
        <v>43188</v>
      </c>
    </row>
    <row r="20" spans="1:4" ht="15.75" customHeight="1">
      <c r="A20" s="1">
        <v>1750</v>
      </c>
      <c r="B20" s="1">
        <v>1193</v>
      </c>
      <c r="C20" s="1">
        <v>15</v>
      </c>
      <c r="D20" s="2">
        <v>43129</v>
      </c>
    </row>
    <row r="21" spans="1:4" ht="15.75" customHeight="1">
      <c r="A21" s="1">
        <v>1800</v>
      </c>
      <c r="B21" s="1">
        <v>1178</v>
      </c>
      <c r="C21" s="1">
        <v>16</v>
      </c>
      <c r="D21" s="2">
        <v>43371</v>
      </c>
    </row>
    <row r="22" spans="1:4" ht="15.75" customHeight="1">
      <c r="A22" s="1">
        <v>1850</v>
      </c>
      <c r="B22" s="1">
        <v>1162</v>
      </c>
      <c r="C22" s="1">
        <v>17</v>
      </c>
      <c r="D22" s="2">
        <v>43309</v>
      </c>
    </row>
    <row r="23" spans="1:4" ht="15.75" customHeight="1">
      <c r="A23" s="1">
        <v>1900</v>
      </c>
      <c r="B23" s="1">
        <v>1146</v>
      </c>
      <c r="C23" s="1">
        <v>19</v>
      </c>
      <c r="D23" s="2">
        <v>43248</v>
      </c>
    </row>
    <row r="24" spans="1:4" ht="15.75" customHeight="1">
      <c r="A24" s="1">
        <v>1950</v>
      </c>
      <c r="B24" s="1">
        <v>1129</v>
      </c>
      <c r="C24" s="1">
        <v>21</v>
      </c>
      <c r="D24" s="2">
        <v>43159</v>
      </c>
    </row>
    <row r="25" spans="1:4" ht="15.75" customHeight="1">
      <c r="A25" s="1">
        <v>2000</v>
      </c>
      <c r="B25" s="1">
        <v>1112</v>
      </c>
      <c r="C25" s="1">
        <v>23</v>
      </c>
      <c r="D25" s="1">
        <v>28</v>
      </c>
    </row>
    <row r="26" spans="1:4" ht="15.75" customHeight="1">
      <c r="A26" s="1">
        <v>2050</v>
      </c>
      <c r="B26" s="1">
        <v>1093</v>
      </c>
      <c r="C26" s="1">
        <v>26</v>
      </c>
      <c r="D26" s="2">
        <v>43308</v>
      </c>
    </row>
    <row r="27" spans="1:4" ht="15.75" customHeight="1">
      <c r="A27" s="1">
        <v>2100</v>
      </c>
      <c r="B27" s="1">
        <v>1073</v>
      </c>
      <c r="C27" s="1">
        <v>29</v>
      </c>
      <c r="D27" s="2">
        <v>43217</v>
      </c>
    </row>
    <row r="28" spans="1:4" ht="15.75" customHeight="1">
      <c r="A28" s="1">
        <v>2150</v>
      </c>
      <c r="B28" s="1">
        <v>1052</v>
      </c>
      <c r="C28" s="1">
        <v>34</v>
      </c>
      <c r="D28" s="2">
        <v>43127</v>
      </c>
    </row>
    <row r="29" spans="1:4" ht="15.75" customHeight="1">
      <c r="A29" s="1">
        <v>2200</v>
      </c>
      <c r="B29" s="1">
        <v>1029</v>
      </c>
      <c r="C29" s="1">
        <v>40</v>
      </c>
      <c r="D29" s="2">
        <v>43307</v>
      </c>
    </row>
    <row r="30" spans="1:4" ht="15.75" customHeight="1">
      <c r="A30" s="1">
        <v>2250</v>
      </c>
      <c r="B30" s="1">
        <v>1003</v>
      </c>
      <c r="C30" s="1">
        <v>49</v>
      </c>
      <c r="D30" s="2">
        <v>43185</v>
      </c>
    </row>
    <row r="31" spans="1:4" ht="15.75" customHeight="1">
      <c r="A31" s="1">
        <v>2300</v>
      </c>
      <c r="B31" s="1">
        <v>975</v>
      </c>
      <c r="C31" s="1">
        <v>70</v>
      </c>
      <c r="D31" s="2">
        <v>43337</v>
      </c>
    </row>
    <row r="32" spans="1:4" ht="15.75" customHeight="1">
      <c r="A32" s="1">
        <v>2350</v>
      </c>
      <c r="B32" s="1">
        <v>940</v>
      </c>
      <c r="C32" s="1" t="s">
        <v>0</v>
      </c>
      <c r="D32" s="2">
        <v>43156</v>
      </c>
    </row>
    <row r="33" spans="1:4" ht="15.75" customHeight="1">
      <c r="A33" s="1">
        <v>2400</v>
      </c>
      <c r="B33" s="1">
        <v>895</v>
      </c>
      <c r="C33" s="1" t="s">
        <v>0</v>
      </c>
      <c r="D33" s="2">
        <v>43183</v>
      </c>
    </row>
    <row r="34" spans="1:4" ht="15.75" customHeight="1">
      <c r="A34" s="1">
        <v>2444</v>
      </c>
      <c r="B34" s="1">
        <v>800</v>
      </c>
      <c r="C34" s="1" t="s">
        <v>0</v>
      </c>
      <c r="D34" s="2">
        <v>43181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1"/>
  <sheetViews>
    <sheetView workbookViewId="0"/>
  </sheetViews>
  <sheetFormatPr defaultColWidth="14.42578125" defaultRowHeight="15.75" customHeight="1"/>
  <cols>
    <col min="12" max="12" width="21.5703125" customWidth="1"/>
    <col min="14" max="14" width="12" customWidth="1"/>
  </cols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1156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1156</v>
      </c>
      <c r="J4" s="11">
        <f>IF((VLOOKUP((I4+50),A5:A100,1)-I4)&lt;=10,(VLOOKUP((I4),A5:A100,1)+50),I4)</f>
        <v>1156</v>
      </c>
      <c r="K4" s="11">
        <f>IF((VLOOKUP((I4+50),A5:A100,1)-I4)&gt;40,I4,J4)</f>
        <v>1156</v>
      </c>
      <c r="L4" s="6"/>
      <c r="M4" s="33"/>
      <c r="N4" s="32"/>
      <c r="O4" s="7"/>
      <c r="Q4" s="1"/>
    </row>
    <row r="5" spans="1:17" ht="15">
      <c r="A5" s="12">
        <v>485</v>
      </c>
      <c r="B5" s="12">
        <v>1421</v>
      </c>
      <c r="C5" s="12">
        <v>8</v>
      </c>
      <c r="D5" s="12">
        <v>23.6</v>
      </c>
      <c r="F5" s="13"/>
      <c r="G5" s="33" t="s">
        <v>12</v>
      </c>
      <c r="H5" s="32"/>
      <c r="I5" s="7">
        <f>VLOOKUP(I4,A5:C100,2)</f>
        <v>1114</v>
      </c>
      <c r="J5" s="5">
        <f>VLOOKUP(J4,A5:C100,2)</f>
        <v>1114</v>
      </c>
      <c r="L5" s="6"/>
      <c r="M5" s="33"/>
      <c r="N5" s="32"/>
      <c r="O5" s="7"/>
    </row>
    <row r="6" spans="1:17" ht="15">
      <c r="A6" s="12">
        <v>500</v>
      </c>
      <c r="B6" s="12">
        <v>1415</v>
      </c>
      <c r="C6" s="12">
        <v>8</v>
      </c>
      <c r="D6" s="12">
        <v>23.5</v>
      </c>
      <c r="F6" s="13"/>
      <c r="G6" s="33" t="s">
        <v>13</v>
      </c>
      <c r="H6" s="32"/>
      <c r="I6" s="7">
        <f>VLOOKUP(I4,A5:C100,3)</f>
        <v>41</v>
      </c>
      <c r="J6" s="5">
        <f>VLOOKUP(J4,A5:C100,3)</f>
        <v>41</v>
      </c>
      <c r="L6" s="6"/>
      <c r="M6" s="33"/>
      <c r="N6" s="32"/>
      <c r="O6" s="7"/>
    </row>
    <row r="7" spans="1:17" ht="15">
      <c r="A7" s="12">
        <v>550</v>
      </c>
      <c r="B7" s="12">
        <v>1396</v>
      </c>
      <c r="C7" s="12">
        <v>9</v>
      </c>
      <c r="D7" s="12">
        <v>23.5</v>
      </c>
      <c r="F7" s="13"/>
      <c r="G7" s="33" t="s">
        <v>14</v>
      </c>
      <c r="H7" s="32"/>
      <c r="I7" s="7">
        <f>O20</f>
        <v>253</v>
      </c>
      <c r="J7" s="7">
        <f>O20</f>
        <v>253</v>
      </c>
      <c r="L7" s="6"/>
      <c r="M7" s="33"/>
      <c r="N7" s="32"/>
      <c r="O7" s="7"/>
      <c r="Q7" s="14"/>
    </row>
    <row r="8" spans="1:17" ht="15">
      <c r="A8" s="12">
        <v>600</v>
      </c>
      <c r="B8" s="12">
        <v>1377</v>
      </c>
      <c r="C8" s="12">
        <v>11</v>
      </c>
      <c r="D8" s="12">
        <v>23.5</v>
      </c>
      <c r="F8" s="13"/>
      <c r="G8" s="33" t="s">
        <v>15</v>
      </c>
      <c r="H8" s="32"/>
      <c r="I8" s="7">
        <f>O19</f>
        <v>325</v>
      </c>
      <c r="J8" s="7">
        <f>O19</f>
        <v>325</v>
      </c>
      <c r="L8" s="6"/>
      <c r="M8" s="29"/>
      <c r="N8" s="30"/>
      <c r="O8" s="7"/>
    </row>
    <row r="9" spans="1:17" ht="15">
      <c r="A9" s="12">
        <v>650</v>
      </c>
      <c r="B9" s="12">
        <v>1356</v>
      </c>
      <c r="C9" s="12">
        <v>11</v>
      </c>
      <c r="D9" s="12">
        <v>23.3</v>
      </c>
      <c r="F9" s="13"/>
      <c r="G9" s="33" t="s">
        <v>16</v>
      </c>
      <c r="H9" s="32"/>
      <c r="I9" s="7">
        <f>IF(I7-I8&gt;0,(I7-I8)/100*I6,(I8-I7)/100*I6)</f>
        <v>29.52</v>
      </c>
      <c r="J9" s="5">
        <f>IF(J7-J8&gt;0,(J7-I8)/100*I6,(J8-J7)/100*J6)</f>
        <v>29.52</v>
      </c>
      <c r="L9" s="6"/>
    </row>
    <row r="10" spans="1:17" ht="15">
      <c r="A10" s="12">
        <v>700</v>
      </c>
      <c r="B10" s="12">
        <v>1336</v>
      </c>
      <c r="C10" s="12">
        <v>13</v>
      </c>
      <c r="D10" s="12">
        <v>23.2</v>
      </c>
      <c r="F10" s="13"/>
      <c r="G10" s="29" t="s">
        <v>17</v>
      </c>
      <c r="H10" s="30"/>
      <c r="I10" s="7">
        <f>IF(I7-I8&gt;0,I5-I9,I5+I9)</f>
        <v>1143.52</v>
      </c>
      <c r="J10" s="5">
        <f>IF(J7-J8&gt;0,J5-I9,J5+J9)</f>
        <v>1143.52</v>
      </c>
      <c r="L10" s="6"/>
    </row>
    <row r="11" spans="1:17" ht="15">
      <c r="A11" s="12">
        <v>750</v>
      </c>
      <c r="B11" s="12">
        <v>1315</v>
      </c>
      <c r="C11" s="12">
        <v>15</v>
      </c>
      <c r="D11" s="12">
        <v>23.1</v>
      </c>
      <c r="F11" s="13"/>
      <c r="J11" s="13"/>
      <c r="L11" s="6"/>
      <c r="M11" s="4"/>
      <c r="N11" s="15"/>
      <c r="O11" s="16"/>
    </row>
    <row r="12" spans="1:17" ht="15">
      <c r="A12" s="12">
        <v>800</v>
      </c>
      <c r="B12" s="12">
        <v>1293</v>
      </c>
      <c r="C12" s="12">
        <v>16</v>
      </c>
      <c r="D12" s="12">
        <v>22.9</v>
      </c>
      <c r="F12" s="13"/>
      <c r="J12" s="13"/>
      <c r="L12" s="6"/>
      <c r="M12" s="27"/>
      <c r="N12" s="28"/>
      <c r="O12" s="10"/>
    </row>
    <row r="13" spans="1:17" ht="15">
      <c r="A13" s="12">
        <v>850</v>
      </c>
      <c r="B13" s="12">
        <v>1271</v>
      </c>
      <c r="C13" s="12">
        <v>18</v>
      </c>
      <c r="D13" s="12">
        <v>22.8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2">
        <v>900</v>
      </c>
      <c r="B14" s="12">
        <v>1248</v>
      </c>
      <c r="C14" s="12">
        <v>21</v>
      </c>
      <c r="D14" s="12">
        <v>22.6</v>
      </c>
      <c r="F14" s="13"/>
      <c r="G14" s="27" t="s">
        <v>19</v>
      </c>
      <c r="H14" s="28"/>
      <c r="I14" s="10">
        <f>M26</f>
        <v>1156.027681329474</v>
      </c>
      <c r="J14" s="13"/>
      <c r="L14" s="6"/>
      <c r="M14" s="6"/>
      <c r="N14" s="6"/>
      <c r="O14" s="6"/>
      <c r="P14" s="6"/>
      <c r="Q14" s="6"/>
    </row>
    <row r="15" spans="1:17" ht="15">
      <c r="A15" s="12">
        <v>950</v>
      </c>
      <c r="B15" s="12">
        <v>1224</v>
      </c>
      <c r="C15" s="12">
        <v>23</v>
      </c>
      <c r="D15" s="12">
        <v>22.4</v>
      </c>
      <c r="F15" s="13"/>
      <c r="G15" s="29" t="s">
        <v>20</v>
      </c>
      <c r="H15" s="30"/>
      <c r="I15" s="7">
        <f>I25</f>
        <v>1175.52</v>
      </c>
      <c r="J15" s="13"/>
      <c r="L15" s="6"/>
      <c r="M15" s="13"/>
      <c r="N15" s="13"/>
      <c r="O15" s="13"/>
      <c r="P15" s="13"/>
      <c r="Q15" s="6"/>
    </row>
    <row r="16" spans="1:17" ht="15.75" customHeight="1">
      <c r="A16" s="12">
        <v>1000</v>
      </c>
      <c r="B16" s="12">
        <v>1199</v>
      </c>
      <c r="C16" s="12">
        <v>26</v>
      </c>
      <c r="D16" s="12">
        <v>22.2</v>
      </c>
      <c r="F16" s="13"/>
      <c r="I16" s="5"/>
      <c r="J16" s="13"/>
      <c r="L16" s="6"/>
      <c r="M16" s="18"/>
      <c r="O16" s="13"/>
    </row>
    <row r="17" spans="1:17" ht="15.75" customHeight="1">
      <c r="A17" s="12">
        <v>1050</v>
      </c>
      <c r="B17" s="12">
        <v>1172</v>
      </c>
      <c r="C17" s="12">
        <v>29</v>
      </c>
      <c r="D17" s="12">
        <v>21.9</v>
      </c>
      <c r="F17" s="13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2">
        <v>1100</v>
      </c>
      <c r="B18" s="12">
        <v>1145</v>
      </c>
      <c r="C18" s="12">
        <v>35</v>
      </c>
      <c r="D18" s="12">
        <v>21.6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2">
        <v>1150</v>
      </c>
      <c r="B19" s="12">
        <v>1114</v>
      </c>
      <c r="C19" s="12">
        <v>41</v>
      </c>
      <c r="D19" s="12">
        <v>21.3</v>
      </c>
      <c r="F19" s="13"/>
      <c r="H19" s="6"/>
      <c r="I19" s="13"/>
      <c r="J19" s="13"/>
      <c r="L19" s="6" t="s">
        <v>24</v>
      </c>
      <c r="M19" s="20">
        <v>5220</v>
      </c>
      <c r="N19" s="20">
        <v>6800</v>
      </c>
      <c r="O19" s="20">
        <v>325</v>
      </c>
      <c r="P19" s="21"/>
      <c r="Q19" s="6"/>
    </row>
    <row r="20" spans="1:17" ht="15">
      <c r="A20" s="12">
        <v>1200</v>
      </c>
      <c r="B20" s="12">
        <v>1082</v>
      </c>
      <c r="C20" s="12">
        <v>52</v>
      </c>
      <c r="D20" s="12">
        <v>21</v>
      </c>
      <c r="F20" s="13"/>
      <c r="G20" s="6"/>
      <c r="H20" s="11"/>
      <c r="I20" s="13"/>
      <c r="J20" s="13"/>
      <c r="L20" s="6" t="s">
        <v>25</v>
      </c>
      <c r="M20" s="20">
        <v>5800</v>
      </c>
      <c r="N20" s="20">
        <v>5800</v>
      </c>
      <c r="O20" s="20">
        <v>253</v>
      </c>
      <c r="P20" s="13"/>
      <c r="Q20" s="6"/>
    </row>
    <row r="21" spans="1:17" ht="15.75" customHeight="1">
      <c r="A21" s="12">
        <v>1250</v>
      </c>
      <c r="B21" s="12">
        <v>1045</v>
      </c>
      <c r="C21" s="12">
        <v>71</v>
      </c>
      <c r="D21" s="12">
        <v>20.5</v>
      </c>
      <c r="F21" s="13"/>
      <c r="G21" s="6"/>
      <c r="I21" s="13"/>
      <c r="J21" s="13"/>
      <c r="L21" s="6"/>
      <c r="M21" s="6"/>
      <c r="N21" s="5"/>
      <c r="O21" s="6"/>
      <c r="P21" s="6"/>
      <c r="Q21" s="6"/>
    </row>
    <row r="22" spans="1:17" ht="15.75" customHeight="1">
      <c r="A22" s="12">
        <v>1300</v>
      </c>
      <c r="B22" s="12">
        <v>1004</v>
      </c>
      <c r="C22" s="12">
        <v>143</v>
      </c>
      <c r="D22" s="12">
        <v>20</v>
      </c>
      <c r="F22" s="13"/>
      <c r="G22" s="6" t="s">
        <v>26</v>
      </c>
      <c r="H22" s="11">
        <f>((I5-(VLOOKUP((I4+50),A5:C100,2)))/5)</f>
        <v>6.4</v>
      </c>
      <c r="I22" s="11">
        <f>((J5-(VLOOKUP((J4+50),A5:C100,2)))/5)</f>
        <v>6.4</v>
      </c>
      <c r="J22" s="13"/>
      <c r="L22" s="6"/>
      <c r="M22" s="5">
        <f>SQRT((POWER((M20-M19),2)+(POWER((N20-N19),2))))</f>
        <v>1156.027681329474</v>
      </c>
      <c r="N22" s="6"/>
      <c r="P22" s="6"/>
      <c r="Q22" s="6"/>
    </row>
    <row r="23" spans="1:17" ht="15.75" customHeight="1">
      <c r="A23" s="12">
        <v>1350</v>
      </c>
      <c r="B23" s="12">
        <v>950</v>
      </c>
      <c r="C23" s="12">
        <v>0</v>
      </c>
      <c r="D23" s="12">
        <v>19.3</v>
      </c>
      <c r="F23" s="13"/>
      <c r="G23" s="6" t="s">
        <v>27</v>
      </c>
      <c r="H23" s="11">
        <f t="shared" ref="H23:I23" si="0">(MOD(I4,100)-MOD(I4,10))/10</f>
        <v>5</v>
      </c>
      <c r="I23" s="11">
        <f t="shared" si="0"/>
        <v>5</v>
      </c>
      <c r="J23" s="13"/>
      <c r="L23" s="6"/>
      <c r="M23" s="6">
        <f>(ASIN((M20-M19)/(SQRT((M20-M19)^2+(N20-N19)^2))))*1018.591636</f>
        <v>535.35525612882088</v>
      </c>
      <c r="N23" s="6"/>
      <c r="P23" s="6" t="s">
        <v>28</v>
      </c>
      <c r="Q23" s="6">
        <f>0+ABS(N26)</f>
        <v>535.35525612882088</v>
      </c>
    </row>
    <row r="24" spans="1:17" ht="15.75" customHeight="1">
      <c r="A24" s="12">
        <v>1400</v>
      </c>
      <c r="B24" s="12">
        <v>866</v>
      </c>
      <c r="C24" s="12">
        <v>0</v>
      </c>
      <c r="D24" s="12">
        <v>18</v>
      </c>
      <c r="F24" s="13"/>
      <c r="G24" s="13" t="s">
        <v>29</v>
      </c>
      <c r="H24">
        <f t="shared" ref="H24:I24" si="1">H23*H22</f>
        <v>32</v>
      </c>
      <c r="I24">
        <f t="shared" si="1"/>
        <v>32</v>
      </c>
      <c r="J24" s="13"/>
      <c r="M24" s="13"/>
      <c r="P24" s="13" t="s">
        <v>30</v>
      </c>
      <c r="Q24">
        <f>3200-ABS(N26)</f>
        <v>2664.6447438711793</v>
      </c>
    </row>
    <row r="25" spans="1:17" ht="15">
      <c r="A25" s="12">
        <v>1416</v>
      </c>
      <c r="B25" s="12">
        <v>800</v>
      </c>
      <c r="C25" s="12">
        <v>0</v>
      </c>
      <c r="D25" s="12">
        <v>17</v>
      </c>
      <c r="F25" s="13"/>
      <c r="G25" s="13" t="s">
        <v>31</v>
      </c>
      <c r="H25" s="11">
        <f t="shared" ref="H25:I25" si="2">IF(I7-I8&gt;0,I5-I9-H24,I5+I9+H24)</f>
        <v>1175.52</v>
      </c>
      <c r="I25" s="11">
        <f t="shared" si="2"/>
        <v>1175.52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3735.3552561288207</v>
      </c>
    </row>
    <row r="26" spans="1:17" ht="15">
      <c r="F26" s="13"/>
      <c r="G26" s="13"/>
      <c r="H26" s="13"/>
      <c r="I26" s="13"/>
      <c r="J26" s="13"/>
      <c r="L26" s="6">
        <f>O20-O19</f>
        <v>-72</v>
      </c>
      <c r="M26">
        <f>SQRT((M20-M19)^2+(N20-N19)^2)</f>
        <v>1156.027681329474</v>
      </c>
      <c r="N26" s="19">
        <f>(ASIN((M20-M19)/(SQRT((M20-M19)^2+(N20-N19)^2))))*1018.591636</f>
        <v>535.35525612882088</v>
      </c>
      <c r="P26" s="23" t="s">
        <v>36</v>
      </c>
      <c r="Q26">
        <f>6400-ABS(N26)</f>
        <v>5864.6447438711793</v>
      </c>
    </row>
    <row r="27" spans="1:17" ht="15.75" customHeight="1">
      <c r="F27" s="13"/>
      <c r="G27" s="13"/>
      <c r="H27" s="13"/>
      <c r="I27" s="13"/>
      <c r="J27" s="13"/>
      <c r="N27">
        <f>6400+N26</f>
        <v>6935.3552561288207</v>
      </c>
    </row>
    <row r="28" spans="1:17" ht="15.75" customHeight="1">
      <c r="F28" s="13"/>
      <c r="G28" s="13"/>
      <c r="H28" s="13"/>
      <c r="I28" s="13"/>
      <c r="J28" s="13"/>
    </row>
    <row r="29" spans="1:17" ht="15.75" customHeight="1">
      <c r="F29" s="13"/>
      <c r="G29" s="13"/>
      <c r="H29" s="13"/>
      <c r="I29" s="13"/>
      <c r="J29" s="13"/>
    </row>
    <row r="30" spans="1:17" ht="15.75" customHeight="1">
      <c r="F30" s="13"/>
      <c r="G30" s="13"/>
      <c r="H30" s="13"/>
      <c r="I30" s="13"/>
      <c r="J30" s="13"/>
      <c r="N30">
        <f>3200-N26</f>
        <v>2664.6447438711793</v>
      </c>
    </row>
    <row r="31" spans="1:17" ht="15.75" customHeight="1">
      <c r="F31" s="13"/>
      <c r="G31" s="13"/>
      <c r="H31" s="13"/>
      <c r="I31" s="13"/>
      <c r="J31" s="13"/>
      <c r="N31">
        <f>IF(N26&gt;0,0+N26,3200-N26)</f>
        <v>535.35525612882088</v>
      </c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100-000000000000}">
      <formula1>N17+N18&gt;N19*N18+N19&gt;N17*N17+N19&gt;N18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38"/>
  <sheetViews>
    <sheetView tabSelected="1" workbookViewId="0">
      <selection activeCell="D5" sqref="D5:D38"/>
    </sheetView>
  </sheetViews>
  <sheetFormatPr defaultColWidth="14.42578125" defaultRowHeight="15.75" customHeight="1"/>
  <cols>
    <col min="5" max="5" width="14.42578125" style="37"/>
  </cols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1562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1562</v>
      </c>
      <c r="J4" s="11">
        <f>IF((VLOOKUP((I4+50),A5:A100,1)-I4)&lt;=10,(VLOOKUP((I4),A5:A100,1)+50),I4)</f>
        <v>1562</v>
      </c>
      <c r="K4" s="11">
        <f>IF((VLOOKUP((I4+50),A5:A100,1)-I4)&gt;40,I4,J4)</f>
        <v>1562</v>
      </c>
      <c r="L4" s="6"/>
      <c r="M4" s="33"/>
      <c r="N4" s="32"/>
      <c r="O4" s="7"/>
      <c r="Q4" s="1"/>
    </row>
    <row r="5" spans="1:17" ht="15">
      <c r="A5" s="1">
        <v>838</v>
      </c>
      <c r="B5" s="1">
        <v>1421</v>
      </c>
      <c r="C5" s="1">
        <v>4</v>
      </c>
      <c r="D5" s="38">
        <v>31</v>
      </c>
      <c r="F5" s="13"/>
      <c r="G5" s="33" t="s">
        <v>12</v>
      </c>
      <c r="H5" s="32"/>
      <c r="I5" s="7">
        <f>VLOOKUP(I4,A5:C100,2)</f>
        <v>1250</v>
      </c>
      <c r="J5" s="5">
        <f>VLOOKUP(J4,A5:C100,2)</f>
        <v>1250</v>
      </c>
      <c r="L5" s="6"/>
      <c r="M5" s="33"/>
      <c r="N5" s="32"/>
      <c r="O5" s="7"/>
    </row>
    <row r="6" spans="1:17" ht="15">
      <c r="A6" s="1">
        <v>850</v>
      </c>
      <c r="B6" s="1">
        <v>1419</v>
      </c>
      <c r="C6" s="1">
        <v>5</v>
      </c>
      <c r="D6" s="38" t="s">
        <v>210</v>
      </c>
      <c r="F6" s="13"/>
      <c r="G6" s="33" t="s">
        <v>13</v>
      </c>
      <c r="H6" s="32"/>
      <c r="I6" s="7">
        <f>VLOOKUP(I4,A5:C100,3)</f>
        <v>11</v>
      </c>
      <c r="J6" s="5">
        <f>VLOOKUP(J4,A5:C100,3)</f>
        <v>11</v>
      </c>
      <c r="L6" s="6"/>
      <c r="M6" s="33"/>
      <c r="N6" s="32"/>
      <c r="O6" s="7"/>
    </row>
    <row r="7" spans="1:17" ht="15">
      <c r="A7" s="1">
        <v>900</v>
      </c>
      <c r="B7" s="1">
        <v>1408</v>
      </c>
      <c r="C7" s="1">
        <v>5</v>
      </c>
      <c r="D7" s="37">
        <v>31</v>
      </c>
      <c r="F7" s="13"/>
      <c r="G7" s="33" t="s">
        <v>14</v>
      </c>
      <c r="H7" s="32"/>
      <c r="I7" s="7">
        <f>O20</f>
        <v>598</v>
      </c>
      <c r="J7" s="7">
        <f>O20</f>
        <v>598</v>
      </c>
      <c r="L7" s="6"/>
      <c r="M7" s="33"/>
      <c r="N7" s="32"/>
      <c r="O7" s="7"/>
      <c r="Q7" s="14"/>
    </row>
    <row r="8" spans="1:17" ht="15">
      <c r="A8" s="1">
        <v>950</v>
      </c>
      <c r="B8" s="1">
        <v>1396</v>
      </c>
      <c r="C8" s="1">
        <v>5</v>
      </c>
      <c r="D8" s="39" t="s">
        <v>235</v>
      </c>
      <c r="F8" s="13"/>
      <c r="G8" s="33" t="s">
        <v>15</v>
      </c>
      <c r="H8" s="32"/>
      <c r="I8" s="7">
        <f>O19</f>
        <v>296</v>
      </c>
      <c r="J8" s="7">
        <f>O19</f>
        <v>296</v>
      </c>
      <c r="L8" s="6"/>
      <c r="M8" s="29"/>
      <c r="N8" s="30"/>
      <c r="O8" s="7"/>
    </row>
    <row r="9" spans="1:17" ht="15">
      <c r="A9" s="1">
        <v>1000</v>
      </c>
      <c r="B9" s="1">
        <v>1385</v>
      </c>
      <c r="C9" s="1">
        <v>5</v>
      </c>
      <c r="D9" s="39" t="s">
        <v>236</v>
      </c>
      <c r="F9" s="13"/>
      <c r="G9" s="33" t="s">
        <v>16</v>
      </c>
      <c r="H9" s="32"/>
      <c r="I9" s="7">
        <f>IF(I7-I8&gt;0,(I7-I8)/100*I6,(I8-I7)/100*I6)</f>
        <v>33.22</v>
      </c>
      <c r="J9" s="5">
        <f>IF(J7-J8&gt;0,(J7-I8)/100*I6,(J8-J7)/100*J6)</f>
        <v>33.22</v>
      </c>
      <c r="L9" s="6"/>
    </row>
    <row r="10" spans="1:17" ht="15">
      <c r="A10" s="1">
        <v>1050</v>
      </c>
      <c r="B10" s="1">
        <v>1373</v>
      </c>
      <c r="C10" s="1">
        <v>5</v>
      </c>
      <c r="D10" s="39" t="s">
        <v>237</v>
      </c>
      <c r="F10" s="13"/>
      <c r="G10" s="29" t="s">
        <v>17</v>
      </c>
      <c r="H10" s="30"/>
      <c r="I10" s="7">
        <f>IF(I7-I8&gt;0,I5-I9,I5+I9)</f>
        <v>1216.78</v>
      </c>
      <c r="J10" s="5">
        <f>IF(J7-J8&gt;0,J5-I9,J5+J9)</f>
        <v>1216.78</v>
      </c>
      <c r="L10" s="6"/>
    </row>
    <row r="11" spans="1:17" ht="15">
      <c r="A11" s="1">
        <v>1100</v>
      </c>
      <c r="B11" s="1">
        <v>1362</v>
      </c>
      <c r="C11" s="1">
        <v>6</v>
      </c>
      <c r="D11" s="39" t="s">
        <v>237</v>
      </c>
      <c r="F11" s="13"/>
      <c r="J11" s="13"/>
      <c r="L11" s="6"/>
      <c r="M11" s="4"/>
      <c r="N11" s="15"/>
      <c r="O11" s="16"/>
    </row>
    <row r="12" spans="1:17" ht="15">
      <c r="A12" s="1">
        <v>1150</v>
      </c>
      <c r="B12" s="1">
        <v>1350</v>
      </c>
      <c r="C12" s="1">
        <v>6</v>
      </c>
      <c r="D12" s="39" t="s">
        <v>238</v>
      </c>
      <c r="F12" s="13"/>
      <c r="J12" s="13"/>
      <c r="L12" s="6"/>
      <c r="M12" s="27"/>
      <c r="N12" s="28"/>
      <c r="O12" s="10"/>
    </row>
    <row r="13" spans="1:17" ht="15">
      <c r="A13" s="1">
        <v>1200</v>
      </c>
      <c r="B13" s="1">
        <v>1338</v>
      </c>
      <c r="C13" s="1">
        <v>7</v>
      </c>
      <c r="D13" s="39" t="s">
        <v>239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">
        <v>1250</v>
      </c>
      <c r="B14" s="1">
        <v>1326</v>
      </c>
      <c r="C14" s="1">
        <v>7</v>
      </c>
      <c r="D14" s="39" t="s">
        <v>211</v>
      </c>
      <c r="F14" s="13"/>
      <c r="G14" s="27" t="s">
        <v>19</v>
      </c>
      <c r="H14" s="28"/>
      <c r="I14" s="10">
        <f>M26</f>
        <v>2088.0613017821101</v>
      </c>
      <c r="J14" s="13"/>
      <c r="L14" s="6"/>
      <c r="M14" s="6"/>
      <c r="N14" s="6"/>
      <c r="O14" s="6"/>
      <c r="P14" s="6"/>
      <c r="Q14" s="6"/>
    </row>
    <row r="15" spans="1:17" ht="15">
      <c r="A15" s="1">
        <v>1300</v>
      </c>
      <c r="B15" s="1">
        <v>1314</v>
      </c>
      <c r="C15" s="1">
        <v>8</v>
      </c>
      <c r="D15" s="39" t="s">
        <v>212</v>
      </c>
      <c r="F15" s="13"/>
      <c r="G15" s="29" t="s">
        <v>20</v>
      </c>
      <c r="H15" s="30"/>
      <c r="I15" s="7">
        <f>I25</f>
        <v>1199.98</v>
      </c>
      <c r="J15" s="13"/>
      <c r="L15" s="6"/>
      <c r="M15" s="13"/>
      <c r="N15" s="13"/>
      <c r="O15" s="13"/>
      <c r="P15" s="13"/>
      <c r="Q15" s="6"/>
    </row>
    <row r="16" spans="1:17" ht="15.75" customHeight="1">
      <c r="A16" s="1">
        <v>1350</v>
      </c>
      <c r="B16" s="1">
        <v>1302</v>
      </c>
      <c r="C16" s="1">
        <v>9</v>
      </c>
      <c r="D16" s="39" t="s">
        <v>212</v>
      </c>
      <c r="F16" s="13"/>
      <c r="I16" s="5"/>
      <c r="J16" s="13"/>
      <c r="L16" s="6"/>
      <c r="M16" s="18"/>
      <c r="O16" s="13"/>
    </row>
    <row r="17" spans="1:17" ht="15.75" customHeight="1">
      <c r="A17" s="1">
        <v>1400</v>
      </c>
      <c r="B17" s="1">
        <v>1289</v>
      </c>
      <c r="C17" s="1">
        <v>9</v>
      </c>
      <c r="D17" s="39" t="s">
        <v>213</v>
      </c>
      <c r="F17" s="13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">
        <v>1450</v>
      </c>
      <c r="B18" s="1">
        <v>1276</v>
      </c>
      <c r="C18" s="1">
        <v>10</v>
      </c>
      <c r="D18" s="39" t="s">
        <v>214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">
        <v>1500</v>
      </c>
      <c r="B19" s="1">
        <v>1263</v>
      </c>
      <c r="C19" s="1">
        <v>10</v>
      </c>
      <c r="D19" s="39" t="s">
        <v>215</v>
      </c>
      <c r="F19" s="13"/>
      <c r="H19" s="6"/>
      <c r="I19" s="13"/>
      <c r="J19" s="13"/>
      <c r="L19" s="6" t="s">
        <v>24</v>
      </c>
      <c r="M19" s="24">
        <v>8340</v>
      </c>
      <c r="N19" s="24">
        <v>1950</v>
      </c>
      <c r="O19" s="24">
        <v>296</v>
      </c>
      <c r="P19" s="21"/>
      <c r="Q19" s="6"/>
    </row>
    <row r="20" spans="1:17" ht="15">
      <c r="A20" s="1">
        <v>1550</v>
      </c>
      <c r="B20" s="1">
        <v>1250</v>
      </c>
      <c r="C20" s="1">
        <v>11</v>
      </c>
      <c r="D20" s="39" t="s">
        <v>216</v>
      </c>
      <c r="F20" s="13"/>
      <c r="G20" s="6"/>
      <c r="H20" s="11"/>
      <c r="I20" s="13"/>
      <c r="J20" s="13"/>
      <c r="L20" s="6" t="s">
        <v>25</v>
      </c>
      <c r="M20" s="24">
        <v>10300</v>
      </c>
      <c r="N20" s="24">
        <v>1230</v>
      </c>
      <c r="O20" s="24">
        <v>598</v>
      </c>
      <c r="P20" s="13"/>
      <c r="Q20" s="6"/>
    </row>
    <row r="21" spans="1:17" ht="15.75" customHeight="1">
      <c r="A21" s="1">
        <v>1600</v>
      </c>
      <c r="B21" s="1">
        <v>1236</v>
      </c>
      <c r="C21" s="1">
        <v>12</v>
      </c>
      <c r="D21" s="39" t="s">
        <v>217</v>
      </c>
      <c r="F21" s="13"/>
      <c r="G21" s="6"/>
      <c r="I21" s="13"/>
      <c r="J21" s="13"/>
      <c r="L21" s="6"/>
      <c r="M21" s="6"/>
      <c r="N21" s="5"/>
      <c r="O21" s="6"/>
      <c r="P21" s="6"/>
      <c r="Q21" s="6"/>
    </row>
    <row r="22" spans="1:17" ht="15.75" customHeight="1">
      <c r="A22" s="1">
        <v>1650</v>
      </c>
      <c r="B22" s="1">
        <v>1222</v>
      </c>
      <c r="C22" s="1">
        <v>13</v>
      </c>
      <c r="D22" s="39" t="s">
        <v>218</v>
      </c>
      <c r="F22" s="13"/>
      <c r="G22" s="6" t="s">
        <v>26</v>
      </c>
      <c r="H22" s="11">
        <f>((I5-(VLOOKUP((I4+50),A5:C100,2)))/5)</f>
        <v>2.8</v>
      </c>
      <c r="I22" s="11">
        <f>((J5-(VLOOKUP((J4+50),A5:C100,2)))/5)</f>
        <v>2.8</v>
      </c>
      <c r="J22" s="13"/>
      <c r="L22" s="6"/>
      <c r="M22" s="5">
        <f>SQRT((POWER((M20-M19),2)+(POWER((N20-N19),2))))</f>
        <v>2088.0613017821101</v>
      </c>
      <c r="N22" s="6"/>
      <c r="P22" s="6"/>
      <c r="Q22" s="6"/>
    </row>
    <row r="23" spans="1:17" ht="15.75" customHeight="1">
      <c r="A23" s="1">
        <v>1700</v>
      </c>
      <c r="B23" s="1">
        <v>1208</v>
      </c>
      <c r="C23" s="1">
        <v>14</v>
      </c>
      <c r="D23" s="39" t="s">
        <v>219</v>
      </c>
      <c r="F23" s="13"/>
      <c r="G23" s="6" t="s">
        <v>27</v>
      </c>
      <c r="H23" s="11">
        <f t="shared" ref="H23:I23" si="0">(MOD(I4,100)-MOD(I4,10))/10</f>
        <v>6</v>
      </c>
      <c r="I23" s="11">
        <f t="shared" si="0"/>
        <v>6</v>
      </c>
      <c r="J23" s="13"/>
      <c r="L23" s="6"/>
      <c r="M23" s="6">
        <f>(ASIN((M20-M19)/(SQRT((M20-M19)^2+(N20-N19)^2))))*1018.591636</f>
        <v>1241.4106062697649</v>
      </c>
      <c r="N23" s="6"/>
      <c r="P23" s="6" t="s">
        <v>28</v>
      </c>
      <c r="Q23" s="6">
        <f>0+ABS(N26)</f>
        <v>1241.4106062697649</v>
      </c>
    </row>
    <row r="24" spans="1:17" ht="15.75" customHeight="1">
      <c r="A24" s="1">
        <v>1750</v>
      </c>
      <c r="B24" s="1">
        <v>1193</v>
      </c>
      <c r="C24" s="1">
        <v>15</v>
      </c>
      <c r="D24" s="39" t="s">
        <v>220</v>
      </c>
      <c r="F24" s="13"/>
      <c r="G24" s="13" t="s">
        <v>29</v>
      </c>
      <c r="H24">
        <f t="shared" ref="H24:I24" si="1">H23*H22</f>
        <v>16.799999999999997</v>
      </c>
      <c r="I24">
        <f t="shared" si="1"/>
        <v>16.799999999999997</v>
      </c>
      <c r="J24" s="13"/>
      <c r="M24" s="13"/>
      <c r="P24" s="13" t="s">
        <v>30</v>
      </c>
      <c r="Q24">
        <f>3200-ABS(N26)</f>
        <v>1958.5893937302351</v>
      </c>
    </row>
    <row r="25" spans="1:17" ht="15">
      <c r="A25" s="1">
        <v>1800</v>
      </c>
      <c r="B25" s="1">
        <v>1178</v>
      </c>
      <c r="C25" s="1">
        <v>16</v>
      </c>
      <c r="D25" s="39" t="s">
        <v>221</v>
      </c>
      <c r="F25" s="13"/>
      <c r="G25" s="13" t="s">
        <v>31</v>
      </c>
      <c r="H25" s="11">
        <f t="shared" ref="H25:I25" si="2">IF(I7-I8&gt;0,I5-I9-H24,I5+I9+H24)</f>
        <v>1199.98</v>
      </c>
      <c r="I25" s="11">
        <f t="shared" si="2"/>
        <v>1199.98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4441.4106062697647</v>
      </c>
    </row>
    <row r="26" spans="1:17" ht="15">
      <c r="A26" s="1">
        <v>1850</v>
      </c>
      <c r="B26" s="1">
        <v>1162</v>
      </c>
      <c r="C26" s="1">
        <v>17</v>
      </c>
      <c r="D26" s="39" t="s">
        <v>222</v>
      </c>
      <c r="F26" s="13"/>
      <c r="G26" s="13"/>
      <c r="H26" s="13"/>
      <c r="I26" s="13"/>
      <c r="J26" s="13"/>
      <c r="L26" s="6">
        <f>O20-O19</f>
        <v>302</v>
      </c>
      <c r="M26">
        <f>SQRT((M20-M19)^2+(N20-N19)^2)</f>
        <v>2088.0613017821101</v>
      </c>
      <c r="N26" s="19">
        <f>(ASIN((M20-M19)/(SQRT((M20-M19)^2+(N20-N19)^2))))*1018.591636</f>
        <v>1241.4106062697649</v>
      </c>
      <c r="P26" s="23" t="s">
        <v>36</v>
      </c>
      <c r="Q26">
        <f>6400-ABS(N26)</f>
        <v>5158.5893937302353</v>
      </c>
    </row>
    <row r="27" spans="1:17" ht="15.75" customHeight="1">
      <c r="A27" s="1">
        <v>1900</v>
      </c>
      <c r="B27" s="1">
        <v>1146</v>
      </c>
      <c r="C27" s="1">
        <v>19</v>
      </c>
      <c r="D27" s="39" t="s">
        <v>223</v>
      </c>
      <c r="F27" s="13"/>
      <c r="G27" s="13"/>
      <c r="H27" s="13"/>
      <c r="I27" s="13"/>
      <c r="J27" s="13"/>
      <c r="N27">
        <f>6400+N26</f>
        <v>7641.4106062697647</v>
      </c>
    </row>
    <row r="28" spans="1:17" ht="15.75" customHeight="1">
      <c r="A28" s="1">
        <v>1950</v>
      </c>
      <c r="B28" s="1">
        <v>1129</v>
      </c>
      <c r="C28" s="1">
        <v>21</v>
      </c>
      <c r="D28" s="39" t="s">
        <v>224</v>
      </c>
      <c r="F28" s="13"/>
      <c r="G28" s="13"/>
      <c r="H28" s="13"/>
      <c r="I28" s="13"/>
      <c r="J28" s="13"/>
    </row>
    <row r="29" spans="1:17" ht="15.75" customHeight="1">
      <c r="A29" s="1">
        <v>2000</v>
      </c>
      <c r="B29" s="1">
        <v>1112</v>
      </c>
      <c r="C29" s="1">
        <v>23</v>
      </c>
      <c r="D29" s="39" t="s">
        <v>225</v>
      </c>
      <c r="F29" s="13"/>
      <c r="G29" s="13"/>
      <c r="H29" s="13"/>
      <c r="I29" s="13"/>
      <c r="J29" s="13"/>
    </row>
    <row r="30" spans="1:17" ht="15.75" customHeight="1">
      <c r="A30" s="1">
        <v>2050</v>
      </c>
      <c r="B30" s="1">
        <v>1093</v>
      </c>
      <c r="C30" s="1">
        <v>26</v>
      </c>
      <c r="D30" s="39" t="s">
        <v>226</v>
      </c>
      <c r="F30" s="13"/>
      <c r="G30" s="13"/>
      <c r="H30" s="13"/>
      <c r="I30" s="13"/>
      <c r="J30" s="13"/>
      <c r="N30">
        <f>3200-N26</f>
        <v>1958.5893937302351</v>
      </c>
    </row>
    <row r="31" spans="1:17" ht="15.75" customHeight="1">
      <c r="A31" s="1">
        <v>2100</v>
      </c>
      <c r="B31" s="1">
        <v>1073</v>
      </c>
      <c r="C31" s="1">
        <v>29</v>
      </c>
      <c r="D31" s="39" t="s">
        <v>227</v>
      </c>
      <c r="F31" s="13"/>
      <c r="G31" s="13"/>
      <c r="H31" s="13"/>
      <c r="I31" s="13"/>
      <c r="J31" s="13"/>
      <c r="N31">
        <f>IF(N26&gt;0,0+N26,3200-N26)</f>
        <v>1241.4106062697649</v>
      </c>
    </row>
    <row r="32" spans="1:17" ht="15.75" customHeight="1">
      <c r="A32" s="1">
        <v>2150</v>
      </c>
      <c r="B32" s="1">
        <v>1052</v>
      </c>
      <c r="C32" s="1">
        <v>34</v>
      </c>
      <c r="D32" s="39" t="s">
        <v>228</v>
      </c>
      <c r="F32" s="13"/>
      <c r="G32" s="13"/>
      <c r="H32" s="13"/>
      <c r="I32" s="13"/>
      <c r="J32" s="13"/>
      <c r="K32" s="13"/>
      <c r="L32" s="13"/>
    </row>
    <row r="33" spans="1:12" ht="15.75" customHeight="1">
      <c r="A33" s="1">
        <v>2200</v>
      </c>
      <c r="B33" s="1">
        <v>1029</v>
      </c>
      <c r="C33" s="1">
        <v>40</v>
      </c>
      <c r="D33" s="39" t="s">
        <v>229</v>
      </c>
      <c r="F33" s="13"/>
      <c r="G33" s="13"/>
      <c r="H33" s="13"/>
      <c r="I33" s="13"/>
      <c r="J33" s="13"/>
      <c r="K33" s="13"/>
      <c r="L33" s="13"/>
    </row>
    <row r="34" spans="1:12" ht="15.75" customHeight="1">
      <c r="A34" s="1">
        <v>2250</v>
      </c>
      <c r="B34" s="1">
        <v>1003</v>
      </c>
      <c r="C34" s="1">
        <v>49</v>
      </c>
      <c r="D34" s="39" t="s">
        <v>230</v>
      </c>
      <c r="F34" s="13"/>
      <c r="G34" s="13"/>
      <c r="H34" s="13"/>
      <c r="I34" s="13"/>
      <c r="J34" s="13"/>
      <c r="K34" s="13"/>
      <c r="L34" s="13"/>
    </row>
    <row r="35" spans="1:12" ht="15.75" customHeight="1">
      <c r="A35" s="1">
        <v>2300</v>
      </c>
      <c r="B35" s="1">
        <v>975</v>
      </c>
      <c r="C35" s="1">
        <v>70</v>
      </c>
      <c r="D35" s="39" t="s">
        <v>231</v>
      </c>
      <c r="F35" s="13"/>
      <c r="G35" s="13"/>
      <c r="H35" s="13"/>
      <c r="I35" s="13"/>
      <c r="J35" s="13"/>
      <c r="K35" s="13"/>
      <c r="L35" s="13"/>
    </row>
    <row r="36" spans="1:12" ht="15.75" customHeight="1">
      <c r="A36" s="1">
        <v>2350</v>
      </c>
      <c r="B36" s="1">
        <v>940</v>
      </c>
      <c r="C36" s="1" t="s">
        <v>0</v>
      </c>
      <c r="D36" s="39" t="s">
        <v>232</v>
      </c>
      <c r="F36" s="13"/>
      <c r="G36" s="13"/>
      <c r="H36" s="13"/>
      <c r="I36" s="13"/>
      <c r="J36" s="13"/>
      <c r="K36" s="13"/>
      <c r="L36" s="13"/>
    </row>
    <row r="37" spans="1:12" ht="15.75" customHeight="1">
      <c r="A37" s="1">
        <v>2400</v>
      </c>
      <c r="B37" s="1">
        <v>895</v>
      </c>
      <c r="C37" s="1" t="s">
        <v>0</v>
      </c>
      <c r="D37" s="39" t="s">
        <v>233</v>
      </c>
      <c r="F37" s="13"/>
      <c r="G37" s="13"/>
      <c r="H37" s="13"/>
      <c r="I37" s="13"/>
      <c r="J37" s="13"/>
      <c r="K37" s="13"/>
      <c r="L37" s="13"/>
    </row>
    <row r="38" spans="1:12" ht="12.75">
      <c r="A38" s="1">
        <v>2444</v>
      </c>
      <c r="B38" s="1">
        <v>800</v>
      </c>
      <c r="C38" s="1" t="s">
        <v>0</v>
      </c>
      <c r="D38" s="39" t="s">
        <v>234</v>
      </c>
      <c r="F38" s="13"/>
      <c r="G38" s="13"/>
      <c r="H38" s="13"/>
      <c r="I38" s="13"/>
      <c r="J38" s="13"/>
      <c r="K38" s="13"/>
      <c r="L38" s="13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200-000000000000}">
      <formula1>N17+N18&gt;N19*N18+N19&gt;N17*N17+N19&gt;N18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47"/>
  <sheetViews>
    <sheetView workbookViewId="0"/>
  </sheetViews>
  <sheetFormatPr defaultColWidth="14.42578125" defaultRowHeight="15.75" customHeight="1"/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2483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2483</v>
      </c>
      <c r="J4" s="11">
        <f>IF((VLOOKUP((I4+50),A5:A100,1)-I4)&lt;=10,(VLOOKUP((I4),A5:A100,1)+50),I4)</f>
        <v>2483</v>
      </c>
      <c r="K4" s="11">
        <f>IF((VLOOKUP((I4+50),A5:A100,1)-I4)&gt;40,I4,J4)</f>
        <v>2483</v>
      </c>
      <c r="L4" s="6"/>
      <c r="M4" s="33"/>
      <c r="N4" s="32"/>
      <c r="O4" s="7"/>
      <c r="Q4" s="1"/>
    </row>
    <row r="5" spans="1:17" ht="15">
      <c r="A5" s="16">
        <v>1100</v>
      </c>
      <c r="B5" s="16">
        <v>1421</v>
      </c>
      <c r="C5" s="16">
        <v>3</v>
      </c>
      <c r="D5" s="16" t="s">
        <v>37</v>
      </c>
      <c r="F5" s="22"/>
      <c r="G5" s="33" t="s">
        <v>12</v>
      </c>
      <c r="H5" s="32"/>
      <c r="I5" s="7">
        <f>VLOOKUP(I4,A5:C100,2)</f>
        <v>1155</v>
      </c>
      <c r="J5" s="5">
        <f>VLOOKUP(J4,A5:C100,2)</f>
        <v>1155</v>
      </c>
      <c r="L5" s="6"/>
      <c r="M5" s="33"/>
      <c r="N5" s="32"/>
      <c r="O5" s="7"/>
    </row>
    <row r="6" spans="1:17" ht="15">
      <c r="A6" s="16">
        <v>1150</v>
      </c>
      <c r="B6" s="16">
        <v>1413</v>
      </c>
      <c r="C6" s="16">
        <v>4</v>
      </c>
      <c r="D6" s="16" t="s">
        <v>38</v>
      </c>
      <c r="F6" s="22"/>
      <c r="G6" s="33" t="s">
        <v>13</v>
      </c>
      <c r="H6" s="32"/>
      <c r="I6" s="7">
        <f>VLOOKUP(I4,A5:C100,3)</f>
        <v>13</v>
      </c>
      <c r="J6" s="5">
        <f>VLOOKUP(J4,A5:C100,3)</f>
        <v>13</v>
      </c>
      <c r="L6" s="6"/>
      <c r="M6" s="33"/>
      <c r="N6" s="32"/>
      <c r="O6" s="7"/>
    </row>
    <row r="7" spans="1:17" ht="15">
      <c r="A7" s="16">
        <v>1200</v>
      </c>
      <c r="B7" s="16">
        <v>1404</v>
      </c>
      <c r="C7" s="16">
        <v>4</v>
      </c>
      <c r="D7" s="16" t="s">
        <v>39</v>
      </c>
      <c r="F7" s="22"/>
      <c r="G7" s="33" t="s">
        <v>14</v>
      </c>
      <c r="H7" s="32"/>
      <c r="I7" s="7">
        <f>O20</f>
        <v>296</v>
      </c>
      <c r="J7" s="7">
        <f>O20</f>
        <v>296</v>
      </c>
      <c r="L7" s="6"/>
      <c r="M7" s="33"/>
      <c r="N7" s="32"/>
      <c r="O7" s="7"/>
      <c r="Q7" s="14"/>
    </row>
    <row r="8" spans="1:17" ht="15">
      <c r="A8" s="16">
        <v>1250</v>
      </c>
      <c r="B8" s="16">
        <v>1395</v>
      </c>
      <c r="C8" s="16">
        <v>3</v>
      </c>
      <c r="D8" s="16" t="s">
        <v>40</v>
      </c>
      <c r="F8" s="22"/>
      <c r="G8" s="33" t="s">
        <v>15</v>
      </c>
      <c r="H8" s="32"/>
      <c r="I8" s="7">
        <f>O19</f>
        <v>296</v>
      </c>
      <c r="J8" s="7">
        <f>O19</f>
        <v>296</v>
      </c>
      <c r="L8" s="6"/>
      <c r="M8" s="29"/>
      <c r="N8" s="30"/>
      <c r="O8" s="7"/>
    </row>
    <row r="9" spans="1:17" ht="15">
      <c r="A9" s="16">
        <v>1300</v>
      </c>
      <c r="B9" s="16">
        <v>1387</v>
      </c>
      <c r="C9" s="16">
        <v>4</v>
      </c>
      <c r="D9" s="16" t="s">
        <v>39</v>
      </c>
      <c r="F9" s="22"/>
      <c r="G9" s="33" t="s">
        <v>16</v>
      </c>
      <c r="H9" s="32"/>
      <c r="I9" s="7">
        <f>IF(I7-I8&gt;0,(I7-I8)/100*I6,(I8-I7)/100*I6)</f>
        <v>0</v>
      </c>
      <c r="J9" s="5">
        <f>IF(J7-J8&gt;0,(J7-I8)/100*I6,(J8-J7)/100*J6)</f>
        <v>0</v>
      </c>
      <c r="L9" s="6"/>
    </row>
    <row r="10" spans="1:17" ht="15">
      <c r="A10" s="16">
        <v>1350</v>
      </c>
      <c r="B10" s="16">
        <v>1378</v>
      </c>
      <c r="C10" s="16">
        <v>4</v>
      </c>
      <c r="D10" s="16" t="s">
        <v>40</v>
      </c>
      <c r="F10" s="22"/>
      <c r="G10" s="29" t="s">
        <v>17</v>
      </c>
      <c r="H10" s="30"/>
      <c r="I10" s="7">
        <f>IF(I7-I8&gt;=0,I5-I9,I5+I9)</f>
        <v>1155</v>
      </c>
      <c r="J10" s="5">
        <f>IF(J7-J8&gt;=0,J5-I9,J5+J9)</f>
        <v>1155</v>
      </c>
      <c r="L10" s="6"/>
    </row>
    <row r="11" spans="1:17" ht="15">
      <c r="A11" s="16">
        <v>1400</v>
      </c>
      <c r="B11" s="16">
        <v>1369</v>
      </c>
      <c r="C11" s="16">
        <v>4</v>
      </c>
      <c r="D11" s="16" t="s">
        <v>41</v>
      </c>
      <c r="F11" s="22"/>
      <c r="J11" s="13"/>
      <c r="L11" s="6"/>
      <c r="M11" s="4"/>
      <c r="N11" s="15"/>
      <c r="O11" s="16"/>
    </row>
    <row r="12" spans="1:17" ht="15">
      <c r="A12" s="16">
        <v>1450</v>
      </c>
      <c r="B12" s="16">
        <v>1360</v>
      </c>
      <c r="C12" s="16">
        <v>4</v>
      </c>
      <c r="D12" s="16" t="s">
        <v>42</v>
      </c>
      <c r="F12" s="22"/>
      <c r="J12" s="13"/>
      <c r="L12" s="6"/>
      <c r="M12" s="27"/>
      <c r="N12" s="28"/>
      <c r="O12" s="10"/>
    </row>
    <row r="13" spans="1:17" ht="15">
      <c r="A13" s="16">
        <v>1500</v>
      </c>
      <c r="B13" s="16">
        <v>1351</v>
      </c>
      <c r="C13" s="16">
        <v>5</v>
      </c>
      <c r="D13" s="16">
        <v>35</v>
      </c>
      <c r="F13" s="22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6">
        <v>1550</v>
      </c>
      <c r="B14" s="16">
        <v>1342</v>
      </c>
      <c r="C14" s="16">
        <v>5</v>
      </c>
      <c r="D14" s="16" t="s">
        <v>43</v>
      </c>
      <c r="F14" s="22"/>
      <c r="G14" s="27" t="s">
        <v>19</v>
      </c>
      <c r="H14" s="28"/>
      <c r="I14" s="10">
        <f>M26</f>
        <v>2483.6465126905641</v>
      </c>
      <c r="J14" s="13"/>
      <c r="L14" s="6"/>
      <c r="M14" s="6"/>
      <c r="N14" s="6"/>
      <c r="O14" s="6"/>
      <c r="P14" s="6"/>
      <c r="Q14" s="6"/>
    </row>
    <row r="15" spans="1:17" ht="15">
      <c r="A15" s="16">
        <v>1600</v>
      </c>
      <c r="B15" s="16">
        <v>1333</v>
      </c>
      <c r="C15" s="16">
        <v>5</v>
      </c>
      <c r="D15" s="16" t="s">
        <v>43</v>
      </c>
      <c r="F15" s="22"/>
      <c r="G15" s="29" t="s">
        <v>20</v>
      </c>
      <c r="H15" s="30"/>
      <c r="I15" s="7">
        <f>I25</f>
        <v>1135.8</v>
      </c>
      <c r="J15" s="13"/>
      <c r="L15" s="6"/>
      <c r="M15" s="13"/>
      <c r="N15" s="13"/>
      <c r="O15" s="13"/>
      <c r="P15" s="13"/>
      <c r="Q15" s="6"/>
    </row>
    <row r="16" spans="1:17" ht="15">
      <c r="A16" s="16">
        <v>1650</v>
      </c>
      <c r="B16" s="16">
        <v>1324</v>
      </c>
      <c r="C16" s="16">
        <v>6</v>
      </c>
      <c r="D16" s="16" t="s">
        <v>44</v>
      </c>
      <c r="F16" s="22"/>
      <c r="I16" s="5"/>
      <c r="J16" s="13"/>
      <c r="L16" s="6"/>
      <c r="M16" s="18"/>
      <c r="O16" s="13"/>
    </row>
    <row r="17" spans="1:17" ht="15">
      <c r="A17" s="16">
        <v>1700</v>
      </c>
      <c r="B17" s="16">
        <v>1314</v>
      </c>
      <c r="C17" s="16">
        <v>6</v>
      </c>
      <c r="D17" s="16" t="s">
        <v>45</v>
      </c>
      <c r="F17" s="22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6">
        <v>1750</v>
      </c>
      <c r="B18" s="16">
        <v>1305</v>
      </c>
      <c r="C18" s="16">
        <v>6</v>
      </c>
      <c r="D18" s="16" t="s">
        <v>45</v>
      </c>
      <c r="F18" s="22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6">
        <v>1800</v>
      </c>
      <c r="B19" s="16">
        <v>1296</v>
      </c>
      <c r="C19" s="16">
        <v>7</v>
      </c>
      <c r="D19" s="16" t="s">
        <v>45</v>
      </c>
      <c r="F19" s="22"/>
      <c r="H19" s="6"/>
      <c r="I19" s="13"/>
      <c r="J19" s="13"/>
      <c r="L19" s="6" t="s">
        <v>24</v>
      </c>
      <c r="M19" s="20">
        <v>8340</v>
      </c>
      <c r="N19" s="20">
        <v>1950</v>
      </c>
      <c r="O19" s="20">
        <v>296</v>
      </c>
      <c r="P19" s="21"/>
      <c r="Q19" s="6"/>
    </row>
    <row r="20" spans="1:17" ht="15">
      <c r="A20" s="16">
        <v>1850</v>
      </c>
      <c r="B20" s="16">
        <v>1286</v>
      </c>
      <c r="C20" s="16">
        <v>7</v>
      </c>
      <c r="D20" s="16" t="s">
        <v>46</v>
      </c>
      <c r="F20" s="22"/>
      <c r="G20" s="6"/>
      <c r="H20" s="11"/>
      <c r="I20" s="13"/>
      <c r="J20" s="13"/>
      <c r="L20" s="6" t="s">
        <v>25</v>
      </c>
      <c r="M20" s="20">
        <v>6010</v>
      </c>
      <c r="N20" s="20">
        <v>1090</v>
      </c>
      <c r="O20" s="20">
        <v>296</v>
      </c>
      <c r="P20" s="13"/>
      <c r="Q20" s="6"/>
    </row>
    <row r="21" spans="1:17" ht="15">
      <c r="A21" s="16">
        <v>1900</v>
      </c>
      <c r="B21" s="16">
        <v>1276</v>
      </c>
      <c r="C21" s="16">
        <v>7</v>
      </c>
      <c r="D21" s="16" t="s">
        <v>47</v>
      </c>
      <c r="F21" s="22"/>
      <c r="G21" s="6"/>
      <c r="I21" s="13"/>
      <c r="J21" s="13"/>
      <c r="L21" s="6"/>
      <c r="M21" s="6"/>
      <c r="N21" s="5"/>
      <c r="O21" s="6"/>
      <c r="P21" s="6"/>
      <c r="Q21" s="6"/>
    </row>
    <row r="22" spans="1:17" ht="15">
      <c r="A22" s="16">
        <v>1950</v>
      </c>
      <c r="B22" s="16">
        <v>1266</v>
      </c>
      <c r="C22" s="16">
        <v>8</v>
      </c>
      <c r="D22" s="16" t="s">
        <v>48</v>
      </c>
      <c r="F22" s="22"/>
      <c r="G22" s="6" t="s">
        <v>26</v>
      </c>
      <c r="H22" s="11">
        <f>((I5-(VLOOKUP((I4+50),A5:C100,2)))/5)</f>
        <v>2.4</v>
      </c>
      <c r="I22" s="11">
        <f>((J5-(VLOOKUP((J4+50),A5:C100,2)))/5)</f>
        <v>2.4</v>
      </c>
      <c r="J22" s="13"/>
      <c r="L22" s="6"/>
      <c r="M22" s="5">
        <f>SQRT((POWER((M20-M19),2)+(POWER((N20-N19),2))))</f>
        <v>2483.6465126905641</v>
      </c>
      <c r="N22" s="6"/>
      <c r="P22" s="6"/>
      <c r="Q22" s="6"/>
    </row>
    <row r="23" spans="1:17" ht="15">
      <c r="A23" s="16">
        <v>2000</v>
      </c>
      <c r="B23" s="16">
        <v>1256</v>
      </c>
      <c r="C23" s="16">
        <v>8</v>
      </c>
      <c r="D23" s="16" t="s">
        <v>49</v>
      </c>
      <c r="F23" s="22"/>
      <c r="G23" s="6" t="s">
        <v>27</v>
      </c>
      <c r="H23" s="11">
        <f t="shared" ref="H23:I23" si="0">(MOD(I4,100)-MOD(I4,10))/10</f>
        <v>8</v>
      </c>
      <c r="I23" s="11">
        <f t="shared" si="0"/>
        <v>8</v>
      </c>
      <c r="J23" s="13"/>
      <c r="L23" s="6"/>
      <c r="M23" s="6">
        <f>(ASIN((M20-M19)/(SQRT((M20-M19)^2+(N20-N19)^2))))*1018.591636</f>
        <v>-1239.8393130525899</v>
      </c>
      <c r="N23" s="6"/>
      <c r="P23" s="6" t="s">
        <v>28</v>
      </c>
      <c r="Q23" s="6">
        <f>0+ABS(N26)</f>
        <v>1239.8393130525899</v>
      </c>
    </row>
    <row r="24" spans="1:17" ht="15">
      <c r="A24" s="16">
        <v>2050</v>
      </c>
      <c r="B24" s="16">
        <v>1246</v>
      </c>
      <c r="C24" s="16">
        <v>9</v>
      </c>
      <c r="D24" s="16">
        <v>34</v>
      </c>
      <c r="F24" s="22"/>
      <c r="G24" s="13" t="s">
        <v>29</v>
      </c>
      <c r="H24">
        <f t="shared" ref="H24:I24" si="1">H23*H22</f>
        <v>19.2</v>
      </c>
      <c r="I24">
        <f t="shared" si="1"/>
        <v>19.2</v>
      </c>
      <c r="J24" s="13"/>
      <c r="M24" s="13"/>
      <c r="P24" s="13" t="s">
        <v>30</v>
      </c>
      <c r="Q24">
        <f>3200-ABS(N26)</f>
        <v>1960.1606869474101</v>
      </c>
    </row>
    <row r="25" spans="1:17" ht="15">
      <c r="A25" s="16">
        <v>2100</v>
      </c>
      <c r="B25" s="16">
        <v>1235</v>
      </c>
      <c r="C25" s="16">
        <v>9</v>
      </c>
      <c r="D25" s="16" t="s">
        <v>50</v>
      </c>
      <c r="F25" s="22"/>
      <c r="G25" s="13" t="s">
        <v>31</v>
      </c>
      <c r="H25" s="11">
        <f t="shared" ref="H25:I25" si="2">IF(I7-I8&gt;=0,I5-I9-H24,I5+I9+H24)</f>
        <v>1135.8</v>
      </c>
      <c r="I25" s="11">
        <f t="shared" si="2"/>
        <v>1135.8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4439.8393130525901</v>
      </c>
    </row>
    <row r="26" spans="1:17" ht="15">
      <c r="A26" s="16">
        <v>2150</v>
      </c>
      <c r="B26" s="16">
        <v>1224</v>
      </c>
      <c r="C26" s="16">
        <v>9</v>
      </c>
      <c r="D26" s="16" t="s">
        <v>51</v>
      </c>
      <c r="F26" s="22"/>
      <c r="G26" s="13"/>
      <c r="H26" s="13"/>
      <c r="I26" s="13"/>
      <c r="J26" s="13"/>
      <c r="L26" s="6">
        <f>O20-O19</f>
        <v>0</v>
      </c>
      <c r="M26">
        <f>SQRT((M20-M19)^2+(N20-N19)^2)</f>
        <v>2483.6465126905641</v>
      </c>
      <c r="N26" s="19">
        <f>(ASIN((M20-M19)/(SQRT((M20-M19)^2+(N20-N19)^2))))*1018.591636</f>
        <v>-1239.8393130525899</v>
      </c>
      <c r="P26" s="23" t="s">
        <v>36</v>
      </c>
      <c r="Q26">
        <f>6400-ABS(N26)</f>
        <v>5160.1606869474099</v>
      </c>
    </row>
    <row r="27" spans="1:17" ht="15">
      <c r="A27" s="16">
        <v>2200</v>
      </c>
      <c r="B27" s="16">
        <v>1214</v>
      </c>
      <c r="C27" s="16">
        <v>10</v>
      </c>
      <c r="D27" s="16" t="s">
        <v>52</v>
      </c>
      <c r="F27" s="22"/>
      <c r="G27" s="13"/>
      <c r="H27" s="13"/>
      <c r="I27" s="13"/>
      <c r="J27" s="13"/>
      <c r="N27">
        <f>6400+N26</f>
        <v>5160.1606869474099</v>
      </c>
    </row>
    <row r="28" spans="1:17" ht="15">
      <c r="A28" s="16">
        <v>2250</v>
      </c>
      <c r="B28" s="16">
        <v>1202</v>
      </c>
      <c r="C28" s="16">
        <v>10</v>
      </c>
      <c r="D28" s="16" t="s">
        <v>53</v>
      </c>
      <c r="F28" s="22"/>
      <c r="G28" s="13"/>
      <c r="H28" s="13"/>
      <c r="I28" s="13"/>
      <c r="J28" s="13"/>
    </row>
    <row r="29" spans="1:17" ht="15">
      <c r="A29" s="16">
        <v>2300</v>
      </c>
      <c r="B29" s="16">
        <v>1192</v>
      </c>
      <c r="C29" s="16">
        <v>12</v>
      </c>
      <c r="D29" s="16" t="s">
        <v>54</v>
      </c>
      <c r="F29" s="22"/>
      <c r="G29" s="13"/>
      <c r="H29" s="13"/>
      <c r="I29" s="13"/>
      <c r="J29" s="13"/>
    </row>
    <row r="30" spans="1:17" ht="15">
      <c r="A30" s="16">
        <v>2350</v>
      </c>
      <c r="B30" s="16">
        <v>1180</v>
      </c>
      <c r="C30" s="16">
        <v>12</v>
      </c>
      <c r="D30" s="16" t="s">
        <v>55</v>
      </c>
      <c r="F30" s="22"/>
      <c r="G30" s="13"/>
      <c r="H30" s="13"/>
      <c r="I30" s="13"/>
      <c r="J30" s="13"/>
      <c r="N30">
        <f>3200-N26</f>
        <v>4439.8393130525901</v>
      </c>
    </row>
    <row r="31" spans="1:17" ht="15">
      <c r="A31" s="16">
        <v>2400</v>
      </c>
      <c r="B31" s="16">
        <v>1168</v>
      </c>
      <c r="C31" s="16">
        <v>13</v>
      </c>
      <c r="D31" s="16" t="s">
        <v>56</v>
      </c>
      <c r="F31" s="22"/>
      <c r="G31" s="13"/>
      <c r="H31" s="13"/>
      <c r="I31" s="13"/>
      <c r="J31" s="13"/>
      <c r="N31">
        <f>IF(N26&gt;0,0+N26,3200-N26)</f>
        <v>4439.8393130525901</v>
      </c>
    </row>
    <row r="32" spans="1:17" ht="15">
      <c r="A32" s="16">
        <v>2450</v>
      </c>
      <c r="B32" s="16">
        <v>1155</v>
      </c>
      <c r="C32" s="16">
        <v>13</v>
      </c>
      <c r="D32" s="16" t="s">
        <v>57</v>
      </c>
      <c r="F32" s="22"/>
      <c r="G32" s="22"/>
      <c r="H32" s="22"/>
      <c r="I32" s="22"/>
      <c r="J32" s="22"/>
      <c r="K32" s="22"/>
      <c r="L32" s="22"/>
    </row>
    <row r="33" spans="1:12" ht="15">
      <c r="A33" s="16">
        <v>2500</v>
      </c>
      <c r="B33" s="16">
        <v>1143</v>
      </c>
      <c r="C33" s="16">
        <v>14</v>
      </c>
      <c r="D33" s="16" t="s">
        <v>58</v>
      </c>
      <c r="F33" s="22"/>
      <c r="G33" s="22"/>
      <c r="H33" s="22"/>
      <c r="I33" s="22"/>
      <c r="J33" s="22"/>
      <c r="K33" s="22"/>
      <c r="L33" s="22"/>
    </row>
    <row r="34" spans="1:12" ht="15">
      <c r="A34" s="16">
        <v>2550</v>
      </c>
      <c r="B34" s="16">
        <v>1130</v>
      </c>
      <c r="C34" s="16">
        <v>15</v>
      </c>
      <c r="D34" s="16" t="s">
        <v>59</v>
      </c>
      <c r="F34" s="22"/>
      <c r="G34" s="22"/>
      <c r="H34" s="22"/>
      <c r="I34" s="22"/>
      <c r="J34" s="22"/>
      <c r="K34" s="22"/>
      <c r="L34" s="22"/>
    </row>
    <row r="35" spans="1:12" ht="15">
      <c r="A35" s="16">
        <v>2600</v>
      </c>
      <c r="B35" s="16">
        <v>1116</v>
      </c>
      <c r="C35" s="16">
        <v>16</v>
      </c>
      <c r="D35" s="16" t="s">
        <v>60</v>
      </c>
      <c r="F35" s="22"/>
      <c r="G35" s="22"/>
      <c r="H35" s="22"/>
      <c r="I35" s="22"/>
      <c r="J35" s="22"/>
      <c r="K35" s="22"/>
      <c r="L35" s="22"/>
    </row>
    <row r="36" spans="1:12" ht="15">
      <c r="A36" s="16">
        <v>2650</v>
      </c>
      <c r="B36" s="16">
        <v>1102</v>
      </c>
      <c r="C36" s="16">
        <v>17</v>
      </c>
      <c r="D36" s="16" t="s">
        <v>61</v>
      </c>
      <c r="F36" s="22"/>
      <c r="G36" s="22"/>
      <c r="H36" s="22"/>
      <c r="I36" s="22"/>
      <c r="J36" s="22"/>
      <c r="K36" s="22"/>
      <c r="L36" s="22"/>
    </row>
    <row r="37" spans="1:12" ht="15">
      <c r="A37" s="16">
        <v>2700</v>
      </c>
      <c r="B37" s="16">
        <v>1088</v>
      </c>
      <c r="C37" s="16">
        <v>19</v>
      </c>
      <c r="D37" s="16" t="s">
        <v>62</v>
      </c>
      <c r="F37" s="22"/>
      <c r="G37" s="22"/>
      <c r="H37" s="22"/>
      <c r="I37" s="22"/>
      <c r="J37" s="22"/>
      <c r="K37" s="22"/>
      <c r="L37" s="22"/>
    </row>
    <row r="38" spans="1:12" ht="15">
      <c r="A38" s="16">
        <v>2750</v>
      </c>
      <c r="B38" s="16">
        <v>1073</v>
      </c>
      <c r="C38" s="16">
        <v>21</v>
      </c>
      <c r="D38" s="16" t="s">
        <v>63</v>
      </c>
      <c r="F38" s="22"/>
      <c r="G38" s="22"/>
      <c r="H38" s="22"/>
      <c r="I38" s="22"/>
      <c r="J38" s="22"/>
      <c r="K38" s="22"/>
      <c r="L38" s="22"/>
    </row>
    <row r="39" spans="1:12" ht="15">
      <c r="A39" s="16">
        <v>2800</v>
      </c>
      <c r="B39" s="16">
        <v>1057</v>
      </c>
      <c r="C39" s="16">
        <v>24</v>
      </c>
      <c r="D39" s="25">
        <v>43131</v>
      </c>
      <c r="F39" s="22"/>
      <c r="G39" s="22"/>
      <c r="H39" s="22"/>
      <c r="I39" s="22"/>
      <c r="J39" s="22"/>
      <c r="K39" s="22"/>
      <c r="L39" s="22"/>
    </row>
    <row r="40" spans="1:12" ht="15">
      <c r="A40" s="16">
        <v>2850</v>
      </c>
      <c r="B40" s="16">
        <v>1040</v>
      </c>
      <c r="C40" s="16">
        <v>27</v>
      </c>
      <c r="D40" s="25">
        <v>43342</v>
      </c>
      <c r="F40" s="22"/>
      <c r="G40" s="22"/>
      <c r="H40" s="22"/>
      <c r="I40" s="22"/>
      <c r="J40" s="22"/>
      <c r="K40" s="22"/>
      <c r="L40" s="22"/>
    </row>
    <row r="41" spans="1:12" ht="15">
      <c r="A41" s="16">
        <v>2900</v>
      </c>
      <c r="B41" s="16">
        <v>1022</v>
      </c>
      <c r="C41" s="16">
        <v>31</v>
      </c>
      <c r="D41" s="25">
        <v>43250</v>
      </c>
      <c r="F41" s="22"/>
      <c r="G41" s="22"/>
      <c r="H41" s="22"/>
      <c r="I41" s="22"/>
      <c r="J41" s="22"/>
      <c r="K41" s="22"/>
      <c r="L41" s="22"/>
    </row>
    <row r="42" spans="1:12" ht="15">
      <c r="A42" s="16">
        <v>2950</v>
      </c>
      <c r="B42" s="16">
        <v>1002</v>
      </c>
      <c r="C42" s="16">
        <v>36</v>
      </c>
      <c r="D42" s="25">
        <v>43130</v>
      </c>
      <c r="F42" s="22"/>
      <c r="G42" s="22"/>
      <c r="H42" s="22"/>
      <c r="I42" s="22"/>
      <c r="J42" s="22"/>
      <c r="K42" s="22"/>
      <c r="L42" s="22"/>
    </row>
    <row r="43" spans="1:12" ht="15">
      <c r="A43" s="16">
        <v>3000</v>
      </c>
      <c r="B43" s="16">
        <v>981</v>
      </c>
      <c r="C43" s="16">
        <v>44</v>
      </c>
      <c r="D43" s="25">
        <v>43310</v>
      </c>
      <c r="F43" s="22"/>
      <c r="G43" s="22"/>
      <c r="H43" s="22"/>
      <c r="I43" s="22"/>
      <c r="J43" s="22"/>
      <c r="K43" s="22"/>
      <c r="L43" s="22"/>
    </row>
    <row r="44" spans="1:12" ht="15">
      <c r="A44" s="16">
        <v>3050</v>
      </c>
      <c r="B44" s="16">
        <v>956</v>
      </c>
      <c r="C44" s="16">
        <v>60</v>
      </c>
      <c r="D44" s="25">
        <v>43129</v>
      </c>
      <c r="F44" s="22"/>
      <c r="G44" s="22"/>
      <c r="H44" s="22"/>
      <c r="I44" s="22"/>
      <c r="J44" s="22"/>
      <c r="K44" s="22"/>
      <c r="L44" s="22"/>
    </row>
    <row r="45" spans="1:12" ht="15">
      <c r="A45" s="16">
        <v>3100</v>
      </c>
      <c r="B45" s="16">
        <v>927</v>
      </c>
      <c r="C45" s="16" t="s">
        <v>0</v>
      </c>
      <c r="D45" s="25">
        <v>43248</v>
      </c>
      <c r="F45" s="22"/>
      <c r="G45" s="22"/>
      <c r="H45" s="22"/>
      <c r="I45" s="22"/>
      <c r="J45" s="22"/>
      <c r="K45" s="22"/>
      <c r="L45" s="22"/>
    </row>
    <row r="46" spans="1:12" ht="15">
      <c r="A46" s="16">
        <v>3150</v>
      </c>
      <c r="B46" s="16">
        <v>889</v>
      </c>
      <c r="C46" s="16" t="s">
        <v>0</v>
      </c>
      <c r="D46" s="25">
        <v>43308</v>
      </c>
      <c r="F46" s="22"/>
      <c r="G46" s="22"/>
      <c r="H46" s="22"/>
      <c r="I46" s="22"/>
      <c r="J46" s="22"/>
      <c r="K46" s="22"/>
      <c r="L46" s="22"/>
    </row>
    <row r="47" spans="1:12" ht="15">
      <c r="A47" s="16">
        <v>3200</v>
      </c>
      <c r="B47" s="16">
        <v>800</v>
      </c>
      <c r="C47" s="16" t="s">
        <v>0</v>
      </c>
      <c r="D47" s="25">
        <v>43276</v>
      </c>
      <c r="F47" s="22"/>
      <c r="G47" s="22"/>
      <c r="H47" s="22"/>
      <c r="I47" s="22"/>
      <c r="J47" s="22"/>
      <c r="K47" s="22"/>
      <c r="L47" s="22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300-000000000000}">
      <formula1>N17+N18&gt;N19*N18+N19&gt;N17*N17+N19&gt;N18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60"/>
  <sheetViews>
    <sheetView workbookViewId="0"/>
  </sheetViews>
  <sheetFormatPr defaultColWidth="14.42578125" defaultRowHeight="15.75" customHeight="1"/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1562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1562</v>
      </c>
      <c r="J4" s="11">
        <f>IF((VLOOKUP((I4+50),A5:A100,1)-I4)&lt;=10,(VLOOKUP((I4),A5:A100,1)+50),I4)</f>
        <v>1562</v>
      </c>
      <c r="K4" s="11">
        <f>IF((VLOOKUP((I4+50),A5:A100,1)-I4)&gt;40,I4,J4)</f>
        <v>1562</v>
      </c>
      <c r="L4" s="6"/>
      <c r="M4" s="33"/>
      <c r="N4" s="32"/>
      <c r="O4" s="7"/>
      <c r="Q4" s="1"/>
    </row>
    <row r="5" spans="1:17" ht="15">
      <c r="A5" s="1">
        <v>1450</v>
      </c>
      <c r="B5" s="1">
        <v>1421</v>
      </c>
      <c r="C5" s="1">
        <v>3</v>
      </c>
      <c r="D5" s="1" t="s">
        <v>64</v>
      </c>
      <c r="F5" s="13"/>
      <c r="G5" s="33" t="s">
        <v>12</v>
      </c>
      <c r="H5" s="32"/>
      <c r="I5" s="7">
        <f>VLOOKUP(I4,A5:C100,2)</f>
        <v>1408</v>
      </c>
      <c r="J5" s="5">
        <f>VLOOKUP(J4,A5:C100,2)</f>
        <v>1408</v>
      </c>
      <c r="L5" s="6"/>
      <c r="M5" s="33"/>
      <c r="N5" s="32"/>
      <c r="O5" s="7"/>
    </row>
    <row r="6" spans="1:17" ht="15">
      <c r="A6" s="1">
        <v>1500</v>
      </c>
      <c r="B6" s="1">
        <v>1415</v>
      </c>
      <c r="C6" s="1">
        <v>3</v>
      </c>
      <c r="D6" s="1" t="s">
        <v>65</v>
      </c>
      <c r="F6" s="13"/>
      <c r="G6" s="33" t="s">
        <v>13</v>
      </c>
      <c r="H6" s="32"/>
      <c r="I6" s="7">
        <f>VLOOKUP(I4,A5:C100,3)</f>
        <v>3</v>
      </c>
      <c r="J6" s="5">
        <f>VLOOKUP(J4,A5:C100,3)</f>
        <v>3</v>
      </c>
      <c r="L6" s="6"/>
      <c r="M6" s="33"/>
      <c r="N6" s="32"/>
      <c r="O6" s="7"/>
    </row>
    <row r="7" spans="1:17" ht="15">
      <c r="A7" s="1">
        <v>1550</v>
      </c>
      <c r="B7" s="1">
        <v>1408</v>
      </c>
      <c r="C7" s="1">
        <v>3</v>
      </c>
      <c r="D7" s="1" t="s">
        <v>66</v>
      </c>
      <c r="F7" s="13"/>
      <c r="G7" s="33" t="s">
        <v>14</v>
      </c>
      <c r="H7" s="32"/>
      <c r="I7" s="7">
        <f>O20</f>
        <v>187</v>
      </c>
      <c r="J7" s="7">
        <f>O20</f>
        <v>187</v>
      </c>
      <c r="L7" s="6"/>
      <c r="M7" s="33"/>
      <c r="N7" s="32"/>
      <c r="O7" s="7"/>
      <c r="Q7" s="14"/>
    </row>
    <row r="8" spans="1:17" ht="15">
      <c r="A8" s="1">
        <v>1600</v>
      </c>
      <c r="B8" s="1">
        <v>1401</v>
      </c>
      <c r="C8" s="1">
        <v>2</v>
      </c>
      <c r="D8" s="1" t="s">
        <v>67</v>
      </c>
      <c r="F8" s="13"/>
      <c r="G8" s="33" t="s">
        <v>15</v>
      </c>
      <c r="H8" s="32"/>
      <c r="I8" s="7">
        <f>O19</f>
        <v>306</v>
      </c>
      <c r="J8" s="7">
        <f>O19</f>
        <v>306</v>
      </c>
      <c r="L8" s="6"/>
      <c r="M8" s="29"/>
      <c r="N8" s="30"/>
      <c r="O8" s="7"/>
    </row>
    <row r="9" spans="1:17" ht="15">
      <c r="A9" s="1">
        <v>1650</v>
      </c>
      <c r="B9" s="1">
        <v>1395</v>
      </c>
      <c r="C9" s="1">
        <v>3</v>
      </c>
      <c r="D9" s="1" t="s">
        <v>67</v>
      </c>
      <c r="F9" s="13"/>
      <c r="G9" s="33" t="s">
        <v>16</v>
      </c>
      <c r="H9" s="32"/>
      <c r="I9" s="7">
        <f>IF(I7-I8&gt;0,(I7-I8)/100*I6,(I8-I7)/100*I6)</f>
        <v>3.57</v>
      </c>
      <c r="J9" s="5">
        <f>IF(J7-J8&gt;0,(J7-I8)/100*I6,(J8-J7)/100*J6)</f>
        <v>3.57</v>
      </c>
      <c r="L9" s="6"/>
    </row>
    <row r="10" spans="1:17" ht="15">
      <c r="A10" s="1">
        <v>1700</v>
      </c>
      <c r="B10" s="1">
        <v>1388</v>
      </c>
      <c r="C10" s="1">
        <v>3</v>
      </c>
      <c r="D10" s="1" t="s">
        <v>68</v>
      </c>
      <c r="F10" s="13"/>
      <c r="G10" s="29" t="s">
        <v>17</v>
      </c>
      <c r="H10" s="30"/>
      <c r="I10" s="7">
        <f>IF(I7-I8&gt;0,I5-I9,I5+I9)</f>
        <v>1411.57</v>
      </c>
      <c r="J10" s="5">
        <f>IF(J7-J8&gt;0,J5-I9,J5+J9)</f>
        <v>1411.57</v>
      </c>
      <c r="L10" s="6"/>
    </row>
    <row r="11" spans="1:17" ht="15">
      <c r="A11" s="1">
        <v>1750</v>
      </c>
      <c r="B11" s="1">
        <v>1382</v>
      </c>
      <c r="C11" s="1">
        <v>4</v>
      </c>
      <c r="D11" s="1" t="s">
        <v>68</v>
      </c>
      <c r="F11" s="13"/>
      <c r="J11" s="13"/>
      <c r="L11" s="6"/>
      <c r="M11" s="4"/>
      <c r="N11" s="15"/>
      <c r="O11" s="16"/>
    </row>
    <row r="12" spans="1:17" ht="15">
      <c r="A12" s="1">
        <v>1800</v>
      </c>
      <c r="B12" s="1">
        <v>1375</v>
      </c>
      <c r="C12" s="1">
        <v>3</v>
      </c>
      <c r="D12" s="1" t="s">
        <v>69</v>
      </c>
      <c r="F12" s="13"/>
      <c r="J12" s="13"/>
      <c r="L12" s="6"/>
      <c r="M12" s="27"/>
      <c r="N12" s="28"/>
      <c r="O12" s="10"/>
    </row>
    <row r="13" spans="1:17" ht="15">
      <c r="A13" s="1">
        <v>1850</v>
      </c>
      <c r="B13" s="1">
        <v>1368</v>
      </c>
      <c r="C13" s="1">
        <v>3</v>
      </c>
      <c r="D13" s="1" t="s">
        <v>70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">
        <v>1900</v>
      </c>
      <c r="B14" s="1">
        <v>1361</v>
      </c>
      <c r="C14" s="1">
        <v>3</v>
      </c>
      <c r="D14" s="1" t="s">
        <v>71</v>
      </c>
      <c r="F14" s="13"/>
      <c r="G14" s="27" t="s">
        <v>19</v>
      </c>
      <c r="H14" s="28"/>
      <c r="I14" s="10">
        <f>M26</f>
        <v>1562.049935181331</v>
      </c>
      <c r="J14" s="13"/>
      <c r="L14" s="6"/>
      <c r="M14" s="6"/>
      <c r="N14" s="6"/>
      <c r="O14" s="6"/>
      <c r="P14" s="6"/>
      <c r="Q14" s="6"/>
    </row>
    <row r="15" spans="1:17" ht="15">
      <c r="A15" s="1">
        <v>1950</v>
      </c>
      <c r="B15" s="1">
        <v>1355</v>
      </c>
      <c r="C15" s="1">
        <v>4</v>
      </c>
      <c r="D15" s="1" t="s">
        <v>70</v>
      </c>
      <c r="F15" s="13"/>
      <c r="G15" s="29" t="s">
        <v>20</v>
      </c>
      <c r="H15" s="30"/>
      <c r="I15" s="7">
        <f>I25</f>
        <v>1419.97</v>
      </c>
      <c r="J15" s="13"/>
      <c r="L15" s="6"/>
      <c r="M15" s="13"/>
      <c r="N15" s="13"/>
      <c r="O15" s="13"/>
      <c r="P15" s="13"/>
      <c r="Q15" s="6"/>
    </row>
    <row r="16" spans="1:17" ht="15.75" customHeight="1">
      <c r="A16" s="1">
        <v>2000</v>
      </c>
      <c r="B16" s="1">
        <v>1348</v>
      </c>
      <c r="C16" s="1">
        <v>4</v>
      </c>
      <c r="D16" s="1" t="s">
        <v>71</v>
      </c>
      <c r="F16" s="13"/>
      <c r="I16" s="5"/>
      <c r="J16" s="13"/>
      <c r="L16" s="6"/>
      <c r="M16" s="18"/>
      <c r="O16" s="13"/>
    </row>
    <row r="17" spans="1:17" ht="15.75" customHeight="1">
      <c r="A17" s="1">
        <v>2050</v>
      </c>
      <c r="B17" s="1">
        <v>1341</v>
      </c>
      <c r="C17" s="1">
        <v>4</v>
      </c>
      <c r="D17" s="1" t="s">
        <v>72</v>
      </c>
      <c r="F17" s="13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">
        <v>2100</v>
      </c>
      <c r="B18" s="1">
        <v>1334</v>
      </c>
      <c r="C18" s="1">
        <v>4</v>
      </c>
      <c r="D18" s="1" t="s">
        <v>73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">
        <v>2150</v>
      </c>
      <c r="B19" s="1">
        <v>1327</v>
      </c>
      <c r="C19" s="1">
        <v>4</v>
      </c>
      <c r="D19" s="1" t="s">
        <v>73</v>
      </c>
      <c r="F19" s="13"/>
      <c r="H19" s="6"/>
      <c r="I19" s="13"/>
      <c r="J19" s="13"/>
      <c r="L19" s="6" t="s">
        <v>24</v>
      </c>
      <c r="M19" s="20">
        <v>4150</v>
      </c>
      <c r="N19" s="20">
        <v>7130</v>
      </c>
      <c r="O19" s="20">
        <v>306</v>
      </c>
      <c r="P19" s="21"/>
      <c r="Q19" s="6"/>
    </row>
    <row r="20" spans="1:17" ht="15">
      <c r="A20" s="1">
        <v>2200</v>
      </c>
      <c r="B20" s="1">
        <v>1320</v>
      </c>
      <c r="C20" s="1">
        <v>4</v>
      </c>
      <c r="D20" s="1" t="s">
        <v>74</v>
      </c>
      <c r="F20" s="13"/>
      <c r="G20" s="6"/>
      <c r="H20" s="11"/>
      <c r="I20" s="13"/>
      <c r="J20" s="13"/>
      <c r="L20" s="6" t="s">
        <v>25</v>
      </c>
      <c r="M20" s="20">
        <v>3150</v>
      </c>
      <c r="N20" s="20">
        <v>8330</v>
      </c>
      <c r="O20" s="20">
        <v>187</v>
      </c>
      <c r="P20" s="13"/>
      <c r="Q20" s="6"/>
    </row>
    <row r="21" spans="1:17" ht="15.75" customHeight="1">
      <c r="A21" s="1">
        <v>2250</v>
      </c>
      <c r="B21" s="1">
        <v>1313</v>
      </c>
      <c r="C21" s="1">
        <v>5</v>
      </c>
      <c r="D21" s="1" t="s">
        <v>75</v>
      </c>
      <c r="F21" s="13"/>
      <c r="G21" s="6"/>
      <c r="I21" s="13"/>
      <c r="J21" s="13"/>
      <c r="L21" s="6"/>
      <c r="M21" s="6"/>
      <c r="N21" s="5"/>
      <c r="O21" s="6"/>
      <c r="P21" s="6"/>
      <c r="Q21" s="6"/>
    </row>
    <row r="22" spans="1:17" ht="15.75" customHeight="1">
      <c r="A22" s="1">
        <v>2300</v>
      </c>
      <c r="B22" s="1">
        <v>1306</v>
      </c>
      <c r="C22" s="1">
        <v>5</v>
      </c>
      <c r="D22" s="1" t="s">
        <v>75</v>
      </c>
      <c r="F22" s="13"/>
      <c r="G22" s="6" t="s">
        <v>26</v>
      </c>
      <c r="H22" s="11">
        <f>((I5-(VLOOKUP((I4+50),A5:C100,2)))/5)</f>
        <v>1.4</v>
      </c>
      <c r="I22" s="11">
        <f>((J5-(VLOOKUP((J4+50),A5:C100,2)))/5)</f>
        <v>1.4</v>
      </c>
      <c r="J22" s="13"/>
      <c r="L22" s="6"/>
      <c r="M22" s="5">
        <f>SQRT((POWER((M20-M19),2)+(POWER((N20-N19),2))))</f>
        <v>1562.049935181331</v>
      </c>
      <c r="N22" s="6"/>
      <c r="P22" s="6"/>
      <c r="Q22" s="6"/>
    </row>
    <row r="23" spans="1:17" ht="15.75" customHeight="1">
      <c r="A23" s="1">
        <v>2350</v>
      </c>
      <c r="B23" s="1">
        <v>1298</v>
      </c>
      <c r="C23" s="1">
        <v>5</v>
      </c>
      <c r="D23" s="1" t="s">
        <v>76</v>
      </c>
      <c r="F23" s="13"/>
      <c r="G23" s="6" t="s">
        <v>27</v>
      </c>
      <c r="H23" s="11">
        <f t="shared" ref="H23:I23" si="0">(MOD(I4,100)-MOD(I4,10))/10</f>
        <v>6</v>
      </c>
      <c r="I23" s="11">
        <f t="shared" si="0"/>
        <v>6</v>
      </c>
      <c r="J23" s="13"/>
      <c r="L23" s="6"/>
      <c r="M23" s="6">
        <f>(ASIN((M20-M19)/(SQRT((M20-M19)^2+(N20-N19)^2))))*1018.591636</f>
        <v>-707.65459734301976</v>
      </c>
      <c r="N23" s="6"/>
      <c r="P23" s="6" t="s">
        <v>28</v>
      </c>
      <c r="Q23" s="6">
        <f>0+ABS(N26)</f>
        <v>707.65459734301976</v>
      </c>
    </row>
    <row r="24" spans="1:17" ht="15.75" customHeight="1">
      <c r="A24" s="1">
        <v>2400</v>
      </c>
      <c r="B24" s="1">
        <v>1291</v>
      </c>
      <c r="C24" s="1">
        <v>5</v>
      </c>
      <c r="D24" s="1" t="s">
        <v>77</v>
      </c>
      <c r="F24" s="13"/>
      <c r="G24" s="13" t="s">
        <v>29</v>
      </c>
      <c r="H24">
        <f t="shared" ref="H24:I24" si="1">H23*H22</f>
        <v>8.3999999999999986</v>
      </c>
      <c r="I24">
        <f t="shared" si="1"/>
        <v>8.3999999999999986</v>
      </c>
      <c r="J24" s="13"/>
      <c r="M24" s="13"/>
      <c r="P24" s="13" t="s">
        <v>30</v>
      </c>
      <c r="Q24">
        <f>3200-ABS(N26)</f>
        <v>2492.3454026569802</v>
      </c>
    </row>
    <row r="25" spans="1:17" ht="15">
      <c r="A25" s="1">
        <v>2450</v>
      </c>
      <c r="B25" s="1">
        <v>1284</v>
      </c>
      <c r="C25" s="1">
        <v>6</v>
      </c>
      <c r="D25" s="1" t="s">
        <v>77</v>
      </c>
      <c r="F25" s="13"/>
      <c r="G25" s="13" t="s">
        <v>31</v>
      </c>
      <c r="H25" s="11">
        <f t="shared" ref="H25:I25" si="2">IF(I7-I8&gt;0,I5-I9-H24,I5+I9+H24)</f>
        <v>1419.97</v>
      </c>
      <c r="I25" s="11">
        <f t="shared" si="2"/>
        <v>1419.97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3907.6545973430198</v>
      </c>
    </row>
    <row r="26" spans="1:17" ht="15">
      <c r="A26" s="1">
        <v>2500</v>
      </c>
      <c r="B26" s="1">
        <v>1276</v>
      </c>
      <c r="C26" s="1">
        <v>5</v>
      </c>
      <c r="D26" s="1" t="s">
        <v>78</v>
      </c>
      <c r="F26" s="13"/>
      <c r="G26" s="13"/>
      <c r="H26" s="13"/>
      <c r="I26" s="13"/>
      <c r="J26" s="13"/>
      <c r="L26" s="6">
        <f>O20-O19</f>
        <v>-119</v>
      </c>
      <c r="M26">
        <f>SQRT((M20-M19)^2+(N20-N19)^2)</f>
        <v>1562.049935181331</v>
      </c>
      <c r="N26" s="19">
        <f>(ASIN((M20-M19)/(SQRT((M20-M19)^2+(N20-N19)^2))))*1018.591636</f>
        <v>-707.65459734301976</v>
      </c>
      <c r="P26" s="23" t="s">
        <v>36</v>
      </c>
      <c r="Q26">
        <f>6400-ABS(N26)</f>
        <v>5692.3454026569798</v>
      </c>
    </row>
    <row r="27" spans="1:17" ht="15.75" customHeight="1">
      <c r="A27" s="1">
        <v>2550</v>
      </c>
      <c r="B27" s="1">
        <v>1269</v>
      </c>
      <c r="C27" s="1">
        <v>6</v>
      </c>
      <c r="D27" s="1" t="s">
        <v>78</v>
      </c>
      <c r="F27" s="13"/>
      <c r="G27" s="13"/>
      <c r="H27" s="13"/>
      <c r="I27" s="13"/>
      <c r="J27" s="13"/>
      <c r="N27">
        <f>6400+N26</f>
        <v>5692.3454026569798</v>
      </c>
    </row>
    <row r="28" spans="1:17" ht="15.75" customHeight="1">
      <c r="A28" s="1">
        <v>2600</v>
      </c>
      <c r="B28" s="1">
        <v>1261</v>
      </c>
      <c r="C28" s="1">
        <v>6</v>
      </c>
      <c r="D28" s="1" t="s">
        <v>79</v>
      </c>
      <c r="F28" s="13"/>
      <c r="G28" s="13"/>
      <c r="H28" s="13"/>
      <c r="I28" s="13"/>
      <c r="J28" s="13"/>
    </row>
    <row r="29" spans="1:17" ht="15.75" customHeight="1">
      <c r="A29" s="1">
        <v>2650</v>
      </c>
      <c r="B29" s="1">
        <v>1253</v>
      </c>
      <c r="C29" s="1">
        <v>6</v>
      </c>
      <c r="D29" s="1" t="s">
        <v>80</v>
      </c>
      <c r="F29" s="13"/>
      <c r="G29" s="13"/>
      <c r="H29" s="13"/>
      <c r="I29" s="13"/>
      <c r="J29" s="13"/>
    </row>
    <row r="30" spans="1:17" ht="15.75" customHeight="1">
      <c r="A30" s="1">
        <v>2700</v>
      </c>
      <c r="B30" s="1">
        <v>1245</v>
      </c>
      <c r="C30" s="1">
        <v>6</v>
      </c>
      <c r="D30" s="1" t="s">
        <v>81</v>
      </c>
      <c r="F30" s="13"/>
      <c r="G30" s="13"/>
      <c r="H30" s="13"/>
      <c r="I30" s="13"/>
      <c r="J30" s="13"/>
      <c r="N30">
        <f>3200-N26</f>
        <v>3907.6545973430198</v>
      </c>
    </row>
    <row r="31" spans="1:17" ht="15.75" customHeight="1">
      <c r="A31" s="1">
        <v>2750</v>
      </c>
      <c r="B31" s="1">
        <v>1237</v>
      </c>
      <c r="C31" s="1">
        <v>6</v>
      </c>
      <c r="D31" s="1" t="s">
        <v>82</v>
      </c>
      <c r="F31" s="13"/>
      <c r="G31" s="13"/>
      <c r="H31" s="13"/>
      <c r="I31" s="13"/>
      <c r="J31" s="13"/>
      <c r="N31">
        <f>IF(N26&gt;0,0+N26,3200-N26)</f>
        <v>3907.6545973430198</v>
      </c>
    </row>
    <row r="32" spans="1:17" ht="15.75" customHeight="1">
      <c r="A32" s="1">
        <v>2800</v>
      </c>
      <c r="B32" s="1">
        <v>1229</v>
      </c>
      <c r="C32" s="1">
        <v>6</v>
      </c>
      <c r="D32" s="1" t="s">
        <v>83</v>
      </c>
      <c r="F32" s="13"/>
      <c r="G32" s="13"/>
      <c r="H32" s="13"/>
      <c r="I32" s="13"/>
      <c r="J32" s="13"/>
      <c r="K32" s="13"/>
      <c r="L32" s="13"/>
    </row>
    <row r="33" spans="1:12" ht="15.75" customHeight="1">
      <c r="A33" s="1">
        <v>2850</v>
      </c>
      <c r="B33" s="1">
        <v>1221</v>
      </c>
      <c r="C33" s="1">
        <v>7</v>
      </c>
      <c r="D33" s="1" t="s">
        <v>84</v>
      </c>
      <c r="F33" s="13"/>
      <c r="G33" s="13"/>
      <c r="H33" s="13"/>
      <c r="I33" s="13"/>
      <c r="J33" s="13"/>
      <c r="K33" s="13"/>
      <c r="L33" s="13"/>
    </row>
    <row r="34" spans="1:12" ht="15.75" customHeight="1">
      <c r="A34" s="1">
        <v>2900</v>
      </c>
      <c r="B34" s="1">
        <v>1213</v>
      </c>
      <c r="C34" s="1">
        <v>7</v>
      </c>
      <c r="D34" s="1" t="s">
        <v>85</v>
      </c>
      <c r="F34" s="13"/>
      <c r="G34" s="13"/>
      <c r="H34" s="13"/>
      <c r="I34" s="13"/>
      <c r="J34" s="13"/>
      <c r="K34" s="13"/>
      <c r="L34" s="13"/>
    </row>
    <row r="35" spans="1:12" ht="15.75" customHeight="1">
      <c r="A35" s="1">
        <v>2950</v>
      </c>
      <c r="B35" s="1">
        <v>1204</v>
      </c>
      <c r="C35" s="1">
        <v>7</v>
      </c>
      <c r="D35" s="1" t="s">
        <v>86</v>
      </c>
      <c r="F35" s="13"/>
      <c r="G35" s="13"/>
      <c r="H35" s="13"/>
      <c r="I35" s="13"/>
      <c r="J35" s="13"/>
      <c r="K35" s="13"/>
      <c r="L35" s="13"/>
    </row>
    <row r="36" spans="1:12" ht="15.75" customHeight="1">
      <c r="A36" s="1">
        <v>3000</v>
      </c>
      <c r="B36" s="1">
        <v>1196</v>
      </c>
      <c r="C36" s="1">
        <v>8</v>
      </c>
      <c r="D36" s="1" t="s">
        <v>87</v>
      </c>
      <c r="F36" s="13"/>
      <c r="G36" s="13"/>
      <c r="H36" s="13"/>
      <c r="I36" s="13"/>
      <c r="J36" s="13"/>
      <c r="K36" s="13"/>
      <c r="L36" s="13"/>
    </row>
    <row r="37" spans="1:12" ht="15.75" customHeight="1">
      <c r="A37" s="1">
        <v>3050</v>
      </c>
      <c r="B37" s="1">
        <v>1187</v>
      </c>
      <c r="C37" s="1">
        <v>8</v>
      </c>
      <c r="D37" s="1" t="s">
        <v>88</v>
      </c>
      <c r="F37" s="13"/>
      <c r="G37" s="13"/>
      <c r="H37" s="13"/>
      <c r="I37" s="13"/>
      <c r="J37" s="13"/>
      <c r="K37" s="13"/>
      <c r="L37" s="13"/>
    </row>
    <row r="38" spans="1:12" ht="12.75">
      <c r="A38" s="1">
        <v>3100</v>
      </c>
      <c r="B38" s="1">
        <v>1178</v>
      </c>
      <c r="C38" s="1">
        <v>8</v>
      </c>
      <c r="D38" s="1" t="s">
        <v>89</v>
      </c>
      <c r="F38" s="13"/>
      <c r="G38" s="13"/>
      <c r="H38" s="13"/>
      <c r="I38" s="13"/>
      <c r="J38" s="13"/>
      <c r="K38" s="13"/>
      <c r="L38" s="13"/>
    </row>
    <row r="39" spans="1:12" ht="12.75">
      <c r="A39" s="1">
        <v>3150</v>
      </c>
      <c r="B39" s="1">
        <v>1169</v>
      </c>
      <c r="C39" s="1">
        <v>9</v>
      </c>
      <c r="D39" s="1" t="s">
        <v>90</v>
      </c>
      <c r="F39" s="13"/>
      <c r="G39" s="13"/>
      <c r="H39" s="13"/>
      <c r="I39" s="13"/>
      <c r="J39" s="13"/>
      <c r="K39" s="13"/>
      <c r="L39" s="13"/>
    </row>
    <row r="40" spans="1:12" ht="12.75">
      <c r="A40" s="1">
        <v>3200</v>
      </c>
      <c r="B40" s="1">
        <v>1160</v>
      </c>
      <c r="C40" s="1">
        <v>9</v>
      </c>
      <c r="D40" s="1" t="s">
        <v>91</v>
      </c>
      <c r="F40" s="13"/>
      <c r="G40" s="13"/>
      <c r="H40" s="13"/>
      <c r="I40" s="13"/>
      <c r="J40" s="13"/>
      <c r="K40" s="13"/>
      <c r="L40" s="13"/>
    </row>
    <row r="41" spans="1:12" ht="12.75">
      <c r="A41" s="1">
        <v>3250</v>
      </c>
      <c r="B41" s="1">
        <v>1151</v>
      </c>
      <c r="C41" s="1">
        <v>10</v>
      </c>
      <c r="D41" s="1" t="s">
        <v>92</v>
      </c>
      <c r="F41" s="13"/>
      <c r="G41" s="13"/>
      <c r="H41" s="13"/>
      <c r="I41" s="13"/>
      <c r="J41" s="13"/>
      <c r="K41" s="13"/>
      <c r="L41" s="13"/>
    </row>
    <row r="42" spans="1:12" ht="12.75">
      <c r="A42" s="1">
        <v>3300</v>
      </c>
      <c r="B42" s="1">
        <v>1141</v>
      </c>
      <c r="C42" s="1">
        <v>10</v>
      </c>
      <c r="D42" s="1" t="s">
        <v>93</v>
      </c>
      <c r="F42" s="13"/>
      <c r="G42" s="13"/>
      <c r="H42" s="13"/>
      <c r="I42" s="13"/>
      <c r="J42" s="13"/>
      <c r="K42" s="13"/>
      <c r="L42" s="13"/>
    </row>
    <row r="43" spans="1:12" ht="12.75">
      <c r="A43" s="1">
        <v>3350</v>
      </c>
      <c r="B43" s="1">
        <v>1131</v>
      </c>
      <c r="C43" s="1">
        <v>11</v>
      </c>
      <c r="D43" s="1" t="s">
        <v>94</v>
      </c>
      <c r="F43" s="13"/>
      <c r="G43" s="13"/>
      <c r="H43" s="13"/>
      <c r="I43" s="13"/>
      <c r="J43" s="13"/>
      <c r="K43" s="13"/>
      <c r="L43" s="13"/>
    </row>
    <row r="44" spans="1:12" ht="12.75">
      <c r="A44" s="1">
        <v>3400</v>
      </c>
      <c r="B44" s="1">
        <v>1121</v>
      </c>
      <c r="C44" s="1">
        <v>12</v>
      </c>
      <c r="D44" s="1" t="s">
        <v>95</v>
      </c>
      <c r="F44" s="13"/>
      <c r="G44" s="13"/>
      <c r="H44" s="13"/>
      <c r="I44" s="13"/>
      <c r="J44" s="13"/>
      <c r="K44" s="13"/>
      <c r="L44" s="13"/>
    </row>
    <row r="45" spans="1:12" ht="12.75">
      <c r="A45" s="1">
        <v>3450</v>
      </c>
      <c r="B45" s="1">
        <v>1111</v>
      </c>
      <c r="C45" s="1">
        <v>13</v>
      </c>
      <c r="D45" s="1" t="s">
        <v>96</v>
      </c>
      <c r="F45" s="13"/>
      <c r="G45" s="13"/>
      <c r="H45" s="13"/>
      <c r="I45" s="13"/>
      <c r="J45" s="13"/>
      <c r="K45" s="13"/>
      <c r="L45" s="13"/>
    </row>
    <row r="46" spans="1:12" ht="12.75">
      <c r="A46" s="1">
        <v>3500</v>
      </c>
      <c r="B46" s="1">
        <v>1100</v>
      </c>
      <c r="C46" s="1">
        <v>13</v>
      </c>
      <c r="D46" s="1" t="s">
        <v>97</v>
      </c>
      <c r="F46" s="13"/>
      <c r="G46" s="13"/>
      <c r="H46" s="13"/>
      <c r="I46" s="13"/>
      <c r="J46" s="13"/>
      <c r="K46" s="13"/>
      <c r="L46" s="13"/>
    </row>
    <row r="47" spans="1:12" ht="12.75">
      <c r="A47" s="1">
        <v>3550</v>
      </c>
      <c r="B47" s="1">
        <v>1089</v>
      </c>
      <c r="C47" s="1">
        <v>14</v>
      </c>
      <c r="D47" s="1" t="s">
        <v>98</v>
      </c>
      <c r="F47" s="13"/>
      <c r="G47" s="13"/>
      <c r="H47" s="13"/>
      <c r="I47" s="13"/>
      <c r="J47" s="13"/>
      <c r="K47" s="13"/>
      <c r="L47" s="13"/>
    </row>
    <row r="48" spans="1:12" ht="12.75">
      <c r="A48" s="1">
        <v>3600</v>
      </c>
      <c r="B48" s="1">
        <v>1078</v>
      </c>
      <c r="C48" s="1">
        <v>16</v>
      </c>
      <c r="D48" s="1" t="s">
        <v>99</v>
      </c>
      <c r="F48" s="13"/>
      <c r="G48" s="13"/>
      <c r="H48" s="13"/>
      <c r="I48" s="13"/>
      <c r="J48" s="13"/>
      <c r="K48" s="13"/>
      <c r="L48" s="13"/>
    </row>
    <row r="49" spans="1:12" ht="12.75">
      <c r="A49" s="1">
        <v>3650</v>
      </c>
      <c r="B49" s="1">
        <v>1066</v>
      </c>
      <c r="C49" s="1">
        <v>17</v>
      </c>
      <c r="D49" s="1" t="s">
        <v>100</v>
      </c>
      <c r="F49" s="13"/>
      <c r="G49" s="13"/>
      <c r="H49" s="13"/>
      <c r="I49" s="13"/>
      <c r="J49" s="13"/>
      <c r="K49" s="13"/>
      <c r="L49" s="13"/>
    </row>
    <row r="50" spans="1:12" ht="12.75">
      <c r="A50" s="1">
        <v>3700</v>
      </c>
      <c r="B50" s="1">
        <v>1053</v>
      </c>
      <c r="C50" s="1">
        <v>17</v>
      </c>
      <c r="D50" s="1" t="s">
        <v>38</v>
      </c>
      <c r="F50" s="13"/>
      <c r="G50" s="13"/>
      <c r="H50" s="13"/>
      <c r="I50" s="13"/>
      <c r="J50" s="13"/>
      <c r="K50" s="13"/>
      <c r="L50" s="13"/>
    </row>
    <row r="51" spans="1:12" ht="12.75">
      <c r="A51" s="1">
        <v>3750</v>
      </c>
      <c r="B51" s="1">
        <v>1040</v>
      </c>
      <c r="C51" s="1">
        <v>19</v>
      </c>
      <c r="D51" s="1" t="s">
        <v>40</v>
      </c>
      <c r="F51" s="13"/>
      <c r="G51" s="13"/>
      <c r="H51" s="13"/>
      <c r="I51" s="13"/>
      <c r="J51" s="13"/>
      <c r="K51" s="13"/>
      <c r="L51" s="13"/>
    </row>
    <row r="52" spans="1:12" ht="12.75">
      <c r="A52" s="1">
        <v>3800</v>
      </c>
      <c r="B52" s="1">
        <v>1027</v>
      </c>
      <c r="C52" s="1">
        <v>21</v>
      </c>
      <c r="D52" s="1" t="s">
        <v>42</v>
      </c>
      <c r="F52" s="13"/>
      <c r="G52" s="13"/>
      <c r="H52" s="13"/>
      <c r="I52" s="13"/>
      <c r="J52" s="13"/>
      <c r="K52" s="13"/>
      <c r="L52" s="13"/>
    </row>
    <row r="53" spans="1:12" ht="12.75">
      <c r="A53" s="1">
        <v>3850</v>
      </c>
      <c r="B53" s="1">
        <v>1012</v>
      </c>
      <c r="C53" s="1">
        <v>23</v>
      </c>
      <c r="D53" s="1" t="s">
        <v>101</v>
      </c>
      <c r="F53" s="13"/>
      <c r="G53" s="13"/>
      <c r="H53" s="13"/>
      <c r="I53" s="13"/>
      <c r="J53" s="13"/>
      <c r="K53" s="13"/>
      <c r="L53" s="13"/>
    </row>
    <row r="54" spans="1:12" ht="12.75">
      <c r="A54" s="1">
        <v>3900</v>
      </c>
      <c r="B54" s="1">
        <v>997</v>
      </c>
      <c r="C54" s="1">
        <v>27</v>
      </c>
      <c r="D54" s="1" t="s">
        <v>46</v>
      </c>
      <c r="F54" s="13"/>
      <c r="G54" s="13"/>
      <c r="H54" s="13"/>
      <c r="I54" s="13"/>
      <c r="J54" s="13"/>
      <c r="K54" s="13"/>
      <c r="L54" s="13"/>
    </row>
    <row r="55" spans="1:12" ht="12.75">
      <c r="A55" s="1">
        <v>3950</v>
      </c>
      <c r="B55" s="1">
        <v>980</v>
      </c>
      <c r="C55" s="1">
        <v>31</v>
      </c>
      <c r="D55" s="1" t="s">
        <v>102</v>
      </c>
      <c r="F55" s="13"/>
      <c r="G55" s="13"/>
      <c r="H55" s="13"/>
      <c r="I55" s="13"/>
      <c r="J55" s="13"/>
      <c r="K55" s="13"/>
      <c r="L55" s="13"/>
    </row>
    <row r="56" spans="1:12" ht="12.75">
      <c r="A56" s="1">
        <v>4000</v>
      </c>
      <c r="B56" s="1">
        <v>962</v>
      </c>
      <c r="C56" s="1">
        <v>37</v>
      </c>
      <c r="D56" s="1" t="s">
        <v>52</v>
      </c>
      <c r="F56" s="13"/>
      <c r="G56" s="13"/>
      <c r="H56" s="13"/>
      <c r="I56" s="13"/>
      <c r="J56" s="13"/>
      <c r="K56" s="13"/>
      <c r="L56" s="13"/>
    </row>
    <row r="57" spans="1:12" ht="12.75">
      <c r="A57" s="1">
        <v>4050</v>
      </c>
      <c r="B57" s="1">
        <v>941</v>
      </c>
      <c r="C57" s="1">
        <v>48</v>
      </c>
      <c r="D57" s="1" t="s">
        <v>55</v>
      </c>
      <c r="F57" s="13"/>
      <c r="G57" s="13"/>
      <c r="H57" s="13"/>
      <c r="I57" s="13"/>
      <c r="J57" s="13"/>
      <c r="K57" s="13"/>
      <c r="L57" s="13"/>
    </row>
    <row r="58" spans="1:12" ht="12.75">
      <c r="A58" s="1">
        <v>4100</v>
      </c>
      <c r="B58" s="1">
        <v>917</v>
      </c>
      <c r="C58" s="1">
        <v>87</v>
      </c>
      <c r="D58" s="1" t="s">
        <v>58</v>
      </c>
      <c r="F58" s="13"/>
      <c r="G58" s="13"/>
      <c r="H58" s="13"/>
      <c r="I58" s="13"/>
      <c r="J58" s="13"/>
      <c r="K58" s="13"/>
      <c r="L58" s="13"/>
    </row>
    <row r="59" spans="1:12" ht="12.75">
      <c r="A59" s="1">
        <v>4150</v>
      </c>
      <c r="B59" s="1">
        <v>887</v>
      </c>
      <c r="C59" s="1" t="s">
        <v>0</v>
      </c>
      <c r="D59" s="2">
        <v>43312</v>
      </c>
      <c r="F59" s="13"/>
      <c r="G59" s="13"/>
      <c r="H59" s="13"/>
      <c r="I59" s="13"/>
      <c r="J59" s="13"/>
      <c r="K59" s="13"/>
      <c r="L59" s="13"/>
    </row>
    <row r="60" spans="1:12" ht="12.75">
      <c r="A60" s="1">
        <v>4200</v>
      </c>
      <c r="B60" s="1">
        <v>837</v>
      </c>
      <c r="C60" s="1" t="s">
        <v>0</v>
      </c>
      <c r="D60" s="2">
        <v>43220</v>
      </c>
      <c r="F60" s="13"/>
      <c r="G60" s="13"/>
      <c r="H60" s="13"/>
      <c r="I60" s="13"/>
      <c r="J60" s="13"/>
      <c r="K60" s="13"/>
      <c r="L60" s="13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400-000000000000}">
      <formula1>N17+N18&gt;N19*N18+N19&gt;N17*N17+N19&gt;N18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58"/>
  <sheetViews>
    <sheetView workbookViewId="0"/>
  </sheetViews>
  <sheetFormatPr defaultColWidth="14.42578125" defaultRowHeight="15.75" customHeight="1"/>
  <cols>
    <col min="7" max="7" width="45" customWidth="1"/>
    <col min="11" max="11" width="21.140625" customWidth="1"/>
  </cols>
  <sheetData>
    <row r="1" spans="1:18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8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2477</v>
      </c>
      <c r="Q2" s="1"/>
      <c r="R2" s="1"/>
    </row>
    <row r="3" spans="1:18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  <c r="R3" s="26"/>
    </row>
    <row r="4" spans="1:18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2477</v>
      </c>
      <c r="J4" s="11">
        <f>IF((VLOOKUP((I4+50),A5:A100,1)-I4)&lt;=10,(VLOOKUP((I4),A5:A100,1)+50),I4)</f>
        <v>2477</v>
      </c>
      <c r="K4" s="11">
        <f>IF((VLOOKUP((I4+50),A5:A100,1)-I4)&gt;40,I4,J4)</f>
        <v>2477</v>
      </c>
      <c r="L4" s="6"/>
      <c r="M4" s="33"/>
      <c r="N4" s="32"/>
      <c r="O4" s="7"/>
      <c r="Q4" s="1"/>
      <c r="R4" s="26"/>
    </row>
    <row r="5" spans="1:18" ht="15">
      <c r="A5" s="1">
        <v>2400</v>
      </c>
      <c r="B5" s="1">
        <v>1347</v>
      </c>
      <c r="C5" s="1">
        <v>3</v>
      </c>
      <c r="D5" s="1" t="s">
        <v>103</v>
      </c>
      <c r="F5" s="13"/>
      <c r="G5" s="33" t="s">
        <v>12</v>
      </c>
      <c r="H5" s="32"/>
      <c r="I5" s="7">
        <f>VLOOKUP(I4,A5:C100,2)</f>
        <v>1341</v>
      </c>
      <c r="J5" s="5">
        <f>VLOOKUP(J4,A5:C100,2)</f>
        <v>1341</v>
      </c>
      <c r="L5" s="6"/>
      <c r="M5" s="33"/>
      <c r="N5" s="32"/>
      <c r="O5" s="7"/>
      <c r="R5" s="6"/>
    </row>
    <row r="6" spans="1:18" ht="15">
      <c r="A6" s="1">
        <v>2450</v>
      </c>
      <c r="B6" s="1">
        <v>1341</v>
      </c>
      <c r="C6" s="1">
        <v>3</v>
      </c>
      <c r="D6" s="1" t="s">
        <v>104</v>
      </c>
      <c r="F6" s="13"/>
      <c r="G6" s="33" t="s">
        <v>13</v>
      </c>
      <c r="H6" s="32"/>
      <c r="I6" s="7">
        <f>VLOOKUP(I4,A5:C100,3)</f>
        <v>3</v>
      </c>
      <c r="J6" s="5">
        <f>VLOOKUP(J4,A5:C100,3)</f>
        <v>3</v>
      </c>
      <c r="L6" s="6"/>
      <c r="M6" s="33"/>
      <c r="N6" s="32"/>
      <c r="O6" s="7"/>
      <c r="R6" s="6"/>
    </row>
    <row r="7" spans="1:18" ht="15">
      <c r="A7" s="1">
        <v>2500</v>
      </c>
      <c r="B7" s="1">
        <v>1336</v>
      </c>
      <c r="C7" s="1">
        <v>4</v>
      </c>
      <c r="D7" s="1" t="s">
        <v>103</v>
      </c>
      <c r="F7" s="13"/>
      <c r="G7" s="33" t="s">
        <v>14</v>
      </c>
      <c r="H7" s="32"/>
      <c r="I7" s="7">
        <f>O20</f>
        <v>543</v>
      </c>
      <c r="J7" s="7">
        <f>O20</f>
        <v>543</v>
      </c>
      <c r="L7" s="6"/>
      <c r="M7" s="33"/>
      <c r="N7" s="32"/>
      <c r="O7" s="7"/>
      <c r="Q7" s="14"/>
      <c r="R7" s="6"/>
    </row>
    <row r="8" spans="1:18" ht="15">
      <c r="A8" s="1">
        <v>2550</v>
      </c>
      <c r="B8" s="1">
        <v>1330</v>
      </c>
      <c r="C8" s="1">
        <v>4</v>
      </c>
      <c r="D8" s="1" t="s">
        <v>104</v>
      </c>
      <c r="F8" s="13"/>
      <c r="G8" s="33" t="s">
        <v>15</v>
      </c>
      <c r="H8" s="32"/>
      <c r="I8" s="7">
        <f>O19</f>
        <v>233</v>
      </c>
      <c r="J8" s="7">
        <f>O19</f>
        <v>233</v>
      </c>
      <c r="L8" s="6"/>
      <c r="M8" s="29"/>
      <c r="N8" s="30"/>
      <c r="O8" s="7"/>
      <c r="R8" s="6"/>
    </row>
    <row r="9" spans="1:18" ht="15">
      <c r="A9" s="1">
        <v>2600</v>
      </c>
      <c r="B9" s="1">
        <v>1324</v>
      </c>
      <c r="C9" s="1">
        <v>4</v>
      </c>
      <c r="D9" s="1" t="s">
        <v>105</v>
      </c>
      <c r="F9" s="13"/>
      <c r="G9" s="33" t="s">
        <v>16</v>
      </c>
      <c r="H9" s="32"/>
      <c r="I9" s="7">
        <f>IF(I7-I8&gt;0,(I7-I8)/100*I6,(I8-I7)/100*I6)</f>
        <v>9.3000000000000007</v>
      </c>
      <c r="J9" s="5">
        <f>IF(J7-J8&gt;0,(J7-I8)/100*I6,(J8-J7)/100*J6)</f>
        <v>9.3000000000000007</v>
      </c>
      <c r="L9" s="6"/>
      <c r="R9" s="6"/>
    </row>
    <row r="10" spans="1:18" ht="15">
      <c r="A10" s="1">
        <v>2650</v>
      </c>
      <c r="B10" s="1">
        <v>1318</v>
      </c>
      <c r="C10" s="1">
        <v>4</v>
      </c>
      <c r="D10" s="1" t="s">
        <v>106</v>
      </c>
      <c r="F10" s="13"/>
      <c r="G10" s="29" t="s">
        <v>17</v>
      </c>
      <c r="H10" s="30"/>
      <c r="I10" s="7">
        <f>IF(I7-I8&gt;0,I5-I9,I5+I9)</f>
        <v>1331.7</v>
      </c>
      <c r="J10" s="5">
        <f>IF(J7-J8&gt;0,J5-I9,J5+J9)</f>
        <v>1331.7</v>
      </c>
      <c r="L10" s="6"/>
      <c r="R10" s="6"/>
    </row>
    <row r="11" spans="1:18" ht="15">
      <c r="A11" s="1">
        <v>2700</v>
      </c>
      <c r="B11" s="1">
        <v>1312</v>
      </c>
      <c r="C11" s="1">
        <v>4</v>
      </c>
      <c r="D11" s="1" t="s">
        <v>107</v>
      </c>
      <c r="F11" s="13"/>
      <c r="J11" s="13"/>
      <c r="L11" s="6"/>
      <c r="M11" s="4"/>
      <c r="N11" s="15"/>
      <c r="O11" s="16"/>
      <c r="R11" s="6"/>
    </row>
    <row r="12" spans="1:18" ht="15">
      <c r="A12" s="1">
        <v>2750</v>
      </c>
      <c r="B12" s="1">
        <v>1306</v>
      </c>
      <c r="C12" s="1">
        <v>4</v>
      </c>
      <c r="D12" s="1" t="s">
        <v>107</v>
      </c>
      <c r="F12" s="13"/>
      <c r="J12" s="13"/>
      <c r="L12" s="6"/>
      <c r="M12" s="27"/>
      <c r="N12" s="28"/>
      <c r="O12" s="10"/>
    </row>
    <row r="13" spans="1:18" ht="15">
      <c r="A13" s="1">
        <v>2800</v>
      </c>
      <c r="B13" s="1">
        <v>1300</v>
      </c>
      <c r="C13" s="1">
        <v>4</v>
      </c>
      <c r="D13" s="1" t="s">
        <v>108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8" ht="15">
      <c r="A14" s="1">
        <v>2850</v>
      </c>
      <c r="B14" s="1">
        <v>1294</v>
      </c>
      <c r="C14" s="1">
        <v>4</v>
      </c>
      <c r="D14" s="1" t="s">
        <v>109</v>
      </c>
      <c r="F14" s="13"/>
      <c r="G14" s="27" t="s">
        <v>19</v>
      </c>
      <c r="H14" s="28"/>
      <c r="I14" s="10">
        <f>M26</f>
        <v>3310.5890714493698</v>
      </c>
      <c r="J14" s="13"/>
      <c r="L14" s="6"/>
      <c r="M14" s="6"/>
      <c r="N14" s="6"/>
      <c r="O14" s="6"/>
      <c r="P14" s="6"/>
      <c r="Q14" s="6"/>
    </row>
    <row r="15" spans="1:18" ht="15">
      <c r="A15" s="1">
        <v>2900</v>
      </c>
      <c r="B15" s="1">
        <v>1288</v>
      </c>
      <c r="C15" s="1">
        <v>5</v>
      </c>
      <c r="D15" s="1" t="s">
        <v>109</v>
      </c>
      <c r="F15" s="13"/>
      <c r="G15" s="29" t="s">
        <v>20</v>
      </c>
      <c r="H15" s="30"/>
      <c r="I15" s="7">
        <f>I25</f>
        <v>1324.7</v>
      </c>
      <c r="J15" s="13"/>
      <c r="L15" s="6"/>
      <c r="M15" s="13"/>
      <c r="N15" s="13"/>
      <c r="O15" s="13"/>
      <c r="P15" s="13"/>
      <c r="Q15" s="6"/>
    </row>
    <row r="16" spans="1:18" ht="15.75" customHeight="1">
      <c r="A16" s="1">
        <v>2950</v>
      </c>
      <c r="B16" s="1">
        <v>1282</v>
      </c>
      <c r="C16" s="1">
        <v>5</v>
      </c>
      <c r="D16" s="1" t="s">
        <v>110</v>
      </c>
      <c r="F16" s="13"/>
      <c r="I16" s="5"/>
      <c r="J16" s="13"/>
      <c r="L16" s="6"/>
      <c r="M16" s="18"/>
      <c r="O16" s="13"/>
    </row>
    <row r="17" spans="1:18" ht="15.75" customHeight="1">
      <c r="A17" s="1">
        <v>3000</v>
      </c>
      <c r="B17" s="1">
        <v>1275</v>
      </c>
      <c r="C17" s="1">
        <v>5</v>
      </c>
      <c r="D17" s="1" t="s">
        <v>111</v>
      </c>
      <c r="F17" s="13"/>
      <c r="G17" s="13"/>
      <c r="H17" s="13"/>
      <c r="I17" s="13"/>
      <c r="J17" s="13"/>
      <c r="L17" s="6"/>
      <c r="N17" s="13"/>
      <c r="O17" s="13"/>
      <c r="P17" s="13"/>
      <c r="Q17" s="6"/>
      <c r="R17" s="6"/>
    </row>
    <row r="18" spans="1:18" ht="15">
      <c r="A18" s="1">
        <v>3050</v>
      </c>
      <c r="B18" s="1">
        <v>1269</v>
      </c>
      <c r="C18" s="1">
        <v>5</v>
      </c>
      <c r="D18" s="1" t="s">
        <v>111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  <c r="R18" s="6"/>
    </row>
    <row r="19" spans="1:18" ht="15">
      <c r="A19" s="1">
        <v>3100</v>
      </c>
      <c r="B19" s="1">
        <v>1263</v>
      </c>
      <c r="C19" s="1">
        <v>5</v>
      </c>
      <c r="D19" s="1" t="s">
        <v>112</v>
      </c>
      <c r="F19" s="13"/>
      <c r="H19" s="6"/>
      <c r="I19" s="13"/>
      <c r="J19" s="13"/>
      <c r="L19" s="6" t="s">
        <v>24</v>
      </c>
      <c r="M19" s="20">
        <v>3400</v>
      </c>
      <c r="N19" s="20">
        <v>4100</v>
      </c>
      <c r="O19" s="20">
        <v>233</v>
      </c>
      <c r="P19" s="21"/>
      <c r="Q19" s="6"/>
      <c r="R19" s="6"/>
    </row>
    <row r="20" spans="1:18" ht="15">
      <c r="A20" s="1">
        <v>3150</v>
      </c>
      <c r="B20" s="1">
        <v>1256</v>
      </c>
      <c r="C20" s="1">
        <v>5</v>
      </c>
      <c r="D20" s="1" t="s">
        <v>113</v>
      </c>
      <c r="F20" s="13"/>
      <c r="G20" s="6"/>
      <c r="H20" s="11"/>
      <c r="I20" s="13"/>
      <c r="J20" s="13"/>
      <c r="L20" s="6" t="s">
        <v>25</v>
      </c>
      <c r="M20" s="20">
        <v>6400</v>
      </c>
      <c r="N20" s="20">
        <v>5500</v>
      </c>
      <c r="O20" s="20">
        <v>543</v>
      </c>
      <c r="P20" s="13"/>
      <c r="Q20" s="6"/>
      <c r="R20" s="6"/>
    </row>
    <row r="21" spans="1:18" ht="15.75" customHeight="1">
      <c r="A21" s="1">
        <v>3200</v>
      </c>
      <c r="B21" s="1">
        <v>1250</v>
      </c>
      <c r="C21" s="1">
        <v>6</v>
      </c>
      <c r="D21" s="1" t="s">
        <v>114</v>
      </c>
      <c r="F21" s="13"/>
      <c r="G21" s="6"/>
      <c r="I21" s="13"/>
      <c r="J21" s="13"/>
      <c r="L21" s="6"/>
      <c r="M21" s="6"/>
      <c r="N21" s="5"/>
      <c r="O21" s="6"/>
      <c r="P21" s="6"/>
      <c r="Q21" s="6"/>
      <c r="R21" s="6"/>
    </row>
    <row r="22" spans="1:18" ht="15.75" customHeight="1">
      <c r="A22" s="1">
        <v>3250</v>
      </c>
      <c r="B22" s="1">
        <v>1244</v>
      </c>
      <c r="C22" s="1">
        <v>6</v>
      </c>
      <c r="D22" s="1" t="s">
        <v>114</v>
      </c>
      <c r="F22" s="13"/>
      <c r="G22" s="6" t="s">
        <v>26</v>
      </c>
      <c r="H22" s="11">
        <f>((I5-(VLOOKUP((I4+50),A5:C100,2)))/5)</f>
        <v>1</v>
      </c>
      <c r="I22" s="11">
        <f>((J5-(VLOOKUP((J4+50),A5:C100,2)))/5)</f>
        <v>1</v>
      </c>
      <c r="J22" s="13"/>
      <c r="L22" s="6"/>
      <c r="M22" s="5">
        <f>SQRT((POWER((M20-M19),2)+(POWER((N20-N19),2))))</f>
        <v>3310.5890714493698</v>
      </c>
      <c r="N22" s="6"/>
      <c r="P22" s="6"/>
      <c r="Q22" s="6"/>
      <c r="R22" s="6"/>
    </row>
    <row r="23" spans="1:18" ht="15.75" customHeight="1">
      <c r="A23" s="1">
        <v>3300</v>
      </c>
      <c r="B23" s="1">
        <v>1237</v>
      </c>
      <c r="C23" s="1">
        <v>6</v>
      </c>
      <c r="D23" s="1" t="s">
        <v>115</v>
      </c>
      <c r="F23" s="13"/>
      <c r="G23" s="6" t="s">
        <v>27</v>
      </c>
      <c r="H23" s="11">
        <f t="shared" ref="H23:I23" si="0">(MOD(I4,100)-MOD(I4,10))/10</f>
        <v>7</v>
      </c>
      <c r="I23" s="11">
        <f t="shared" si="0"/>
        <v>7</v>
      </c>
      <c r="J23" s="13"/>
      <c r="L23" s="6"/>
      <c r="M23" s="6">
        <f>(ASIN((M20-M19)/(SQRT((M20-M19)^2+(N20-N19)^2))))*1018.591636</f>
        <v>1155.2552272962957</v>
      </c>
      <c r="N23" s="6"/>
      <c r="P23" s="6" t="s">
        <v>28</v>
      </c>
      <c r="Q23" s="6">
        <f>0+ABS(N26)</f>
        <v>1155.2552272962957</v>
      </c>
      <c r="R23" s="6"/>
    </row>
    <row r="24" spans="1:18" ht="15.75" customHeight="1">
      <c r="A24" s="1">
        <v>3350</v>
      </c>
      <c r="B24" s="1">
        <v>1230</v>
      </c>
      <c r="C24" s="1">
        <v>6</v>
      </c>
      <c r="D24" s="1" t="s">
        <v>116</v>
      </c>
      <c r="F24" s="13"/>
      <c r="G24" s="13" t="s">
        <v>29</v>
      </c>
      <c r="H24">
        <f t="shared" ref="H24:I24" si="1">H23*H22</f>
        <v>7</v>
      </c>
      <c r="I24">
        <f t="shared" si="1"/>
        <v>7</v>
      </c>
      <c r="J24" s="13"/>
      <c r="M24" s="13"/>
      <c r="P24" s="13" t="s">
        <v>30</v>
      </c>
      <c r="Q24">
        <f>3200-ABS(N26)</f>
        <v>2044.7447727037043</v>
      </c>
    </row>
    <row r="25" spans="1:18" ht="15">
      <c r="A25" s="1">
        <v>3400</v>
      </c>
      <c r="B25" s="1">
        <v>1223</v>
      </c>
      <c r="C25" s="1">
        <v>6</v>
      </c>
      <c r="D25" s="1" t="s">
        <v>117</v>
      </c>
      <c r="F25" s="13"/>
      <c r="G25" s="13" t="s">
        <v>31</v>
      </c>
      <c r="H25" s="11">
        <f t="shared" ref="H25:I25" si="2">IF(I7-I8&gt;0,I5-I9-H24,I5+I9+H24)</f>
        <v>1324.7</v>
      </c>
      <c r="I25" s="11">
        <f t="shared" si="2"/>
        <v>1324.7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4355.2552272962957</v>
      </c>
    </row>
    <row r="26" spans="1:18" ht="15">
      <c r="A26" s="1">
        <v>3450</v>
      </c>
      <c r="B26" s="1">
        <v>1216</v>
      </c>
      <c r="C26" s="1">
        <v>6</v>
      </c>
      <c r="D26" s="1" t="s">
        <v>118</v>
      </c>
      <c r="F26" s="13"/>
      <c r="G26" s="13"/>
      <c r="H26" s="13"/>
      <c r="I26" s="13"/>
      <c r="J26" s="13"/>
      <c r="L26" s="6">
        <f>O20-O19</f>
        <v>310</v>
      </c>
      <c r="M26">
        <f>SQRT((M20-M19)^2+(N20-N19)^2)</f>
        <v>3310.5890714493698</v>
      </c>
      <c r="N26" s="19">
        <f>(ASIN((M20-M19)/(SQRT((M20-M19)^2+(N20-N19)^2))))*1018.591636</f>
        <v>1155.2552272962957</v>
      </c>
      <c r="P26" s="23" t="s">
        <v>36</v>
      </c>
      <c r="Q26">
        <f>6400-ABS(N26)</f>
        <v>5244.7447727037043</v>
      </c>
    </row>
    <row r="27" spans="1:18" ht="15.75" customHeight="1">
      <c r="A27" s="1">
        <v>3500</v>
      </c>
      <c r="B27" s="1">
        <v>1209</v>
      </c>
      <c r="C27" s="1">
        <v>6</v>
      </c>
      <c r="D27" s="1" t="s">
        <v>119</v>
      </c>
      <c r="F27" s="13"/>
      <c r="G27" s="13"/>
      <c r="H27" s="13"/>
      <c r="I27" s="13"/>
      <c r="J27" s="13"/>
      <c r="N27">
        <f>6400+N26</f>
        <v>7555.2552272962957</v>
      </c>
    </row>
    <row r="28" spans="1:18" ht="15.75" customHeight="1">
      <c r="A28" s="1">
        <v>3550</v>
      </c>
      <c r="B28" s="1">
        <v>1202</v>
      </c>
      <c r="C28" s="1">
        <v>7</v>
      </c>
      <c r="D28" s="1" t="s">
        <v>120</v>
      </c>
      <c r="F28" s="13"/>
      <c r="G28" s="13"/>
      <c r="H28" s="13"/>
      <c r="I28" s="13"/>
      <c r="J28" s="13"/>
    </row>
    <row r="29" spans="1:18" ht="15.75" customHeight="1">
      <c r="A29" s="1">
        <v>3600</v>
      </c>
      <c r="B29" s="1">
        <v>1195</v>
      </c>
      <c r="C29" s="1">
        <v>7</v>
      </c>
      <c r="D29" s="1" t="s">
        <v>121</v>
      </c>
      <c r="F29" s="13"/>
      <c r="G29" s="13"/>
      <c r="H29" s="13"/>
      <c r="I29" s="13"/>
      <c r="J29" s="13"/>
    </row>
    <row r="30" spans="1:18" ht="15.75" customHeight="1">
      <c r="A30" s="1">
        <v>3650</v>
      </c>
      <c r="B30" s="1">
        <v>1188</v>
      </c>
      <c r="C30" s="1">
        <v>7</v>
      </c>
      <c r="D30" s="1" t="s">
        <v>122</v>
      </c>
      <c r="F30" s="13"/>
      <c r="G30" s="13"/>
      <c r="H30" s="13"/>
      <c r="I30" s="13"/>
      <c r="J30" s="13"/>
      <c r="N30">
        <f>3200-N26</f>
        <v>2044.7447727037043</v>
      </c>
    </row>
    <row r="31" spans="1:18" ht="15.75" customHeight="1">
      <c r="A31" s="1">
        <v>3700</v>
      </c>
      <c r="B31" s="1">
        <v>1181</v>
      </c>
      <c r="C31" s="1">
        <v>8</v>
      </c>
      <c r="D31" s="1" t="s">
        <v>123</v>
      </c>
      <c r="F31" s="13"/>
      <c r="G31" s="13"/>
      <c r="H31" s="13"/>
      <c r="I31" s="13"/>
      <c r="J31" s="13"/>
      <c r="N31">
        <f>IF(N26&gt;0,0+N26,3200-N26)</f>
        <v>1155.2552272962957</v>
      </c>
    </row>
    <row r="32" spans="1:18" ht="15.75" customHeight="1">
      <c r="A32" s="1">
        <v>3750</v>
      </c>
      <c r="B32" s="1">
        <v>1173</v>
      </c>
      <c r="C32" s="1">
        <v>8</v>
      </c>
      <c r="D32" s="1" t="s">
        <v>124</v>
      </c>
      <c r="F32" s="13"/>
      <c r="G32" s="13"/>
      <c r="H32" s="13"/>
      <c r="I32" s="13"/>
      <c r="J32" s="13"/>
      <c r="K32" s="13"/>
      <c r="L32" s="13"/>
    </row>
    <row r="33" spans="1:12" ht="15.75" customHeight="1">
      <c r="A33" s="1">
        <v>3800</v>
      </c>
      <c r="B33" s="1">
        <v>1165</v>
      </c>
      <c r="C33" s="1">
        <v>8</v>
      </c>
      <c r="D33" s="1" t="s">
        <v>125</v>
      </c>
      <c r="F33" s="13"/>
      <c r="G33" s="13"/>
      <c r="H33" s="13"/>
      <c r="I33" s="13"/>
      <c r="J33" s="13"/>
      <c r="K33" s="13"/>
      <c r="L33" s="13"/>
    </row>
    <row r="34" spans="1:12" ht="15.75" customHeight="1">
      <c r="A34" s="1">
        <v>3850</v>
      </c>
      <c r="B34" s="1">
        <v>1158</v>
      </c>
      <c r="C34" s="1">
        <v>9</v>
      </c>
      <c r="D34" s="1" t="s">
        <v>126</v>
      </c>
      <c r="F34" s="13"/>
      <c r="G34" s="13"/>
      <c r="H34" s="13"/>
      <c r="I34" s="13"/>
      <c r="J34" s="13"/>
      <c r="K34" s="13"/>
      <c r="L34" s="13"/>
    </row>
    <row r="35" spans="1:12" ht="15.75" customHeight="1">
      <c r="A35" s="1">
        <v>3900</v>
      </c>
      <c r="B35" s="1">
        <v>1150</v>
      </c>
      <c r="C35" s="1">
        <v>9</v>
      </c>
      <c r="D35" s="1" t="s">
        <v>127</v>
      </c>
      <c r="F35" s="13"/>
      <c r="G35" s="13"/>
      <c r="H35" s="13"/>
      <c r="I35" s="13"/>
      <c r="J35" s="13"/>
      <c r="K35" s="13"/>
      <c r="L35" s="13"/>
    </row>
    <row r="36" spans="1:12" ht="15.75" customHeight="1">
      <c r="A36" s="1">
        <v>3950</v>
      </c>
      <c r="B36" s="1">
        <v>1142</v>
      </c>
      <c r="C36" s="1">
        <v>9</v>
      </c>
      <c r="D36" s="1" t="s">
        <v>65</v>
      </c>
      <c r="F36" s="13"/>
      <c r="G36" s="13"/>
      <c r="H36" s="13"/>
      <c r="I36" s="13"/>
      <c r="J36" s="13"/>
      <c r="K36" s="13"/>
      <c r="L36" s="13"/>
    </row>
    <row r="37" spans="1:12" ht="15.75" customHeight="1">
      <c r="A37" s="1">
        <v>4000</v>
      </c>
      <c r="B37" s="1">
        <v>1134</v>
      </c>
      <c r="C37" s="1">
        <v>10</v>
      </c>
      <c r="D37" s="1" t="s">
        <v>66</v>
      </c>
      <c r="F37" s="13"/>
      <c r="G37" s="13"/>
      <c r="H37" s="13"/>
      <c r="I37" s="13"/>
      <c r="J37" s="13"/>
      <c r="K37" s="13"/>
      <c r="L37" s="13"/>
    </row>
    <row r="38" spans="1:12" ht="12.75">
      <c r="A38" s="1">
        <v>4050</v>
      </c>
      <c r="B38" s="1">
        <v>1125</v>
      </c>
      <c r="C38" s="1">
        <v>10</v>
      </c>
      <c r="D38" s="1" t="s">
        <v>68</v>
      </c>
      <c r="F38" s="13"/>
      <c r="G38" s="13"/>
      <c r="H38" s="13"/>
      <c r="I38" s="13"/>
      <c r="J38" s="13"/>
      <c r="K38" s="13"/>
      <c r="L38" s="13"/>
    </row>
    <row r="39" spans="1:12" ht="12.75">
      <c r="A39" s="1">
        <v>4100</v>
      </c>
      <c r="B39" s="1">
        <v>1116</v>
      </c>
      <c r="C39" s="1">
        <v>10</v>
      </c>
      <c r="D39" s="1" t="s">
        <v>70</v>
      </c>
      <c r="F39" s="13"/>
      <c r="G39" s="13"/>
      <c r="H39" s="13"/>
      <c r="I39" s="13"/>
      <c r="J39" s="13"/>
      <c r="K39" s="13"/>
      <c r="L39" s="13"/>
    </row>
    <row r="40" spans="1:12" ht="12.75">
      <c r="A40" s="1">
        <v>4150</v>
      </c>
      <c r="B40" s="1">
        <v>1107</v>
      </c>
      <c r="C40" s="1">
        <v>10</v>
      </c>
      <c r="D40" s="1" t="s">
        <v>72</v>
      </c>
      <c r="F40" s="13"/>
      <c r="G40" s="13"/>
      <c r="H40" s="13"/>
      <c r="I40" s="13"/>
      <c r="J40" s="13"/>
      <c r="K40" s="13"/>
      <c r="L40" s="13"/>
    </row>
    <row r="41" spans="1:12" ht="12.75">
      <c r="A41" s="1">
        <v>4200</v>
      </c>
      <c r="B41" s="1">
        <v>1098</v>
      </c>
      <c r="C41" s="1">
        <v>11</v>
      </c>
      <c r="D41" s="1" t="s">
        <v>74</v>
      </c>
      <c r="F41" s="13"/>
      <c r="G41" s="13"/>
      <c r="H41" s="13"/>
      <c r="I41" s="13"/>
      <c r="J41" s="13"/>
      <c r="K41" s="13"/>
      <c r="L41" s="13"/>
    </row>
    <row r="42" spans="1:12" ht="12.75">
      <c r="A42" s="1">
        <v>4250</v>
      </c>
      <c r="B42" s="1">
        <v>1089</v>
      </c>
      <c r="C42" s="1">
        <v>12</v>
      </c>
      <c r="D42" s="1" t="s">
        <v>128</v>
      </c>
      <c r="F42" s="13"/>
      <c r="G42" s="13"/>
      <c r="H42" s="13"/>
      <c r="I42" s="13"/>
      <c r="J42" s="13"/>
      <c r="K42" s="13"/>
      <c r="L42" s="13"/>
    </row>
    <row r="43" spans="1:12" ht="12.75">
      <c r="A43" s="1">
        <v>4300</v>
      </c>
      <c r="B43" s="1">
        <v>1080</v>
      </c>
      <c r="C43" s="1">
        <v>13</v>
      </c>
      <c r="D43" s="1" t="s">
        <v>76</v>
      </c>
      <c r="F43" s="13"/>
      <c r="G43" s="13"/>
      <c r="H43" s="13"/>
      <c r="I43" s="13"/>
      <c r="J43" s="13"/>
      <c r="K43" s="13"/>
      <c r="L43" s="13"/>
    </row>
    <row r="44" spans="1:12" ht="12.75">
      <c r="A44" s="1">
        <v>4350</v>
      </c>
      <c r="B44" s="1">
        <v>1070</v>
      </c>
      <c r="C44" s="1">
        <v>13</v>
      </c>
      <c r="D44" s="1" t="s">
        <v>129</v>
      </c>
      <c r="F44" s="13"/>
      <c r="G44" s="13"/>
      <c r="H44" s="13"/>
      <c r="I44" s="13"/>
      <c r="J44" s="13"/>
      <c r="K44" s="13"/>
      <c r="L44" s="13"/>
    </row>
    <row r="45" spans="1:12" ht="12.75">
      <c r="A45" s="1">
        <v>4400</v>
      </c>
      <c r="B45" s="1">
        <v>1060</v>
      </c>
      <c r="C45" s="1">
        <v>14</v>
      </c>
      <c r="D45" s="1" t="s">
        <v>130</v>
      </c>
      <c r="F45" s="13"/>
      <c r="G45" s="13"/>
      <c r="H45" s="13"/>
      <c r="I45" s="13"/>
      <c r="J45" s="13"/>
      <c r="K45" s="13"/>
      <c r="L45" s="13"/>
    </row>
    <row r="46" spans="1:12" ht="12.75">
      <c r="A46" s="1">
        <v>4450</v>
      </c>
      <c r="B46" s="1">
        <v>1049</v>
      </c>
      <c r="C46" s="1">
        <v>15</v>
      </c>
      <c r="D46" s="1" t="s">
        <v>81</v>
      </c>
      <c r="F46" s="13"/>
      <c r="G46" s="13"/>
      <c r="H46" s="13"/>
      <c r="I46" s="13"/>
      <c r="J46" s="13"/>
      <c r="K46" s="13"/>
      <c r="L46" s="13"/>
    </row>
    <row r="47" spans="1:12" ht="12.75">
      <c r="A47" s="1">
        <v>4500</v>
      </c>
      <c r="B47" s="1">
        <v>1038</v>
      </c>
      <c r="C47" s="1">
        <v>16</v>
      </c>
      <c r="D47" s="1" t="s">
        <v>84</v>
      </c>
      <c r="F47" s="13"/>
      <c r="G47" s="13"/>
      <c r="H47" s="13"/>
      <c r="I47" s="13"/>
      <c r="J47" s="13"/>
      <c r="K47" s="13"/>
      <c r="L47" s="13"/>
    </row>
    <row r="48" spans="1:12" ht="12.75">
      <c r="A48" s="1">
        <v>4550</v>
      </c>
      <c r="B48" s="1">
        <v>1026</v>
      </c>
      <c r="C48" s="1">
        <v>17</v>
      </c>
      <c r="D48" s="1" t="s">
        <v>86</v>
      </c>
      <c r="F48" s="13"/>
      <c r="G48" s="13"/>
      <c r="H48" s="13"/>
      <c r="I48" s="13"/>
      <c r="J48" s="13"/>
      <c r="K48" s="13"/>
      <c r="L48" s="13"/>
    </row>
    <row r="49" spans="1:12" ht="12.75">
      <c r="A49" s="1">
        <v>4600</v>
      </c>
      <c r="B49" s="1">
        <v>1015</v>
      </c>
      <c r="C49" s="1">
        <v>19</v>
      </c>
      <c r="D49" s="1" t="s">
        <v>88</v>
      </c>
      <c r="F49" s="13"/>
      <c r="G49" s="13"/>
      <c r="H49" s="13"/>
      <c r="I49" s="13"/>
      <c r="J49" s="13"/>
      <c r="K49" s="13"/>
      <c r="L49" s="13"/>
    </row>
    <row r="50" spans="1:12" ht="12.75">
      <c r="A50" s="1">
        <v>4650</v>
      </c>
      <c r="B50" s="1">
        <v>1002</v>
      </c>
      <c r="C50" s="1">
        <v>21</v>
      </c>
      <c r="D50" s="1" t="s">
        <v>90</v>
      </c>
      <c r="F50" s="13"/>
      <c r="G50" s="13"/>
      <c r="H50" s="13"/>
      <c r="I50" s="13"/>
      <c r="J50" s="13"/>
      <c r="K50" s="13"/>
      <c r="L50" s="13"/>
    </row>
    <row r="51" spans="1:12" ht="12.75">
      <c r="A51" s="1">
        <v>4700</v>
      </c>
      <c r="B51" s="1">
        <v>988</v>
      </c>
      <c r="C51" s="1">
        <v>23</v>
      </c>
      <c r="D51" s="1" t="s">
        <v>131</v>
      </c>
      <c r="F51" s="13"/>
      <c r="G51" s="13"/>
      <c r="H51" s="13"/>
      <c r="I51" s="13"/>
      <c r="J51" s="13"/>
      <c r="K51" s="13"/>
      <c r="L51" s="13"/>
    </row>
    <row r="52" spans="1:12" ht="12.75">
      <c r="A52" s="1">
        <v>4750</v>
      </c>
      <c r="B52" s="1">
        <v>974</v>
      </c>
      <c r="C52" s="1">
        <v>27</v>
      </c>
      <c r="D52" s="1" t="s">
        <v>94</v>
      </c>
      <c r="F52" s="13"/>
      <c r="G52" s="13"/>
      <c r="H52" s="13"/>
      <c r="I52" s="13"/>
      <c r="J52" s="13"/>
      <c r="K52" s="13"/>
      <c r="L52" s="13"/>
    </row>
    <row r="53" spans="1:12" ht="12.75">
      <c r="A53" s="1">
        <v>4800</v>
      </c>
      <c r="B53" s="1">
        <v>958</v>
      </c>
      <c r="C53" s="1">
        <v>31</v>
      </c>
      <c r="D53" s="1" t="s">
        <v>132</v>
      </c>
      <c r="F53" s="13"/>
      <c r="G53" s="13"/>
      <c r="H53" s="13"/>
      <c r="I53" s="13"/>
      <c r="J53" s="13"/>
      <c r="K53" s="13"/>
      <c r="L53" s="13"/>
    </row>
    <row r="54" spans="1:12" ht="12.75">
      <c r="A54" s="1">
        <v>4850</v>
      </c>
      <c r="B54" s="1">
        <v>940</v>
      </c>
      <c r="C54" s="1">
        <v>38</v>
      </c>
      <c r="D54" s="1" t="s">
        <v>99</v>
      </c>
      <c r="F54" s="13"/>
      <c r="G54" s="13"/>
      <c r="H54" s="13"/>
      <c r="I54" s="13"/>
      <c r="J54" s="13"/>
      <c r="K54" s="13"/>
      <c r="L54" s="13"/>
    </row>
    <row r="55" spans="1:12" ht="12.75">
      <c r="A55" s="1">
        <v>4900</v>
      </c>
      <c r="B55" s="1">
        <v>921</v>
      </c>
      <c r="C55" s="1">
        <v>53</v>
      </c>
      <c r="D55" s="1" t="s">
        <v>38</v>
      </c>
      <c r="F55" s="13"/>
      <c r="G55" s="13"/>
      <c r="H55" s="13"/>
      <c r="I55" s="13"/>
      <c r="J55" s="13"/>
      <c r="K55" s="13"/>
      <c r="L55" s="13"/>
    </row>
    <row r="56" spans="1:12" ht="12.75">
      <c r="A56" s="1">
        <v>4950</v>
      </c>
      <c r="B56" s="1">
        <v>897</v>
      </c>
      <c r="C56" s="1" t="s">
        <v>0</v>
      </c>
      <c r="D56" s="1" t="s">
        <v>133</v>
      </c>
      <c r="F56" s="13"/>
      <c r="G56" s="13"/>
      <c r="H56" s="13"/>
      <c r="I56" s="13"/>
      <c r="J56" s="13"/>
      <c r="K56" s="13"/>
      <c r="L56" s="13"/>
    </row>
    <row r="57" spans="1:12" ht="12.75">
      <c r="A57" s="1">
        <v>5000</v>
      </c>
      <c r="B57" s="1">
        <v>865</v>
      </c>
      <c r="C57" s="1" t="s">
        <v>0</v>
      </c>
      <c r="D57" s="1" t="s">
        <v>102</v>
      </c>
      <c r="F57" s="13"/>
      <c r="G57" s="13"/>
      <c r="H57" s="13"/>
      <c r="I57" s="13"/>
      <c r="J57" s="13"/>
      <c r="K57" s="13"/>
      <c r="L57" s="13"/>
    </row>
    <row r="58" spans="1:12" ht="12.75">
      <c r="A58" s="1">
        <v>5042</v>
      </c>
      <c r="B58" s="1">
        <v>800</v>
      </c>
      <c r="C58" s="1" t="s">
        <v>0</v>
      </c>
      <c r="D58" s="1" t="s">
        <v>60</v>
      </c>
      <c r="F58" s="13"/>
      <c r="G58" s="13"/>
      <c r="H58" s="13"/>
      <c r="I58" s="13"/>
      <c r="J58" s="13"/>
      <c r="K58" s="13"/>
      <c r="L58" s="13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500-000000000000}">
      <formula1>N17+N18&gt;N19*N18+N19&gt;N17*N17+N19&gt;N18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Q93"/>
  <sheetViews>
    <sheetView workbookViewId="0"/>
  </sheetViews>
  <sheetFormatPr defaultColWidth="14.42578125" defaultRowHeight="15.75" customHeight="1"/>
  <cols>
    <col min="7" max="7" width="41" customWidth="1"/>
    <col min="9" max="9" width="18" customWidth="1"/>
  </cols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4350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4341</v>
      </c>
      <c r="J4" s="11">
        <f>IF((VLOOKUP((I4+50),A5:A100,1)-I4)&lt;=10,(VLOOKUP((I4),A5:A100,1)+50),I4)</f>
        <v>4350</v>
      </c>
      <c r="K4" s="11">
        <f>IF((VLOOKUP((I4+50),A5:A100,1)-I4)&gt;40,I4,J4)</f>
        <v>4350</v>
      </c>
      <c r="L4" s="6"/>
      <c r="M4" s="33"/>
      <c r="N4" s="32"/>
      <c r="O4" s="7"/>
      <c r="Q4" s="1"/>
    </row>
    <row r="5" spans="1:17" ht="15">
      <c r="A5" s="1">
        <v>2000</v>
      </c>
      <c r="B5" s="1">
        <v>1422</v>
      </c>
      <c r="C5" s="1">
        <v>2</v>
      </c>
      <c r="D5" s="1" t="s">
        <v>134</v>
      </c>
      <c r="F5" s="13"/>
      <c r="G5" s="33" t="s">
        <v>12</v>
      </c>
      <c r="H5" s="32"/>
      <c r="I5" s="7">
        <f>VLOOKUP(I4,A5:C100,2)</f>
        <v>1179</v>
      </c>
      <c r="J5" s="5">
        <f>VLOOKUP(J4,A5:C100,2)</f>
        <v>1172</v>
      </c>
      <c r="L5" s="6"/>
      <c r="M5" s="33"/>
      <c r="N5" s="32"/>
      <c r="O5" s="7"/>
    </row>
    <row r="6" spans="1:17" ht="15">
      <c r="A6" s="1">
        <v>2050</v>
      </c>
      <c r="B6" s="1">
        <v>1417</v>
      </c>
      <c r="C6" s="1">
        <v>2</v>
      </c>
      <c r="D6" s="1" t="s">
        <v>135</v>
      </c>
      <c r="F6" s="13"/>
      <c r="G6" s="33" t="s">
        <v>13</v>
      </c>
      <c r="H6" s="32"/>
      <c r="I6" s="7">
        <f>VLOOKUP(I4,A5:C100,3)</f>
        <v>7</v>
      </c>
      <c r="J6" s="5">
        <f>VLOOKUP(J4,A5:C100,3)</f>
        <v>7</v>
      </c>
      <c r="L6" s="6"/>
      <c r="M6" s="33"/>
      <c r="N6" s="32"/>
      <c r="O6" s="7"/>
    </row>
    <row r="7" spans="1:17" ht="15">
      <c r="A7" s="1">
        <v>2100</v>
      </c>
      <c r="B7" s="1">
        <v>1412</v>
      </c>
      <c r="C7" s="1">
        <v>2</v>
      </c>
      <c r="D7" s="1" t="s">
        <v>136</v>
      </c>
      <c r="F7" s="13"/>
      <c r="G7" s="33" t="s">
        <v>14</v>
      </c>
      <c r="H7" s="32"/>
      <c r="I7" s="7">
        <f>O20</f>
        <v>739</v>
      </c>
      <c r="J7" s="7">
        <f>O20</f>
        <v>739</v>
      </c>
      <c r="L7" s="6"/>
      <c r="M7" s="33"/>
      <c r="N7" s="32"/>
      <c r="O7" s="7"/>
      <c r="Q7" s="14"/>
    </row>
    <row r="8" spans="1:17" ht="15">
      <c r="A8" s="1">
        <v>2150</v>
      </c>
      <c r="B8" s="1">
        <v>1408</v>
      </c>
      <c r="C8" s="1">
        <v>2</v>
      </c>
      <c r="D8" s="1" t="s">
        <v>135</v>
      </c>
      <c r="F8" s="13"/>
      <c r="G8" s="33" t="s">
        <v>15</v>
      </c>
      <c r="H8" s="32"/>
      <c r="I8" s="7">
        <f>O19</f>
        <v>296</v>
      </c>
      <c r="J8" s="7">
        <f>O19</f>
        <v>296</v>
      </c>
      <c r="L8" s="6"/>
      <c r="M8" s="29"/>
      <c r="N8" s="30"/>
      <c r="O8" s="7"/>
    </row>
    <row r="9" spans="1:17" ht="15">
      <c r="A9" s="1">
        <v>2200</v>
      </c>
      <c r="B9" s="1">
        <v>1403</v>
      </c>
      <c r="C9" s="1">
        <v>2</v>
      </c>
      <c r="D9" s="1" t="s">
        <v>136</v>
      </c>
      <c r="F9" s="13"/>
      <c r="G9" s="33" t="s">
        <v>16</v>
      </c>
      <c r="H9" s="32"/>
      <c r="I9" s="7">
        <f>IF(I7-I8&gt;0,(I7-I8)/100*I6,(I8-I7)/100*I6)</f>
        <v>31.009999999999998</v>
      </c>
      <c r="J9" s="5">
        <f>IF(J7-J8&gt;0,(J7-I8)/100*I6,(J8-J7)/100*J6)</f>
        <v>31.009999999999998</v>
      </c>
      <c r="L9" s="6"/>
    </row>
    <row r="10" spans="1:17" ht="15">
      <c r="A10" s="1">
        <v>2250</v>
      </c>
      <c r="B10" s="1">
        <v>1399</v>
      </c>
      <c r="C10" s="1">
        <v>2</v>
      </c>
      <c r="D10" s="1" t="s">
        <v>135</v>
      </c>
      <c r="F10" s="13"/>
      <c r="G10" s="29" t="s">
        <v>17</v>
      </c>
      <c r="H10" s="30"/>
      <c r="I10" s="7">
        <f>IF(I7-I8&gt;0,I5-I9,I5+I9)</f>
        <v>1147.99</v>
      </c>
      <c r="J10" s="5">
        <f>IF(J7-J8&gt;0,J5-I9,J5+J9)</f>
        <v>1140.99</v>
      </c>
      <c r="L10" s="6"/>
    </row>
    <row r="11" spans="1:17" ht="15">
      <c r="A11" s="1">
        <v>2300</v>
      </c>
      <c r="B11" s="1">
        <v>1394</v>
      </c>
      <c r="C11" s="1">
        <v>2</v>
      </c>
      <c r="D11" s="1" t="s">
        <v>137</v>
      </c>
      <c r="F11" s="13"/>
      <c r="J11" s="13"/>
      <c r="L11" s="6"/>
      <c r="M11" s="4"/>
      <c r="N11" s="15"/>
      <c r="O11" s="16"/>
    </row>
    <row r="12" spans="1:17" ht="15">
      <c r="A12" s="1">
        <v>2350</v>
      </c>
      <c r="B12" s="1">
        <v>1389</v>
      </c>
      <c r="C12" s="1">
        <v>2</v>
      </c>
      <c r="D12" s="1" t="s">
        <v>136</v>
      </c>
      <c r="F12" s="13"/>
      <c r="J12" s="13"/>
      <c r="L12" s="6"/>
      <c r="M12" s="27"/>
      <c r="N12" s="28"/>
      <c r="O12" s="10"/>
    </row>
    <row r="13" spans="1:17" ht="15">
      <c r="A13" s="1">
        <v>2400</v>
      </c>
      <c r="B13" s="1">
        <v>1384</v>
      </c>
      <c r="C13" s="1">
        <v>2</v>
      </c>
      <c r="D13" s="1" t="s">
        <v>138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">
        <v>2450</v>
      </c>
      <c r="B14" s="1">
        <v>1380</v>
      </c>
      <c r="C14" s="1">
        <v>3</v>
      </c>
      <c r="D14" s="1" t="s">
        <v>136</v>
      </c>
      <c r="F14" s="13"/>
      <c r="G14" s="27" t="s">
        <v>19</v>
      </c>
      <c r="H14" s="28"/>
      <c r="I14" s="10">
        <f>M26</f>
        <v>4341.6586692184819</v>
      </c>
      <c r="J14" s="13"/>
      <c r="L14" s="6"/>
      <c r="M14" s="6"/>
      <c r="N14" s="6"/>
      <c r="O14" s="6"/>
      <c r="P14" s="6"/>
      <c r="Q14" s="6"/>
    </row>
    <row r="15" spans="1:17" ht="15">
      <c r="A15" s="1">
        <v>2500</v>
      </c>
      <c r="B15" s="1">
        <v>1375</v>
      </c>
      <c r="C15" s="1">
        <v>3</v>
      </c>
      <c r="D15" s="1" t="s">
        <v>138</v>
      </c>
      <c r="F15" s="13"/>
      <c r="G15" s="29" t="s">
        <v>20</v>
      </c>
      <c r="H15" s="30"/>
      <c r="I15" s="7">
        <f>I25</f>
        <v>1133.99</v>
      </c>
      <c r="J15" s="13"/>
      <c r="L15" s="6"/>
      <c r="M15" s="13"/>
      <c r="N15" s="13"/>
      <c r="O15" s="13"/>
      <c r="P15" s="13"/>
      <c r="Q15" s="6"/>
    </row>
    <row r="16" spans="1:17" ht="15.75" customHeight="1">
      <c r="A16" s="1">
        <v>2550</v>
      </c>
      <c r="B16" s="1">
        <v>1370</v>
      </c>
      <c r="C16" s="1">
        <v>3</v>
      </c>
      <c r="D16" s="1" t="s">
        <v>139</v>
      </c>
      <c r="F16" s="13"/>
      <c r="I16" s="5"/>
      <c r="J16" s="13"/>
      <c r="L16" s="6"/>
      <c r="M16" s="18"/>
      <c r="O16" s="13"/>
    </row>
    <row r="17" spans="1:17" ht="15.75" customHeight="1">
      <c r="A17" s="1">
        <v>2600</v>
      </c>
      <c r="B17" s="1">
        <v>1365</v>
      </c>
      <c r="C17" s="1">
        <v>3</v>
      </c>
      <c r="D17" s="1" t="s">
        <v>140</v>
      </c>
      <c r="F17" s="13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">
        <v>2650</v>
      </c>
      <c r="B18" s="1">
        <v>1360</v>
      </c>
      <c r="C18" s="1">
        <v>3</v>
      </c>
      <c r="D18" s="1" t="s">
        <v>141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">
        <v>2700</v>
      </c>
      <c r="B19" s="1">
        <v>1355</v>
      </c>
      <c r="C19" s="1">
        <v>3</v>
      </c>
      <c r="D19" s="1" t="s">
        <v>141</v>
      </c>
      <c r="F19" s="13"/>
      <c r="H19" s="6"/>
      <c r="I19" s="13"/>
      <c r="J19" s="13"/>
      <c r="L19" s="6" t="s">
        <v>24</v>
      </c>
      <c r="M19" s="20">
        <v>8340</v>
      </c>
      <c r="N19" s="20">
        <v>1950</v>
      </c>
      <c r="O19" s="20">
        <v>296</v>
      </c>
      <c r="P19" s="21"/>
      <c r="Q19" s="6"/>
    </row>
    <row r="20" spans="1:17" ht="15">
      <c r="A20" s="1">
        <v>2750</v>
      </c>
      <c r="B20" s="1">
        <v>1350</v>
      </c>
      <c r="C20" s="1">
        <v>3</v>
      </c>
      <c r="D20" s="1" t="s">
        <v>142</v>
      </c>
      <c r="F20" s="13"/>
      <c r="G20" s="6"/>
      <c r="H20" s="11"/>
      <c r="I20" s="13"/>
      <c r="J20" s="13"/>
      <c r="L20" s="6" t="s">
        <v>25</v>
      </c>
      <c r="M20" s="20">
        <v>11740</v>
      </c>
      <c r="N20" s="20">
        <v>4650</v>
      </c>
      <c r="O20" s="20">
        <v>739</v>
      </c>
      <c r="P20" s="13"/>
      <c r="Q20" s="6"/>
    </row>
    <row r="21" spans="1:17" ht="15.75" customHeight="1">
      <c r="A21" s="1">
        <v>2800</v>
      </c>
      <c r="B21" s="1">
        <v>1345</v>
      </c>
      <c r="C21" s="1">
        <v>3</v>
      </c>
      <c r="D21" s="1" t="s">
        <v>143</v>
      </c>
      <c r="F21" s="13"/>
      <c r="G21" s="6"/>
      <c r="I21" s="13"/>
      <c r="J21" s="13"/>
      <c r="L21" s="6"/>
      <c r="M21" s="6"/>
      <c r="N21" s="5"/>
      <c r="O21" s="6"/>
      <c r="P21" s="6"/>
      <c r="Q21" s="6"/>
    </row>
    <row r="22" spans="1:17" ht="15.75" customHeight="1">
      <c r="A22" s="1">
        <v>2850</v>
      </c>
      <c r="B22" s="1">
        <v>1340</v>
      </c>
      <c r="C22" s="1">
        <v>3</v>
      </c>
      <c r="D22" s="1" t="s">
        <v>143</v>
      </c>
      <c r="F22" s="13"/>
      <c r="G22" s="6" t="s">
        <v>26</v>
      </c>
      <c r="H22" s="11">
        <f>((I5-(VLOOKUP((I4+50),A5:C100,2)))/5)</f>
        <v>1.4</v>
      </c>
      <c r="I22" s="11">
        <f>((J5-(VLOOKUP((J4+50),A5:C100,2)))/5)</f>
        <v>1.4</v>
      </c>
      <c r="J22" s="13"/>
      <c r="L22" s="6"/>
      <c r="M22" s="5">
        <f>SQRT((POWER((M20-M19),2)+(POWER((N20-N19),2))))</f>
        <v>4341.6586692184819</v>
      </c>
      <c r="N22" s="6"/>
      <c r="P22" s="6"/>
      <c r="Q22" s="6"/>
    </row>
    <row r="23" spans="1:17" ht="15.75" customHeight="1">
      <c r="A23" s="1">
        <v>2900</v>
      </c>
      <c r="B23" s="1">
        <v>1335</v>
      </c>
      <c r="C23" s="1">
        <v>3</v>
      </c>
      <c r="D23" s="1" t="s">
        <v>144</v>
      </c>
      <c r="F23" s="13"/>
      <c r="G23" s="6" t="s">
        <v>27</v>
      </c>
      <c r="H23" s="11">
        <f t="shared" ref="H23:I23" si="0">(MOD(I4,100)-MOD(I4,10))/10</f>
        <v>4</v>
      </c>
      <c r="I23" s="11">
        <f t="shared" si="0"/>
        <v>5</v>
      </c>
      <c r="J23" s="13"/>
      <c r="L23" s="6"/>
      <c r="M23" s="6">
        <f>(ASIN((M20-M19)/(SQRT((M20-M19)^2+(N20-N19)^2))))*1018.591636</f>
        <v>916.37850300472542</v>
      </c>
      <c r="N23" s="6"/>
      <c r="P23" s="6" t="s">
        <v>28</v>
      </c>
      <c r="Q23" s="6">
        <f>0+ABS(N26)</f>
        <v>916.37850300472542</v>
      </c>
    </row>
    <row r="24" spans="1:17" ht="15.75" customHeight="1">
      <c r="A24" s="1">
        <v>2950</v>
      </c>
      <c r="B24" s="1">
        <v>1330</v>
      </c>
      <c r="C24" s="1">
        <v>3</v>
      </c>
      <c r="D24" s="1" t="s">
        <v>144</v>
      </c>
      <c r="F24" s="13"/>
      <c r="G24" s="13" t="s">
        <v>29</v>
      </c>
      <c r="H24">
        <f t="shared" ref="H24:I24" si="1">H23*H22</f>
        <v>5.6</v>
      </c>
      <c r="I24">
        <f t="shared" si="1"/>
        <v>7</v>
      </c>
      <c r="J24" s="13"/>
      <c r="M24" s="13"/>
      <c r="P24" s="13" t="s">
        <v>30</v>
      </c>
      <c r="Q24">
        <f>3200-ABS(N26)</f>
        <v>2283.6214969952744</v>
      </c>
    </row>
    <row r="25" spans="1:17" ht="15">
      <c r="A25" s="1">
        <v>3000</v>
      </c>
      <c r="B25" s="1">
        <v>1325</v>
      </c>
      <c r="C25" s="1">
        <v>3</v>
      </c>
      <c r="D25" s="1" t="s">
        <v>145</v>
      </c>
      <c r="F25" s="13"/>
      <c r="G25" s="13" t="s">
        <v>31</v>
      </c>
      <c r="H25" s="11">
        <f t="shared" ref="H25:I25" si="2">IF(I7-I8&gt;0,I5-I9-H24,I5+I9+H24)</f>
        <v>1142.3900000000001</v>
      </c>
      <c r="I25" s="11">
        <f t="shared" si="2"/>
        <v>1133.99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4116.3785030047256</v>
      </c>
    </row>
    <row r="26" spans="1:17" ht="15">
      <c r="A26" s="1">
        <v>3050</v>
      </c>
      <c r="B26" s="1">
        <v>1320</v>
      </c>
      <c r="C26" s="1">
        <v>3</v>
      </c>
      <c r="D26" s="1" t="s">
        <v>145</v>
      </c>
      <c r="F26" s="13"/>
      <c r="G26" s="13"/>
      <c r="H26" s="13"/>
      <c r="I26" s="13"/>
      <c r="J26" s="13"/>
      <c r="L26" s="6">
        <f>O20-O19</f>
        <v>443</v>
      </c>
      <c r="M26">
        <f>SQRT((M20-M19)^2+(N20-N19)^2)</f>
        <v>4341.6586692184819</v>
      </c>
      <c r="N26" s="19">
        <f>(ASIN((M20-M19)/(SQRT((M20-M19)^2+(N20-N19)^2))))*1018.591636</f>
        <v>916.37850300472542</v>
      </c>
      <c r="P26" s="23" t="s">
        <v>36</v>
      </c>
      <c r="Q26">
        <f>6400-ABS(N26)</f>
        <v>5483.6214969952744</v>
      </c>
    </row>
    <row r="27" spans="1:17" ht="15.75" customHeight="1">
      <c r="A27" s="1">
        <v>3100</v>
      </c>
      <c r="B27" s="1">
        <v>1315</v>
      </c>
      <c r="C27" s="1">
        <v>4</v>
      </c>
      <c r="D27" s="1" t="s">
        <v>146</v>
      </c>
      <c r="F27" s="13"/>
      <c r="G27" s="13"/>
      <c r="H27" s="13"/>
      <c r="I27" s="13"/>
      <c r="J27" s="13"/>
      <c r="N27">
        <f>6400+N26</f>
        <v>7316.3785030047256</v>
      </c>
    </row>
    <row r="28" spans="1:17" ht="15.75" customHeight="1">
      <c r="A28" s="1">
        <v>3150</v>
      </c>
      <c r="B28" s="1">
        <v>1310</v>
      </c>
      <c r="C28" s="1">
        <v>4</v>
      </c>
      <c r="D28" s="1" t="s">
        <v>146</v>
      </c>
      <c r="F28" s="13"/>
      <c r="G28" s="13"/>
      <c r="H28" s="13"/>
      <c r="I28" s="13"/>
      <c r="J28" s="13"/>
    </row>
    <row r="29" spans="1:17" ht="15.75" customHeight="1">
      <c r="A29" s="1">
        <v>3200</v>
      </c>
      <c r="B29" s="1">
        <v>1305</v>
      </c>
      <c r="C29" s="1">
        <v>4</v>
      </c>
      <c r="D29" s="1" t="s">
        <v>147</v>
      </c>
      <c r="F29" s="13"/>
      <c r="G29" s="13"/>
      <c r="H29" s="13"/>
      <c r="I29" s="13"/>
      <c r="J29" s="13"/>
    </row>
    <row r="30" spans="1:17" ht="15.75" customHeight="1">
      <c r="A30" s="1">
        <v>3250</v>
      </c>
      <c r="B30" s="1">
        <v>1299</v>
      </c>
      <c r="C30" s="1">
        <v>4</v>
      </c>
      <c r="D30" s="1" t="s">
        <v>148</v>
      </c>
      <c r="F30" s="13"/>
      <c r="G30" s="13"/>
      <c r="H30" s="13"/>
      <c r="I30" s="13"/>
      <c r="J30" s="13"/>
      <c r="N30">
        <f>3200-N26</f>
        <v>2283.6214969952744</v>
      </c>
    </row>
    <row r="31" spans="1:17" ht="15.75" customHeight="1">
      <c r="A31" s="1">
        <v>3300</v>
      </c>
      <c r="B31" s="1">
        <v>1294</v>
      </c>
      <c r="C31" s="1">
        <v>4</v>
      </c>
      <c r="D31" s="1" t="s">
        <v>148</v>
      </c>
      <c r="F31" s="13"/>
      <c r="G31" s="13"/>
      <c r="H31" s="13"/>
      <c r="I31" s="13"/>
      <c r="J31" s="13"/>
      <c r="N31">
        <f>IF(N26&gt;0,0+N26,3200-N26)</f>
        <v>916.37850300472542</v>
      </c>
    </row>
    <row r="32" spans="1:17" ht="15.75" customHeight="1">
      <c r="A32" s="1">
        <v>3350</v>
      </c>
      <c r="B32" s="1">
        <v>1289</v>
      </c>
      <c r="C32" s="1">
        <v>4</v>
      </c>
      <c r="D32" s="1" t="s">
        <v>148</v>
      </c>
      <c r="F32" s="13"/>
      <c r="G32" s="13"/>
      <c r="H32" s="13"/>
      <c r="I32" s="13"/>
      <c r="J32" s="13"/>
      <c r="K32" s="13"/>
      <c r="L32" s="13"/>
    </row>
    <row r="33" spans="1:12" ht="15.75" customHeight="1">
      <c r="A33" s="1">
        <v>3400</v>
      </c>
      <c r="B33" s="1">
        <v>1284</v>
      </c>
      <c r="C33" s="1">
        <v>4</v>
      </c>
      <c r="D33" s="1" t="s">
        <v>148</v>
      </c>
      <c r="F33" s="13"/>
      <c r="G33" s="13"/>
      <c r="H33" s="13"/>
      <c r="I33" s="13"/>
      <c r="J33" s="13"/>
      <c r="K33" s="13"/>
      <c r="L33" s="13"/>
    </row>
    <row r="34" spans="1:12" ht="15.75" customHeight="1">
      <c r="A34" s="1">
        <v>3450</v>
      </c>
      <c r="B34" s="1">
        <v>1278</v>
      </c>
      <c r="C34" s="1">
        <v>4</v>
      </c>
      <c r="D34" s="1" t="s">
        <v>149</v>
      </c>
      <c r="F34" s="13"/>
      <c r="G34" s="13"/>
      <c r="H34" s="13"/>
      <c r="I34" s="13"/>
      <c r="J34" s="13"/>
      <c r="K34" s="13"/>
      <c r="L34" s="13"/>
    </row>
    <row r="35" spans="1:12" ht="15.75" customHeight="1">
      <c r="A35" s="1">
        <v>3500</v>
      </c>
      <c r="B35" s="1">
        <v>1273</v>
      </c>
      <c r="C35" s="1">
        <v>4</v>
      </c>
      <c r="D35" s="1" t="s">
        <v>149</v>
      </c>
      <c r="F35" s="13"/>
      <c r="G35" s="13"/>
      <c r="H35" s="13"/>
      <c r="I35" s="13"/>
      <c r="J35" s="13"/>
      <c r="K35" s="13"/>
      <c r="L35" s="13"/>
    </row>
    <row r="36" spans="1:12" ht="15.75" customHeight="1">
      <c r="A36" s="1">
        <v>3550</v>
      </c>
      <c r="B36" s="1">
        <v>1267</v>
      </c>
      <c r="C36" s="1">
        <v>4</v>
      </c>
      <c r="D36" s="1" t="s">
        <v>150</v>
      </c>
      <c r="F36" s="13"/>
      <c r="G36" s="13"/>
      <c r="H36" s="13"/>
      <c r="I36" s="13"/>
      <c r="J36" s="13"/>
      <c r="K36" s="13"/>
      <c r="L36" s="13"/>
    </row>
    <row r="37" spans="1:12" ht="15.75" customHeight="1">
      <c r="A37" s="1">
        <v>3600</v>
      </c>
      <c r="B37" s="1">
        <v>1262</v>
      </c>
      <c r="C37" s="1">
        <v>4</v>
      </c>
      <c r="D37" s="1" t="s">
        <v>150</v>
      </c>
      <c r="F37" s="13"/>
      <c r="G37" s="13"/>
      <c r="H37" s="13"/>
      <c r="I37" s="13"/>
      <c r="J37" s="13"/>
      <c r="K37" s="13"/>
      <c r="L37" s="13"/>
    </row>
    <row r="38" spans="1:12" ht="12.75">
      <c r="A38" s="1">
        <v>3650</v>
      </c>
      <c r="B38" s="1">
        <v>1256</v>
      </c>
      <c r="C38" s="1">
        <v>4</v>
      </c>
      <c r="D38" s="1" t="s">
        <v>151</v>
      </c>
      <c r="F38" s="13"/>
      <c r="G38" s="13"/>
      <c r="H38" s="13"/>
      <c r="I38" s="13"/>
      <c r="J38" s="13"/>
      <c r="K38" s="13"/>
      <c r="L38" s="13"/>
    </row>
    <row r="39" spans="1:12" ht="12.75">
      <c r="A39" s="1">
        <v>3700</v>
      </c>
      <c r="B39" s="1">
        <v>1251</v>
      </c>
      <c r="C39" s="1">
        <v>5</v>
      </c>
      <c r="D39" s="1" t="s">
        <v>151</v>
      </c>
      <c r="F39" s="13"/>
      <c r="G39" s="13"/>
      <c r="H39" s="13"/>
      <c r="I39" s="13"/>
      <c r="J39" s="13"/>
      <c r="K39" s="13"/>
      <c r="L39" s="13"/>
    </row>
    <row r="40" spans="1:12" ht="12.75">
      <c r="A40" s="1">
        <v>3750</v>
      </c>
      <c r="B40" s="1">
        <v>1245</v>
      </c>
      <c r="C40" s="1">
        <v>5</v>
      </c>
      <c r="D40" s="1" t="s">
        <v>152</v>
      </c>
      <c r="F40" s="13"/>
      <c r="G40" s="13"/>
      <c r="H40" s="13"/>
      <c r="I40" s="13"/>
      <c r="J40" s="13"/>
      <c r="K40" s="13"/>
      <c r="L40" s="13"/>
    </row>
    <row r="41" spans="1:12" ht="12.75">
      <c r="A41" s="1">
        <v>3800</v>
      </c>
      <c r="B41" s="1">
        <v>1239</v>
      </c>
      <c r="C41" s="1">
        <v>5</v>
      </c>
      <c r="D41" s="1" t="s">
        <v>153</v>
      </c>
      <c r="F41" s="13"/>
      <c r="G41" s="13"/>
      <c r="H41" s="13"/>
      <c r="I41" s="13"/>
      <c r="J41" s="13"/>
      <c r="K41" s="13"/>
      <c r="L41" s="13"/>
    </row>
    <row r="42" spans="1:12" ht="12.75">
      <c r="A42" s="1">
        <v>3850</v>
      </c>
      <c r="B42" s="1">
        <v>1233</v>
      </c>
      <c r="C42" s="1">
        <v>5</v>
      </c>
      <c r="D42" s="1" t="s">
        <v>154</v>
      </c>
      <c r="F42" s="13"/>
      <c r="G42" s="13"/>
      <c r="H42" s="13"/>
      <c r="I42" s="13"/>
      <c r="J42" s="13"/>
      <c r="K42" s="13"/>
      <c r="L42" s="13"/>
    </row>
    <row r="43" spans="1:12" ht="12.75">
      <c r="A43" s="1">
        <v>3900</v>
      </c>
      <c r="B43" s="1">
        <v>1228</v>
      </c>
      <c r="C43" s="1">
        <v>6</v>
      </c>
      <c r="D43" s="1" t="s">
        <v>154</v>
      </c>
      <c r="F43" s="13"/>
      <c r="G43" s="13"/>
      <c r="H43" s="13"/>
      <c r="I43" s="13"/>
      <c r="J43" s="13"/>
      <c r="K43" s="13"/>
      <c r="L43" s="13"/>
    </row>
    <row r="44" spans="1:12" ht="12.75">
      <c r="A44" s="1">
        <v>3950</v>
      </c>
      <c r="B44" s="1">
        <v>1222</v>
      </c>
      <c r="C44" s="1">
        <v>6</v>
      </c>
      <c r="D44" s="1" t="s">
        <v>155</v>
      </c>
      <c r="F44" s="13"/>
      <c r="G44" s="13"/>
      <c r="H44" s="13"/>
      <c r="I44" s="13"/>
      <c r="J44" s="13"/>
      <c r="K44" s="13"/>
      <c r="L44" s="13"/>
    </row>
    <row r="45" spans="1:12" ht="12.75">
      <c r="A45" s="1">
        <v>4000</v>
      </c>
      <c r="B45" s="1">
        <v>1216</v>
      </c>
      <c r="C45" s="1">
        <v>6</v>
      </c>
      <c r="D45" s="1" t="s">
        <v>156</v>
      </c>
      <c r="F45" s="13"/>
      <c r="G45" s="13"/>
      <c r="H45" s="13"/>
      <c r="I45" s="13"/>
      <c r="J45" s="13"/>
      <c r="K45" s="13"/>
      <c r="L45" s="13"/>
    </row>
    <row r="46" spans="1:12" ht="12.75">
      <c r="A46" s="1">
        <v>4050</v>
      </c>
      <c r="B46" s="1">
        <v>1210</v>
      </c>
      <c r="C46" s="1">
        <v>6</v>
      </c>
      <c r="D46" s="1" t="s">
        <v>157</v>
      </c>
      <c r="F46" s="13"/>
      <c r="G46" s="13"/>
      <c r="H46" s="13"/>
      <c r="I46" s="13"/>
      <c r="J46" s="13"/>
      <c r="K46" s="13"/>
      <c r="L46" s="13"/>
    </row>
    <row r="47" spans="1:12" ht="12.75">
      <c r="A47" s="1">
        <v>4100</v>
      </c>
      <c r="B47" s="1">
        <v>1204</v>
      </c>
      <c r="C47" s="1">
        <v>6</v>
      </c>
      <c r="D47" s="1" t="s">
        <v>158</v>
      </c>
      <c r="F47" s="13"/>
      <c r="G47" s="13"/>
      <c r="H47" s="13"/>
      <c r="I47" s="13"/>
      <c r="J47" s="13"/>
      <c r="K47" s="13"/>
      <c r="L47" s="13"/>
    </row>
    <row r="48" spans="1:12" ht="12.75">
      <c r="A48" s="1">
        <v>4150</v>
      </c>
      <c r="B48" s="1">
        <v>1197</v>
      </c>
      <c r="C48" s="1">
        <v>6</v>
      </c>
      <c r="D48" s="1" t="s">
        <v>159</v>
      </c>
      <c r="F48" s="13"/>
      <c r="G48" s="13"/>
      <c r="H48" s="13"/>
      <c r="I48" s="13"/>
      <c r="J48" s="13"/>
      <c r="K48" s="13"/>
      <c r="L48" s="13"/>
    </row>
    <row r="49" spans="1:13" ht="12.75">
      <c r="A49" s="1">
        <v>4200</v>
      </c>
      <c r="B49" s="1">
        <v>1191</v>
      </c>
      <c r="C49" s="1">
        <v>6</v>
      </c>
      <c r="D49" s="1" t="s">
        <v>160</v>
      </c>
      <c r="F49" s="13"/>
      <c r="G49" s="13"/>
      <c r="H49" s="13"/>
      <c r="I49" s="13"/>
      <c r="J49" s="13"/>
      <c r="K49" s="13"/>
      <c r="L49" s="13"/>
    </row>
    <row r="50" spans="1:13" ht="12.75">
      <c r="A50" s="1">
        <v>4250</v>
      </c>
      <c r="B50" s="1">
        <v>1185</v>
      </c>
      <c r="C50" s="1">
        <v>7</v>
      </c>
      <c r="D50" s="1">
        <v>44</v>
      </c>
      <c r="F50" s="13"/>
      <c r="G50" s="13"/>
      <c r="H50" s="13"/>
      <c r="I50" s="13"/>
      <c r="J50" s="13"/>
      <c r="K50" s="13"/>
      <c r="L50" s="13"/>
      <c r="M50" s="13"/>
    </row>
    <row r="51" spans="1:13" ht="12.75">
      <c r="A51" s="1">
        <v>4300</v>
      </c>
      <c r="B51" s="1">
        <v>1179</v>
      </c>
      <c r="C51" s="1">
        <v>7</v>
      </c>
      <c r="D51" s="1">
        <v>44</v>
      </c>
      <c r="F51" s="13"/>
      <c r="G51" s="13"/>
      <c r="H51" s="13"/>
      <c r="I51" s="13"/>
      <c r="J51" s="13"/>
      <c r="K51" s="13"/>
      <c r="L51" s="13"/>
      <c r="M51" s="13"/>
    </row>
    <row r="52" spans="1:13" ht="12.75">
      <c r="A52" s="1">
        <v>4350</v>
      </c>
      <c r="B52" s="1">
        <v>1172</v>
      </c>
      <c r="C52" s="1">
        <v>7</v>
      </c>
      <c r="D52" s="1">
        <v>44</v>
      </c>
      <c r="F52" s="13"/>
      <c r="G52" s="13"/>
      <c r="H52" s="13"/>
      <c r="I52" s="13"/>
      <c r="J52" s="13"/>
      <c r="K52" s="13"/>
      <c r="L52" s="13"/>
      <c r="M52" s="13"/>
    </row>
    <row r="53" spans="1:13" ht="12.75">
      <c r="A53" s="1">
        <v>4400</v>
      </c>
      <c r="B53" s="1">
        <v>1165</v>
      </c>
      <c r="C53" s="1">
        <v>7</v>
      </c>
      <c r="D53" s="1">
        <v>44</v>
      </c>
      <c r="F53" s="13"/>
      <c r="G53" s="13"/>
      <c r="H53" s="13"/>
      <c r="I53" s="13"/>
      <c r="J53" s="13"/>
      <c r="K53" s="13"/>
      <c r="L53" s="13"/>
      <c r="M53" s="13"/>
    </row>
    <row r="54" spans="1:13" ht="12.75">
      <c r="A54" s="1">
        <v>4450</v>
      </c>
      <c r="B54" s="1">
        <v>1159</v>
      </c>
      <c r="C54" s="1">
        <v>8</v>
      </c>
      <c r="D54" s="1">
        <v>44</v>
      </c>
      <c r="F54" s="13"/>
      <c r="G54" s="13"/>
      <c r="H54" s="13"/>
      <c r="I54" s="13"/>
      <c r="J54" s="13"/>
      <c r="K54" s="13"/>
      <c r="L54" s="13"/>
      <c r="M54" s="13"/>
    </row>
    <row r="55" spans="1:13" ht="12.75">
      <c r="A55" s="1">
        <v>4500</v>
      </c>
      <c r="B55" s="1">
        <v>1152</v>
      </c>
      <c r="C55" s="1">
        <v>8</v>
      </c>
      <c r="D55" s="1">
        <v>44</v>
      </c>
      <c r="F55" s="13"/>
      <c r="G55" s="13"/>
      <c r="H55" s="13"/>
      <c r="I55" s="13"/>
      <c r="J55" s="13"/>
      <c r="K55" s="13"/>
      <c r="L55" s="13"/>
      <c r="M55" s="13"/>
    </row>
    <row r="56" spans="1:13" ht="12.75">
      <c r="A56" s="1">
        <v>4550</v>
      </c>
      <c r="B56" s="1">
        <v>1145</v>
      </c>
      <c r="C56" s="1">
        <v>8</v>
      </c>
      <c r="D56" s="1">
        <v>44</v>
      </c>
      <c r="F56" s="13"/>
      <c r="G56" s="13"/>
      <c r="H56" s="13"/>
      <c r="I56" s="13"/>
      <c r="J56" s="13"/>
      <c r="K56" s="13"/>
      <c r="L56" s="13"/>
      <c r="M56" s="13"/>
    </row>
    <row r="57" spans="1:13" ht="12.75">
      <c r="A57" s="1">
        <v>4600</v>
      </c>
      <c r="B57" s="1">
        <v>1138</v>
      </c>
      <c r="C57" s="1">
        <v>8</v>
      </c>
      <c r="D57" s="1">
        <v>43</v>
      </c>
      <c r="F57" s="13"/>
      <c r="G57" s="13"/>
      <c r="H57" s="13"/>
      <c r="I57" s="13"/>
      <c r="J57" s="13"/>
      <c r="K57" s="13"/>
      <c r="L57" s="13"/>
      <c r="M57" s="13"/>
    </row>
    <row r="58" spans="1:13" ht="12.75">
      <c r="A58" s="1">
        <v>4650</v>
      </c>
      <c r="B58" s="1">
        <v>1131</v>
      </c>
      <c r="C58" s="1">
        <v>9</v>
      </c>
      <c r="D58" s="1">
        <v>43</v>
      </c>
      <c r="F58" s="13"/>
      <c r="G58" s="13"/>
      <c r="H58" s="13"/>
      <c r="I58" s="13"/>
      <c r="J58" s="13"/>
      <c r="K58" s="13"/>
      <c r="L58" s="13"/>
      <c r="M58" s="13"/>
    </row>
    <row r="59" spans="1:13" ht="12.75">
      <c r="A59" s="1">
        <v>4700</v>
      </c>
      <c r="B59" s="1">
        <v>1124</v>
      </c>
      <c r="C59" s="1">
        <v>9</v>
      </c>
      <c r="D59" s="1">
        <v>43</v>
      </c>
      <c r="F59" s="13"/>
      <c r="G59" s="13"/>
      <c r="H59" s="13"/>
      <c r="I59" s="13"/>
      <c r="J59" s="13"/>
      <c r="K59" s="13"/>
      <c r="L59" s="13"/>
      <c r="M59" s="13"/>
    </row>
    <row r="60" spans="1:13" ht="12.75">
      <c r="A60" s="1">
        <v>4750</v>
      </c>
      <c r="B60" s="1">
        <v>1116</v>
      </c>
      <c r="C60" s="1">
        <v>9</v>
      </c>
      <c r="D60" s="1">
        <v>43</v>
      </c>
      <c r="F60" s="13"/>
      <c r="G60" s="13"/>
      <c r="H60" s="13"/>
      <c r="I60" s="13"/>
      <c r="J60" s="13"/>
      <c r="K60" s="13"/>
      <c r="L60" s="13"/>
      <c r="M60" s="13"/>
    </row>
    <row r="61" spans="1:13" ht="12.75">
      <c r="A61" s="1">
        <v>4800</v>
      </c>
      <c r="B61" s="1">
        <v>1109</v>
      </c>
      <c r="C61" s="1">
        <v>10</v>
      </c>
      <c r="D61" s="1">
        <v>43</v>
      </c>
      <c r="F61" s="13"/>
      <c r="G61" s="13"/>
      <c r="H61" s="13"/>
      <c r="I61" s="13"/>
      <c r="J61" s="13"/>
      <c r="K61" s="13"/>
      <c r="L61" s="13"/>
      <c r="M61" s="13"/>
    </row>
    <row r="62" spans="1:13" ht="12.75">
      <c r="A62" s="1">
        <v>4850</v>
      </c>
      <c r="B62" s="1">
        <v>1101</v>
      </c>
      <c r="C62" s="1">
        <v>10</v>
      </c>
      <c r="D62" s="1">
        <v>43</v>
      </c>
      <c r="F62" s="13"/>
      <c r="G62" s="13"/>
      <c r="H62" s="13"/>
      <c r="I62" s="13"/>
      <c r="J62" s="13"/>
      <c r="K62" s="13"/>
      <c r="L62" s="13"/>
      <c r="M62" s="13"/>
    </row>
    <row r="63" spans="1:13" ht="12.75">
      <c r="A63" s="1">
        <v>4900</v>
      </c>
      <c r="B63" s="1">
        <v>1093</v>
      </c>
      <c r="C63" s="1">
        <v>10</v>
      </c>
      <c r="D63" s="1">
        <v>42</v>
      </c>
      <c r="F63" s="13"/>
      <c r="G63" s="13"/>
      <c r="H63" s="13"/>
      <c r="I63" s="13"/>
      <c r="J63" s="13"/>
      <c r="K63" s="13"/>
      <c r="L63" s="13"/>
      <c r="M63" s="13"/>
    </row>
    <row r="64" spans="1:13" ht="12.75">
      <c r="A64" s="1">
        <v>4950</v>
      </c>
      <c r="B64" s="1">
        <v>1085</v>
      </c>
      <c r="C64" s="1">
        <v>11</v>
      </c>
      <c r="D64" s="1">
        <v>42</v>
      </c>
      <c r="F64" s="13"/>
      <c r="G64" s="13"/>
      <c r="H64" s="13"/>
      <c r="I64" s="13"/>
      <c r="J64" s="13"/>
      <c r="K64" s="13"/>
      <c r="L64" s="13"/>
      <c r="M64" s="13"/>
    </row>
    <row r="65" spans="1:13" ht="12.75">
      <c r="A65" s="1">
        <v>5000</v>
      </c>
      <c r="B65" s="1">
        <v>1076</v>
      </c>
      <c r="C65" s="1">
        <v>11</v>
      </c>
      <c r="D65" s="1">
        <v>42</v>
      </c>
      <c r="F65" s="13"/>
      <c r="G65" s="13"/>
      <c r="H65" s="13"/>
      <c r="I65" s="13"/>
      <c r="J65" s="13"/>
      <c r="K65" s="13"/>
      <c r="L65" s="13"/>
      <c r="M65" s="13"/>
    </row>
    <row r="66" spans="1:13" ht="12.75">
      <c r="A66" s="1">
        <v>5050</v>
      </c>
      <c r="B66" s="1">
        <v>1068</v>
      </c>
      <c r="C66" s="1">
        <v>12</v>
      </c>
      <c r="D66" s="1">
        <v>42</v>
      </c>
      <c r="F66" s="13"/>
      <c r="G66" s="13"/>
      <c r="H66" s="13"/>
      <c r="I66" s="13"/>
      <c r="J66" s="13"/>
      <c r="K66" s="13"/>
      <c r="L66" s="13"/>
      <c r="M66" s="13"/>
    </row>
    <row r="67" spans="1:13" ht="12.75">
      <c r="A67" s="1">
        <v>5100</v>
      </c>
      <c r="B67" s="1">
        <v>1059</v>
      </c>
      <c r="C67" s="1">
        <v>12</v>
      </c>
      <c r="D67" s="1">
        <v>42</v>
      </c>
      <c r="F67" s="13"/>
      <c r="G67" s="13"/>
      <c r="H67" s="13"/>
      <c r="I67" s="13"/>
      <c r="J67" s="13"/>
      <c r="K67" s="13"/>
      <c r="L67" s="13"/>
      <c r="M67" s="13"/>
    </row>
    <row r="68" spans="1:13" ht="12.75">
      <c r="A68" s="1">
        <v>5150</v>
      </c>
      <c r="B68" s="1">
        <v>1050</v>
      </c>
      <c r="C68" s="1">
        <v>13</v>
      </c>
      <c r="D68" s="1">
        <v>41</v>
      </c>
      <c r="F68" s="13"/>
      <c r="G68" s="13"/>
      <c r="H68" s="13"/>
      <c r="I68" s="13"/>
      <c r="J68" s="13"/>
      <c r="K68" s="13"/>
      <c r="L68" s="13"/>
      <c r="M68" s="13"/>
    </row>
    <row r="69" spans="1:13" ht="12.75">
      <c r="A69" s="1">
        <v>5200</v>
      </c>
      <c r="B69" s="1">
        <v>1040</v>
      </c>
      <c r="C69" s="1">
        <v>14</v>
      </c>
      <c r="D69" s="1">
        <v>41</v>
      </c>
      <c r="F69" s="13"/>
      <c r="G69" s="13"/>
      <c r="H69" s="13"/>
      <c r="I69" s="13"/>
      <c r="J69" s="13"/>
      <c r="K69" s="13"/>
      <c r="L69" s="13"/>
      <c r="M69" s="13"/>
    </row>
    <row r="70" spans="1:13" ht="12.75">
      <c r="A70" s="1">
        <v>5250</v>
      </c>
      <c r="B70" s="1">
        <v>1031</v>
      </c>
      <c r="C70" s="1">
        <v>15</v>
      </c>
      <c r="D70" s="1">
        <v>41</v>
      </c>
      <c r="F70" s="13"/>
      <c r="G70" s="13"/>
      <c r="H70" s="13"/>
      <c r="I70" s="13"/>
      <c r="J70" s="13"/>
      <c r="K70" s="13"/>
      <c r="L70" s="13"/>
      <c r="M70" s="13"/>
    </row>
    <row r="71" spans="1:13" ht="12.75">
      <c r="A71" s="1">
        <v>5300</v>
      </c>
      <c r="B71" s="1">
        <v>1020</v>
      </c>
      <c r="C71" s="1">
        <v>16</v>
      </c>
      <c r="D71" s="1">
        <v>41</v>
      </c>
      <c r="F71" s="13"/>
      <c r="G71" s="13"/>
      <c r="H71" s="13"/>
      <c r="I71" s="13"/>
      <c r="J71" s="13"/>
      <c r="K71" s="13"/>
      <c r="L71" s="13"/>
      <c r="M71" s="13"/>
    </row>
    <row r="72" spans="1:13" ht="12.75">
      <c r="A72" s="1">
        <v>5350</v>
      </c>
      <c r="B72" s="1">
        <v>1010</v>
      </c>
      <c r="C72" s="1">
        <v>17</v>
      </c>
      <c r="D72" s="1">
        <v>40</v>
      </c>
      <c r="F72" s="13"/>
      <c r="G72" s="13"/>
      <c r="H72" s="13"/>
      <c r="I72" s="13"/>
      <c r="J72" s="13"/>
      <c r="K72" s="13"/>
      <c r="L72" s="13"/>
      <c r="M72" s="13"/>
    </row>
    <row r="73" spans="1:13" ht="12.75">
      <c r="A73" s="1">
        <v>5400</v>
      </c>
      <c r="B73" s="1">
        <v>999</v>
      </c>
      <c r="C73" s="1">
        <v>19</v>
      </c>
      <c r="D73" s="1">
        <v>40</v>
      </c>
      <c r="F73" s="13"/>
      <c r="G73" s="13"/>
      <c r="H73" s="13"/>
      <c r="I73" s="13"/>
      <c r="J73" s="13"/>
      <c r="K73" s="13"/>
      <c r="L73" s="13"/>
      <c r="M73" s="13"/>
    </row>
    <row r="74" spans="1:13" ht="12.75">
      <c r="A74" s="1">
        <v>5450</v>
      </c>
      <c r="B74" s="1">
        <v>987</v>
      </c>
      <c r="C74" s="1">
        <v>21</v>
      </c>
      <c r="D74" s="1">
        <v>40</v>
      </c>
      <c r="F74" s="13"/>
      <c r="G74" s="13"/>
      <c r="H74" s="13"/>
      <c r="I74" s="13"/>
      <c r="J74" s="13"/>
      <c r="K74" s="13"/>
      <c r="L74" s="13"/>
      <c r="M74" s="13"/>
    </row>
    <row r="75" spans="1:13" ht="12.75">
      <c r="A75" s="1">
        <v>5500</v>
      </c>
      <c r="B75" s="1">
        <v>974</v>
      </c>
      <c r="C75" s="1">
        <v>23</v>
      </c>
      <c r="D75" s="1">
        <v>39</v>
      </c>
      <c r="F75" s="13"/>
      <c r="G75" s="13"/>
      <c r="H75" s="13"/>
      <c r="I75" s="13"/>
      <c r="J75" s="13"/>
      <c r="K75" s="13"/>
      <c r="L75" s="13"/>
      <c r="M75" s="13"/>
    </row>
    <row r="76" spans="1:13" ht="12.75">
      <c r="A76" s="1">
        <v>5550</v>
      </c>
      <c r="B76" s="1">
        <v>961</v>
      </c>
      <c r="C76" s="1">
        <v>26</v>
      </c>
      <c r="D76" s="1">
        <v>39</v>
      </c>
      <c r="F76" s="13"/>
      <c r="G76" s="13"/>
      <c r="H76" s="13"/>
      <c r="I76" s="13"/>
      <c r="J76" s="13"/>
      <c r="K76" s="13"/>
      <c r="L76" s="13"/>
      <c r="M76" s="13"/>
    </row>
    <row r="77" spans="1:13" ht="12.75">
      <c r="A77" s="1">
        <v>5600</v>
      </c>
      <c r="B77" s="1">
        <v>946</v>
      </c>
      <c r="C77" s="1">
        <v>30</v>
      </c>
      <c r="D77" s="1">
        <v>39</v>
      </c>
      <c r="F77" s="13"/>
      <c r="G77" s="13"/>
      <c r="H77" s="13"/>
      <c r="I77" s="13"/>
      <c r="J77" s="13"/>
      <c r="K77" s="13"/>
      <c r="L77" s="13"/>
      <c r="M77" s="13"/>
    </row>
    <row r="78" spans="1:13" ht="12.75">
      <c r="A78" s="1">
        <v>5650</v>
      </c>
      <c r="B78" s="1">
        <v>929</v>
      </c>
      <c r="C78" s="1">
        <v>37</v>
      </c>
      <c r="D78" s="1">
        <v>38</v>
      </c>
      <c r="F78" s="13"/>
      <c r="G78" s="13"/>
      <c r="H78" s="13"/>
      <c r="I78" s="13"/>
      <c r="J78" s="13"/>
      <c r="K78" s="13"/>
      <c r="L78" s="13"/>
      <c r="M78" s="13"/>
    </row>
    <row r="79" spans="1:13" ht="12.75">
      <c r="A79" s="1">
        <v>5700</v>
      </c>
      <c r="B79" s="1">
        <v>911</v>
      </c>
      <c r="C79" s="1">
        <v>52</v>
      </c>
      <c r="D79" s="1">
        <v>38</v>
      </c>
      <c r="F79" s="13"/>
      <c r="G79" s="13"/>
      <c r="H79" s="13"/>
      <c r="I79" s="13"/>
      <c r="J79" s="13"/>
      <c r="K79" s="13"/>
      <c r="L79" s="13"/>
      <c r="M79" s="13"/>
    </row>
    <row r="80" spans="1:13" ht="12.75">
      <c r="A80" s="1">
        <v>5750</v>
      </c>
      <c r="B80" s="1">
        <v>888</v>
      </c>
      <c r="C80" s="1">
        <v>0</v>
      </c>
      <c r="D80" s="1">
        <v>37</v>
      </c>
      <c r="F80" s="13"/>
      <c r="G80" s="13"/>
      <c r="H80" s="13"/>
      <c r="I80" s="13"/>
      <c r="J80" s="13"/>
      <c r="K80" s="13"/>
      <c r="L80" s="13"/>
      <c r="M80" s="13"/>
    </row>
    <row r="81" spans="1:13" ht="12.75">
      <c r="A81" s="1">
        <v>5800</v>
      </c>
      <c r="B81" s="1">
        <v>858</v>
      </c>
      <c r="C81" s="1">
        <v>0</v>
      </c>
      <c r="D81" s="1">
        <v>36</v>
      </c>
      <c r="F81" s="13"/>
      <c r="G81" s="13"/>
      <c r="H81" s="13"/>
      <c r="I81" s="13"/>
      <c r="J81" s="13"/>
      <c r="K81" s="13"/>
      <c r="L81" s="13"/>
      <c r="M81" s="13"/>
    </row>
    <row r="82" spans="1:13" ht="12.75">
      <c r="A82" s="1">
        <v>5840</v>
      </c>
      <c r="B82" s="1">
        <v>800</v>
      </c>
      <c r="C82" s="1">
        <v>0</v>
      </c>
      <c r="D82" s="1" t="s">
        <v>161</v>
      </c>
      <c r="F82" s="13"/>
      <c r="G82" s="13"/>
      <c r="H82" s="13"/>
      <c r="I82" s="13"/>
      <c r="J82" s="13"/>
      <c r="K82" s="13"/>
      <c r="L82" s="13"/>
      <c r="M82" s="13"/>
    </row>
    <row r="83" spans="1:13" ht="12.75">
      <c r="M83" s="13"/>
    </row>
    <row r="84" spans="1:13" ht="12.75">
      <c r="M84" s="13"/>
    </row>
    <row r="85" spans="1:13" ht="12.75">
      <c r="M85" s="13"/>
    </row>
    <row r="86" spans="1:13" ht="12.75">
      <c r="M86" s="13"/>
    </row>
    <row r="87" spans="1:13" ht="12.75">
      <c r="M87" s="13"/>
    </row>
    <row r="88" spans="1:13" ht="12.75">
      <c r="M88" s="13"/>
    </row>
    <row r="89" spans="1:13" ht="12.75">
      <c r="M89" s="13"/>
    </row>
    <row r="90" spans="1:13" ht="12.75">
      <c r="M90" s="13"/>
    </row>
    <row r="91" spans="1:13" ht="12.75">
      <c r="M91" s="13"/>
    </row>
    <row r="92" spans="1:13" ht="12.75">
      <c r="M92" s="13"/>
    </row>
    <row r="93" spans="1:13" ht="12.75">
      <c r="M93" s="13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600-000000000000}">
      <formula1>N17+N18&gt;N19*N18+N19&gt;N17*N17+N19&gt;N18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Q100"/>
  <sheetViews>
    <sheetView workbookViewId="0"/>
  </sheetViews>
  <sheetFormatPr defaultColWidth="14.42578125" defaultRowHeight="15.75" customHeight="1"/>
  <sheetData>
    <row r="1" spans="1:17" ht="15.75" customHeight="1">
      <c r="A1" s="34" t="s">
        <v>1</v>
      </c>
      <c r="B1" s="34" t="s">
        <v>2</v>
      </c>
      <c r="C1" s="34" t="s">
        <v>3</v>
      </c>
      <c r="D1" s="34" t="s">
        <v>4</v>
      </c>
      <c r="F1" s="31"/>
      <c r="G1" s="31"/>
      <c r="H1" s="32"/>
      <c r="I1" s="32"/>
      <c r="J1" s="32"/>
      <c r="K1" s="32"/>
      <c r="L1" s="32"/>
    </row>
    <row r="2" spans="1:17" ht="15">
      <c r="A2" s="35"/>
      <c r="B2" s="35"/>
      <c r="C2" s="35"/>
      <c r="D2" s="35"/>
      <c r="F2" s="32"/>
      <c r="G2" s="31"/>
      <c r="H2" s="32"/>
      <c r="I2" s="31"/>
      <c r="J2" s="32"/>
      <c r="L2" s="3"/>
      <c r="M2" s="27"/>
      <c r="N2" s="28"/>
      <c r="O2" s="5">
        <f>IF((VLOOKUP((I4+50),A5:A100,1)-I4)&lt;=10,(VLOOKUP((I4),A5:A100,1)+50),I4)</f>
        <v>4350</v>
      </c>
      <c r="Q2" s="1"/>
    </row>
    <row r="3" spans="1:17" ht="15">
      <c r="A3" s="36"/>
      <c r="B3" s="36"/>
      <c r="C3" s="36"/>
      <c r="D3" s="36"/>
      <c r="F3" s="32"/>
      <c r="G3" s="3"/>
      <c r="H3" s="3"/>
      <c r="I3" s="3" t="s">
        <v>5</v>
      </c>
      <c r="J3" s="3" t="s">
        <v>6</v>
      </c>
      <c r="L3" s="6"/>
      <c r="M3" s="33"/>
      <c r="N3" s="32"/>
      <c r="O3" s="7"/>
      <c r="Q3" s="1"/>
    </row>
    <row r="4" spans="1:17" ht="15">
      <c r="A4" s="8" t="s">
        <v>7</v>
      </c>
      <c r="B4" s="8" t="s">
        <v>8</v>
      </c>
      <c r="C4" s="8" t="s">
        <v>9</v>
      </c>
      <c r="D4" s="9" t="s">
        <v>10</v>
      </c>
      <c r="F4" s="3"/>
      <c r="G4" s="27" t="s">
        <v>11</v>
      </c>
      <c r="H4" s="28"/>
      <c r="I4" s="10">
        <v>4341</v>
      </c>
      <c r="J4" s="11">
        <f>IF((VLOOKUP((I4+50),A5:A100,1)-I4)&lt;=10,(VLOOKUP((I4),A5:A100,1)+50),I4)</f>
        <v>4350</v>
      </c>
      <c r="K4" s="11">
        <f>IF((VLOOKUP((I4+50),A5:A100,1)-I4)&gt;40,I4,J4)</f>
        <v>4350</v>
      </c>
      <c r="L4" s="6"/>
      <c r="M4" s="33"/>
      <c r="N4" s="32"/>
      <c r="O4" s="7"/>
      <c r="Q4" s="1"/>
    </row>
    <row r="5" spans="1:17" ht="15">
      <c r="A5" s="1">
        <v>2456</v>
      </c>
      <c r="B5" s="1">
        <v>1422</v>
      </c>
      <c r="C5" s="1">
        <v>1</v>
      </c>
      <c r="D5" s="1" t="s">
        <v>162</v>
      </c>
      <c r="F5" s="13"/>
      <c r="G5" s="33" t="s">
        <v>12</v>
      </c>
      <c r="H5" s="32"/>
      <c r="I5" s="7">
        <f>VLOOKUP(I4,A5:C100,2)</f>
        <v>1274</v>
      </c>
      <c r="J5" s="5">
        <f>VLOOKUP(J4,A5:C100,2)</f>
        <v>1269</v>
      </c>
      <c r="L5" s="6"/>
      <c r="M5" s="33"/>
      <c r="N5" s="32"/>
      <c r="O5" s="7"/>
    </row>
    <row r="6" spans="1:17" ht="15">
      <c r="A6" s="1">
        <v>2500</v>
      </c>
      <c r="B6" s="1">
        <v>1419</v>
      </c>
      <c r="C6" s="1">
        <v>2</v>
      </c>
      <c r="D6" s="1" t="s">
        <v>163</v>
      </c>
      <c r="F6" s="13"/>
      <c r="G6" s="33" t="s">
        <v>13</v>
      </c>
      <c r="H6" s="32"/>
      <c r="I6" s="7">
        <f>VLOOKUP(I4,A5:C100,3)</f>
        <v>4</v>
      </c>
      <c r="J6" s="5">
        <f>VLOOKUP(J4,A5:C100,3)</f>
        <v>4</v>
      </c>
      <c r="L6" s="6"/>
      <c r="M6" s="33"/>
      <c r="N6" s="32"/>
      <c r="O6" s="7"/>
    </row>
    <row r="7" spans="1:17" ht="15">
      <c r="A7" s="1">
        <v>2550</v>
      </c>
      <c r="B7" s="1">
        <v>1416</v>
      </c>
      <c r="C7" s="1">
        <v>2</v>
      </c>
      <c r="D7" s="1" t="s">
        <v>164</v>
      </c>
      <c r="F7" s="13"/>
      <c r="G7" s="33" t="s">
        <v>14</v>
      </c>
      <c r="H7" s="32"/>
      <c r="I7" s="7">
        <f>O20</f>
        <v>739</v>
      </c>
      <c r="J7" s="7">
        <f>O20</f>
        <v>739</v>
      </c>
      <c r="L7" s="6"/>
      <c r="M7" s="33"/>
      <c r="N7" s="32"/>
      <c r="O7" s="7"/>
      <c r="Q7" s="14"/>
    </row>
    <row r="8" spans="1:17" ht="15">
      <c r="A8" s="1">
        <v>2600</v>
      </c>
      <c r="B8" s="1">
        <v>1412</v>
      </c>
      <c r="C8" s="1">
        <v>2</v>
      </c>
      <c r="D8" s="1" t="s">
        <v>165</v>
      </c>
      <c r="F8" s="13"/>
      <c r="G8" s="33" t="s">
        <v>15</v>
      </c>
      <c r="H8" s="32"/>
      <c r="I8" s="7">
        <f>O19</f>
        <v>296</v>
      </c>
      <c r="J8" s="7">
        <f>O19</f>
        <v>296</v>
      </c>
      <c r="L8" s="6"/>
      <c r="M8" s="29"/>
      <c r="N8" s="30"/>
      <c r="O8" s="7"/>
    </row>
    <row r="9" spans="1:17" ht="15">
      <c r="A9" s="1">
        <v>2650</v>
      </c>
      <c r="B9" s="1">
        <v>1408</v>
      </c>
      <c r="C9" s="1">
        <v>2</v>
      </c>
      <c r="D9" s="1" t="s">
        <v>163</v>
      </c>
      <c r="F9" s="13"/>
      <c r="G9" s="33" t="s">
        <v>16</v>
      </c>
      <c r="H9" s="32"/>
      <c r="I9" s="7">
        <f>IF(I7-I8&gt;0,(I7-I8)/100*I6,(I8-I7)/100*I6)</f>
        <v>17.72</v>
      </c>
      <c r="J9" s="5">
        <f>IF(J7-J8&gt;0,(J7-I8)/100*I6,(J8-J7)/100*J6)</f>
        <v>17.72</v>
      </c>
      <c r="L9" s="6"/>
    </row>
    <row r="10" spans="1:17" ht="15">
      <c r="A10" s="1">
        <v>2700</v>
      </c>
      <c r="B10" s="1">
        <v>1404</v>
      </c>
      <c r="C10" s="1">
        <v>2</v>
      </c>
      <c r="D10" s="1" t="s">
        <v>166</v>
      </c>
      <c r="F10" s="13"/>
      <c r="G10" s="29" t="s">
        <v>17</v>
      </c>
      <c r="H10" s="30"/>
      <c r="I10" s="7">
        <f>IF(I7-I8&gt;0,I5-I9,I5+I9)</f>
        <v>1256.28</v>
      </c>
      <c r="J10" s="5">
        <f>IF(J7-J8&gt;0,J5-I9,J5+J9)</f>
        <v>1251.28</v>
      </c>
      <c r="L10" s="6"/>
    </row>
    <row r="11" spans="1:17" ht="15">
      <c r="A11" s="1">
        <v>2750</v>
      </c>
      <c r="B11" s="1">
        <v>1400</v>
      </c>
      <c r="C11" s="1">
        <v>2</v>
      </c>
      <c r="D11" s="1" t="s">
        <v>162</v>
      </c>
      <c r="F11" s="13"/>
      <c r="J11" s="13"/>
      <c r="L11" s="6"/>
      <c r="M11" s="4"/>
      <c r="N11" s="15"/>
      <c r="O11" s="16"/>
    </row>
    <row r="12" spans="1:17" ht="15">
      <c r="A12" s="1">
        <v>2800</v>
      </c>
      <c r="B12" s="1">
        <v>1396</v>
      </c>
      <c r="C12" s="1">
        <v>2</v>
      </c>
      <c r="D12" s="1" t="s">
        <v>167</v>
      </c>
      <c r="F12" s="13"/>
      <c r="J12" s="13"/>
      <c r="L12" s="6"/>
      <c r="M12" s="27"/>
      <c r="N12" s="28"/>
      <c r="O12" s="10"/>
    </row>
    <row r="13" spans="1:17" ht="15">
      <c r="A13" s="1">
        <v>2850</v>
      </c>
      <c r="B13" s="1">
        <v>1393</v>
      </c>
      <c r="C13" s="1">
        <v>2</v>
      </c>
      <c r="D13" s="1" t="s">
        <v>166</v>
      </c>
      <c r="F13" s="13"/>
      <c r="G13" s="4" t="s">
        <v>18</v>
      </c>
      <c r="H13" s="15"/>
      <c r="I13" s="17"/>
      <c r="J13" s="13"/>
      <c r="L13" s="6"/>
      <c r="M13" s="29"/>
      <c r="N13" s="30"/>
      <c r="O13" s="7"/>
    </row>
    <row r="14" spans="1:17" ht="15">
      <c r="A14" s="1">
        <v>2900</v>
      </c>
      <c r="B14" s="1">
        <v>1389</v>
      </c>
      <c r="C14" s="1">
        <v>2</v>
      </c>
      <c r="D14" s="1" t="s">
        <v>162</v>
      </c>
      <c r="F14" s="13"/>
      <c r="G14" s="27" t="s">
        <v>19</v>
      </c>
      <c r="H14" s="28"/>
      <c r="I14" s="10">
        <f>M26</f>
        <v>4341.6586692184819</v>
      </c>
      <c r="J14" s="13"/>
      <c r="L14" s="6"/>
      <c r="M14" s="6"/>
      <c r="N14" s="6"/>
      <c r="O14" s="6"/>
      <c r="P14" s="6"/>
      <c r="Q14" s="6"/>
    </row>
    <row r="15" spans="1:17" ht="15">
      <c r="A15" s="1">
        <v>2950</v>
      </c>
      <c r="B15" s="1">
        <v>1385</v>
      </c>
      <c r="C15" s="1">
        <v>2</v>
      </c>
      <c r="D15" s="1" t="s">
        <v>167</v>
      </c>
      <c r="F15" s="13"/>
      <c r="G15" s="29" t="s">
        <v>20</v>
      </c>
      <c r="H15" s="30"/>
      <c r="I15" s="7">
        <f>I25</f>
        <v>1247.28</v>
      </c>
      <c r="J15" s="13"/>
      <c r="L15" s="6"/>
      <c r="M15" s="13"/>
      <c r="N15" s="13"/>
      <c r="O15" s="13"/>
      <c r="P15" s="13"/>
      <c r="Q15" s="6"/>
    </row>
    <row r="16" spans="1:17" ht="15.75" customHeight="1">
      <c r="A16" s="1">
        <v>3000</v>
      </c>
      <c r="B16" s="1">
        <v>1381</v>
      </c>
      <c r="C16" s="1">
        <v>2</v>
      </c>
      <c r="D16" s="1" t="s">
        <v>167</v>
      </c>
      <c r="F16" s="13"/>
      <c r="I16" s="5"/>
      <c r="J16" s="13"/>
      <c r="L16" s="6"/>
      <c r="M16" s="18"/>
      <c r="O16" s="13"/>
    </row>
    <row r="17" spans="1:17" ht="15.75" customHeight="1">
      <c r="A17" s="1">
        <v>3050</v>
      </c>
      <c r="B17" s="1">
        <v>1377</v>
      </c>
      <c r="C17" s="1">
        <v>2</v>
      </c>
      <c r="D17" s="1" t="s">
        <v>168</v>
      </c>
      <c r="F17" s="13"/>
      <c r="G17" s="13"/>
      <c r="H17" s="13"/>
      <c r="I17" s="13"/>
      <c r="J17" s="13"/>
      <c r="L17" s="6"/>
      <c r="N17" s="13"/>
      <c r="O17" s="13"/>
      <c r="P17" s="13"/>
      <c r="Q17" s="6"/>
    </row>
    <row r="18" spans="1:17" ht="15">
      <c r="A18" s="1">
        <v>3100</v>
      </c>
      <c r="B18" s="1">
        <v>1373</v>
      </c>
      <c r="C18" s="1">
        <v>2</v>
      </c>
      <c r="D18" s="1" t="s">
        <v>169</v>
      </c>
      <c r="F18" s="13"/>
      <c r="G18" s="13"/>
      <c r="H18" s="13"/>
      <c r="I18" s="13"/>
      <c r="J18" s="13"/>
      <c r="L18" s="6"/>
      <c r="M18" s="13" t="s">
        <v>21</v>
      </c>
      <c r="N18" s="19" t="s">
        <v>22</v>
      </c>
      <c r="O18" s="13" t="s">
        <v>23</v>
      </c>
      <c r="P18" s="13"/>
      <c r="Q18" s="6"/>
    </row>
    <row r="19" spans="1:17" ht="15">
      <c r="A19" s="1">
        <v>3150</v>
      </c>
      <c r="B19" s="1">
        <v>1369</v>
      </c>
      <c r="C19" s="1">
        <v>2</v>
      </c>
      <c r="D19" s="1" t="s">
        <v>169</v>
      </c>
      <c r="F19" s="13"/>
      <c r="H19" s="6"/>
      <c r="I19" s="13"/>
      <c r="J19" s="13"/>
      <c r="L19" s="6" t="s">
        <v>24</v>
      </c>
      <c r="M19" s="20">
        <v>8340</v>
      </c>
      <c r="N19" s="20">
        <v>1950</v>
      </c>
      <c r="O19" s="20">
        <v>296</v>
      </c>
      <c r="P19" s="21"/>
      <c r="Q19" s="6"/>
    </row>
    <row r="20" spans="1:17" ht="15">
      <c r="A20" s="1">
        <v>3200</v>
      </c>
      <c r="B20" s="1">
        <v>1365</v>
      </c>
      <c r="C20" s="1">
        <v>2</v>
      </c>
      <c r="D20" s="1" t="s">
        <v>170</v>
      </c>
      <c r="F20" s="13"/>
      <c r="G20" s="6"/>
      <c r="H20" s="11"/>
      <c r="I20" s="13"/>
      <c r="J20" s="13"/>
      <c r="L20" s="6" t="s">
        <v>25</v>
      </c>
      <c r="M20" s="20">
        <v>11740</v>
      </c>
      <c r="N20" s="20">
        <v>4650</v>
      </c>
      <c r="O20" s="20">
        <v>739</v>
      </c>
      <c r="P20" s="13"/>
      <c r="Q20" s="6"/>
    </row>
    <row r="21" spans="1:17" ht="15.75" customHeight="1">
      <c r="A21" s="1">
        <v>3250</v>
      </c>
      <c r="B21" s="1">
        <v>1361</v>
      </c>
      <c r="C21" s="1">
        <v>2</v>
      </c>
      <c r="D21" s="1" t="s">
        <v>170</v>
      </c>
      <c r="F21" s="13"/>
      <c r="G21" s="6"/>
      <c r="I21" s="13"/>
      <c r="J21" s="13"/>
      <c r="L21" s="6"/>
      <c r="M21" s="6"/>
      <c r="N21" s="5"/>
      <c r="O21" s="6"/>
      <c r="P21" s="6"/>
      <c r="Q21" s="6"/>
    </row>
    <row r="22" spans="1:17" ht="15.75" customHeight="1">
      <c r="A22" s="1">
        <v>3300</v>
      </c>
      <c r="B22" s="1">
        <v>1357</v>
      </c>
      <c r="C22" s="1">
        <v>2</v>
      </c>
      <c r="D22" s="1" t="s">
        <v>171</v>
      </c>
      <c r="F22" s="13"/>
      <c r="G22" s="6" t="s">
        <v>26</v>
      </c>
      <c r="H22" s="11">
        <f>((I5-(VLOOKUP((I4+50),A5:C100,2)))/5)</f>
        <v>1</v>
      </c>
      <c r="I22" s="11">
        <f>((J5-(VLOOKUP((J4+50),A5:C100,2)))/5)</f>
        <v>0.8</v>
      </c>
      <c r="J22" s="13"/>
      <c r="L22" s="6"/>
      <c r="M22" s="5">
        <f>SQRT((POWER((M20-M19),2)+(POWER((N20-N19),2))))</f>
        <v>4341.6586692184819</v>
      </c>
      <c r="N22" s="6"/>
      <c r="P22" s="6"/>
      <c r="Q22" s="6"/>
    </row>
    <row r="23" spans="1:17" ht="15.75" customHeight="1">
      <c r="A23" s="1">
        <v>3350</v>
      </c>
      <c r="B23" s="1">
        <v>1353</v>
      </c>
      <c r="C23" s="1">
        <v>2</v>
      </c>
      <c r="D23" s="1" t="s">
        <v>171</v>
      </c>
      <c r="F23" s="13"/>
      <c r="G23" s="6" t="s">
        <v>27</v>
      </c>
      <c r="H23" s="11">
        <f t="shared" ref="H23:I23" si="0">(MOD(I4,100)-MOD(I4,10))/10</f>
        <v>4</v>
      </c>
      <c r="I23" s="11">
        <f t="shared" si="0"/>
        <v>5</v>
      </c>
      <c r="J23" s="13"/>
      <c r="L23" s="6"/>
      <c r="M23" s="6">
        <f>(ASIN((M20-M19)/(SQRT((M20-M19)^2+(N20-N19)^2))))*1018.591636</f>
        <v>916.37850300472542</v>
      </c>
      <c r="N23" s="6"/>
      <c r="P23" s="6" t="s">
        <v>28</v>
      </c>
      <c r="Q23" s="6">
        <f>0+ABS(N26)</f>
        <v>916.37850300472542</v>
      </c>
    </row>
    <row r="24" spans="1:17" ht="15.75" customHeight="1">
      <c r="A24" s="1">
        <v>3400</v>
      </c>
      <c r="B24" s="1">
        <v>1349</v>
      </c>
      <c r="C24" s="1">
        <v>2</v>
      </c>
      <c r="D24" s="1" t="s">
        <v>172</v>
      </c>
      <c r="F24" s="13"/>
      <c r="G24" s="13" t="s">
        <v>29</v>
      </c>
      <c r="H24">
        <f t="shared" ref="H24:I24" si="1">H23*H22</f>
        <v>4</v>
      </c>
      <c r="I24">
        <f t="shared" si="1"/>
        <v>4</v>
      </c>
      <c r="J24" s="13"/>
      <c r="M24" s="13"/>
      <c r="P24" s="13" t="s">
        <v>30</v>
      </c>
      <c r="Q24">
        <f>3200-ABS(N26)</f>
        <v>2283.6214969952744</v>
      </c>
    </row>
    <row r="25" spans="1:17" ht="15">
      <c r="A25" s="1">
        <v>3450</v>
      </c>
      <c r="B25" s="1">
        <v>1345</v>
      </c>
      <c r="C25" s="1">
        <v>2</v>
      </c>
      <c r="D25" s="1" t="s">
        <v>172</v>
      </c>
      <c r="F25" s="13"/>
      <c r="G25" s="13" t="s">
        <v>31</v>
      </c>
      <c r="H25" s="11">
        <f t="shared" ref="H25:I25" si="2">IF(I7-I8&gt;0,I5-I9-H24,I5+I9+H24)</f>
        <v>1252.28</v>
      </c>
      <c r="I25" s="11">
        <f t="shared" si="2"/>
        <v>1247.28</v>
      </c>
      <c r="J25" s="13"/>
      <c r="L25" s="6" t="s">
        <v>32</v>
      </c>
      <c r="M25" s="22" t="s">
        <v>33</v>
      </c>
      <c r="N25" s="22" t="s">
        <v>34</v>
      </c>
      <c r="P25" s="13" t="s">
        <v>35</v>
      </c>
      <c r="Q25">
        <f>3200+ABS(N26)</f>
        <v>4116.3785030047256</v>
      </c>
    </row>
    <row r="26" spans="1:17" ht="15">
      <c r="A26" s="1">
        <v>3500</v>
      </c>
      <c r="B26" s="1">
        <v>1341</v>
      </c>
      <c r="C26" s="1">
        <v>3</v>
      </c>
      <c r="D26" s="1" t="s">
        <v>173</v>
      </c>
      <c r="F26" s="13"/>
      <c r="G26" s="13"/>
      <c r="H26" s="13"/>
      <c r="I26" s="13"/>
      <c r="J26" s="13"/>
      <c r="L26" s="6">
        <f>O20-O19</f>
        <v>443</v>
      </c>
      <c r="M26">
        <f>SQRT((M20-M19)^2+(N20-N19)^2)</f>
        <v>4341.6586692184819</v>
      </c>
      <c r="N26" s="19">
        <f>(ASIN((M20-M19)/(SQRT((M20-M19)^2+(N20-N19)^2))))*1018.591636</f>
        <v>916.37850300472542</v>
      </c>
      <c r="P26" s="23" t="s">
        <v>36</v>
      </c>
      <c r="Q26">
        <f>6400-ABS(N26)</f>
        <v>5483.6214969952744</v>
      </c>
    </row>
    <row r="27" spans="1:17" ht="15.75" customHeight="1">
      <c r="A27" s="1">
        <v>3550</v>
      </c>
      <c r="B27" s="1">
        <v>1337</v>
      </c>
      <c r="C27" s="1">
        <v>3</v>
      </c>
      <c r="D27" s="1" t="s">
        <v>173</v>
      </c>
      <c r="F27" s="13"/>
      <c r="G27" s="13"/>
      <c r="H27" s="13"/>
      <c r="I27" s="13"/>
      <c r="J27" s="13"/>
      <c r="N27">
        <f>6400+N26</f>
        <v>7316.3785030047256</v>
      </c>
    </row>
    <row r="28" spans="1:17" ht="15.75" customHeight="1">
      <c r="A28" s="1">
        <v>3600</v>
      </c>
      <c r="B28" s="1">
        <v>1333</v>
      </c>
      <c r="C28" s="1">
        <v>3</v>
      </c>
      <c r="D28" s="1" t="s">
        <v>174</v>
      </c>
      <c r="F28" s="13"/>
      <c r="G28" s="13"/>
      <c r="H28" s="13"/>
      <c r="I28" s="13"/>
      <c r="J28" s="13"/>
    </row>
    <row r="29" spans="1:17" ht="15.75" customHeight="1">
      <c r="A29" s="1">
        <v>3650</v>
      </c>
      <c r="B29" s="1">
        <v>1329</v>
      </c>
      <c r="C29" s="1">
        <v>3</v>
      </c>
      <c r="D29" s="1" t="s">
        <v>174</v>
      </c>
      <c r="F29" s="13"/>
      <c r="G29" s="13"/>
      <c r="H29" s="13"/>
      <c r="I29" s="13"/>
      <c r="J29" s="13"/>
    </row>
    <row r="30" spans="1:17" ht="15.75" customHeight="1">
      <c r="A30" s="1">
        <v>3700</v>
      </c>
      <c r="B30" s="1">
        <v>1325</v>
      </c>
      <c r="C30" s="1">
        <v>3</v>
      </c>
      <c r="D30" s="1" t="s">
        <v>174</v>
      </c>
      <c r="F30" s="13"/>
      <c r="G30" s="13"/>
      <c r="H30" s="13"/>
      <c r="I30" s="13"/>
      <c r="J30" s="13"/>
      <c r="N30">
        <f>3200-N26</f>
        <v>2283.6214969952744</v>
      </c>
    </row>
    <row r="31" spans="1:17" ht="15.75" customHeight="1">
      <c r="A31" s="1">
        <v>3750</v>
      </c>
      <c r="B31" s="1">
        <v>1321</v>
      </c>
      <c r="C31" s="1">
        <v>3</v>
      </c>
      <c r="D31" s="1" t="s">
        <v>175</v>
      </c>
      <c r="F31" s="13"/>
      <c r="G31" s="13"/>
      <c r="H31" s="13"/>
      <c r="I31" s="13"/>
      <c r="J31" s="13"/>
      <c r="N31">
        <f>IF(N26&gt;0,0+N26,3200-N26)</f>
        <v>916.37850300472542</v>
      </c>
    </row>
    <row r="32" spans="1:17" ht="15.75" customHeight="1">
      <c r="A32" s="1">
        <v>3800</v>
      </c>
      <c r="B32" s="1">
        <v>1316</v>
      </c>
      <c r="C32" s="1">
        <v>3</v>
      </c>
      <c r="D32" s="1" t="s">
        <v>176</v>
      </c>
      <c r="F32" s="13"/>
      <c r="G32" s="13"/>
      <c r="H32" s="13"/>
      <c r="I32" s="13"/>
      <c r="J32" s="13"/>
      <c r="K32" s="13"/>
      <c r="L32" s="13"/>
    </row>
    <row r="33" spans="1:12" ht="15.75" customHeight="1">
      <c r="A33" s="1">
        <v>3850</v>
      </c>
      <c r="B33" s="1">
        <v>1312</v>
      </c>
      <c r="C33" s="1">
        <v>3</v>
      </c>
      <c r="D33" s="1" t="s">
        <v>176</v>
      </c>
      <c r="F33" s="13"/>
      <c r="G33" s="13"/>
      <c r="H33" s="13"/>
      <c r="I33" s="13"/>
      <c r="J33" s="13"/>
      <c r="K33" s="13"/>
      <c r="L33" s="13"/>
    </row>
    <row r="34" spans="1:12" ht="15.75" customHeight="1">
      <c r="A34" s="1">
        <v>3900</v>
      </c>
      <c r="B34" s="1">
        <v>1308</v>
      </c>
      <c r="C34" s="1">
        <v>3</v>
      </c>
      <c r="D34" s="1" t="s">
        <v>176</v>
      </c>
      <c r="F34" s="13"/>
      <c r="G34" s="13"/>
      <c r="H34" s="13"/>
      <c r="I34" s="13"/>
      <c r="J34" s="13"/>
      <c r="K34" s="13"/>
      <c r="L34" s="13"/>
    </row>
    <row r="35" spans="1:12" ht="15.75" customHeight="1">
      <c r="A35" s="1">
        <v>3950</v>
      </c>
      <c r="B35" s="1">
        <v>1304</v>
      </c>
      <c r="C35" s="1">
        <v>3</v>
      </c>
      <c r="D35" s="1" t="s">
        <v>177</v>
      </c>
      <c r="F35" s="13"/>
      <c r="G35" s="13"/>
      <c r="H35" s="13"/>
      <c r="I35" s="13"/>
      <c r="J35" s="13"/>
      <c r="K35" s="13"/>
      <c r="L35" s="13"/>
    </row>
    <row r="36" spans="1:12" ht="15.75" customHeight="1">
      <c r="A36" s="1">
        <v>4000</v>
      </c>
      <c r="B36" s="1">
        <v>1300</v>
      </c>
      <c r="C36" s="1">
        <v>3</v>
      </c>
      <c r="D36" s="1" t="s">
        <v>177</v>
      </c>
      <c r="F36" s="13"/>
      <c r="G36" s="13"/>
      <c r="H36" s="13"/>
      <c r="I36" s="13"/>
      <c r="J36" s="13"/>
      <c r="K36" s="13"/>
      <c r="L36" s="13"/>
    </row>
    <row r="37" spans="1:12" ht="15.75" customHeight="1">
      <c r="A37" s="1">
        <v>4050</v>
      </c>
      <c r="B37" s="1">
        <v>1295</v>
      </c>
      <c r="C37" s="1">
        <v>3</v>
      </c>
      <c r="D37" s="1" t="s">
        <v>178</v>
      </c>
      <c r="F37" s="13"/>
      <c r="G37" s="13"/>
      <c r="H37" s="13"/>
      <c r="I37" s="13"/>
      <c r="J37" s="13"/>
      <c r="K37" s="13"/>
      <c r="L37" s="13"/>
    </row>
    <row r="38" spans="1:12" ht="12.75">
      <c r="A38" s="1">
        <v>4100</v>
      </c>
      <c r="B38" s="1">
        <v>1291</v>
      </c>
      <c r="C38" s="1">
        <v>3</v>
      </c>
      <c r="D38" s="1" t="s">
        <v>178</v>
      </c>
      <c r="F38" s="13"/>
      <c r="G38" s="13"/>
      <c r="H38" s="13"/>
      <c r="I38" s="13"/>
      <c r="J38" s="13"/>
      <c r="K38" s="13"/>
      <c r="L38" s="13"/>
    </row>
    <row r="39" spans="1:12" ht="12.75">
      <c r="A39" s="1">
        <v>4150</v>
      </c>
      <c r="B39" s="1">
        <v>1287</v>
      </c>
      <c r="C39" s="1">
        <v>3</v>
      </c>
      <c r="D39" s="1" t="s">
        <v>178</v>
      </c>
      <c r="F39" s="13"/>
      <c r="G39" s="13"/>
      <c r="H39" s="13"/>
      <c r="I39" s="13"/>
      <c r="J39" s="13"/>
      <c r="K39" s="13"/>
      <c r="L39" s="13"/>
    </row>
    <row r="40" spans="1:12" ht="12.75">
      <c r="A40" s="1">
        <v>4200</v>
      </c>
      <c r="B40" s="1">
        <v>1282</v>
      </c>
      <c r="C40" s="1">
        <v>4</v>
      </c>
      <c r="D40" s="1" t="s">
        <v>179</v>
      </c>
      <c r="F40" s="13"/>
      <c r="G40" s="13"/>
      <c r="H40" s="13"/>
      <c r="I40" s="13"/>
      <c r="J40" s="13"/>
      <c r="K40" s="13"/>
      <c r="L40" s="13"/>
    </row>
    <row r="41" spans="1:12" ht="12.75">
      <c r="A41" s="1">
        <v>4250</v>
      </c>
      <c r="B41" s="1">
        <v>1278</v>
      </c>
      <c r="C41" s="1">
        <v>4</v>
      </c>
      <c r="D41" s="1" t="s">
        <v>179</v>
      </c>
      <c r="F41" s="13"/>
      <c r="G41" s="13"/>
      <c r="H41" s="13"/>
      <c r="I41" s="13"/>
      <c r="J41" s="13"/>
      <c r="K41" s="13"/>
      <c r="L41" s="13"/>
    </row>
    <row r="42" spans="1:12" ht="12.75">
      <c r="A42" s="1">
        <v>4300</v>
      </c>
      <c r="B42" s="1">
        <v>1274</v>
      </c>
      <c r="C42" s="1">
        <v>4</v>
      </c>
      <c r="D42" s="1" t="s">
        <v>179</v>
      </c>
      <c r="F42" s="13"/>
      <c r="G42" s="13"/>
      <c r="H42" s="13"/>
      <c r="I42" s="13"/>
      <c r="J42" s="13"/>
      <c r="K42" s="13"/>
      <c r="L42" s="13"/>
    </row>
    <row r="43" spans="1:12" ht="12.75">
      <c r="A43" s="1">
        <v>4350</v>
      </c>
      <c r="B43" s="1">
        <v>1269</v>
      </c>
      <c r="C43" s="1">
        <v>4</v>
      </c>
      <c r="D43" s="1" t="s">
        <v>180</v>
      </c>
      <c r="F43" s="13"/>
      <c r="G43" s="13"/>
      <c r="H43" s="13"/>
      <c r="I43" s="13"/>
      <c r="J43" s="13"/>
      <c r="K43" s="13"/>
      <c r="L43" s="13"/>
    </row>
    <row r="44" spans="1:12" ht="12.75">
      <c r="A44" s="1">
        <v>4400</v>
      </c>
      <c r="B44" s="1">
        <v>1265</v>
      </c>
      <c r="C44" s="1">
        <v>4</v>
      </c>
      <c r="D44" s="1" t="s">
        <v>180</v>
      </c>
      <c r="F44" s="13"/>
      <c r="G44" s="13"/>
      <c r="H44" s="13"/>
      <c r="I44" s="13"/>
      <c r="J44" s="13"/>
      <c r="K44" s="13"/>
      <c r="L44" s="13"/>
    </row>
    <row r="45" spans="1:12" ht="12.75">
      <c r="A45" s="1">
        <v>4450</v>
      </c>
      <c r="B45" s="1">
        <v>1260</v>
      </c>
      <c r="C45" s="1">
        <v>4</v>
      </c>
      <c r="D45" s="1" t="s">
        <v>181</v>
      </c>
      <c r="F45" s="13"/>
      <c r="G45" s="13"/>
      <c r="H45" s="13"/>
      <c r="I45" s="13"/>
      <c r="J45" s="13"/>
      <c r="K45" s="13"/>
      <c r="L45" s="13"/>
    </row>
    <row r="46" spans="1:12" ht="12.75">
      <c r="A46" s="1">
        <v>4500</v>
      </c>
      <c r="B46" s="1">
        <v>1256</v>
      </c>
      <c r="C46" s="1">
        <v>4</v>
      </c>
      <c r="D46" s="1" t="s">
        <v>181</v>
      </c>
      <c r="F46" s="13"/>
      <c r="G46" s="13"/>
      <c r="H46" s="13"/>
      <c r="I46" s="13"/>
      <c r="J46" s="13"/>
      <c r="K46" s="13"/>
      <c r="L46" s="13"/>
    </row>
    <row r="47" spans="1:12" ht="12.75">
      <c r="A47" s="1">
        <v>4550</v>
      </c>
      <c r="B47" s="1">
        <v>1251</v>
      </c>
      <c r="C47" s="1">
        <v>4</v>
      </c>
      <c r="D47" s="1" t="s">
        <v>182</v>
      </c>
      <c r="F47" s="13"/>
      <c r="G47" s="13"/>
      <c r="H47" s="13"/>
      <c r="I47" s="13"/>
      <c r="J47" s="13"/>
      <c r="K47" s="13"/>
      <c r="L47" s="13"/>
    </row>
    <row r="48" spans="1:12" ht="12.75">
      <c r="A48" s="1">
        <v>4600</v>
      </c>
      <c r="B48" s="1">
        <v>1246</v>
      </c>
      <c r="C48" s="1">
        <v>4</v>
      </c>
      <c r="D48" s="1" t="s">
        <v>183</v>
      </c>
      <c r="F48" s="13"/>
      <c r="G48" s="13"/>
      <c r="H48" s="13"/>
      <c r="I48" s="13"/>
      <c r="J48" s="13"/>
      <c r="K48" s="13"/>
      <c r="L48" s="13"/>
    </row>
    <row r="49" spans="1:12" ht="12.75">
      <c r="A49" s="1">
        <v>4650</v>
      </c>
      <c r="B49" s="1">
        <v>1242</v>
      </c>
      <c r="C49" s="1">
        <v>4</v>
      </c>
      <c r="D49" s="1" t="s">
        <v>183</v>
      </c>
      <c r="F49" s="13"/>
      <c r="G49" s="13"/>
      <c r="H49" s="13"/>
      <c r="I49" s="13"/>
      <c r="J49" s="13"/>
      <c r="K49" s="13"/>
      <c r="L49" s="13"/>
    </row>
    <row r="50" spans="1:12" ht="12.75">
      <c r="A50" s="1">
        <v>4700</v>
      </c>
      <c r="B50" s="1">
        <v>1237</v>
      </c>
      <c r="C50" s="1">
        <v>4</v>
      </c>
      <c r="D50" s="1" t="s">
        <v>184</v>
      </c>
      <c r="F50" s="13"/>
      <c r="G50" s="13"/>
      <c r="H50" s="13"/>
      <c r="I50" s="13"/>
      <c r="J50" s="13"/>
      <c r="K50" s="13"/>
      <c r="L50" s="13"/>
    </row>
    <row r="51" spans="1:12" ht="12.75">
      <c r="A51" s="1">
        <v>4750</v>
      </c>
      <c r="B51" s="1">
        <v>1232</v>
      </c>
      <c r="C51" s="1">
        <v>4</v>
      </c>
      <c r="D51" s="1" t="s">
        <v>185</v>
      </c>
      <c r="F51" s="13"/>
      <c r="G51" s="13"/>
      <c r="H51" s="13"/>
      <c r="I51" s="13"/>
      <c r="J51" s="13"/>
      <c r="K51" s="13"/>
      <c r="L51" s="13"/>
    </row>
    <row r="52" spans="1:12" ht="12.75">
      <c r="A52" s="1">
        <v>4800</v>
      </c>
      <c r="B52" s="1">
        <v>1228</v>
      </c>
      <c r="C52" s="1">
        <v>4</v>
      </c>
      <c r="D52" s="1" t="s">
        <v>185</v>
      </c>
      <c r="F52" s="13"/>
      <c r="G52" s="13"/>
      <c r="H52" s="13"/>
      <c r="I52" s="13"/>
      <c r="J52" s="13"/>
      <c r="K52" s="13"/>
      <c r="L52" s="13"/>
    </row>
    <row r="53" spans="1:12" ht="12.75">
      <c r="A53" s="1">
        <v>4850</v>
      </c>
      <c r="B53" s="1">
        <v>1223</v>
      </c>
      <c r="C53" s="1">
        <v>4</v>
      </c>
      <c r="D53" s="1" t="s">
        <v>186</v>
      </c>
      <c r="F53" s="13"/>
      <c r="G53" s="13"/>
      <c r="H53" s="13"/>
      <c r="I53" s="13"/>
      <c r="J53" s="13"/>
      <c r="K53" s="13"/>
      <c r="L53" s="13"/>
    </row>
    <row r="54" spans="1:12" ht="12.75">
      <c r="A54" s="1">
        <v>4900</v>
      </c>
      <c r="B54" s="1">
        <v>1218</v>
      </c>
      <c r="C54" s="1">
        <v>4</v>
      </c>
      <c r="D54" s="1" t="s">
        <v>187</v>
      </c>
      <c r="F54" s="13"/>
      <c r="G54" s="13"/>
      <c r="H54" s="13"/>
      <c r="I54" s="13"/>
      <c r="J54" s="13"/>
      <c r="K54" s="13"/>
      <c r="L54" s="13"/>
    </row>
    <row r="55" spans="1:12" ht="12.75">
      <c r="A55" s="1">
        <v>4950</v>
      </c>
      <c r="B55" s="1">
        <v>1213</v>
      </c>
      <c r="C55" s="1">
        <v>4</v>
      </c>
      <c r="D55" s="1" t="s">
        <v>188</v>
      </c>
      <c r="F55" s="13"/>
      <c r="G55" s="13"/>
      <c r="H55" s="13"/>
      <c r="I55" s="13"/>
      <c r="J55" s="13"/>
      <c r="K55" s="13"/>
      <c r="L55" s="13"/>
    </row>
    <row r="56" spans="1:12" ht="12.75">
      <c r="A56" s="1">
        <v>5000</v>
      </c>
      <c r="B56" s="1">
        <v>1208</v>
      </c>
      <c r="C56" s="1">
        <v>4</v>
      </c>
      <c r="D56" s="1" t="s">
        <v>189</v>
      </c>
      <c r="F56" s="13"/>
      <c r="G56" s="13"/>
      <c r="H56" s="13"/>
      <c r="I56" s="13"/>
      <c r="J56" s="13"/>
      <c r="K56" s="13"/>
      <c r="L56" s="13"/>
    </row>
    <row r="57" spans="1:12" ht="12.75">
      <c r="A57" s="1">
        <v>5050</v>
      </c>
      <c r="B57" s="1">
        <v>1203</v>
      </c>
      <c r="C57" s="1">
        <v>5</v>
      </c>
      <c r="D57" s="1" t="s">
        <v>190</v>
      </c>
      <c r="F57" s="13"/>
      <c r="G57" s="13"/>
      <c r="H57" s="13"/>
      <c r="I57" s="13"/>
      <c r="J57" s="13"/>
      <c r="K57" s="13"/>
      <c r="L57" s="13"/>
    </row>
    <row r="58" spans="1:12" ht="12.75">
      <c r="A58" s="1">
        <v>5100</v>
      </c>
      <c r="B58" s="1">
        <v>1198</v>
      </c>
      <c r="C58" s="1">
        <v>5</v>
      </c>
      <c r="D58" s="1" t="s">
        <v>191</v>
      </c>
      <c r="F58" s="13"/>
      <c r="G58" s="13"/>
      <c r="H58" s="13"/>
      <c r="I58" s="13"/>
      <c r="J58" s="13"/>
      <c r="K58" s="13"/>
      <c r="L58" s="13"/>
    </row>
    <row r="59" spans="1:12" ht="12.75">
      <c r="A59" s="1">
        <v>5150</v>
      </c>
      <c r="B59" s="1">
        <v>1193</v>
      </c>
      <c r="C59" s="1">
        <v>5</v>
      </c>
      <c r="D59" s="1" t="s">
        <v>192</v>
      </c>
      <c r="F59" s="13"/>
      <c r="G59" s="13"/>
      <c r="H59" s="13"/>
      <c r="I59" s="13"/>
      <c r="J59" s="13"/>
      <c r="K59" s="13"/>
      <c r="L59" s="13"/>
    </row>
    <row r="60" spans="1:12" ht="12.75">
      <c r="A60" s="1">
        <v>5200</v>
      </c>
      <c r="B60" s="1">
        <v>1188</v>
      </c>
      <c r="C60" s="1">
        <v>5</v>
      </c>
      <c r="D60" s="1" t="s">
        <v>193</v>
      </c>
      <c r="F60" s="13"/>
      <c r="G60" s="13"/>
      <c r="H60" s="13"/>
      <c r="I60" s="13"/>
      <c r="J60" s="13"/>
      <c r="K60" s="13"/>
      <c r="L60" s="13"/>
    </row>
    <row r="61" spans="1:12" ht="12.75">
      <c r="A61" s="1">
        <v>5250</v>
      </c>
      <c r="B61" s="1">
        <v>1183</v>
      </c>
      <c r="C61" s="1">
        <v>5</v>
      </c>
      <c r="D61" s="1" t="s">
        <v>194</v>
      </c>
      <c r="F61" s="13"/>
      <c r="G61" s="13"/>
      <c r="H61" s="13"/>
      <c r="I61" s="13"/>
      <c r="J61" s="13"/>
      <c r="K61" s="13"/>
      <c r="L61" s="13"/>
    </row>
    <row r="62" spans="1:12" ht="12.75">
      <c r="A62" s="1">
        <v>5300</v>
      </c>
      <c r="B62" s="1">
        <v>1178</v>
      </c>
      <c r="C62" s="1">
        <v>6</v>
      </c>
      <c r="D62" s="1" t="s">
        <v>195</v>
      </c>
      <c r="F62" s="13"/>
      <c r="G62" s="13"/>
      <c r="H62" s="13"/>
      <c r="I62" s="13"/>
      <c r="J62" s="13"/>
      <c r="K62" s="13"/>
      <c r="L62" s="13"/>
    </row>
    <row r="63" spans="1:12" ht="12.75">
      <c r="A63" s="1">
        <v>5350</v>
      </c>
      <c r="B63" s="1">
        <v>1173</v>
      </c>
      <c r="C63" s="1">
        <v>6</v>
      </c>
      <c r="D63" s="1" t="s">
        <v>196</v>
      </c>
      <c r="F63" s="13"/>
      <c r="G63" s="13"/>
      <c r="H63" s="13"/>
      <c r="I63" s="13"/>
      <c r="J63" s="13"/>
      <c r="K63" s="13"/>
      <c r="L63" s="13"/>
    </row>
    <row r="64" spans="1:12" ht="12.75">
      <c r="A64" s="1">
        <v>5400</v>
      </c>
      <c r="B64" s="1">
        <v>1167</v>
      </c>
      <c r="C64" s="1">
        <v>6</v>
      </c>
      <c r="D64" s="1" t="s">
        <v>197</v>
      </c>
      <c r="F64" s="13"/>
      <c r="G64" s="13"/>
      <c r="H64" s="13"/>
      <c r="I64" s="13"/>
      <c r="J64" s="13"/>
      <c r="K64" s="13"/>
      <c r="L64" s="13"/>
    </row>
    <row r="65" spans="1:12" ht="12.75">
      <c r="A65" s="1">
        <v>5450</v>
      </c>
      <c r="B65" s="1">
        <v>1162</v>
      </c>
      <c r="C65" s="1">
        <v>6</v>
      </c>
      <c r="D65" s="1" t="s">
        <v>197</v>
      </c>
      <c r="F65" s="13"/>
      <c r="G65" s="13"/>
      <c r="H65" s="13"/>
      <c r="I65" s="13"/>
      <c r="J65" s="13"/>
      <c r="K65" s="13"/>
      <c r="L65" s="13"/>
    </row>
    <row r="66" spans="1:12" ht="12.75">
      <c r="A66" s="1">
        <v>5500</v>
      </c>
      <c r="B66" s="1">
        <v>1156</v>
      </c>
      <c r="C66" s="1">
        <v>6</v>
      </c>
      <c r="D66" s="1" t="s">
        <v>198</v>
      </c>
      <c r="F66" s="13"/>
      <c r="G66" s="13"/>
      <c r="H66" s="13"/>
      <c r="I66" s="13"/>
      <c r="J66" s="13"/>
      <c r="K66" s="13"/>
      <c r="L66" s="13"/>
    </row>
    <row r="67" spans="1:12" ht="12.75">
      <c r="A67" s="1">
        <v>5550</v>
      </c>
      <c r="B67" s="1">
        <v>1151</v>
      </c>
      <c r="C67" s="1">
        <v>6</v>
      </c>
      <c r="D67" s="1" t="s">
        <v>199</v>
      </c>
      <c r="F67" s="13"/>
      <c r="G67" s="13"/>
      <c r="H67" s="13"/>
      <c r="I67" s="13"/>
      <c r="J67" s="13"/>
      <c r="K67" s="13"/>
      <c r="L67" s="13"/>
    </row>
    <row r="68" spans="1:12" ht="12.75">
      <c r="A68" s="1">
        <v>5600</v>
      </c>
      <c r="B68" s="1">
        <v>1145</v>
      </c>
      <c r="C68" s="1">
        <v>6</v>
      </c>
      <c r="D68" s="1" t="s">
        <v>200</v>
      </c>
      <c r="F68" s="13"/>
      <c r="G68" s="13"/>
      <c r="H68" s="13"/>
      <c r="I68" s="13"/>
      <c r="J68" s="13"/>
      <c r="K68" s="13"/>
      <c r="L68" s="13"/>
    </row>
    <row r="69" spans="1:12" ht="12.75">
      <c r="A69" s="1">
        <v>5650</v>
      </c>
      <c r="B69" s="1">
        <v>1139</v>
      </c>
      <c r="C69" s="1">
        <v>6</v>
      </c>
      <c r="D69" s="1" t="s">
        <v>201</v>
      </c>
      <c r="F69" s="13"/>
      <c r="G69" s="13"/>
      <c r="H69" s="13"/>
      <c r="I69" s="13"/>
      <c r="J69" s="13"/>
      <c r="K69" s="13"/>
      <c r="L69" s="13"/>
    </row>
    <row r="70" spans="1:12" ht="12.75">
      <c r="A70" s="1">
        <v>5700</v>
      </c>
      <c r="B70" s="1">
        <v>1134</v>
      </c>
      <c r="C70" s="1">
        <v>7</v>
      </c>
      <c r="D70" s="1" t="s">
        <v>202</v>
      </c>
      <c r="F70" s="13"/>
      <c r="G70" s="13"/>
      <c r="H70" s="13"/>
      <c r="I70" s="13"/>
      <c r="J70" s="13"/>
      <c r="K70" s="13"/>
      <c r="L70" s="13"/>
    </row>
    <row r="71" spans="1:12" ht="12.75">
      <c r="A71" s="1">
        <v>5750</v>
      </c>
      <c r="B71" s="1">
        <v>1128</v>
      </c>
      <c r="C71" s="1">
        <v>7</v>
      </c>
      <c r="D71" s="1" t="s">
        <v>203</v>
      </c>
      <c r="F71" s="13"/>
      <c r="G71" s="13"/>
      <c r="H71" s="13"/>
      <c r="I71" s="13"/>
      <c r="J71" s="13"/>
      <c r="K71" s="13"/>
      <c r="L71" s="13"/>
    </row>
    <row r="72" spans="1:12" ht="12.75">
      <c r="A72" s="1">
        <v>5800</v>
      </c>
      <c r="B72" s="1">
        <v>1122</v>
      </c>
      <c r="C72" s="1">
        <v>7</v>
      </c>
      <c r="D72" s="1" t="s">
        <v>204</v>
      </c>
      <c r="F72" s="13"/>
      <c r="G72" s="13"/>
      <c r="H72" s="13"/>
      <c r="I72" s="13"/>
      <c r="J72" s="13"/>
      <c r="K72" s="13"/>
      <c r="L72" s="13"/>
    </row>
    <row r="73" spans="1:12" ht="12.75">
      <c r="A73" s="1">
        <v>5850</v>
      </c>
      <c r="B73" s="1">
        <v>1116</v>
      </c>
      <c r="C73" s="1">
        <v>8</v>
      </c>
      <c r="D73" s="1" t="s">
        <v>205</v>
      </c>
      <c r="F73" s="13"/>
      <c r="G73" s="13"/>
      <c r="H73" s="13"/>
      <c r="I73" s="13"/>
      <c r="J73" s="13"/>
      <c r="K73" s="13"/>
      <c r="L73" s="13"/>
    </row>
    <row r="74" spans="1:12" ht="12.75">
      <c r="A74" s="1">
        <v>5900</v>
      </c>
      <c r="B74" s="1">
        <v>1110</v>
      </c>
      <c r="C74" s="1">
        <v>8</v>
      </c>
      <c r="D74" s="1" t="s">
        <v>135</v>
      </c>
      <c r="F74" s="13"/>
      <c r="G74" s="13"/>
      <c r="H74" s="13"/>
      <c r="I74" s="13"/>
      <c r="J74" s="13"/>
      <c r="K74" s="13"/>
      <c r="L74" s="13"/>
    </row>
    <row r="75" spans="1:12" ht="12.75">
      <c r="A75" s="1">
        <v>5950</v>
      </c>
      <c r="B75" s="1">
        <v>1103</v>
      </c>
      <c r="C75" s="1">
        <v>8</v>
      </c>
      <c r="D75" s="1" t="s">
        <v>136</v>
      </c>
      <c r="F75" s="13"/>
      <c r="G75" s="13"/>
      <c r="H75" s="13"/>
      <c r="I75" s="13"/>
      <c r="J75" s="13"/>
      <c r="K75" s="13"/>
      <c r="L75" s="13"/>
    </row>
    <row r="76" spans="1:12" ht="12.75">
      <c r="A76" s="1">
        <v>6000</v>
      </c>
      <c r="B76" s="1">
        <v>1097</v>
      </c>
      <c r="C76" s="1">
        <v>8</v>
      </c>
      <c r="D76" s="1" t="s">
        <v>138</v>
      </c>
      <c r="F76" s="13"/>
      <c r="G76" s="13"/>
      <c r="H76" s="13"/>
      <c r="I76" s="13"/>
      <c r="J76" s="13"/>
      <c r="K76" s="13"/>
      <c r="L76" s="13"/>
    </row>
    <row r="77" spans="1:12" ht="12.75">
      <c r="A77" s="1">
        <v>6050</v>
      </c>
      <c r="B77" s="1">
        <v>1090</v>
      </c>
      <c r="C77" s="1">
        <v>8</v>
      </c>
      <c r="D77" s="1" t="s">
        <v>140</v>
      </c>
      <c r="F77" s="13"/>
      <c r="G77" s="13"/>
      <c r="H77" s="13"/>
      <c r="I77" s="13"/>
      <c r="J77" s="13"/>
      <c r="K77" s="13"/>
      <c r="L77" s="13"/>
    </row>
    <row r="78" spans="1:12" ht="12.75">
      <c r="A78" s="1">
        <v>6100</v>
      </c>
      <c r="B78" s="1">
        <v>1084</v>
      </c>
      <c r="C78" s="1">
        <v>9</v>
      </c>
      <c r="D78" s="1" t="s">
        <v>141</v>
      </c>
      <c r="F78" s="13"/>
      <c r="G78" s="13"/>
      <c r="H78" s="13"/>
      <c r="I78" s="13"/>
      <c r="J78" s="13"/>
      <c r="K78" s="13"/>
      <c r="L78" s="13"/>
    </row>
    <row r="79" spans="1:12" ht="12.75">
      <c r="A79" s="1">
        <v>6150</v>
      </c>
      <c r="B79" s="1">
        <v>1077</v>
      </c>
      <c r="C79" s="1">
        <v>9</v>
      </c>
      <c r="D79" s="1" t="s">
        <v>143</v>
      </c>
      <c r="F79" s="13"/>
      <c r="G79" s="13"/>
      <c r="H79" s="13"/>
      <c r="I79" s="13"/>
      <c r="J79" s="13"/>
      <c r="K79" s="13"/>
      <c r="L79" s="13"/>
    </row>
    <row r="80" spans="1:12" ht="12.75">
      <c r="A80" s="1">
        <v>6200</v>
      </c>
      <c r="B80" s="1">
        <v>1070</v>
      </c>
      <c r="C80" s="1">
        <v>9</v>
      </c>
      <c r="D80" s="1" t="s">
        <v>145</v>
      </c>
      <c r="F80" s="13"/>
      <c r="G80" s="13"/>
      <c r="H80" s="13"/>
      <c r="I80" s="13"/>
      <c r="J80" s="13"/>
      <c r="K80" s="13"/>
      <c r="L80" s="13"/>
    </row>
    <row r="81" spans="1:12" ht="12.75">
      <c r="A81" s="1">
        <v>6250</v>
      </c>
      <c r="B81" s="1">
        <v>1063</v>
      </c>
      <c r="C81" s="1">
        <v>10</v>
      </c>
      <c r="D81" s="1" t="s">
        <v>147</v>
      </c>
      <c r="F81" s="13"/>
      <c r="G81" s="13"/>
      <c r="H81" s="13"/>
      <c r="I81" s="13"/>
      <c r="J81" s="13"/>
      <c r="K81" s="13"/>
      <c r="L81" s="13"/>
    </row>
    <row r="82" spans="1:12" ht="12.75">
      <c r="A82" s="1">
        <v>6300</v>
      </c>
      <c r="B82" s="1">
        <v>1056</v>
      </c>
      <c r="C82" s="1">
        <v>11</v>
      </c>
      <c r="D82" s="1" t="s">
        <v>148</v>
      </c>
      <c r="F82" s="13"/>
      <c r="G82" s="13"/>
      <c r="H82" s="13"/>
      <c r="I82" s="13"/>
      <c r="J82" s="13"/>
      <c r="K82" s="13"/>
      <c r="L82" s="13"/>
    </row>
    <row r="83" spans="1:12" ht="12.75">
      <c r="A83" s="1">
        <v>6350</v>
      </c>
      <c r="B83" s="1">
        <v>1048</v>
      </c>
      <c r="C83" s="1">
        <v>11</v>
      </c>
      <c r="D83" s="1" t="s">
        <v>149</v>
      </c>
      <c r="F83" s="13"/>
      <c r="G83" s="13"/>
      <c r="H83" s="13"/>
      <c r="I83" s="13"/>
      <c r="J83" s="13"/>
      <c r="K83" s="13"/>
      <c r="L83" s="13"/>
    </row>
    <row r="84" spans="1:12" ht="12.75">
      <c r="A84" s="1">
        <v>6400</v>
      </c>
      <c r="B84" s="1">
        <v>1041</v>
      </c>
      <c r="C84" s="1">
        <v>12</v>
      </c>
      <c r="D84" s="1" t="s">
        <v>150</v>
      </c>
      <c r="F84" s="13"/>
      <c r="G84" s="13"/>
      <c r="H84" s="13"/>
      <c r="I84" s="13"/>
      <c r="J84" s="13"/>
      <c r="K84" s="13"/>
      <c r="L84" s="13"/>
    </row>
    <row r="85" spans="1:12" ht="12.75">
      <c r="A85" s="1">
        <v>6450</v>
      </c>
      <c r="B85" s="1">
        <v>1033</v>
      </c>
      <c r="C85" s="1">
        <v>12</v>
      </c>
      <c r="D85" s="1" t="s">
        <v>151</v>
      </c>
      <c r="F85" s="13"/>
      <c r="G85" s="13"/>
      <c r="H85" s="13"/>
      <c r="I85" s="13"/>
      <c r="J85" s="13"/>
      <c r="K85" s="13"/>
      <c r="L85" s="13"/>
    </row>
    <row r="86" spans="1:12" ht="12.75">
      <c r="A86" s="1">
        <v>6500</v>
      </c>
      <c r="B86" s="1">
        <v>1025</v>
      </c>
      <c r="C86" s="1">
        <v>13</v>
      </c>
      <c r="D86" s="1" t="s">
        <v>153</v>
      </c>
      <c r="F86" s="13"/>
      <c r="G86" s="13"/>
      <c r="H86" s="13"/>
      <c r="I86" s="13"/>
      <c r="J86" s="13"/>
      <c r="K86" s="13"/>
      <c r="L86" s="13"/>
    </row>
    <row r="87" spans="1:12" ht="12.75">
      <c r="A87" s="1">
        <v>6550</v>
      </c>
      <c r="B87" s="1">
        <v>1016</v>
      </c>
      <c r="C87" s="1">
        <v>13</v>
      </c>
      <c r="D87" s="1" t="s">
        <v>155</v>
      </c>
      <c r="F87" s="13"/>
      <c r="G87" s="13"/>
      <c r="H87" s="13"/>
      <c r="I87" s="13"/>
      <c r="J87" s="13"/>
      <c r="K87" s="13"/>
      <c r="L87" s="13"/>
    </row>
    <row r="88" spans="1:12" ht="12.75">
      <c r="A88" s="1">
        <v>6600</v>
      </c>
      <c r="B88" s="1">
        <v>1007</v>
      </c>
      <c r="C88" s="1">
        <v>14</v>
      </c>
      <c r="D88" s="1" t="s">
        <v>158</v>
      </c>
      <c r="F88" s="13"/>
      <c r="G88" s="13"/>
      <c r="H88" s="13"/>
      <c r="I88" s="13"/>
      <c r="J88" s="13"/>
      <c r="K88" s="13"/>
      <c r="L88" s="13"/>
    </row>
    <row r="89" spans="1:12" ht="12.75">
      <c r="A89" s="1">
        <v>6650</v>
      </c>
      <c r="B89" s="1">
        <v>998</v>
      </c>
      <c r="C89" s="1">
        <v>15</v>
      </c>
      <c r="D89" s="1" t="s">
        <v>159</v>
      </c>
      <c r="F89" s="13"/>
      <c r="G89" s="13"/>
      <c r="H89" s="13"/>
      <c r="I89" s="13"/>
      <c r="J89" s="13"/>
      <c r="K89" s="13"/>
      <c r="L89" s="13"/>
    </row>
    <row r="90" spans="1:12" ht="12.75">
      <c r="A90" s="1">
        <v>6700</v>
      </c>
      <c r="B90" s="1">
        <v>989</v>
      </c>
      <c r="C90" s="1">
        <v>17</v>
      </c>
      <c r="D90" s="1" t="s">
        <v>206</v>
      </c>
      <c r="F90" s="13"/>
      <c r="G90" s="13"/>
      <c r="H90" s="13"/>
      <c r="I90" s="13"/>
      <c r="J90" s="13"/>
      <c r="K90" s="13"/>
      <c r="L90" s="13"/>
    </row>
    <row r="91" spans="1:12" ht="12.75">
      <c r="A91" s="1">
        <v>6750</v>
      </c>
      <c r="B91" s="1">
        <v>978</v>
      </c>
      <c r="C91" s="1">
        <v>17</v>
      </c>
      <c r="D91" s="1" t="s">
        <v>207</v>
      </c>
      <c r="F91" s="13"/>
      <c r="G91" s="13"/>
      <c r="H91" s="13"/>
      <c r="I91" s="13"/>
      <c r="J91" s="13"/>
      <c r="K91" s="13"/>
      <c r="L91" s="13"/>
    </row>
    <row r="92" spans="1:12" ht="12.75">
      <c r="A92" s="1">
        <v>6800</v>
      </c>
      <c r="B92" s="1">
        <v>968</v>
      </c>
      <c r="C92" s="1">
        <v>20</v>
      </c>
      <c r="D92" s="1" t="s">
        <v>208</v>
      </c>
      <c r="F92" s="13"/>
      <c r="G92" s="13"/>
      <c r="H92" s="13"/>
      <c r="I92" s="13"/>
      <c r="J92" s="13"/>
      <c r="K92" s="13"/>
      <c r="L92" s="13"/>
    </row>
    <row r="93" spans="1:12" ht="12.75">
      <c r="A93" s="1">
        <v>6850</v>
      </c>
      <c r="B93" s="1">
        <v>956</v>
      </c>
      <c r="C93" s="1">
        <v>21</v>
      </c>
      <c r="D93" s="1" t="s">
        <v>105</v>
      </c>
      <c r="F93" s="13"/>
      <c r="G93" s="13"/>
      <c r="H93" s="13"/>
      <c r="I93" s="13"/>
      <c r="J93" s="13"/>
      <c r="K93" s="13"/>
      <c r="L93" s="13"/>
    </row>
    <row r="94" spans="1:12" ht="12.75">
      <c r="A94" s="1">
        <v>6900</v>
      </c>
      <c r="B94" s="1">
        <v>944</v>
      </c>
      <c r="C94" s="1">
        <v>24</v>
      </c>
      <c r="D94" s="1" t="s">
        <v>109</v>
      </c>
      <c r="F94" s="13"/>
      <c r="G94" s="13"/>
      <c r="H94" s="13"/>
      <c r="I94" s="13"/>
      <c r="J94" s="13"/>
      <c r="K94" s="13"/>
      <c r="L94" s="13"/>
    </row>
    <row r="95" spans="1:12" ht="12.75">
      <c r="A95" s="1">
        <v>6950</v>
      </c>
      <c r="B95" s="1">
        <v>931</v>
      </c>
      <c r="C95" s="1">
        <v>28</v>
      </c>
      <c r="D95" s="1" t="s">
        <v>112</v>
      </c>
      <c r="F95" s="13"/>
      <c r="G95" s="13"/>
      <c r="H95" s="13"/>
      <c r="I95" s="13"/>
      <c r="J95" s="13"/>
      <c r="K95" s="13"/>
      <c r="L95" s="13"/>
    </row>
    <row r="96" spans="1:12" ht="12.75">
      <c r="A96" s="1">
        <v>7000</v>
      </c>
      <c r="B96" s="1">
        <v>916</v>
      </c>
      <c r="C96" s="1">
        <v>35</v>
      </c>
      <c r="D96" s="1" t="s">
        <v>116</v>
      </c>
      <c r="F96" s="13"/>
      <c r="G96" s="13"/>
      <c r="H96" s="13"/>
      <c r="I96" s="13"/>
      <c r="J96" s="13"/>
      <c r="K96" s="13"/>
      <c r="L96" s="13"/>
    </row>
    <row r="97" spans="1:12" ht="12.75">
      <c r="A97" s="1">
        <v>7050</v>
      </c>
      <c r="B97" s="1">
        <v>899</v>
      </c>
      <c r="C97" s="1">
        <v>48</v>
      </c>
      <c r="D97" s="1" t="s">
        <v>121</v>
      </c>
      <c r="F97" s="13"/>
      <c r="G97" s="13"/>
      <c r="H97" s="13"/>
      <c r="I97" s="13"/>
      <c r="J97" s="13"/>
      <c r="K97" s="13"/>
      <c r="L97" s="13"/>
    </row>
    <row r="98" spans="1:12" ht="12.75">
      <c r="A98" s="1">
        <v>7100</v>
      </c>
      <c r="B98" s="1">
        <v>879</v>
      </c>
      <c r="C98" s="1" t="s">
        <v>0</v>
      </c>
      <c r="D98" s="1" t="s">
        <v>209</v>
      </c>
      <c r="F98" s="13"/>
      <c r="G98" s="13"/>
      <c r="H98" s="13"/>
      <c r="I98" s="13"/>
      <c r="J98" s="13"/>
      <c r="K98" s="13"/>
      <c r="L98" s="13"/>
    </row>
    <row r="99" spans="1:12" ht="12.75">
      <c r="A99" s="1">
        <v>7150</v>
      </c>
      <c r="B99" s="1">
        <v>850</v>
      </c>
      <c r="C99" s="1" t="s">
        <v>0</v>
      </c>
      <c r="D99" s="1" t="s">
        <v>72</v>
      </c>
      <c r="F99" s="13"/>
      <c r="G99" s="13"/>
      <c r="H99" s="13"/>
      <c r="I99" s="13"/>
      <c r="J99" s="13"/>
      <c r="K99" s="13"/>
      <c r="L99" s="13"/>
    </row>
    <row r="100" spans="1:12" ht="12.75">
      <c r="A100" s="1">
        <v>7188</v>
      </c>
      <c r="B100" s="1">
        <v>800</v>
      </c>
      <c r="C100" s="1" t="s">
        <v>0</v>
      </c>
      <c r="D100" s="1" t="s">
        <v>86</v>
      </c>
      <c r="F100" s="13"/>
      <c r="G100" s="13"/>
      <c r="H100" s="13"/>
      <c r="I100" s="13"/>
      <c r="J100" s="13"/>
      <c r="K100" s="13"/>
      <c r="L100" s="13"/>
    </row>
  </sheetData>
  <mergeCells count="26">
    <mergeCell ref="A1:A3"/>
    <mergeCell ref="B1:B3"/>
    <mergeCell ref="C1:C3"/>
    <mergeCell ref="D1:D3"/>
    <mergeCell ref="F1:F3"/>
    <mergeCell ref="G1:L1"/>
    <mergeCell ref="M3:N3"/>
    <mergeCell ref="M12:N12"/>
    <mergeCell ref="M13:N13"/>
    <mergeCell ref="I2:J2"/>
    <mergeCell ref="M2:N2"/>
    <mergeCell ref="M4:N4"/>
    <mergeCell ref="M5:N5"/>
    <mergeCell ref="M6:N6"/>
    <mergeCell ref="M7:N7"/>
    <mergeCell ref="M8:N8"/>
    <mergeCell ref="G10:H10"/>
    <mergeCell ref="G14:H14"/>
    <mergeCell ref="G15:H15"/>
    <mergeCell ref="G2:H2"/>
    <mergeCell ref="G4:H4"/>
    <mergeCell ref="G5:H5"/>
    <mergeCell ref="G6:H6"/>
    <mergeCell ref="G7:H7"/>
    <mergeCell ref="G8:H8"/>
    <mergeCell ref="G9:H9"/>
  </mergeCells>
  <dataValidations count="1">
    <dataValidation type="custom" allowBlank="1" showDropDown="1" showInputMessage="1" prompt="Введите значение, которое удовлетворяет условию формулы: =H19+H20&gt;H21*H20+H21&gt;H19*H19+H21&gt;H20" sqref="N17:N19" xr:uid="{00000000-0002-0000-0700-000000000000}">
      <formula1>N17+N18&gt;N19*N18+N19&gt;N17*N17+N19&gt;N18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export</vt:lpstr>
      <vt:lpstr>Charge 0</vt:lpstr>
      <vt:lpstr>Charge 1</vt:lpstr>
      <vt:lpstr>Charge 2</vt:lpstr>
      <vt:lpstr>Charge 3</vt:lpstr>
      <vt:lpstr>Charge 4</vt:lpstr>
      <vt:lpstr>Charge 5</vt:lpstr>
      <vt:lpstr>Charge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Артем Гришин</cp:lastModifiedBy>
  <dcterms:modified xsi:type="dcterms:W3CDTF">2021-05-11T15:08:30Z</dcterms:modified>
</cp:coreProperties>
</file>