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27795" windowHeight="13350" activeTab="5"/>
  </bookViews>
  <sheets>
    <sheet name="IWM CALL" sheetId="1" r:id="rId1"/>
    <sheet name="IWM PUT" sheetId="2" r:id="rId2"/>
    <sheet name="RWM CALL" sheetId="3" r:id="rId3"/>
    <sheet name="RWM PUT" sheetId="4" r:id="rId4"/>
    <sheet name="TNA CALL" sheetId="5" r:id="rId5"/>
    <sheet name="TNA PUT" sheetId="6" r:id="rId6"/>
    <sheet name="TZA CALL" sheetId="7" r:id="rId7"/>
    <sheet name="TZA PUT" sheetId="8" r:id="rId8"/>
  </sheets>
  <calcPr calcId="145621"/>
</workbook>
</file>

<file path=xl/calcChain.xml><?xml version="1.0" encoding="utf-8"?>
<calcChain xmlns="http://schemas.openxmlformats.org/spreadsheetml/2006/main">
  <c r="ADU2" i="8" l="1"/>
  <c r="ADS2" i="8"/>
  <c r="ADK2" i="8"/>
  <c r="ADC2" i="8"/>
  <c r="ACU2" i="8"/>
  <c r="ACM2" i="8"/>
  <c r="ACE2" i="8"/>
  <c r="ABW2" i="8"/>
  <c r="ABO2" i="8"/>
  <c r="ABG2" i="8"/>
  <c r="AAY2" i="8"/>
  <c r="AAQ2" i="8"/>
  <c r="AAI2" i="8"/>
  <c r="AAA2" i="8"/>
  <c r="ZS2" i="8"/>
  <c r="ZK2" i="8"/>
  <c r="ZC2" i="8"/>
  <c r="YU2" i="8"/>
  <c r="YM2" i="8"/>
  <c r="YE2" i="8"/>
  <c r="XW2" i="8"/>
  <c r="XO2" i="8"/>
  <c r="XG2" i="8"/>
  <c r="WY2" i="8"/>
  <c r="WQ2" i="8"/>
  <c r="WI2" i="8"/>
  <c r="WA2" i="8"/>
  <c r="VS2" i="8"/>
  <c r="VK2" i="8"/>
  <c r="VC2" i="8"/>
  <c r="UU2" i="8"/>
  <c r="UM2" i="8"/>
  <c r="UE2" i="8"/>
  <c r="TW2" i="8"/>
  <c r="TO2" i="8"/>
  <c r="TG2" i="8"/>
  <c r="SY2" i="8"/>
  <c r="SQ2" i="8"/>
  <c r="SI2" i="8"/>
  <c r="SA2" i="8"/>
  <c r="RS2" i="8"/>
  <c r="RK2" i="8"/>
  <c r="RC2" i="8"/>
  <c r="QU2" i="8"/>
  <c r="QM2" i="8"/>
  <c r="QE2" i="8"/>
  <c r="PW2" i="8"/>
  <c r="PO2" i="8"/>
  <c r="PG2" i="8"/>
  <c r="OY2" i="8"/>
  <c r="OQ2" i="8"/>
  <c r="OI2" i="8"/>
  <c r="OA2" i="8"/>
  <c r="NS2" i="8"/>
  <c r="NK2" i="8"/>
  <c r="NC2" i="8"/>
  <c r="MU2" i="8"/>
  <c r="MM2" i="8"/>
  <c r="ME2" i="8"/>
  <c r="LW2" i="8"/>
  <c r="LO2" i="8"/>
  <c r="LG2" i="8"/>
  <c r="KY2" i="8"/>
  <c r="KQ2" i="8"/>
  <c r="KI2" i="8"/>
  <c r="KA2" i="8"/>
  <c r="JS2" i="8"/>
  <c r="JK2" i="8"/>
  <c r="JC2" i="8"/>
  <c r="IU2" i="8"/>
  <c r="IM2" i="8"/>
  <c r="IE2" i="8"/>
  <c r="HW2" i="8"/>
  <c r="HO2" i="8"/>
  <c r="HG2" i="8"/>
  <c r="GY2" i="8"/>
  <c r="GQ2" i="8"/>
  <c r="GI2" i="8"/>
  <c r="GA2" i="8"/>
  <c r="FS2" i="8"/>
  <c r="FK2" i="8"/>
  <c r="FC2" i="8"/>
  <c r="EU2" i="8"/>
  <c r="EM2" i="8"/>
  <c r="EE2" i="8"/>
  <c r="DW2" i="8"/>
  <c r="DO2" i="8"/>
  <c r="DG2" i="8"/>
  <c r="CY2" i="8"/>
  <c r="CQ2" i="8"/>
  <c r="CI2" i="8"/>
  <c r="CA2" i="8"/>
  <c r="BS2" i="8"/>
  <c r="BK2" i="8"/>
  <c r="BC2" i="8"/>
  <c r="AU2" i="8"/>
  <c r="AM2" i="8"/>
  <c r="AE2" i="8"/>
  <c r="W2" i="8"/>
  <c r="O2" i="8"/>
  <c r="G2" i="8"/>
  <c r="ADU2" i="7"/>
  <c r="ADM2" i="7"/>
  <c r="ADE2" i="7"/>
  <c r="ACW2" i="7"/>
  <c r="ACO2" i="7"/>
  <c r="ACG2" i="7"/>
  <c r="ABY2" i="7"/>
  <c r="ABQ2" i="7"/>
  <c r="ABI2" i="7"/>
  <c r="ABA2" i="7"/>
  <c r="AAS2" i="7"/>
  <c r="AAK2" i="7"/>
  <c r="AAC2" i="7"/>
  <c r="ZU2" i="7"/>
  <c r="ZM2" i="7"/>
  <c r="ZE2" i="7"/>
  <c r="YW2" i="7"/>
  <c r="YO2" i="7"/>
  <c r="YG2" i="7"/>
  <c r="XY2" i="7"/>
  <c r="XQ2" i="7"/>
  <c r="XI2" i="7"/>
  <c r="XA2" i="7"/>
  <c r="WS2" i="7"/>
  <c r="WK2" i="7"/>
  <c r="WC2" i="7"/>
  <c r="VU2" i="7"/>
  <c r="ADQ2" i="8"/>
  <c r="ADI2" i="8"/>
  <c r="ADA2" i="8"/>
  <c r="ACS2" i="8"/>
  <c r="ACK2" i="8"/>
  <c r="ACC2" i="8"/>
  <c r="ABU2" i="8"/>
  <c r="ABM2" i="8"/>
  <c r="ABE2" i="8"/>
  <c r="AAW2" i="8"/>
  <c r="AAO2" i="8"/>
  <c r="AAG2" i="8"/>
  <c r="ZY2" i="8"/>
  <c r="ZQ2" i="8"/>
  <c r="ZI2" i="8"/>
  <c r="ZA2" i="8"/>
  <c r="YS2" i="8"/>
  <c r="YK2" i="8"/>
  <c r="YC2" i="8"/>
  <c r="XU2" i="8"/>
  <c r="XM2" i="8"/>
  <c r="XE2" i="8"/>
  <c r="WW2" i="8"/>
  <c r="WO2" i="8"/>
  <c r="WG2" i="8"/>
  <c r="VY2" i="8"/>
  <c r="VQ2" i="8"/>
  <c r="VI2" i="8"/>
  <c r="VA2" i="8"/>
  <c r="US2" i="8"/>
  <c r="UK2" i="8"/>
  <c r="UC2" i="8"/>
  <c r="TU2" i="8"/>
  <c r="TM2" i="8"/>
  <c r="TE2" i="8"/>
  <c r="SW2" i="8"/>
  <c r="SO2" i="8"/>
  <c r="SG2" i="8"/>
  <c r="RY2" i="8"/>
  <c r="RQ2" i="8"/>
  <c r="RI2" i="8"/>
  <c r="RA2" i="8"/>
  <c r="QS2" i="8"/>
  <c r="QK2" i="8"/>
  <c r="QC2" i="8"/>
  <c r="PU2" i="8"/>
  <c r="PM2" i="8"/>
  <c r="PE2" i="8"/>
  <c r="OW2" i="8"/>
  <c r="OO2" i="8"/>
  <c r="OG2" i="8"/>
  <c r="NY2" i="8"/>
  <c r="NQ2" i="8"/>
  <c r="NI2" i="8"/>
  <c r="NA2" i="8"/>
  <c r="MS2" i="8"/>
  <c r="MK2" i="8"/>
  <c r="MC2" i="8"/>
  <c r="LU2" i="8"/>
  <c r="LM2" i="8"/>
  <c r="LE2" i="8"/>
  <c r="KW2" i="8"/>
  <c r="KO2" i="8"/>
  <c r="KG2" i="8"/>
  <c r="JY2" i="8"/>
  <c r="JQ2" i="8"/>
  <c r="JI2" i="8"/>
  <c r="JA2" i="8"/>
  <c r="IS2" i="8"/>
  <c r="IK2" i="8"/>
  <c r="IC2" i="8"/>
  <c r="HU2" i="8"/>
  <c r="HM2" i="8"/>
  <c r="HE2" i="8"/>
  <c r="GW2" i="8"/>
  <c r="GO2" i="8"/>
  <c r="GG2" i="8"/>
  <c r="FY2" i="8"/>
  <c r="FQ2" i="8"/>
  <c r="FI2" i="8"/>
  <c r="FA2" i="8"/>
  <c r="ES2" i="8"/>
  <c r="EK2" i="8"/>
  <c r="EC2" i="8"/>
  <c r="DU2" i="8"/>
  <c r="ADO2" i="8"/>
  <c r="ADG2" i="8"/>
  <c r="ACY2" i="8"/>
  <c r="ACQ2" i="8"/>
  <c r="ACI2" i="8"/>
  <c r="ACA2" i="8"/>
  <c r="ABS2" i="8"/>
  <c r="ABK2" i="8"/>
  <c r="ABC2" i="8"/>
  <c r="AAU2" i="8"/>
  <c r="AAM2" i="8"/>
  <c r="AAE2" i="8"/>
  <c r="ZW2" i="8"/>
  <c r="ZO2" i="8"/>
  <c r="ZG2" i="8"/>
  <c r="YY2" i="8"/>
  <c r="YQ2" i="8"/>
  <c r="YI2" i="8"/>
  <c r="YA2" i="8"/>
  <c r="XS2" i="8"/>
  <c r="XK2" i="8"/>
  <c r="XC2" i="8"/>
  <c r="WU2" i="8"/>
  <c r="WM2" i="8"/>
  <c r="WE2" i="8"/>
  <c r="VW2" i="8"/>
  <c r="VO2" i="8"/>
  <c r="VG2" i="8"/>
  <c r="UY2" i="8"/>
  <c r="UQ2" i="8"/>
  <c r="UI2" i="8"/>
  <c r="UA2" i="8"/>
  <c r="TS2" i="8"/>
  <c r="TK2" i="8"/>
  <c r="TC2" i="8"/>
  <c r="SU2" i="8"/>
  <c r="SM2" i="8"/>
  <c r="SE2" i="8"/>
  <c r="RW2" i="8"/>
  <c r="RO2" i="8"/>
  <c r="RG2" i="8"/>
  <c r="QY2" i="8"/>
  <c r="QQ2" i="8"/>
  <c r="QI2" i="8"/>
  <c r="QA2" i="8"/>
  <c r="PS2" i="8"/>
  <c r="PK2" i="8"/>
  <c r="PC2" i="8"/>
  <c r="OU2" i="8"/>
  <c r="OM2" i="8"/>
  <c r="OE2" i="8"/>
  <c r="NW2" i="8"/>
  <c r="NO2" i="8"/>
  <c r="NG2" i="8"/>
  <c r="MY2" i="8"/>
  <c r="MQ2" i="8"/>
  <c r="MI2" i="8"/>
  <c r="MA2" i="8"/>
  <c r="LS2" i="8"/>
  <c r="LK2" i="8"/>
  <c r="LC2" i="8"/>
  <c r="KU2" i="8"/>
  <c r="KM2" i="8"/>
  <c r="KE2" i="8"/>
  <c r="JW2" i="8"/>
  <c r="JO2" i="8"/>
  <c r="JG2" i="8"/>
  <c r="IY2" i="8"/>
  <c r="IQ2" i="8"/>
  <c r="II2" i="8"/>
  <c r="IA2" i="8"/>
  <c r="HS2" i="8"/>
  <c r="HK2" i="8"/>
  <c r="HC2" i="8"/>
  <c r="GU2" i="8"/>
  <c r="GM2" i="8"/>
  <c r="GE2" i="8"/>
  <c r="FW2" i="8"/>
  <c r="FO2" i="8"/>
  <c r="FG2" i="8"/>
  <c r="EY2" i="8"/>
  <c r="EQ2" i="8"/>
  <c r="EI2" i="8"/>
  <c r="EA2" i="8"/>
  <c r="DS2" i="8"/>
  <c r="DK2" i="8"/>
  <c r="DC2" i="8"/>
  <c r="CU2" i="8"/>
  <c r="CM2" i="8"/>
  <c r="CE2" i="8"/>
  <c r="BW2" i="8"/>
  <c r="BO2" i="8"/>
  <c r="BG2" i="8"/>
  <c r="AY2" i="8"/>
  <c r="AQ2" i="8"/>
  <c r="AI2" i="8"/>
  <c r="AA2" i="8"/>
  <c r="S2" i="8"/>
  <c r="K2" i="8"/>
  <c r="C2" i="8"/>
  <c r="ADQ2" i="7"/>
  <c r="ADI2" i="7"/>
  <c r="ADA2" i="7"/>
  <c r="ACS2" i="7"/>
  <c r="ACK2" i="7"/>
  <c r="ACC2" i="7"/>
  <c r="ABU2" i="7"/>
  <c r="ABM2" i="7"/>
  <c r="ABE2" i="7"/>
  <c r="AAW2" i="7"/>
  <c r="AAO2" i="7"/>
  <c r="AAG2" i="7"/>
  <c r="ZY2" i="7"/>
  <c r="ZQ2" i="7"/>
  <c r="ZI2" i="7"/>
  <c r="ZA2" i="7"/>
  <c r="YS2" i="7"/>
  <c r="YK2" i="7"/>
  <c r="YC2" i="7"/>
  <c r="XU2" i="7"/>
  <c r="XM2" i="7"/>
  <c r="XE2" i="7"/>
  <c r="WW2" i="7"/>
  <c r="WO2" i="7"/>
  <c r="WG2" i="7"/>
  <c r="VY2" i="7"/>
  <c r="ADM2" i="8"/>
  <c r="ACG2" i="8"/>
  <c r="ABA2" i="8"/>
  <c r="ZU2" i="8"/>
  <c r="YO2" i="8"/>
  <c r="XI2" i="8"/>
  <c r="WC2" i="8"/>
  <c r="UW2" i="8"/>
  <c r="TQ2" i="8"/>
  <c r="SK2" i="8"/>
  <c r="RE2" i="8"/>
  <c r="PY2" i="8"/>
  <c r="OS2" i="8"/>
  <c r="NM2" i="8"/>
  <c r="MG2" i="8"/>
  <c r="LA2" i="8"/>
  <c r="JU2" i="8"/>
  <c r="IO2" i="8"/>
  <c r="HI2" i="8"/>
  <c r="GC2" i="8"/>
  <c r="EW2" i="8"/>
  <c r="DQ2" i="8"/>
  <c r="DA2" i="8"/>
  <c r="CK2" i="8"/>
  <c r="BU2" i="8"/>
  <c r="BE2" i="8"/>
  <c r="AO2" i="8"/>
  <c r="Y2" i="8"/>
  <c r="I2" i="8"/>
  <c r="ADO2" i="7"/>
  <c r="ACY2" i="7"/>
  <c r="ACI2" i="7"/>
  <c r="ABS2" i="7"/>
  <c r="ABC2" i="7"/>
  <c r="AAM2" i="7"/>
  <c r="ZW2" i="7"/>
  <c r="ZG2" i="7"/>
  <c r="YQ2" i="7"/>
  <c r="YA2" i="7"/>
  <c r="XK2" i="7"/>
  <c r="WU2" i="7"/>
  <c r="WE2" i="7"/>
  <c r="VQ2" i="7"/>
  <c r="VI2" i="7"/>
  <c r="VA2" i="7"/>
  <c r="US2" i="7"/>
  <c r="UK2" i="7"/>
  <c r="UC2" i="7"/>
  <c r="TU2" i="7"/>
  <c r="TM2" i="7"/>
  <c r="TE2" i="7"/>
  <c r="SW2" i="7"/>
  <c r="SO2" i="7"/>
  <c r="SG2" i="7"/>
  <c r="RY2" i="7"/>
  <c r="RQ2" i="7"/>
  <c r="RI2" i="7"/>
  <c r="RA2" i="7"/>
  <c r="QS2" i="7"/>
  <c r="QK2" i="7"/>
  <c r="QC2" i="7"/>
  <c r="PU2" i="7"/>
  <c r="PM2" i="7"/>
  <c r="PE2" i="7"/>
  <c r="OW2" i="7"/>
  <c r="OO2" i="7"/>
  <c r="OG2" i="7"/>
  <c r="NY2" i="7"/>
  <c r="NQ2" i="7"/>
  <c r="NI2" i="7"/>
  <c r="NA2" i="7"/>
  <c r="MS2" i="7"/>
  <c r="MK2" i="7"/>
  <c r="MC2" i="7"/>
  <c r="LU2" i="7"/>
  <c r="LM2" i="7"/>
  <c r="LE2" i="7"/>
  <c r="KW2" i="7"/>
  <c r="KO2" i="7"/>
  <c r="KG2" i="7"/>
  <c r="JY2" i="7"/>
  <c r="JQ2" i="7"/>
  <c r="JI2" i="7"/>
  <c r="JA2" i="7"/>
  <c r="IS2" i="7"/>
  <c r="IK2" i="7"/>
  <c r="IC2" i="7"/>
  <c r="HU2" i="7"/>
  <c r="HM2" i="7"/>
  <c r="HE2" i="7"/>
  <c r="GW2" i="7"/>
  <c r="GO2" i="7"/>
  <c r="GG2" i="7"/>
  <c r="FY2" i="7"/>
  <c r="FQ2" i="7"/>
  <c r="FI2" i="7"/>
  <c r="FA2" i="7"/>
  <c r="ES2" i="7"/>
  <c r="EK2" i="7"/>
  <c r="EC2" i="7"/>
  <c r="DU2" i="7"/>
  <c r="DM2" i="7"/>
  <c r="DE2" i="7"/>
  <c r="CW2" i="7"/>
  <c r="CO2" i="7"/>
  <c r="CG2" i="7"/>
  <c r="BY2" i="7"/>
  <c r="BQ2" i="7"/>
  <c r="BI2" i="7"/>
  <c r="BA2" i="7"/>
  <c r="AS2" i="7"/>
  <c r="AK2" i="7"/>
  <c r="AC2" i="7"/>
  <c r="U2" i="7"/>
  <c r="M2" i="7"/>
  <c r="E2" i="7"/>
  <c r="ADS2" i="6"/>
  <c r="ADK2" i="6"/>
  <c r="ADC2" i="6"/>
  <c r="ACU2" i="6"/>
  <c r="ACM2" i="6"/>
  <c r="ACE2" i="6"/>
  <c r="ABW2" i="6"/>
  <c r="ABO2" i="6"/>
  <c r="ABG2" i="6"/>
  <c r="AAY2" i="6"/>
  <c r="AAQ2" i="6"/>
  <c r="ACW2" i="8"/>
  <c r="ABQ2" i="8"/>
  <c r="AAK2" i="8"/>
  <c r="ZE2" i="8"/>
  <c r="XY2" i="8"/>
  <c r="WS2" i="8"/>
  <c r="VM2" i="8"/>
  <c r="UG2" i="8"/>
  <c r="TA2" i="8"/>
  <c r="RU2" i="8"/>
  <c r="QO2" i="8"/>
  <c r="PI2" i="8"/>
  <c r="OC2" i="8"/>
  <c r="MW2" i="8"/>
  <c r="LQ2" i="8"/>
  <c r="KK2" i="8"/>
  <c r="JE2" i="8"/>
  <c r="HY2" i="8"/>
  <c r="GS2" i="8"/>
  <c r="FM2" i="8"/>
  <c r="EG2" i="8"/>
  <c r="DI2" i="8"/>
  <c r="CS2" i="8"/>
  <c r="CC2" i="8"/>
  <c r="BM2" i="8"/>
  <c r="AW2" i="8"/>
  <c r="AG2" i="8"/>
  <c r="Q2" i="8"/>
  <c r="A2" i="8"/>
  <c r="ADG2" i="7"/>
  <c r="ACQ2" i="7"/>
  <c r="ACA2" i="7"/>
  <c r="ABK2" i="7"/>
  <c r="AAU2" i="7"/>
  <c r="AAE2" i="7"/>
  <c r="ZO2" i="7"/>
  <c r="YY2" i="7"/>
  <c r="YI2" i="7"/>
  <c r="XS2" i="7"/>
  <c r="XC2" i="7"/>
  <c r="WM2" i="7"/>
  <c r="VW2" i="7"/>
  <c r="VM2" i="7"/>
  <c r="VE2" i="7"/>
  <c r="UW2" i="7"/>
  <c r="UO2" i="7"/>
  <c r="UG2" i="7"/>
  <c r="TY2" i="7"/>
  <c r="TQ2" i="7"/>
  <c r="TI2" i="7"/>
  <c r="TA2" i="7"/>
  <c r="SS2" i="7"/>
  <c r="SK2" i="7"/>
  <c r="SC2" i="7"/>
  <c r="RU2" i="7"/>
  <c r="RM2" i="7"/>
  <c r="RE2" i="7"/>
  <c r="QW2" i="7"/>
  <c r="QO2" i="7"/>
  <c r="QG2" i="7"/>
  <c r="PY2" i="7"/>
  <c r="PQ2" i="7"/>
  <c r="PI2" i="7"/>
  <c r="PA2" i="7"/>
  <c r="OS2" i="7"/>
  <c r="OK2" i="7"/>
  <c r="OC2" i="7"/>
  <c r="NU2" i="7"/>
  <c r="NM2" i="7"/>
  <c r="NE2" i="7"/>
  <c r="ACO2" i="8"/>
  <c r="ABI2" i="8"/>
  <c r="AAC2" i="8"/>
  <c r="YW2" i="8"/>
  <c r="XQ2" i="8"/>
  <c r="WK2" i="8"/>
  <c r="VE2" i="8"/>
  <c r="TY2" i="8"/>
  <c r="SS2" i="8"/>
  <c r="RM2" i="8"/>
  <c r="QG2" i="8"/>
  <c r="PA2" i="8"/>
  <c r="NU2" i="8"/>
  <c r="MO2" i="8"/>
  <c r="LI2" i="8"/>
  <c r="KC2" i="8"/>
  <c r="IW2" i="8"/>
  <c r="HQ2" i="8"/>
  <c r="GK2" i="8"/>
  <c r="FE2" i="8"/>
  <c r="DY2" i="8"/>
  <c r="DE2" i="8"/>
  <c r="CO2" i="8"/>
  <c r="BY2" i="8"/>
  <c r="BI2" i="8"/>
  <c r="AS2" i="8"/>
  <c r="AC2" i="8"/>
  <c r="M2" i="8"/>
  <c r="ADS2" i="7"/>
  <c r="ADC2" i="7"/>
  <c r="ACM2" i="7"/>
  <c r="ABW2" i="7"/>
  <c r="ABG2" i="7"/>
  <c r="AAQ2" i="7"/>
  <c r="AAA2" i="7"/>
  <c r="ZK2" i="7"/>
  <c r="YU2" i="7"/>
  <c r="YE2" i="7"/>
  <c r="XO2" i="7"/>
  <c r="WY2" i="7"/>
  <c r="WI2" i="7"/>
  <c r="VS2" i="7"/>
  <c r="VK2" i="7"/>
  <c r="VC2" i="7"/>
  <c r="UU2" i="7"/>
  <c r="UM2" i="7"/>
  <c r="UE2" i="7"/>
  <c r="TW2" i="7"/>
  <c r="TO2" i="7"/>
  <c r="TG2" i="7"/>
  <c r="SY2" i="7"/>
  <c r="SQ2" i="7"/>
  <c r="SI2" i="7"/>
  <c r="SA2" i="7"/>
  <c r="RS2" i="7"/>
  <c r="RK2" i="7"/>
  <c r="RC2" i="7"/>
  <c r="QU2" i="7"/>
  <c r="QM2" i="7"/>
  <c r="QE2" i="7"/>
  <c r="PW2" i="7"/>
  <c r="PO2" i="7"/>
  <c r="PG2" i="7"/>
  <c r="OY2" i="7"/>
  <c r="OQ2" i="7"/>
  <c r="OI2" i="7"/>
  <c r="OA2" i="7"/>
  <c r="NS2" i="7"/>
  <c r="NK2" i="7"/>
  <c r="NC2" i="7"/>
  <c r="MU2" i="7"/>
  <c r="MM2" i="7"/>
  <c r="ME2" i="7"/>
  <c r="LW2" i="7"/>
  <c r="LO2" i="7"/>
  <c r="LG2" i="7"/>
  <c r="KY2" i="7"/>
  <c r="KQ2" i="7"/>
  <c r="KI2" i="7"/>
  <c r="KA2" i="7"/>
  <c r="JS2" i="7"/>
  <c r="JK2" i="7"/>
  <c r="JC2" i="7"/>
  <c r="IU2" i="7"/>
  <c r="IM2" i="7"/>
  <c r="IE2" i="7"/>
  <c r="HW2" i="7"/>
  <c r="HO2" i="7"/>
  <c r="HG2" i="7"/>
  <c r="GY2" i="7"/>
  <c r="GQ2" i="7"/>
  <c r="GI2" i="7"/>
  <c r="GA2" i="7"/>
  <c r="FS2" i="7"/>
  <c r="ADE2" i="8"/>
  <c r="YG2" i="8"/>
  <c r="TI2" i="8"/>
  <c r="OK2" i="8"/>
  <c r="JM2" i="8"/>
  <c r="EO2" i="8"/>
  <c r="BQ2" i="8"/>
  <c r="E2" i="8"/>
  <c r="ABO2" i="7"/>
  <c r="ZC2" i="7"/>
  <c r="WQ2" i="7"/>
  <c r="UY2" i="7"/>
  <c r="TS2" i="7"/>
  <c r="SM2" i="7"/>
  <c r="RG2" i="7"/>
  <c r="QA2" i="7"/>
  <c r="OU2" i="7"/>
  <c r="NO2" i="7"/>
  <c r="MQ2" i="7"/>
  <c r="MA2" i="7"/>
  <c r="LK2" i="7"/>
  <c r="KU2" i="7"/>
  <c r="KE2" i="7"/>
  <c r="JO2" i="7"/>
  <c r="IY2" i="7"/>
  <c r="II2" i="7"/>
  <c r="HS2" i="7"/>
  <c r="HC2" i="7"/>
  <c r="GM2" i="7"/>
  <c r="FW2" i="7"/>
  <c r="FK2" i="7"/>
  <c r="EY2" i="7"/>
  <c r="EO2" i="7"/>
  <c r="EE2" i="7"/>
  <c r="DS2" i="7"/>
  <c r="DI2" i="7"/>
  <c r="CY2" i="7"/>
  <c r="CM2" i="7"/>
  <c r="CC2" i="7"/>
  <c r="BS2" i="7"/>
  <c r="BG2" i="7"/>
  <c r="AW2" i="7"/>
  <c r="AM2" i="7"/>
  <c r="AA2" i="7"/>
  <c r="Q2" i="7"/>
  <c r="G2" i="7"/>
  <c r="ADQ2" i="6"/>
  <c r="ADG2" i="6"/>
  <c r="ACW2" i="6"/>
  <c r="ACK2" i="6"/>
  <c r="ACA2" i="6"/>
  <c r="ABQ2" i="6"/>
  <c r="ABE2" i="6"/>
  <c r="AAU2" i="6"/>
  <c r="AAK2" i="6"/>
  <c r="AAC2" i="6"/>
  <c r="ZU2" i="6"/>
  <c r="ZM2" i="6"/>
  <c r="ZE2" i="6"/>
  <c r="YW2" i="6"/>
  <c r="YO2" i="6"/>
  <c r="YG2" i="6"/>
  <c r="XY2" i="6"/>
  <c r="XQ2" i="6"/>
  <c r="XI2" i="6"/>
  <c r="XA2" i="6"/>
  <c r="WS2" i="6"/>
  <c r="WK2" i="6"/>
  <c r="WC2" i="6"/>
  <c r="VU2" i="6"/>
  <c r="VM2" i="6"/>
  <c r="VE2" i="6"/>
  <c r="UW2" i="6"/>
  <c r="UO2" i="6"/>
  <c r="UG2" i="6"/>
  <c r="TY2" i="6"/>
  <c r="TQ2" i="6"/>
  <c r="TI2" i="6"/>
  <c r="TA2" i="6"/>
  <c r="SS2" i="6"/>
  <c r="SK2" i="6"/>
  <c r="SC2" i="6"/>
  <c r="RU2" i="6"/>
  <c r="RM2" i="6"/>
  <c r="RE2" i="6"/>
  <c r="QW2" i="6"/>
  <c r="QO2" i="6"/>
  <c r="QG2" i="6"/>
  <c r="PY2" i="6"/>
  <c r="PQ2" i="6"/>
  <c r="PI2" i="6"/>
  <c r="PA2" i="6"/>
  <c r="OS2" i="6"/>
  <c r="OK2" i="6"/>
  <c r="OC2" i="6"/>
  <c r="NU2" i="6"/>
  <c r="NM2" i="6"/>
  <c r="NE2" i="6"/>
  <c r="MW2" i="6"/>
  <c r="MO2" i="6"/>
  <c r="MG2" i="6"/>
  <c r="LY2" i="6"/>
  <c r="LQ2" i="6"/>
  <c r="LI2" i="6"/>
  <c r="LA2" i="6"/>
  <c r="KS2" i="6"/>
  <c r="KK2" i="6"/>
  <c r="KC2" i="6"/>
  <c r="JU2" i="6"/>
  <c r="JM2" i="6"/>
  <c r="JE2" i="6"/>
  <c r="IW2" i="6"/>
  <c r="IO2" i="6"/>
  <c r="IG2" i="6"/>
  <c r="HY2" i="6"/>
  <c r="HQ2" i="6"/>
  <c r="HI2" i="6"/>
  <c r="HA2" i="6"/>
  <c r="GS2" i="6"/>
  <c r="GK2" i="6"/>
  <c r="GC2" i="6"/>
  <c r="FU2" i="6"/>
  <c r="FM2" i="6"/>
  <c r="FE2" i="6"/>
  <c r="EW2" i="6"/>
  <c r="EO2" i="6"/>
  <c r="EG2" i="6"/>
  <c r="DY2" i="6"/>
  <c r="DQ2" i="6"/>
  <c r="DI2" i="6"/>
  <c r="DA2" i="6"/>
  <c r="CS2" i="6"/>
  <c r="CK2" i="6"/>
  <c r="CC2" i="6"/>
  <c r="BU2" i="6"/>
  <c r="BM2" i="6"/>
  <c r="BE2" i="6"/>
  <c r="AW2" i="6"/>
  <c r="AO2" i="6"/>
  <c r="AG2" i="6"/>
  <c r="Y2" i="6"/>
  <c r="Q2" i="6"/>
  <c r="I2" i="6"/>
  <c r="A2" i="6"/>
  <c r="ADO2" i="5"/>
  <c r="ADG2" i="5"/>
  <c r="ACY2" i="5"/>
  <c r="ACQ2" i="5"/>
  <c r="ACI2" i="5"/>
  <c r="ACA2" i="5"/>
  <c r="ABS2" i="5"/>
  <c r="ABK2" i="5"/>
  <c r="ABC2" i="5"/>
  <c r="AAU2" i="5"/>
  <c r="AAM2" i="5"/>
  <c r="AAE2" i="5"/>
  <c r="ZW2" i="5"/>
  <c r="ZO2" i="5"/>
  <c r="ZG2" i="5"/>
  <c r="YY2" i="5"/>
  <c r="YQ2" i="5"/>
  <c r="YI2" i="5"/>
  <c r="YA2" i="5"/>
  <c r="XS2" i="5"/>
  <c r="XK2" i="5"/>
  <c r="XC2" i="5"/>
  <c r="WU2" i="5"/>
  <c r="WM2" i="5"/>
  <c r="WE2" i="5"/>
  <c r="VW2" i="5"/>
  <c r="VO2" i="5"/>
  <c r="VG2" i="5"/>
  <c r="UY2" i="5"/>
  <c r="UQ2" i="5"/>
  <c r="UI2" i="5"/>
  <c r="UA2" i="5"/>
  <c r="TS2" i="5"/>
  <c r="TK2" i="5"/>
  <c r="TC2" i="5"/>
  <c r="SU2" i="5"/>
  <c r="SM2" i="5"/>
  <c r="SE2" i="5"/>
  <c r="RW2" i="5"/>
  <c r="RO2" i="5"/>
  <c r="RG2" i="5"/>
  <c r="QY2" i="5"/>
  <c r="QQ2" i="5"/>
  <c r="QI2" i="5"/>
  <c r="QA2" i="5"/>
  <c r="PS2" i="5"/>
  <c r="PK2" i="5"/>
  <c r="PC2" i="5"/>
  <c r="OU2" i="5"/>
  <c r="OM2" i="5"/>
  <c r="OE2" i="5"/>
  <c r="NW2" i="5"/>
  <c r="NO2" i="5"/>
  <c r="NG2" i="5"/>
  <c r="MY2" i="5"/>
  <c r="MQ2" i="5"/>
  <c r="MI2" i="5"/>
  <c r="MA2" i="5"/>
  <c r="LS2" i="5"/>
  <c r="LK2" i="5"/>
  <c r="LC2" i="5"/>
  <c r="KU2" i="5"/>
  <c r="KM2" i="5"/>
  <c r="KE2" i="5"/>
  <c r="JW2" i="5"/>
  <c r="JO2" i="5"/>
  <c r="JG2" i="5"/>
  <c r="IY2" i="5"/>
  <c r="IQ2" i="5"/>
  <c r="II2" i="5"/>
  <c r="IA2" i="5"/>
  <c r="HS2" i="5"/>
  <c r="HK2" i="5"/>
  <c r="HC2" i="5"/>
  <c r="GU2" i="5"/>
  <c r="GM2" i="5"/>
  <c r="GE2" i="5"/>
  <c r="ABY2" i="8"/>
  <c r="XA2" i="8"/>
  <c r="SC2" i="8"/>
  <c r="NE2" i="8"/>
  <c r="IG2" i="8"/>
  <c r="DM2" i="8"/>
  <c r="BA2" i="8"/>
  <c r="ADK2" i="7"/>
  <c r="AAY2" i="7"/>
  <c r="YM2" i="7"/>
  <c r="WA2" i="7"/>
  <c r="UQ2" i="7"/>
  <c r="TK2" i="7"/>
  <c r="SE2" i="7"/>
  <c r="QY2" i="7"/>
  <c r="PS2" i="7"/>
  <c r="OM2" i="7"/>
  <c r="NG2" i="7"/>
  <c r="MO2" i="7"/>
  <c r="LY2" i="7"/>
  <c r="LI2" i="7"/>
  <c r="KS2" i="7"/>
  <c r="KC2" i="7"/>
  <c r="JM2" i="7"/>
  <c r="IW2" i="7"/>
  <c r="IG2" i="7"/>
  <c r="HQ2" i="7"/>
  <c r="HA2" i="7"/>
  <c r="GK2" i="7"/>
  <c r="FU2" i="7"/>
  <c r="FG2" i="7"/>
  <c r="EW2" i="7"/>
  <c r="EM2" i="7"/>
  <c r="EA2" i="7"/>
  <c r="DQ2" i="7"/>
  <c r="DG2" i="7"/>
  <c r="CU2" i="7"/>
  <c r="CK2" i="7"/>
  <c r="CA2" i="7"/>
  <c r="BO2" i="7"/>
  <c r="BE2" i="7"/>
  <c r="AU2" i="7"/>
  <c r="AI2" i="7"/>
  <c r="Y2" i="7"/>
  <c r="O2" i="7"/>
  <c r="C2" i="7"/>
  <c r="ADO2" i="6"/>
  <c r="ADE2" i="6"/>
  <c r="ACS2" i="6"/>
  <c r="ACI2" i="6"/>
  <c r="ABY2" i="6"/>
  <c r="ABM2" i="6"/>
  <c r="ABC2" i="6"/>
  <c r="AAS2" i="6"/>
  <c r="AAI2" i="6"/>
  <c r="AAA2" i="6"/>
  <c r="ZS2" i="6"/>
  <c r="ZK2" i="6"/>
  <c r="ZC2" i="6"/>
  <c r="YU2" i="6"/>
  <c r="YM2" i="6"/>
  <c r="YE2" i="6"/>
  <c r="XW2" i="6"/>
  <c r="XO2" i="6"/>
  <c r="XG2" i="6"/>
  <c r="WY2" i="6"/>
  <c r="WQ2" i="6"/>
  <c r="WI2" i="6"/>
  <c r="WA2" i="6"/>
  <c r="VS2" i="6"/>
  <c r="VK2" i="6"/>
  <c r="VC2" i="6"/>
  <c r="UU2" i="6"/>
  <c r="UM2" i="6"/>
  <c r="UE2" i="6"/>
  <c r="TW2" i="6"/>
  <c r="TO2" i="6"/>
  <c r="TG2" i="6"/>
  <c r="SY2" i="6"/>
  <c r="SQ2" i="6"/>
  <c r="SI2" i="6"/>
  <c r="SA2" i="6"/>
  <c r="RS2" i="6"/>
  <c r="RK2" i="6"/>
  <c r="RC2" i="6"/>
  <c r="QU2" i="6"/>
  <c r="QM2" i="6"/>
  <c r="QE2" i="6"/>
  <c r="PW2" i="6"/>
  <c r="PO2" i="6"/>
  <c r="PG2" i="6"/>
  <c r="OY2" i="6"/>
  <c r="OQ2" i="6"/>
  <c r="OI2" i="6"/>
  <c r="OA2" i="6"/>
  <c r="NS2" i="6"/>
  <c r="NK2" i="6"/>
  <c r="NC2" i="6"/>
  <c r="MU2" i="6"/>
  <c r="MM2" i="6"/>
  <c r="ME2" i="6"/>
  <c r="LW2" i="6"/>
  <c r="LO2" i="6"/>
  <c r="LG2" i="6"/>
  <c r="KY2" i="6"/>
  <c r="KQ2" i="6"/>
  <c r="KI2" i="6"/>
  <c r="KA2" i="6"/>
  <c r="JS2" i="6"/>
  <c r="JK2" i="6"/>
  <c r="JC2" i="6"/>
  <c r="IU2" i="6"/>
  <c r="IM2" i="6"/>
  <c r="IE2" i="6"/>
  <c r="HW2" i="6"/>
  <c r="HO2" i="6"/>
  <c r="HG2" i="6"/>
  <c r="GY2" i="6"/>
  <c r="GQ2" i="6"/>
  <c r="GI2" i="6"/>
  <c r="GA2" i="6"/>
  <c r="FS2" i="6"/>
  <c r="FK2" i="6"/>
  <c r="FC2" i="6"/>
  <c r="EU2" i="6"/>
  <c r="EM2" i="6"/>
  <c r="EE2" i="6"/>
  <c r="DW2" i="6"/>
  <c r="DO2" i="6"/>
  <c r="DG2" i="6"/>
  <c r="CY2" i="6"/>
  <c r="CQ2" i="6"/>
  <c r="CI2" i="6"/>
  <c r="CA2" i="6"/>
  <c r="BS2" i="6"/>
  <c r="BK2" i="6"/>
  <c r="BC2" i="6"/>
  <c r="AU2" i="6"/>
  <c r="AM2" i="6"/>
  <c r="AE2" i="6"/>
  <c r="W2" i="6"/>
  <c r="O2" i="6"/>
  <c r="G2" i="6"/>
  <c r="ADU2" i="5"/>
  <c r="ADM2" i="5"/>
  <c r="ADE2" i="5"/>
  <c r="ACW2" i="5"/>
  <c r="ACO2" i="5"/>
  <c r="ACG2" i="5"/>
  <c r="ABY2" i="5"/>
  <c r="ABQ2" i="5"/>
  <c r="ABI2" i="5"/>
  <c r="ABA2" i="5"/>
  <c r="AAS2" i="5"/>
  <c r="AAK2" i="5"/>
  <c r="AAC2" i="5"/>
  <c r="ZU2" i="5"/>
  <c r="ZM2" i="5"/>
  <c r="ZE2" i="5"/>
  <c r="YW2" i="5"/>
  <c r="YO2" i="5"/>
  <c r="YG2" i="5"/>
  <c r="XY2" i="5"/>
  <c r="XQ2" i="5"/>
  <c r="XI2" i="5"/>
  <c r="XA2" i="5"/>
  <c r="WS2" i="5"/>
  <c r="WK2" i="5"/>
  <c r="WC2" i="5"/>
  <c r="VU2" i="5"/>
  <c r="VM2" i="5"/>
  <c r="VE2" i="5"/>
  <c r="UW2" i="5"/>
  <c r="UO2" i="5"/>
  <c r="UG2" i="5"/>
  <c r="TY2" i="5"/>
  <c r="TQ2" i="5"/>
  <c r="TI2" i="5"/>
  <c r="TA2" i="5"/>
  <c r="SS2" i="5"/>
  <c r="SK2" i="5"/>
  <c r="SC2" i="5"/>
  <c r="AAS2" i="8"/>
  <c r="VU2" i="8"/>
  <c r="QW2" i="8"/>
  <c r="LY2" i="8"/>
  <c r="HA2" i="8"/>
  <c r="CW2" i="8"/>
  <c r="AK2" i="8"/>
  <c r="ACU2" i="7"/>
  <c r="AAI2" i="7"/>
  <c r="XW2" i="7"/>
  <c r="VO2" i="7"/>
  <c r="UI2" i="7"/>
  <c r="TC2" i="7"/>
  <c r="RW2" i="7"/>
  <c r="QQ2" i="7"/>
  <c r="PK2" i="7"/>
  <c r="OE2" i="7"/>
  <c r="MY2" i="7"/>
  <c r="MI2" i="7"/>
  <c r="LS2" i="7"/>
  <c r="LC2" i="7"/>
  <c r="KM2" i="7"/>
  <c r="JW2" i="7"/>
  <c r="JG2" i="7"/>
  <c r="IQ2" i="7"/>
  <c r="IA2" i="7"/>
  <c r="HK2" i="7"/>
  <c r="GU2" i="7"/>
  <c r="GE2" i="7"/>
  <c r="FO2" i="7"/>
  <c r="FE2" i="7"/>
  <c r="EU2" i="7"/>
  <c r="EI2" i="7"/>
  <c r="DY2" i="7"/>
  <c r="DO2" i="7"/>
  <c r="DC2" i="7"/>
  <c r="CS2" i="7"/>
  <c r="CI2" i="7"/>
  <c r="BW2" i="7"/>
  <c r="BM2" i="7"/>
  <c r="BC2" i="7"/>
  <c r="AQ2" i="7"/>
  <c r="AG2" i="7"/>
  <c r="W2" i="7"/>
  <c r="K2" i="7"/>
  <c r="A2" i="7"/>
  <c r="ADM2" i="6"/>
  <c r="ADA2" i="6"/>
  <c r="ACQ2" i="6"/>
  <c r="ACG2" i="6"/>
  <c r="ABU2" i="6"/>
  <c r="ABK2" i="6"/>
  <c r="ABA2" i="6"/>
  <c r="AAO2" i="6"/>
  <c r="AAG2" i="6"/>
  <c r="ZY2" i="6"/>
  <c r="ZQ2" i="6"/>
  <c r="ZI2" i="6"/>
  <c r="ZA2" i="6"/>
  <c r="YS2" i="6"/>
  <c r="YK2" i="6"/>
  <c r="YC2" i="6"/>
  <c r="XU2" i="6"/>
  <c r="XM2" i="6"/>
  <c r="XE2" i="6"/>
  <c r="WW2" i="6"/>
  <c r="WO2" i="6"/>
  <c r="WG2" i="6"/>
  <c r="VY2" i="6"/>
  <c r="VQ2" i="6"/>
  <c r="VI2" i="6"/>
  <c r="VA2" i="6"/>
  <c r="US2" i="6"/>
  <c r="UK2" i="6"/>
  <c r="UC2" i="6"/>
  <c r="TU2" i="6"/>
  <c r="TM2" i="6"/>
  <c r="TE2" i="6"/>
  <c r="SW2" i="6"/>
  <c r="SO2" i="6"/>
  <c r="SG2" i="6"/>
  <c r="RY2" i="6"/>
  <c r="RQ2" i="6"/>
  <c r="RI2" i="6"/>
  <c r="RA2" i="6"/>
  <c r="QS2" i="6"/>
  <c r="QK2" i="6"/>
  <c r="QC2" i="6"/>
  <c r="PU2" i="6"/>
  <c r="PM2" i="6"/>
  <c r="PE2" i="6"/>
  <c r="OW2" i="6"/>
  <c r="OO2" i="6"/>
  <c r="OG2" i="6"/>
  <c r="NY2" i="6"/>
  <c r="NQ2" i="6"/>
  <c r="NI2" i="6"/>
  <c r="NA2" i="6"/>
  <c r="MS2" i="6"/>
  <c r="MK2" i="6"/>
  <c r="MC2" i="6"/>
  <c r="LU2" i="6"/>
  <c r="LM2" i="6"/>
  <c r="LE2" i="6"/>
  <c r="KW2" i="6"/>
  <c r="KO2" i="6"/>
  <c r="KG2" i="6"/>
  <c r="JY2" i="6"/>
  <c r="JQ2" i="6"/>
  <c r="JI2" i="6"/>
  <c r="JA2" i="6"/>
  <c r="IS2" i="6"/>
  <c r="IK2" i="6"/>
  <c r="IC2" i="6"/>
  <c r="HU2" i="6"/>
  <c r="HM2" i="6"/>
  <c r="HE2" i="6"/>
  <c r="GW2" i="6"/>
  <c r="GO2" i="6"/>
  <c r="GG2" i="6"/>
  <c r="FY2" i="6"/>
  <c r="FQ2" i="6"/>
  <c r="FI2" i="6"/>
  <c r="FA2" i="6"/>
  <c r="ES2" i="6"/>
  <c r="EK2" i="6"/>
  <c r="EC2" i="6"/>
  <c r="ZM2" i="8"/>
  <c r="FU2" i="8"/>
  <c r="ZS2" i="7"/>
  <c r="SU2" i="7"/>
  <c r="NW2" i="7"/>
  <c r="LA2" i="7"/>
  <c r="IO2" i="7"/>
  <c r="GC2" i="7"/>
  <c r="EG2" i="7"/>
  <c r="CQ2" i="7"/>
  <c r="AY2" i="7"/>
  <c r="I2" i="7"/>
  <c r="ACO2" i="6"/>
  <c r="AAW2" i="6"/>
  <c r="ZO2" i="6"/>
  <c r="YI2" i="6"/>
  <c r="XC2" i="6"/>
  <c r="VW2" i="6"/>
  <c r="UQ2" i="6"/>
  <c r="TK2" i="6"/>
  <c r="SE2" i="6"/>
  <c r="QY2" i="6"/>
  <c r="PS2" i="6"/>
  <c r="OM2" i="6"/>
  <c r="NG2" i="6"/>
  <c r="MA2" i="6"/>
  <c r="KU2" i="6"/>
  <c r="JO2" i="6"/>
  <c r="II2" i="6"/>
  <c r="HC2" i="6"/>
  <c r="FW2" i="6"/>
  <c r="EQ2" i="6"/>
  <c r="DS2" i="6"/>
  <c r="DC2" i="6"/>
  <c r="CM2" i="6"/>
  <c r="BW2" i="6"/>
  <c r="BG2" i="6"/>
  <c r="AQ2" i="6"/>
  <c r="AA2" i="6"/>
  <c r="K2" i="6"/>
  <c r="ADQ2" i="5"/>
  <c r="ADA2" i="5"/>
  <c r="ACK2" i="5"/>
  <c r="ABU2" i="5"/>
  <c r="ABE2" i="5"/>
  <c r="AAO2" i="5"/>
  <c r="ZY2" i="5"/>
  <c r="ZI2" i="5"/>
  <c r="YS2" i="5"/>
  <c r="YC2" i="5"/>
  <c r="XM2" i="5"/>
  <c r="WW2" i="5"/>
  <c r="WG2" i="5"/>
  <c r="VQ2" i="5"/>
  <c r="VA2" i="5"/>
  <c r="UK2" i="5"/>
  <c r="TU2" i="5"/>
  <c r="TE2" i="5"/>
  <c r="SO2" i="5"/>
  <c r="RY2" i="5"/>
  <c r="RM2" i="5"/>
  <c r="RC2" i="5"/>
  <c r="QS2" i="5"/>
  <c r="QG2" i="5"/>
  <c r="PW2" i="5"/>
  <c r="PM2" i="5"/>
  <c r="PA2" i="5"/>
  <c r="OQ2" i="5"/>
  <c r="OG2" i="5"/>
  <c r="NU2" i="5"/>
  <c r="NK2" i="5"/>
  <c r="NA2" i="5"/>
  <c r="MO2" i="5"/>
  <c r="ME2" i="5"/>
  <c r="LU2" i="5"/>
  <c r="LI2" i="5"/>
  <c r="KY2" i="5"/>
  <c r="KO2" i="5"/>
  <c r="KC2" i="5"/>
  <c r="JS2" i="5"/>
  <c r="JI2" i="5"/>
  <c r="IW2" i="5"/>
  <c r="IM2" i="5"/>
  <c r="IC2" i="5"/>
  <c r="HQ2" i="5"/>
  <c r="HG2" i="5"/>
  <c r="GW2" i="5"/>
  <c r="GK2" i="5"/>
  <c r="GA2" i="5"/>
  <c r="FS2" i="5"/>
  <c r="FK2" i="5"/>
  <c r="FC2" i="5"/>
  <c r="EU2" i="5"/>
  <c r="EM2" i="5"/>
  <c r="EE2" i="5"/>
  <c r="DW2" i="5"/>
  <c r="DO2" i="5"/>
  <c r="DG2" i="5"/>
  <c r="CY2" i="5"/>
  <c r="CQ2" i="5"/>
  <c r="CI2" i="5"/>
  <c r="CA2" i="5"/>
  <c r="BS2" i="5"/>
  <c r="BK2" i="5"/>
  <c r="BC2" i="5"/>
  <c r="AU2" i="5"/>
  <c r="AM2" i="5"/>
  <c r="AE2" i="5"/>
  <c r="W2" i="5"/>
  <c r="O2" i="5"/>
  <c r="G2" i="5"/>
  <c r="ADU2" i="4"/>
  <c r="ADM2" i="4"/>
  <c r="ADE2" i="4"/>
  <c r="ACW2" i="4"/>
  <c r="ACO2" i="4"/>
  <c r="ACG2" i="4"/>
  <c r="ABY2" i="4"/>
  <c r="ABQ2" i="4"/>
  <c r="ABI2" i="4"/>
  <c r="ABA2" i="4"/>
  <c r="AAS2" i="4"/>
  <c r="AAK2" i="4"/>
  <c r="AAC2" i="4"/>
  <c r="ZU2" i="4"/>
  <c r="ZM2" i="4"/>
  <c r="ZE2" i="4"/>
  <c r="YW2" i="4"/>
  <c r="YO2" i="4"/>
  <c r="YG2" i="4"/>
  <c r="XY2" i="4"/>
  <c r="XQ2" i="4"/>
  <c r="XI2" i="4"/>
  <c r="XA2" i="4"/>
  <c r="WS2" i="4"/>
  <c r="WK2" i="4"/>
  <c r="WC2" i="4"/>
  <c r="VU2" i="4"/>
  <c r="VM2" i="4"/>
  <c r="VE2" i="4"/>
  <c r="UW2" i="4"/>
  <c r="UO2" i="4"/>
  <c r="UG2" i="4"/>
  <c r="TY2" i="4"/>
  <c r="TQ2" i="4"/>
  <c r="TI2" i="4"/>
  <c r="TA2" i="4"/>
  <c r="SS2" i="4"/>
  <c r="SK2" i="4"/>
  <c r="SC2" i="4"/>
  <c r="RU2" i="4"/>
  <c r="RM2" i="4"/>
  <c r="RE2" i="4"/>
  <c r="QW2" i="4"/>
  <c r="QO2" i="4"/>
  <c r="QG2" i="4"/>
  <c r="PY2" i="4"/>
  <c r="PQ2" i="4"/>
  <c r="PI2" i="4"/>
  <c r="PA2" i="4"/>
  <c r="OS2" i="4"/>
  <c r="OK2" i="4"/>
  <c r="OC2" i="4"/>
  <c r="NU2" i="4"/>
  <c r="NM2" i="4"/>
  <c r="NE2" i="4"/>
  <c r="MW2" i="4"/>
  <c r="MO2" i="4"/>
  <c r="MG2" i="4"/>
  <c r="LY2" i="4"/>
  <c r="LQ2" i="4"/>
  <c r="LI2" i="4"/>
  <c r="LA2" i="4"/>
  <c r="KS2" i="4"/>
  <c r="KK2" i="4"/>
  <c r="KC2" i="4"/>
  <c r="JU2" i="4"/>
  <c r="JM2" i="4"/>
  <c r="JE2" i="4"/>
  <c r="IW2" i="4"/>
  <c r="IO2" i="4"/>
  <c r="IG2" i="4"/>
  <c r="HY2" i="4"/>
  <c r="HQ2" i="4"/>
  <c r="HI2" i="4"/>
  <c r="HA2" i="4"/>
  <c r="GS2" i="4"/>
  <c r="GK2" i="4"/>
  <c r="GC2" i="4"/>
  <c r="FU2" i="4"/>
  <c r="FM2" i="4"/>
  <c r="FE2" i="4"/>
  <c r="EW2" i="4"/>
  <c r="EO2" i="4"/>
  <c r="EG2" i="4"/>
  <c r="DY2" i="4"/>
  <c r="DQ2" i="4"/>
  <c r="DI2" i="4"/>
  <c r="DA2" i="4"/>
  <c r="CS2" i="4"/>
  <c r="CK2" i="4"/>
  <c r="CC2" i="4"/>
  <c r="BU2" i="4"/>
  <c r="BM2" i="4"/>
  <c r="BE2" i="4"/>
  <c r="AW2" i="4"/>
  <c r="AO2" i="4"/>
  <c r="AG2" i="4"/>
  <c r="Y2" i="4"/>
  <c r="Q2" i="4"/>
  <c r="I2" i="4"/>
  <c r="A2" i="4"/>
  <c r="ADO2" i="3"/>
  <c r="ADG2" i="3"/>
  <c r="ACY2" i="3"/>
  <c r="ACQ2" i="3"/>
  <c r="ACI2" i="3"/>
  <c r="ACA2" i="3"/>
  <c r="ABS2" i="3"/>
  <c r="ABK2" i="3"/>
  <c r="ABC2" i="3"/>
  <c r="AAU2" i="3"/>
  <c r="AAM2" i="3"/>
  <c r="AAE2" i="3"/>
  <c r="ZW2" i="3"/>
  <c r="ZO2" i="3"/>
  <c r="ZG2" i="3"/>
  <c r="YY2" i="3"/>
  <c r="YQ2" i="3"/>
  <c r="YI2" i="3"/>
  <c r="YA2" i="3"/>
  <c r="XS2" i="3"/>
  <c r="XK2" i="3"/>
  <c r="XC2" i="3"/>
  <c r="WU2" i="3"/>
  <c r="WM2" i="3"/>
  <c r="WE2" i="3"/>
  <c r="VW2" i="3"/>
  <c r="VO2" i="3"/>
  <c r="VG2" i="3"/>
  <c r="UY2" i="3"/>
  <c r="UQ2" i="3"/>
  <c r="UI2" i="3"/>
  <c r="UA2" i="3"/>
  <c r="TS2" i="3"/>
  <c r="TK2" i="3"/>
  <c r="TC2" i="3"/>
  <c r="SU2" i="3"/>
  <c r="SM2" i="3"/>
  <c r="SE2" i="3"/>
  <c r="RW2" i="3"/>
  <c r="RO2" i="3"/>
  <c r="RG2" i="3"/>
  <c r="QY2" i="3"/>
  <c r="QQ2" i="3"/>
  <c r="UO2" i="8"/>
  <c r="CG2" i="8"/>
  <c r="XG2" i="7"/>
  <c r="RO2" i="7"/>
  <c r="MW2" i="7"/>
  <c r="KK2" i="7"/>
  <c r="HY2" i="7"/>
  <c r="FM2" i="7"/>
  <c r="DW2" i="7"/>
  <c r="CE2" i="7"/>
  <c r="AO2" i="7"/>
  <c r="ADU2" i="6"/>
  <c r="ACC2" i="6"/>
  <c r="AAM2" i="6"/>
  <c r="ZG2" i="6"/>
  <c r="YA2" i="6"/>
  <c r="WU2" i="6"/>
  <c r="VO2" i="6"/>
  <c r="UI2" i="6"/>
  <c r="TC2" i="6"/>
  <c r="RW2" i="6"/>
  <c r="QQ2" i="6"/>
  <c r="PK2" i="6"/>
  <c r="OE2" i="6"/>
  <c r="MY2" i="6"/>
  <c r="LS2" i="6"/>
  <c r="KM2" i="6"/>
  <c r="JG2" i="6"/>
  <c r="IA2" i="6"/>
  <c r="GU2" i="6"/>
  <c r="FO2" i="6"/>
  <c r="EI2" i="6"/>
  <c r="DM2" i="6"/>
  <c r="CW2" i="6"/>
  <c r="CG2" i="6"/>
  <c r="BQ2" i="6"/>
  <c r="BA2" i="6"/>
  <c r="AK2" i="6"/>
  <c r="U2" i="6"/>
  <c r="E2" i="6"/>
  <c r="ADK2" i="5"/>
  <c r="ACU2" i="5"/>
  <c r="ACE2" i="5"/>
  <c r="ABO2" i="5"/>
  <c r="AAY2" i="5"/>
  <c r="AAI2" i="5"/>
  <c r="ZS2" i="5"/>
  <c r="ZC2" i="5"/>
  <c r="YM2" i="5"/>
  <c r="XW2" i="5"/>
  <c r="XG2" i="5"/>
  <c r="WQ2" i="5"/>
  <c r="WA2" i="5"/>
  <c r="VK2" i="5"/>
  <c r="UU2" i="5"/>
  <c r="UE2" i="5"/>
  <c r="TO2" i="5"/>
  <c r="SY2" i="5"/>
  <c r="SI2" i="5"/>
  <c r="RU2" i="5"/>
  <c r="RK2" i="5"/>
  <c r="RA2" i="5"/>
  <c r="QO2" i="5"/>
  <c r="QE2" i="5"/>
  <c r="PU2" i="5"/>
  <c r="PI2" i="5"/>
  <c r="OY2" i="5"/>
  <c r="OO2" i="5"/>
  <c r="OC2" i="5"/>
  <c r="NS2" i="5"/>
  <c r="NI2" i="5"/>
  <c r="MW2" i="5"/>
  <c r="MM2" i="5"/>
  <c r="MC2" i="5"/>
  <c r="LQ2" i="5"/>
  <c r="LG2" i="5"/>
  <c r="KW2" i="5"/>
  <c r="KK2" i="5"/>
  <c r="KA2" i="5"/>
  <c r="JQ2" i="5"/>
  <c r="JE2" i="5"/>
  <c r="IU2" i="5"/>
  <c r="IK2" i="5"/>
  <c r="HY2" i="5"/>
  <c r="HO2" i="5"/>
  <c r="HE2" i="5"/>
  <c r="GS2" i="5"/>
  <c r="GI2" i="5"/>
  <c r="FY2" i="5"/>
  <c r="FQ2" i="5"/>
  <c r="FI2" i="5"/>
  <c r="FA2" i="5"/>
  <c r="ES2" i="5"/>
  <c r="EK2" i="5"/>
  <c r="EC2" i="5"/>
  <c r="DU2" i="5"/>
  <c r="DM2" i="5"/>
  <c r="DE2" i="5"/>
  <c r="CW2" i="5"/>
  <c r="CO2" i="5"/>
  <c r="CG2" i="5"/>
  <c r="BY2" i="5"/>
  <c r="BQ2" i="5"/>
  <c r="BI2" i="5"/>
  <c r="BA2" i="5"/>
  <c r="AS2" i="5"/>
  <c r="AK2" i="5"/>
  <c r="AC2" i="5"/>
  <c r="U2" i="5"/>
  <c r="M2" i="5"/>
  <c r="E2" i="5"/>
  <c r="ADS2" i="4"/>
  <c r="ADK2" i="4"/>
  <c r="ADC2" i="4"/>
  <c r="ACU2" i="4"/>
  <c r="ACM2" i="4"/>
  <c r="ACE2" i="4"/>
  <c r="ABW2" i="4"/>
  <c r="ABO2" i="4"/>
  <c r="ABG2" i="4"/>
  <c r="AAY2" i="4"/>
  <c r="AAQ2" i="4"/>
  <c r="AAI2" i="4"/>
  <c r="AAA2" i="4"/>
  <c r="ZS2" i="4"/>
  <c r="ZK2" i="4"/>
  <c r="ZC2" i="4"/>
  <c r="YU2" i="4"/>
  <c r="YM2" i="4"/>
  <c r="YE2" i="4"/>
  <c r="XW2" i="4"/>
  <c r="XO2" i="4"/>
  <c r="XG2" i="4"/>
  <c r="WY2" i="4"/>
  <c r="WQ2" i="4"/>
  <c r="WI2" i="4"/>
  <c r="WA2" i="4"/>
  <c r="VS2" i="4"/>
  <c r="VK2" i="4"/>
  <c r="VC2" i="4"/>
  <c r="UU2" i="4"/>
  <c r="UM2" i="4"/>
  <c r="UE2" i="4"/>
  <c r="TW2" i="4"/>
  <c r="TO2" i="4"/>
  <c r="TG2" i="4"/>
  <c r="SY2" i="4"/>
  <c r="SQ2" i="4"/>
  <c r="SI2" i="4"/>
  <c r="SA2" i="4"/>
  <c r="RS2" i="4"/>
  <c r="RK2" i="4"/>
  <c r="RC2" i="4"/>
  <c r="QU2" i="4"/>
  <c r="QM2" i="4"/>
  <c r="QE2" i="4"/>
  <c r="PW2" i="4"/>
  <c r="PO2" i="4"/>
  <c r="PG2" i="4"/>
  <c r="OY2" i="4"/>
  <c r="OQ2" i="4"/>
  <c r="OI2" i="4"/>
  <c r="OA2" i="4"/>
  <c r="NS2" i="4"/>
  <c r="NK2" i="4"/>
  <c r="NC2" i="4"/>
  <c r="MU2" i="4"/>
  <c r="MM2" i="4"/>
  <c r="ME2" i="4"/>
  <c r="LW2" i="4"/>
  <c r="LO2" i="4"/>
  <c r="LG2" i="4"/>
  <c r="KY2" i="4"/>
  <c r="KQ2" i="4"/>
  <c r="KI2" i="4"/>
  <c r="KA2" i="4"/>
  <c r="JS2" i="4"/>
  <c r="JK2" i="4"/>
  <c r="JC2" i="4"/>
  <c r="IU2" i="4"/>
  <c r="IM2" i="4"/>
  <c r="IE2" i="4"/>
  <c r="HW2" i="4"/>
  <c r="HO2" i="4"/>
  <c r="HG2" i="4"/>
  <c r="GY2" i="4"/>
  <c r="GQ2" i="4"/>
  <c r="GI2" i="4"/>
  <c r="GA2" i="4"/>
  <c r="FS2" i="4"/>
  <c r="FK2" i="4"/>
  <c r="FC2" i="4"/>
  <c r="EU2" i="4"/>
  <c r="EM2" i="4"/>
  <c r="EE2" i="4"/>
  <c r="DW2" i="4"/>
  <c r="DO2" i="4"/>
  <c r="DG2" i="4"/>
  <c r="CY2" i="4"/>
  <c r="CQ2" i="4"/>
  <c r="CI2" i="4"/>
  <c r="CA2" i="4"/>
  <c r="BS2" i="4"/>
  <c r="BK2" i="4"/>
  <c r="BC2" i="4"/>
  <c r="AU2" i="4"/>
  <c r="AM2" i="4"/>
  <c r="AE2" i="4"/>
  <c r="W2" i="4"/>
  <c r="O2" i="4"/>
  <c r="G2" i="4"/>
  <c r="ADU2" i="3"/>
  <c r="ADM2" i="3"/>
  <c r="ADE2" i="3"/>
  <c r="ACW2" i="3"/>
  <c r="ACO2" i="3"/>
  <c r="PQ2" i="8"/>
  <c r="U2" i="8"/>
  <c r="VG2" i="7"/>
  <c r="QI2" i="7"/>
  <c r="MG2" i="7"/>
  <c r="JU2" i="7"/>
  <c r="HI2" i="7"/>
  <c r="FC2" i="7"/>
  <c r="DK2" i="7"/>
  <c r="BU2" i="7"/>
  <c r="AE2" i="7"/>
  <c r="ADI2" i="6"/>
  <c r="ABS2" i="6"/>
  <c r="AAE2" i="6"/>
  <c r="YY2" i="6"/>
  <c r="XS2" i="6"/>
  <c r="WM2" i="6"/>
  <c r="VG2" i="6"/>
  <c r="UA2" i="6"/>
  <c r="SU2" i="6"/>
  <c r="RO2" i="6"/>
  <c r="QI2" i="6"/>
  <c r="PC2" i="6"/>
  <c r="NW2" i="6"/>
  <c r="MQ2" i="6"/>
  <c r="LK2" i="6"/>
  <c r="KE2" i="6"/>
  <c r="IY2" i="6"/>
  <c r="HS2" i="6"/>
  <c r="GM2" i="6"/>
  <c r="FG2" i="6"/>
  <c r="EA2" i="6"/>
  <c r="DK2" i="6"/>
  <c r="CU2" i="6"/>
  <c r="CE2" i="6"/>
  <c r="BO2" i="6"/>
  <c r="AY2" i="6"/>
  <c r="AI2" i="6"/>
  <c r="S2" i="6"/>
  <c r="C2" i="6"/>
  <c r="ADI2" i="5"/>
  <c r="ACS2" i="5"/>
  <c r="ACC2" i="5"/>
  <c r="ABM2" i="5"/>
  <c r="AAW2" i="5"/>
  <c r="AAG2" i="5"/>
  <c r="ZQ2" i="5"/>
  <c r="ZA2" i="5"/>
  <c r="YK2" i="5"/>
  <c r="XU2" i="5"/>
  <c r="XE2" i="5"/>
  <c r="WO2" i="5"/>
  <c r="VY2" i="5"/>
  <c r="VI2" i="5"/>
  <c r="US2" i="5"/>
  <c r="UC2" i="5"/>
  <c r="TM2" i="5"/>
  <c r="SW2" i="5"/>
  <c r="SG2" i="5"/>
  <c r="RS2" i="5"/>
  <c r="RI2" i="5"/>
  <c r="QW2" i="5"/>
  <c r="QM2" i="5"/>
  <c r="QC2" i="5"/>
  <c r="PQ2" i="5"/>
  <c r="PG2" i="5"/>
  <c r="OW2" i="5"/>
  <c r="OK2" i="5"/>
  <c r="OA2" i="5"/>
  <c r="NQ2" i="5"/>
  <c r="NE2" i="5"/>
  <c r="MU2" i="5"/>
  <c r="MK2" i="5"/>
  <c r="LY2" i="5"/>
  <c r="LO2" i="5"/>
  <c r="LE2" i="5"/>
  <c r="KS2" i="5"/>
  <c r="KI2" i="5"/>
  <c r="JY2" i="5"/>
  <c r="JM2" i="5"/>
  <c r="JC2" i="5"/>
  <c r="IS2" i="5"/>
  <c r="IG2" i="5"/>
  <c r="HW2" i="5"/>
  <c r="HM2" i="5"/>
  <c r="HA2" i="5"/>
  <c r="GQ2" i="5"/>
  <c r="GG2" i="5"/>
  <c r="FW2" i="5"/>
  <c r="FO2" i="5"/>
  <c r="FG2" i="5"/>
  <c r="EY2" i="5"/>
  <c r="EQ2" i="5"/>
  <c r="EI2" i="5"/>
  <c r="EA2" i="5"/>
  <c r="DS2" i="5"/>
  <c r="DK2" i="5"/>
  <c r="DC2" i="5"/>
  <c r="CU2" i="5"/>
  <c r="CM2" i="5"/>
  <c r="CE2" i="5"/>
  <c r="BW2" i="5"/>
  <c r="BO2" i="5"/>
  <c r="BG2" i="5"/>
  <c r="AY2" i="5"/>
  <c r="AQ2" i="5"/>
  <c r="AI2" i="5"/>
  <c r="AA2" i="5"/>
  <c r="S2" i="5"/>
  <c r="K2" i="5"/>
  <c r="C2" i="5"/>
  <c r="ADQ2" i="4"/>
  <c r="ADI2" i="4"/>
  <c r="ADA2" i="4"/>
  <c r="ACS2" i="4"/>
  <c r="ACK2" i="4"/>
  <c r="ACC2" i="4"/>
  <c r="ABU2" i="4"/>
  <c r="ABM2" i="4"/>
  <c r="ABE2" i="4"/>
  <c r="AAW2" i="4"/>
  <c r="AAO2" i="4"/>
  <c r="AAG2" i="4"/>
  <c r="ZY2" i="4"/>
  <c r="ZQ2" i="4"/>
  <c r="ZI2" i="4"/>
  <c r="ZA2" i="4"/>
  <c r="YS2" i="4"/>
  <c r="YK2" i="4"/>
  <c r="YC2" i="4"/>
  <c r="XU2" i="4"/>
  <c r="KS2" i="8"/>
  <c r="LQ2" i="7"/>
  <c r="DA2" i="7"/>
  <c r="ABI2" i="6"/>
  <c r="WE2" i="6"/>
  <c r="RG2" i="6"/>
  <c r="MI2" i="6"/>
  <c r="HK2" i="6"/>
  <c r="DE2" i="6"/>
  <c r="AS2" i="6"/>
  <c r="ADC2" i="5"/>
  <c r="AAQ2" i="5"/>
  <c r="YE2" i="5"/>
  <c r="VS2" i="5"/>
  <c r="TG2" i="5"/>
  <c r="RE2" i="5"/>
  <c r="PO2" i="5"/>
  <c r="NY2" i="5"/>
  <c r="MG2" i="5"/>
  <c r="KQ2" i="5"/>
  <c r="JA2" i="5"/>
  <c r="HI2" i="5"/>
  <c r="FU2" i="5"/>
  <c r="EO2" i="5"/>
  <c r="DI2" i="5"/>
  <c r="CC2" i="5"/>
  <c r="AW2" i="5"/>
  <c r="Q2" i="5"/>
  <c r="ADG2" i="4"/>
  <c r="ACA2" i="4"/>
  <c r="AAU2" i="4"/>
  <c r="ZO2" i="4"/>
  <c r="YI2" i="4"/>
  <c r="XK2" i="4"/>
  <c r="WU2" i="4"/>
  <c r="WE2" i="4"/>
  <c r="VO2" i="4"/>
  <c r="UY2" i="4"/>
  <c r="UI2" i="4"/>
  <c r="TS2" i="4"/>
  <c r="TC2" i="4"/>
  <c r="SM2" i="4"/>
  <c r="RW2" i="4"/>
  <c r="RG2" i="4"/>
  <c r="QQ2" i="4"/>
  <c r="QA2" i="4"/>
  <c r="PK2" i="4"/>
  <c r="OU2" i="4"/>
  <c r="OE2" i="4"/>
  <c r="NO2" i="4"/>
  <c r="MY2" i="4"/>
  <c r="MI2" i="4"/>
  <c r="LS2" i="4"/>
  <c r="LC2" i="4"/>
  <c r="KM2" i="4"/>
  <c r="JW2" i="4"/>
  <c r="JG2" i="4"/>
  <c r="IQ2" i="4"/>
  <c r="IA2" i="4"/>
  <c r="HK2" i="4"/>
  <c r="GU2" i="4"/>
  <c r="GE2" i="4"/>
  <c r="FO2" i="4"/>
  <c r="EY2" i="4"/>
  <c r="EI2" i="4"/>
  <c r="DS2" i="4"/>
  <c r="DC2" i="4"/>
  <c r="CM2" i="4"/>
  <c r="BW2" i="4"/>
  <c r="BG2" i="4"/>
  <c r="AQ2" i="4"/>
  <c r="AA2" i="4"/>
  <c r="K2" i="4"/>
  <c r="ADQ2" i="3"/>
  <c r="ADA2" i="3"/>
  <c r="ACK2" i="3"/>
  <c r="ABY2" i="3"/>
  <c r="ABO2" i="3"/>
  <c r="ABE2" i="3"/>
  <c r="AAS2" i="3"/>
  <c r="AAI2" i="3"/>
  <c r="ZY2" i="3"/>
  <c r="ZM2" i="3"/>
  <c r="ZC2" i="3"/>
  <c r="YS2" i="3"/>
  <c r="YG2" i="3"/>
  <c r="XW2" i="3"/>
  <c r="XM2" i="3"/>
  <c r="XA2" i="3"/>
  <c r="WQ2" i="3"/>
  <c r="WG2" i="3"/>
  <c r="VU2" i="3"/>
  <c r="VK2" i="3"/>
  <c r="VA2" i="3"/>
  <c r="UO2" i="3"/>
  <c r="UE2" i="3"/>
  <c r="TU2" i="3"/>
  <c r="TI2" i="3"/>
  <c r="SY2" i="3"/>
  <c r="SO2" i="3"/>
  <c r="SC2" i="3"/>
  <c r="RS2" i="3"/>
  <c r="RI2" i="3"/>
  <c r="QW2" i="3"/>
  <c r="QM2" i="3"/>
  <c r="QE2" i="3"/>
  <c r="PW2" i="3"/>
  <c r="PO2" i="3"/>
  <c r="PG2" i="3"/>
  <c r="OY2" i="3"/>
  <c r="OQ2" i="3"/>
  <c r="OI2" i="3"/>
  <c r="OA2" i="3"/>
  <c r="NS2" i="3"/>
  <c r="NK2" i="3"/>
  <c r="NC2" i="3"/>
  <c r="MU2" i="3"/>
  <c r="MM2" i="3"/>
  <c r="ME2" i="3"/>
  <c r="LW2" i="3"/>
  <c r="LO2" i="3"/>
  <c r="LG2" i="3"/>
  <c r="KY2" i="3"/>
  <c r="KQ2" i="3"/>
  <c r="KI2" i="3"/>
  <c r="KA2" i="3"/>
  <c r="JS2" i="3"/>
  <c r="JK2" i="3"/>
  <c r="JC2" i="3"/>
  <c r="IU2" i="3"/>
  <c r="IM2" i="3"/>
  <c r="IE2" i="3"/>
  <c r="HW2" i="3"/>
  <c r="HO2" i="3"/>
  <c r="HG2" i="3"/>
  <c r="GY2" i="3"/>
  <c r="GQ2" i="3"/>
  <c r="GI2" i="3"/>
  <c r="GA2" i="3"/>
  <c r="FS2" i="3"/>
  <c r="FK2" i="3"/>
  <c r="FC2" i="3"/>
  <c r="EU2" i="3"/>
  <c r="EM2" i="3"/>
  <c r="EE2" i="3"/>
  <c r="DW2" i="3"/>
  <c r="DO2" i="3"/>
  <c r="DG2" i="3"/>
  <c r="CY2" i="3"/>
  <c r="CQ2" i="3"/>
  <c r="CI2" i="3"/>
  <c r="CA2" i="3"/>
  <c r="BS2" i="3"/>
  <c r="BK2" i="3"/>
  <c r="BC2" i="3"/>
  <c r="AU2" i="3"/>
  <c r="AM2" i="3"/>
  <c r="AE2" i="3"/>
  <c r="W2" i="3"/>
  <c r="O2" i="3"/>
  <c r="G2" i="3"/>
  <c r="ADU2" i="2"/>
  <c r="ADM2" i="2"/>
  <c r="ADE2" i="2"/>
  <c r="ACW2" i="2"/>
  <c r="ACO2" i="2"/>
  <c r="ACG2" i="2"/>
  <c r="ABY2" i="2"/>
  <c r="ABQ2" i="2"/>
  <c r="ABI2" i="2"/>
  <c r="ABA2" i="2"/>
  <c r="AAS2" i="2"/>
  <c r="AAK2" i="2"/>
  <c r="AAC2" i="2"/>
  <c r="ZU2" i="2"/>
  <c r="ZM2" i="2"/>
  <c r="ZE2" i="2"/>
  <c r="YW2" i="2"/>
  <c r="YO2" i="2"/>
  <c r="YG2" i="2"/>
  <c r="XY2" i="2"/>
  <c r="XQ2" i="2"/>
  <c r="XI2" i="2"/>
  <c r="XA2" i="2"/>
  <c r="WS2" i="2"/>
  <c r="WK2" i="2"/>
  <c r="WC2" i="2"/>
  <c r="VU2" i="2"/>
  <c r="VM2" i="2"/>
  <c r="VE2" i="2"/>
  <c r="UW2" i="2"/>
  <c r="UO2" i="2"/>
  <c r="UG2" i="2"/>
  <c r="TY2" i="2"/>
  <c r="TQ2" i="2"/>
  <c r="TI2" i="2"/>
  <c r="TA2" i="2"/>
  <c r="SS2" i="2"/>
  <c r="SK2" i="2"/>
  <c r="SC2" i="2"/>
  <c r="RU2" i="2"/>
  <c r="RM2" i="2"/>
  <c r="RE2" i="2"/>
  <c r="QW2" i="2"/>
  <c r="QO2" i="2"/>
  <c r="QG2" i="2"/>
  <c r="PY2" i="2"/>
  <c r="PQ2" i="2"/>
  <c r="PI2" i="2"/>
  <c r="PA2" i="2"/>
  <c r="OS2" i="2"/>
  <c r="OK2" i="2"/>
  <c r="OC2" i="2"/>
  <c r="NU2" i="2"/>
  <c r="NM2" i="2"/>
  <c r="NE2" i="2"/>
  <c r="MW2" i="2"/>
  <c r="MO2" i="2"/>
  <c r="MG2" i="2"/>
  <c r="LY2" i="2"/>
  <c r="LQ2" i="2"/>
  <c r="LI2" i="2"/>
  <c r="LA2" i="2"/>
  <c r="KS2" i="2"/>
  <c r="KK2" i="2"/>
  <c r="KC2" i="2"/>
  <c r="JU2" i="2"/>
  <c r="JM2" i="2"/>
  <c r="JE2" i="2"/>
  <c r="IW2" i="2"/>
  <c r="IO2" i="2"/>
  <c r="IG2" i="2"/>
  <c r="HY2" i="2"/>
  <c r="HQ2" i="2"/>
  <c r="HI2" i="2"/>
  <c r="HA2" i="2"/>
  <c r="GS2" i="2"/>
  <c r="GK2" i="2"/>
  <c r="GC2" i="2"/>
  <c r="FU2" i="2"/>
  <c r="FM2" i="2"/>
  <c r="FE2" i="2"/>
  <c r="EW2" i="2"/>
  <c r="EO2" i="2"/>
  <c r="EG2" i="2"/>
  <c r="DY2" i="2"/>
  <c r="DQ2" i="2"/>
  <c r="DI2" i="2"/>
  <c r="DA2" i="2"/>
  <c r="CS2" i="2"/>
  <c r="CK2" i="2"/>
  <c r="CC2" i="2"/>
  <c r="BU2" i="2"/>
  <c r="BM2" i="2"/>
  <c r="BE2" i="2"/>
  <c r="AW2" i="2"/>
  <c r="AO2" i="2"/>
  <c r="AG2" i="2"/>
  <c r="Y2" i="2"/>
  <c r="Q2" i="2"/>
  <c r="I2" i="2"/>
  <c r="A2" i="2"/>
  <c r="ADO2" i="1"/>
  <c r="ADG2" i="1"/>
  <c r="ACY2" i="1"/>
  <c r="ACQ2" i="1"/>
  <c r="ACI2" i="1"/>
  <c r="ACA2" i="1"/>
  <c r="ABS2" i="1"/>
  <c r="ABK2" i="1"/>
  <c r="ABC2" i="1"/>
  <c r="AAU2" i="1"/>
  <c r="ACE2" i="7"/>
  <c r="JE2" i="7"/>
  <c r="BK2" i="7"/>
  <c r="ZW2" i="6"/>
  <c r="UY2" i="6"/>
  <c r="QA2" i="6"/>
  <c r="LC2" i="6"/>
  <c r="GE2" i="6"/>
  <c r="CO2" i="6"/>
  <c r="AC2" i="6"/>
  <c r="ACM2" i="5"/>
  <c r="AAA2" i="5"/>
  <c r="XO2" i="5"/>
  <c r="VC2" i="5"/>
  <c r="SQ2" i="5"/>
  <c r="QU2" i="5"/>
  <c r="PE2" i="5"/>
  <c r="NM2" i="5"/>
  <c r="LW2" i="5"/>
  <c r="KG2" i="5"/>
  <c r="IO2" i="5"/>
  <c r="GY2" i="5"/>
  <c r="FM2" i="5"/>
  <c r="EG2" i="5"/>
  <c r="DA2" i="5"/>
  <c r="BU2" i="5"/>
  <c r="AO2" i="5"/>
  <c r="I2" i="5"/>
  <c r="ACY2" i="4"/>
  <c r="ABS2" i="4"/>
  <c r="AAM2" i="4"/>
  <c r="ZG2" i="4"/>
  <c r="YA2" i="4"/>
  <c r="XE2" i="4"/>
  <c r="WO2" i="4"/>
  <c r="VY2" i="4"/>
  <c r="VI2" i="4"/>
  <c r="US2" i="4"/>
  <c r="UC2" i="4"/>
  <c r="TM2" i="4"/>
  <c r="SW2" i="4"/>
  <c r="SG2" i="4"/>
  <c r="RQ2" i="4"/>
  <c r="RA2" i="4"/>
  <c r="QK2" i="4"/>
  <c r="PU2" i="4"/>
  <c r="PE2" i="4"/>
  <c r="OO2" i="4"/>
  <c r="NY2" i="4"/>
  <c r="NI2" i="4"/>
  <c r="MS2" i="4"/>
  <c r="MC2" i="4"/>
  <c r="LM2" i="4"/>
  <c r="KW2" i="4"/>
  <c r="KG2" i="4"/>
  <c r="JQ2" i="4"/>
  <c r="JA2" i="4"/>
  <c r="IK2" i="4"/>
  <c r="HU2" i="4"/>
  <c r="HE2" i="4"/>
  <c r="GO2" i="4"/>
  <c r="FY2" i="4"/>
  <c r="FI2" i="4"/>
  <c r="ES2" i="4"/>
  <c r="EC2" i="4"/>
  <c r="DM2" i="4"/>
  <c r="CW2" i="4"/>
  <c r="CG2" i="4"/>
  <c r="BQ2" i="4"/>
  <c r="BA2" i="4"/>
  <c r="AK2" i="4"/>
  <c r="U2" i="4"/>
  <c r="E2" i="4"/>
  <c r="ADK2" i="3"/>
  <c r="ACU2" i="3"/>
  <c r="ACG2" i="3"/>
  <c r="ABW2" i="3"/>
  <c r="ABM2" i="3"/>
  <c r="ABA2" i="3"/>
  <c r="AAQ2" i="3"/>
  <c r="AAG2" i="3"/>
  <c r="ZU2" i="3"/>
  <c r="ZK2" i="3"/>
  <c r="ZA2" i="3"/>
  <c r="YO2" i="3"/>
  <c r="YE2" i="3"/>
  <c r="XU2" i="3"/>
  <c r="XI2" i="3"/>
  <c r="WY2" i="3"/>
  <c r="WO2" i="3"/>
  <c r="WC2" i="3"/>
  <c r="VS2" i="3"/>
  <c r="VI2" i="3"/>
  <c r="UW2" i="3"/>
  <c r="UM2" i="3"/>
  <c r="UC2" i="3"/>
  <c r="TQ2" i="3"/>
  <c r="TG2" i="3"/>
  <c r="SW2" i="3"/>
  <c r="SK2" i="3"/>
  <c r="SA2" i="3"/>
  <c r="RQ2" i="3"/>
  <c r="RE2" i="3"/>
  <c r="QU2" i="3"/>
  <c r="QK2" i="3"/>
  <c r="QC2" i="3"/>
  <c r="PU2" i="3"/>
  <c r="PM2" i="3"/>
  <c r="PE2" i="3"/>
  <c r="OW2" i="3"/>
  <c r="OO2" i="3"/>
  <c r="OG2" i="3"/>
  <c r="NY2" i="3"/>
  <c r="NQ2" i="3"/>
  <c r="NI2" i="3"/>
  <c r="NA2" i="3"/>
  <c r="MS2" i="3"/>
  <c r="MK2" i="3"/>
  <c r="MC2" i="3"/>
  <c r="LU2" i="3"/>
  <c r="LM2" i="3"/>
  <c r="LE2" i="3"/>
  <c r="KW2" i="3"/>
  <c r="KO2" i="3"/>
  <c r="KG2" i="3"/>
  <c r="JY2" i="3"/>
  <c r="JQ2" i="3"/>
  <c r="JI2" i="3"/>
  <c r="JA2" i="3"/>
  <c r="IS2" i="3"/>
  <c r="IK2" i="3"/>
  <c r="IC2" i="3"/>
  <c r="HU2" i="3"/>
  <c r="HM2" i="3"/>
  <c r="HE2" i="3"/>
  <c r="GW2" i="3"/>
  <c r="GO2" i="3"/>
  <c r="GG2" i="3"/>
  <c r="FY2" i="3"/>
  <c r="FQ2" i="3"/>
  <c r="FI2" i="3"/>
  <c r="FA2" i="3"/>
  <c r="ES2" i="3"/>
  <c r="EK2" i="3"/>
  <c r="EC2" i="3"/>
  <c r="DU2" i="3"/>
  <c r="DM2" i="3"/>
  <c r="DE2" i="3"/>
  <c r="CW2" i="3"/>
  <c r="CO2" i="3"/>
  <c r="CG2" i="3"/>
  <c r="BY2" i="3"/>
  <c r="BQ2" i="3"/>
  <c r="BI2" i="3"/>
  <c r="BA2" i="3"/>
  <c r="AS2" i="3"/>
  <c r="AK2" i="3"/>
  <c r="AC2" i="3"/>
  <c r="U2" i="3"/>
  <c r="M2" i="3"/>
  <c r="E2" i="3"/>
  <c r="ADS2" i="2"/>
  <c r="ADK2" i="2"/>
  <c r="ADC2" i="2"/>
  <c r="ACU2" i="2"/>
  <c r="ACM2" i="2"/>
  <c r="ACE2" i="2"/>
  <c r="ABW2" i="2"/>
  <c r="ABO2" i="2"/>
  <c r="ABG2" i="2"/>
  <c r="AAY2" i="2"/>
  <c r="AAQ2" i="2"/>
  <c r="AAI2" i="2"/>
  <c r="AAA2" i="2"/>
  <c r="ZS2" i="2"/>
  <c r="ZK2" i="2"/>
  <c r="ZC2" i="2"/>
  <c r="YU2" i="2"/>
  <c r="YM2" i="2"/>
  <c r="YE2" i="2"/>
  <c r="XW2" i="2"/>
  <c r="XO2" i="2"/>
  <c r="XG2" i="2"/>
  <c r="WY2" i="2"/>
  <c r="WQ2" i="2"/>
  <c r="WI2" i="2"/>
  <c r="WA2" i="2"/>
  <c r="VS2" i="2"/>
  <c r="VK2" i="2"/>
  <c r="VC2" i="2"/>
  <c r="UU2" i="2"/>
  <c r="UM2" i="2"/>
  <c r="UE2" i="2"/>
  <c r="TW2" i="2"/>
  <c r="TO2" i="2"/>
  <c r="TG2" i="2"/>
  <c r="SY2" i="2"/>
  <c r="SQ2" i="2"/>
  <c r="SI2" i="2"/>
  <c r="SA2" i="2"/>
  <c r="RS2" i="2"/>
  <c r="RK2" i="2"/>
  <c r="RC2" i="2"/>
  <c r="QU2" i="2"/>
  <c r="QM2" i="2"/>
  <c r="QE2" i="2"/>
  <c r="PW2" i="2"/>
  <c r="PO2" i="2"/>
  <c r="PG2" i="2"/>
  <c r="OY2" i="2"/>
  <c r="OQ2" i="2"/>
  <c r="OI2" i="2"/>
  <c r="OA2" i="2"/>
  <c r="NS2" i="2"/>
  <c r="NK2" i="2"/>
  <c r="NC2" i="2"/>
  <c r="MU2" i="2"/>
  <c r="MM2" i="2"/>
  <c r="ME2" i="2"/>
  <c r="LW2" i="2"/>
  <c r="LO2" i="2"/>
  <c r="LG2" i="2"/>
  <c r="KY2" i="2"/>
  <c r="KQ2" i="2"/>
  <c r="KI2" i="2"/>
  <c r="KA2" i="2"/>
  <c r="JS2" i="2"/>
  <c r="JK2" i="2"/>
  <c r="JC2" i="2"/>
  <c r="IU2" i="2"/>
  <c r="IM2" i="2"/>
  <c r="IE2" i="2"/>
  <c r="HW2" i="2"/>
  <c r="HO2" i="2"/>
  <c r="HG2" i="2"/>
  <c r="GY2" i="2"/>
  <c r="GQ2" i="2"/>
  <c r="GI2" i="2"/>
  <c r="GA2" i="2"/>
  <c r="FS2" i="2"/>
  <c r="FK2" i="2"/>
  <c r="FC2" i="2"/>
  <c r="EU2" i="2"/>
  <c r="EM2" i="2"/>
  <c r="EE2" i="2"/>
  <c r="DW2" i="2"/>
  <c r="DO2" i="2"/>
  <c r="DG2" i="2"/>
  <c r="CY2" i="2"/>
  <c r="CQ2" i="2"/>
  <c r="CI2" i="2"/>
  <c r="CA2" i="2"/>
  <c r="BS2" i="2"/>
  <c r="BK2" i="2"/>
  <c r="BC2" i="2"/>
  <c r="UA2" i="7"/>
  <c r="GS2" i="7"/>
  <c r="S2" i="7"/>
  <c r="YQ2" i="6"/>
  <c r="TS2" i="6"/>
  <c r="OU2" i="6"/>
  <c r="JW2" i="6"/>
  <c r="EY2" i="6"/>
  <c r="BY2" i="6"/>
  <c r="M2" i="6"/>
  <c r="ABW2" i="5"/>
  <c r="ZK2" i="5"/>
  <c r="WY2" i="5"/>
  <c r="UM2" i="5"/>
  <c r="SA2" i="5"/>
  <c r="QK2" i="5"/>
  <c r="OS2" i="5"/>
  <c r="NC2" i="5"/>
  <c r="LM2" i="5"/>
  <c r="JU2" i="5"/>
  <c r="IE2" i="5"/>
  <c r="GO2" i="5"/>
  <c r="FE2" i="5"/>
  <c r="DY2" i="5"/>
  <c r="CS2" i="5"/>
  <c r="BM2" i="5"/>
  <c r="AG2" i="5"/>
  <c r="A2" i="5"/>
  <c r="ACQ2" i="4"/>
  <c r="ABK2" i="4"/>
  <c r="AAE2" i="4"/>
  <c r="YY2" i="4"/>
  <c r="XS2" i="4"/>
  <c r="XC2" i="4"/>
  <c r="WM2" i="4"/>
  <c r="VW2" i="4"/>
  <c r="VG2" i="4"/>
  <c r="UQ2" i="4"/>
  <c r="UA2" i="4"/>
  <c r="TK2" i="4"/>
  <c r="SU2" i="4"/>
  <c r="SE2" i="4"/>
  <c r="RO2" i="4"/>
  <c r="QY2" i="4"/>
  <c r="QI2" i="4"/>
  <c r="PS2" i="4"/>
  <c r="PC2" i="4"/>
  <c r="OM2" i="4"/>
  <c r="NW2" i="4"/>
  <c r="NG2" i="4"/>
  <c r="MQ2" i="4"/>
  <c r="MA2" i="4"/>
  <c r="LK2" i="4"/>
  <c r="KU2" i="4"/>
  <c r="KE2" i="4"/>
  <c r="JO2" i="4"/>
  <c r="IY2" i="4"/>
  <c r="II2" i="4"/>
  <c r="HS2" i="4"/>
  <c r="HC2" i="4"/>
  <c r="GM2" i="4"/>
  <c r="FW2" i="4"/>
  <c r="FG2" i="4"/>
  <c r="EQ2" i="4"/>
  <c r="EA2" i="4"/>
  <c r="DK2" i="4"/>
  <c r="CU2" i="4"/>
  <c r="CE2" i="4"/>
  <c r="BO2" i="4"/>
  <c r="AY2" i="4"/>
  <c r="AI2" i="4"/>
  <c r="S2" i="4"/>
  <c r="C2" i="4"/>
  <c r="ADI2" i="3"/>
  <c r="ACS2" i="3"/>
  <c r="ACE2" i="3"/>
  <c r="ABU2" i="3"/>
  <c r="ABI2" i="3"/>
  <c r="AAY2" i="3"/>
  <c r="AAO2" i="3"/>
  <c r="AAC2" i="3"/>
  <c r="ZS2" i="3"/>
  <c r="ZI2" i="3"/>
  <c r="YW2" i="3"/>
  <c r="YM2" i="3"/>
  <c r="YC2" i="3"/>
  <c r="XQ2" i="3"/>
  <c r="XG2" i="3"/>
  <c r="WW2" i="3"/>
  <c r="WK2" i="3"/>
  <c r="WA2" i="3"/>
  <c r="VQ2" i="3"/>
  <c r="VE2" i="3"/>
  <c r="UU2" i="3"/>
  <c r="UK2" i="3"/>
  <c r="TY2" i="3"/>
  <c r="TO2" i="3"/>
  <c r="TE2" i="3"/>
  <c r="SS2" i="3"/>
  <c r="SI2" i="3"/>
  <c r="RY2" i="3"/>
  <c r="RM2" i="3"/>
  <c r="RC2" i="3"/>
  <c r="QS2" i="3"/>
  <c r="QI2" i="3"/>
  <c r="QA2" i="3"/>
  <c r="PS2" i="3"/>
  <c r="PK2" i="3"/>
  <c r="PC2" i="3"/>
  <c r="OU2" i="3"/>
  <c r="OM2" i="3"/>
  <c r="OE2" i="3"/>
  <c r="NW2" i="3"/>
  <c r="NO2" i="3"/>
  <c r="NG2" i="3"/>
  <c r="MY2" i="3"/>
  <c r="MQ2" i="3"/>
  <c r="MI2" i="3"/>
  <c r="MA2" i="3"/>
  <c r="LS2" i="3"/>
  <c r="LK2" i="3"/>
  <c r="LC2" i="3"/>
  <c r="KU2" i="3"/>
  <c r="KM2" i="3"/>
  <c r="KE2" i="3"/>
  <c r="JW2" i="3"/>
  <c r="JO2" i="3"/>
  <c r="JG2" i="3"/>
  <c r="IY2" i="3"/>
  <c r="IQ2" i="3"/>
  <c r="II2" i="3"/>
  <c r="IA2" i="3"/>
  <c r="HS2" i="3"/>
  <c r="HK2" i="3"/>
  <c r="HC2" i="3"/>
  <c r="GU2" i="3"/>
  <c r="GM2" i="3"/>
  <c r="GE2" i="3"/>
  <c r="FW2" i="3"/>
  <c r="FO2" i="3"/>
  <c r="FG2" i="3"/>
  <c r="EY2" i="3"/>
  <c r="EQ2" i="3"/>
  <c r="EI2" i="3"/>
  <c r="EA2" i="3"/>
  <c r="DS2" i="3"/>
  <c r="DK2" i="3"/>
  <c r="DC2" i="3"/>
  <c r="CU2" i="3"/>
  <c r="CM2" i="3"/>
  <c r="CE2" i="3"/>
  <c r="BW2" i="3"/>
  <c r="BO2" i="3"/>
  <c r="BG2" i="3"/>
  <c r="AY2" i="3"/>
  <c r="AQ2" i="3"/>
  <c r="AI2" i="3"/>
  <c r="AA2" i="3"/>
  <c r="S2" i="3"/>
  <c r="K2" i="3"/>
  <c r="C2" i="3"/>
  <c r="ADQ2" i="2"/>
  <c r="ADI2" i="2"/>
  <c r="ADA2" i="2"/>
  <c r="ACS2" i="2"/>
  <c r="ACK2" i="2"/>
  <c r="ACC2" i="2"/>
  <c r="ABU2" i="2"/>
  <c r="ABM2" i="2"/>
  <c r="ABE2" i="2"/>
  <c r="AAW2" i="2"/>
  <c r="AAO2" i="2"/>
  <c r="AAG2" i="2"/>
  <c r="ZY2" i="2"/>
  <c r="ZQ2" i="2"/>
  <c r="ZI2" i="2"/>
  <c r="ZA2" i="2"/>
  <c r="YS2" i="2"/>
  <c r="YK2" i="2"/>
  <c r="YC2" i="2"/>
  <c r="XU2" i="2"/>
  <c r="XM2" i="2"/>
  <c r="XE2" i="2"/>
  <c r="WW2" i="2"/>
  <c r="WO2" i="2"/>
  <c r="WG2" i="2"/>
  <c r="VY2" i="2"/>
  <c r="VQ2" i="2"/>
  <c r="VI2" i="2"/>
  <c r="VA2" i="2"/>
  <c r="US2" i="2"/>
  <c r="UK2" i="2"/>
  <c r="UC2" i="2"/>
  <c r="TU2" i="2"/>
  <c r="PC2" i="7"/>
  <c r="EQ2" i="7"/>
  <c r="ACY2" i="6"/>
  <c r="XK2" i="6"/>
  <c r="SM2" i="6"/>
  <c r="NO2" i="6"/>
  <c r="IQ2" i="6"/>
  <c r="DU2" i="6"/>
  <c r="BI2" i="6"/>
  <c r="ADS2" i="5"/>
  <c r="ABG2" i="5"/>
  <c r="YU2" i="5"/>
  <c r="WI2" i="5"/>
  <c r="TW2" i="5"/>
  <c r="RQ2" i="5"/>
  <c r="PY2" i="5"/>
  <c r="OI2" i="5"/>
  <c r="MS2" i="5"/>
  <c r="LA2" i="5"/>
  <c r="JK2" i="5"/>
  <c r="HU2" i="5"/>
  <c r="GC2" i="5"/>
  <c r="EW2" i="5"/>
  <c r="DQ2" i="5"/>
  <c r="CK2" i="5"/>
  <c r="BE2" i="5"/>
  <c r="Y2" i="5"/>
  <c r="ADO2" i="4"/>
  <c r="ACI2" i="4"/>
  <c r="ABC2" i="4"/>
  <c r="ZW2" i="4"/>
  <c r="YQ2" i="4"/>
  <c r="XM2" i="4"/>
  <c r="WW2" i="4"/>
  <c r="WG2" i="4"/>
  <c r="VQ2" i="4"/>
  <c r="VA2" i="4"/>
  <c r="UK2" i="4"/>
  <c r="TU2" i="4"/>
  <c r="TE2" i="4"/>
  <c r="SO2" i="4"/>
  <c r="RY2" i="4"/>
  <c r="RI2" i="4"/>
  <c r="QS2" i="4"/>
  <c r="QC2" i="4"/>
  <c r="PM2" i="4"/>
  <c r="OW2" i="4"/>
  <c r="OG2" i="4"/>
  <c r="NQ2" i="4"/>
  <c r="NA2" i="4"/>
  <c r="MK2" i="4"/>
  <c r="LU2" i="4"/>
  <c r="LE2" i="4"/>
  <c r="KO2" i="4"/>
  <c r="JY2" i="4"/>
  <c r="JI2" i="4"/>
  <c r="IS2" i="4"/>
  <c r="IC2" i="4"/>
  <c r="HM2" i="4"/>
  <c r="GW2" i="4"/>
  <c r="GG2" i="4"/>
  <c r="FQ2" i="4"/>
  <c r="FA2" i="4"/>
  <c r="EK2" i="4"/>
  <c r="DU2" i="4"/>
  <c r="DE2" i="4"/>
  <c r="CO2" i="4"/>
  <c r="BY2" i="4"/>
  <c r="BI2" i="4"/>
  <c r="AS2" i="4"/>
  <c r="AC2" i="4"/>
  <c r="M2" i="4"/>
  <c r="ADS2" i="3"/>
  <c r="ADC2" i="3"/>
  <c r="ACM2" i="3"/>
  <c r="ACC2" i="3"/>
  <c r="ABQ2" i="3"/>
  <c r="ABG2" i="3"/>
  <c r="AAW2" i="3"/>
  <c r="AAK2" i="3"/>
  <c r="AAA2" i="3"/>
  <c r="ZQ2" i="3"/>
  <c r="ZE2" i="3"/>
  <c r="YU2" i="3"/>
  <c r="YK2" i="3"/>
  <c r="XY2" i="3"/>
  <c r="XO2" i="3"/>
  <c r="XE2" i="3"/>
  <c r="WS2" i="3"/>
  <c r="WI2" i="3"/>
  <c r="VY2" i="3"/>
  <c r="VM2" i="3"/>
  <c r="VC2" i="3"/>
  <c r="US2" i="3"/>
  <c r="UG2" i="3"/>
  <c r="TW2" i="3"/>
  <c r="TM2" i="3"/>
  <c r="TA2" i="3"/>
  <c r="SQ2" i="3"/>
  <c r="SG2" i="3"/>
  <c r="RU2" i="3"/>
  <c r="RK2" i="3"/>
  <c r="RA2" i="3"/>
  <c r="QO2" i="3"/>
  <c r="QG2" i="3"/>
  <c r="PY2" i="3"/>
  <c r="PQ2" i="3"/>
  <c r="PI2" i="3"/>
  <c r="PA2" i="3"/>
  <c r="OS2" i="3"/>
  <c r="OK2" i="3"/>
  <c r="OC2" i="3"/>
  <c r="MW2" i="3"/>
  <c r="LQ2" i="3"/>
  <c r="KK2" i="3"/>
  <c r="JE2" i="3"/>
  <c r="HY2" i="3"/>
  <c r="GS2" i="3"/>
  <c r="FM2" i="3"/>
  <c r="EG2" i="3"/>
  <c r="DA2" i="3"/>
  <c r="BU2" i="3"/>
  <c r="AO2" i="3"/>
  <c r="I2" i="3"/>
  <c r="ACY2" i="2"/>
  <c r="ABS2" i="2"/>
  <c r="AAM2" i="2"/>
  <c r="ZG2" i="2"/>
  <c r="YA2" i="2"/>
  <c r="WU2" i="2"/>
  <c r="VO2" i="2"/>
  <c r="UI2" i="2"/>
  <c r="TK2" i="2"/>
  <c r="SU2" i="2"/>
  <c r="SE2" i="2"/>
  <c r="RO2" i="2"/>
  <c r="QY2" i="2"/>
  <c r="QI2" i="2"/>
  <c r="PS2" i="2"/>
  <c r="PC2" i="2"/>
  <c r="OM2" i="2"/>
  <c r="NW2" i="2"/>
  <c r="NG2" i="2"/>
  <c r="MQ2" i="2"/>
  <c r="MA2" i="2"/>
  <c r="LK2" i="2"/>
  <c r="KU2" i="2"/>
  <c r="KE2" i="2"/>
  <c r="JO2" i="2"/>
  <c r="IY2" i="2"/>
  <c r="II2" i="2"/>
  <c r="HS2" i="2"/>
  <c r="HC2" i="2"/>
  <c r="GM2" i="2"/>
  <c r="FW2" i="2"/>
  <c r="FG2" i="2"/>
  <c r="EQ2" i="2"/>
  <c r="EA2" i="2"/>
  <c r="DK2" i="2"/>
  <c r="CU2" i="2"/>
  <c r="CE2" i="2"/>
  <c r="BO2" i="2"/>
  <c r="AY2" i="2"/>
  <c r="AM2" i="2"/>
  <c r="AC2" i="2"/>
  <c r="S2" i="2"/>
  <c r="G2" i="2"/>
  <c r="ADS2" i="1"/>
  <c r="ADI2" i="1"/>
  <c r="ACW2" i="1"/>
  <c r="ACM2" i="1"/>
  <c r="ACC2" i="1"/>
  <c r="ABQ2" i="1"/>
  <c r="ABG2" i="1"/>
  <c r="AAW2" i="1"/>
  <c r="AAM2" i="1"/>
  <c r="AAE2" i="1"/>
  <c r="ZW2" i="1"/>
  <c r="ZO2" i="1"/>
  <c r="ZG2" i="1"/>
  <c r="YY2" i="1"/>
  <c r="YQ2" i="1"/>
  <c r="YI2" i="1"/>
  <c r="YA2" i="1"/>
  <c r="XS2" i="1"/>
  <c r="XK2" i="1"/>
  <c r="XC2" i="1"/>
  <c r="WU2" i="1"/>
  <c r="WM2" i="1"/>
  <c r="WE2" i="1"/>
  <c r="VW2" i="1"/>
  <c r="VO2" i="1"/>
  <c r="VG2" i="1"/>
  <c r="UY2" i="1"/>
  <c r="UQ2" i="1"/>
  <c r="UI2" i="1"/>
  <c r="UA2" i="1"/>
  <c r="TS2" i="1"/>
  <c r="TK2" i="1"/>
  <c r="TC2" i="1"/>
  <c r="SU2" i="1"/>
  <c r="SM2" i="1"/>
  <c r="SE2" i="1"/>
  <c r="RW2" i="1"/>
  <c r="RO2" i="1"/>
  <c r="RG2" i="1"/>
  <c r="QY2" i="1"/>
  <c r="QQ2" i="1"/>
  <c r="QI2" i="1"/>
  <c r="QA2" i="1"/>
  <c r="PS2" i="1"/>
  <c r="PK2" i="1"/>
  <c r="PC2" i="1"/>
  <c r="OU2" i="1"/>
  <c r="OM2" i="1"/>
  <c r="OE2" i="1"/>
  <c r="NW2" i="1"/>
  <c r="NO2" i="1"/>
  <c r="NG2" i="1"/>
  <c r="MY2" i="1"/>
  <c r="MQ2" i="1"/>
  <c r="MI2" i="1"/>
  <c r="MA2" i="1"/>
  <c r="LS2" i="1"/>
  <c r="LK2" i="1"/>
  <c r="LC2" i="1"/>
  <c r="KU2" i="1"/>
  <c r="KM2" i="1"/>
  <c r="KE2" i="1"/>
  <c r="JW2" i="1"/>
  <c r="JO2" i="1"/>
  <c r="JG2" i="1"/>
  <c r="IY2" i="1"/>
  <c r="IQ2" i="1"/>
  <c r="II2" i="1"/>
  <c r="IA2" i="1"/>
  <c r="HS2" i="1"/>
  <c r="HK2" i="1"/>
  <c r="HC2" i="1"/>
  <c r="GU2" i="1"/>
  <c r="GM2" i="1"/>
  <c r="GE2" i="1"/>
  <c r="FW2" i="1"/>
  <c r="FO2" i="1"/>
  <c r="FG2" i="1"/>
  <c r="EY2" i="1"/>
  <c r="EQ2" i="1"/>
  <c r="EI2" i="1"/>
  <c r="EA2" i="1"/>
  <c r="DS2" i="1"/>
  <c r="DK2" i="1"/>
  <c r="DC2" i="1"/>
  <c r="CU2" i="1"/>
  <c r="NM2" i="3"/>
  <c r="MG2" i="3"/>
  <c r="LA2" i="3"/>
  <c r="JU2" i="3"/>
  <c r="IO2" i="3"/>
  <c r="HI2" i="3"/>
  <c r="GC2" i="3"/>
  <c r="EW2" i="3"/>
  <c r="DQ2" i="3"/>
  <c r="CK2" i="3"/>
  <c r="BE2" i="3"/>
  <c r="Y2" i="3"/>
  <c r="ADO2" i="2"/>
  <c r="ACI2" i="2"/>
  <c r="ABC2" i="2"/>
  <c r="ZW2" i="2"/>
  <c r="YQ2" i="2"/>
  <c r="XK2" i="2"/>
  <c r="WE2" i="2"/>
  <c r="UY2" i="2"/>
  <c r="TS2" i="2"/>
  <c r="TC2" i="2"/>
  <c r="SM2" i="2"/>
  <c r="RW2" i="2"/>
  <c r="RG2" i="2"/>
  <c r="QQ2" i="2"/>
  <c r="QA2" i="2"/>
  <c r="PK2" i="2"/>
  <c r="OU2" i="2"/>
  <c r="OE2" i="2"/>
  <c r="NO2" i="2"/>
  <c r="MY2" i="2"/>
  <c r="MI2" i="2"/>
  <c r="LS2" i="2"/>
  <c r="LC2" i="2"/>
  <c r="KM2" i="2"/>
  <c r="JW2" i="2"/>
  <c r="JG2" i="2"/>
  <c r="IQ2" i="2"/>
  <c r="IA2" i="2"/>
  <c r="HK2" i="2"/>
  <c r="GU2" i="2"/>
  <c r="GE2" i="2"/>
  <c r="FO2" i="2"/>
  <c r="EY2" i="2"/>
  <c r="EI2" i="2"/>
  <c r="DS2" i="2"/>
  <c r="DC2" i="2"/>
  <c r="CM2" i="2"/>
  <c r="BW2" i="2"/>
  <c r="BG2" i="2"/>
  <c r="AS2" i="2"/>
  <c r="AI2" i="2"/>
  <c r="W2" i="2"/>
  <c r="M2" i="2"/>
  <c r="C2" i="2"/>
  <c r="ADM2" i="1"/>
  <c r="ADC2" i="1"/>
  <c r="ACS2" i="1"/>
  <c r="ACG2" i="1"/>
  <c r="ABW2" i="1"/>
  <c r="ABM2" i="1"/>
  <c r="ABA2" i="1"/>
  <c r="AAQ2" i="1"/>
  <c r="AAI2" i="1"/>
  <c r="AAA2" i="1"/>
  <c r="ZS2" i="1"/>
  <c r="ZK2" i="1"/>
  <c r="ZC2" i="1"/>
  <c r="YU2" i="1"/>
  <c r="YM2" i="1"/>
  <c r="YE2" i="1"/>
  <c r="XW2" i="1"/>
  <c r="XO2" i="1"/>
  <c r="XG2" i="1"/>
  <c r="WY2" i="1"/>
  <c r="WQ2" i="1"/>
  <c r="WI2" i="1"/>
  <c r="WA2" i="1"/>
  <c r="VS2" i="1"/>
  <c r="VK2" i="1"/>
  <c r="VC2" i="1"/>
  <c r="UU2" i="1"/>
  <c r="UM2" i="1"/>
  <c r="UE2" i="1"/>
  <c r="TW2" i="1"/>
  <c r="TO2" i="1"/>
  <c r="TG2" i="1"/>
  <c r="SY2" i="1"/>
  <c r="SQ2" i="1"/>
  <c r="SI2" i="1"/>
  <c r="SA2" i="1"/>
  <c r="RS2" i="1"/>
  <c r="RK2" i="1"/>
  <c r="RC2" i="1"/>
  <c r="QU2" i="1"/>
  <c r="QM2" i="1"/>
  <c r="QE2" i="1"/>
  <c r="PW2" i="1"/>
  <c r="PO2" i="1"/>
  <c r="PG2" i="1"/>
  <c r="OY2" i="1"/>
  <c r="OQ2" i="1"/>
  <c r="OI2" i="1"/>
  <c r="OA2" i="1"/>
  <c r="NS2" i="1"/>
  <c r="NK2" i="1"/>
  <c r="NC2" i="1"/>
  <c r="MU2" i="1"/>
  <c r="MM2" i="1"/>
  <c r="ME2" i="1"/>
  <c r="LW2" i="1"/>
  <c r="LO2" i="1"/>
  <c r="LG2" i="1"/>
  <c r="KY2" i="1"/>
  <c r="KQ2" i="1"/>
  <c r="KI2" i="1"/>
  <c r="KA2" i="1"/>
  <c r="JS2" i="1"/>
  <c r="JK2" i="1"/>
  <c r="JC2" i="1"/>
  <c r="IU2" i="1"/>
  <c r="IM2" i="1"/>
  <c r="IE2" i="1"/>
  <c r="HW2" i="1"/>
  <c r="HO2" i="1"/>
  <c r="NE2" i="3"/>
  <c r="LY2" i="3"/>
  <c r="KS2" i="3"/>
  <c r="JM2" i="3"/>
  <c r="IG2" i="3"/>
  <c r="HA2" i="3"/>
  <c r="FU2" i="3"/>
  <c r="EO2" i="3"/>
  <c r="DI2" i="3"/>
  <c r="CC2" i="3"/>
  <c r="AW2" i="3"/>
  <c r="Q2" i="3"/>
  <c r="ADG2" i="2"/>
  <c r="ACA2" i="2"/>
  <c r="AAU2" i="2"/>
  <c r="ZO2" i="2"/>
  <c r="YI2" i="2"/>
  <c r="XC2" i="2"/>
  <c r="VW2" i="2"/>
  <c r="UQ2" i="2"/>
  <c r="TM2" i="2"/>
  <c r="SW2" i="2"/>
  <c r="SG2" i="2"/>
  <c r="RQ2" i="2"/>
  <c r="RA2" i="2"/>
  <c r="QK2" i="2"/>
  <c r="PU2" i="2"/>
  <c r="PE2" i="2"/>
  <c r="OO2" i="2"/>
  <c r="NY2" i="2"/>
  <c r="NI2" i="2"/>
  <c r="MS2" i="2"/>
  <c r="MC2" i="2"/>
  <c r="LM2" i="2"/>
  <c r="KW2" i="2"/>
  <c r="KG2" i="2"/>
  <c r="JQ2" i="2"/>
  <c r="JA2" i="2"/>
  <c r="IK2" i="2"/>
  <c r="HU2" i="2"/>
  <c r="HE2" i="2"/>
  <c r="GO2" i="2"/>
  <c r="FY2" i="2"/>
  <c r="FI2" i="2"/>
  <c r="ES2" i="2"/>
  <c r="EC2" i="2"/>
  <c r="DM2" i="2"/>
  <c r="CW2" i="2"/>
  <c r="CG2" i="2"/>
  <c r="BQ2" i="2"/>
  <c r="BA2" i="2"/>
  <c r="AQ2" i="2"/>
  <c r="AE2" i="2"/>
  <c r="U2" i="2"/>
  <c r="K2" i="2"/>
  <c r="ADU2" i="1"/>
  <c r="ADK2" i="1"/>
  <c r="ADA2" i="1"/>
  <c r="ACO2" i="1"/>
  <c r="ACE2" i="1"/>
  <c r="ABU2" i="1"/>
  <c r="ABI2" i="1"/>
  <c r="AAY2" i="1"/>
  <c r="AAO2" i="1"/>
  <c r="AAG2" i="1"/>
  <c r="ZY2" i="1"/>
  <c r="ZQ2" i="1"/>
  <c r="ZI2" i="1"/>
  <c r="ZA2" i="1"/>
  <c r="YS2" i="1"/>
  <c r="YK2" i="1"/>
  <c r="YC2" i="1"/>
  <c r="XU2" i="1"/>
  <c r="XM2" i="1"/>
  <c r="XE2" i="1"/>
  <c r="WW2" i="1"/>
  <c r="WO2" i="1"/>
  <c r="WG2" i="1"/>
  <c r="VY2" i="1"/>
  <c r="VQ2" i="1"/>
  <c r="VI2" i="1"/>
  <c r="VA2" i="1"/>
  <c r="US2" i="1"/>
  <c r="UK2" i="1"/>
  <c r="UC2" i="1"/>
  <c r="TU2" i="1"/>
  <c r="TM2" i="1"/>
  <c r="TE2" i="1"/>
  <c r="SW2" i="1"/>
  <c r="SO2" i="1"/>
  <c r="SG2" i="1"/>
  <c r="RY2" i="1"/>
  <c r="RQ2" i="1"/>
  <c r="RI2" i="1"/>
  <c r="RA2" i="1"/>
  <c r="QS2" i="1"/>
  <c r="QK2" i="1"/>
  <c r="QC2" i="1"/>
  <c r="PU2" i="1"/>
  <c r="PM2" i="1"/>
  <c r="PE2" i="1"/>
  <c r="OW2" i="1"/>
  <c r="OO2" i="1"/>
  <c r="OG2" i="1"/>
  <c r="NY2" i="1"/>
  <c r="NQ2" i="1"/>
  <c r="NI2" i="1"/>
  <c r="NA2" i="1"/>
  <c r="MS2" i="1"/>
  <c r="MK2" i="1"/>
  <c r="MC2" i="1"/>
  <c r="LU2" i="1"/>
  <c r="LM2" i="1"/>
  <c r="LE2" i="1"/>
  <c r="KW2" i="1"/>
  <c r="KO2" i="1"/>
  <c r="KG2" i="1"/>
  <c r="JY2" i="1"/>
  <c r="JQ2" i="1"/>
  <c r="JI2" i="1"/>
  <c r="JA2" i="1"/>
  <c r="IS2" i="1"/>
  <c r="IK2" i="1"/>
  <c r="IC2" i="1"/>
  <c r="HU2" i="1"/>
  <c r="HM2" i="1"/>
  <c r="HE2" i="1"/>
  <c r="NU2" i="3"/>
  <c r="IW2" i="3"/>
  <c r="DY2" i="3"/>
  <c r="A2" i="3"/>
  <c r="YY2" i="2"/>
  <c r="UA2" i="2"/>
  <c r="RI2" i="2"/>
  <c r="OW2" i="2"/>
  <c r="MK2" i="2"/>
  <c r="JY2" i="2"/>
  <c r="HM2" i="2"/>
  <c r="FA2" i="2"/>
  <c r="CO2" i="2"/>
  <c r="AK2" i="2"/>
  <c r="ADQ2" i="1"/>
  <c r="ABY2" i="1"/>
  <c r="AAK2" i="1"/>
  <c r="ZE2" i="1"/>
  <c r="XY2" i="1"/>
  <c r="WS2" i="1"/>
  <c r="VM2" i="1"/>
  <c r="UG2" i="1"/>
  <c r="TA2" i="1"/>
  <c r="RU2" i="1"/>
  <c r="QO2" i="1"/>
  <c r="PI2" i="1"/>
  <c r="OC2" i="1"/>
  <c r="MW2" i="1"/>
  <c r="LQ2" i="1"/>
  <c r="KK2" i="1"/>
  <c r="JE2" i="1"/>
  <c r="HY2" i="1"/>
  <c r="HA2" i="1"/>
  <c r="GQ2" i="1"/>
  <c r="GG2" i="1"/>
  <c r="FU2" i="1"/>
  <c r="FK2" i="1"/>
  <c r="FA2" i="1"/>
  <c r="EO2" i="1"/>
  <c r="EE2" i="1"/>
  <c r="DU2" i="1"/>
  <c r="DI2" i="1"/>
  <c r="CY2" i="1"/>
  <c r="CO2" i="1"/>
  <c r="CG2" i="1"/>
  <c r="BY2" i="1"/>
  <c r="BQ2" i="1"/>
  <c r="BI2" i="1"/>
  <c r="BA2" i="1"/>
  <c r="AS2" i="1"/>
  <c r="AK2" i="1"/>
  <c r="AC2" i="1"/>
  <c r="U2" i="1"/>
  <c r="M2" i="1"/>
  <c r="E2" i="1"/>
  <c r="CE2" i="1"/>
  <c r="BO2" i="1"/>
  <c r="AY2" i="1"/>
  <c r="AI2" i="1"/>
  <c r="K2" i="1"/>
  <c r="I2" i="1"/>
  <c r="MO2" i="3"/>
  <c r="HQ2" i="3"/>
  <c r="CS2" i="3"/>
  <c r="ACQ2" i="2"/>
  <c r="XS2" i="2"/>
  <c r="TE2" i="2"/>
  <c r="QS2" i="2"/>
  <c r="OG2" i="2"/>
  <c r="LU2" i="2"/>
  <c r="JI2" i="2"/>
  <c r="GW2" i="2"/>
  <c r="EK2" i="2"/>
  <c r="BY2" i="2"/>
  <c r="AA2" i="2"/>
  <c r="ADE2" i="1"/>
  <c r="ABO2" i="1"/>
  <c r="AAC2" i="1"/>
  <c r="YW2" i="1"/>
  <c r="XQ2" i="1"/>
  <c r="WK2" i="1"/>
  <c r="VE2" i="1"/>
  <c r="TY2" i="1"/>
  <c r="SS2" i="1"/>
  <c r="RM2" i="1"/>
  <c r="QG2" i="1"/>
  <c r="PA2" i="1"/>
  <c r="NU2" i="1"/>
  <c r="MO2" i="1"/>
  <c r="LI2" i="1"/>
  <c r="KC2" i="1"/>
  <c r="IW2" i="1"/>
  <c r="HQ2" i="1"/>
  <c r="GY2" i="1"/>
  <c r="GO2" i="1"/>
  <c r="GC2" i="1"/>
  <c r="FS2" i="1"/>
  <c r="FI2" i="1"/>
  <c r="EW2" i="1"/>
  <c r="EM2" i="1"/>
  <c r="EC2" i="1"/>
  <c r="DQ2" i="1"/>
  <c r="DG2" i="1"/>
  <c r="CW2" i="1"/>
  <c r="CM2" i="1"/>
  <c r="BW2" i="1"/>
  <c r="BG2" i="1"/>
  <c r="AQ2" i="1"/>
  <c r="S2" i="1"/>
  <c r="A2" i="1"/>
  <c r="LI2" i="3"/>
  <c r="GK2" i="3"/>
  <c r="BM2" i="3"/>
  <c r="ABK2" i="2"/>
  <c r="WM2" i="2"/>
  <c r="SO2" i="2"/>
  <c r="QC2" i="2"/>
  <c r="NQ2" i="2"/>
  <c r="LE2" i="2"/>
  <c r="IS2" i="2"/>
  <c r="GG2" i="2"/>
  <c r="DU2" i="2"/>
  <c r="BI2" i="2"/>
  <c r="O2" i="2"/>
  <c r="ACU2" i="1"/>
  <c r="ABE2" i="1"/>
  <c r="ZU2" i="1"/>
  <c r="YO2" i="1"/>
  <c r="XI2" i="1"/>
  <c r="WC2" i="1"/>
  <c r="UW2" i="1"/>
  <c r="TQ2" i="1"/>
  <c r="SK2" i="1"/>
  <c r="RE2" i="1"/>
  <c r="PY2" i="1"/>
  <c r="OS2" i="1"/>
  <c r="NM2" i="1"/>
  <c r="MG2" i="1"/>
  <c r="LA2" i="1"/>
  <c r="JU2" i="1"/>
  <c r="IO2" i="1"/>
  <c r="HI2" i="1"/>
  <c r="GW2" i="1"/>
  <c r="GK2" i="1"/>
  <c r="GA2" i="1"/>
  <c r="FQ2" i="1"/>
  <c r="FE2" i="1"/>
  <c r="EU2" i="1"/>
  <c r="EK2" i="1"/>
  <c r="DY2" i="1"/>
  <c r="DO2" i="1"/>
  <c r="DE2" i="1"/>
  <c r="CS2" i="1"/>
  <c r="CK2" i="1"/>
  <c r="CC2" i="1"/>
  <c r="BU2" i="1"/>
  <c r="BM2" i="1"/>
  <c r="BE2" i="1"/>
  <c r="AW2" i="1"/>
  <c r="AO2" i="1"/>
  <c r="AG2" i="1"/>
  <c r="Y2" i="1"/>
  <c r="Q2" i="1"/>
  <c r="KC2" i="3"/>
  <c r="FE2" i="3"/>
  <c r="AG2" i="3"/>
  <c r="AAE2" i="2"/>
  <c r="VG2" i="2"/>
  <c r="RY2" i="2"/>
  <c r="PM2" i="2"/>
  <c r="NA2" i="2"/>
  <c r="KO2" i="2"/>
  <c r="IC2" i="2"/>
  <c r="FQ2" i="2"/>
  <c r="DE2" i="2"/>
  <c r="AU2" i="2"/>
  <c r="E2" i="2"/>
  <c r="ACK2" i="1"/>
  <c r="AAS2" i="1"/>
  <c r="ZM2" i="1"/>
  <c r="YG2" i="1"/>
  <c r="XA2" i="1"/>
  <c r="VU2" i="1"/>
  <c r="UO2" i="1"/>
  <c r="TI2" i="1"/>
  <c r="SC2" i="1"/>
  <c r="QW2" i="1"/>
  <c r="PQ2" i="1"/>
  <c r="OK2" i="1"/>
  <c r="NE2" i="1"/>
  <c r="LY2" i="1"/>
  <c r="KS2" i="1"/>
  <c r="JM2" i="1"/>
  <c r="IG2" i="1"/>
  <c r="HG2" i="1"/>
  <c r="GS2" i="1"/>
  <c r="GI2" i="1"/>
  <c r="FY2" i="1"/>
  <c r="FM2" i="1"/>
  <c r="FC2" i="1"/>
  <c r="ES2" i="1"/>
  <c r="EG2" i="1"/>
  <c r="DW2" i="1"/>
  <c r="DM2" i="1"/>
  <c r="DA2" i="1"/>
  <c r="CQ2" i="1"/>
  <c r="CI2" i="1"/>
  <c r="CA2" i="1"/>
  <c r="BS2" i="1"/>
  <c r="BK2" i="1"/>
  <c r="BC2" i="1"/>
  <c r="AU2" i="1"/>
  <c r="AM2" i="1"/>
  <c r="AE2" i="1"/>
  <c r="W2" i="1"/>
  <c r="O2" i="1"/>
  <c r="G2" i="1"/>
  <c r="AA2" i="1"/>
  <c r="C2"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104"/>
  <sheetViews>
    <sheetView topLeftCell="MB1" workbookViewId="0">
      <selection activeCell="JW2" sqref="JW2"/>
    </sheetView>
  </sheetViews>
  <sheetFormatPr defaultColWidth="6.42578125"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19.85546875" bestFit="1" customWidth="1"/>
    <col min="78" max="78" width="3" bestFit="1" customWidth="1"/>
    <col min="79" max="79" width="19.85546875" bestFit="1" customWidth="1"/>
    <col min="80" max="80" width="5" bestFit="1" customWidth="1"/>
    <col min="81" max="81" width="19.85546875" bestFit="1" customWidth="1"/>
    <col min="82" max="82" width="3" bestFit="1" customWidth="1"/>
    <col min="83" max="83" width="19.85546875" bestFit="1" customWidth="1"/>
    <col min="84" max="84" width="5" bestFit="1" customWidth="1"/>
    <col min="85" max="85" width="19.85546875" bestFit="1" customWidth="1"/>
    <col min="86" max="86" width="3" bestFit="1" customWidth="1"/>
    <col min="87" max="87" width="19.85546875" bestFit="1" customWidth="1"/>
    <col min="88" max="88" width="5" bestFit="1" customWidth="1"/>
    <col min="89" max="89" width="19.85546875" bestFit="1" customWidth="1"/>
    <col min="90" max="90" width="3"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19.85546875" bestFit="1" customWidth="1"/>
    <col min="98" max="98" width="3" bestFit="1" customWidth="1"/>
    <col min="99" max="99" width="19.85546875" bestFit="1" customWidth="1"/>
    <col min="100" max="100" width="5" bestFit="1" customWidth="1"/>
    <col min="101" max="101" width="19.85546875" bestFit="1" customWidth="1"/>
    <col min="102" max="102" width="3"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19.85546875" bestFit="1" customWidth="1"/>
    <col min="118" max="118" width="3" bestFit="1" customWidth="1"/>
    <col min="119" max="119" width="19.85546875" bestFit="1" customWidth="1"/>
    <col min="120" max="120" width="5" bestFit="1" customWidth="1"/>
    <col min="121" max="121" width="19.85546875" bestFit="1" customWidth="1"/>
    <col min="122" max="122" width="3" bestFit="1" customWidth="1"/>
    <col min="123" max="123" width="19.85546875" bestFit="1" customWidth="1"/>
    <col min="124" max="124" width="5" bestFit="1" customWidth="1"/>
    <col min="125" max="125" width="19.85546875" bestFit="1" customWidth="1"/>
    <col min="126" max="126" width="3" bestFit="1" customWidth="1"/>
    <col min="127" max="127" width="19.85546875" bestFit="1" customWidth="1"/>
    <col min="128" max="128" width="5" bestFit="1" customWidth="1"/>
    <col min="129" max="129" width="19.85546875" bestFit="1" customWidth="1"/>
    <col min="130" max="130" width="3" bestFit="1" customWidth="1"/>
    <col min="131" max="131" width="19.85546875" bestFit="1" customWidth="1"/>
    <col min="132" max="132" width="5" bestFit="1" customWidth="1"/>
    <col min="133" max="133" width="19.85546875" bestFit="1" customWidth="1"/>
    <col min="134" max="134" width="3" bestFit="1" customWidth="1"/>
    <col min="135" max="135" width="19.85546875" bestFit="1" customWidth="1"/>
    <col min="136" max="136" width="5" bestFit="1" customWidth="1"/>
    <col min="137" max="137" width="19.85546875" bestFit="1" customWidth="1"/>
    <col min="138" max="138" width="3" bestFit="1" customWidth="1"/>
    <col min="139" max="139" width="19.85546875" bestFit="1" customWidth="1"/>
    <col min="140" max="140" width="5" bestFit="1" customWidth="1"/>
    <col min="141" max="141" width="19.85546875" bestFit="1" customWidth="1"/>
    <col min="142" max="142" width="3" bestFit="1" customWidth="1"/>
    <col min="143" max="143" width="19.85546875" bestFit="1" customWidth="1"/>
    <col min="144" max="144" width="5" bestFit="1" customWidth="1"/>
    <col min="145" max="145" width="19.85546875" bestFit="1" customWidth="1"/>
    <col min="146" max="146" width="3" bestFit="1" customWidth="1"/>
    <col min="147" max="147" width="19.85546875" bestFit="1" customWidth="1"/>
    <col min="148" max="148" width="5" bestFit="1" customWidth="1"/>
    <col min="149" max="149" width="19.85546875" bestFit="1" customWidth="1"/>
    <col min="150" max="150" width="3" bestFit="1" customWidth="1"/>
    <col min="151" max="151" width="19.85546875" bestFit="1" customWidth="1"/>
    <col min="152" max="152" width="5" bestFit="1" customWidth="1"/>
    <col min="153" max="153" width="19.85546875" bestFit="1" customWidth="1"/>
    <col min="154" max="154" width="3" bestFit="1" customWidth="1"/>
    <col min="155" max="155" width="19.85546875" bestFit="1" customWidth="1"/>
    <col min="156" max="156" width="5" bestFit="1" customWidth="1"/>
    <col min="157" max="157" width="19.85546875" bestFit="1" customWidth="1"/>
    <col min="158" max="158" width="3" bestFit="1" customWidth="1"/>
    <col min="159" max="159" width="19.85546875" bestFit="1" customWidth="1"/>
    <col min="160" max="160" width="5" bestFit="1" customWidth="1"/>
    <col min="161" max="161" width="19.85546875" bestFit="1" customWidth="1"/>
    <col min="162" max="162" width="3" bestFit="1" customWidth="1"/>
    <col min="163" max="163" width="19.85546875" bestFit="1" customWidth="1"/>
    <col min="164" max="164" width="5" bestFit="1" customWidth="1"/>
    <col min="165" max="165" width="19.85546875" bestFit="1" customWidth="1"/>
    <col min="166" max="166" width="3" bestFit="1" customWidth="1"/>
    <col min="167" max="167" width="19.85546875" bestFit="1" customWidth="1"/>
    <col min="168" max="168" width="5" bestFit="1" customWidth="1"/>
    <col min="169" max="169" width="19.85546875" bestFit="1" customWidth="1"/>
    <col min="170" max="170" width="3" bestFit="1" customWidth="1"/>
    <col min="171" max="171" width="19.85546875" bestFit="1" customWidth="1"/>
    <col min="172" max="172" width="5" bestFit="1" customWidth="1"/>
    <col min="173" max="173" width="19.85546875" bestFit="1" customWidth="1"/>
    <col min="174" max="174" width="3" bestFit="1" customWidth="1"/>
    <col min="175" max="175" width="19.85546875" bestFit="1" customWidth="1"/>
    <col min="176" max="176" width="5" bestFit="1" customWidth="1"/>
    <col min="177" max="177" width="19.85546875" bestFit="1" customWidth="1"/>
    <col min="178" max="178" width="3" bestFit="1" customWidth="1"/>
    <col min="179" max="179" width="19.85546875" bestFit="1" customWidth="1"/>
    <col min="180" max="180" width="5" bestFit="1" customWidth="1"/>
    <col min="181" max="181" width="19.85546875" bestFit="1" customWidth="1"/>
    <col min="182" max="182" width="3" bestFit="1" customWidth="1"/>
    <col min="183" max="183" width="19.85546875" bestFit="1" customWidth="1"/>
    <col min="184" max="184" width="5" bestFit="1" customWidth="1"/>
    <col min="185" max="185" width="19.85546875" bestFit="1" customWidth="1"/>
    <col min="186" max="186" width="3" bestFit="1" customWidth="1"/>
    <col min="187" max="187" width="19.85546875" bestFit="1" customWidth="1"/>
    <col min="188" max="188" width="5" bestFit="1" customWidth="1"/>
    <col min="189" max="189" width="19.85546875" bestFit="1" customWidth="1"/>
    <col min="190" max="190" width="3" bestFit="1" customWidth="1"/>
    <col min="191" max="191" width="19.85546875" bestFit="1" customWidth="1"/>
    <col min="192" max="192" width="5" bestFit="1" customWidth="1"/>
    <col min="193" max="193" width="19.85546875" bestFit="1" customWidth="1"/>
    <col min="194" max="194" width="3" bestFit="1" customWidth="1"/>
    <col min="195" max="195" width="19.85546875" bestFit="1" customWidth="1"/>
    <col min="196" max="196" width="5" bestFit="1" customWidth="1"/>
    <col min="197" max="197" width="19.85546875" bestFit="1" customWidth="1"/>
    <col min="198" max="198" width="3" bestFit="1" customWidth="1"/>
    <col min="199" max="199" width="19.85546875" bestFit="1" customWidth="1"/>
    <col min="200" max="200" width="5" bestFit="1" customWidth="1"/>
    <col min="201" max="201" width="19.85546875" bestFit="1" customWidth="1"/>
    <col min="202" max="202" width="3" bestFit="1" customWidth="1"/>
    <col min="203" max="203" width="19.85546875" bestFit="1" customWidth="1"/>
    <col min="204" max="204" width="5" bestFit="1" customWidth="1"/>
    <col min="205" max="205" width="19.85546875" bestFit="1" customWidth="1"/>
    <col min="206" max="206" width="3" bestFit="1" customWidth="1"/>
    <col min="207" max="207" width="19.85546875" bestFit="1" customWidth="1"/>
    <col min="208" max="208" width="5" bestFit="1" customWidth="1"/>
    <col min="209" max="209" width="9.5703125" bestFit="1" customWidth="1"/>
    <col min="210" max="210" width="3" bestFit="1" customWidth="1"/>
    <col min="211" max="211" width="19.85546875" bestFit="1" customWidth="1"/>
    <col min="212" max="212" width="5" bestFit="1" customWidth="1"/>
    <col min="213" max="213" width="9.5703125" bestFit="1" customWidth="1"/>
    <col min="214" max="214" width="3" bestFit="1" customWidth="1"/>
    <col min="215" max="215" width="19.85546875" bestFit="1" customWidth="1"/>
    <col min="216" max="216" width="5" bestFit="1" customWidth="1"/>
    <col min="217" max="217" width="9.5703125" bestFit="1" customWidth="1"/>
    <col min="218" max="218" width="3" bestFit="1" customWidth="1"/>
    <col min="219" max="219" width="19.85546875" bestFit="1" customWidth="1"/>
    <col min="220" max="220" width="5" bestFit="1" customWidth="1"/>
    <col min="221" max="221" width="9.5703125" bestFit="1" customWidth="1"/>
    <col min="222" max="222" width="3" bestFit="1" customWidth="1"/>
    <col min="223" max="223" width="19.85546875" bestFit="1" customWidth="1"/>
    <col min="224" max="224" width="5" bestFit="1" customWidth="1"/>
    <col min="225" max="225" width="9.5703125" bestFit="1" customWidth="1"/>
    <col min="226" max="226" width="3" bestFit="1" customWidth="1"/>
    <col min="227" max="227" width="19.85546875" bestFit="1" customWidth="1"/>
    <col min="228" max="228" width="5" bestFit="1" customWidth="1"/>
    <col min="229" max="229" width="9.5703125" bestFit="1" customWidth="1"/>
    <col min="230" max="230" width="3" bestFit="1" customWidth="1"/>
    <col min="231" max="231" width="19.85546875" bestFit="1" customWidth="1"/>
    <col min="232" max="232" width="5" bestFit="1" customWidth="1"/>
    <col min="233" max="233" width="9.5703125" bestFit="1" customWidth="1"/>
    <col min="234" max="234" width="3" bestFit="1" customWidth="1"/>
    <col min="235" max="235" width="19.85546875" bestFit="1" customWidth="1"/>
    <col min="236" max="236" width="5" bestFit="1" customWidth="1"/>
    <col min="237" max="237" width="9.5703125" bestFit="1" customWidth="1"/>
    <col min="238" max="238" width="3" bestFit="1" customWidth="1"/>
    <col min="239" max="239" width="19.85546875" bestFit="1" customWidth="1"/>
    <col min="240" max="240" width="5" bestFit="1" customWidth="1"/>
    <col min="241" max="241" width="9.5703125" bestFit="1" customWidth="1"/>
    <col min="242" max="242" width="3" bestFit="1" customWidth="1"/>
    <col min="243" max="243" width="19.85546875" bestFit="1" customWidth="1"/>
    <col min="244" max="244" width="5" bestFit="1" customWidth="1"/>
    <col min="245" max="245" width="9.5703125" bestFit="1" customWidth="1"/>
    <col min="246" max="246" width="3" bestFit="1" customWidth="1"/>
    <col min="247" max="247" width="19.85546875" bestFit="1" customWidth="1"/>
    <col min="248" max="248" width="5" bestFit="1" customWidth="1"/>
    <col min="249" max="249" width="9.5703125" bestFit="1" customWidth="1"/>
    <col min="250" max="250" width="3" bestFit="1" customWidth="1"/>
    <col min="251" max="251" width="19.85546875" bestFit="1" customWidth="1"/>
    <col min="252" max="252" width="5" bestFit="1" customWidth="1"/>
    <col min="253" max="253" width="9.5703125" bestFit="1" customWidth="1"/>
    <col min="254" max="254" width="3" bestFit="1" customWidth="1"/>
    <col min="255" max="255" width="19.85546875" bestFit="1" customWidth="1"/>
    <col min="256" max="256" width="5" bestFit="1" customWidth="1"/>
    <col min="257" max="257" width="9.5703125" bestFit="1" customWidth="1"/>
    <col min="258" max="258" width="3" bestFit="1" customWidth="1"/>
    <col min="259" max="259" width="19.85546875" bestFit="1" customWidth="1"/>
    <col min="260" max="260" width="5" bestFit="1" customWidth="1"/>
    <col min="261" max="261" width="8.7109375" bestFit="1" customWidth="1"/>
    <col min="262" max="262" width="5" bestFit="1" customWidth="1"/>
    <col min="263" max="263" width="19.85546875" bestFit="1" customWidth="1"/>
    <col min="264" max="264" width="5" bestFit="1" customWidth="1"/>
    <col min="265" max="265" width="9.5703125" bestFit="1" customWidth="1"/>
    <col min="266" max="266" width="3" bestFit="1" customWidth="1"/>
    <col min="267" max="267" width="19.85546875" bestFit="1" customWidth="1"/>
    <col min="268" max="268" width="5" bestFit="1" customWidth="1"/>
    <col min="269" max="269" width="9.5703125" bestFit="1" customWidth="1"/>
    <col min="270" max="270" width="3" bestFit="1" customWidth="1"/>
    <col min="271" max="271" width="19.85546875" bestFit="1" customWidth="1"/>
    <col min="272" max="272" width="5" bestFit="1" customWidth="1"/>
    <col min="273" max="273" width="9.5703125" bestFit="1" customWidth="1"/>
    <col min="274" max="274" width="3" bestFit="1" customWidth="1"/>
    <col min="275" max="275" width="19.85546875" bestFit="1" customWidth="1"/>
    <col min="276" max="276" width="5" bestFit="1" customWidth="1"/>
    <col min="277" max="277" width="9.5703125" bestFit="1" customWidth="1"/>
    <col min="278" max="278" width="3" bestFit="1" customWidth="1"/>
    <col min="279" max="279" width="19.85546875" bestFit="1" customWidth="1"/>
    <col min="280" max="280" width="5" bestFit="1" customWidth="1"/>
    <col min="281" max="281" width="9.7109375" bestFit="1" customWidth="1"/>
    <col min="282" max="282" width="6" bestFit="1" customWidth="1"/>
    <col min="283" max="283" width="19.85546875" bestFit="1" customWidth="1"/>
    <col min="284" max="284" width="5" bestFit="1" customWidth="1"/>
    <col min="285" max="285" width="9.5703125" bestFit="1" customWidth="1"/>
    <col min="286" max="286" width="3" bestFit="1" customWidth="1"/>
    <col min="287" max="287" width="19.85546875" bestFit="1" customWidth="1"/>
    <col min="288" max="288" width="5" bestFit="1" customWidth="1"/>
    <col min="289" max="289" width="9.5703125" bestFit="1" customWidth="1"/>
    <col min="290" max="290" width="3" bestFit="1" customWidth="1"/>
    <col min="291" max="291" width="19.85546875" bestFit="1" customWidth="1"/>
    <col min="292" max="292" width="5" bestFit="1" customWidth="1"/>
    <col min="293" max="293" width="9.5703125" bestFit="1" customWidth="1"/>
    <col min="294" max="294" width="3" bestFit="1" customWidth="1"/>
    <col min="295" max="295" width="19.85546875" bestFit="1" customWidth="1"/>
    <col min="296" max="296" width="5" bestFit="1" customWidth="1"/>
    <col min="297" max="297" width="9.5703125" bestFit="1" customWidth="1"/>
    <col min="298" max="298" width="3" bestFit="1" customWidth="1"/>
    <col min="299" max="299" width="19.85546875" bestFit="1" customWidth="1"/>
    <col min="300" max="300" width="5" bestFit="1" customWidth="1"/>
    <col min="301" max="301" width="9.5703125" bestFit="1" customWidth="1"/>
    <col min="302" max="302" width="3" bestFit="1" customWidth="1"/>
    <col min="303" max="303" width="19.85546875" bestFit="1" customWidth="1"/>
    <col min="304" max="304" width="5" bestFit="1" customWidth="1"/>
    <col min="305" max="305" width="9.5703125" bestFit="1" customWidth="1"/>
    <col min="306" max="306" width="3" bestFit="1" customWidth="1"/>
    <col min="307" max="307" width="19.85546875" bestFit="1" customWidth="1"/>
    <col min="308" max="308" width="5" bestFit="1" customWidth="1"/>
    <col min="309" max="309" width="9.5703125" bestFit="1" customWidth="1"/>
    <col min="310" max="310" width="3" bestFit="1" customWidth="1"/>
    <col min="311" max="311" width="19.85546875" bestFit="1" customWidth="1"/>
    <col min="312" max="312" width="5" bestFit="1" customWidth="1"/>
    <col min="313" max="313" width="9.5703125" bestFit="1" customWidth="1"/>
    <col min="314" max="314" width="3" bestFit="1" customWidth="1"/>
    <col min="315" max="315" width="19.85546875" bestFit="1" customWidth="1"/>
    <col min="316" max="316" width="5" bestFit="1" customWidth="1"/>
    <col min="317" max="317" width="9.7109375" bestFit="1" customWidth="1"/>
    <col min="318" max="318" width="6" bestFit="1" customWidth="1"/>
    <col min="319" max="319" width="19.85546875" bestFit="1" customWidth="1"/>
    <col min="320" max="320" width="5" bestFit="1" customWidth="1"/>
    <col min="321" max="321" width="9.7109375" bestFit="1" customWidth="1"/>
    <col min="322" max="322" width="6" bestFit="1" customWidth="1"/>
    <col min="323" max="323" width="19.85546875" bestFit="1" customWidth="1"/>
    <col min="324" max="324" width="5" bestFit="1" customWidth="1"/>
    <col min="325" max="325" width="9.5703125" bestFit="1" customWidth="1"/>
    <col min="326" max="326" width="3" bestFit="1" customWidth="1"/>
    <col min="327" max="327" width="19.85546875" bestFit="1" customWidth="1"/>
    <col min="328" max="328" width="5" bestFit="1" customWidth="1"/>
    <col min="329" max="329" width="9.7109375" bestFit="1" customWidth="1"/>
    <col min="330" max="330" width="5" bestFit="1" customWidth="1"/>
    <col min="331" max="331" width="19.85546875" bestFit="1" customWidth="1"/>
    <col min="332" max="332" width="5" bestFit="1" customWidth="1"/>
    <col min="333" max="333" width="9.7109375" bestFit="1" customWidth="1"/>
    <col min="334" max="334" width="6" bestFit="1" customWidth="1"/>
    <col min="335" max="335" width="19.85546875" bestFit="1" customWidth="1"/>
    <col min="336" max="336" width="5" bestFit="1" customWidth="1"/>
    <col min="337" max="337" width="9.7109375" bestFit="1" customWidth="1"/>
    <col min="338" max="338" width="6" bestFit="1" customWidth="1"/>
    <col min="339" max="339" width="19.85546875" bestFit="1" customWidth="1"/>
    <col min="340" max="340" width="5" bestFit="1" customWidth="1"/>
    <col min="341" max="341" width="9.7109375" bestFit="1" customWidth="1"/>
    <col min="342" max="342" width="6" bestFit="1" customWidth="1"/>
    <col min="343" max="343" width="9.5703125" bestFit="1" customWidth="1"/>
    <col min="344" max="344" width="5" bestFit="1" customWidth="1"/>
    <col min="345" max="345" width="9.7109375" bestFit="1" customWidth="1"/>
    <col min="346" max="346" width="6" bestFit="1" customWidth="1"/>
    <col min="347" max="347" width="9.5703125" bestFit="1" customWidth="1"/>
    <col min="348" max="348" width="5" bestFit="1" customWidth="1"/>
    <col min="349" max="349" width="9.7109375" bestFit="1" customWidth="1"/>
    <col min="350" max="350" width="6" bestFit="1" customWidth="1"/>
    <col min="351" max="351" width="9.5703125" bestFit="1" customWidth="1"/>
    <col min="352" max="352" width="5" bestFit="1" customWidth="1"/>
    <col min="353" max="353" width="9.7109375" bestFit="1" customWidth="1"/>
    <col min="354" max="354" width="6" bestFit="1" customWidth="1"/>
    <col min="355" max="355" width="9.5703125" bestFit="1" customWidth="1"/>
    <col min="356" max="356" width="5" bestFit="1" customWidth="1"/>
    <col min="357" max="357" width="9.7109375" bestFit="1" customWidth="1"/>
    <col min="358" max="358" width="6" bestFit="1" customWidth="1"/>
    <col min="359" max="359" width="9.5703125" bestFit="1" customWidth="1"/>
    <col min="360" max="360" width="5" bestFit="1" customWidth="1"/>
    <col min="361" max="361" width="9.7109375" bestFit="1" customWidth="1"/>
    <col min="362" max="362" width="6" bestFit="1" customWidth="1"/>
    <col min="363" max="363" width="9.5703125" bestFit="1" customWidth="1"/>
    <col min="364" max="364" width="5" bestFit="1" customWidth="1"/>
    <col min="365" max="365" width="9.7109375" bestFit="1" customWidth="1"/>
    <col min="366" max="366" width="6" bestFit="1" customWidth="1"/>
    <col min="367" max="367" width="9.5703125" bestFit="1" customWidth="1"/>
    <col min="368" max="368" width="5" bestFit="1" customWidth="1"/>
    <col min="369" max="369" width="9.7109375" bestFit="1" customWidth="1"/>
    <col min="370" max="370" width="6" bestFit="1" customWidth="1"/>
    <col min="371" max="371" width="9.5703125" bestFit="1" customWidth="1"/>
    <col min="372" max="372" width="5" bestFit="1" customWidth="1"/>
    <col min="373" max="373" width="9.7109375" bestFit="1" customWidth="1"/>
    <col min="374" max="374" width="6" bestFit="1" customWidth="1"/>
    <col min="375" max="375" width="9.5703125" bestFit="1" customWidth="1"/>
    <col min="376" max="376" width="5" bestFit="1" customWidth="1"/>
    <col min="377" max="377" width="9.7109375" bestFit="1" customWidth="1"/>
    <col min="378" max="378" width="6" bestFit="1" customWidth="1"/>
    <col min="379" max="379" width="9.5703125" bestFit="1" customWidth="1"/>
    <col min="380" max="380" width="5" bestFit="1" customWidth="1"/>
    <col min="381" max="381" width="9.7109375" bestFit="1" customWidth="1"/>
    <col min="382" max="382" width="6" bestFit="1" customWidth="1"/>
    <col min="383" max="383" width="9.7109375" bestFit="1" customWidth="1"/>
    <col min="384" max="384" width="6" bestFit="1" customWidth="1"/>
    <col min="385" max="385" width="9.7109375" bestFit="1" customWidth="1"/>
    <col min="386" max="386" width="6" bestFit="1" customWidth="1"/>
    <col min="387" max="387" width="9.5703125" bestFit="1" customWidth="1"/>
    <col min="388" max="388" width="5" bestFit="1" customWidth="1"/>
    <col min="389" max="389" width="9.7109375" bestFit="1" customWidth="1"/>
    <col min="390" max="390" width="6" bestFit="1" customWidth="1"/>
    <col min="391" max="391" width="9.5703125" bestFit="1" customWidth="1"/>
    <col min="392" max="392" width="5" bestFit="1" customWidth="1"/>
    <col min="393" max="393" width="9.7109375" bestFit="1" customWidth="1"/>
    <col min="394" max="394" width="6" bestFit="1" customWidth="1"/>
    <col min="395" max="395" width="9.7109375" bestFit="1" customWidth="1"/>
    <col min="396" max="396" width="5" bestFit="1" customWidth="1"/>
    <col min="397" max="397" width="9.7109375" bestFit="1" customWidth="1"/>
    <col min="398" max="398" width="6" bestFit="1" customWidth="1"/>
    <col min="399" max="399" width="9.5703125" bestFit="1" customWidth="1"/>
    <col min="400" max="400" width="5" bestFit="1" customWidth="1"/>
    <col min="401" max="401" width="10.7109375" bestFit="1" customWidth="1"/>
    <col min="402" max="402" width="6" bestFit="1" customWidth="1"/>
    <col min="403" max="403" width="9.5703125" bestFit="1" customWidth="1"/>
    <col min="404" max="404" width="6" bestFit="1" customWidth="1"/>
    <col min="405" max="405" width="9.7109375" bestFit="1" customWidth="1"/>
    <col min="406" max="406" width="5" bestFit="1" customWidth="1"/>
    <col min="407" max="407" width="9.5703125" bestFit="1" customWidth="1"/>
    <col min="408" max="408" width="6" bestFit="1" customWidth="1"/>
    <col min="409" max="409" width="9.7109375" bestFit="1" customWidth="1"/>
    <col min="410" max="410" width="6" bestFit="1" customWidth="1"/>
    <col min="411" max="411" width="9.7109375" bestFit="1" customWidth="1"/>
    <col min="412" max="412" width="6" bestFit="1" customWidth="1"/>
    <col min="413" max="413" width="10.7109375" bestFit="1" customWidth="1"/>
    <col min="414" max="414" width="6" bestFit="1" customWidth="1"/>
    <col min="415" max="415" width="9.7109375" bestFit="1" customWidth="1"/>
    <col min="416" max="416" width="6" bestFit="1" customWidth="1"/>
    <col min="417" max="417" width="10.7109375" bestFit="1" customWidth="1"/>
    <col min="418" max="418" width="5" bestFit="1" customWidth="1"/>
    <col min="419" max="419" width="9.7109375" bestFit="1" customWidth="1"/>
    <col min="420" max="420" width="6" bestFit="1" customWidth="1"/>
    <col min="421" max="421" width="10.7109375" bestFit="1" customWidth="1"/>
    <col min="422" max="422" width="5" bestFit="1" customWidth="1"/>
    <col min="423" max="423" width="9.7109375" bestFit="1" customWidth="1"/>
    <col min="424" max="424" width="6" bestFit="1" customWidth="1"/>
    <col min="425" max="425" width="10.7109375" bestFit="1" customWidth="1"/>
    <col min="426" max="426" width="6" bestFit="1" customWidth="1"/>
    <col min="427" max="427" width="9.7109375" bestFit="1" customWidth="1"/>
    <col min="428" max="428" width="6" bestFit="1" customWidth="1"/>
    <col min="429" max="429" width="9.7109375" bestFit="1" customWidth="1"/>
    <col min="430" max="430" width="5" bestFit="1" customWidth="1"/>
    <col min="431" max="431" width="9.7109375" bestFit="1" customWidth="1"/>
    <col min="432" max="432" width="6" bestFit="1" customWidth="1"/>
    <col min="433" max="433" width="10.7109375" bestFit="1" customWidth="1"/>
    <col min="434" max="434" width="5" bestFit="1" customWidth="1"/>
    <col min="435" max="435" width="9.7109375" bestFit="1" customWidth="1"/>
    <col min="436" max="436" width="6" bestFit="1" customWidth="1"/>
    <col min="437" max="437" width="10.7109375" bestFit="1" customWidth="1"/>
    <col min="438" max="438" width="5" bestFit="1" customWidth="1"/>
    <col min="439" max="439" width="9.7109375" bestFit="1" customWidth="1"/>
    <col min="440" max="440" width="6" bestFit="1" customWidth="1"/>
    <col min="441" max="441" width="10.7109375" bestFit="1" customWidth="1"/>
    <col min="442" max="442" width="5" bestFit="1" customWidth="1"/>
    <col min="443" max="443" width="9.7109375" bestFit="1" customWidth="1"/>
    <col min="444" max="444" width="6" bestFit="1" customWidth="1"/>
    <col min="445" max="445" width="10.7109375" bestFit="1" customWidth="1"/>
    <col min="446" max="446" width="5" bestFit="1" customWidth="1"/>
    <col min="447" max="447" width="9.7109375" bestFit="1" customWidth="1"/>
    <col min="448" max="448" width="6" bestFit="1" customWidth="1"/>
    <col min="449" max="449" width="10.7109375" bestFit="1" customWidth="1"/>
    <col min="450" max="450" width="5" bestFit="1" customWidth="1"/>
    <col min="451" max="451" width="9.7109375" bestFit="1" customWidth="1"/>
    <col min="452" max="452" width="6" bestFit="1" customWidth="1"/>
    <col min="453" max="453" width="10.7109375" bestFit="1" customWidth="1"/>
    <col min="454" max="454" width="5" bestFit="1" customWidth="1"/>
    <col min="455" max="455" width="9.5703125" bestFit="1" customWidth="1"/>
    <col min="456" max="456" width="6" bestFit="1" customWidth="1"/>
    <col min="457" max="457" width="10.7109375" bestFit="1" customWidth="1"/>
    <col min="458" max="458" width="5" bestFit="1" customWidth="1"/>
    <col min="459" max="459" width="9.5703125" bestFit="1" customWidth="1"/>
    <col min="460" max="460" width="6" bestFit="1" customWidth="1"/>
    <col min="461" max="461" width="10.7109375" bestFit="1" customWidth="1"/>
    <col min="462" max="462" width="5" bestFit="1" customWidth="1"/>
    <col min="463" max="463" width="9.5703125" bestFit="1" customWidth="1"/>
    <col min="464" max="464" width="6" bestFit="1" customWidth="1"/>
    <col min="465" max="465" width="10.7109375" bestFit="1" customWidth="1"/>
    <col min="466" max="466" width="5" bestFit="1" customWidth="1"/>
    <col min="467" max="467" width="19.85546875" bestFit="1" customWidth="1"/>
    <col min="468" max="468" width="6" bestFit="1" customWidth="1"/>
    <col min="469" max="469" width="10.7109375" bestFit="1" customWidth="1"/>
    <col min="470" max="470" width="5" bestFit="1" customWidth="1"/>
    <col min="471" max="471" width="19.85546875" bestFit="1" customWidth="1"/>
    <col min="472" max="472" width="6" bestFit="1" customWidth="1"/>
    <col min="473" max="473" width="10.7109375" bestFit="1" customWidth="1"/>
    <col min="474" max="474" width="5" bestFit="1" customWidth="1"/>
    <col min="475" max="475" width="19.85546875" bestFit="1" customWidth="1"/>
    <col min="476" max="476" width="6" bestFit="1" customWidth="1"/>
    <col min="477" max="477" width="10.7109375" bestFit="1" customWidth="1"/>
    <col min="478" max="478" width="5" bestFit="1" customWidth="1"/>
    <col min="479" max="479" width="19.85546875" bestFit="1" customWidth="1"/>
    <col min="480" max="480" width="6" bestFit="1" customWidth="1"/>
    <col min="481" max="481" width="10.7109375" bestFit="1" customWidth="1"/>
    <col min="482" max="482" width="5" bestFit="1" customWidth="1"/>
    <col min="483" max="483" width="19.85546875" bestFit="1" customWidth="1"/>
    <col min="484" max="484" width="6" bestFit="1" customWidth="1"/>
    <col min="485" max="485" width="10.7109375" bestFit="1" customWidth="1"/>
    <col min="486" max="486" width="5" bestFit="1" customWidth="1"/>
    <col min="487" max="487" width="19.85546875" bestFit="1" customWidth="1"/>
    <col min="488" max="488" width="6" bestFit="1" customWidth="1"/>
    <col min="489" max="489" width="10.7109375" bestFit="1" customWidth="1"/>
    <col min="490" max="490" width="5" bestFit="1" customWidth="1"/>
    <col min="491" max="491" width="19.85546875" bestFit="1" customWidth="1"/>
    <col min="492" max="492" width="6" bestFit="1" customWidth="1"/>
    <col min="493" max="493" width="10.7109375" bestFit="1" customWidth="1"/>
    <col min="494" max="494" width="5" bestFit="1" customWidth="1"/>
    <col min="495" max="495" width="19.85546875" bestFit="1" customWidth="1"/>
    <col min="496" max="496" width="6" bestFit="1" customWidth="1"/>
    <col min="497" max="497" width="9.5703125" bestFit="1" customWidth="1"/>
    <col min="498" max="498" width="4" bestFit="1" customWidth="1"/>
    <col min="499" max="499" width="19.85546875" bestFit="1" customWidth="1"/>
    <col min="500" max="500" width="6" bestFit="1" customWidth="1"/>
    <col min="501" max="501" width="10.7109375" bestFit="1" customWidth="1"/>
    <col min="502" max="502" width="5" bestFit="1" customWidth="1"/>
    <col min="503" max="503" width="19.85546875" bestFit="1" customWidth="1"/>
    <col min="504" max="504" width="6" bestFit="1" customWidth="1"/>
    <col min="505" max="505" width="9.5703125" bestFit="1" customWidth="1"/>
    <col min="506" max="506" width="4" bestFit="1" customWidth="1"/>
    <col min="507" max="507" width="19.85546875" bestFit="1" customWidth="1"/>
    <col min="508" max="508" width="6" bestFit="1" customWidth="1"/>
    <col min="509" max="509" width="9.5703125" bestFit="1" customWidth="1"/>
    <col min="510" max="510" width="4" bestFit="1" customWidth="1"/>
    <col min="511" max="511" width="19.85546875" bestFit="1" customWidth="1"/>
    <col min="512" max="512" width="6" bestFit="1" customWidth="1"/>
    <col min="513" max="513" width="9.5703125" bestFit="1" customWidth="1"/>
    <col min="514" max="514" width="4" bestFit="1" customWidth="1"/>
    <col min="515" max="515" width="19.85546875" bestFit="1" customWidth="1"/>
    <col min="516" max="516" width="6" bestFit="1" customWidth="1"/>
    <col min="517" max="517" width="9.5703125" bestFit="1" customWidth="1"/>
    <col min="518" max="518" width="4" bestFit="1" customWidth="1"/>
    <col min="519" max="519" width="19.85546875" bestFit="1" customWidth="1"/>
    <col min="520" max="520" width="6" bestFit="1" customWidth="1"/>
    <col min="521" max="521" width="10.7109375" bestFit="1" customWidth="1"/>
    <col min="522" max="522" width="5" bestFit="1" customWidth="1"/>
    <col min="523" max="523" width="19.85546875" bestFit="1" customWidth="1"/>
    <col min="524" max="524" width="6" bestFit="1" customWidth="1"/>
    <col min="525" max="525" width="9.5703125" bestFit="1" customWidth="1"/>
    <col min="526" max="526" width="4" bestFit="1" customWidth="1"/>
    <col min="527" max="527" width="19.85546875" bestFit="1" customWidth="1"/>
    <col min="528" max="528" width="6" bestFit="1" customWidth="1"/>
    <col min="529" max="529" width="9.5703125" bestFit="1" customWidth="1"/>
    <col min="530" max="530" width="4" bestFit="1" customWidth="1"/>
    <col min="531" max="531" width="19.85546875" bestFit="1" customWidth="1"/>
    <col min="532" max="532" width="6" bestFit="1" customWidth="1"/>
    <col min="533" max="533" width="9.5703125" bestFit="1" customWidth="1"/>
    <col min="534" max="534" width="4" bestFit="1" customWidth="1"/>
    <col min="535" max="535" width="19.85546875" bestFit="1" customWidth="1"/>
    <col min="536" max="536" width="6" bestFit="1" customWidth="1"/>
    <col min="537" max="537" width="9.5703125" bestFit="1" customWidth="1"/>
    <col min="538" max="538" width="4" bestFit="1" customWidth="1"/>
    <col min="539" max="539" width="19.85546875" bestFit="1" customWidth="1"/>
    <col min="540" max="540" width="6" bestFit="1" customWidth="1"/>
    <col min="541" max="541" width="10.7109375" bestFit="1" customWidth="1"/>
    <col min="542" max="542" width="5" bestFit="1" customWidth="1"/>
    <col min="543" max="543" width="19.85546875" bestFit="1" customWidth="1"/>
    <col min="544" max="544" width="6" bestFit="1" customWidth="1"/>
    <col min="545" max="545" width="9.5703125" bestFit="1" customWidth="1"/>
    <col min="546" max="546" width="4" bestFit="1" customWidth="1"/>
    <col min="547" max="547" width="19.85546875" bestFit="1" customWidth="1"/>
    <col min="548" max="548" width="6" bestFit="1" customWidth="1"/>
    <col min="549" max="549" width="9.5703125" bestFit="1" customWidth="1"/>
    <col min="550" max="550" width="4" bestFit="1" customWidth="1"/>
    <col min="551" max="551" width="19.85546875" bestFit="1" customWidth="1"/>
    <col min="552" max="552" width="6" bestFit="1" customWidth="1"/>
    <col min="553" max="553" width="9.5703125" bestFit="1" customWidth="1"/>
    <col min="554" max="554" width="4" bestFit="1" customWidth="1"/>
    <col min="555" max="555" width="19.85546875" bestFit="1" customWidth="1"/>
    <col min="556" max="556" width="6" bestFit="1" customWidth="1"/>
    <col min="557" max="557" width="9.5703125" bestFit="1" customWidth="1"/>
    <col min="558" max="558" width="4" bestFit="1" customWidth="1"/>
    <col min="559" max="559" width="19.85546875" bestFit="1" customWidth="1"/>
    <col min="560" max="560" width="6" bestFit="1" customWidth="1"/>
    <col min="561" max="561" width="9.5703125" bestFit="1" customWidth="1"/>
    <col min="562" max="562" width="4" bestFit="1" customWidth="1"/>
    <col min="563" max="563" width="19.85546875" bestFit="1" customWidth="1"/>
    <col min="564" max="564" width="6" bestFit="1" customWidth="1"/>
    <col min="565" max="565" width="9.5703125" bestFit="1" customWidth="1"/>
    <col min="566" max="566" width="4" bestFit="1" customWidth="1"/>
    <col min="567" max="567" width="19.85546875" bestFit="1" customWidth="1"/>
    <col min="568" max="568" width="6" bestFit="1" customWidth="1"/>
    <col min="569" max="569" width="9.5703125" bestFit="1" customWidth="1"/>
    <col min="570" max="570" width="4" bestFit="1" customWidth="1"/>
    <col min="571" max="571" width="19.85546875" bestFit="1" customWidth="1"/>
    <col min="572" max="572" width="6" bestFit="1" customWidth="1"/>
    <col min="573" max="573" width="9.5703125" bestFit="1" customWidth="1"/>
    <col min="574" max="574" width="4" bestFit="1" customWidth="1"/>
    <col min="575" max="575" width="19.85546875" bestFit="1" customWidth="1"/>
    <col min="576" max="576" width="6" bestFit="1" customWidth="1"/>
    <col min="577" max="577" width="9.5703125" bestFit="1" customWidth="1"/>
    <col min="578" max="578" width="4" bestFit="1" customWidth="1"/>
    <col min="579" max="579" width="19.85546875" bestFit="1" customWidth="1"/>
    <col min="580" max="580" width="6" bestFit="1" customWidth="1"/>
    <col min="581" max="581" width="9.5703125" bestFit="1" customWidth="1"/>
    <col min="582" max="582" width="4" bestFit="1" customWidth="1"/>
    <col min="583" max="583" width="19.85546875" bestFit="1" customWidth="1"/>
    <col min="584" max="584" width="6" bestFit="1" customWidth="1"/>
    <col min="585" max="585" width="9.5703125" bestFit="1" customWidth="1"/>
    <col min="586" max="586" width="4" bestFit="1" customWidth="1"/>
    <col min="587" max="587" width="19.85546875" bestFit="1" customWidth="1"/>
    <col min="588" max="588" width="6" bestFit="1" customWidth="1"/>
    <col min="589" max="589" width="9.5703125" bestFit="1" customWidth="1"/>
    <col min="590" max="590" width="4" bestFit="1" customWidth="1"/>
    <col min="591" max="591" width="19.85546875" bestFit="1" customWidth="1"/>
    <col min="592" max="592" width="6" bestFit="1" customWidth="1"/>
    <col min="593" max="593" width="9.5703125" bestFit="1" customWidth="1"/>
    <col min="594" max="594" width="4" bestFit="1" customWidth="1"/>
    <col min="595" max="595" width="19.85546875" bestFit="1" customWidth="1"/>
    <col min="596" max="596" width="6" bestFit="1" customWidth="1"/>
    <col min="597" max="597" width="9.5703125" bestFit="1" customWidth="1"/>
    <col min="598" max="598" width="4" bestFit="1" customWidth="1"/>
    <col min="599" max="599" width="19.85546875" bestFit="1" customWidth="1"/>
    <col min="600" max="600" width="6" bestFit="1" customWidth="1"/>
    <col min="601" max="601" width="9.570312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_xll.BDH(CONCATENATE("IWM US 04/15/16 C", B$1, " Equity"), "PX_LAST", "1/1/1900", "4/15/2016")</f>
        <v>#NAME?</v>
      </c>
      <c r="C2" t="e">
        <f ca="1">_xll.BDH(CONCATENATE("IWM US 04/15/16 C", D$1, " Equity"), "PX_LAST", "1/1/1900", "4/15/2016")</f>
        <v>#NAME?</v>
      </c>
      <c r="E2" t="e">
        <f ca="1">_xll.BDH(CONCATENATE("IWM US 04/15/16 C", F$1, " Equity"), "PX_LAST", "1/1/1900", "4/15/2016")</f>
        <v>#NAME?</v>
      </c>
      <c r="G2" t="e">
        <f ca="1">_xll.BDH(CONCATENATE("IWM US 04/15/16 C", H$1, " Equity"), "PX_LAST", "1/1/1900", "4/15/2016")</f>
        <v>#NAME?</v>
      </c>
      <c r="I2" t="e">
        <f ca="1">_xll.BDH(CONCATENATE("IWM US 04/15/16 C", J$1, " Equity"), "PX_LAST", "1/1/1900", "4/15/2016")</f>
        <v>#NAME?</v>
      </c>
      <c r="K2" t="e">
        <f ca="1">_xll.BDH(CONCATENATE("IWM US 04/15/16 C", L$1, " Equity"), "PX_LAST", "1/1/1900", "4/15/2016")</f>
        <v>#NAME?</v>
      </c>
      <c r="M2" t="e">
        <f ca="1">_xll.BDH(CONCATENATE("IWM US 04/15/16 C", N$1, " Equity"), "PX_LAST", "1/1/1900", "4/15/2016")</f>
        <v>#NAME?</v>
      </c>
      <c r="O2" t="e">
        <f ca="1">_xll.BDH(CONCATENATE("IWM US 04/15/16 C", P$1, " Equity"), "PX_LAST", "1/1/1900", "4/15/2016")</f>
        <v>#NAME?</v>
      </c>
      <c r="Q2" t="e">
        <f ca="1">_xll.BDH(CONCATENATE("IWM US 04/15/16 C", R$1, " Equity"), "PX_LAST", "1/1/1900", "4/15/2016")</f>
        <v>#NAME?</v>
      </c>
      <c r="S2" t="e">
        <f ca="1">_xll.BDH(CONCATENATE("IWM US 04/15/16 C", T$1, " Equity"), "PX_LAST", "1/1/1900", "4/15/2016")</f>
        <v>#NAME?</v>
      </c>
      <c r="U2" t="e">
        <f ca="1">_xll.BDH(CONCATENATE("IWM US 04/15/16 C", V$1, " Equity"), "PX_LAST", "1/1/1900", "4/15/2016")</f>
        <v>#NAME?</v>
      </c>
      <c r="W2" t="e">
        <f ca="1">_xll.BDH(CONCATENATE("IWM US 04/15/16 C", X$1, " Equity"), "PX_LAST", "1/1/1900", "4/15/2016")</f>
        <v>#NAME?</v>
      </c>
      <c r="Y2" t="e">
        <f ca="1">_xll.BDH(CONCATENATE("IWM US 04/15/16 C", Z$1, " Equity"), "PX_LAST", "1/1/1900", "4/15/2016")</f>
        <v>#NAME?</v>
      </c>
      <c r="AA2" t="e">
        <f ca="1">_xll.BDH(CONCATENATE("IWM US 04/15/16 C", AB$1, " Equity"), "PX_LAST", "1/1/1900", "4/15/2016")</f>
        <v>#NAME?</v>
      </c>
      <c r="AC2" t="e">
        <f ca="1">_xll.BDH(CONCATENATE("IWM US 04/15/16 C", AD$1, " Equity"), "PX_LAST", "1/1/1900", "4/15/2016")</f>
        <v>#NAME?</v>
      </c>
      <c r="AE2" t="e">
        <f ca="1">_xll.BDH(CONCATENATE("IWM US 04/15/16 C", AF$1, " Equity"), "PX_LAST", "1/1/1900", "4/15/2016")</f>
        <v>#NAME?</v>
      </c>
      <c r="AG2" t="e">
        <f ca="1">_xll.BDH(CONCATENATE("IWM US 04/15/16 C", AH$1, " Equity"), "PX_LAST", "1/1/1900", "4/15/2016")</f>
        <v>#NAME?</v>
      </c>
      <c r="AI2" t="e">
        <f ca="1">_xll.BDH(CONCATENATE("IWM US 04/15/16 C", AJ$1, " Equity"), "PX_LAST", "1/1/1900", "4/15/2016")</f>
        <v>#NAME?</v>
      </c>
      <c r="AK2" t="e">
        <f ca="1">_xll.BDH(CONCATENATE("IWM US 04/15/16 C", AL$1, " Equity"), "PX_LAST", "1/1/1900", "4/15/2016")</f>
        <v>#NAME?</v>
      </c>
      <c r="AM2" t="e">
        <f ca="1">_xll.BDH(CONCATENATE("IWM US 04/15/16 C", AN$1, " Equity"), "PX_LAST", "1/1/1900", "4/15/2016")</f>
        <v>#NAME?</v>
      </c>
      <c r="AO2" t="e">
        <f ca="1">_xll.BDH(CONCATENATE("IWM US 04/15/16 C", AP$1, " Equity"), "PX_LAST", "1/1/1900", "4/15/2016")</f>
        <v>#NAME?</v>
      </c>
      <c r="AQ2" t="e">
        <f ca="1">_xll.BDH(CONCATENATE("IWM US 04/15/16 C", AR$1, " Equity"), "PX_LAST", "1/1/1900", "4/15/2016")</f>
        <v>#NAME?</v>
      </c>
      <c r="AS2" t="e">
        <f ca="1">_xll.BDH(CONCATENATE("IWM US 04/15/16 C", AT$1, " Equity"), "PX_LAST", "1/1/1900", "4/15/2016")</f>
        <v>#NAME?</v>
      </c>
      <c r="AU2" t="e">
        <f ca="1">_xll.BDH(CONCATENATE("IWM US 04/15/16 C", AV$1, " Equity"), "PX_LAST", "1/1/1900", "4/15/2016")</f>
        <v>#NAME?</v>
      </c>
      <c r="AW2" t="e">
        <f ca="1">_xll.BDH(CONCATENATE("IWM US 04/15/16 C", AX$1, " Equity"), "PX_LAST", "1/1/1900", "4/15/2016")</f>
        <v>#NAME?</v>
      </c>
      <c r="AY2" t="e">
        <f ca="1">_xll.BDH(CONCATENATE("IWM US 04/15/16 C", AZ$1, " Equity"), "PX_LAST", "1/1/1900", "4/15/2016")</f>
        <v>#NAME?</v>
      </c>
      <c r="BA2" t="e">
        <f ca="1">_xll.BDH(CONCATENATE("IWM US 04/15/16 C", BB$1, " Equity"), "PX_LAST", "1/1/1900", "4/15/2016")</f>
        <v>#NAME?</v>
      </c>
      <c r="BC2" t="e">
        <f ca="1">_xll.BDH(CONCATENATE("IWM US 04/15/16 C", BD$1, " Equity"), "PX_LAST", "1/1/1900", "4/15/2016")</f>
        <v>#NAME?</v>
      </c>
      <c r="BE2" t="e">
        <f ca="1">_xll.BDH(CONCATENATE("IWM US 04/15/16 C", BF$1, " Equity"), "PX_LAST", "1/1/1900", "4/15/2016")</f>
        <v>#NAME?</v>
      </c>
      <c r="BG2" t="e">
        <f ca="1">_xll.BDH(CONCATENATE("IWM US 04/15/16 C", BH$1, " Equity"), "PX_LAST", "1/1/1900", "4/15/2016")</f>
        <v>#NAME?</v>
      </c>
      <c r="BI2" t="e">
        <f ca="1">_xll.BDH(CONCATENATE("IWM US 04/15/16 C", BJ$1, " Equity"), "PX_LAST", "1/1/1900", "4/15/2016")</f>
        <v>#NAME?</v>
      </c>
      <c r="BK2" t="e">
        <f ca="1">_xll.BDH(CONCATENATE("IWM US 04/15/16 C", BL$1, " Equity"), "PX_LAST", "1/1/1900", "4/15/2016")</f>
        <v>#NAME?</v>
      </c>
      <c r="BM2" t="e">
        <f ca="1">_xll.BDH(CONCATENATE("IWM US 04/15/16 C", BN$1, " Equity"), "PX_LAST", "1/1/1900", "4/15/2016")</f>
        <v>#NAME?</v>
      </c>
      <c r="BO2" t="e">
        <f ca="1">_xll.BDH(CONCATENATE("IWM US 04/15/16 C", BP$1, " Equity"), "PX_LAST", "1/1/1900", "4/15/2016")</f>
        <v>#NAME?</v>
      </c>
      <c r="BQ2" t="e">
        <f ca="1">_xll.BDH(CONCATENATE("IWM US 04/15/16 C", BR$1, " Equity"), "PX_LAST", "1/1/1900", "4/15/2016")</f>
        <v>#NAME?</v>
      </c>
      <c r="BS2" t="e">
        <f ca="1">_xll.BDH(CONCATENATE("IWM US 04/15/16 C", BT$1, " Equity"), "PX_LAST", "1/1/1900", "4/15/2016")</f>
        <v>#NAME?</v>
      </c>
      <c r="BU2" t="e">
        <f ca="1">_xll.BDH(CONCATENATE("IWM US 04/15/16 C", BV$1, " Equity"), "PX_LAST", "1/1/1900", "4/15/2016")</f>
        <v>#NAME?</v>
      </c>
      <c r="BW2" t="e">
        <f ca="1">_xll.BDH(CONCATENATE("IWM US 04/15/16 C", BX$1, " Equity"), "PX_LAST", "1/1/1900", "4/15/2016")</f>
        <v>#NAME?</v>
      </c>
      <c r="BY2" t="e">
        <f ca="1">_xll.BDH(CONCATENATE("IWM US 04/15/16 C", BZ$1, " Equity"), "PX_LAST", "1/1/1900", "4/15/2016")</f>
        <v>#NAME?</v>
      </c>
      <c r="CA2" t="e">
        <f ca="1">_xll.BDH(CONCATENATE("IWM US 04/15/16 C", CB$1, " Equity"), "PX_LAST", "1/1/1900", "4/15/2016")</f>
        <v>#NAME?</v>
      </c>
      <c r="CC2" t="e">
        <f ca="1">_xll.BDH(CONCATENATE("IWM US 04/15/16 C", CD$1, " Equity"), "PX_LAST", "1/1/1900", "4/15/2016")</f>
        <v>#NAME?</v>
      </c>
      <c r="CE2" t="e">
        <f ca="1">_xll.BDH(CONCATENATE("IWM US 04/15/16 C", CF$1, " Equity"), "PX_LAST", "1/1/1900", "4/15/2016")</f>
        <v>#NAME?</v>
      </c>
      <c r="CG2" t="e">
        <f ca="1">_xll.BDH(CONCATENATE("IWM US 04/15/16 C", CH$1, " Equity"), "PX_LAST", "1/1/1900", "4/15/2016")</f>
        <v>#NAME?</v>
      </c>
      <c r="CI2" t="e">
        <f ca="1">_xll.BDH(CONCATENATE("IWM US 04/15/16 C", CJ$1, " Equity"), "PX_LAST", "1/1/1900", "4/15/2016")</f>
        <v>#NAME?</v>
      </c>
      <c r="CK2" t="e">
        <f ca="1">_xll.BDH(CONCATENATE("IWM US 04/15/16 C", CL$1, " Equity"), "PX_LAST", "1/1/1900", "4/15/2016")</f>
        <v>#NAME?</v>
      </c>
      <c r="CM2" t="e">
        <f ca="1">_xll.BDH(CONCATENATE("IWM US 04/15/16 C", CN$1, " Equity"), "PX_LAST", "1/1/1900", "4/15/2016")</f>
        <v>#NAME?</v>
      </c>
      <c r="CO2" t="e">
        <f ca="1">_xll.BDH(CONCATENATE("IWM US 04/15/16 C", CP$1, " Equity"), "PX_LAST", "1/1/1900", "4/15/2016")</f>
        <v>#NAME?</v>
      </c>
      <c r="CQ2" t="e">
        <f ca="1">_xll.BDH(CONCATENATE("IWM US 04/15/16 C", CR$1, " Equity"), "PX_LAST", "1/1/1900", "4/15/2016")</f>
        <v>#NAME?</v>
      </c>
      <c r="CS2" t="e">
        <f ca="1">_xll.BDH(CONCATENATE("IWM US 04/15/16 C", CT$1, " Equity"), "PX_LAST", "1/1/1900", "4/15/2016")</f>
        <v>#NAME?</v>
      </c>
      <c r="CU2" t="e">
        <f ca="1">_xll.BDH(CONCATENATE("IWM US 04/15/16 C", CV$1, " Equity"), "PX_LAST", "1/1/1900", "4/15/2016")</f>
        <v>#NAME?</v>
      </c>
      <c r="CW2" t="e">
        <f ca="1">_xll.BDH(CONCATENATE("IWM US 04/15/16 C", CX$1, " Equity"), "PX_LAST", "1/1/1900", "4/15/2016")</f>
        <v>#NAME?</v>
      </c>
      <c r="CY2" t="e">
        <f ca="1">_xll.BDH(CONCATENATE("IWM US 04/15/16 C", CZ$1, " Equity"), "PX_LAST", "1/1/1900", "4/15/2016")</f>
        <v>#NAME?</v>
      </c>
      <c r="DA2" t="e">
        <f ca="1">_xll.BDH(CONCATENATE("IWM US 04/15/16 C", DB$1, " Equity"), "PX_LAST", "1/1/1900", "4/15/2016")</f>
        <v>#NAME?</v>
      </c>
      <c r="DC2" t="e">
        <f ca="1">_xll.BDH(CONCATENATE("IWM US 04/15/16 C", DD$1, " Equity"), "PX_LAST", "1/1/1900", "4/15/2016")</f>
        <v>#NAME?</v>
      </c>
      <c r="DE2" t="e">
        <f ca="1">_xll.BDH(CONCATENATE("IWM US 04/15/16 C", DF$1, " Equity"), "PX_LAST", "1/1/1900", "4/15/2016")</f>
        <v>#NAME?</v>
      </c>
      <c r="DG2" t="e">
        <f ca="1">_xll.BDH(CONCATENATE("IWM US 04/15/16 C", DH$1, " Equity"), "PX_LAST", "1/1/1900", "4/15/2016")</f>
        <v>#NAME?</v>
      </c>
      <c r="DI2" t="e">
        <f ca="1">_xll.BDH(CONCATENATE("IWM US 04/15/16 C", DJ$1, " Equity"), "PX_LAST", "1/1/1900", "4/15/2016")</f>
        <v>#NAME?</v>
      </c>
      <c r="DK2" t="e">
        <f ca="1">_xll.BDH(CONCATENATE("IWM US 04/15/16 C", DL$1, " Equity"), "PX_LAST", "1/1/1900", "4/15/2016")</f>
        <v>#NAME?</v>
      </c>
      <c r="DM2" t="e">
        <f ca="1">_xll.BDH(CONCATENATE("IWM US 04/15/16 C", DN$1, " Equity"), "PX_LAST", "1/1/1900", "4/15/2016")</f>
        <v>#NAME?</v>
      </c>
      <c r="DO2" t="e">
        <f ca="1">_xll.BDH(CONCATENATE("IWM US 04/15/16 C", DP$1, " Equity"), "PX_LAST", "1/1/1900", "4/15/2016")</f>
        <v>#NAME?</v>
      </c>
      <c r="DQ2" t="e">
        <f ca="1">_xll.BDH(CONCATENATE("IWM US 04/15/16 C", DR$1, " Equity"), "PX_LAST", "1/1/1900", "4/15/2016")</f>
        <v>#NAME?</v>
      </c>
      <c r="DS2" t="e">
        <f ca="1">_xll.BDH(CONCATENATE("IWM US 04/15/16 C", DT$1, " Equity"), "PX_LAST", "1/1/1900", "4/15/2016")</f>
        <v>#NAME?</v>
      </c>
      <c r="DU2" t="e">
        <f ca="1">_xll.BDH(CONCATENATE("IWM US 04/15/16 C", DV$1, " Equity"), "PX_LAST", "1/1/1900", "4/15/2016")</f>
        <v>#NAME?</v>
      </c>
      <c r="DW2" t="e">
        <f ca="1">_xll.BDH(CONCATENATE("IWM US 04/15/16 C", DX$1, " Equity"), "PX_LAST", "1/1/1900", "4/15/2016")</f>
        <v>#NAME?</v>
      </c>
      <c r="DY2" t="e">
        <f ca="1">_xll.BDH(CONCATENATE("IWM US 04/15/16 C", DZ$1, " Equity"), "PX_LAST", "1/1/1900", "4/15/2016")</f>
        <v>#NAME?</v>
      </c>
      <c r="EA2" t="e">
        <f ca="1">_xll.BDH(CONCATENATE("IWM US 04/15/16 C", EB$1, " Equity"), "PX_LAST", "1/1/1900", "4/15/2016")</f>
        <v>#NAME?</v>
      </c>
      <c r="EC2" t="e">
        <f ca="1">_xll.BDH(CONCATENATE("IWM US 04/15/16 C", ED$1, " Equity"), "PX_LAST", "1/1/1900", "4/15/2016")</f>
        <v>#NAME?</v>
      </c>
      <c r="EE2" t="e">
        <f ca="1">_xll.BDH(CONCATENATE("IWM US 04/15/16 C", EF$1, " Equity"), "PX_LAST", "1/1/1900", "4/15/2016")</f>
        <v>#NAME?</v>
      </c>
      <c r="EG2" t="e">
        <f ca="1">_xll.BDH(CONCATENATE("IWM US 04/15/16 C", EH$1, " Equity"), "PX_LAST", "1/1/1900", "4/15/2016")</f>
        <v>#NAME?</v>
      </c>
      <c r="EI2" t="e">
        <f ca="1">_xll.BDH(CONCATENATE("IWM US 04/15/16 C", EJ$1, " Equity"), "PX_LAST", "1/1/1900", "4/15/2016")</f>
        <v>#NAME?</v>
      </c>
      <c r="EK2" t="e">
        <f ca="1">_xll.BDH(CONCATENATE("IWM US 04/15/16 C", EL$1, " Equity"), "PX_LAST", "1/1/1900", "4/15/2016")</f>
        <v>#NAME?</v>
      </c>
      <c r="EM2" t="e">
        <f ca="1">_xll.BDH(CONCATENATE("IWM US 04/15/16 C", EN$1, " Equity"), "PX_LAST", "1/1/1900", "4/15/2016")</f>
        <v>#NAME?</v>
      </c>
      <c r="EO2" t="e">
        <f ca="1">_xll.BDH(CONCATENATE("IWM US 04/15/16 C", EP$1, " Equity"), "PX_LAST", "1/1/1900", "4/15/2016")</f>
        <v>#NAME?</v>
      </c>
      <c r="EQ2" t="e">
        <f ca="1">_xll.BDH(CONCATENATE("IWM US 04/15/16 C", ER$1, " Equity"), "PX_LAST", "1/1/1900", "4/15/2016")</f>
        <v>#NAME?</v>
      </c>
      <c r="ES2" t="e">
        <f ca="1">_xll.BDH(CONCATENATE("IWM US 04/15/16 C", ET$1, " Equity"), "PX_LAST", "1/1/1900", "4/15/2016")</f>
        <v>#NAME?</v>
      </c>
      <c r="EU2" t="e">
        <f ca="1">_xll.BDH(CONCATENATE("IWM US 04/15/16 C", EV$1, " Equity"), "PX_LAST", "1/1/1900", "4/15/2016")</f>
        <v>#NAME?</v>
      </c>
      <c r="EW2" t="e">
        <f ca="1">_xll.BDH(CONCATENATE("IWM US 04/15/16 C", EX$1, " Equity"), "PX_LAST", "1/1/1900", "4/15/2016")</f>
        <v>#NAME?</v>
      </c>
      <c r="EY2" t="e">
        <f ca="1">_xll.BDH(CONCATENATE("IWM US 04/15/16 C", EZ$1, " Equity"), "PX_LAST", "1/1/1900", "4/15/2016")</f>
        <v>#NAME?</v>
      </c>
      <c r="FA2" t="e">
        <f ca="1">_xll.BDH(CONCATENATE("IWM US 04/15/16 C", FB$1, " Equity"), "PX_LAST", "1/1/1900", "4/15/2016")</f>
        <v>#NAME?</v>
      </c>
      <c r="FC2" t="e">
        <f ca="1">_xll.BDH(CONCATENATE("IWM US 04/15/16 C", FD$1, " Equity"), "PX_LAST", "1/1/1900", "4/15/2016")</f>
        <v>#NAME?</v>
      </c>
      <c r="FE2" t="e">
        <f ca="1">_xll.BDH(CONCATENATE("IWM US 04/15/16 C", FF$1, " Equity"), "PX_LAST", "1/1/1900", "4/15/2016")</f>
        <v>#NAME?</v>
      </c>
      <c r="FG2" t="e">
        <f ca="1">_xll.BDH(CONCATENATE("IWM US 04/15/16 C", FH$1, " Equity"), "PX_LAST", "1/1/1900", "4/15/2016")</f>
        <v>#NAME?</v>
      </c>
      <c r="FI2" t="e">
        <f ca="1">_xll.BDH(CONCATENATE("IWM US 04/15/16 C", FJ$1, " Equity"), "PX_LAST", "1/1/1900", "4/15/2016")</f>
        <v>#NAME?</v>
      </c>
      <c r="FK2" t="e">
        <f ca="1">_xll.BDH(CONCATENATE("IWM US 04/15/16 C", FL$1, " Equity"), "PX_LAST", "1/1/1900", "4/15/2016")</f>
        <v>#NAME?</v>
      </c>
      <c r="FM2" t="e">
        <f ca="1">_xll.BDH(CONCATENATE("IWM US 04/15/16 C", FN$1, " Equity"), "PX_LAST", "1/1/1900", "4/15/2016")</f>
        <v>#NAME?</v>
      </c>
      <c r="FO2" t="e">
        <f ca="1">_xll.BDH(CONCATENATE("IWM US 04/15/16 C", FP$1, " Equity"), "PX_LAST", "1/1/1900", "4/15/2016")</f>
        <v>#NAME?</v>
      </c>
      <c r="FQ2" t="e">
        <f ca="1">_xll.BDH(CONCATENATE("IWM US 04/15/16 C", FR$1, " Equity"), "PX_LAST", "1/1/1900", "4/15/2016")</f>
        <v>#NAME?</v>
      </c>
      <c r="FS2" t="e">
        <f ca="1">_xll.BDH(CONCATENATE("IWM US 04/15/16 C", FT$1, " Equity"), "PX_LAST", "1/1/1900", "4/15/2016")</f>
        <v>#NAME?</v>
      </c>
      <c r="FU2" t="e">
        <f ca="1">_xll.BDH(CONCATENATE("IWM US 04/15/16 C", FV$1, " Equity"), "PX_LAST", "1/1/1900", "4/15/2016")</f>
        <v>#NAME?</v>
      </c>
      <c r="FW2" t="e">
        <f ca="1">_xll.BDH(CONCATENATE("IWM US 04/15/16 C", FX$1, " Equity"), "PX_LAST", "1/1/1900", "4/15/2016")</f>
        <v>#NAME?</v>
      </c>
      <c r="FY2" t="e">
        <f ca="1">_xll.BDH(CONCATENATE("IWM US 04/15/16 C", FZ$1, " Equity"), "PX_LAST", "1/1/1900", "4/15/2016")</f>
        <v>#NAME?</v>
      </c>
      <c r="GA2" t="e">
        <f ca="1">_xll.BDH(CONCATENATE("IWM US 04/15/16 C", GB$1, " Equity"), "PX_LAST", "1/1/1900", "4/15/2016")</f>
        <v>#NAME?</v>
      </c>
      <c r="GC2" t="e">
        <f ca="1">_xll.BDH(CONCATENATE("IWM US 04/15/16 C", GD$1, " Equity"), "PX_LAST", "1/1/1900", "4/15/2016")</f>
        <v>#NAME?</v>
      </c>
      <c r="GE2" t="e">
        <f ca="1">_xll.BDH(CONCATENATE("IWM US 04/15/16 C", GF$1, " Equity"), "PX_LAST", "1/1/1900", "4/15/2016")</f>
        <v>#NAME?</v>
      </c>
      <c r="GG2" t="e">
        <f ca="1">_xll.BDH(CONCATENATE("IWM US 04/15/16 C", GH$1, " Equity"), "PX_LAST", "1/1/1900", "4/15/2016")</f>
        <v>#NAME?</v>
      </c>
      <c r="GI2" t="e">
        <f ca="1">_xll.BDH(CONCATENATE("IWM US 04/15/16 C", GJ$1, " Equity"), "PX_LAST", "1/1/1900", "4/15/2016")</f>
        <v>#NAME?</v>
      </c>
      <c r="GK2" t="e">
        <f ca="1">_xll.BDH(CONCATENATE("IWM US 04/15/16 C", GL$1, " Equity"), "PX_LAST", "1/1/1900", "4/15/2016")</f>
        <v>#NAME?</v>
      </c>
      <c r="GM2" t="e">
        <f ca="1">_xll.BDH(CONCATENATE("IWM US 04/15/16 C", GN$1, " Equity"), "PX_LAST", "1/1/1900", "4/15/2016")</f>
        <v>#NAME?</v>
      </c>
      <c r="GO2" t="e">
        <f ca="1">_xll.BDH(CONCATENATE("IWM US 04/15/16 C", GP$1, " Equity"), "PX_LAST", "1/1/1900", "4/15/2016")</f>
        <v>#NAME?</v>
      </c>
      <c r="GQ2" t="e">
        <f ca="1">_xll.BDH(CONCATENATE("IWM US 04/15/16 C", GR$1, " Equity"), "PX_LAST", "1/1/1900", "4/15/2016")</f>
        <v>#NAME?</v>
      </c>
      <c r="GS2" t="e">
        <f ca="1">_xll.BDH(CONCATENATE("IWM US 04/15/16 C", GT$1, " Equity"), "PX_LAST", "1/1/1900", "4/15/2016")</f>
        <v>#NAME?</v>
      </c>
      <c r="GU2" t="e">
        <f ca="1">_xll.BDH(CONCATENATE("IWM US 04/15/16 C", GV$1, " Equity"), "PX_LAST", "1/1/1900", "4/15/2016")</f>
        <v>#NAME?</v>
      </c>
      <c r="GW2" t="e">
        <f ca="1">_xll.BDH(CONCATENATE("IWM US 04/15/16 C", GX$1, " Equity"), "PX_LAST", "1/1/1900", "4/15/2016")</f>
        <v>#NAME?</v>
      </c>
      <c r="GY2" t="e">
        <f ca="1">_xll.BDH(CONCATENATE("IWM US 04/15/16 C", GZ$1, " Equity"), "PX_LAST", "1/1/1900", "4/15/2016")</f>
        <v>#NAME?</v>
      </c>
      <c r="HA2" s="1" t="e">
        <f ca="1">_xll.BDH(CONCATENATE("IWM US 04/15/16 C", HB$1, " Equity"),"PX_LAST","1/1/1900","4/15/2016","cols=2;rows=1")</f>
        <v>#NAME?</v>
      </c>
      <c r="HC2" t="e">
        <f ca="1">_xll.BDH(CONCATENATE("IWM US 04/15/16 C", HD$1, " Equity"), "PX_LAST", "1/1/1900", "4/15/2016")</f>
        <v>#NAME?</v>
      </c>
      <c r="HE2" s="1" t="e">
        <f ca="1">_xll.BDH(CONCATENATE("IWM US 04/15/16 C", HF$1, " Equity"),"PX_LAST","1/1/1900","4/15/2016","cols=2;rows=1")</f>
        <v>#NAME?</v>
      </c>
      <c r="HG2" t="e">
        <f ca="1">_xll.BDH(CONCATENATE("IWM US 04/15/16 C", HH$1, " Equity"), "PX_LAST", "1/1/1900", "4/15/2016")</f>
        <v>#NAME?</v>
      </c>
      <c r="HI2" t="e">
        <f ca="1">_xll.BDH(CONCATENATE("IWM US 04/15/16 C", HJ$1, " Equity"), "PX_LAST", "1/1/1900", "4/15/2016")</f>
        <v>#NAME?</v>
      </c>
      <c r="HK2" t="e">
        <f ca="1">_xll.BDH(CONCATENATE("IWM US 04/15/16 C", HL$1, " Equity"), "PX_LAST", "1/1/1900", "4/15/2016")</f>
        <v>#NAME?</v>
      </c>
      <c r="HM2" t="e">
        <f ca="1">_xll.BDH(CONCATENATE("IWM US 04/15/16 C", HN$1, " Equity"), "PX_LAST", "1/1/1900", "4/15/2016")</f>
        <v>#NAME?</v>
      </c>
      <c r="HO2" t="e">
        <f ca="1">_xll.BDH(CONCATENATE("IWM US 04/15/16 C", HP$1, " Equity"), "PX_LAST", "1/1/1900", "4/15/2016")</f>
        <v>#NAME?</v>
      </c>
      <c r="HQ2" t="e">
        <f ca="1">_xll.BDH(CONCATENATE("IWM US 04/15/16 C", HR$1, " Equity"), "PX_LAST", "1/1/1900", "4/15/2016")</f>
        <v>#NAME?</v>
      </c>
      <c r="HS2" t="e">
        <f ca="1">_xll.BDH(CONCATENATE("IWM US 04/15/16 C", HT$1, " Equity"), "PX_LAST", "1/1/1900", "4/15/2016")</f>
        <v>#NAME?</v>
      </c>
      <c r="HU2" t="e">
        <f ca="1">_xll.BDH(CONCATENATE("IWM US 04/15/16 C", HV$1, " Equity"), "PX_LAST", "1/1/1900", "4/15/2016")</f>
        <v>#NAME?</v>
      </c>
      <c r="HW2" t="e">
        <f ca="1">_xll.BDH(CONCATENATE("IWM US 04/15/16 C", HX$1, " Equity"), "PX_LAST", "1/1/1900", "4/15/2016")</f>
        <v>#NAME?</v>
      </c>
      <c r="HY2" s="1" t="e">
        <f ca="1">_xll.BDH(CONCATENATE("IWM US 04/15/16 C", HZ$1, " Equity"),"PX_LAST","1/1/1900","4/15/2016","cols=2;rows=1")</f>
        <v>#NAME?</v>
      </c>
      <c r="IA2" t="e">
        <f ca="1">_xll.BDH(CONCATENATE("IWM US 04/15/16 C", IB$1, " Equity"), "PX_LAST", "1/1/1900", "4/15/2016")</f>
        <v>#NAME?</v>
      </c>
      <c r="IC2" t="e">
        <f ca="1">_xll.BDH(CONCATENATE("IWM US 04/15/16 C", ID$1, " Equity"), "PX_LAST", "1/1/1900", "4/15/2016")</f>
        <v>#NAME?</v>
      </c>
      <c r="IE2" t="e">
        <f ca="1">_xll.BDH(CONCATENATE("IWM US 04/15/16 C", IF$1, " Equity"), "PX_LAST", "1/1/1900", "4/15/2016")</f>
        <v>#NAME?</v>
      </c>
      <c r="IG2" t="e">
        <f ca="1">_xll.BDH(CONCATENATE("IWM US 04/15/16 C", IH$1, " Equity"), "PX_LAST", "1/1/1900", "4/15/2016")</f>
        <v>#NAME?</v>
      </c>
      <c r="II2" t="e">
        <f ca="1">_xll.BDH(CONCATENATE("IWM US 04/15/16 C", IJ$1, " Equity"), "PX_LAST", "1/1/1900", "4/15/2016")</f>
        <v>#NAME?</v>
      </c>
      <c r="IK2" t="e">
        <f ca="1">_xll.BDH(CONCATENATE("IWM US 04/15/16 C", IL$1, " Equity"), "PX_LAST", "1/1/1900", "4/15/2016")</f>
        <v>#NAME?</v>
      </c>
      <c r="IM2" t="e">
        <f ca="1">_xll.BDH(CONCATENATE("IWM US 04/15/16 C", IN$1, " Equity"), "PX_LAST", "1/1/1900", "4/15/2016")</f>
        <v>#NAME?</v>
      </c>
      <c r="IO2" t="e">
        <f ca="1">_xll.BDH(CONCATENATE("IWM US 04/15/16 C", IP$1, " Equity"), "PX_LAST", "1/1/1900", "4/15/2016")</f>
        <v>#NAME?</v>
      </c>
      <c r="IQ2" t="e">
        <f ca="1">_xll.BDH(CONCATENATE("IWM US 04/15/16 C", IR$1, " Equity"), "PX_LAST", "1/1/1900", "4/15/2016")</f>
        <v>#NAME?</v>
      </c>
      <c r="IS2" t="e">
        <f ca="1">_xll.BDH(CONCATENATE("IWM US 04/15/16 C", IT$1, " Equity"), "PX_LAST", "1/1/1900", "4/15/2016")</f>
        <v>#NAME?</v>
      </c>
      <c r="IU2" t="e">
        <f ca="1">_xll.BDH(CONCATENATE("IWM US 04/15/16 C", IV$1, " Equity"), "PX_LAST", "1/1/1900", "4/15/2016")</f>
        <v>#NAME?</v>
      </c>
      <c r="IW2" t="e">
        <f ca="1">_xll.BDH(CONCATENATE("IWM US 04/15/16 C", IX$1, " Equity"), "PX_LAST", "1/1/1900", "4/15/2016")</f>
        <v>#NAME?</v>
      </c>
      <c r="IY2" t="e">
        <f ca="1">_xll.BDH(CONCATENATE("IWM US 04/15/16 C", IZ$1, " Equity"), "PX_LAST", "1/1/1900", "4/15/2016")</f>
        <v>#NAME?</v>
      </c>
      <c r="JA2" s="1" t="e">
        <f ca="1">_xll.BDH(CONCATENATE("IWM US 04/15/16 C", JB$1, " Equity"),"PX_LAST","1/1/1900","4/15/2016","cols=2;rows=1")</f>
        <v>#NAME?</v>
      </c>
      <c r="JC2" t="e">
        <f ca="1">_xll.BDH(CONCATENATE("IWM US 04/15/16 C", JD$1, " Equity"), "PX_LAST", "1/1/1900", "4/15/2016")</f>
        <v>#NAME?</v>
      </c>
      <c r="JE2" t="e">
        <f ca="1">_xll.BDH(CONCATENATE("IWM US 04/15/16 C", JF$1, " Equity"), "PX_LAST", "1/1/1900", "4/15/2016")</f>
        <v>#NAME?</v>
      </c>
      <c r="JG2" t="e">
        <f ca="1">_xll.BDH(CONCATENATE("IWM US 04/15/16 C", JH$1, " Equity"), "PX_LAST", "1/1/1900", "4/15/2016")</f>
        <v>#NAME?</v>
      </c>
      <c r="JI2" t="e">
        <f ca="1">_xll.BDH(CONCATENATE("IWM US 04/15/16 C", JJ$1, " Equity"), "PX_LAST", "1/1/1900", "4/15/2016")</f>
        <v>#NAME?</v>
      </c>
      <c r="JK2" t="e">
        <f ca="1">_xll.BDH(CONCATENATE("IWM US 04/15/16 C", JL$1, " Equity"), "PX_LAST", "1/1/1900", "4/15/2016")</f>
        <v>#NAME?</v>
      </c>
      <c r="JM2" t="e">
        <f ca="1">_xll.BDH(CONCATENATE("IWM US 04/15/16 C", JN$1, " Equity"), "PX_LAST", "1/1/1900", "4/15/2016")</f>
        <v>#NAME?</v>
      </c>
      <c r="JO2" t="e">
        <f ca="1">_xll.BDH(CONCATENATE("IWM US 04/15/16 C", JP$1, " Equity"), "PX_LAST", "1/1/1900", "4/15/2016")</f>
        <v>#NAME?</v>
      </c>
      <c r="JQ2" t="e">
        <f ca="1">_xll.BDH(CONCATENATE("IWM US 04/15/16 C", JR$1, " Equity"), "PX_LAST", "1/1/1900", "4/15/2016")</f>
        <v>#NAME?</v>
      </c>
      <c r="JS2" t="e">
        <f ca="1">_xll.BDH(CONCATENATE("IWM US 04/15/16 C", JT$1, " Equity"), "PX_LAST", "1/1/1900", "4/15/2016")</f>
        <v>#NAME?</v>
      </c>
      <c r="JU2" s="1" t="e">
        <f ca="1">_xll.BDH(CONCATENATE("IWM US 04/15/16 C", JV$1, " Equity"),"PX_LAST","1/1/1900","4/15/2016","cols=2;rows=4")</f>
        <v>#NAME?</v>
      </c>
      <c r="JW2" t="e">
        <f ca="1">_xll.BDH(CONCATENATE("IWM US 04/15/16 C", JX$1, " Equity"), "PX_LAST", "1/1/1900", "4/15/2016")</f>
        <v>#NAME?</v>
      </c>
      <c r="JY2" t="e">
        <f ca="1">_xll.BDH(CONCATENATE("IWM US 04/15/16 C", JZ$1, " Equity"), "PX_LAST", "1/1/1900", "4/15/2016")</f>
        <v>#NAME?</v>
      </c>
      <c r="KA2" t="e">
        <f ca="1">_xll.BDH(CONCATENATE("IWM US 04/15/16 C", KB$1, " Equity"), "PX_LAST", "1/1/1900", "4/15/2016")</f>
        <v>#NAME?</v>
      </c>
      <c r="KC2" t="e">
        <f ca="1">_xll.BDH(CONCATENATE("IWM US 04/15/16 C", KD$1, " Equity"), "PX_LAST", "1/1/1900", "4/15/2016")</f>
        <v>#NAME?</v>
      </c>
      <c r="KE2" t="e">
        <f ca="1">_xll.BDH(CONCATENATE("IWM US 04/15/16 C", KF$1, " Equity"), "PX_LAST", "1/1/1900", "4/15/2016")</f>
        <v>#NAME?</v>
      </c>
      <c r="KG2" t="e">
        <f ca="1">_xll.BDH(CONCATENATE("IWM US 04/15/16 C", KH$1, " Equity"), "PX_LAST", "1/1/1900", "4/15/2016")</f>
        <v>#NAME?</v>
      </c>
      <c r="KI2" t="e">
        <f ca="1">_xll.BDH(CONCATENATE("IWM US 04/15/16 C", KJ$1, " Equity"), "PX_LAST", "1/1/1900", "4/15/2016")</f>
        <v>#NAME?</v>
      </c>
      <c r="KK2" t="e">
        <f ca="1">_xll.BDH(CONCATENATE("IWM US 04/15/16 C", KL$1, " Equity"), "PX_LAST", "1/1/1900", "4/15/2016")</f>
        <v>#NAME?</v>
      </c>
      <c r="KM2" t="e">
        <f ca="1">_xll.BDH(CONCATENATE("IWM US 04/15/16 C", KN$1, " Equity"), "PX_LAST", "1/1/1900", "4/15/2016")</f>
        <v>#NAME?</v>
      </c>
      <c r="KO2" t="e">
        <f ca="1">_xll.BDH(CONCATENATE("IWM US 04/15/16 C", KP$1, " Equity"), "PX_LAST", "1/1/1900", "4/15/2016")</f>
        <v>#NAME?</v>
      </c>
      <c r="KQ2" t="e">
        <f ca="1">_xll.BDH(CONCATENATE("IWM US 04/15/16 C", KR$1, " Equity"), "PX_LAST", "1/1/1900", "4/15/2016")</f>
        <v>#NAME?</v>
      </c>
      <c r="KS2" t="e">
        <f ca="1">_xll.BDH(CONCATENATE("IWM US 04/15/16 C", KT$1, " Equity"), "PX_LAST", "1/1/1900", "4/15/2016")</f>
        <v>#NAME?</v>
      </c>
      <c r="KU2" t="e">
        <f ca="1">_xll.BDH(CONCATENATE("IWM US 04/15/16 C", KV$1, " Equity"), "PX_LAST", "1/1/1900", "4/15/2016")</f>
        <v>#NAME?</v>
      </c>
      <c r="KW2" t="e">
        <f ca="1">_xll.BDH(CONCATENATE("IWM US 04/15/16 C", KX$1, " Equity"), "PX_LAST", "1/1/1900", "4/15/2016")</f>
        <v>#NAME?</v>
      </c>
      <c r="KY2" t="e">
        <f ca="1">_xll.BDH(CONCATENATE("IWM US 04/15/16 C", KZ$1, " Equity"), "PX_LAST", "1/1/1900", "4/15/2016")</f>
        <v>#NAME?</v>
      </c>
      <c r="LA2" t="e">
        <f ca="1">_xll.BDH(CONCATENATE("IWM US 04/15/16 C", LB$1, " Equity"), "PX_LAST", "1/1/1900", "4/15/2016")</f>
        <v>#NAME?</v>
      </c>
      <c r="LC2" t="e">
        <f ca="1">_xll.BDH(CONCATENATE("IWM US 04/15/16 C", LD$1, " Equity"), "PX_LAST", "1/1/1900", "4/15/2016")</f>
        <v>#NAME?</v>
      </c>
      <c r="LE2" s="1" t="e">
        <f ca="1">_xll.BDH(CONCATENATE("IWM US 04/15/16 C", LF$1, " Equity"),"PX_LAST","1/1/1900","4/15/2016","cols=2;rows=1")</f>
        <v>#NAME?</v>
      </c>
      <c r="LG2" t="e">
        <f ca="1">_xll.BDH(CONCATENATE("IWM US 04/15/16 C", LH$1, " Equity"), "PX_LAST", "1/1/1900", "4/15/2016")</f>
        <v>#NAME?</v>
      </c>
      <c r="LI2" s="1" t="e">
        <f ca="1">_xll.BDH(CONCATENATE("IWM US 04/15/16 C", LJ$1, " Equity"),"PX_LAST","1/1/1900","4/15/2016","cols=2;rows=11")</f>
        <v>#NAME?</v>
      </c>
      <c r="LK2" t="e">
        <f ca="1">_xll.BDH(CONCATENATE("IWM US 04/15/16 C", LL$1, " Equity"), "PX_LAST", "1/1/1900", "4/15/2016")</f>
        <v>#NAME?</v>
      </c>
      <c r="LM2" t="e">
        <f ca="1">_xll.BDH(CONCATENATE("IWM US 04/15/16 C", LN$1, " Equity"), "PX_LAST", "1/1/1900", "4/15/2016")</f>
        <v>#NAME?</v>
      </c>
      <c r="LO2" t="e">
        <f ca="1">_xll.BDH(CONCATENATE("IWM US 04/15/16 C", LP$1, " Equity"), "PX_LAST", "1/1/1900", "4/15/2016")</f>
        <v>#NAME?</v>
      </c>
      <c r="LQ2" s="1" t="e">
        <f ca="1">_xll.BDH(CONCATENATE("IWM US 04/15/16 C", LR$1, " Equity"),"PX_LAST","1/1/1900","4/15/2016","cols=2;rows=2")</f>
        <v>#NAME?</v>
      </c>
      <c r="LS2" t="e">
        <f ca="1">_xll.BDH(CONCATENATE("IWM US 04/15/16 C", LT$1, " Equity"), "PX_LAST", "1/1/1900", "4/15/2016")</f>
        <v>#NAME?</v>
      </c>
      <c r="LU2" s="1" t="e">
        <f ca="1">_xll.BDH(CONCATENATE("IWM US 04/15/16 C", LV$1, " Equity"),"PX_LAST","1/1/1900","4/15/2016","cols=2;rows=2")</f>
        <v>#NAME?</v>
      </c>
      <c r="LW2" t="e">
        <f ca="1">_xll.BDH(CONCATENATE("IWM US 04/15/16 C", LX$1, " Equity"), "PX_LAST", "1/1/1900", "4/15/2016")</f>
        <v>#NAME?</v>
      </c>
      <c r="LY2" s="1" t="e">
        <f ca="1">_xll.BDH(CONCATENATE("IWM US 04/15/16 C", LZ$1, " Equity"),"PX_LAST","1/1/1900","4/15/2016","cols=2;rows=3")</f>
        <v>#NAME?</v>
      </c>
      <c r="MA2" t="e">
        <f ca="1">_xll.BDH(CONCATENATE("IWM US 04/15/16 C", MB$1, " Equity"), "PX_LAST", "1/1/1900", "4/15/2016")</f>
        <v>#NAME?</v>
      </c>
      <c r="MC2" s="1" t="e">
        <f ca="1">_xll.BDH(CONCATENATE("IWM US 04/15/16 C", MD$1, " Equity"),"PX_LAST","1/1/1900","4/15/2016","cols=2;rows=17")</f>
        <v>#NAME?</v>
      </c>
      <c r="ME2" t="e">
        <f ca="1">_xll.BDH(CONCATENATE("IWM US 04/15/16 C", MF$1, " Equity"), "PX_LAST", "1/1/1900", "4/15/2016")</f>
        <v>#NAME?</v>
      </c>
      <c r="MG2" s="1" t="e">
        <f ca="1">_xll.BDH(CONCATENATE("IWM US 04/15/16 C", MH$1, " Equity"),"PX_LAST","1/1/1900","4/15/2016","cols=2;rows=7")</f>
        <v>#NAME?</v>
      </c>
      <c r="MI2" t="e">
        <f ca="1">_xll.BDH(CONCATENATE("IWM US 04/15/16 C", MJ$1, " Equity"), "PX_LAST", "1/1/1900", "4/15/2016")</f>
        <v>#NAME?</v>
      </c>
      <c r="MK2" s="1" t="e">
        <f ca="1">_xll.BDH(CONCATENATE("IWM US 04/15/16 C", ML$1, " Equity"),"PX_LAST","1/1/1900","4/15/2016","cols=2;rows=7")</f>
        <v>#NAME?</v>
      </c>
      <c r="MM2" t="e">
        <f ca="1">_xll.BDH(CONCATENATE("IWM US 04/15/16 C", MN$1, " Equity"), "PX_LAST", "1/1/1900", "4/15/2016")</f>
        <v>#NAME?</v>
      </c>
      <c r="MO2" s="1" t="e">
        <f ca="1">_xll.BDH(CONCATENATE("IWM US 04/15/16 C", MP$1, " Equity"),"PX_LAST","1/1/1900","4/15/2016","cols=2;rows=14")</f>
        <v>#NAME?</v>
      </c>
      <c r="MQ2" t="e">
        <f ca="1">_xll.BDH(CONCATENATE("IWM US 04/15/16 C", MR$1, " Equity"), "PX_LAST", "1/1/1900", "4/15/2016")</f>
        <v>#NAME?</v>
      </c>
      <c r="MS2" s="1" t="e">
        <f ca="1">_xll.BDH(CONCATENATE("IWM US 04/15/16 C", MT$1, " Equity"),"PX_LAST","1/1/1900","4/15/2016","cols=2;rows=9")</f>
        <v>#NAME?</v>
      </c>
      <c r="MU2" t="e">
        <f ca="1">_xll.BDH(CONCATENATE("IWM US 04/15/16 C", MV$1, " Equity"), "PX_LAST", "1/1/1900", "4/15/2016")</f>
        <v>#NAME?</v>
      </c>
      <c r="MW2" s="1" t="e">
        <f ca="1">_xll.BDH(CONCATENATE("IWM US 04/15/16 C", MX$1, " Equity"),"PX_LAST","1/1/1900","4/15/2016","cols=2;rows=37")</f>
        <v>#NAME?</v>
      </c>
      <c r="MY2" t="e">
        <f ca="1">_xll.BDH(CONCATENATE("IWM US 04/15/16 C", MZ$1, " Equity"), "PX_LAST", "1/1/1900", "4/15/2016")</f>
        <v>#NAME?</v>
      </c>
      <c r="NA2" s="1" t="e">
        <f ca="1">_xll.BDH(CONCATENATE("IWM US 04/15/16 C", NB$1, " Equity"),"PX_LAST","1/1/1900","4/15/2016","cols=2;rows=29")</f>
        <v>#NAME?</v>
      </c>
      <c r="NC2" t="e">
        <f ca="1">_xll.BDH(CONCATENATE("IWM US 04/15/16 C", ND$1, " Equity"), "PX_LAST", "1/1/1900", "4/15/2016")</f>
        <v>#NAME?</v>
      </c>
      <c r="NE2" s="1" t="e">
        <f ca="1">_xll.BDH(CONCATENATE("IWM US 04/15/16 C", NF$1, " Equity"),"PX_LAST","1/1/1900","4/15/2016","cols=2;rows=26")</f>
        <v>#NAME?</v>
      </c>
      <c r="NG2" t="e">
        <f ca="1">_xll.BDH(CONCATENATE("IWM US 04/15/16 C", NH$1, " Equity"), "PX_LAST", "1/1/1900", "4/15/2016")</f>
        <v>#NAME?</v>
      </c>
      <c r="NI2" s="1" t="e">
        <f ca="1">_xll.BDH(CONCATENATE("IWM US 04/15/16 C", NJ$1, " Equity"),"PX_LAST","1/1/1900","4/15/2016","cols=2;rows=36")</f>
        <v>#NAME?</v>
      </c>
      <c r="NK2" t="e">
        <f ca="1">_xll.BDH(CONCATENATE("IWM US 04/15/16 C", NL$1, " Equity"), "PX_LAST", "1/1/1900", "4/15/2016")</f>
        <v>#NAME?</v>
      </c>
      <c r="NM2" s="1" t="e">
        <f ca="1">_xll.BDH(CONCATENATE("IWM US 04/15/16 C", NN$1, " Equity"),"PX_LAST","1/1/1900","4/15/2016","cols=2;rows=34")</f>
        <v>#NAME?</v>
      </c>
      <c r="NO2" t="e">
        <f ca="1">_xll.BDH(CONCATENATE("IWM US 04/15/16 C", NP$1, " Equity"), "PX_LAST", "1/1/1900", "4/15/2016")</f>
        <v>#NAME?</v>
      </c>
      <c r="NQ2" s="1" t="e">
        <f ca="1">_xll.BDH(CONCATENATE("IWM US 04/15/16 C", NR$1, " Equity"),"PX_LAST","1/1/1900","4/15/2016","cols=2;rows=54")</f>
        <v>#NAME?</v>
      </c>
      <c r="NS2" s="1" t="e">
        <f ca="1">_xll.BDH(CONCATENATE("IWM US 04/15/16 C", NT$1, " Equity"),"PX_LAST","1/1/1900","4/15/2016","cols=2;rows=1")</f>
        <v>#NAME?</v>
      </c>
      <c r="NU2" s="1" t="e">
        <f ca="1">_xll.BDH(CONCATENATE("IWM US 04/15/16 C", NV$1, " Equity"),"PX_LAST","1/1/1900","4/15/2016","cols=2;rows=50")</f>
        <v>#NAME?</v>
      </c>
      <c r="NW2" t="e">
        <f ca="1">_xll.BDH(CONCATENATE("IWM US 04/15/16 C", NX$1, " Equity"), "PX_LAST", "1/1/1900", "4/15/2016")</f>
        <v>#NAME?</v>
      </c>
      <c r="NY2" s="1" t="e">
        <f ca="1">_xll.BDH(CONCATENATE("IWM US 04/15/16 C", NZ$1, " Equity"),"PX_LAST","1/1/1900","4/15/2016","cols=2;rows=49")</f>
        <v>#NAME?</v>
      </c>
      <c r="OA2" s="1" t="e">
        <f ca="1">_xll.BDH(CONCATENATE("IWM US 04/15/16 C", OB$1, " Equity"),"PX_LAST","1/1/1900","4/15/2016","cols=2;rows=2")</f>
        <v>#NAME?</v>
      </c>
      <c r="OC2" s="1" t="e">
        <f ca="1">_xll.BDH(CONCATENATE("IWM US 04/15/16 C", OD$1, " Equity"),"PX_LAST","1/1/1900","4/15/2016","cols=2;rows=59")</f>
        <v>#NAME?</v>
      </c>
      <c r="OE2" s="1" t="e">
        <f ca="1">_xll.BDH(CONCATENATE("IWM US 04/15/16 C", OF$1, " Equity"),"PX_LAST","1/1/1900","4/15/2016","cols=2;rows=2")</f>
        <v>#NAME?</v>
      </c>
      <c r="OG2" s="1" t="e">
        <f ca="1">_xll.BDH(CONCATENATE("IWM US 04/15/16 C", OH$1, " Equity"),"PX_LAST","1/1/1900","4/15/2016","cols=2;rows=57")</f>
        <v>#NAME?</v>
      </c>
      <c r="OI2" t="e">
        <f ca="1">_xll.BDH(CONCATENATE("IWM US 04/15/16 C", OJ$1, " Equity"), "PX_LAST", "1/1/1900", "4/15/2016")</f>
        <v>#NAME?</v>
      </c>
      <c r="OK2" s="1" t="e">
        <f ca="1">_xll.BDH(CONCATENATE("IWM US 04/15/16 C", OL$1, " Equity"),"PX_LAST","1/1/1900","4/15/2016","cols=2;rows=68")</f>
        <v>#NAME?</v>
      </c>
      <c r="OM2" s="1" t="e">
        <f ca="1">_xll.BDH(CONCATENATE("IWM US 04/15/16 C", ON$1, " Equity"),"PX_LAST","1/1/1900","4/15/2016","cols=2;rows=2")</f>
        <v>#NAME?</v>
      </c>
      <c r="OO2" s="1" t="e">
        <f ca="1">_xll.BDH(CONCATENATE("IWM US 04/15/16 C", OP$1, " Equity"),"PX_LAST","1/1/1900","4/15/2016","cols=2;rows=58")</f>
        <v>#NAME?</v>
      </c>
      <c r="OQ2" t="e">
        <f ca="1">_xll.BDH(CONCATENATE("IWM US 04/15/16 C", OR$1, " Equity"), "PX_LAST", "1/1/1900", "4/15/2016")</f>
        <v>#NAME?</v>
      </c>
      <c r="OS2" s="1" t="e">
        <f ca="1">_xll.BDH(CONCATENATE("IWM US 04/15/16 C", OT$1, " Equity"),"PX_LAST","1/1/1900","4/15/2016","cols=2;rows=67")</f>
        <v>#NAME?</v>
      </c>
      <c r="OU2" s="1" t="e">
        <f ca="1">_xll.BDH(CONCATENATE("IWM US 04/15/16 C", OV$1, " Equity"),"PX_LAST","1/1/1900","4/15/2016","cols=2;rows=6")</f>
        <v>#NAME?</v>
      </c>
      <c r="OW2" s="1" t="e">
        <f ca="1">_xll.BDH(CONCATENATE("IWM US 04/15/16 C", OX$1, " Equity"),"PX_LAST","1/1/1900","4/15/2016","cols=2;rows=69")</f>
        <v>#NAME?</v>
      </c>
      <c r="OY2" s="1" t="e">
        <f ca="1">_xll.BDH(CONCATENATE("IWM US 04/15/16 C", OZ$1, " Equity"),"PX_LAST","1/1/1900","4/15/2016","cols=2;rows=7")</f>
        <v>#NAME?</v>
      </c>
      <c r="PA2" s="1" t="e">
        <f ca="1">_xll.BDH(CONCATENATE("IWM US 04/15/16 C", PB$1, " Equity"),"PX_LAST","1/1/1900","4/15/2016","cols=2;rows=70")</f>
        <v>#NAME?</v>
      </c>
      <c r="PC2" s="1" t="e">
        <f ca="1">_xll.BDH(CONCATENATE("IWM US 04/15/16 C", PD$1, " Equity"),"PX_LAST","1/1/1900","4/15/2016","cols=2;rows=4")</f>
        <v>#NAME?</v>
      </c>
      <c r="PE2" s="1" t="e">
        <f ca="1">_xll.BDH(CONCATENATE("IWM US 04/15/16 C", PF$1, " Equity"),"PX_LAST","1/1/1900","4/15/2016","cols=2;rows=71")</f>
        <v>#NAME?</v>
      </c>
      <c r="PG2" s="1" t="e">
        <f ca="1">_xll.BDH(CONCATENATE("IWM US 04/15/16 C", PH$1, " Equity"),"PX_LAST","1/1/1900","4/15/2016","cols=2;rows=11")</f>
        <v>#NAME?</v>
      </c>
      <c r="PI2" s="1" t="e">
        <f ca="1">_xll.BDH(CONCATENATE("IWM US 04/15/16 C", PJ$1, " Equity"),"PX_LAST","1/1/1900","4/15/2016","cols=2;rows=71")</f>
        <v>#NAME?</v>
      </c>
      <c r="PK2" s="1" t="e">
        <f ca="1">_xll.BDH(CONCATENATE("IWM US 04/15/16 C", PL$1, " Equity"),"PX_LAST","1/1/1900","4/15/2016","cols=2;rows=19")</f>
        <v>#NAME?</v>
      </c>
      <c r="PM2" s="1" t="e">
        <f ca="1">_xll.BDH(CONCATENATE("IWM US 04/15/16 C", PN$1, " Equity"),"PX_LAST","1/1/1900","4/15/2016","cols=2;rows=68")</f>
        <v>#NAME?</v>
      </c>
      <c r="PO2" s="1" t="e">
        <f ca="1">_xll.BDH(CONCATENATE("IWM US 04/15/16 C", PP$1, " Equity"),"PX_LAST","1/1/1900","4/15/2016","cols=2;rows=18")</f>
        <v>#NAME?</v>
      </c>
      <c r="PQ2" s="1" t="e">
        <f ca="1">_xll.BDH(CONCATENATE("IWM US 04/15/16 C", PR$1, " Equity"),"PX_LAST","1/1/1900","4/15/2016","cols=2;rows=72")</f>
        <v>#NAME?</v>
      </c>
      <c r="PS2" s="1" t="e">
        <f ca="1">_xll.BDH(CONCATENATE("IWM US 04/15/16 C", PT$1, " Equity"),"PX_LAST","1/1/1900","4/15/2016","cols=2;rows=19")</f>
        <v>#NAME?</v>
      </c>
      <c r="PU2" s="1" t="e">
        <f ca="1">_xll.BDH(CONCATENATE("IWM US 04/15/16 C", PV$1, " Equity"),"PX_LAST","1/1/1900","4/15/2016","cols=2;rows=71")</f>
        <v>#NAME?</v>
      </c>
      <c r="PW2" s="1" t="e">
        <f ca="1">_xll.BDH(CONCATENATE("IWM US 04/15/16 C", PX$1, " Equity"),"PX_LAST","1/1/1900","4/15/2016","cols=2;rows=19")</f>
        <v>#NAME?</v>
      </c>
      <c r="PY2" s="1" t="e">
        <f ca="1">_xll.BDH(CONCATENATE("IWM US 04/15/16 C", PZ$1, " Equity"),"PX_LAST","1/1/1900","4/15/2016","cols=2;rows=75")</f>
        <v>#NAME?</v>
      </c>
      <c r="QA2" s="1" t="e">
        <f ca="1">_xll.BDH(CONCATENATE("IWM US 04/15/16 C", QB$1, " Equity"),"PX_LAST","1/1/1900","4/15/2016","cols=2;rows=19")</f>
        <v>#NAME?</v>
      </c>
      <c r="QC2" s="1" t="e">
        <f ca="1">_xll.BDH(CONCATENATE("IWM US 04/15/16 C", QD$1, " Equity"),"PX_LAST","1/1/1900","4/15/2016","cols=2;rows=71")</f>
        <v>#NAME?</v>
      </c>
      <c r="QE2" s="1" t="e">
        <f ca="1">_xll.BDH(CONCATENATE("IWM US 04/15/16 C", QF$1, " Equity"),"PX_LAST","1/1/1900","4/15/2016","cols=2;rows=19")</f>
        <v>#NAME?</v>
      </c>
      <c r="QG2" s="1" t="e">
        <f ca="1">_xll.BDH(CONCATENATE("IWM US 04/15/16 C", QH$1, " Equity"),"PX_LAST","1/1/1900","4/15/2016","cols=2;rows=73")</f>
        <v>#NAME?</v>
      </c>
      <c r="QI2" s="1" t="e">
        <f ca="1">_xll.BDH(CONCATENATE("IWM US 04/15/16 C", QJ$1, " Equity"),"PX_LAST","1/1/1900","4/15/2016","cols=2;rows=19")</f>
        <v>#NAME?</v>
      </c>
      <c r="QK2" s="1" t="e">
        <f ca="1">_xll.BDH(CONCATENATE("IWM US 04/15/16 C", QL$1, " Equity"),"PX_LAST","1/1/1900","4/15/2016","cols=2;rows=74")</f>
        <v>#NAME?</v>
      </c>
      <c r="QM2" s="1" t="e">
        <f ca="1">_xll.BDH(CONCATENATE("IWM US 04/15/16 C", QN$1, " Equity"),"PX_LAST","1/1/1900","4/15/2016","cols=2;rows=9")</f>
        <v>#NAME?</v>
      </c>
      <c r="QO2" s="1" t="e">
        <f ca="1">_xll.BDH(CONCATENATE("IWM US 04/15/16 C", QP$1, " Equity"),"PX_LAST","1/1/1900","4/15/2016","cols=2;rows=76")</f>
        <v>#NAME?</v>
      </c>
      <c r="QQ2" s="1" t="e">
        <f ca="1">_xll.BDH(CONCATENATE("IWM US 04/15/16 C", QR$1, " Equity"),"PX_LAST","1/1/1900","4/15/2016","cols=2;rows=8")</f>
        <v>#NAME?</v>
      </c>
      <c r="QS2" s="1" t="e">
        <f ca="1">_xll.BDH(CONCATENATE("IWM US 04/15/16 C", QT$1, " Equity"),"PX_LAST","1/1/1900","4/15/2016","cols=2;rows=76")</f>
        <v>#NAME?</v>
      </c>
      <c r="QU2" s="1" t="e">
        <f ca="1">_xll.BDH(CONCATENATE("IWM US 04/15/16 C", QV$1, " Equity"),"PX_LAST","1/1/1900","4/15/2016","cols=2;rows=6")</f>
        <v>#NAME?</v>
      </c>
      <c r="QW2" s="1" t="e">
        <f ca="1">_xll.BDH(CONCATENATE("IWM US 04/15/16 C", QX$1, " Equity"),"PX_LAST","1/1/1900","4/15/2016","cols=2;rows=60")</f>
        <v>#NAME?</v>
      </c>
      <c r="QY2" t="e">
        <f ca="1">_xll.BDH(CONCATENATE("IWM US 04/15/16 C", QZ$1, " Equity"), "PX_LAST", "1/1/1900", "4/15/2016")</f>
        <v>#NAME?</v>
      </c>
      <c r="RA2" s="1" t="e">
        <f ca="1">_xll.BDH(CONCATENATE("IWM US 04/15/16 C", RB$1, " Equity"),"PX_LAST","1/1/1900","4/15/2016","cols=2;rows=59")</f>
        <v>#NAME?</v>
      </c>
      <c r="RC2" t="e">
        <f ca="1">_xll.BDH(CONCATENATE("IWM US 04/15/16 C", RD$1, " Equity"), "PX_LAST", "1/1/1900", "4/15/2016")</f>
        <v>#NAME?</v>
      </c>
      <c r="RE2" s="1" t="e">
        <f ca="1">_xll.BDH(CONCATENATE("IWM US 04/15/16 C", RF$1, " Equity"),"PX_LAST","1/1/1900","4/15/2016","cols=2;rows=48")</f>
        <v>#NAME?</v>
      </c>
      <c r="RG2" t="e">
        <f ca="1">_xll.BDH(CONCATENATE("IWM US 04/15/16 C", RH$1, " Equity"), "PX_LAST", "1/1/1900", "4/15/2016")</f>
        <v>#NAME?</v>
      </c>
      <c r="RI2" s="1" t="e">
        <f ca="1">_xll.BDH(CONCATENATE("IWM US 04/15/16 C", RJ$1, " Equity"),"PX_LAST","1/1/1900","4/15/2016","cols=2;rows=35")</f>
        <v>#NAME?</v>
      </c>
      <c r="RK2" t="e">
        <f ca="1">_xll.BDH(CONCATENATE("IWM US 04/15/16 C", RL$1, " Equity"), "PX_LAST", "1/1/1900", "4/15/2016")</f>
        <v>#NAME?</v>
      </c>
      <c r="RM2" s="1" t="e">
        <f ca="1">_xll.BDH(CONCATENATE("IWM US 04/15/16 C", RN$1, " Equity"),"PX_LAST","1/1/1900","4/15/2016","cols=2;rows=50")</f>
        <v>#NAME?</v>
      </c>
      <c r="RO2" t="e">
        <f ca="1">_xll.BDH(CONCATENATE("IWM US 04/15/16 C", RP$1, " Equity"), "PX_LAST", "1/1/1900", "4/15/2016")</f>
        <v>#NAME?</v>
      </c>
      <c r="RQ2" s="1" t="e">
        <f ca="1">_xll.BDH(CONCATENATE("IWM US 04/15/16 C", RR$1, " Equity"),"PX_LAST","1/1/1900","4/15/2016","cols=2;rows=22")</f>
        <v>#NAME?</v>
      </c>
      <c r="RS2" t="e">
        <f ca="1">_xll.BDH(CONCATENATE("IWM US 04/15/16 C", RT$1, " Equity"), "PX_LAST", "1/1/1900", "4/15/2016")</f>
        <v>#NAME?</v>
      </c>
      <c r="RU2" s="1" t="e">
        <f ca="1">_xll.BDH(CONCATENATE("IWM US 04/15/16 C", RV$1, " Equity"),"PX_LAST","1/1/1900","4/15/2016","cols=2;rows=22")</f>
        <v>#NAME?</v>
      </c>
      <c r="RW2" t="e">
        <f ca="1">_xll.BDH(CONCATENATE("IWM US 04/15/16 C", RX$1, " Equity"), "PX_LAST", "1/1/1900", "4/15/2016")</f>
        <v>#NAME?</v>
      </c>
      <c r="RY2" s="1" t="e">
        <f ca="1">_xll.BDH(CONCATENATE("IWM US 04/15/16 C", RZ$1, " Equity"),"PX_LAST","1/1/1900","4/15/2016","cols=2;rows=19")</f>
        <v>#NAME?</v>
      </c>
      <c r="SA2" t="e">
        <f ca="1">_xll.BDH(CONCATENATE("IWM US 04/15/16 C", SB$1, " Equity"), "PX_LAST", "1/1/1900", "4/15/2016")</f>
        <v>#NAME?</v>
      </c>
      <c r="SC2" t="e">
        <f ca="1">_xll.BDH(CONCATENATE("IWM US 04/15/16 C", SD$1, " Equity"), "PX_LAST", "1/1/1900", "4/15/2016")</f>
        <v>#NAME?</v>
      </c>
      <c r="SE2" t="e">
        <f ca="1">_xll.BDH(CONCATENATE("IWM US 04/15/16 C", SF$1, " Equity"), "PX_LAST", "1/1/1900", "4/15/2016")</f>
        <v>#NAME?</v>
      </c>
      <c r="SG2" s="1" t="e">
        <f ca="1">_xll.BDH(CONCATENATE("IWM US 04/15/16 C", SH$1, " Equity"),"PX_LAST","1/1/1900","4/15/2016","cols=2;rows=22")</f>
        <v>#NAME?</v>
      </c>
      <c r="SI2" t="e">
        <f ca="1">_xll.BDH(CONCATENATE("IWM US 04/15/16 C", SJ$1, " Equity"), "PX_LAST", "1/1/1900", "4/15/2016")</f>
        <v>#NAME?</v>
      </c>
      <c r="SK2" t="e">
        <f ca="1">_xll.BDH(CONCATENATE("IWM US 04/15/16 C", SL$1, " Equity"), "PX_LAST", "1/1/1900", "4/15/2016")</f>
        <v>#NAME?</v>
      </c>
      <c r="SM2" t="e">
        <f ca="1">_xll.BDH(CONCATENATE("IWM US 04/15/16 C", SN$1, " Equity"), "PX_LAST", "1/1/1900", "4/15/2016")</f>
        <v>#NAME?</v>
      </c>
      <c r="SO2" t="e">
        <f ca="1">_xll.BDH(CONCATENATE("IWM US 04/15/16 C", SP$1, " Equity"), "PX_LAST", "1/1/1900", "4/15/2016")</f>
        <v>#NAME?</v>
      </c>
      <c r="SQ2" t="e">
        <f ca="1">_xll.BDH(CONCATENATE("IWM US 04/15/16 C", SR$1, " Equity"), "PX_LAST", "1/1/1900", "4/15/2016")</f>
        <v>#NAME?</v>
      </c>
      <c r="SS2" t="e">
        <f ca="1">_xll.BDH(CONCATENATE("IWM US 04/15/16 C", ST$1, " Equity"), "PX_LAST", "1/1/1900", "4/15/2016")</f>
        <v>#NAME?</v>
      </c>
      <c r="SU2" t="e">
        <f ca="1">_xll.BDH(CONCATENATE("IWM US 04/15/16 C", SV$1, " Equity"), "PX_LAST", "1/1/1900", "4/15/2016")</f>
        <v>#NAME?</v>
      </c>
      <c r="SW2" t="e">
        <f ca="1">_xll.BDH(CONCATENATE("IWM US 04/15/16 C", SX$1, " Equity"), "PX_LAST", "1/1/1900", "4/15/2016")</f>
        <v>#NAME?</v>
      </c>
      <c r="SY2" t="e">
        <f ca="1">_xll.BDH(CONCATENATE("IWM US 04/15/16 C", SZ$1, " Equity"), "PX_LAST", "1/1/1900", "4/15/2016")</f>
        <v>#NAME?</v>
      </c>
      <c r="TA2" s="1" t="e">
        <f ca="1">_xll.BDH(CONCATENATE("IWM US 04/15/16 C", TB$1, " Equity"),"PX_LAST","1/1/1900","4/15/2016","cols=2;rows=17")</f>
        <v>#NAME?</v>
      </c>
      <c r="TC2" t="e">
        <f ca="1">_xll.BDH(CONCATENATE("IWM US 04/15/16 C", TD$1, " Equity"), "PX_LAST", "1/1/1900", "4/15/2016")</f>
        <v>#NAME?</v>
      </c>
      <c r="TE2" t="e">
        <f ca="1">_xll.BDH(CONCATENATE("IWM US 04/15/16 C", TF$1, " Equity"), "PX_LAST", "1/1/1900", "4/15/2016")</f>
        <v>#NAME?</v>
      </c>
      <c r="TG2" t="e">
        <f ca="1">_xll.BDH(CONCATENATE("IWM US 04/15/16 C", TH$1, " Equity"), "PX_LAST", "1/1/1900", "4/15/2016")</f>
        <v>#NAME?</v>
      </c>
      <c r="TI2" t="e">
        <f ca="1">_xll.BDH(CONCATENATE("IWM US 04/15/16 C", TJ$1, " Equity"), "PX_LAST", "1/1/1900", "4/15/2016")</f>
        <v>#NAME?</v>
      </c>
      <c r="TK2" t="e">
        <f ca="1">_xll.BDH(CONCATENATE("IWM US 04/15/16 C", TL$1, " Equity"), "PX_LAST", "1/1/1900", "4/15/2016")</f>
        <v>#NAME?</v>
      </c>
      <c r="TM2" t="e">
        <f ca="1">_xll.BDH(CONCATENATE("IWM US 04/15/16 C", TN$1, " Equity"), "PX_LAST", "1/1/1900", "4/15/2016")</f>
        <v>#NAME?</v>
      </c>
      <c r="TO2" t="e">
        <f ca="1">_xll.BDH(CONCATENATE("IWM US 04/15/16 C", TP$1, " Equity"), "PX_LAST", "1/1/1900", "4/15/2016")</f>
        <v>#NAME?</v>
      </c>
      <c r="TQ2" t="e">
        <f ca="1">_xll.BDH(CONCATENATE("IWM US 04/15/16 C", TR$1, " Equity"), "PX_LAST", "1/1/1900", "4/15/2016")</f>
        <v>#NAME?</v>
      </c>
      <c r="TS2" t="e">
        <f ca="1">_xll.BDH(CONCATENATE("IWM US 04/15/16 C", TT$1, " Equity"), "PX_LAST", "1/1/1900", "4/15/2016")</f>
        <v>#NAME?</v>
      </c>
      <c r="TU2" s="1" t="e">
        <f ca="1">_xll.BDH(CONCATENATE("IWM US 04/15/16 C", TV$1, " Equity"),"PX_LAST","1/1/1900","4/15/2016","cols=2;rows=4")</f>
        <v>#NAME?</v>
      </c>
      <c r="TW2" t="e">
        <f ca="1">_xll.BDH(CONCATENATE("IWM US 04/15/16 C", TX$1, " Equity"), "PX_LAST", "1/1/1900", "4/15/2016")</f>
        <v>#NAME?</v>
      </c>
      <c r="TY2" t="e">
        <f ca="1">_xll.BDH(CONCATENATE("IWM US 04/15/16 C", TZ$1, " Equity"), "PX_LAST", "1/1/1900", "4/15/2016")</f>
        <v>#NAME?</v>
      </c>
      <c r="UA2" t="e">
        <f ca="1">_xll.BDH(CONCATENATE("IWM US 04/15/16 C", UB$1, " Equity"), "PX_LAST", "1/1/1900", "4/15/2016")</f>
        <v>#NAME?</v>
      </c>
      <c r="UC2" t="e">
        <f ca="1">_xll.BDH(CONCATENATE("IWM US 04/15/16 C", UD$1, " Equity"), "PX_LAST", "1/1/1900", "4/15/2016")</f>
        <v>#NAME?</v>
      </c>
      <c r="UE2" t="e">
        <f ca="1">_xll.BDH(CONCATENATE("IWM US 04/15/16 C", UF$1, " Equity"), "PX_LAST", "1/1/1900", "4/15/2016")</f>
        <v>#NAME?</v>
      </c>
      <c r="UG2" t="e">
        <f ca="1">_xll.BDH(CONCATENATE("IWM US 04/15/16 C", UH$1, " Equity"), "PX_LAST", "1/1/1900", "4/15/2016")</f>
        <v>#NAME?</v>
      </c>
      <c r="UI2" t="e">
        <f ca="1">_xll.BDH(CONCATENATE("IWM US 04/15/16 C", UJ$1, " Equity"), "PX_LAST", "1/1/1900", "4/15/2016")</f>
        <v>#NAME?</v>
      </c>
      <c r="UK2" t="e">
        <f ca="1">_xll.BDH(CONCATENATE("IWM US 04/15/16 C", UL$1, " Equity"), "PX_LAST", "1/1/1900", "4/15/2016")</f>
        <v>#NAME?</v>
      </c>
      <c r="UM2" t="e">
        <f ca="1">_xll.BDH(CONCATENATE("IWM US 04/15/16 C", UN$1, " Equity"), "PX_LAST", "1/1/1900", "4/15/2016")</f>
        <v>#NAME?</v>
      </c>
      <c r="UO2" t="e">
        <f ca="1">_xll.BDH(CONCATENATE("IWM US 04/15/16 C", UP$1, " Equity"), "PX_LAST", "1/1/1900", "4/15/2016")</f>
        <v>#NAME?</v>
      </c>
      <c r="UQ2" t="e">
        <f ca="1">_xll.BDH(CONCATENATE("IWM US 04/15/16 C", UR$1, " Equity"), "PX_LAST", "1/1/1900", "4/15/2016")</f>
        <v>#NAME?</v>
      </c>
      <c r="US2" t="e">
        <f ca="1">_xll.BDH(CONCATENATE("IWM US 04/15/16 C", UT$1, " Equity"), "PX_LAST", "1/1/1900", "4/15/2016")</f>
        <v>#NAME?</v>
      </c>
      <c r="UU2" t="e">
        <f ca="1">_xll.BDH(CONCATENATE("IWM US 04/15/16 C", UV$1, " Equity"), "PX_LAST", "1/1/1900", "4/15/2016")</f>
        <v>#NAME?</v>
      </c>
      <c r="UW2" t="e">
        <f ca="1">_xll.BDH(CONCATENATE("IWM US 04/15/16 C", UX$1, " Equity"), "PX_LAST", "1/1/1900", "4/15/2016")</f>
        <v>#NAME?</v>
      </c>
      <c r="UY2" t="e">
        <f ca="1">_xll.BDH(CONCATENATE("IWM US 04/15/16 C", UZ$1, " Equity"), "PX_LAST", "1/1/1900", "4/15/2016")</f>
        <v>#NAME?</v>
      </c>
      <c r="VA2" t="e">
        <f ca="1">_xll.BDH(CONCATENATE("IWM US 04/15/16 C", VB$1, " Equity"), "PX_LAST", "1/1/1900", "4/15/2016")</f>
        <v>#NAME?</v>
      </c>
      <c r="VC2" t="e">
        <f ca="1">_xll.BDH(CONCATENATE("IWM US 04/15/16 C", VD$1, " Equity"), "PX_LAST", "1/1/1900", "4/15/2016")</f>
        <v>#NAME?</v>
      </c>
      <c r="VE2" t="e">
        <f ca="1">_xll.BDH(CONCATENATE("IWM US 04/15/16 C", VF$1, " Equity"), "PX_LAST", "1/1/1900", "4/15/2016")</f>
        <v>#NAME?</v>
      </c>
      <c r="VG2" t="e">
        <f ca="1">_xll.BDH(CONCATENATE("IWM US 04/15/16 C", VH$1, " Equity"), "PX_LAST", "1/1/1900", "4/15/2016")</f>
        <v>#NAME?</v>
      </c>
      <c r="VI2" t="e">
        <f ca="1">_xll.BDH(CONCATENATE("IWM US 04/15/16 C", VJ$1, " Equity"), "PX_LAST", "1/1/1900", "4/15/2016")</f>
        <v>#NAME?</v>
      </c>
      <c r="VK2" t="e">
        <f ca="1">_xll.BDH(CONCATENATE("IWM US 04/15/16 C", VL$1, " Equity"), "PX_LAST", "1/1/1900", "4/15/2016")</f>
        <v>#NAME?</v>
      </c>
      <c r="VM2" t="e">
        <f ca="1">_xll.BDH(CONCATENATE("IWM US 04/15/16 C", VN$1, " Equity"), "PX_LAST", "1/1/1900", "4/15/2016")</f>
        <v>#NAME?</v>
      </c>
      <c r="VO2" t="e">
        <f ca="1">_xll.BDH(CONCATENATE("IWM US 04/15/16 C", VP$1, " Equity"), "PX_LAST", "1/1/1900", "4/15/2016")</f>
        <v>#NAME?</v>
      </c>
      <c r="VQ2" t="e">
        <f ca="1">_xll.BDH(CONCATENATE("IWM US 04/15/16 C", VR$1, " Equity"), "PX_LAST", "1/1/1900", "4/15/2016")</f>
        <v>#NAME?</v>
      </c>
      <c r="VS2" t="e">
        <f ca="1">_xll.BDH(CONCATENATE("IWM US 04/15/16 C", VT$1, " Equity"), "PX_LAST", "1/1/1900", "4/15/2016")</f>
        <v>#NAME?</v>
      </c>
      <c r="VU2" t="e">
        <f ca="1">_xll.BDH(CONCATENATE("IWM US 04/15/16 C", VV$1, " Equity"), "PX_LAST", "1/1/1900", "4/15/2016")</f>
        <v>#NAME?</v>
      </c>
      <c r="VW2" t="e">
        <f ca="1">_xll.BDH(CONCATENATE("IWM US 04/15/16 C", VX$1, " Equity"), "PX_LAST", "1/1/1900", "4/15/2016")</f>
        <v>#NAME?</v>
      </c>
      <c r="VY2" t="e">
        <f ca="1">_xll.BDH(CONCATENATE("IWM US 04/15/16 C", VZ$1, " Equity"), "PX_LAST", "1/1/1900", "4/15/2016")</f>
        <v>#NAME?</v>
      </c>
      <c r="WA2" t="e">
        <f ca="1">_xll.BDH(CONCATENATE("IWM US 04/15/16 C", WB$1, " Equity"), "PX_LAST", "1/1/1900", "4/15/2016")</f>
        <v>#NAME?</v>
      </c>
      <c r="WC2" t="e">
        <f ca="1">_xll.BDH(CONCATENATE("IWM US 04/15/16 C", WD$1, " Equity"), "PX_LAST", "1/1/1900", "4/15/2016")</f>
        <v>#NAME?</v>
      </c>
      <c r="WE2" t="e">
        <f ca="1">_xll.BDH(CONCATENATE("IWM US 04/15/16 C", WF$1, " Equity"), "PX_LAST", "1/1/1900", "4/15/2016")</f>
        <v>#NAME?</v>
      </c>
      <c r="WG2" t="e">
        <f ca="1">_xll.BDH(CONCATENATE("IWM US 04/15/16 C", WH$1, " Equity"), "PX_LAST", "1/1/1900", "4/15/2016")</f>
        <v>#NAME?</v>
      </c>
      <c r="WI2" t="e">
        <f ca="1">_xll.BDH(CONCATENATE("IWM US 04/15/16 C", WJ$1, " Equity"), "PX_LAST", "1/1/1900", "4/15/2016")</f>
        <v>#NAME?</v>
      </c>
      <c r="WK2" t="e">
        <f ca="1">_xll.BDH(CONCATENATE("IWM US 04/15/16 C", WL$1, " Equity"), "PX_LAST", "1/1/1900", "4/15/2016")</f>
        <v>#NAME?</v>
      </c>
      <c r="WM2" t="e">
        <f ca="1">_xll.BDH(CONCATENATE("IWM US 04/15/16 C", WN$1, " Equity"), "PX_LAST", "1/1/1900", "4/15/2016")</f>
        <v>#NAME?</v>
      </c>
      <c r="WO2" t="e">
        <f ca="1">_xll.BDH(CONCATENATE("IWM US 04/15/16 C", WP$1, " Equity"), "PX_LAST", "1/1/1900", "4/15/2016")</f>
        <v>#NAME?</v>
      </c>
      <c r="WQ2" t="e">
        <f ca="1">_xll.BDH(CONCATENATE("IWM US 04/15/16 C", WR$1, " Equity"), "PX_LAST", "1/1/1900", "4/15/2016")</f>
        <v>#NAME?</v>
      </c>
      <c r="WS2" t="e">
        <f ca="1">_xll.BDH(CONCATENATE("IWM US 04/15/16 C", WT$1, " Equity"), "PX_LAST", "1/1/1900", "4/15/2016")</f>
        <v>#NAME?</v>
      </c>
      <c r="WU2" t="e">
        <f ca="1">_xll.BDH(CONCATENATE("IWM US 04/15/16 C", WV$1, " Equity"), "PX_LAST", "1/1/1900", "4/15/2016")</f>
        <v>#NAME?</v>
      </c>
      <c r="WW2" t="e">
        <f ca="1">_xll.BDH(CONCATENATE("IWM US 04/15/16 C", WX$1, " Equity"), "PX_LAST", "1/1/1900", "4/15/2016")</f>
        <v>#NAME?</v>
      </c>
      <c r="WY2" t="e">
        <f ca="1">_xll.BDH(CONCATENATE("IWM US 04/15/16 C", WZ$1, " Equity"), "PX_LAST", "1/1/1900", "4/15/2016")</f>
        <v>#NAME?</v>
      </c>
      <c r="XA2" t="e">
        <f ca="1">_xll.BDH(CONCATENATE("IWM US 04/15/16 C", XB$1, " Equity"), "PX_LAST", "1/1/1900", "4/15/2016")</f>
        <v>#NAME?</v>
      </c>
      <c r="XC2" t="e">
        <f ca="1">_xll.BDH(CONCATENATE("IWM US 04/15/16 C", XD$1, " Equity"), "PX_LAST", "1/1/1900", "4/15/2016")</f>
        <v>#NAME?</v>
      </c>
      <c r="XE2" t="e">
        <f ca="1">_xll.BDH(CONCATENATE("IWM US 04/15/16 C", XF$1, " Equity"), "PX_LAST", "1/1/1900", "4/15/2016")</f>
        <v>#NAME?</v>
      </c>
      <c r="XG2" t="e">
        <f ca="1">_xll.BDH(CONCATENATE("IWM US 04/15/16 C", XH$1, " Equity"), "PX_LAST", "1/1/1900", "4/15/2016")</f>
        <v>#NAME?</v>
      </c>
      <c r="XI2" t="e">
        <f ca="1">_xll.BDH(CONCATENATE("IWM US 04/15/16 C", XJ$1, " Equity"), "PX_LAST", "1/1/1900", "4/15/2016")</f>
        <v>#NAME?</v>
      </c>
      <c r="XK2" t="e">
        <f ca="1">_xll.BDH(CONCATENATE("IWM US 04/15/16 C", XL$1, " Equity"), "PX_LAST", "1/1/1900", "4/15/2016")</f>
        <v>#NAME?</v>
      </c>
      <c r="XM2" t="e">
        <f ca="1">_xll.BDH(CONCATENATE("IWM US 04/15/16 C", XN$1, " Equity"), "PX_LAST", "1/1/1900", "4/15/2016")</f>
        <v>#NAME?</v>
      </c>
      <c r="XO2" t="e">
        <f ca="1">_xll.BDH(CONCATENATE("IWM US 04/15/16 C", XP$1, " Equity"), "PX_LAST", "1/1/1900", "4/15/2016")</f>
        <v>#NAME?</v>
      </c>
      <c r="XQ2" t="e">
        <f ca="1">_xll.BDH(CONCATENATE("IWM US 04/15/16 C", XR$1, " Equity"), "PX_LAST", "1/1/1900", "4/15/2016")</f>
        <v>#NAME?</v>
      </c>
      <c r="XS2" t="e">
        <f ca="1">_xll.BDH(CONCATENATE("IWM US 04/15/16 C", XT$1, " Equity"), "PX_LAST", "1/1/1900", "4/15/2016")</f>
        <v>#NAME?</v>
      </c>
      <c r="XU2" t="e">
        <f ca="1">_xll.BDH(CONCATENATE("IWM US 04/15/16 C", XV$1, " Equity"), "PX_LAST", "1/1/1900", "4/15/2016")</f>
        <v>#NAME?</v>
      </c>
      <c r="XW2" t="e">
        <f ca="1">_xll.BDH(CONCATENATE("IWM US 04/15/16 C", XX$1, " Equity"), "PX_LAST", "1/1/1900", "4/15/2016")</f>
        <v>#NAME?</v>
      </c>
      <c r="XY2" t="e">
        <f ca="1">_xll.BDH(CONCATENATE("IWM US 04/15/16 C", XZ$1, " Equity"), "PX_LAST", "1/1/1900", "4/15/2016")</f>
        <v>#NAME?</v>
      </c>
      <c r="YA2" t="e">
        <f ca="1">_xll.BDH(CONCATENATE("IWM US 04/15/16 C", YB$1, " Equity"), "PX_LAST", "1/1/1900", "4/15/2016")</f>
        <v>#NAME?</v>
      </c>
      <c r="YC2" t="e">
        <f ca="1">_xll.BDH(CONCATENATE("IWM US 04/15/16 C", YD$1, " Equity"), "PX_LAST", "1/1/1900", "4/15/2016")</f>
        <v>#NAME?</v>
      </c>
      <c r="YE2" t="e">
        <f ca="1">_xll.BDH(CONCATENATE("IWM US 04/15/16 C", YF$1, " Equity"), "PX_LAST", "1/1/1900", "4/15/2016")</f>
        <v>#NAME?</v>
      </c>
      <c r="YG2" t="e">
        <f ca="1">_xll.BDH(CONCATENATE("IWM US 04/15/16 C", YH$1, " Equity"), "PX_LAST", "1/1/1900", "4/15/2016")</f>
        <v>#NAME?</v>
      </c>
      <c r="YI2" t="e">
        <f ca="1">_xll.BDH(CONCATENATE("IWM US 04/15/16 C", YJ$1, " Equity"), "PX_LAST", "1/1/1900", "4/15/2016")</f>
        <v>#NAME?</v>
      </c>
      <c r="YK2" t="e">
        <f ca="1">_xll.BDH(CONCATENATE("IWM US 04/15/16 C", YL$1, " Equity"), "PX_LAST", "1/1/1900", "4/15/2016")</f>
        <v>#NAME?</v>
      </c>
      <c r="YM2" t="e">
        <f ca="1">_xll.BDH(CONCATENATE("IWM US 04/15/16 C", YN$1, " Equity"), "PX_LAST", "1/1/1900", "4/15/2016")</f>
        <v>#NAME?</v>
      </c>
      <c r="YO2" t="e">
        <f ca="1">_xll.BDH(CONCATENATE("IWM US 04/15/16 C", YP$1, " Equity"), "PX_LAST", "1/1/1900", "4/15/2016")</f>
        <v>#NAME?</v>
      </c>
      <c r="YQ2" t="e">
        <f ca="1">_xll.BDH(CONCATENATE("IWM US 04/15/16 C", YR$1, " Equity"), "PX_LAST", "1/1/1900", "4/15/2016")</f>
        <v>#NAME?</v>
      </c>
      <c r="YS2" t="e">
        <f ca="1">_xll.BDH(CONCATENATE("IWM US 04/15/16 C", YT$1, " Equity"), "PX_LAST", "1/1/1900", "4/15/2016")</f>
        <v>#NAME?</v>
      </c>
      <c r="YU2" t="e">
        <f ca="1">_xll.BDH(CONCATENATE("IWM US 04/15/16 C", YV$1, " Equity"), "PX_LAST", "1/1/1900", "4/15/2016")</f>
        <v>#NAME?</v>
      </c>
      <c r="YW2" t="e">
        <f ca="1">_xll.BDH(CONCATENATE("IWM US 04/15/16 C", YX$1, " Equity"), "PX_LAST", "1/1/1900", "4/15/2016")</f>
        <v>#NAME?</v>
      </c>
      <c r="YY2" t="e">
        <f ca="1">_xll.BDH(CONCATENATE("IWM US 04/15/16 C", YZ$1, " Equity"), "PX_LAST", "1/1/1900", "4/15/2016")</f>
        <v>#NAME?</v>
      </c>
      <c r="ZA2" t="e">
        <f ca="1">_xll.BDH(CONCATENATE("IWM US 04/15/16 C", ZB$1, " Equity"), "PX_LAST", "1/1/1900", "4/15/2016")</f>
        <v>#NAME?</v>
      </c>
      <c r="ZC2" t="e">
        <f ca="1">_xll.BDH(CONCATENATE("IWM US 04/15/16 C", ZD$1, " Equity"), "PX_LAST", "1/1/1900", "4/15/2016")</f>
        <v>#NAME?</v>
      </c>
      <c r="ZE2" t="e">
        <f ca="1">_xll.BDH(CONCATENATE("IWM US 04/15/16 C", ZF$1, " Equity"), "PX_LAST", "1/1/1900", "4/15/2016")</f>
        <v>#NAME?</v>
      </c>
      <c r="ZG2" t="e">
        <f ca="1">_xll.BDH(CONCATENATE("IWM US 04/15/16 C", ZH$1, " Equity"), "PX_LAST", "1/1/1900", "4/15/2016")</f>
        <v>#NAME?</v>
      </c>
      <c r="ZI2" t="e">
        <f ca="1">_xll.BDH(CONCATENATE("IWM US 04/15/16 C", ZJ$1, " Equity"), "PX_LAST", "1/1/1900", "4/15/2016")</f>
        <v>#NAME?</v>
      </c>
      <c r="ZK2" t="e">
        <f ca="1">_xll.BDH(CONCATENATE("IWM US 04/15/16 C", ZL$1, " Equity"), "PX_LAST", "1/1/1900", "4/15/2016")</f>
        <v>#NAME?</v>
      </c>
      <c r="ZM2" t="e">
        <f ca="1">_xll.BDH(CONCATENATE("IWM US 04/15/16 C", ZN$1, " Equity"), "PX_LAST", "1/1/1900", "4/15/2016")</f>
        <v>#NAME?</v>
      </c>
      <c r="ZO2" t="e">
        <f ca="1">_xll.BDH(CONCATENATE("IWM US 04/15/16 C", ZP$1, " Equity"), "PX_LAST", "1/1/1900", "4/15/2016")</f>
        <v>#NAME?</v>
      </c>
      <c r="ZQ2" t="e">
        <f ca="1">_xll.BDH(CONCATENATE("IWM US 04/15/16 C", ZR$1, " Equity"), "PX_LAST", "1/1/1900", "4/15/2016")</f>
        <v>#NAME?</v>
      </c>
      <c r="ZS2" t="e">
        <f ca="1">_xll.BDH(CONCATENATE("IWM US 04/15/16 C", ZT$1, " Equity"), "PX_LAST", "1/1/1900", "4/15/2016")</f>
        <v>#NAME?</v>
      </c>
      <c r="ZU2" t="e">
        <f ca="1">_xll.BDH(CONCATENATE("IWM US 04/15/16 C", ZV$1, " Equity"), "PX_LAST", "1/1/1900", "4/15/2016")</f>
        <v>#NAME?</v>
      </c>
      <c r="ZW2" t="e">
        <f ca="1">_xll.BDH(CONCATENATE("IWM US 04/15/16 C", ZX$1, " Equity"), "PX_LAST", "1/1/1900", "4/15/2016")</f>
        <v>#NAME?</v>
      </c>
      <c r="ZY2" t="e">
        <f ca="1">_xll.BDH(CONCATENATE("IWM US 04/15/16 C", ZZ$1, " Equity"), "PX_LAST", "1/1/1900", "4/15/2016")</f>
        <v>#NAME?</v>
      </c>
      <c r="AAA2" t="e">
        <f ca="1">_xll.BDH(CONCATENATE("IWM US 04/15/16 C", AAB$1, " Equity"), "PX_LAST", "1/1/1900", "4/15/2016")</f>
        <v>#NAME?</v>
      </c>
      <c r="AAC2" t="e">
        <f ca="1">_xll.BDH(CONCATENATE("IWM US 04/15/16 C", AAD$1, " Equity"), "PX_LAST", "1/1/1900", "4/15/2016")</f>
        <v>#NAME?</v>
      </c>
      <c r="AAE2" t="e">
        <f ca="1">_xll.BDH(CONCATENATE("IWM US 04/15/16 C", AAF$1, " Equity"), "PX_LAST", "1/1/1900", "4/15/2016")</f>
        <v>#NAME?</v>
      </c>
      <c r="AAG2" t="e">
        <f ca="1">_xll.BDH(CONCATENATE("IWM US 04/15/16 C", AAH$1, " Equity"), "PX_LAST", "1/1/1900", "4/15/2016")</f>
        <v>#NAME?</v>
      </c>
      <c r="AAI2" t="e">
        <f ca="1">_xll.BDH(CONCATENATE("IWM US 04/15/16 C", AAJ$1, " Equity"), "PX_LAST", "1/1/1900", "4/15/2016")</f>
        <v>#NAME?</v>
      </c>
      <c r="AAK2" t="e">
        <f ca="1">_xll.BDH(CONCATENATE("IWM US 04/15/16 C", AAL$1, " Equity"), "PX_LAST", "1/1/1900", "4/15/2016")</f>
        <v>#NAME?</v>
      </c>
      <c r="AAM2" t="e">
        <f ca="1">_xll.BDH(CONCATENATE("IWM US 04/15/16 C", AAN$1, " Equity"), "PX_LAST", "1/1/1900", "4/15/2016")</f>
        <v>#NAME?</v>
      </c>
      <c r="AAO2" t="e">
        <f ca="1">_xll.BDH(CONCATENATE("IWM US 04/15/16 C", AAP$1, " Equity"), "PX_LAST", "1/1/1900", "4/15/2016")</f>
        <v>#NAME?</v>
      </c>
      <c r="AAQ2" t="e">
        <f ca="1">_xll.BDH(CONCATENATE("IWM US 04/15/16 C", AAR$1, " Equity"), "PX_LAST", "1/1/1900", "4/15/2016")</f>
        <v>#NAME?</v>
      </c>
      <c r="AAS2" t="e">
        <f ca="1">_xll.BDH(CONCATENATE("IWM US 04/15/16 C", AAT$1, " Equity"), "PX_LAST", "1/1/1900", "4/15/2016")</f>
        <v>#NAME?</v>
      </c>
      <c r="AAU2" t="e">
        <f ca="1">_xll.BDH(CONCATENATE("IWM US 04/15/16 C", AAV$1, " Equity"), "PX_LAST", "1/1/1900", "4/15/2016")</f>
        <v>#NAME?</v>
      </c>
      <c r="AAW2" t="e">
        <f ca="1">_xll.BDH(CONCATENATE("IWM US 04/15/16 C", AAX$1, " Equity"), "PX_LAST", "1/1/1900", "4/15/2016")</f>
        <v>#NAME?</v>
      </c>
      <c r="AAY2" t="e">
        <f ca="1">_xll.BDH(CONCATENATE("IWM US 04/15/16 C", AAZ$1, " Equity"), "PX_LAST", "1/1/1900", "4/15/2016")</f>
        <v>#NAME?</v>
      </c>
      <c r="ABA2" t="e">
        <f ca="1">_xll.BDH(CONCATENATE("IWM US 04/15/16 C", ABB$1, " Equity"), "PX_LAST", "1/1/1900", "4/15/2016")</f>
        <v>#NAME?</v>
      </c>
      <c r="ABC2" t="e">
        <f ca="1">_xll.BDH(CONCATENATE("IWM US 04/15/16 C", ABD$1, " Equity"), "PX_LAST", "1/1/1900", "4/15/2016")</f>
        <v>#NAME?</v>
      </c>
      <c r="ABE2" t="e">
        <f ca="1">_xll.BDH(CONCATENATE("IWM US 04/15/16 C", ABF$1, " Equity"), "PX_LAST", "1/1/1900", "4/15/2016")</f>
        <v>#NAME?</v>
      </c>
      <c r="ABG2" t="e">
        <f ca="1">_xll.BDH(CONCATENATE("IWM US 04/15/16 C", ABH$1, " Equity"), "PX_LAST", "1/1/1900", "4/15/2016")</f>
        <v>#NAME?</v>
      </c>
      <c r="ABI2" t="e">
        <f ca="1">_xll.BDH(CONCATENATE("IWM US 04/15/16 C", ABJ$1, " Equity"), "PX_LAST", "1/1/1900", "4/15/2016")</f>
        <v>#NAME?</v>
      </c>
      <c r="ABK2" t="e">
        <f ca="1">_xll.BDH(CONCATENATE("IWM US 04/15/16 C", ABL$1, " Equity"), "PX_LAST", "1/1/1900", "4/15/2016")</f>
        <v>#NAME?</v>
      </c>
      <c r="ABM2" t="e">
        <f ca="1">_xll.BDH(CONCATENATE("IWM US 04/15/16 C", ABN$1, " Equity"), "PX_LAST", "1/1/1900", "4/15/2016")</f>
        <v>#NAME?</v>
      </c>
      <c r="ABO2" t="e">
        <f ca="1">_xll.BDH(CONCATENATE("IWM US 04/15/16 C", ABP$1, " Equity"), "PX_LAST", "1/1/1900", "4/15/2016")</f>
        <v>#NAME?</v>
      </c>
      <c r="ABQ2" t="e">
        <f ca="1">_xll.BDH(CONCATENATE("IWM US 04/15/16 C", ABR$1, " Equity"), "PX_LAST", "1/1/1900", "4/15/2016")</f>
        <v>#NAME?</v>
      </c>
      <c r="ABS2" t="e">
        <f ca="1">_xll.BDH(CONCATENATE("IWM US 04/15/16 C", ABT$1, " Equity"), "PX_LAST", "1/1/1900", "4/15/2016")</f>
        <v>#NAME?</v>
      </c>
      <c r="ABU2" t="e">
        <f ca="1">_xll.BDH(CONCATENATE("IWM US 04/15/16 C", ABV$1, " Equity"), "PX_LAST", "1/1/1900", "4/15/2016")</f>
        <v>#NAME?</v>
      </c>
      <c r="ABW2" t="e">
        <f ca="1">_xll.BDH(CONCATENATE("IWM US 04/15/16 C", ABX$1, " Equity"), "PX_LAST", "1/1/1900", "4/15/2016")</f>
        <v>#NAME?</v>
      </c>
      <c r="ABY2" t="e">
        <f ca="1">_xll.BDH(CONCATENATE("IWM US 04/15/16 C", ABZ$1, " Equity"), "PX_LAST", "1/1/1900", "4/15/2016")</f>
        <v>#NAME?</v>
      </c>
      <c r="ACA2" t="e">
        <f ca="1">_xll.BDH(CONCATENATE("IWM US 04/15/16 C", ACB$1, " Equity"), "PX_LAST", "1/1/1900", "4/15/2016")</f>
        <v>#NAME?</v>
      </c>
      <c r="ACC2" t="e">
        <f ca="1">_xll.BDH(CONCATENATE("IWM US 04/15/16 C", ACD$1, " Equity"), "PX_LAST", "1/1/1900", "4/15/2016")</f>
        <v>#NAME?</v>
      </c>
      <c r="ACE2" t="e">
        <f ca="1">_xll.BDH(CONCATENATE("IWM US 04/15/16 C", ACF$1, " Equity"), "PX_LAST", "1/1/1900", "4/15/2016")</f>
        <v>#NAME?</v>
      </c>
      <c r="ACG2" t="e">
        <f ca="1">_xll.BDH(CONCATENATE("IWM US 04/15/16 C", ACH$1, " Equity"), "PX_LAST", "1/1/1900", "4/15/2016")</f>
        <v>#NAME?</v>
      </c>
      <c r="ACI2" t="e">
        <f ca="1">_xll.BDH(CONCATENATE("IWM US 04/15/16 C", ACJ$1, " Equity"), "PX_LAST", "1/1/1900", "4/15/2016")</f>
        <v>#NAME?</v>
      </c>
      <c r="ACK2" t="e">
        <f ca="1">_xll.BDH(CONCATENATE("IWM US 04/15/16 C", ACL$1, " Equity"), "PX_LAST", "1/1/1900", "4/15/2016")</f>
        <v>#NAME?</v>
      </c>
      <c r="ACM2" t="e">
        <f ca="1">_xll.BDH(CONCATENATE("IWM US 04/15/16 C", ACN$1, " Equity"), "PX_LAST", "1/1/1900", "4/15/2016")</f>
        <v>#NAME?</v>
      </c>
      <c r="ACO2" t="e">
        <f ca="1">_xll.BDH(CONCATENATE("IWM US 04/15/16 C", ACP$1, " Equity"), "PX_LAST", "1/1/1900", "4/15/2016")</f>
        <v>#NAME?</v>
      </c>
      <c r="ACQ2" t="e">
        <f ca="1">_xll.BDH(CONCATENATE("IWM US 04/15/16 C", ACR$1, " Equity"), "PX_LAST", "1/1/1900", "4/15/2016")</f>
        <v>#NAME?</v>
      </c>
      <c r="ACS2" t="e">
        <f ca="1">_xll.BDH(CONCATENATE("IWM US 04/15/16 C", ACT$1, " Equity"), "PX_LAST", "1/1/1900", "4/15/2016")</f>
        <v>#NAME?</v>
      </c>
      <c r="ACU2" t="e">
        <f ca="1">_xll.BDH(CONCATENATE("IWM US 04/15/16 C", ACV$1, " Equity"), "PX_LAST", "1/1/1900", "4/15/2016")</f>
        <v>#NAME?</v>
      </c>
      <c r="ACW2" t="e">
        <f ca="1">_xll.BDH(CONCATENATE("IWM US 04/15/16 C", ACX$1, " Equity"), "PX_LAST", "1/1/1900", "4/15/2016")</f>
        <v>#NAME?</v>
      </c>
      <c r="ACY2" t="e">
        <f ca="1">_xll.BDH(CONCATENATE("IWM US 04/15/16 C", ACZ$1, " Equity"), "PX_LAST", "1/1/1900", "4/15/2016")</f>
        <v>#NAME?</v>
      </c>
      <c r="ADA2" t="e">
        <f ca="1">_xll.BDH(CONCATENATE("IWM US 04/15/16 C", ADB$1, " Equity"), "PX_LAST", "1/1/1900", "4/15/2016")</f>
        <v>#NAME?</v>
      </c>
      <c r="ADC2" t="e">
        <f ca="1">_xll.BDH(CONCATENATE("IWM US 04/15/16 C", ADD$1, " Equity"), "PX_LAST", "1/1/1900", "4/15/2016")</f>
        <v>#NAME?</v>
      </c>
      <c r="ADE2" t="e">
        <f ca="1">_xll.BDH(CONCATENATE("IWM US 04/15/16 C", ADF$1, " Equity"), "PX_LAST", "1/1/1900", "4/15/2016")</f>
        <v>#NAME?</v>
      </c>
      <c r="ADG2" t="e">
        <f ca="1">_xll.BDH(CONCATENATE("IWM US 04/15/16 C", ADH$1, " Equity"), "PX_LAST", "1/1/1900", "4/15/2016")</f>
        <v>#NAME?</v>
      </c>
      <c r="ADI2" t="e">
        <f ca="1">_xll.BDH(CONCATENATE("IWM US 04/15/16 C", ADJ$1, " Equity"), "PX_LAST", "1/1/1900", "4/15/2016")</f>
        <v>#NAME?</v>
      </c>
      <c r="ADK2" t="e">
        <f ca="1">_xll.BDH(CONCATENATE("IWM US 04/15/16 C", ADL$1, " Equity"), "PX_LAST", "1/1/1900", "4/15/2016")</f>
        <v>#NAME?</v>
      </c>
      <c r="ADM2" t="e">
        <f ca="1">_xll.BDH(CONCATENATE("IWM US 04/15/16 C", ADN$1, " Equity"), "PX_LAST", "1/1/1900", "4/15/2016")</f>
        <v>#NAME?</v>
      </c>
      <c r="ADO2" t="e">
        <f ca="1">_xll.BDH(CONCATENATE("IWM US 04/15/16 C", ADP$1, " Equity"), "PX_LAST", "1/1/1900", "4/15/2016")</f>
        <v>#NAME?</v>
      </c>
      <c r="ADQ2" t="e">
        <f ca="1">_xll.BDH(CONCATENATE("IWM US 04/15/16 C", ADR$1, " Equity"), "PX_LAST", "1/1/1900", "4/15/2016")</f>
        <v>#NAME?</v>
      </c>
      <c r="ADS2" t="e">
        <f ca="1">_xll.BDH(CONCATENATE("IWM US 04/15/16 C", ADT$1, " Equity"), "PX_LAST", "1/1/1900", "4/15/2016")</f>
        <v>#NAME?</v>
      </c>
      <c r="ADU2" t="e">
        <f ca="1">_xll.BDH(CONCATENATE("IWM US 04/15/16 C", ADV$1, " Equity"), "PX_LAST", "1/1/1900", "4/15/2016")</f>
        <v>#NAME?</v>
      </c>
    </row>
    <row r="3" spans="1:802" x14ac:dyDescent="0.25">
      <c r="JU3" s="1"/>
      <c r="LI3" s="1"/>
      <c r="LQ3" s="1"/>
      <c r="LU3" s="1"/>
      <c r="LY3" s="1"/>
      <c r="MC3" s="1"/>
      <c r="MG3" s="1"/>
      <c r="MK3" s="1"/>
      <c r="MO3" s="1"/>
      <c r="MS3" s="1"/>
      <c r="MW3" s="1"/>
      <c r="NA3" s="1"/>
      <c r="NE3" s="1"/>
      <c r="NI3" s="1"/>
      <c r="NM3" s="1"/>
      <c r="NQ3" s="1"/>
      <c r="NU3" s="1"/>
      <c r="NY3" s="1"/>
      <c r="OA3" s="1"/>
      <c r="OC3" s="1"/>
      <c r="OE3" s="1"/>
      <c r="OG3" s="1"/>
      <c r="OK3" s="1"/>
      <c r="OM3" s="1"/>
      <c r="OO3" s="1"/>
      <c r="OS3" s="1"/>
      <c r="OU3" s="1"/>
      <c r="OW3" s="1"/>
      <c r="OY3" s="1"/>
      <c r="PA3" s="1"/>
      <c r="PC3" s="1"/>
      <c r="PE3" s="1"/>
      <c r="PG3" s="1"/>
      <c r="PI3" s="1"/>
      <c r="PK3" s="1"/>
      <c r="PM3" s="1"/>
      <c r="PO3" s="1"/>
      <c r="PQ3" s="1"/>
      <c r="PS3" s="1"/>
      <c r="PU3" s="1"/>
      <c r="PW3" s="1"/>
      <c r="PY3" s="1"/>
      <c r="QA3" s="1"/>
      <c r="QC3" s="1"/>
      <c r="QE3" s="1"/>
      <c r="QG3" s="1"/>
      <c r="QI3" s="1"/>
      <c r="QK3" s="1"/>
      <c r="QM3" s="1"/>
      <c r="QO3" s="1"/>
      <c r="QQ3" s="1"/>
      <c r="QS3" s="1"/>
      <c r="QU3" s="1"/>
      <c r="QW3" s="1"/>
      <c r="RA3" s="1"/>
      <c r="RE3" s="1"/>
      <c r="RI3" s="1"/>
      <c r="RM3" s="1"/>
      <c r="RQ3" s="1"/>
      <c r="RU3" s="1"/>
      <c r="RY3" s="1"/>
      <c r="SC3" s="1"/>
      <c r="SG3" s="1"/>
      <c r="SK3" s="1"/>
      <c r="SO3" s="1"/>
      <c r="SS3" s="1"/>
      <c r="SW3" s="1"/>
      <c r="TA3" s="1"/>
      <c r="TU3" s="1"/>
      <c r="UO3" s="1"/>
      <c r="VI3" s="1"/>
      <c r="WC3" s="1"/>
      <c r="WW3" s="1"/>
      <c r="XQ3" s="1"/>
    </row>
    <row r="4" spans="1:802" x14ac:dyDescent="0.25">
      <c r="JU4" s="1"/>
      <c r="LI4" s="1"/>
      <c r="LY4" s="1"/>
      <c r="MC4" s="1"/>
      <c r="MG4" s="1"/>
      <c r="MK4" s="1"/>
      <c r="MO4" s="1"/>
      <c r="MS4" s="1"/>
      <c r="MW4" s="1"/>
      <c r="NA4" s="1"/>
      <c r="NE4" s="1"/>
      <c r="NI4" s="1"/>
      <c r="NM4" s="1"/>
      <c r="NQ4" s="1"/>
      <c r="NU4" s="1"/>
      <c r="NY4" s="1"/>
      <c r="OC4" s="1"/>
      <c r="OG4" s="1"/>
      <c r="OK4" s="1"/>
      <c r="OO4" s="1"/>
      <c r="OS4" s="1"/>
      <c r="OU4" s="1"/>
      <c r="OW4" s="1"/>
      <c r="OY4" s="1"/>
      <c r="PA4" s="1"/>
      <c r="PC4" s="1"/>
      <c r="PE4" s="1"/>
      <c r="PG4" s="1"/>
      <c r="PI4" s="1"/>
      <c r="PK4" s="1"/>
      <c r="PM4" s="1"/>
      <c r="PO4" s="1"/>
      <c r="PQ4" s="1"/>
      <c r="PS4" s="1"/>
      <c r="PU4" s="1"/>
      <c r="PW4" s="1"/>
      <c r="PY4" s="1"/>
      <c r="QA4" s="1"/>
      <c r="QC4" s="1"/>
      <c r="QE4" s="1"/>
      <c r="QG4" s="1"/>
      <c r="QI4" s="1"/>
      <c r="QK4" s="1"/>
      <c r="QM4" s="1"/>
      <c r="QO4" s="1"/>
      <c r="QQ4" s="1"/>
      <c r="QS4" s="1"/>
      <c r="QU4" s="1"/>
      <c r="QW4" s="1"/>
      <c r="RA4" s="1"/>
      <c r="RE4" s="1"/>
      <c r="RI4" s="1"/>
      <c r="RM4" s="1"/>
      <c r="RQ4" s="1"/>
      <c r="RU4" s="1"/>
      <c r="RY4" s="1"/>
      <c r="SC4" s="1"/>
      <c r="SG4" s="1"/>
      <c r="SK4" s="1"/>
      <c r="SO4" s="1"/>
      <c r="SS4" s="1"/>
      <c r="SW4" s="1"/>
      <c r="TA4" s="1"/>
      <c r="TU4" s="1"/>
      <c r="UO4" s="1"/>
      <c r="VI4" s="1"/>
      <c r="WC4" s="1"/>
      <c r="WW4" s="1"/>
      <c r="XQ4" s="1"/>
    </row>
    <row r="5" spans="1:802" x14ac:dyDescent="0.25">
      <c r="JU5" s="1"/>
      <c r="LI5" s="1"/>
      <c r="MC5" s="1"/>
      <c r="MG5" s="1"/>
      <c r="MK5" s="1"/>
      <c r="MO5" s="1"/>
      <c r="MS5" s="1"/>
      <c r="MW5" s="1"/>
      <c r="NA5" s="1"/>
      <c r="NE5" s="1"/>
      <c r="NI5" s="1"/>
      <c r="NM5" s="1"/>
      <c r="NQ5" s="1"/>
      <c r="NU5" s="1"/>
      <c r="NY5" s="1"/>
      <c r="OC5" s="1"/>
      <c r="OG5" s="1"/>
      <c r="OK5" s="1"/>
      <c r="OO5" s="1"/>
      <c r="OS5" s="1"/>
      <c r="OU5" s="1"/>
      <c r="OW5" s="1"/>
      <c r="OY5" s="1"/>
      <c r="PA5" s="1"/>
      <c r="PC5" s="1"/>
      <c r="PE5" s="1"/>
      <c r="PG5" s="1"/>
      <c r="PI5" s="1"/>
      <c r="PK5" s="1"/>
      <c r="PM5" s="1"/>
      <c r="PO5" s="1"/>
      <c r="PQ5" s="1"/>
      <c r="PS5" s="1"/>
      <c r="PU5" s="1"/>
      <c r="PW5" s="1"/>
      <c r="PY5" s="1"/>
      <c r="QA5" s="1"/>
      <c r="QC5" s="1"/>
      <c r="QE5" s="1"/>
      <c r="QG5" s="1"/>
      <c r="QI5" s="1"/>
      <c r="QK5" s="1"/>
      <c r="QM5" s="1"/>
      <c r="QO5" s="1"/>
      <c r="QQ5" s="1"/>
      <c r="QS5" s="1"/>
      <c r="QU5" s="1"/>
      <c r="QW5" s="1"/>
      <c r="RA5" s="1"/>
      <c r="RE5" s="1"/>
      <c r="RI5" s="1"/>
      <c r="RM5" s="1"/>
      <c r="RQ5" s="1"/>
      <c r="RU5" s="1"/>
      <c r="RY5" s="1"/>
      <c r="SC5" s="1"/>
      <c r="SG5" s="1"/>
      <c r="SK5" s="1"/>
      <c r="SO5" s="1"/>
      <c r="SS5" s="1"/>
      <c r="SW5" s="1"/>
      <c r="TA5" s="1"/>
      <c r="TU5" s="1"/>
      <c r="UO5" s="1"/>
      <c r="VI5" s="1"/>
      <c r="WC5" s="1"/>
      <c r="WW5" s="1"/>
    </row>
    <row r="6" spans="1:802" x14ac:dyDescent="0.25">
      <c r="LI6" s="1"/>
      <c r="MC6" s="1"/>
      <c r="MG6" s="1"/>
      <c r="MK6" s="1"/>
      <c r="MO6" s="1"/>
      <c r="MS6" s="1"/>
      <c r="MW6" s="1"/>
      <c r="NA6" s="1"/>
      <c r="NE6" s="1"/>
      <c r="NI6" s="1"/>
      <c r="NM6" s="1"/>
      <c r="NQ6" s="1"/>
      <c r="NU6" s="1"/>
      <c r="NY6" s="1"/>
      <c r="OC6" s="1"/>
      <c r="OG6" s="1"/>
      <c r="OK6" s="1"/>
      <c r="OO6" s="1"/>
      <c r="OS6" s="1"/>
      <c r="OU6" s="1"/>
      <c r="OW6" s="1"/>
      <c r="OY6" s="1"/>
      <c r="PA6" s="1"/>
      <c r="PE6" s="1"/>
      <c r="PG6" s="1"/>
      <c r="PI6" s="1"/>
      <c r="PK6" s="1"/>
      <c r="PM6" s="1"/>
      <c r="PO6" s="1"/>
      <c r="PQ6" s="1"/>
      <c r="PS6" s="1"/>
      <c r="PU6" s="1"/>
      <c r="PW6" s="1"/>
      <c r="PY6" s="1"/>
      <c r="QA6" s="1"/>
      <c r="QC6" s="1"/>
      <c r="QE6" s="1"/>
      <c r="QG6" s="1"/>
      <c r="QI6" s="1"/>
      <c r="QK6" s="1"/>
      <c r="QM6" s="1"/>
      <c r="QO6" s="1"/>
      <c r="QQ6" s="1"/>
      <c r="QS6" s="1"/>
      <c r="QU6" s="1"/>
      <c r="QW6" s="1"/>
      <c r="RA6" s="1"/>
      <c r="RE6" s="1"/>
      <c r="RI6" s="1"/>
      <c r="RM6" s="1"/>
      <c r="RQ6" s="1"/>
      <c r="RU6" s="1"/>
      <c r="RY6" s="1"/>
      <c r="SC6" s="1"/>
      <c r="SG6" s="1"/>
      <c r="SK6" s="1"/>
      <c r="SO6" s="1"/>
      <c r="SS6" s="1"/>
      <c r="SW6" s="1"/>
      <c r="TA6" s="1"/>
      <c r="TU6" s="1"/>
      <c r="UO6" s="1"/>
      <c r="VI6" s="1"/>
      <c r="WC6" s="1"/>
    </row>
    <row r="7" spans="1:802" x14ac:dyDescent="0.25">
      <c r="LI7" s="1"/>
      <c r="MC7" s="1"/>
      <c r="MG7" s="1"/>
      <c r="MK7" s="1"/>
      <c r="MO7" s="1"/>
      <c r="MS7" s="1"/>
      <c r="MW7" s="1"/>
      <c r="NA7" s="1"/>
      <c r="NE7" s="1"/>
      <c r="NI7" s="1"/>
      <c r="NM7" s="1"/>
      <c r="NQ7" s="1"/>
      <c r="NU7" s="1"/>
      <c r="NY7" s="1"/>
      <c r="OC7" s="1"/>
      <c r="OG7" s="1"/>
      <c r="OK7" s="1"/>
      <c r="OO7" s="1"/>
      <c r="OS7" s="1"/>
      <c r="OU7" s="1"/>
      <c r="OW7" s="1"/>
      <c r="OY7" s="1"/>
      <c r="PA7" s="1"/>
      <c r="PE7" s="1"/>
      <c r="PG7" s="1"/>
      <c r="PI7" s="1"/>
      <c r="PK7" s="1"/>
      <c r="PM7" s="1"/>
      <c r="PO7" s="1"/>
      <c r="PQ7" s="1"/>
      <c r="PS7" s="1"/>
      <c r="PU7" s="1"/>
      <c r="PW7" s="1"/>
      <c r="PY7" s="1"/>
      <c r="QA7" s="1"/>
      <c r="QC7" s="1"/>
      <c r="QE7" s="1"/>
      <c r="QG7" s="1"/>
      <c r="QI7" s="1"/>
      <c r="QK7" s="1"/>
      <c r="QM7" s="1"/>
      <c r="QO7" s="1"/>
      <c r="QQ7" s="1"/>
      <c r="QS7" s="1"/>
      <c r="QU7" s="1"/>
      <c r="QW7" s="1"/>
      <c r="RA7" s="1"/>
      <c r="RE7" s="1"/>
      <c r="RI7" s="1"/>
      <c r="RM7" s="1"/>
      <c r="RQ7" s="1"/>
      <c r="RU7" s="1"/>
      <c r="RY7" s="1"/>
      <c r="SC7" s="1"/>
      <c r="SG7" s="1"/>
      <c r="SK7" s="1"/>
      <c r="SO7" s="1"/>
      <c r="SS7" s="1"/>
      <c r="SW7" s="1"/>
      <c r="TA7" s="1"/>
      <c r="TU7" s="1"/>
      <c r="UO7" s="1"/>
      <c r="VI7" s="1"/>
      <c r="WC7" s="1"/>
    </row>
    <row r="8" spans="1:802" x14ac:dyDescent="0.25">
      <c r="LI8" s="1"/>
      <c r="MC8" s="1"/>
      <c r="MG8" s="1"/>
      <c r="MK8" s="1"/>
      <c r="MO8" s="1"/>
      <c r="MS8" s="1"/>
      <c r="MW8" s="1"/>
      <c r="NA8" s="1"/>
      <c r="NE8" s="1"/>
      <c r="NI8" s="1"/>
      <c r="NM8" s="1"/>
      <c r="NQ8" s="1"/>
      <c r="NU8" s="1"/>
      <c r="NY8" s="1"/>
      <c r="OC8" s="1"/>
      <c r="OG8" s="1"/>
      <c r="OK8" s="1"/>
      <c r="OO8" s="1"/>
      <c r="OS8" s="1"/>
      <c r="OW8" s="1"/>
      <c r="OY8" s="1"/>
      <c r="PA8" s="1"/>
      <c r="PE8" s="1"/>
      <c r="PG8" s="1"/>
      <c r="PI8" s="1"/>
      <c r="PK8" s="1"/>
      <c r="PM8" s="1"/>
      <c r="PO8" s="1"/>
      <c r="PQ8" s="1"/>
      <c r="PS8" s="1"/>
      <c r="PU8" s="1"/>
      <c r="PW8" s="1"/>
      <c r="PY8" s="1"/>
      <c r="QA8" s="1"/>
      <c r="QC8" s="1"/>
      <c r="QE8" s="1"/>
      <c r="QG8" s="1"/>
      <c r="QI8" s="1"/>
      <c r="QK8" s="1"/>
      <c r="QM8" s="1"/>
      <c r="QO8" s="1"/>
      <c r="QQ8" s="1"/>
      <c r="QS8" s="1"/>
      <c r="QW8" s="1"/>
      <c r="RA8" s="1"/>
      <c r="RE8" s="1"/>
      <c r="RI8" s="1"/>
      <c r="RM8" s="1"/>
      <c r="RQ8" s="1"/>
      <c r="RU8" s="1"/>
      <c r="RY8" s="1"/>
      <c r="SC8" s="1"/>
      <c r="SG8" s="1"/>
      <c r="SK8" s="1"/>
      <c r="SO8" s="1"/>
      <c r="SS8" s="1"/>
      <c r="SW8" s="1"/>
      <c r="TA8" s="1"/>
      <c r="TU8" s="1"/>
      <c r="UO8" s="1"/>
      <c r="VI8" s="1"/>
    </row>
    <row r="9" spans="1:802" x14ac:dyDescent="0.25">
      <c r="LI9" s="1"/>
      <c r="MC9" s="1"/>
      <c r="MO9" s="1"/>
      <c r="MS9" s="1"/>
      <c r="MW9" s="1"/>
      <c r="NA9" s="1"/>
      <c r="NE9" s="1"/>
      <c r="NI9" s="1"/>
      <c r="NM9" s="1"/>
      <c r="NQ9" s="1"/>
      <c r="NU9" s="1"/>
      <c r="NY9" s="1"/>
      <c r="OC9" s="1"/>
      <c r="OG9" s="1"/>
      <c r="OK9" s="1"/>
      <c r="OO9" s="1"/>
      <c r="OS9" s="1"/>
      <c r="OW9" s="1"/>
      <c r="PA9" s="1"/>
      <c r="PE9" s="1"/>
      <c r="PG9" s="1"/>
      <c r="PI9" s="1"/>
      <c r="PK9" s="1"/>
      <c r="PM9" s="1"/>
      <c r="PO9" s="1"/>
      <c r="PQ9" s="1"/>
      <c r="PS9" s="1"/>
      <c r="PU9" s="1"/>
      <c r="PW9" s="1"/>
      <c r="PY9" s="1"/>
      <c r="QA9" s="1"/>
      <c r="QC9" s="1"/>
      <c r="QE9" s="1"/>
      <c r="QG9" s="1"/>
      <c r="QI9" s="1"/>
      <c r="QK9" s="1"/>
      <c r="QM9" s="1"/>
      <c r="QO9" s="1"/>
      <c r="QQ9" s="1"/>
      <c r="QS9" s="1"/>
      <c r="QW9" s="1"/>
      <c r="RA9" s="1"/>
      <c r="RE9" s="1"/>
      <c r="RI9" s="1"/>
      <c r="RM9" s="1"/>
      <c r="RQ9" s="1"/>
      <c r="RU9" s="1"/>
      <c r="RY9" s="1"/>
      <c r="SC9" s="1"/>
      <c r="SG9" s="1"/>
      <c r="SK9" s="1"/>
      <c r="SO9" s="1"/>
      <c r="SS9" s="1"/>
      <c r="SW9" s="1"/>
      <c r="TA9" s="1"/>
      <c r="TU9" s="1"/>
      <c r="UO9" s="1"/>
      <c r="VI9" s="1"/>
    </row>
    <row r="10" spans="1:802" x14ac:dyDescent="0.25">
      <c r="LI10" s="1"/>
      <c r="MC10" s="1"/>
      <c r="MO10" s="1"/>
      <c r="MS10" s="1"/>
      <c r="MW10" s="1"/>
      <c r="NA10" s="1"/>
      <c r="NE10" s="1"/>
      <c r="NI10" s="1"/>
      <c r="NM10" s="1"/>
      <c r="NQ10" s="1"/>
      <c r="NU10" s="1"/>
      <c r="NY10" s="1"/>
      <c r="OC10" s="1"/>
      <c r="OG10" s="1"/>
      <c r="OK10" s="1"/>
      <c r="OO10" s="1"/>
      <c r="OS10" s="1"/>
      <c r="OW10" s="1"/>
      <c r="PA10" s="1"/>
      <c r="PE10" s="1"/>
      <c r="PG10" s="1"/>
      <c r="PI10" s="1"/>
      <c r="PK10" s="1"/>
      <c r="PM10" s="1"/>
      <c r="PO10" s="1"/>
      <c r="PQ10" s="1"/>
      <c r="PS10" s="1"/>
      <c r="PU10" s="1"/>
      <c r="PW10" s="1"/>
      <c r="PY10" s="1"/>
      <c r="QA10" s="1"/>
      <c r="QC10" s="1"/>
      <c r="QE10" s="1"/>
      <c r="QG10" s="1"/>
      <c r="QI10" s="1"/>
      <c r="QK10" s="1"/>
      <c r="QM10" s="1"/>
      <c r="QO10" s="1"/>
      <c r="QS10" s="1"/>
      <c r="QW10" s="1"/>
      <c r="RA10" s="1"/>
      <c r="RE10" s="1"/>
      <c r="RI10" s="1"/>
      <c r="RM10" s="1"/>
      <c r="RQ10" s="1"/>
      <c r="RU10" s="1"/>
      <c r="RY10" s="1"/>
      <c r="SC10" s="1"/>
      <c r="SG10" s="1"/>
      <c r="SK10" s="1"/>
      <c r="SO10" s="1"/>
      <c r="SS10" s="1"/>
      <c r="SW10" s="1"/>
      <c r="TA10" s="1"/>
      <c r="TU10" s="1"/>
      <c r="UO10" s="1"/>
      <c r="VI10" s="1"/>
    </row>
    <row r="11" spans="1:802" x14ac:dyDescent="0.25">
      <c r="LI11" s="1"/>
      <c r="MC11" s="1"/>
      <c r="MO11" s="1"/>
      <c r="MW11" s="1"/>
      <c r="NA11" s="1"/>
      <c r="NE11" s="1"/>
      <c r="NI11" s="1"/>
      <c r="NM11" s="1"/>
      <c r="NQ11" s="1"/>
      <c r="NU11" s="1"/>
      <c r="NY11" s="1"/>
      <c r="OC11" s="1"/>
      <c r="OG11" s="1"/>
      <c r="OK11" s="1"/>
      <c r="OO11" s="1"/>
      <c r="OS11" s="1"/>
      <c r="OW11" s="1"/>
      <c r="PA11" s="1"/>
      <c r="PE11" s="1"/>
      <c r="PG11" s="1"/>
      <c r="PI11" s="1"/>
      <c r="PK11" s="1"/>
      <c r="PM11" s="1"/>
      <c r="PO11" s="1"/>
      <c r="PQ11" s="1"/>
      <c r="PS11" s="1"/>
      <c r="PU11" s="1"/>
      <c r="PW11" s="1"/>
      <c r="PY11" s="1"/>
      <c r="QA11" s="1"/>
      <c r="QC11" s="1"/>
      <c r="QE11" s="1"/>
      <c r="QG11" s="1"/>
      <c r="QI11" s="1"/>
      <c r="QK11" s="1"/>
      <c r="QO11" s="1"/>
      <c r="QS11" s="1"/>
      <c r="QW11" s="1"/>
      <c r="RA11" s="1"/>
      <c r="RE11" s="1"/>
      <c r="RI11" s="1"/>
      <c r="RM11" s="1"/>
      <c r="RQ11" s="1"/>
      <c r="RU11" s="1"/>
      <c r="RY11" s="1"/>
      <c r="SC11" s="1"/>
      <c r="SG11" s="1"/>
      <c r="SK11" s="1"/>
      <c r="SO11" s="1"/>
      <c r="SS11" s="1"/>
      <c r="SW11" s="1"/>
      <c r="TA11" s="1"/>
      <c r="TU11" s="1"/>
      <c r="UO11" s="1"/>
      <c r="VI11" s="1"/>
    </row>
    <row r="12" spans="1:802" x14ac:dyDescent="0.25">
      <c r="LI12" s="1"/>
      <c r="MC12" s="1"/>
      <c r="MO12" s="1"/>
      <c r="MW12" s="1"/>
      <c r="NA12" s="1"/>
      <c r="NE12" s="1"/>
      <c r="NI12" s="1"/>
      <c r="NM12" s="1"/>
      <c r="NQ12" s="1"/>
      <c r="NU12" s="1"/>
      <c r="NY12" s="1"/>
      <c r="OC12" s="1"/>
      <c r="OG12" s="1"/>
      <c r="OK12" s="1"/>
      <c r="OO12" s="1"/>
      <c r="OS12" s="1"/>
      <c r="OW12" s="1"/>
      <c r="PA12" s="1"/>
      <c r="PE12" s="1"/>
      <c r="PG12" s="1"/>
      <c r="PI12" s="1"/>
      <c r="PK12" s="1"/>
      <c r="PM12" s="1"/>
      <c r="PO12" s="1"/>
      <c r="PQ12" s="1"/>
      <c r="PS12" s="1"/>
      <c r="PU12" s="1"/>
      <c r="PW12" s="1"/>
      <c r="PY12" s="1"/>
      <c r="QA12" s="1"/>
      <c r="QC12" s="1"/>
      <c r="QE12" s="1"/>
      <c r="QG12" s="1"/>
      <c r="QI12" s="1"/>
      <c r="QK12" s="1"/>
      <c r="QO12" s="1"/>
      <c r="QS12" s="1"/>
      <c r="QW12" s="1"/>
      <c r="RA12" s="1"/>
      <c r="RE12" s="1"/>
      <c r="RI12" s="1"/>
      <c r="RM12" s="1"/>
      <c r="RQ12" s="1"/>
      <c r="RU12" s="1"/>
      <c r="RY12" s="1"/>
      <c r="SC12" s="1"/>
      <c r="SG12" s="1"/>
      <c r="SK12" s="1"/>
      <c r="SO12" s="1"/>
      <c r="SS12" s="1"/>
      <c r="SW12" s="1"/>
      <c r="TA12" s="1"/>
      <c r="TU12" s="1"/>
      <c r="UO12" s="1"/>
      <c r="VI12" s="1"/>
    </row>
    <row r="13" spans="1:802" x14ac:dyDescent="0.25">
      <c r="MC13" s="1"/>
      <c r="MO13" s="1"/>
      <c r="MW13" s="1"/>
      <c r="NA13" s="1"/>
      <c r="NE13" s="1"/>
      <c r="NI13" s="1"/>
      <c r="NM13" s="1"/>
      <c r="NQ13" s="1"/>
      <c r="NU13" s="1"/>
      <c r="NY13" s="1"/>
      <c r="OC13" s="1"/>
      <c r="OG13" s="1"/>
      <c r="OK13" s="1"/>
      <c r="OO13" s="1"/>
      <c r="OS13" s="1"/>
      <c r="OW13" s="1"/>
      <c r="PA13" s="1"/>
      <c r="PE13" s="1"/>
      <c r="PI13" s="1"/>
      <c r="PK13" s="1"/>
      <c r="PM13" s="1"/>
      <c r="PO13" s="1"/>
      <c r="PQ13" s="1"/>
      <c r="PS13" s="1"/>
      <c r="PU13" s="1"/>
      <c r="PW13" s="1"/>
      <c r="PY13" s="1"/>
      <c r="QA13" s="1"/>
      <c r="QC13" s="1"/>
      <c r="QE13" s="1"/>
      <c r="QG13" s="1"/>
      <c r="QI13" s="1"/>
      <c r="QK13" s="1"/>
      <c r="QO13" s="1"/>
      <c r="QS13" s="1"/>
      <c r="QW13" s="1"/>
      <c r="RA13" s="1"/>
      <c r="RE13" s="1"/>
      <c r="RI13" s="1"/>
      <c r="RM13" s="1"/>
      <c r="RQ13" s="1"/>
      <c r="RU13" s="1"/>
      <c r="RY13" s="1"/>
      <c r="SC13" s="1"/>
      <c r="SG13" s="1"/>
      <c r="SK13" s="1"/>
      <c r="SO13" s="1"/>
      <c r="SS13" s="1"/>
      <c r="SW13" s="1"/>
      <c r="TA13" s="1"/>
      <c r="TU13" s="1"/>
      <c r="UO13" s="1"/>
      <c r="VI13" s="1"/>
    </row>
    <row r="14" spans="1:802" x14ac:dyDescent="0.25">
      <c r="MC14" s="1"/>
      <c r="MO14" s="1"/>
      <c r="MW14" s="1"/>
      <c r="NA14" s="1"/>
      <c r="NE14" s="1"/>
      <c r="NI14" s="1"/>
      <c r="NM14" s="1"/>
      <c r="NQ14" s="1"/>
      <c r="NU14" s="1"/>
      <c r="NY14" s="1"/>
      <c r="OC14" s="1"/>
      <c r="OG14" s="1"/>
      <c r="OK14" s="1"/>
      <c r="OO14" s="1"/>
      <c r="OS14" s="1"/>
      <c r="OW14" s="1"/>
      <c r="PA14" s="1"/>
      <c r="PE14" s="1"/>
      <c r="PI14" s="1"/>
      <c r="PK14" s="1"/>
      <c r="PM14" s="1"/>
      <c r="PO14" s="1"/>
      <c r="PQ14" s="1"/>
      <c r="PS14" s="1"/>
      <c r="PU14" s="1"/>
      <c r="PW14" s="1"/>
      <c r="PY14" s="1"/>
      <c r="QA14" s="1"/>
      <c r="QC14" s="1"/>
      <c r="QE14" s="1"/>
      <c r="QG14" s="1"/>
      <c r="QI14" s="1"/>
      <c r="QK14" s="1"/>
      <c r="QO14" s="1"/>
      <c r="QS14" s="1"/>
      <c r="QW14" s="1"/>
      <c r="RA14" s="1"/>
      <c r="RE14" s="1"/>
      <c r="RI14" s="1"/>
      <c r="RM14" s="1"/>
      <c r="RQ14" s="1"/>
      <c r="RU14" s="1"/>
      <c r="RY14" s="1"/>
      <c r="SC14" s="1"/>
      <c r="SG14" s="1"/>
      <c r="SK14" s="1"/>
      <c r="SO14" s="1"/>
      <c r="SS14" s="1"/>
      <c r="SW14" s="1"/>
      <c r="TA14" s="1"/>
      <c r="TU14" s="1"/>
      <c r="UO14" s="1"/>
      <c r="VI14" s="1"/>
    </row>
    <row r="15" spans="1:802" x14ac:dyDescent="0.25">
      <c r="MC15" s="1"/>
      <c r="MO15" s="1"/>
      <c r="MW15" s="1"/>
      <c r="NA15" s="1"/>
      <c r="NE15" s="1"/>
      <c r="NI15" s="1"/>
      <c r="NM15" s="1"/>
      <c r="NQ15" s="1"/>
      <c r="NU15" s="1"/>
      <c r="NY15" s="1"/>
      <c r="OC15" s="1"/>
      <c r="OG15" s="1"/>
      <c r="OK15" s="1"/>
      <c r="OO15" s="1"/>
      <c r="OS15" s="1"/>
      <c r="OW15" s="1"/>
      <c r="PA15" s="1"/>
      <c r="PE15" s="1"/>
      <c r="PI15" s="1"/>
      <c r="PK15" s="1"/>
      <c r="PM15" s="1"/>
      <c r="PO15" s="1"/>
      <c r="PQ15" s="1"/>
      <c r="PS15" s="1"/>
      <c r="PU15" s="1"/>
      <c r="PW15" s="1"/>
      <c r="PY15" s="1"/>
      <c r="QA15" s="1"/>
      <c r="QC15" s="1"/>
      <c r="QE15" s="1"/>
      <c r="QG15" s="1"/>
      <c r="QI15" s="1"/>
      <c r="QK15" s="1"/>
      <c r="QO15" s="1"/>
      <c r="QS15" s="1"/>
      <c r="QW15" s="1"/>
      <c r="RA15" s="1"/>
      <c r="RE15" s="1"/>
      <c r="RI15" s="1"/>
      <c r="RM15" s="1"/>
      <c r="RQ15" s="1"/>
      <c r="RU15" s="1"/>
      <c r="RY15" s="1"/>
      <c r="SC15" s="1"/>
      <c r="SG15" s="1"/>
      <c r="SK15" s="1"/>
      <c r="SO15" s="1"/>
      <c r="SS15" s="1"/>
      <c r="SW15" s="1"/>
      <c r="TA15" s="1"/>
      <c r="TU15" s="1"/>
      <c r="UO15" s="1"/>
      <c r="VI15" s="1"/>
    </row>
    <row r="16" spans="1:802" x14ac:dyDescent="0.25">
      <c r="MC16" s="1"/>
      <c r="MW16" s="1"/>
      <c r="NA16" s="1"/>
      <c r="NE16" s="1"/>
      <c r="NI16" s="1"/>
      <c r="NM16" s="1"/>
      <c r="NQ16" s="1"/>
      <c r="NU16" s="1"/>
      <c r="NY16" s="1"/>
      <c r="OC16" s="1"/>
      <c r="OG16" s="1"/>
      <c r="OK16" s="1"/>
      <c r="OO16" s="1"/>
      <c r="OS16" s="1"/>
      <c r="OW16" s="1"/>
      <c r="PA16" s="1"/>
      <c r="PE16" s="1"/>
      <c r="PI16" s="1"/>
      <c r="PK16" s="1"/>
      <c r="PM16" s="1"/>
      <c r="PO16" s="1"/>
      <c r="PQ16" s="1"/>
      <c r="PS16" s="1"/>
      <c r="PU16" s="1"/>
      <c r="PW16" s="1"/>
      <c r="PY16" s="1"/>
      <c r="QA16" s="1"/>
      <c r="QC16" s="1"/>
      <c r="QE16" s="1"/>
      <c r="QG16" s="1"/>
      <c r="QI16" s="1"/>
      <c r="QK16" s="1"/>
      <c r="QO16" s="1"/>
      <c r="QS16" s="1"/>
      <c r="QW16" s="1"/>
      <c r="RA16" s="1"/>
      <c r="RE16" s="1"/>
      <c r="RI16" s="1"/>
      <c r="RM16" s="1"/>
      <c r="RQ16" s="1"/>
      <c r="RU16" s="1"/>
      <c r="RY16" s="1"/>
      <c r="SC16" s="1"/>
      <c r="SG16" s="1"/>
      <c r="SK16" s="1"/>
      <c r="SO16" s="1"/>
      <c r="SS16" s="1"/>
      <c r="SW16" s="1"/>
      <c r="TA16" s="1"/>
      <c r="TU16" s="1"/>
      <c r="UO16" s="1"/>
      <c r="VI16" s="1"/>
    </row>
    <row r="17" spans="341:581" x14ac:dyDescent="0.25">
      <c r="MC17" s="1"/>
      <c r="MW17" s="1"/>
      <c r="NA17" s="1"/>
      <c r="NE17" s="1"/>
      <c r="NI17" s="1"/>
      <c r="NM17" s="1"/>
      <c r="NQ17" s="1"/>
      <c r="NU17" s="1"/>
      <c r="NY17" s="1"/>
      <c r="OC17" s="1"/>
      <c r="OG17" s="1"/>
      <c r="OK17" s="1"/>
      <c r="OO17" s="1"/>
      <c r="OS17" s="1"/>
      <c r="OW17" s="1"/>
      <c r="PA17" s="1"/>
      <c r="PE17" s="1"/>
      <c r="PI17" s="1"/>
      <c r="PK17" s="1"/>
      <c r="PM17" s="1"/>
      <c r="PO17" s="1"/>
      <c r="PQ17" s="1"/>
      <c r="PS17" s="1"/>
      <c r="PU17" s="1"/>
      <c r="PW17" s="1"/>
      <c r="PY17" s="1"/>
      <c r="QA17" s="1"/>
      <c r="QC17" s="1"/>
      <c r="QE17" s="1"/>
      <c r="QG17" s="1"/>
      <c r="QI17" s="1"/>
      <c r="QK17" s="1"/>
      <c r="QO17" s="1"/>
      <c r="QS17" s="1"/>
      <c r="QW17" s="1"/>
      <c r="RA17" s="1"/>
      <c r="RE17" s="1"/>
      <c r="RI17" s="1"/>
      <c r="RM17" s="1"/>
      <c r="RQ17" s="1"/>
      <c r="RU17" s="1"/>
      <c r="RY17" s="1"/>
      <c r="SC17" s="1"/>
      <c r="SG17" s="1"/>
      <c r="SK17" s="1"/>
      <c r="SO17" s="1"/>
      <c r="SS17" s="1"/>
      <c r="SW17" s="1"/>
      <c r="TA17" s="1"/>
      <c r="TU17" s="1"/>
      <c r="UO17" s="1"/>
      <c r="VI17" s="1"/>
    </row>
    <row r="18" spans="341:581" x14ac:dyDescent="0.25">
      <c r="MC18" s="1"/>
      <c r="MW18" s="1"/>
      <c r="NA18" s="1"/>
      <c r="NE18" s="1"/>
      <c r="NI18" s="1"/>
      <c r="NM18" s="1"/>
      <c r="NQ18" s="1"/>
      <c r="NU18" s="1"/>
      <c r="NY18" s="1"/>
      <c r="OC18" s="1"/>
      <c r="OG18" s="1"/>
      <c r="OK18" s="1"/>
      <c r="OO18" s="1"/>
      <c r="OS18" s="1"/>
      <c r="OW18" s="1"/>
      <c r="PA18" s="1"/>
      <c r="PE18" s="1"/>
      <c r="PI18" s="1"/>
      <c r="PK18" s="1"/>
      <c r="PM18" s="1"/>
      <c r="PO18" s="1"/>
      <c r="PQ18" s="1"/>
      <c r="PS18" s="1"/>
      <c r="PU18" s="1"/>
      <c r="PW18" s="1"/>
      <c r="PY18" s="1"/>
      <c r="QA18" s="1"/>
      <c r="QC18" s="1"/>
      <c r="QE18" s="1"/>
      <c r="QG18" s="1"/>
      <c r="QI18" s="1"/>
      <c r="QK18" s="1"/>
      <c r="QO18" s="1"/>
      <c r="QS18" s="1"/>
      <c r="QW18" s="1"/>
      <c r="RA18" s="1"/>
      <c r="RE18" s="1"/>
      <c r="RI18" s="1"/>
      <c r="RM18" s="1"/>
      <c r="RQ18" s="1"/>
      <c r="RU18" s="1"/>
      <c r="RY18" s="1"/>
      <c r="SC18" s="1"/>
      <c r="SG18" s="1"/>
      <c r="SK18" s="1"/>
      <c r="SO18" s="1"/>
      <c r="SS18" s="1"/>
      <c r="SW18" s="1"/>
      <c r="TA18" s="1"/>
      <c r="TU18" s="1"/>
      <c r="UO18" s="1"/>
      <c r="VI18" s="1"/>
    </row>
    <row r="19" spans="341:581" x14ac:dyDescent="0.25">
      <c r="MW19" s="1"/>
      <c r="NA19" s="1"/>
      <c r="NE19" s="1"/>
      <c r="NI19" s="1"/>
      <c r="NM19" s="1"/>
      <c r="NQ19" s="1"/>
      <c r="NU19" s="1"/>
      <c r="NY19" s="1"/>
      <c r="OC19" s="1"/>
      <c r="OG19" s="1"/>
      <c r="OK19" s="1"/>
      <c r="OO19" s="1"/>
      <c r="OS19" s="1"/>
      <c r="OW19" s="1"/>
      <c r="PA19" s="1"/>
      <c r="PE19" s="1"/>
      <c r="PI19" s="1"/>
      <c r="PK19" s="1"/>
      <c r="PM19" s="1"/>
      <c r="PO19" s="1"/>
      <c r="PQ19" s="1"/>
      <c r="PS19" s="1"/>
      <c r="PU19" s="1"/>
      <c r="PW19" s="1"/>
      <c r="PY19" s="1"/>
      <c r="QA19" s="1"/>
      <c r="QC19" s="1"/>
      <c r="QE19" s="1"/>
      <c r="QG19" s="1"/>
      <c r="QI19" s="1"/>
      <c r="QK19" s="1"/>
      <c r="QO19" s="1"/>
      <c r="QS19" s="1"/>
      <c r="QW19" s="1"/>
      <c r="RA19" s="1"/>
      <c r="RE19" s="1"/>
      <c r="RI19" s="1"/>
      <c r="RM19" s="1"/>
      <c r="RQ19" s="1"/>
      <c r="RU19" s="1"/>
      <c r="RY19" s="1"/>
      <c r="SC19" s="1"/>
      <c r="SG19" s="1"/>
      <c r="SK19" s="1"/>
      <c r="SO19" s="1"/>
      <c r="SS19" s="1"/>
      <c r="SW19" s="1"/>
      <c r="TA19" s="1"/>
      <c r="TU19" s="1"/>
      <c r="UO19" s="1"/>
    </row>
    <row r="20" spans="341:581" x14ac:dyDescent="0.25">
      <c r="MW20" s="1"/>
      <c r="NA20" s="1"/>
      <c r="NE20" s="1"/>
      <c r="NI20" s="1"/>
      <c r="NM20" s="1"/>
      <c r="NQ20" s="1"/>
      <c r="NU20" s="1"/>
      <c r="NY20" s="1"/>
      <c r="OC20" s="1"/>
      <c r="OG20" s="1"/>
      <c r="OK20" s="1"/>
      <c r="OO20" s="1"/>
      <c r="OS20" s="1"/>
      <c r="OW20" s="1"/>
      <c r="PA20" s="1"/>
      <c r="PE20" s="1"/>
      <c r="PI20" s="1"/>
      <c r="PK20" s="1"/>
      <c r="PM20" s="1"/>
      <c r="PQ20" s="1"/>
      <c r="PS20" s="1"/>
      <c r="PU20" s="1"/>
      <c r="PW20" s="1"/>
      <c r="PY20" s="1"/>
      <c r="QA20" s="1"/>
      <c r="QC20" s="1"/>
      <c r="QE20" s="1"/>
      <c r="QG20" s="1"/>
      <c r="QI20" s="1"/>
      <c r="QK20" s="1"/>
      <c r="QO20" s="1"/>
      <c r="QS20" s="1"/>
      <c r="QW20" s="1"/>
      <c r="RA20" s="1"/>
      <c r="RE20" s="1"/>
      <c r="RI20" s="1"/>
      <c r="RM20" s="1"/>
      <c r="RQ20" s="1"/>
      <c r="RU20" s="1"/>
      <c r="RY20" s="1"/>
      <c r="SC20" s="1"/>
      <c r="SG20" s="1"/>
      <c r="SK20" s="1"/>
      <c r="SO20" s="1"/>
      <c r="SS20" s="1"/>
      <c r="SW20" s="1"/>
      <c r="TA20" s="1"/>
      <c r="TU20" s="1"/>
      <c r="UO20" s="1"/>
    </row>
    <row r="21" spans="341:581" x14ac:dyDescent="0.25">
      <c r="MW21" s="1"/>
      <c r="NA21" s="1"/>
      <c r="NE21" s="1"/>
      <c r="NI21" s="1"/>
      <c r="NM21" s="1"/>
      <c r="NQ21" s="1"/>
      <c r="NU21" s="1"/>
      <c r="NY21" s="1"/>
      <c r="OC21" s="1"/>
      <c r="OG21" s="1"/>
      <c r="OK21" s="1"/>
      <c r="OO21" s="1"/>
      <c r="OS21" s="1"/>
      <c r="OW21" s="1"/>
      <c r="PA21" s="1"/>
      <c r="PE21" s="1"/>
      <c r="PI21" s="1"/>
      <c r="PM21" s="1"/>
      <c r="PQ21" s="1"/>
      <c r="PU21" s="1"/>
      <c r="PY21" s="1"/>
      <c r="QC21" s="1"/>
      <c r="QG21" s="1"/>
      <c r="QK21" s="1"/>
      <c r="QO21" s="1"/>
      <c r="QS21" s="1"/>
      <c r="QW21" s="1"/>
      <c r="RA21" s="1"/>
      <c r="RE21" s="1"/>
      <c r="RI21" s="1"/>
      <c r="RM21" s="1"/>
      <c r="RQ21" s="1"/>
      <c r="RU21" s="1"/>
      <c r="RY21" s="1"/>
      <c r="SC21" s="1"/>
      <c r="SG21" s="1"/>
      <c r="SK21" s="1"/>
      <c r="SO21" s="1"/>
      <c r="SS21" s="1"/>
      <c r="SW21" s="1"/>
      <c r="TA21" s="1"/>
      <c r="TU21" s="1"/>
      <c r="UO21" s="1"/>
    </row>
    <row r="22" spans="341:581" x14ac:dyDescent="0.25">
      <c r="MW22" s="1"/>
      <c r="NA22" s="1"/>
      <c r="NE22" s="1"/>
      <c r="NI22" s="1"/>
      <c r="NM22" s="1"/>
      <c r="NQ22" s="1"/>
      <c r="NU22" s="1"/>
      <c r="NY22" s="1"/>
      <c r="OC22" s="1"/>
      <c r="OG22" s="1"/>
      <c r="OK22" s="1"/>
      <c r="OO22" s="1"/>
      <c r="OS22" s="1"/>
      <c r="OW22" s="1"/>
      <c r="PA22" s="1"/>
      <c r="PE22" s="1"/>
      <c r="PI22" s="1"/>
      <c r="PM22" s="1"/>
      <c r="PQ22" s="1"/>
      <c r="PU22" s="1"/>
      <c r="PY22" s="1"/>
      <c r="QC22" s="1"/>
      <c r="QG22" s="1"/>
      <c r="QK22" s="1"/>
      <c r="QO22" s="1"/>
      <c r="QS22" s="1"/>
      <c r="QW22" s="1"/>
      <c r="RA22" s="1"/>
      <c r="RE22" s="1"/>
      <c r="RI22" s="1"/>
      <c r="RM22" s="1"/>
      <c r="RQ22" s="1"/>
      <c r="RU22" s="1"/>
      <c r="RY22" s="1"/>
      <c r="SC22" s="1"/>
      <c r="SG22" s="1"/>
      <c r="SK22" s="1"/>
      <c r="SS22" s="1"/>
      <c r="SW22" s="1"/>
      <c r="TA22" s="1"/>
      <c r="TU22" s="1"/>
    </row>
    <row r="23" spans="341:581" x14ac:dyDescent="0.25">
      <c r="MW23" s="1"/>
      <c r="NA23" s="1"/>
      <c r="NE23" s="1"/>
      <c r="NI23" s="1"/>
      <c r="NM23" s="1"/>
      <c r="NQ23" s="1"/>
      <c r="NU23" s="1"/>
      <c r="NY23" s="1"/>
      <c r="OC23" s="1"/>
      <c r="OG23" s="1"/>
      <c r="OK23" s="1"/>
      <c r="OO23" s="1"/>
      <c r="OS23" s="1"/>
      <c r="OW23" s="1"/>
      <c r="PA23" s="1"/>
      <c r="PE23" s="1"/>
      <c r="PI23" s="1"/>
      <c r="PM23" s="1"/>
      <c r="PQ23" s="1"/>
      <c r="PU23" s="1"/>
      <c r="PY23" s="1"/>
      <c r="QC23" s="1"/>
      <c r="QG23" s="1"/>
      <c r="QK23" s="1"/>
      <c r="QO23" s="1"/>
      <c r="QS23" s="1"/>
      <c r="QW23" s="1"/>
      <c r="RA23" s="1"/>
      <c r="RE23" s="1"/>
      <c r="RI23" s="1"/>
      <c r="RM23" s="1"/>
      <c r="RQ23" s="1"/>
      <c r="RU23" s="1"/>
      <c r="RY23" s="1"/>
      <c r="SC23" s="1"/>
      <c r="SG23" s="1"/>
      <c r="SK23" s="1"/>
      <c r="SW23" s="1"/>
      <c r="TA23" s="1"/>
      <c r="TU23" s="1"/>
    </row>
    <row r="24" spans="341:581" x14ac:dyDescent="0.25">
      <c r="MW24" s="1"/>
      <c r="NA24" s="1"/>
      <c r="NE24" s="1"/>
      <c r="NI24" s="1"/>
      <c r="NM24" s="1"/>
      <c r="NQ24" s="1"/>
      <c r="NU24" s="1"/>
      <c r="NY24" s="1"/>
      <c r="OC24" s="1"/>
      <c r="OG24" s="1"/>
      <c r="OK24" s="1"/>
      <c r="OO24" s="1"/>
      <c r="OS24" s="1"/>
      <c r="OW24" s="1"/>
      <c r="PA24" s="1"/>
      <c r="PE24" s="1"/>
      <c r="PI24" s="1"/>
      <c r="PM24" s="1"/>
      <c r="PQ24" s="1"/>
      <c r="PU24" s="1"/>
      <c r="PY24" s="1"/>
      <c r="QC24" s="1"/>
      <c r="QG24" s="1"/>
      <c r="QK24" s="1"/>
      <c r="QO24" s="1"/>
      <c r="QS24" s="1"/>
      <c r="QW24" s="1"/>
      <c r="RA24" s="1"/>
      <c r="RE24" s="1"/>
      <c r="RI24" s="1"/>
      <c r="RM24" s="1"/>
      <c r="RQ24" s="1"/>
      <c r="RU24" s="1"/>
      <c r="RY24" s="1"/>
      <c r="SC24" s="1"/>
      <c r="SG24" s="1"/>
      <c r="TA24" s="1"/>
    </row>
    <row r="25" spans="341:581" x14ac:dyDescent="0.25">
      <c r="MW25" s="1"/>
      <c r="NA25" s="1"/>
      <c r="NE25" s="1"/>
      <c r="NI25" s="1"/>
      <c r="NM25" s="1"/>
      <c r="NQ25" s="1"/>
      <c r="NU25" s="1"/>
      <c r="NY25" s="1"/>
      <c r="OC25" s="1"/>
      <c r="OG25" s="1"/>
      <c r="OK25" s="1"/>
      <c r="OO25" s="1"/>
      <c r="OS25" s="1"/>
      <c r="OW25" s="1"/>
      <c r="PA25" s="1"/>
      <c r="PE25" s="1"/>
      <c r="PI25" s="1"/>
      <c r="PM25" s="1"/>
      <c r="PQ25" s="1"/>
      <c r="PU25" s="1"/>
      <c r="PY25" s="1"/>
      <c r="QC25" s="1"/>
      <c r="QG25" s="1"/>
      <c r="QK25" s="1"/>
      <c r="QO25" s="1"/>
      <c r="QS25" s="1"/>
      <c r="QW25" s="1"/>
      <c r="RA25" s="1"/>
      <c r="RE25" s="1"/>
      <c r="RI25" s="1"/>
      <c r="RM25" s="1"/>
      <c r="RQ25" s="1"/>
      <c r="RU25" s="1"/>
      <c r="RY25" s="1"/>
      <c r="SC25" s="1"/>
      <c r="SG25" s="1"/>
      <c r="TA25" s="1"/>
    </row>
    <row r="26" spans="341:581" x14ac:dyDescent="0.25">
      <c r="MW26" s="1"/>
      <c r="NA26" s="1"/>
      <c r="NE26" s="1"/>
      <c r="NI26" s="1"/>
      <c r="NM26" s="1"/>
      <c r="NQ26" s="1"/>
      <c r="NU26" s="1"/>
      <c r="NY26" s="1"/>
      <c r="OC26" s="1"/>
      <c r="OG26" s="1"/>
      <c r="OK26" s="1"/>
      <c r="OO26" s="1"/>
      <c r="OS26" s="1"/>
      <c r="OW26" s="1"/>
      <c r="PA26" s="1"/>
      <c r="PE26" s="1"/>
      <c r="PI26" s="1"/>
      <c r="PM26" s="1"/>
      <c r="PQ26" s="1"/>
      <c r="PU26" s="1"/>
      <c r="PY26" s="1"/>
      <c r="QC26" s="1"/>
      <c r="QG26" s="1"/>
      <c r="QK26" s="1"/>
      <c r="QO26" s="1"/>
      <c r="QS26" s="1"/>
      <c r="QW26" s="1"/>
      <c r="RA26" s="1"/>
      <c r="RE26" s="1"/>
      <c r="RI26" s="1"/>
      <c r="RM26" s="1"/>
      <c r="RQ26" s="1"/>
      <c r="RU26" s="1"/>
      <c r="RY26" s="1"/>
      <c r="SC26" s="1"/>
      <c r="SG26" s="1"/>
      <c r="TA26" s="1"/>
    </row>
    <row r="27" spans="341:581" x14ac:dyDescent="0.25">
      <c r="MW27" s="1"/>
      <c r="NA27" s="1"/>
      <c r="NE27" s="1"/>
      <c r="NI27" s="1"/>
      <c r="NM27" s="1"/>
      <c r="NQ27" s="1"/>
      <c r="NU27" s="1"/>
      <c r="NY27" s="1"/>
      <c r="OC27" s="1"/>
      <c r="OG27" s="1"/>
      <c r="OK27" s="1"/>
      <c r="OO27" s="1"/>
      <c r="OS27" s="1"/>
      <c r="OW27" s="1"/>
      <c r="PA27" s="1"/>
      <c r="PE27" s="1"/>
      <c r="PI27" s="1"/>
      <c r="PM27" s="1"/>
      <c r="PQ27" s="1"/>
      <c r="PU27" s="1"/>
      <c r="PY27" s="1"/>
      <c r="QC27" s="1"/>
      <c r="QG27" s="1"/>
      <c r="QK27" s="1"/>
      <c r="QO27" s="1"/>
      <c r="QS27" s="1"/>
      <c r="QW27" s="1"/>
      <c r="RA27" s="1"/>
      <c r="RE27" s="1"/>
      <c r="RI27" s="1"/>
      <c r="RM27" s="1"/>
      <c r="RQ27" s="1"/>
      <c r="RU27" s="1"/>
      <c r="RY27" s="1"/>
      <c r="SC27" s="1"/>
      <c r="SG27" s="1"/>
      <c r="TA27" s="1"/>
    </row>
    <row r="28" spans="341:581" x14ac:dyDescent="0.25">
      <c r="MW28" s="1"/>
      <c r="NA28" s="1"/>
      <c r="NI28" s="1"/>
      <c r="NM28" s="1"/>
      <c r="NQ28" s="1"/>
      <c r="NU28" s="1"/>
      <c r="NY28" s="1"/>
      <c r="OC28" s="1"/>
      <c r="OG28" s="1"/>
      <c r="OK28" s="1"/>
      <c r="OO28" s="1"/>
      <c r="OS28" s="1"/>
      <c r="OW28" s="1"/>
      <c r="PA28" s="1"/>
      <c r="PE28" s="1"/>
      <c r="PI28" s="1"/>
      <c r="PM28" s="1"/>
      <c r="PQ28" s="1"/>
      <c r="PU28" s="1"/>
      <c r="PY28" s="1"/>
      <c r="QC28" s="1"/>
      <c r="QG28" s="1"/>
      <c r="QK28" s="1"/>
      <c r="QO28" s="1"/>
      <c r="QS28" s="1"/>
      <c r="QW28" s="1"/>
      <c r="RA28" s="1"/>
      <c r="RE28" s="1"/>
      <c r="RI28" s="1"/>
      <c r="RM28" s="1"/>
      <c r="RQ28" s="1"/>
      <c r="RU28" s="1"/>
      <c r="RY28" s="1"/>
      <c r="SC28" s="1"/>
      <c r="SG28" s="1"/>
    </row>
    <row r="29" spans="341:581" x14ac:dyDescent="0.25">
      <c r="MW29" s="1"/>
      <c r="NA29" s="1"/>
      <c r="NI29" s="1"/>
      <c r="NM29" s="1"/>
      <c r="NQ29" s="1"/>
      <c r="NU29" s="1"/>
      <c r="NY29" s="1"/>
      <c r="OC29" s="1"/>
      <c r="OG29" s="1"/>
      <c r="OK29" s="1"/>
      <c r="OO29" s="1"/>
      <c r="OS29" s="1"/>
      <c r="OW29" s="1"/>
      <c r="PA29" s="1"/>
      <c r="PE29" s="1"/>
      <c r="PI29" s="1"/>
      <c r="PM29" s="1"/>
      <c r="PQ29" s="1"/>
      <c r="PU29" s="1"/>
      <c r="PY29" s="1"/>
      <c r="QC29" s="1"/>
      <c r="QG29" s="1"/>
      <c r="QK29" s="1"/>
      <c r="QO29" s="1"/>
      <c r="QS29" s="1"/>
      <c r="QW29" s="1"/>
      <c r="RA29" s="1"/>
      <c r="RE29" s="1"/>
      <c r="RI29" s="1"/>
      <c r="RM29" s="1"/>
      <c r="RQ29" s="1"/>
      <c r="RU29" s="1"/>
      <c r="RY29" s="1"/>
      <c r="SC29" s="1"/>
      <c r="SG29" s="1"/>
    </row>
    <row r="30" spans="341:581" x14ac:dyDescent="0.25">
      <c r="MW30" s="1"/>
      <c r="NA30" s="1"/>
      <c r="NI30" s="1"/>
      <c r="NM30" s="1"/>
      <c r="NQ30" s="1"/>
      <c r="NU30" s="1"/>
      <c r="NY30" s="1"/>
      <c r="OC30" s="1"/>
      <c r="OG30" s="1"/>
      <c r="OK30" s="1"/>
      <c r="OO30" s="1"/>
      <c r="OS30" s="1"/>
      <c r="OW30" s="1"/>
      <c r="PA30" s="1"/>
      <c r="PE30" s="1"/>
      <c r="PI30" s="1"/>
      <c r="PM30" s="1"/>
      <c r="PQ30" s="1"/>
      <c r="PU30" s="1"/>
      <c r="PY30" s="1"/>
      <c r="QC30" s="1"/>
      <c r="QG30" s="1"/>
      <c r="QK30" s="1"/>
      <c r="QO30" s="1"/>
      <c r="QS30" s="1"/>
      <c r="QW30" s="1"/>
      <c r="RA30" s="1"/>
      <c r="RE30" s="1"/>
      <c r="RI30" s="1"/>
      <c r="RM30" s="1"/>
      <c r="RQ30" s="1"/>
      <c r="RU30" s="1"/>
      <c r="RY30" s="1"/>
      <c r="SC30" s="1"/>
      <c r="SG30" s="1"/>
    </row>
    <row r="31" spans="341:581" x14ac:dyDescent="0.25">
      <c r="MW31" s="1"/>
      <c r="NI31" s="1"/>
      <c r="NM31" s="1"/>
      <c r="NQ31" s="1"/>
      <c r="NU31" s="1"/>
      <c r="NY31" s="1"/>
      <c r="OC31" s="1"/>
      <c r="OG31" s="1"/>
      <c r="OK31" s="1"/>
      <c r="OO31" s="1"/>
      <c r="OS31" s="1"/>
      <c r="OW31" s="1"/>
      <c r="PA31" s="1"/>
      <c r="PE31" s="1"/>
      <c r="PI31" s="1"/>
      <c r="PM31" s="1"/>
      <c r="PQ31" s="1"/>
      <c r="PU31" s="1"/>
      <c r="PY31" s="1"/>
      <c r="QC31" s="1"/>
      <c r="QG31" s="1"/>
      <c r="QK31" s="1"/>
      <c r="QO31" s="1"/>
      <c r="QS31" s="1"/>
      <c r="QW31" s="1"/>
      <c r="RA31" s="1"/>
      <c r="RE31" s="1"/>
      <c r="RI31" s="1"/>
      <c r="RM31" s="1"/>
      <c r="RQ31" s="1"/>
      <c r="RU31" s="1"/>
      <c r="RY31" s="1"/>
      <c r="SC31" s="1"/>
      <c r="SG31" s="1"/>
    </row>
    <row r="32" spans="341:581" x14ac:dyDescent="0.25">
      <c r="MW32" s="1"/>
      <c r="NI32" s="1"/>
      <c r="NM32" s="1"/>
      <c r="NQ32" s="1"/>
      <c r="NU32" s="1"/>
      <c r="NY32" s="1"/>
      <c r="OC32" s="1"/>
      <c r="OG32" s="1"/>
      <c r="OK32" s="1"/>
      <c r="OO32" s="1"/>
      <c r="OS32" s="1"/>
      <c r="OW32" s="1"/>
      <c r="PA32" s="1"/>
      <c r="PE32" s="1"/>
      <c r="PI32" s="1"/>
      <c r="PM32" s="1"/>
      <c r="PQ32" s="1"/>
      <c r="PU32" s="1"/>
      <c r="PY32" s="1"/>
      <c r="QC32" s="1"/>
      <c r="QG32" s="1"/>
      <c r="QK32" s="1"/>
      <c r="QO32" s="1"/>
      <c r="QS32" s="1"/>
      <c r="QW32" s="1"/>
      <c r="RA32" s="1"/>
      <c r="RE32" s="1"/>
      <c r="RI32" s="1"/>
      <c r="RM32" s="1"/>
      <c r="RQ32" s="1"/>
      <c r="RU32" s="1"/>
      <c r="RY32" s="1"/>
      <c r="SC32" s="1"/>
      <c r="SG32" s="1"/>
    </row>
    <row r="33" spans="361:501" x14ac:dyDescent="0.25">
      <c r="MW33" s="1"/>
      <c r="NI33" s="1"/>
      <c r="NM33" s="1"/>
      <c r="NQ33" s="1"/>
      <c r="NU33" s="1"/>
      <c r="NY33" s="1"/>
      <c r="OC33" s="1"/>
      <c r="OG33" s="1"/>
      <c r="OK33" s="1"/>
      <c r="OO33" s="1"/>
      <c r="OS33" s="1"/>
      <c r="OW33" s="1"/>
      <c r="PA33" s="1"/>
      <c r="PE33" s="1"/>
      <c r="PI33" s="1"/>
      <c r="PM33" s="1"/>
      <c r="PQ33" s="1"/>
      <c r="PU33" s="1"/>
      <c r="PY33" s="1"/>
      <c r="QC33" s="1"/>
      <c r="QG33" s="1"/>
      <c r="QK33" s="1"/>
      <c r="QO33" s="1"/>
      <c r="QS33" s="1"/>
      <c r="QW33" s="1"/>
      <c r="RA33" s="1"/>
      <c r="RE33" s="1"/>
      <c r="RI33" s="1"/>
      <c r="RM33" s="1"/>
      <c r="RQ33" s="1"/>
      <c r="RU33" s="1"/>
      <c r="RY33" s="1"/>
      <c r="SC33" s="1"/>
      <c r="SG33" s="1"/>
    </row>
    <row r="34" spans="361:501" x14ac:dyDescent="0.25">
      <c r="MW34" s="1"/>
      <c r="NI34" s="1"/>
      <c r="NM34" s="1"/>
      <c r="NQ34" s="1"/>
      <c r="NU34" s="1"/>
      <c r="NY34" s="1"/>
      <c r="OC34" s="1"/>
      <c r="OG34" s="1"/>
      <c r="OK34" s="1"/>
      <c r="OO34" s="1"/>
      <c r="OS34" s="1"/>
      <c r="OW34" s="1"/>
      <c r="PA34" s="1"/>
      <c r="PE34" s="1"/>
      <c r="PI34" s="1"/>
      <c r="PM34" s="1"/>
      <c r="PQ34" s="1"/>
      <c r="PU34" s="1"/>
      <c r="PY34" s="1"/>
      <c r="QC34" s="1"/>
      <c r="QG34" s="1"/>
      <c r="QK34" s="1"/>
      <c r="QO34" s="1"/>
      <c r="QS34" s="1"/>
      <c r="QW34" s="1"/>
      <c r="RA34" s="1"/>
      <c r="RE34" s="1"/>
      <c r="RI34" s="1"/>
      <c r="RM34" s="1"/>
      <c r="RQ34" s="1"/>
      <c r="RU34" s="1"/>
      <c r="RY34" s="1"/>
      <c r="SC34" s="1"/>
      <c r="SG34" s="1"/>
    </row>
    <row r="35" spans="361:501" x14ac:dyDescent="0.25">
      <c r="MW35" s="1"/>
      <c r="NI35" s="1"/>
      <c r="NM35" s="1"/>
      <c r="NQ35" s="1"/>
      <c r="NU35" s="1"/>
      <c r="NY35" s="1"/>
      <c r="OC35" s="1"/>
      <c r="OG35" s="1"/>
      <c r="OK35" s="1"/>
      <c r="OO35" s="1"/>
      <c r="OS35" s="1"/>
      <c r="OW35" s="1"/>
      <c r="PA35" s="1"/>
      <c r="PE35" s="1"/>
      <c r="PI35" s="1"/>
      <c r="PM35" s="1"/>
      <c r="PQ35" s="1"/>
      <c r="PU35" s="1"/>
      <c r="PY35" s="1"/>
      <c r="QC35" s="1"/>
      <c r="QG35" s="1"/>
      <c r="QK35" s="1"/>
      <c r="QO35" s="1"/>
      <c r="QS35" s="1"/>
      <c r="QW35" s="1"/>
      <c r="RA35" s="1"/>
      <c r="RE35" s="1"/>
      <c r="RI35" s="1"/>
      <c r="RM35" s="1"/>
      <c r="RQ35" s="1"/>
      <c r="RU35" s="1"/>
      <c r="RY35" s="1"/>
      <c r="SG35" s="1"/>
    </row>
    <row r="36" spans="361:501" x14ac:dyDescent="0.25">
      <c r="MW36" s="1"/>
      <c r="NI36" s="1"/>
      <c r="NQ36" s="1"/>
      <c r="NU36" s="1"/>
      <c r="NY36" s="1"/>
      <c r="OC36" s="1"/>
      <c r="OG36" s="1"/>
      <c r="OK36" s="1"/>
      <c r="OO36" s="1"/>
      <c r="OS36" s="1"/>
      <c r="OW36" s="1"/>
      <c r="PA36" s="1"/>
      <c r="PE36" s="1"/>
      <c r="PI36" s="1"/>
      <c r="PM36" s="1"/>
      <c r="PQ36" s="1"/>
      <c r="PU36" s="1"/>
      <c r="PY36" s="1"/>
      <c r="QC36" s="1"/>
      <c r="QG36" s="1"/>
      <c r="QK36" s="1"/>
      <c r="QO36" s="1"/>
      <c r="QS36" s="1"/>
      <c r="QW36" s="1"/>
      <c r="RA36" s="1"/>
      <c r="RE36" s="1"/>
      <c r="RI36" s="1"/>
      <c r="RM36" s="1"/>
      <c r="RQ36" s="1"/>
      <c r="RU36" s="1"/>
      <c r="RY36" s="1"/>
      <c r="SG36" s="1"/>
    </row>
    <row r="37" spans="361:501" x14ac:dyDescent="0.25">
      <c r="MW37" s="1"/>
      <c r="NI37" s="1"/>
      <c r="NQ37" s="1"/>
      <c r="NU37" s="1"/>
      <c r="NY37" s="1"/>
      <c r="OC37" s="1"/>
      <c r="OG37" s="1"/>
      <c r="OK37" s="1"/>
      <c r="OO37" s="1"/>
      <c r="OS37" s="1"/>
      <c r="OW37" s="1"/>
      <c r="PA37" s="1"/>
      <c r="PE37" s="1"/>
      <c r="PI37" s="1"/>
      <c r="PM37" s="1"/>
      <c r="PQ37" s="1"/>
      <c r="PU37" s="1"/>
      <c r="PY37" s="1"/>
      <c r="QC37" s="1"/>
      <c r="QG37" s="1"/>
      <c r="QK37" s="1"/>
      <c r="QO37" s="1"/>
      <c r="QS37" s="1"/>
      <c r="QW37" s="1"/>
      <c r="RA37" s="1"/>
      <c r="RE37" s="1"/>
      <c r="RI37" s="1"/>
      <c r="RM37" s="1"/>
      <c r="RY37" s="1"/>
      <c r="SG37" s="1"/>
    </row>
    <row r="38" spans="361:501" x14ac:dyDescent="0.25">
      <c r="MW38" s="1"/>
      <c r="NQ38" s="1"/>
      <c r="NU38" s="1"/>
      <c r="NY38" s="1"/>
      <c r="OC38" s="1"/>
      <c r="OG38" s="1"/>
      <c r="OK38" s="1"/>
      <c r="OO38" s="1"/>
      <c r="OS38" s="1"/>
      <c r="OW38" s="1"/>
      <c r="PA38" s="1"/>
      <c r="PE38" s="1"/>
      <c r="PI38" s="1"/>
      <c r="PM38" s="1"/>
      <c r="PQ38" s="1"/>
      <c r="PU38" s="1"/>
      <c r="PY38" s="1"/>
      <c r="QC38" s="1"/>
      <c r="QG38" s="1"/>
      <c r="QK38" s="1"/>
      <c r="QO38" s="1"/>
      <c r="QS38" s="1"/>
      <c r="QW38" s="1"/>
      <c r="RA38" s="1"/>
      <c r="RE38" s="1"/>
      <c r="RI38" s="1"/>
      <c r="RM38" s="1"/>
      <c r="RY38" s="1"/>
      <c r="SG38" s="1"/>
    </row>
    <row r="39" spans="361:501" x14ac:dyDescent="0.25">
      <c r="NQ39" s="1"/>
      <c r="NU39" s="1"/>
      <c r="NY39" s="1"/>
      <c r="OC39" s="1"/>
      <c r="OG39" s="1"/>
      <c r="OK39" s="1"/>
      <c r="OO39" s="1"/>
      <c r="OS39" s="1"/>
      <c r="OW39" s="1"/>
      <c r="PA39" s="1"/>
      <c r="PE39" s="1"/>
      <c r="PI39" s="1"/>
      <c r="PM39" s="1"/>
      <c r="PQ39" s="1"/>
      <c r="PU39" s="1"/>
      <c r="PY39" s="1"/>
      <c r="QC39" s="1"/>
      <c r="QG39" s="1"/>
      <c r="QK39" s="1"/>
      <c r="QO39" s="1"/>
      <c r="QS39" s="1"/>
      <c r="QW39" s="1"/>
      <c r="RA39" s="1"/>
      <c r="RE39" s="1"/>
      <c r="RI39" s="1"/>
      <c r="RM39" s="1"/>
      <c r="RY39" s="1"/>
      <c r="SG39" s="1"/>
    </row>
    <row r="40" spans="361:501" x14ac:dyDescent="0.25">
      <c r="NQ40" s="1"/>
      <c r="NU40" s="1"/>
      <c r="NY40" s="1"/>
      <c r="OC40" s="1"/>
      <c r="OG40" s="1"/>
      <c r="OK40" s="1"/>
      <c r="OO40" s="1"/>
      <c r="OS40" s="1"/>
      <c r="OW40" s="1"/>
      <c r="PA40" s="1"/>
      <c r="PE40" s="1"/>
      <c r="PI40" s="1"/>
      <c r="PM40" s="1"/>
      <c r="PQ40" s="1"/>
      <c r="PU40" s="1"/>
      <c r="PY40" s="1"/>
      <c r="QC40" s="1"/>
      <c r="QG40" s="1"/>
      <c r="QK40" s="1"/>
      <c r="QO40" s="1"/>
      <c r="QS40" s="1"/>
      <c r="QW40" s="1"/>
      <c r="RA40" s="1"/>
      <c r="RE40" s="1"/>
      <c r="RI40" s="1"/>
      <c r="RM40" s="1"/>
      <c r="RY40" s="1"/>
      <c r="SG40" s="1"/>
    </row>
    <row r="41" spans="361:501" x14ac:dyDescent="0.25">
      <c r="NQ41" s="1"/>
      <c r="NU41" s="1"/>
      <c r="NY41" s="1"/>
      <c r="OC41" s="1"/>
      <c r="OG41" s="1"/>
      <c r="OK41" s="1"/>
      <c r="OO41" s="1"/>
      <c r="OS41" s="1"/>
      <c r="OW41" s="1"/>
      <c r="PA41" s="1"/>
      <c r="PE41" s="1"/>
      <c r="PI41" s="1"/>
      <c r="PM41" s="1"/>
      <c r="PQ41" s="1"/>
      <c r="PU41" s="1"/>
      <c r="PY41" s="1"/>
      <c r="QC41" s="1"/>
      <c r="QG41" s="1"/>
      <c r="QK41" s="1"/>
      <c r="QO41" s="1"/>
      <c r="QS41" s="1"/>
      <c r="QW41" s="1"/>
      <c r="RA41" s="1"/>
      <c r="RE41" s="1"/>
      <c r="RI41" s="1"/>
      <c r="RM41" s="1"/>
      <c r="RY41" s="1"/>
      <c r="SG41" s="1"/>
    </row>
    <row r="42" spans="361:501" x14ac:dyDescent="0.25">
      <c r="NQ42" s="1"/>
      <c r="NU42" s="1"/>
      <c r="NY42" s="1"/>
      <c r="OC42" s="1"/>
      <c r="OG42" s="1"/>
      <c r="OK42" s="1"/>
      <c r="OO42" s="1"/>
      <c r="OS42" s="1"/>
      <c r="OW42" s="1"/>
      <c r="PA42" s="1"/>
      <c r="PE42" s="1"/>
      <c r="PI42" s="1"/>
      <c r="PM42" s="1"/>
      <c r="PQ42" s="1"/>
      <c r="PU42" s="1"/>
      <c r="PY42" s="1"/>
      <c r="QC42" s="1"/>
      <c r="QG42" s="1"/>
      <c r="QK42" s="1"/>
      <c r="QO42" s="1"/>
      <c r="QS42" s="1"/>
      <c r="QW42" s="1"/>
      <c r="RA42" s="1"/>
      <c r="RE42" s="1"/>
      <c r="RI42" s="1"/>
      <c r="RM42" s="1"/>
      <c r="RY42" s="1"/>
      <c r="SG42" s="1"/>
    </row>
    <row r="43" spans="361:501" x14ac:dyDescent="0.25">
      <c r="NQ43" s="1"/>
      <c r="NU43" s="1"/>
      <c r="NY43" s="1"/>
      <c r="OC43" s="1"/>
      <c r="OG43" s="1"/>
      <c r="OK43" s="1"/>
      <c r="OO43" s="1"/>
      <c r="OS43" s="1"/>
      <c r="OW43" s="1"/>
      <c r="PA43" s="1"/>
      <c r="PE43" s="1"/>
      <c r="PI43" s="1"/>
      <c r="PM43" s="1"/>
      <c r="PQ43" s="1"/>
      <c r="PU43" s="1"/>
      <c r="PY43" s="1"/>
      <c r="QC43" s="1"/>
      <c r="QG43" s="1"/>
      <c r="QK43" s="1"/>
      <c r="QO43" s="1"/>
      <c r="QS43" s="1"/>
      <c r="QW43" s="1"/>
      <c r="RA43" s="1"/>
      <c r="RE43" s="1"/>
      <c r="RI43" s="1"/>
      <c r="RM43" s="1"/>
      <c r="SG43" s="1"/>
    </row>
    <row r="44" spans="361:501" x14ac:dyDescent="0.25">
      <c r="NQ44" s="1"/>
      <c r="NU44" s="1"/>
      <c r="NY44" s="1"/>
      <c r="OC44" s="1"/>
      <c r="OG44" s="1"/>
      <c r="OK44" s="1"/>
      <c r="OO44" s="1"/>
      <c r="OS44" s="1"/>
      <c r="OW44" s="1"/>
      <c r="PA44" s="1"/>
      <c r="PE44" s="1"/>
      <c r="PI44" s="1"/>
      <c r="PM44" s="1"/>
      <c r="PQ44" s="1"/>
      <c r="PU44" s="1"/>
      <c r="PY44" s="1"/>
      <c r="QC44" s="1"/>
      <c r="QG44" s="1"/>
      <c r="QK44" s="1"/>
      <c r="QO44" s="1"/>
      <c r="QS44" s="1"/>
      <c r="QW44" s="1"/>
      <c r="RA44" s="1"/>
      <c r="RE44" s="1"/>
      <c r="RI44" s="1"/>
      <c r="RM44" s="1"/>
      <c r="SG44" s="1"/>
    </row>
    <row r="45" spans="361:501" x14ac:dyDescent="0.25">
      <c r="NQ45" s="1"/>
      <c r="NU45" s="1"/>
      <c r="NY45" s="1"/>
      <c r="OC45" s="1"/>
      <c r="OG45" s="1"/>
      <c r="OK45" s="1"/>
      <c r="OO45" s="1"/>
      <c r="OS45" s="1"/>
      <c r="OW45" s="1"/>
      <c r="PA45" s="1"/>
      <c r="PE45" s="1"/>
      <c r="PI45" s="1"/>
      <c r="PM45" s="1"/>
      <c r="PQ45" s="1"/>
      <c r="PU45" s="1"/>
      <c r="PY45" s="1"/>
      <c r="QC45" s="1"/>
      <c r="QG45" s="1"/>
      <c r="QK45" s="1"/>
      <c r="QO45" s="1"/>
      <c r="QS45" s="1"/>
      <c r="QW45" s="1"/>
      <c r="RA45" s="1"/>
      <c r="RE45" s="1"/>
      <c r="RI45" s="1"/>
      <c r="RM45" s="1"/>
      <c r="SG45" s="1"/>
    </row>
    <row r="46" spans="361:501" x14ac:dyDescent="0.25">
      <c r="NQ46" s="1"/>
      <c r="NU46" s="1"/>
      <c r="NY46" s="1"/>
      <c r="OC46" s="1"/>
      <c r="OG46" s="1"/>
      <c r="OK46" s="1"/>
      <c r="OO46" s="1"/>
      <c r="OS46" s="1"/>
      <c r="OW46" s="1"/>
      <c r="PA46" s="1"/>
      <c r="PE46" s="1"/>
      <c r="PI46" s="1"/>
      <c r="PM46" s="1"/>
      <c r="PQ46" s="1"/>
      <c r="PU46" s="1"/>
      <c r="PY46" s="1"/>
      <c r="QC46" s="1"/>
      <c r="QG46" s="1"/>
      <c r="QK46" s="1"/>
      <c r="QO46" s="1"/>
      <c r="QS46" s="1"/>
      <c r="QW46" s="1"/>
      <c r="RA46" s="1"/>
      <c r="RE46" s="1"/>
      <c r="RI46" s="1"/>
      <c r="RM46" s="1"/>
      <c r="SG46" s="1"/>
    </row>
    <row r="47" spans="361:501" x14ac:dyDescent="0.25">
      <c r="NQ47" s="1"/>
      <c r="NU47" s="1"/>
      <c r="NY47" s="1"/>
      <c r="OC47" s="1"/>
      <c r="OG47" s="1"/>
      <c r="OK47" s="1"/>
      <c r="OO47" s="1"/>
      <c r="OS47" s="1"/>
      <c r="OW47" s="1"/>
      <c r="PA47" s="1"/>
      <c r="PE47" s="1"/>
      <c r="PI47" s="1"/>
      <c r="PM47" s="1"/>
      <c r="PQ47" s="1"/>
      <c r="PU47" s="1"/>
      <c r="PY47" s="1"/>
      <c r="QC47" s="1"/>
      <c r="QG47" s="1"/>
      <c r="QK47" s="1"/>
      <c r="QO47" s="1"/>
      <c r="QS47" s="1"/>
      <c r="QW47" s="1"/>
      <c r="RA47" s="1"/>
      <c r="RE47" s="1"/>
      <c r="RI47" s="1"/>
      <c r="RM47" s="1"/>
      <c r="SG47" s="1"/>
    </row>
    <row r="48" spans="361:501" x14ac:dyDescent="0.25">
      <c r="NQ48" s="1"/>
      <c r="NU48" s="1"/>
      <c r="NY48" s="1"/>
      <c r="OC48" s="1"/>
      <c r="OG48" s="1"/>
      <c r="OK48" s="1"/>
      <c r="OO48" s="1"/>
      <c r="OS48" s="1"/>
      <c r="OW48" s="1"/>
      <c r="PA48" s="1"/>
      <c r="PE48" s="1"/>
      <c r="PI48" s="1"/>
      <c r="PM48" s="1"/>
      <c r="PQ48" s="1"/>
      <c r="PU48" s="1"/>
      <c r="PY48" s="1"/>
      <c r="QC48" s="1"/>
      <c r="QG48" s="1"/>
      <c r="QK48" s="1"/>
      <c r="QO48" s="1"/>
      <c r="QS48" s="1"/>
      <c r="QW48" s="1"/>
      <c r="RA48" s="1"/>
      <c r="RE48" s="1"/>
      <c r="RI48" s="1"/>
      <c r="RM48" s="1"/>
      <c r="SG48" s="1"/>
    </row>
    <row r="49" spans="381:501" x14ac:dyDescent="0.25">
      <c r="NQ49" s="1"/>
      <c r="NU49" s="1"/>
      <c r="NY49" s="1"/>
      <c r="OC49" s="1"/>
      <c r="OG49" s="1"/>
      <c r="OK49" s="1"/>
      <c r="OO49" s="1"/>
      <c r="OS49" s="1"/>
      <c r="OW49" s="1"/>
      <c r="PA49" s="1"/>
      <c r="PE49" s="1"/>
      <c r="PI49" s="1"/>
      <c r="PM49" s="1"/>
      <c r="PQ49" s="1"/>
      <c r="PU49" s="1"/>
      <c r="PY49" s="1"/>
      <c r="QC49" s="1"/>
      <c r="QG49" s="1"/>
      <c r="QK49" s="1"/>
      <c r="QO49" s="1"/>
      <c r="QS49" s="1"/>
      <c r="QW49" s="1"/>
      <c r="RA49" s="1"/>
      <c r="RE49" s="1"/>
      <c r="RI49" s="1"/>
      <c r="RM49" s="1"/>
      <c r="SG49" s="1"/>
    </row>
    <row r="50" spans="381:501" x14ac:dyDescent="0.25">
      <c r="NQ50" s="1"/>
      <c r="NU50" s="1"/>
      <c r="NY50" s="1"/>
      <c r="OC50" s="1"/>
      <c r="OG50" s="1"/>
      <c r="OK50" s="1"/>
      <c r="OO50" s="1"/>
      <c r="OS50" s="1"/>
      <c r="OW50" s="1"/>
      <c r="PA50" s="1"/>
      <c r="PE50" s="1"/>
      <c r="PI50" s="1"/>
      <c r="PM50" s="1"/>
      <c r="PQ50" s="1"/>
      <c r="PU50" s="1"/>
      <c r="PY50" s="1"/>
      <c r="QC50" s="1"/>
      <c r="QG50" s="1"/>
      <c r="QK50" s="1"/>
      <c r="QO50" s="1"/>
      <c r="QS50" s="1"/>
      <c r="QW50" s="1"/>
      <c r="RA50" s="1"/>
      <c r="RM50" s="1"/>
      <c r="SG50" s="1"/>
    </row>
    <row r="51" spans="381:501" x14ac:dyDescent="0.25">
      <c r="NQ51" s="1"/>
      <c r="NU51" s="1"/>
      <c r="OC51" s="1"/>
      <c r="OG51" s="1"/>
      <c r="OK51" s="1"/>
      <c r="OO51" s="1"/>
      <c r="OS51" s="1"/>
      <c r="OW51" s="1"/>
      <c r="PA51" s="1"/>
      <c r="PE51" s="1"/>
      <c r="PI51" s="1"/>
      <c r="PM51" s="1"/>
      <c r="PQ51" s="1"/>
      <c r="PU51" s="1"/>
      <c r="PY51" s="1"/>
      <c r="QC51" s="1"/>
      <c r="QG51" s="1"/>
      <c r="QK51" s="1"/>
      <c r="QO51" s="1"/>
      <c r="QS51" s="1"/>
      <c r="QW51" s="1"/>
      <c r="RA51" s="1"/>
      <c r="RM51" s="1"/>
      <c r="SG51" s="1"/>
    </row>
    <row r="52" spans="381:501" x14ac:dyDescent="0.25">
      <c r="NQ52" s="1"/>
      <c r="OC52" s="1"/>
      <c r="OG52" s="1"/>
      <c r="OK52" s="1"/>
      <c r="OO52" s="1"/>
      <c r="OS52" s="1"/>
      <c r="OW52" s="1"/>
      <c r="PA52" s="1"/>
      <c r="PE52" s="1"/>
      <c r="PI52" s="1"/>
      <c r="PM52" s="1"/>
      <c r="PQ52" s="1"/>
      <c r="PU52" s="1"/>
      <c r="PY52" s="1"/>
      <c r="QC52" s="1"/>
      <c r="QG52" s="1"/>
      <c r="QK52" s="1"/>
      <c r="QO52" s="1"/>
      <c r="QS52" s="1"/>
      <c r="QW52" s="1"/>
      <c r="RA52" s="1"/>
      <c r="RM52" s="1"/>
      <c r="SG52" s="1"/>
    </row>
    <row r="53" spans="381:501" x14ac:dyDescent="0.25">
      <c r="NQ53" s="1"/>
      <c r="OC53" s="1"/>
      <c r="OG53" s="1"/>
      <c r="OK53" s="1"/>
      <c r="OO53" s="1"/>
      <c r="OS53" s="1"/>
      <c r="OW53" s="1"/>
      <c r="PA53" s="1"/>
      <c r="PE53" s="1"/>
      <c r="PI53" s="1"/>
      <c r="PM53" s="1"/>
      <c r="PQ53" s="1"/>
      <c r="PU53" s="1"/>
      <c r="PY53" s="1"/>
      <c r="QC53" s="1"/>
      <c r="QG53" s="1"/>
      <c r="QK53" s="1"/>
      <c r="QO53" s="1"/>
      <c r="QS53" s="1"/>
      <c r="QW53" s="1"/>
      <c r="RA53" s="1"/>
      <c r="RM53" s="1"/>
      <c r="SG53" s="1"/>
    </row>
    <row r="54" spans="381:501" x14ac:dyDescent="0.25">
      <c r="NQ54" s="1"/>
      <c r="OC54" s="1"/>
      <c r="OG54" s="1"/>
      <c r="OK54" s="1"/>
      <c r="OO54" s="1"/>
      <c r="OS54" s="1"/>
      <c r="OW54" s="1"/>
      <c r="PA54" s="1"/>
      <c r="PE54" s="1"/>
      <c r="PI54" s="1"/>
      <c r="PM54" s="1"/>
      <c r="PQ54" s="1"/>
      <c r="PU54" s="1"/>
      <c r="PY54" s="1"/>
      <c r="QC54" s="1"/>
      <c r="QG54" s="1"/>
      <c r="QK54" s="1"/>
      <c r="QO54" s="1"/>
      <c r="QS54" s="1"/>
      <c r="QW54" s="1"/>
      <c r="RA54" s="1"/>
      <c r="RM54" s="1"/>
      <c r="SG54" s="1"/>
    </row>
    <row r="55" spans="381:501" x14ac:dyDescent="0.25">
      <c r="NQ55" s="1"/>
      <c r="OC55" s="1"/>
      <c r="OG55" s="1"/>
      <c r="OK55" s="1"/>
      <c r="OO55" s="1"/>
      <c r="OS55" s="1"/>
      <c r="OW55" s="1"/>
      <c r="PA55" s="1"/>
      <c r="PE55" s="1"/>
      <c r="PI55" s="1"/>
      <c r="PM55" s="1"/>
      <c r="PQ55" s="1"/>
      <c r="PU55" s="1"/>
      <c r="PY55" s="1"/>
      <c r="QC55" s="1"/>
      <c r="QG55" s="1"/>
      <c r="QK55" s="1"/>
      <c r="QO55" s="1"/>
      <c r="QS55" s="1"/>
      <c r="QW55" s="1"/>
      <c r="RA55" s="1"/>
      <c r="RM55" s="1"/>
      <c r="SG55" s="1"/>
    </row>
    <row r="56" spans="381:501" x14ac:dyDescent="0.25">
      <c r="OC56" s="1"/>
      <c r="OG56" s="1"/>
      <c r="OK56" s="1"/>
      <c r="OO56" s="1"/>
      <c r="OS56" s="1"/>
      <c r="OW56" s="1"/>
      <c r="PA56" s="1"/>
      <c r="PE56" s="1"/>
      <c r="PI56" s="1"/>
      <c r="PM56" s="1"/>
      <c r="PQ56" s="1"/>
      <c r="PU56" s="1"/>
      <c r="PY56" s="1"/>
      <c r="QC56" s="1"/>
      <c r="QG56" s="1"/>
      <c r="QK56" s="1"/>
      <c r="QO56" s="1"/>
      <c r="QS56" s="1"/>
      <c r="QW56" s="1"/>
      <c r="RA56" s="1"/>
      <c r="SG56" s="1"/>
    </row>
    <row r="57" spans="381:501" x14ac:dyDescent="0.25">
      <c r="OC57" s="1"/>
      <c r="OG57" s="1"/>
      <c r="OK57" s="1"/>
      <c r="OO57" s="1"/>
      <c r="OS57" s="1"/>
      <c r="OW57" s="1"/>
      <c r="PA57" s="1"/>
      <c r="PE57" s="1"/>
      <c r="PI57" s="1"/>
      <c r="PM57" s="1"/>
      <c r="PQ57" s="1"/>
      <c r="PU57" s="1"/>
      <c r="PY57" s="1"/>
      <c r="QC57" s="1"/>
      <c r="QG57" s="1"/>
      <c r="QK57" s="1"/>
      <c r="QO57" s="1"/>
      <c r="QS57" s="1"/>
      <c r="QW57" s="1"/>
      <c r="RA57" s="1"/>
      <c r="SG57" s="1"/>
    </row>
    <row r="58" spans="381:501" x14ac:dyDescent="0.25">
      <c r="OC58" s="1"/>
      <c r="OG58" s="1"/>
      <c r="OK58" s="1"/>
      <c r="OO58" s="1"/>
      <c r="OS58" s="1"/>
      <c r="OW58" s="1"/>
      <c r="PA58" s="1"/>
      <c r="PE58" s="1"/>
      <c r="PI58" s="1"/>
      <c r="PM58" s="1"/>
      <c r="PQ58" s="1"/>
      <c r="PU58" s="1"/>
      <c r="PY58" s="1"/>
      <c r="QC58" s="1"/>
      <c r="QG58" s="1"/>
      <c r="QK58" s="1"/>
      <c r="QO58" s="1"/>
      <c r="QS58" s="1"/>
      <c r="QW58" s="1"/>
      <c r="RA58" s="1"/>
      <c r="SG58" s="1"/>
    </row>
    <row r="59" spans="381:501" x14ac:dyDescent="0.25">
      <c r="OC59" s="1"/>
      <c r="OK59" s="1"/>
      <c r="OO59" s="1"/>
      <c r="OS59" s="1"/>
      <c r="OW59" s="1"/>
      <c r="PA59" s="1"/>
      <c r="PE59" s="1"/>
      <c r="PI59" s="1"/>
      <c r="PM59" s="1"/>
      <c r="PQ59" s="1"/>
      <c r="PU59" s="1"/>
      <c r="PY59" s="1"/>
      <c r="QC59" s="1"/>
      <c r="QG59" s="1"/>
      <c r="QK59" s="1"/>
      <c r="QO59" s="1"/>
      <c r="QS59" s="1"/>
      <c r="QW59" s="1"/>
      <c r="RA59" s="1"/>
    </row>
    <row r="60" spans="381:501" x14ac:dyDescent="0.25">
      <c r="OC60" s="1"/>
      <c r="OK60" s="1"/>
      <c r="OS60" s="1"/>
      <c r="OW60" s="1"/>
      <c r="PA60" s="1"/>
      <c r="PE60" s="1"/>
      <c r="PI60" s="1"/>
      <c r="PM60" s="1"/>
      <c r="PQ60" s="1"/>
      <c r="PU60" s="1"/>
      <c r="PY60" s="1"/>
      <c r="QC60" s="1"/>
      <c r="QG60" s="1"/>
      <c r="QK60" s="1"/>
      <c r="QO60" s="1"/>
      <c r="QS60" s="1"/>
      <c r="QW60" s="1"/>
      <c r="RA60" s="1"/>
    </row>
    <row r="61" spans="381:501" x14ac:dyDescent="0.25">
      <c r="OK61" s="1"/>
      <c r="OS61" s="1"/>
      <c r="OW61" s="1"/>
      <c r="PA61" s="1"/>
      <c r="PE61" s="1"/>
      <c r="PI61" s="1"/>
      <c r="PM61" s="1"/>
      <c r="PQ61" s="1"/>
      <c r="PU61" s="1"/>
      <c r="PY61" s="1"/>
      <c r="QC61" s="1"/>
      <c r="QG61" s="1"/>
      <c r="QK61" s="1"/>
      <c r="QO61" s="1"/>
      <c r="QS61" s="1"/>
      <c r="QW61" s="1"/>
    </row>
    <row r="62" spans="381:501" x14ac:dyDescent="0.25">
      <c r="OK62" s="1"/>
      <c r="OS62" s="1"/>
      <c r="OW62" s="1"/>
      <c r="PA62" s="1"/>
      <c r="PE62" s="1"/>
      <c r="PI62" s="1"/>
      <c r="PM62" s="1"/>
      <c r="PQ62" s="1"/>
      <c r="PU62" s="1"/>
      <c r="PY62" s="1"/>
      <c r="QC62" s="1"/>
      <c r="QG62" s="1"/>
      <c r="QK62" s="1"/>
      <c r="QO62" s="1"/>
      <c r="QS62" s="1"/>
    </row>
    <row r="63" spans="381:501" x14ac:dyDescent="0.25">
      <c r="OK63" s="1"/>
      <c r="OS63" s="1"/>
      <c r="OW63" s="1"/>
      <c r="PA63" s="1"/>
      <c r="PE63" s="1"/>
      <c r="PI63" s="1"/>
      <c r="PM63" s="1"/>
      <c r="PQ63" s="1"/>
      <c r="PU63" s="1"/>
      <c r="PY63" s="1"/>
      <c r="QC63" s="1"/>
      <c r="QG63" s="1"/>
      <c r="QK63" s="1"/>
      <c r="QO63" s="1"/>
      <c r="QS63" s="1"/>
    </row>
    <row r="64" spans="381:501" x14ac:dyDescent="0.25">
      <c r="OK64" s="1"/>
      <c r="OS64" s="1"/>
      <c r="OW64" s="1"/>
      <c r="PA64" s="1"/>
      <c r="PE64" s="1"/>
      <c r="PI64" s="1"/>
      <c r="PM64" s="1"/>
      <c r="PQ64" s="1"/>
      <c r="PU64" s="1"/>
      <c r="PY64" s="1"/>
      <c r="QC64" s="1"/>
      <c r="QG64" s="1"/>
      <c r="QK64" s="1"/>
      <c r="QO64" s="1"/>
      <c r="QS64" s="1"/>
    </row>
    <row r="65" spans="401:461" x14ac:dyDescent="0.25">
      <c r="OK65" s="1"/>
      <c r="OS65" s="1"/>
      <c r="OW65" s="1"/>
      <c r="PA65" s="1"/>
      <c r="PE65" s="1"/>
      <c r="PI65" s="1"/>
      <c r="PM65" s="1"/>
      <c r="PQ65" s="1"/>
      <c r="PU65" s="1"/>
      <c r="PY65" s="1"/>
      <c r="QC65" s="1"/>
      <c r="QG65" s="1"/>
      <c r="QK65" s="1"/>
      <c r="QO65" s="1"/>
      <c r="QS65" s="1"/>
    </row>
    <row r="66" spans="401:461" x14ac:dyDescent="0.25">
      <c r="OK66" s="1"/>
      <c r="OS66" s="1"/>
      <c r="OW66" s="1"/>
      <c r="PA66" s="1"/>
      <c r="PE66" s="1"/>
      <c r="PI66" s="1"/>
      <c r="PM66" s="1"/>
      <c r="PQ66" s="1"/>
      <c r="PU66" s="1"/>
      <c r="PY66" s="1"/>
      <c r="QC66" s="1"/>
      <c r="QG66" s="1"/>
      <c r="QK66" s="1"/>
      <c r="QO66" s="1"/>
      <c r="QS66" s="1"/>
    </row>
    <row r="67" spans="401:461" x14ac:dyDescent="0.25">
      <c r="OK67" s="1"/>
      <c r="OS67" s="1"/>
      <c r="OW67" s="1"/>
      <c r="PA67" s="1"/>
      <c r="PE67" s="1"/>
      <c r="PI67" s="1"/>
      <c r="PM67" s="1"/>
      <c r="PQ67" s="1"/>
      <c r="PU67" s="1"/>
      <c r="PY67" s="1"/>
      <c r="QC67" s="1"/>
      <c r="QG67" s="1"/>
      <c r="QK67" s="1"/>
      <c r="QO67" s="1"/>
      <c r="QS67" s="1"/>
    </row>
    <row r="68" spans="401:461" x14ac:dyDescent="0.25">
      <c r="OK68" s="1"/>
      <c r="OS68" s="1"/>
      <c r="OW68" s="1"/>
      <c r="PA68" s="1"/>
      <c r="PE68" s="1"/>
      <c r="PI68" s="1"/>
      <c r="PM68" s="1"/>
      <c r="PQ68" s="1"/>
      <c r="PU68" s="1"/>
      <c r="PY68" s="1"/>
      <c r="QC68" s="1"/>
      <c r="QG68" s="1"/>
      <c r="QK68" s="1"/>
      <c r="QO68" s="1"/>
      <c r="QS68" s="1"/>
    </row>
    <row r="69" spans="401:461" x14ac:dyDescent="0.25">
      <c r="OK69" s="1"/>
      <c r="OW69" s="1"/>
      <c r="PA69" s="1"/>
      <c r="PE69" s="1"/>
      <c r="PI69" s="1"/>
      <c r="PM69" s="1"/>
      <c r="PQ69" s="1"/>
      <c r="PU69" s="1"/>
      <c r="PY69" s="1"/>
      <c r="QC69" s="1"/>
      <c r="QG69" s="1"/>
      <c r="QK69" s="1"/>
      <c r="QO69" s="1"/>
      <c r="QS69" s="1"/>
    </row>
    <row r="70" spans="401:461" x14ac:dyDescent="0.25">
      <c r="OW70" s="1"/>
      <c r="PA70" s="1"/>
      <c r="PE70" s="1"/>
      <c r="PI70" s="1"/>
      <c r="PQ70" s="1"/>
      <c r="PU70" s="1"/>
      <c r="PY70" s="1"/>
      <c r="QC70" s="1"/>
      <c r="QG70" s="1"/>
      <c r="QK70" s="1"/>
      <c r="QO70" s="1"/>
      <c r="QS70" s="1"/>
    </row>
    <row r="71" spans="401:461" x14ac:dyDescent="0.25">
      <c r="PA71" s="1"/>
      <c r="PE71" s="1"/>
      <c r="PI71" s="1"/>
      <c r="PQ71" s="1"/>
      <c r="PU71" s="1"/>
      <c r="PY71" s="1"/>
      <c r="QC71" s="1"/>
      <c r="QG71" s="1"/>
      <c r="QK71" s="1"/>
      <c r="QO71" s="1"/>
      <c r="QS71" s="1"/>
    </row>
    <row r="72" spans="401:461" x14ac:dyDescent="0.25">
      <c r="PE72" s="1"/>
      <c r="PI72" s="1"/>
      <c r="PQ72" s="1"/>
      <c r="PU72" s="1"/>
      <c r="PY72" s="1"/>
      <c r="QC72" s="1"/>
      <c r="QG72" s="1"/>
      <c r="QK72" s="1"/>
      <c r="QO72" s="1"/>
      <c r="QS72" s="1"/>
    </row>
    <row r="73" spans="401:461" x14ac:dyDescent="0.25">
      <c r="PE73" s="1"/>
      <c r="PQ73" s="1"/>
      <c r="PY73" s="1"/>
      <c r="QG73" s="1"/>
      <c r="QK73" s="1"/>
      <c r="QO73" s="1"/>
      <c r="QS73" s="1"/>
    </row>
    <row r="74" spans="401:461" x14ac:dyDescent="0.25">
      <c r="PE74" s="1"/>
      <c r="PY74" s="1"/>
      <c r="QG74" s="1"/>
      <c r="QK74" s="1"/>
      <c r="QO74" s="1"/>
      <c r="QS74" s="1"/>
    </row>
    <row r="75" spans="401:461" x14ac:dyDescent="0.25">
      <c r="PE75" s="1"/>
      <c r="PY75" s="1"/>
      <c r="QK75" s="1"/>
      <c r="QO75" s="1"/>
      <c r="QS75" s="1"/>
    </row>
    <row r="76" spans="401:461" x14ac:dyDescent="0.25">
      <c r="PE76" s="1"/>
      <c r="PY76" s="1"/>
      <c r="QO76" s="1"/>
      <c r="QS76" s="1"/>
    </row>
    <row r="77" spans="401:461" x14ac:dyDescent="0.25">
      <c r="PE77" s="1"/>
      <c r="PY77" s="1"/>
      <c r="QO77" s="1"/>
      <c r="QS77" s="1"/>
    </row>
    <row r="78" spans="401:461" x14ac:dyDescent="0.25">
      <c r="PE78" s="1"/>
      <c r="PY78" s="1"/>
      <c r="QS78" s="1"/>
    </row>
    <row r="79" spans="401:461" x14ac:dyDescent="0.25">
      <c r="PE79" s="1"/>
      <c r="PY79" s="1"/>
      <c r="QS79" s="1"/>
    </row>
    <row r="80" spans="401:461" x14ac:dyDescent="0.25">
      <c r="PE80" s="1"/>
      <c r="PY80" s="1"/>
    </row>
    <row r="81" spans="421:441" x14ac:dyDescent="0.25">
      <c r="PE81" s="1"/>
      <c r="PY81" s="1"/>
    </row>
    <row r="82" spans="421:441" x14ac:dyDescent="0.25">
      <c r="PE82" s="1"/>
      <c r="PY82" s="1"/>
    </row>
    <row r="83" spans="421:441" x14ac:dyDescent="0.25">
      <c r="PE83" s="1"/>
      <c r="PY83" s="1"/>
    </row>
    <row r="84" spans="421:441" x14ac:dyDescent="0.25">
      <c r="PE84" s="1"/>
      <c r="PY84" s="1"/>
    </row>
    <row r="85" spans="421:441" x14ac:dyDescent="0.25">
      <c r="PE85" s="1"/>
      <c r="PY85" s="1"/>
    </row>
    <row r="86" spans="421:441" x14ac:dyDescent="0.25">
      <c r="PE86" s="1"/>
      <c r="PY86" s="1"/>
    </row>
    <row r="87" spans="421:441" x14ac:dyDescent="0.25">
      <c r="PE87" s="1"/>
      <c r="PY87" s="1"/>
    </row>
    <row r="88" spans="421:441" x14ac:dyDescent="0.25">
      <c r="PE88" s="1"/>
      <c r="PY88" s="1"/>
    </row>
    <row r="89" spans="421:441" x14ac:dyDescent="0.25">
      <c r="PY89" s="1"/>
    </row>
    <row r="90" spans="421:441" x14ac:dyDescent="0.25">
      <c r="PY90" s="1"/>
    </row>
    <row r="91" spans="421:441" x14ac:dyDescent="0.25">
      <c r="PY91" s="1"/>
    </row>
    <row r="92" spans="421:441" x14ac:dyDescent="0.25">
      <c r="PY92" s="1"/>
    </row>
    <row r="93" spans="421:441" x14ac:dyDescent="0.25">
      <c r="PY93" s="1"/>
    </row>
    <row r="94" spans="421:441" x14ac:dyDescent="0.25">
      <c r="PY94" s="1"/>
    </row>
    <row r="95" spans="421:441" x14ac:dyDescent="0.25">
      <c r="PY95" s="1"/>
    </row>
    <row r="96" spans="421:441" x14ac:dyDescent="0.25">
      <c r="PY96" s="1"/>
    </row>
    <row r="97" spans="441:441" x14ac:dyDescent="0.25">
      <c r="PY97" s="1"/>
    </row>
    <row r="98" spans="441:441" x14ac:dyDescent="0.25">
      <c r="PY98" s="1"/>
    </row>
    <row r="99" spans="441:441" x14ac:dyDescent="0.25">
      <c r="PY99" s="1"/>
    </row>
    <row r="100" spans="441:441" x14ac:dyDescent="0.25">
      <c r="PY100" s="1"/>
    </row>
    <row r="101" spans="441:441" x14ac:dyDescent="0.25">
      <c r="PY101" s="1"/>
    </row>
    <row r="102" spans="441:441" x14ac:dyDescent="0.25">
      <c r="PY102" s="1"/>
    </row>
    <row r="103" spans="441:441" x14ac:dyDescent="0.25">
      <c r="PY103" s="1"/>
    </row>
    <row r="104" spans="441:441" x14ac:dyDescent="0.25">
      <c r="PY10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132"/>
  <sheetViews>
    <sheetView topLeftCell="GZ1" workbookViewId="0">
      <selection activeCell="HN2" sqref="HN2 IH2 IP2 IX2 JB2 JF2 JJ2 JN2 JR2 JV2 JZ2 KD2 KH2 KL2 KP2 KT2 KX2 LB2 LF2 LJ2 LN2 LR2 LV2 LZ2 MD2 MH2 ML2 MP2 MR2 MT2 MX2 MZ2 NB2 ND2 NF2 NH2 NJ2 NL2 NN2 NP2 NR2 NT2 NV2 NX2 NZ2 OB2 OD2 OF2 OH2 OJ2 OL2 ON2 OP2 OR2 OT2 OV2 OX2 OZ2 PB2 PD2 PF2 PH2 PJ2 PL2 PN2 PP2 PR2 PT2 PV2 PX2 PZ2 QB2 QD2 QF2 QH2 QJ2 QL2 QN2 QP2 QR2 QT2 QX2 RB2 RF2 RJ2 RN2 RR2 RV2 RZ2 SH2 TB2 UP2 HM3:HN7 IG3:IH9 IO3:IP3 IW3:IX4 JA3:JB14 JE3:JF3 JI3:JJ8 JM3:JN5 JQ3:JR5 JU3:JV32 JY3:JZ7 KC3:KD7 KG3:KH9 KK3:KL11 KO3:KP46 KS3:KT11 KW3:KX9 LA3:LB41 LE3:LF20 LI3:LJ58 LM3:LN24 LQ3:LR26 LU3:LV34 LY3:LZ32 MC3:MD60 MG3:MH34 MK3:ML38 MO3:MP47 MS3:MT42 MW3:MZ4 NA3:NB62 NE3:NP4 NQ3:QN5 QO3:QR7 QS3:QT48 QW3:QX38 RA3:RB41 RE3:RF22 RI3:RJ10 RM3:RN38 RQ3:RR9 RU3:RV12 RY3:RZ9 SG3:SH22 TA3:TB4 UO3:UP4 MW5:MX73 NE5:NL5 NM5:NN68 NE6:NF67 NI6:NJ70 NQ6:OB6 OC6:OJ11 OK6:QJ14 QK6:QL48 NQ7:NR78 NU7:NV74 NY7:NZ72 QO8:QP50 OC12:OF13 OG12:OH76 OC14:OD73 OK15:ON16 OO15:QF17 QG15:QH56 OK17:OL76 OO18:OP74 OS18:QB18 QC18:QD52 OS19:OT75 OW19:PH19 PI19:PX20 PY19:PZ73 OW20:OX76 PA20:PD20 PE20:PF79 PA21:PB75 PI21:PJ71 PM21:PN71 PQ21:PR69 PU21:PV64"/>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19.85546875" bestFit="1" customWidth="1"/>
    <col min="78" max="78" width="3" bestFit="1" customWidth="1"/>
    <col min="79" max="79" width="19.85546875" bestFit="1" customWidth="1"/>
    <col min="80" max="80" width="5" bestFit="1" customWidth="1"/>
    <col min="81" max="81" width="19.85546875" bestFit="1" customWidth="1"/>
    <col min="82" max="82" width="3" bestFit="1" customWidth="1"/>
    <col min="83" max="83" width="19.85546875" bestFit="1" customWidth="1"/>
    <col min="84" max="84" width="5" bestFit="1" customWidth="1"/>
    <col min="85" max="85" width="19.85546875" bestFit="1" customWidth="1"/>
    <col min="86" max="86" width="3" bestFit="1" customWidth="1"/>
    <col min="87" max="87" width="19.85546875" bestFit="1" customWidth="1"/>
    <col min="88" max="88" width="5" bestFit="1" customWidth="1"/>
    <col min="89" max="89" width="19.85546875" bestFit="1" customWidth="1"/>
    <col min="90" max="90" width="3"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19.85546875" bestFit="1" customWidth="1"/>
    <col min="98" max="98" width="3" bestFit="1" customWidth="1"/>
    <col min="99" max="99" width="19.85546875" bestFit="1" customWidth="1"/>
    <col min="100" max="100" width="5" bestFit="1" customWidth="1"/>
    <col min="101" max="101" width="19.85546875" bestFit="1" customWidth="1"/>
    <col min="102" max="102" width="3"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19.85546875" bestFit="1" customWidth="1"/>
    <col min="118" max="118" width="3" bestFit="1" customWidth="1"/>
    <col min="119" max="119" width="19.85546875" bestFit="1" customWidth="1"/>
    <col min="120" max="120" width="5" bestFit="1" customWidth="1"/>
    <col min="121" max="121" width="19.85546875" bestFit="1" customWidth="1"/>
    <col min="122" max="122" width="3" bestFit="1" customWidth="1"/>
    <col min="123" max="123" width="19.85546875" bestFit="1" customWidth="1"/>
    <col min="124" max="124" width="5" bestFit="1" customWidth="1"/>
    <col min="125" max="125" width="19.85546875" bestFit="1" customWidth="1"/>
    <col min="126" max="126" width="3" bestFit="1" customWidth="1"/>
    <col min="127" max="127" width="19.85546875" bestFit="1" customWidth="1"/>
    <col min="128" max="128" width="5" bestFit="1" customWidth="1"/>
    <col min="129" max="129" width="19.85546875" bestFit="1" customWidth="1"/>
    <col min="130" max="130" width="3" bestFit="1" customWidth="1"/>
    <col min="131" max="131" width="19.85546875" bestFit="1" customWidth="1"/>
    <col min="132" max="132" width="5" bestFit="1" customWidth="1"/>
    <col min="133" max="133" width="19.85546875" bestFit="1" customWidth="1"/>
    <col min="134" max="134" width="3" bestFit="1" customWidth="1"/>
    <col min="135" max="135" width="19.85546875" bestFit="1" customWidth="1"/>
    <col min="136" max="136" width="5" bestFit="1" customWidth="1"/>
    <col min="137" max="137" width="19.85546875" bestFit="1" customWidth="1"/>
    <col min="138" max="138" width="3" bestFit="1" customWidth="1"/>
    <col min="139" max="139" width="19.85546875" bestFit="1" customWidth="1"/>
    <col min="140" max="140" width="5" bestFit="1" customWidth="1"/>
    <col min="141" max="141" width="19.85546875" bestFit="1" customWidth="1"/>
    <col min="142" max="142" width="3" bestFit="1" customWidth="1"/>
    <col min="143" max="143" width="19.85546875" bestFit="1" customWidth="1"/>
    <col min="144" max="144" width="5" bestFit="1" customWidth="1"/>
    <col min="145" max="145" width="19.85546875" bestFit="1" customWidth="1"/>
    <col min="146" max="146" width="3" bestFit="1" customWidth="1"/>
    <col min="147" max="147" width="19.85546875" bestFit="1" customWidth="1"/>
    <col min="148" max="148" width="5" bestFit="1" customWidth="1"/>
    <col min="149" max="149" width="19.85546875" bestFit="1" customWidth="1"/>
    <col min="150" max="150" width="3" bestFit="1" customWidth="1"/>
    <col min="151" max="151" width="19.85546875" bestFit="1" customWidth="1"/>
    <col min="152" max="152" width="5" bestFit="1" customWidth="1"/>
    <col min="153" max="153" width="19.85546875" bestFit="1" customWidth="1"/>
    <col min="154" max="154" width="3" bestFit="1" customWidth="1"/>
    <col min="155" max="155" width="19.85546875" bestFit="1" customWidth="1"/>
    <col min="156" max="156" width="5" bestFit="1" customWidth="1"/>
    <col min="157" max="157" width="19.85546875" bestFit="1" customWidth="1"/>
    <col min="158" max="158" width="3" bestFit="1" customWidth="1"/>
    <col min="159" max="159" width="19.85546875" bestFit="1" customWidth="1"/>
    <col min="160" max="160" width="5" bestFit="1" customWidth="1"/>
    <col min="161" max="161" width="19.85546875" bestFit="1" customWidth="1"/>
    <col min="162" max="162" width="3" bestFit="1" customWidth="1"/>
    <col min="163" max="163" width="19.85546875" bestFit="1" customWidth="1"/>
    <col min="164" max="164" width="5" bestFit="1" customWidth="1"/>
    <col min="165" max="165" width="19.85546875" bestFit="1" customWidth="1"/>
    <col min="166" max="166" width="3" bestFit="1" customWidth="1"/>
    <col min="167" max="167" width="19.85546875" bestFit="1" customWidth="1"/>
    <col min="168" max="168" width="5" bestFit="1" customWidth="1"/>
    <col min="169" max="169" width="19.85546875" bestFit="1" customWidth="1"/>
    <col min="170" max="170" width="3" bestFit="1" customWidth="1"/>
    <col min="171" max="171" width="19.85546875" bestFit="1" customWidth="1"/>
    <col min="172" max="172" width="5" bestFit="1" customWidth="1"/>
    <col min="173" max="173" width="19.85546875" bestFit="1" customWidth="1"/>
    <col min="174" max="174" width="3" bestFit="1" customWidth="1"/>
    <col min="175" max="175" width="19.85546875" bestFit="1" customWidth="1"/>
    <col min="176" max="176" width="5" bestFit="1" customWidth="1"/>
    <col min="177" max="177" width="19.85546875" bestFit="1" customWidth="1"/>
    <col min="178" max="178" width="3" bestFit="1" customWidth="1"/>
    <col min="179" max="179" width="19.85546875" bestFit="1" customWidth="1"/>
    <col min="180" max="180" width="5" bestFit="1" customWidth="1"/>
    <col min="181" max="181" width="19.85546875" bestFit="1" customWidth="1"/>
    <col min="182" max="182" width="3" bestFit="1" customWidth="1"/>
    <col min="183" max="183" width="19.85546875" bestFit="1" customWidth="1"/>
    <col min="184" max="184" width="5" bestFit="1" customWidth="1"/>
    <col min="185" max="185" width="19.85546875" bestFit="1" customWidth="1"/>
    <col min="186" max="186" width="3" bestFit="1" customWidth="1"/>
    <col min="187" max="187" width="19.85546875" bestFit="1" customWidth="1"/>
    <col min="188" max="188" width="5" bestFit="1" customWidth="1"/>
    <col min="189" max="189" width="19.85546875" bestFit="1" customWidth="1"/>
    <col min="190" max="190" width="3" bestFit="1" customWidth="1"/>
    <col min="191" max="191" width="19.85546875" bestFit="1" customWidth="1"/>
    <col min="192" max="192" width="5" bestFit="1" customWidth="1"/>
    <col min="193" max="193" width="19.85546875" bestFit="1" customWidth="1"/>
    <col min="194" max="194" width="3" bestFit="1" customWidth="1"/>
    <col min="195" max="195" width="19.85546875" bestFit="1" customWidth="1"/>
    <col min="196" max="196" width="5" bestFit="1" customWidth="1"/>
    <col min="197" max="197" width="19.85546875" bestFit="1" customWidth="1"/>
    <col min="198" max="198" width="3" bestFit="1" customWidth="1"/>
    <col min="199" max="199" width="19.85546875" bestFit="1" customWidth="1"/>
    <col min="200" max="200" width="5" bestFit="1" customWidth="1"/>
    <col min="201" max="201" width="19.85546875" bestFit="1" customWidth="1"/>
    <col min="202" max="202" width="3" bestFit="1" customWidth="1"/>
    <col min="203" max="203" width="19.85546875" bestFit="1" customWidth="1"/>
    <col min="204" max="204" width="5" bestFit="1" customWidth="1"/>
    <col min="205" max="205" width="19.85546875" bestFit="1" customWidth="1"/>
    <col min="206" max="206" width="3" bestFit="1" customWidth="1"/>
    <col min="207" max="207" width="19.85546875" bestFit="1" customWidth="1"/>
    <col min="208" max="208" width="5" bestFit="1" customWidth="1"/>
    <col min="209" max="209" width="9.5703125" bestFit="1" customWidth="1"/>
    <col min="210" max="210" width="3" bestFit="1" customWidth="1"/>
    <col min="211" max="211" width="19.85546875" bestFit="1" customWidth="1"/>
    <col min="212" max="212" width="5" bestFit="1" customWidth="1"/>
    <col min="213" max="213" width="9.5703125" bestFit="1" customWidth="1"/>
    <col min="214" max="214" width="3" bestFit="1" customWidth="1"/>
    <col min="215" max="215" width="19.85546875" bestFit="1" customWidth="1"/>
    <col min="216" max="216" width="5" bestFit="1" customWidth="1"/>
    <col min="217" max="217" width="9.5703125" bestFit="1" customWidth="1"/>
    <col min="218" max="218" width="3" bestFit="1" customWidth="1"/>
    <col min="219" max="219" width="19.85546875" bestFit="1" customWidth="1"/>
    <col min="220" max="220" width="5" bestFit="1" customWidth="1"/>
    <col min="221" max="221" width="9.7109375" bestFit="1" customWidth="1"/>
    <col min="222" max="222" width="5" bestFit="1" customWidth="1"/>
    <col min="223" max="223" width="19.85546875" bestFit="1" customWidth="1"/>
    <col min="224" max="224" width="5" bestFit="1" customWidth="1"/>
    <col min="225" max="225" width="9.5703125" bestFit="1" customWidth="1"/>
    <col min="226" max="226" width="3" bestFit="1" customWidth="1"/>
    <col min="227" max="227" width="19.85546875" bestFit="1" customWidth="1"/>
    <col min="228" max="228" width="5" bestFit="1" customWidth="1"/>
    <col min="229" max="229" width="9.5703125" bestFit="1" customWidth="1"/>
    <col min="230" max="230" width="3" bestFit="1" customWidth="1"/>
    <col min="231" max="231" width="19.85546875" bestFit="1" customWidth="1"/>
    <col min="232" max="232" width="5" bestFit="1" customWidth="1"/>
    <col min="233" max="233" width="9.5703125" bestFit="1" customWidth="1"/>
    <col min="234" max="234" width="3" bestFit="1" customWidth="1"/>
    <col min="235" max="235" width="19.85546875" bestFit="1" customWidth="1"/>
    <col min="236" max="236" width="5" bestFit="1" customWidth="1"/>
    <col min="237" max="237" width="9.5703125" bestFit="1" customWidth="1"/>
    <col min="238" max="238" width="3" bestFit="1" customWidth="1"/>
    <col min="239" max="239" width="19.85546875" bestFit="1" customWidth="1"/>
    <col min="240" max="240" width="5" bestFit="1" customWidth="1"/>
    <col min="241" max="241" width="9.7109375" bestFit="1" customWidth="1"/>
    <col min="242" max="242" width="5" bestFit="1" customWidth="1"/>
    <col min="243" max="243" width="19.85546875" bestFit="1" customWidth="1"/>
    <col min="244" max="244" width="5" bestFit="1" customWidth="1"/>
    <col min="245" max="245" width="9.5703125" bestFit="1" customWidth="1"/>
    <col min="246" max="246" width="3" bestFit="1" customWidth="1"/>
    <col min="247" max="247" width="19.85546875" bestFit="1" customWidth="1"/>
    <col min="248" max="248" width="5" bestFit="1" customWidth="1"/>
    <col min="249" max="249" width="9.7109375" bestFit="1" customWidth="1"/>
    <col min="250" max="250" width="5" bestFit="1" customWidth="1"/>
    <col min="251" max="251" width="19.85546875" bestFit="1" customWidth="1"/>
    <col min="252" max="252" width="5" bestFit="1" customWidth="1"/>
    <col min="253" max="253" width="9.5703125" bestFit="1" customWidth="1"/>
    <col min="254" max="254" width="3" bestFit="1" customWidth="1"/>
    <col min="255" max="255" width="19.85546875" bestFit="1" customWidth="1"/>
    <col min="256" max="256" width="5" bestFit="1" customWidth="1"/>
    <col min="257" max="257" width="9.7109375" bestFit="1" customWidth="1"/>
    <col min="258" max="258" width="5" bestFit="1" customWidth="1"/>
    <col min="259" max="259" width="19.85546875" bestFit="1" customWidth="1"/>
    <col min="260" max="260" width="5" bestFit="1" customWidth="1"/>
    <col min="261" max="261" width="9.7109375" bestFit="1" customWidth="1"/>
    <col min="262" max="262" width="5" bestFit="1" customWidth="1"/>
    <col min="263" max="263" width="19.85546875" bestFit="1" customWidth="1"/>
    <col min="264" max="264" width="5" bestFit="1" customWidth="1"/>
    <col min="265" max="265" width="9.7109375" bestFit="1" customWidth="1"/>
    <col min="266" max="266" width="5" bestFit="1" customWidth="1"/>
    <col min="267" max="267" width="19.85546875" bestFit="1" customWidth="1"/>
    <col min="268" max="268" width="5" bestFit="1" customWidth="1"/>
    <col min="269" max="269" width="9.7109375" bestFit="1" customWidth="1"/>
    <col min="270" max="270" width="5" bestFit="1" customWidth="1"/>
    <col min="271" max="271" width="19.85546875" bestFit="1" customWidth="1"/>
    <col min="272" max="272" width="5" bestFit="1" customWidth="1"/>
    <col min="273" max="273" width="9.7109375" bestFit="1" customWidth="1"/>
    <col min="274" max="274" width="5" bestFit="1" customWidth="1"/>
    <col min="275" max="275" width="19.85546875" bestFit="1" customWidth="1"/>
    <col min="276" max="276" width="5" bestFit="1" customWidth="1"/>
    <col min="277" max="277" width="9.7109375" bestFit="1" customWidth="1"/>
    <col min="278" max="278" width="5" bestFit="1" customWidth="1"/>
    <col min="279" max="279" width="19.85546875" bestFit="1" customWidth="1"/>
    <col min="280" max="280" width="5" bestFit="1" customWidth="1"/>
    <col min="281" max="281" width="10.7109375" bestFit="1" customWidth="1"/>
    <col min="282" max="282" width="5" bestFit="1" customWidth="1"/>
    <col min="283" max="283" width="19.85546875" bestFit="1" customWidth="1"/>
    <col min="284" max="284" width="5" bestFit="1" customWidth="1"/>
    <col min="285" max="285" width="9.7109375" bestFit="1" customWidth="1"/>
    <col min="286" max="286" width="5" bestFit="1" customWidth="1"/>
    <col min="287" max="287" width="19.85546875" bestFit="1" customWidth="1"/>
    <col min="288" max="288" width="5" bestFit="1" customWidth="1"/>
    <col min="289" max="289" width="9.7109375" bestFit="1" customWidth="1"/>
    <col min="290" max="290" width="5" bestFit="1" customWidth="1"/>
    <col min="291" max="291" width="19.85546875" bestFit="1" customWidth="1"/>
    <col min="292" max="292" width="5" bestFit="1" customWidth="1"/>
    <col min="293" max="293" width="9.7109375" bestFit="1" customWidth="1"/>
    <col min="294" max="294" width="5" bestFit="1" customWidth="1"/>
    <col min="295" max="295" width="19.85546875" bestFit="1" customWidth="1"/>
    <col min="296" max="296" width="5" bestFit="1" customWidth="1"/>
    <col min="297" max="297" width="9.7109375" bestFit="1" customWidth="1"/>
    <col min="298" max="298" width="5" bestFit="1" customWidth="1"/>
    <col min="299" max="299" width="19.85546875" bestFit="1" customWidth="1"/>
    <col min="300" max="300" width="5" bestFit="1" customWidth="1"/>
    <col min="301" max="301" width="10.7109375" bestFit="1" customWidth="1"/>
    <col min="302" max="302" width="5" bestFit="1" customWidth="1"/>
    <col min="303" max="303" width="19.85546875" bestFit="1" customWidth="1"/>
    <col min="304" max="304" width="5" bestFit="1" customWidth="1"/>
    <col min="305" max="305" width="9.7109375" bestFit="1" customWidth="1"/>
    <col min="306" max="306" width="5" bestFit="1" customWidth="1"/>
    <col min="307" max="307" width="19.85546875" bestFit="1" customWidth="1"/>
    <col min="308" max="308" width="5" bestFit="1" customWidth="1"/>
    <col min="309" max="309" width="9.7109375" bestFit="1" customWidth="1"/>
    <col min="310" max="310" width="5" bestFit="1" customWidth="1"/>
    <col min="311" max="311" width="19.85546875" bestFit="1" customWidth="1"/>
    <col min="312" max="312" width="5" bestFit="1" customWidth="1"/>
    <col min="313" max="313" width="9.7109375" bestFit="1" customWidth="1"/>
    <col min="314" max="314" width="5" bestFit="1" customWidth="1"/>
    <col min="315" max="315" width="19.85546875" bestFit="1" customWidth="1"/>
    <col min="316" max="316" width="5" bestFit="1" customWidth="1"/>
    <col min="317" max="317" width="9.7109375" bestFit="1" customWidth="1"/>
    <col min="318" max="318" width="5" bestFit="1" customWidth="1"/>
    <col min="319" max="319" width="19.85546875" bestFit="1" customWidth="1"/>
    <col min="320" max="320" width="5" bestFit="1" customWidth="1"/>
    <col min="321" max="321" width="10.7109375" bestFit="1" customWidth="1"/>
    <col min="322" max="322" width="5" bestFit="1" customWidth="1"/>
    <col min="323" max="323" width="19.85546875" bestFit="1" customWidth="1"/>
    <col min="324" max="324" width="5" bestFit="1" customWidth="1"/>
    <col min="325" max="325" width="9.7109375" bestFit="1" customWidth="1"/>
    <col min="326" max="326" width="5" bestFit="1" customWidth="1"/>
    <col min="327" max="327" width="19.85546875" bestFit="1" customWidth="1"/>
    <col min="328" max="328" width="5" bestFit="1" customWidth="1"/>
    <col min="329" max="329" width="9.7109375" bestFit="1" customWidth="1"/>
    <col min="330" max="330" width="5" bestFit="1" customWidth="1"/>
    <col min="331" max="331" width="19.85546875" bestFit="1" customWidth="1"/>
    <col min="332" max="332" width="5" bestFit="1" customWidth="1"/>
    <col min="333" max="333" width="9.7109375" bestFit="1" customWidth="1"/>
    <col min="334" max="334" width="5" bestFit="1" customWidth="1"/>
    <col min="335" max="335" width="19.85546875" bestFit="1" customWidth="1"/>
    <col min="336" max="336" width="5" bestFit="1" customWidth="1"/>
    <col min="337" max="337" width="9.7109375" bestFit="1" customWidth="1"/>
    <col min="338" max="338" width="5" bestFit="1" customWidth="1"/>
    <col min="339" max="339" width="19.85546875" bestFit="1" customWidth="1"/>
    <col min="340" max="340" width="5" bestFit="1" customWidth="1"/>
    <col min="341" max="341" width="10.7109375" bestFit="1" customWidth="1"/>
    <col min="342" max="342" width="5" bestFit="1" customWidth="1"/>
    <col min="343" max="343" width="9.5703125" bestFit="1" customWidth="1"/>
    <col min="344" max="344" width="5" bestFit="1" customWidth="1"/>
    <col min="345" max="345" width="9.7109375" bestFit="1" customWidth="1"/>
    <col min="346" max="346" width="5" bestFit="1" customWidth="1"/>
    <col min="347" max="347" width="9.5703125" bestFit="1" customWidth="1"/>
    <col min="348" max="348" width="5" bestFit="1" customWidth="1"/>
    <col min="349" max="349" width="9.7109375" bestFit="1" customWidth="1"/>
    <col min="350" max="350" width="5" bestFit="1" customWidth="1"/>
    <col min="351" max="351" width="9.5703125" bestFit="1" customWidth="1"/>
    <col min="352" max="352" width="5" bestFit="1" customWidth="1"/>
    <col min="353" max="353" width="9.7109375" bestFit="1" customWidth="1"/>
    <col min="354" max="354" width="5" bestFit="1" customWidth="1"/>
    <col min="355" max="355" width="9.7109375" bestFit="1" customWidth="1"/>
    <col min="356" max="356" width="5" bestFit="1" customWidth="1"/>
    <col min="357" max="357" width="9.7109375" bestFit="1" customWidth="1"/>
    <col min="358" max="358" width="5" bestFit="1" customWidth="1"/>
    <col min="359" max="359" width="9.5703125" bestFit="1" customWidth="1"/>
    <col min="360" max="360" width="5" bestFit="1" customWidth="1"/>
    <col min="361" max="361" width="10.7109375" bestFit="1" customWidth="1"/>
    <col min="362" max="362" width="5" bestFit="1" customWidth="1"/>
    <col min="363" max="363" width="9.7109375" bestFit="1" customWidth="1"/>
    <col min="364" max="364" width="5" bestFit="1" customWidth="1"/>
    <col min="365" max="365" width="9.7109375" bestFit="1" customWidth="1"/>
    <col min="366" max="366" width="5" bestFit="1" customWidth="1"/>
    <col min="367" max="367" width="9.7109375" bestFit="1" customWidth="1"/>
    <col min="368" max="368" width="5" bestFit="1" customWidth="1"/>
    <col min="369" max="369" width="9.7109375" bestFit="1" customWidth="1"/>
    <col min="370" max="370" width="5" bestFit="1" customWidth="1"/>
    <col min="371" max="371" width="9.7109375" bestFit="1" customWidth="1"/>
    <col min="372" max="372" width="5" bestFit="1" customWidth="1"/>
    <col min="373" max="373" width="10.7109375" bestFit="1" customWidth="1"/>
    <col min="374" max="374" width="5" bestFit="1" customWidth="1"/>
    <col min="375" max="375" width="9.7109375" bestFit="1" customWidth="1"/>
    <col min="376" max="376" width="5" bestFit="1" customWidth="1"/>
    <col min="377" max="377" width="10.7109375" bestFit="1" customWidth="1"/>
    <col min="378" max="378" width="5" bestFit="1" customWidth="1"/>
    <col min="379" max="379" width="9.7109375" bestFit="1" customWidth="1"/>
    <col min="380" max="380" width="5" bestFit="1" customWidth="1"/>
    <col min="381" max="381" width="10.7109375" bestFit="1" customWidth="1"/>
    <col min="382" max="382" width="5" bestFit="1" customWidth="1"/>
    <col min="383" max="383" width="9.7109375" bestFit="1" customWidth="1"/>
    <col min="384" max="384" width="5" bestFit="1" customWidth="1"/>
    <col min="385" max="385" width="10.7109375" bestFit="1" customWidth="1"/>
    <col min="386" max="386" width="5" bestFit="1" customWidth="1"/>
    <col min="387" max="387" width="9.7109375" bestFit="1" customWidth="1"/>
    <col min="388" max="388" width="5" bestFit="1" customWidth="1"/>
    <col min="389" max="389" width="10.7109375" bestFit="1" customWidth="1"/>
    <col min="390" max="390" width="5" bestFit="1" customWidth="1"/>
    <col min="391" max="391" width="9.7109375" bestFit="1" customWidth="1"/>
    <col min="392" max="392" width="5" bestFit="1" customWidth="1"/>
    <col min="393" max="393" width="10.7109375" bestFit="1" customWidth="1"/>
    <col min="394" max="394" width="5" bestFit="1" customWidth="1"/>
    <col min="395" max="395" width="9.7109375" bestFit="1" customWidth="1"/>
    <col min="396" max="396" width="5" bestFit="1" customWidth="1"/>
    <col min="397" max="397" width="10.7109375" bestFit="1" customWidth="1"/>
    <col min="398" max="398" width="5" bestFit="1" customWidth="1"/>
    <col min="399" max="399" width="9.7109375" bestFit="1" customWidth="1"/>
    <col min="400" max="400" width="5" bestFit="1" customWidth="1"/>
    <col min="401" max="401" width="10.7109375" bestFit="1" customWidth="1"/>
    <col min="402" max="402" width="5" bestFit="1" customWidth="1"/>
    <col min="403" max="403" width="9.7109375" bestFit="1" customWidth="1"/>
    <col min="404" max="404" width="6" bestFit="1" customWidth="1"/>
    <col min="405" max="405" width="10.7109375" bestFit="1" customWidth="1"/>
    <col min="406" max="406" width="5" bestFit="1" customWidth="1"/>
    <col min="407" max="407" width="9.7109375" bestFit="1" customWidth="1"/>
    <col min="408" max="408" width="6" bestFit="1" customWidth="1"/>
    <col min="409" max="409" width="10.7109375" bestFit="1" customWidth="1"/>
    <col min="410" max="410" width="5" bestFit="1" customWidth="1"/>
    <col min="411" max="411" width="9.7109375" bestFit="1" customWidth="1"/>
    <col min="412" max="412" width="6" bestFit="1" customWidth="1"/>
    <col min="413" max="413" width="10.7109375" bestFit="1" customWidth="1"/>
    <col min="414" max="414" width="5" bestFit="1" customWidth="1"/>
    <col min="415" max="415" width="9.7109375" bestFit="1" customWidth="1"/>
    <col min="416" max="416" width="6" bestFit="1" customWidth="1"/>
    <col min="417" max="417" width="10.7109375" bestFit="1" customWidth="1"/>
    <col min="418" max="418" width="6" bestFit="1" customWidth="1"/>
    <col min="419" max="419" width="9.7109375" bestFit="1" customWidth="1"/>
    <col min="420" max="420" width="6" bestFit="1" customWidth="1"/>
    <col min="421" max="421" width="10.7109375" bestFit="1" customWidth="1"/>
    <col min="422" max="422" width="6" bestFit="1" customWidth="1"/>
    <col min="423" max="423" width="9.7109375" bestFit="1" customWidth="1"/>
    <col min="424" max="424" width="6" bestFit="1" customWidth="1"/>
    <col min="425" max="425" width="10.7109375" bestFit="1" customWidth="1"/>
    <col min="426" max="426" width="6" bestFit="1" customWidth="1"/>
    <col min="427" max="427" width="9.7109375" bestFit="1" customWidth="1"/>
    <col min="428" max="428" width="6" bestFit="1" customWidth="1"/>
    <col min="429" max="429" width="10.7109375" bestFit="1" customWidth="1"/>
    <col min="430" max="430" width="6" bestFit="1" customWidth="1"/>
    <col min="431" max="431" width="9.7109375" bestFit="1" customWidth="1"/>
    <col min="432" max="432" width="6" bestFit="1" customWidth="1"/>
    <col min="433" max="433" width="10.7109375" bestFit="1" customWidth="1"/>
    <col min="434" max="434" width="6" bestFit="1" customWidth="1"/>
    <col min="435" max="435" width="9.7109375" bestFit="1" customWidth="1"/>
    <col min="436" max="436" width="6" bestFit="1" customWidth="1"/>
    <col min="437" max="437" width="10.7109375" bestFit="1" customWidth="1"/>
    <col min="438" max="438" width="6" bestFit="1" customWidth="1"/>
    <col min="439" max="439" width="9.7109375" bestFit="1" customWidth="1"/>
    <col min="440" max="440" width="6" bestFit="1" customWidth="1"/>
    <col min="441" max="441" width="10.7109375" bestFit="1" customWidth="1"/>
    <col min="442" max="442" width="6" bestFit="1" customWidth="1"/>
    <col min="443" max="443" width="9.7109375" bestFit="1" customWidth="1"/>
    <col min="444" max="444" width="6" bestFit="1" customWidth="1"/>
    <col min="445" max="445" width="10.7109375" bestFit="1" customWidth="1"/>
    <col min="446" max="446" width="6" bestFit="1" customWidth="1"/>
    <col min="447" max="447" width="9.7109375" bestFit="1" customWidth="1"/>
    <col min="448" max="448" width="6" bestFit="1" customWidth="1"/>
    <col min="449" max="449" width="10.7109375" bestFit="1" customWidth="1"/>
    <col min="450" max="450" width="6" bestFit="1" customWidth="1"/>
    <col min="451" max="451" width="9.7109375" bestFit="1" customWidth="1"/>
    <col min="452" max="452" width="6" bestFit="1" customWidth="1"/>
    <col min="453" max="453" width="10.7109375" bestFit="1" customWidth="1"/>
    <col min="454" max="454" width="6" bestFit="1" customWidth="1"/>
    <col min="455" max="455" width="9.5703125" bestFit="1" customWidth="1"/>
    <col min="456" max="456" width="6" bestFit="1" customWidth="1"/>
    <col min="457" max="457" width="10.7109375" bestFit="1" customWidth="1"/>
    <col min="458" max="458" width="6" bestFit="1" customWidth="1"/>
    <col min="459" max="459" width="9.5703125" bestFit="1" customWidth="1"/>
    <col min="460" max="460" width="6" bestFit="1" customWidth="1"/>
    <col min="461" max="461" width="10.7109375" bestFit="1" customWidth="1"/>
    <col min="462" max="462" width="6" bestFit="1" customWidth="1"/>
    <col min="463" max="463" width="9.5703125" bestFit="1" customWidth="1"/>
    <col min="464" max="464" width="6" bestFit="1" customWidth="1"/>
    <col min="465" max="465" width="10.7109375" bestFit="1" customWidth="1"/>
    <col min="466" max="466" width="6" bestFit="1" customWidth="1"/>
    <col min="467" max="467" width="19.85546875" bestFit="1" customWidth="1"/>
    <col min="468" max="468" width="6" bestFit="1" customWidth="1"/>
    <col min="469" max="469" width="10.7109375" bestFit="1" customWidth="1"/>
    <col min="470" max="470" width="6" bestFit="1" customWidth="1"/>
    <col min="471" max="471" width="19.85546875" bestFit="1" customWidth="1"/>
    <col min="472" max="472" width="6" bestFit="1" customWidth="1"/>
    <col min="473" max="473" width="10.7109375" bestFit="1" customWidth="1"/>
    <col min="474" max="474" width="6" bestFit="1" customWidth="1"/>
    <col min="475" max="475" width="19.85546875" bestFit="1" customWidth="1"/>
    <col min="476" max="476" width="6" bestFit="1" customWidth="1"/>
    <col min="477" max="477" width="10.7109375" bestFit="1" customWidth="1"/>
    <col min="478" max="478" width="6" bestFit="1" customWidth="1"/>
    <col min="479" max="479" width="19.85546875" bestFit="1" customWidth="1"/>
    <col min="480" max="480" width="6" bestFit="1" customWidth="1"/>
    <col min="481" max="481" width="10.7109375" bestFit="1" customWidth="1"/>
    <col min="482" max="482" width="6" bestFit="1" customWidth="1"/>
    <col min="483" max="483" width="19.85546875" bestFit="1" customWidth="1"/>
    <col min="484" max="484" width="6" bestFit="1" customWidth="1"/>
    <col min="485" max="485" width="10.7109375" bestFit="1" customWidth="1"/>
    <col min="486" max="486" width="6" bestFit="1" customWidth="1"/>
    <col min="487" max="487" width="19.85546875" bestFit="1" customWidth="1"/>
    <col min="488" max="488" width="6" bestFit="1" customWidth="1"/>
    <col min="489" max="489" width="10.7109375" bestFit="1" customWidth="1"/>
    <col min="490" max="490" width="6" bestFit="1" customWidth="1"/>
    <col min="491" max="491" width="19.85546875" bestFit="1" customWidth="1"/>
    <col min="492" max="492" width="6" bestFit="1" customWidth="1"/>
    <col min="493" max="493" width="9.7109375" bestFit="1" customWidth="1"/>
    <col min="494" max="494" width="6" bestFit="1" customWidth="1"/>
    <col min="495" max="495" width="19.85546875" bestFit="1" customWidth="1"/>
    <col min="496" max="496" width="6" bestFit="1" customWidth="1"/>
    <col min="497" max="497" width="9.5703125" bestFit="1" customWidth="1"/>
    <col min="498" max="498" width="4" bestFit="1" customWidth="1"/>
    <col min="499" max="499" width="19.85546875" bestFit="1" customWidth="1"/>
    <col min="500" max="500" width="6" bestFit="1" customWidth="1"/>
    <col min="501" max="501" width="10.7109375" bestFit="1" customWidth="1"/>
    <col min="502" max="502" width="6" bestFit="1" customWidth="1"/>
    <col min="503" max="503" width="19.85546875" bestFit="1" customWidth="1"/>
    <col min="504" max="504" width="6" bestFit="1" customWidth="1"/>
    <col min="505" max="505" width="9.5703125" bestFit="1" customWidth="1"/>
    <col min="506" max="506" width="4" bestFit="1" customWidth="1"/>
    <col min="507" max="507" width="19.85546875" bestFit="1" customWidth="1"/>
    <col min="508" max="508" width="6" bestFit="1" customWidth="1"/>
    <col min="509" max="509" width="9.5703125" bestFit="1" customWidth="1"/>
    <col min="510" max="510" width="4" bestFit="1" customWidth="1"/>
    <col min="511" max="511" width="19.85546875" bestFit="1" customWidth="1"/>
    <col min="512" max="512" width="6" bestFit="1" customWidth="1"/>
    <col min="513" max="513" width="9.5703125" bestFit="1" customWidth="1"/>
    <col min="514" max="514" width="4" bestFit="1" customWidth="1"/>
    <col min="515" max="515" width="19.85546875" bestFit="1" customWidth="1"/>
    <col min="516" max="516" width="6" bestFit="1" customWidth="1"/>
    <col min="517" max="517" width="9.5703125" bestFit="1" customWidth="1"/>
    <col min="518" max="518" width="4" bestFit="1" customWidth="1"/>
    <col min="519" max="519" width="19.85546875" bestFit="1" customWidth="1"/>
    <col min="520" max="520" width="6" bestFit="1" customWidth="1"/>
    <col min="521" max="521" width="9.7109375" bestFit="1" customWidth="1"/>
    <col min="522" max="522" width="6" bestFit="1" customWidth="1"/>
    <col min="523" max="523" width="19.85546875" bestFit="1" customWidth="1"/>
    <col min="524" max="524" width="6" bestFit="1" customWidth="1"/>
    <col min="525" max="525" width="9.5703125" bestFit="1" customWidth="1"/>
    <col min="526" max="526" width="4" bestFit="1" customWidth="1"/>
    <col min="527" max="527" width="19.85546875" bestFit="1" customWidth="1"/>
    <col min="528" max="528" width="6" bestFit="1" customWidth="1"/>
    <col min="529" max="529" width="9.5703125" bestFit="1" customWidth="1"/>
    <col min="530" max="530" width="4" bestFit="1" customWidth="1"/>
    <col min="531" max="531" width="19.85546875" bestFit="1" customWidth="1"/>
    <col min="532" max="532" width="6" bestFit="1" customWidth="1"/>
    <col min="533" max="533" width="9.5703125" bestFit="1" customWidth="1"/>
    <col min="534" max="534" width="4" bestFit="1" customWidth="1"/>
    <col min="535" max="535" width="19.85546875" bestFit="1" customWidth="1"/>
    <col min="536" max="536" width="6" bestFit="1" customWidth="1"/>
    <col min="537" max="537" width="9.5703125" bestFit="1" customWidth="1"/>
    <col min="538" max="538" width="4" bestFit="1" customWidth="1"/>
    <col min="539" max="539" width="19.85546875" bestFit="1" customWidth="1"/>
    <col min="540" max="540" width="6" bestFit="1" customWidth="1"/>
    <col min="541" max="541" width="9.5703125" bestFit="1" customWidth="1"/>
    <col min="542" max="542" width="4" bestFit="1" customWidth="1"/>
    <col min="543" max="543" width="19.85546875" bestFit="1" customWidth="1"/>
    <col min="544" max="544" width="6" bestFit="1" customWidth="1"/>
    <col min="545" max="545" width="9.5703125" bestFit="1" customWidth="1"/>
    <col min="546" max="546" width="4" bestFit="1" customWidth="1"/>
    <col min="547" max="547" width="19.85546875" bestFit="1" customWidth="1"/>
    <col min="548" max="548" width="6" bestFit="1" customWidth="1"/>
    <col min="549" max="549" width="9.5703125" bestFit="1" customWidth="1"/>
    <col min="550" max="550" width="4" bestFit="1" customWidth="1"/>
    <col min="551" max="551" width="19.85546875" bestFit="1" customWidth="1"/>
    <col min="552" max="552" width="6" bestFit="1" customWidth="1"/>
    <col min="553" max="553" width="9.5703125" bestFit="1" customWidth="1"/>
    <col min="554" max="554" width="4" bestFit="1" customWidth="1"/>
    <col min="555" max="555" width="19.85546875" bestFit="1" customWidth="1"/>
    <col min="556" max="556" width="6" bestFit="1" customWidth="1"/>
    <col min="557" max="557" width="9.5703125" bestFit="1" customWidth="1"/>
    <col min="558" max="558" width="4" bestFit="1" customWidth="1"/>
    <col min="559" max="559" width="19.85546875" bestFit="1" customWidth="1"/>
    <col min="560" max="560" width="6" bestFit="1" customWidth="1"/>
    <col min="561" max="561" width="9.7109375" bestFit="1" customWidth="1"/>
    <col min="562" max="562" width="6" bestFit="1" customWidth="1"/>
    <col min="563" max="563" width="19.85546875" bestFit="1" customWidth="1"/>
    <col min="564" max="564" width="6" bestFit="1" customWidth="1"/>
    <col min="565" max="565" width="9.5703125" bestFit="1" customWidth="1"/>
    <col min="566" max="566" width="4" bestFit="1" customWidth="1"/>
    <col min="567" max="567" width="19.85546875" bestFit="1" customWidth="1"/>
    <col min="568" max="568" width="6" bestFit="1" customWidth="1"/>
    <col min="569" max="569" width="9.5703125" bestFit="1" customWidth="1"/>
    <col min="570" max="570" width="4" bestFit="1" customWidth="1"/>
    <col min="571" max="571" width="19.85546875" bestFit="1" customWidth="1"/>
    <col min="572" max="572" width="6" bestFit="1" customWidth="1"/>
    <col min="573" max="573" width="9.5703125" bestFit="1" customWidth="1"/>
    <col min="574" max="574" width="4" bestFit="1" customWidth="1"/>
    <col min="575" max="575" width="19.85546875" bestFit="1" customWidth="1"/>
    <col min="576" max="576" width="6" bestFit="1" customWidth="1"/>
    <col min="577" max="577" width="9.5703125" bestFit="1" customWidth="1"/>
    <col min="578" max="578" width="4" bestFit="1" customWidth="1"/>
    <col min="579" max="579" width="19.85546875" bestFit="1" customWidth="1"/>
    <col min="580" max="580" width="6" bestFit="1" customWidth="1"/>
    <col min="581" max="581" width="9.5703125" bestFit="1" customWidth="1"/>
    <col min="582" max="582" width="4" bestFit="1" customWidth="1"/>
    <col min="583" max="583" width="19.85546875" bestFit="1" customWidth="1"/>
    <col min="584" max="584" width="6" bestFit="1" customWidth="1"/>
    <col min="585" max="585" width="9.5703125" bestFit="1" customWidth="1"/>
    <col min="586" max="586" width="4" bestFit="1" customWidth="1"/>
    <col min="587" max="587" width="19.85546875" bestFit="1" customWidth="1"/>
    <col min="588" max="588" width="6" bestFit="1" customWidth="1"/>
    <col min="589" max="589" width="9.5703125" bestFit="1" customWidth="1"/>
    <col min="590" max="590" width="4" bestFit="1" customWidth="1"/>
    <col min="591" max="591" width="19.85546875" bestFit="1" customWidth="1"/>
    <col min="592" max="592" width="6" bestFit="1" customWidth="1"/>
    <col min="593" max="593" width="9.5703125" bestFit="1" customWidth="1"/>
    <col min="594" max="594" width="4" bestFit="1" customWidth="1"/>
    <col min="595" max="595" width="19.85546875" bestFit="1" customWidth="1"/>
    <col min="596" max="596" width="6" bestFit="1" customWidth="1"/>
    <col min="597" max="597" width="9.5703125" bestFit="1" customWidth="1"/>
    <col min="598" max="598" width="4" bestFit="1" customWidth="1"/>
    <col min="599" max="599" width="19.85546875" bestFit="1" customWidth="1"/>
    <col min="600" max="600" width="6" bestFit="1" customWidth="1"/>
    <col min="601" max="601" width="9.570312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_xll.BDH(CONCATENATE("IWM US 04/15/16 P", B$1, " Equity"), "PX_LAST", "1/1/1900", "4/15/2016")</f>
        <v>#NAME?</v>
      </c>
      <c r="C2" t="e">
        <f ca="1">_xll.BDH(CONCATENATE("IWM US 04/15/16 P", D$1, " Equity"), "PX_LAST", "1/1/1900", "4/15/2016")</f>
        <v>#NAME?</v>
      </c>
      <c r="E2" t="e">
        <f ca="1">_xll.BDH(CONCATENATE("IWM US 04/15/16 P", F$1, " Equity"), "PX_LAST", "1/1/1900", "4/15/2016")</f>
        <v>#NAME?</v>
      </c>
      <c r="G2" t="e">
        <f ca="1">_xll.BDH(CONCATENATE("IWM US 04/15/16 P", H$1, " Equity"), "PX_LAST", "1/1/1900", "4/15/2016")</f>
        <v>#NAME?</v>
      </c>
      <c r="I2" t="e">
        <f ca="1">_xll.BDH(CONCATENATE("IWM US 04/15/16 P", J$1, " Equity"), "PX_LAST", "1/1/1900", "4/15/2016")</f>
        <v>#NAME?</v>
      </c>
      <c r="K2" t="e">
        <f ca="1">_xll.BDH(CONCATENATE("IWM US 04/15/16 P", L$1, " Equity"), "PX_LAST", "1/1/1900", "4/15/2016")</f>
        <v>#NAME?</v>
      </c>
      <c r="M2" t="e">
        <f ca="1">_xll.BDH(CONCATENATE("IWM US 04/15/16 P", N$1, " Equity"), "PX_LAST", "1/1/1900", "4/15/2016")</f>
        <v>#NAME?</v>
      </c>
      <c r="O2" t="e">
        <f ca="1">_xll.BDH(CONCATENATE("IWM US 04/15/16 P", P$1, " Equity"), "PX_LAST", "1/1/1900", "4/15/2016")</f>
        <v>#NAME?</v>
      </c>
      <c r="Q2" t="e">
        <f ca="1">_xll.BDH(CONCATENATE("IWM US 04/15/16 P", R$1, " Equity"), "PX_LAST", "1/1/1900", "4/15/2016")</f>
        <v>#NAME?</v>
      </c>
      <c r="S2" t="e">
        <f ca="1">_xll.BDH(CONCATENATE("IWM US 04/15/16 P", T$1, " Equity"), "PX_LAST", "1/1/1900", "4/15/2016")</f>
        <v>#NAME?</v>
      </c>
      <c r="U2" t="e">
        <f ca="1">_xll.BDH(CONCATENATE("IWM US 04/15/16 P", V$1, " Equity"), "PX_LAST", "1/1/1900", "4/15/2016")</f>
        <v>#NAME?</v>
      </c>
      <c r="W2" t="e">
        <f ca="1">_xll.BDH(CONCATENATE("IWM US 04/15/16 P", X$1, " Equity"), "PX_LAST", "1/1/1900", "4/15/2016")</f>
        <v>#NAME?</v>
      </c>
      <c r="Y2" t="e">
        <f ca="1">_xll.BDH(CONCATENATE("IWM US 04/15/16 P", Z$1, " Equity"), "PX_LAST", "1/1/1900", "4/15/2016")</f>
        <v>#NAME?</v>
      </c>
      <c r="AA2" t="e">
        <f ca="1">_xll.BDH(CONCATENATE("IWM US 04/15/16 P", AB$1, " Equity"), "PX_LAST", "1/1/1900", "4/15/2016")</f>
        <v>#NAME?</v>
      </c>
      <c r="AC2" t="e">
        <f ca="1">_xll.BDH(CONCATENATE("IWM US 04/15/16 P", AD$1, " Equity"), "PX_LAST", "1/1/1900", "4/15/2016")</f>
        <v>#NAME?</v>
      </c>
      <c r="AE2" t="e">
        <f ca="1">_xll.BDH(CONCATENATE("IWM US 04/15/16 P", AF$1, " Equity"), "PX_LAST", "1/1/1900", "4/15/2016")</f>
        <v>#NAME?</v>
      </c>
      <c r="AG2" t="e">
        <f ca="1">_xll.BDH(CONCATENATE("IWM US 04/15/16 P", AH$1, " Equity"), "PX_LAST", "1/1/1900", "4/15/2016")</f>
        <v>#NAME?</v>
      </c>
      <c r="AI2" t="e">
        <f ca="1">_xll.BDH(CONCATENATE("IWM US 04/15/16 P", AJ$1, " Equity"), "PX_LAST", "1/1/1900", "4/15/2016")</f>
        <v>#NAME?</v>
      </c>
      <c r="AK2" t="e">
        <f ca="1">_xll.BDH(CONCATENATE("IWM US 04/15/16 P", AL$1, " Equity"), "PX_LAST", "1/1/1900", "4/15/2016")</f>
        <v>#NAME?</v>
      </c>
      <c r="AM2" t="e">
        <f ca="1">_xll.BDH(CONCATENATE("IWM US 04/15/16 P", AN$1, " Equity"), "PX_LAST", "1/1/1900", "4/15/2016")</f>
        <v>#NAME?</v>
      </c>
      <c r="AO2" t="e">
        <f ca="1">_xll.BDH(CONCATENATE("IWM US 04/15/16 P", AP$1, " Equity"), "PX_LAST", "1/1/1900", "4/15/2016")</f>
        <v>#NAME?</v>
      </c>
      <c r="AQ2" t="e">
        <f ca="1">_xll.BDH(CONCATENATE("IWM US 04/15/16 P", AR$1, " Equity"), "PX_LAST", "1/1/1900", "4/15/2016")</f>
        <v>#NAME?</v>
      </c>
      <c r="AS2" t="e">
        <f ca="1">_xll.BDH(CONCATENATE("IWM US 04/15/16 P", AT$1, " Equity"), "PX_LAST", "1/1/1900", "4/15/2016")</f>
        <v>#NAME?</v>
      </c>
      <c r="AU2" t="e">
        <f ca="1">_xll.BDH(CONCATENATE("IWM US 04/15/16 P", AV$1, " Equity"), "PX_LAST", "1/1/1900", "4/15/2016")</f>
        <v>#NAME?</v>
      </c>
      <c r="AW2" t="e">
        <f ca="1">_xll.BDH(CONCATENATE("IWM US 04/15/16 P", AX$1, " Equity"), "PX_LAST", "1/1/1900", "4/15/2016")</f>
        <v>#NAME?</v>
      </c>
      <c r="AY2" t="e">
        <f ca="1">_xll.BDH(CONCATENATE("IWM US 04/15/16 P", AZ$1, " Equity"), "PX_LAST", "1/1/1900", "4/15/2016")</f>
        <v>#NAME?</v>
      </c>
      <c r="BA2" t="e">
        <f ca="1">_xll.BDH(CONCATENATE("IWM US 04/15/16 P", BB$1, " Equity"), "PX_LAST", "1/1/1900", "4/15/2016")</f>
        <v>#NAME?</v>
      </c>
      <c r="BC2" t="e">
        <f ca="1">_xll.BDH(CONCATENATE("IWM US 04/15/16 P", BD$1, " Equity"), "PX_LAST", "1/1/1900", "4/15/2016")</f>
        <v>#NAME?</v>
      </c>
      <c r="BE2" t="e">
        <f ca="1">_xll.BDH(CONCATENATE("IWM US 04/15/16 P", BF$1, " Equity"), "PX_LAST", "1/1/1900", "4/15/2016")</f>
        <v>#NAME?</v>
      </c>
      <c r="BG2" t="e">
        <f ca="1">_xll.BDH(CONCATENATE("IWM US 04/15/16 P", BH$1, " Equity"), "PX_LAST", "1/1/1900", "4/15/2016")</f>
        <v>#NAME?</v>
      </c>
      <c r="BI2" t="e">
        <f ca="1">_xll.BDH(CONCATENATE("IWM US 04/15/16 P", BJ$1, " Equity"), "PX_LAST", "1/1/1900", "4/15/2016")</f>
        <v>#NAME?</v>
      </c>
      <c r="BK2" t="e">
        <f ca="1">_xll.BDH(CONCATENATE("IWM US 04/15/16 P", BL$1, " Equity"), "PX_LAST", "1/1/1900", "4/15/2016")</f>
        <v>#NAME?</v>
      </c>
      <c r="BM2" t="e">
        <f ca="1">_xll.BDH(CONCATENATE("IWM US 04/15/16 P", BN$1, " Equity"), "PX_LAST", "1/1/1900", "4/15/2016")</f>
        <v>#NAME?</v>
      </c>
      <c r="BO2" t="e">
        <f ca="1">_xll.BDH(CONCATENATE("IWM US 04/15/16 P", BP$1, " Equity"), "PX_LAST", "1/1/1900", "4/15/2016")</f>
        <v>#NAME?</v>
      </c>
      <c r="BQ2" t="e">
        <f ca="1">_xll.BDH(CONCATENATE("IWM US 04/15/16 P", BR$1, " Equity"), "PX_LAST", "1/1/1900", "4/15/2016")</f>
        <v>#NAME?</v>
      </c>
      <c r="BS2" t="e">
        <f ca="1">_xll.BDH(CONCATENATE("IWM US 04/15/16 P", BT$1, " Equity"), "PX_LAST", "1/1/1900", "4/15/2016")</f>
        <v>#NAME?</v>
      </c>
      <c r="BU2" t="e">
        <f ca="1">_xll.BDH(CONCATENATE("IWM US 04/15/16 P", BV$1, " Equity"), "PX_LAST", "1/1/1900", "4/15/2016")</f>
        <v>#NAME?</v>
      </c>
      <c r="BW2" t="e">
        <f ca="1">_xll.BDH(CONCATENATE("IWM US 04/15/16 P", BX$1, " Equity"), "PX_LAST", "1/1/1900", "4/15/2016")</f>
        <v>#NAME?</v>
      </c>
      <c r="BY2" t="e">
        <f ca="1">_xll.BDH(CONCATENATE("IWM US 04/15/16 P", BZ$1, " Equity"), "PX_LAST", "1/1/1900", "4/15/2016")</f>
        <v>#NAME?</v>
      </c>
      <c r="CA2" t="e">
        <f ca="1">_xll.BDH(CONCATENATE("IWM US 04/15/16 P", CB$1, " Equity"), "PX_LAST", "1/1/1900", "4/15/2016")</f>
        <v>#NAME?</v>
      </c>
      <c r="CC2" t="e">
        <f ca="1">_xll.BDH(CONCATENATE("IWM US 04/15/16 P", CD$1, " Equity"), "PX_LAST", "1/1/1900", "4/15/2016")</f>
        <v>#NAME?</v>
      </c>
      <c r="CE2" t="e">
        <f ca="1">_xll.BDH(CONCATENATE("IWM US 04/15/16 P", CF$1, " Equity"), "PX_LAST", "1/1/1900", "4/15/2016")</f>
        <v>#NAME?</v>
      </c>
      <c r="CG2" t="e">
        <f ca="1">_xll.BDH(CONCATENATE("IWM US 04/15/16 P", CH$1, " Equity"), "PX_LAST", "1/1/1900", "4/15/2016")</f>
        <v>#NAME?</v>
      </c>
      <c r="CI2" t="e">
        <f ca="1">_xll.BDH(CONCATENATE("IWM US 04/15/16 P", CJ$1, " Equity"), "PX_LAST", "1/1/1900", "4/15/2016")</f>
        <v>#NAME?</v>
      </c>
      <c r="CK2" t="e">
        <f ca="1">_xll.BDH(CONCATENATE("IWM US 04/15/16 P", CL$1, " Equity"), "PX_LAST", "1/1/1900", "4/15/2016")</f>
        <v>#NAME?</v>
      </c>
      <c r="CM2" t="e">
        <f ca="1">_xll.BDH(CONCATENATE("IWM US 04/15/16 P", CN$1, " Equity"), "PX_LAST", "1/1/1900", "4/15/2016")</f>
        <v>#NAME?</v>
      </c>
      <c r="CO2" t="e">
        <f ca="1">_xll.BDH(CONCATENATE("IWM US 04/15/16 P", CP$1, " Equity"), "PX_LAST", "1/1/1900", "4/15/2016")</f>
        <v>#NAME?</v>
      </c>
      <c r="CQ2" t="e">
        <f ca="1">_xll.BDH(CONCATENATE("IWM US 04/15/16 P", CR$1, " Equity"), "PX_LAST", "1/1/1900", "4/15/2016")</f>
        <v>#NAME?</v>
      </c>
      <c r="CS2" t="e">
        <f ca="1">_xll.BDH(CONCATENATE("IWM US 04/15/16 P", CT$1, " Equity"), "PX_LAST", "1/1/1900", "4/15/2016")</f>
        <v>#NAME?</v>
      </c>
      <c r="CU2" t="e">
        <f ca="1">_xll.BDH(CONCATENATE("IWM US 04/15/16 P", CV$1, " Equity"), "PX_LAST", "1/1/1900", "4/15/2016")</f>
        <v>#NAME?</v>
      </c>
      <c r="CW2" t="e">
        <f ca="1">_xll.BDH(CONCATENATE("IWM US 04/15/16 P", CX$1, " Equity"), "PX_LAST", "1/1/1900", "4/15/2016")</f>
        <v>#NAME?</v>
      </c>
      <c r="CY2" t="e">
        <f ca="1">_xll.BDH(CONCATENATE("IWM US 04/15/16 P", CZ$1, " Equity"), "PX_LAST", "1/1/1900", "4/15/2016")</f>
        <v>#NAME?</v>
      </c>
      <c r="DA2" t="e">
        <f ca="1">_xll.BDH(CONCATENATE("IWM US 04/15/16 P", DB$1, " Equity"), "PX_LAST", "1/1/1900", "4/15/2016")</f>
        <v>#NAME?</v>
      </c>
      <c r="DC2" t="e">
        <f ca="1">_xll.BDH(CONCATENATE("IWM US 04/15/16 P", DD$1, " Equity"), "PX_LAST", "1/1/1900", "4/15/2016")</f>
        <v>#NAME?</v>
      </c>
      <c r="DE2" t="e">
        <f ca="1">_xll.BDH(CONCATENATE("IWM US 04/15/16 P", DF$1, " Equity"), "PX_LAST", "1/1/1900", "4/15/2016")</f>
        <v>#NAME?</v>
      </c>
      <c r="DG2" t="e">
        <f ca="1">_xll.BDH(CONCATENATE("IWM US 04/15/16 P", DH$1, " Equity"), "PX_LAST", "1/1/1900", "4/15/2016")</f>
        <v>#NAME?</v>
      </c>
      <c r="DI2" t="e">
        <f ca="1">_xll.BDH(CONCATENATE("IWM US 04/15/16 P", DJ$1, " Equity"), "PX_LAST", "1/1/1900", "4/15/2016")</f>
        <v>#NAME?</v>
      </c>
      <c r="DK2" t="e">
        <f ca="1">_xll.BDH(CONCATENATE("IWM US 04/15/16 P", DL$1, " Equity"), "PX_LAST", "1/1/1900", "4/15/2016")</f>
        <v>#NAME?</v>
      </c>
      <c r="DM2" t="e">
        <f ca="1">_xll.BDH(CONCATENATE("IWM US 04/15/16 P", DN$1, " Equity"), "PX_LAST", "1/1/1900", "4/15/2016")</f>
        <v>#NAME?</v>
      </c>
      <c r="DO2" t="e">
        <f ca="1">_xll.BDH(CONCATENATE("IWM US 04/15/16 P", DP$1, " Equity"), "PX_LAST", "1/1/1900", "4/15/2016")</f>
        <v>#NAME?</v>
      </c>
      <c r="DQ2" t="e">
        <f ca="1">_xll.BDH(CONCATENATE("IWM US 04/15/16 P", DR$1, " Equity"), "PX_LAST", "1/1/1900", "4/15/2016")</f>
        <v>#NAME?</v>
      </c>
      <c r="DS2" t="e">
        <f ca="1">_xll.BDH(CONCATENATE("IWM US 04/15/16 P", DT$1, " Equity"), "PX_LAST", "1/1/1900", "4/15/2016")</f>
        <v>#NAME?</v>
      </c>
      <c r="DU2" t="e">
        <f ca="1">_xll.BDH(CONCATENATE("IWM US 04/15/16 P", DV$1, " Equity"), "PX_LAST", "1/1/1900", "4/15/2016")</f>
        <v>#NAME?</v>
      </c>
      <c r="DW2" t="e">
        <f ca="1">_xll.BDH(CONCATENATE("IWM US 04/15/16 P", DX$1, " Equity"), "PX_LAST", "1/1/1900", "4/15/2016")</f>
        <v>#NAME?</v>
      </c>
      <c r="DY2" t="e">
        <f ca="1">_xll.BDH(CONCATENATE("IWM US 04/15/16 P", DZ$1, " Equity"), "PX_LAST", "1/1/1900", "4/15/2016")</f>
        <v>#NAME?</v>
      </c>
      <c r="EA2" t="e">
        <f ca="1">_xll.BDH(CONCATENATE("IWM US 04/15/16 P", EB$1, " Equity"), "PX_LAST", "1/1/1900", "4/15/2016")</f>
        <v>#NAME?</v>
      </c>
      <c r="EC2" t="e">
        <f ca="1">_xll.BDH(CONCATENATE("IWM US 04/15/16 P", ED$1, " Equity"), "PX_LAST", "1/1/1900", "4/15/2016")</f>
        <v>#NAME?</v>
      </c>
      <c r="EE2" t="e">
        <f ca="1">_xll.BDH(CONCATENATE("IWM US 04/15/16 P", EF$1, " Equity"), "PX_LAST", "1/1/1900", "4/15/2016")</f>
        <v>#NAME?</v>
      </c>
      <c r="EG2" t="e">
        <f ca="1">_xll.BDH(CONCATENATE("IWM US 04/15/16 P", EH$1, " Equity"), "PX_LAST", "1/1/1900", "4/15/2016")</f>
        <v>#NAME?</v>
      </c>
      <c r="EI2" t="e">
        <f ca="1">_xll.BDH(CONCATENATE("IWM US 04/15/16 P", EJ$1, " Equity"), "PX_LAST", "1/1/1900", "4/15/2016")</f>
        <v>#NAME?</v>
      </c>
      <c r="EK2" t="e">
        <f ca="1">_xll.BDH(CONCATENATE("IWM US 04/15/16 P", EL$1, " Equity"), "PX_LAST", "1/1/1900", "4/15/2016")</f>
        <v>#NAME?</v>
      </c>
      <c r="EM2" t="e">
        <f ca="1">_xll.BDH(CONCATENATE("IWM US 04/15/16 P", EN$1, " Equity"), "PX_LAST", "1/1/1900", "4/15/2016")</f>
        <v>#NAME?</v>
      </c>
      <c r="EO2" t="e">
        <f ca="1">_xll.BDH(CONCATENATE("IWM US 04/15/16 P", EP$1, " Equity"), "PX_LAST", "1/1/1900", "4/15/2016")</f>
        <v>#NAME?</v>
      </c>
      <c r="EQ2" t="e">
        <f ca="1">_xll.BDH(CONCATENATE("IWM US 04/15/16 P", ER$1, " Equity"), "PX_LAST", "1/1/1900", "4/15/2016")</f>
        <v>#NAME?</v>
      </c>
      <c r="ES2" t="e">
        <f ca="1">_xll.BDH(CONCATENATE("IWM US 04/15/16 P", ET$1, " Equity"), "PX_LAST", "1/1/1900", "4/15/2016")</f>
        <v>#NAME?</v>
      </c>
      <c r="EU2" t="e">
        <f ca="1">_xll.BDH(CONCATENATE("IWM US 04/15/16 P", EV$1, " Equity"), "PX_LAST", "1/1/1900", "4/15/2016")</f>
        <v>#NAME?</v>
      </c>
      <c r="EW2" t="e">
        <f ca="1">_xll.BDH(CONCATENATE("IWM US 04/15/16 P", EX$1, " Equity"), "PX_LAST", "1/1/1900", "4/15/2016")</f>
        <v>#NAME?</v>
      </c>
      <c r="EY2" t="e">
        <f ca="1">_xll.BDH(CONCATENATE("IWM US 04/15/16 P", EZ$1, " Equity"), "PX_LAST", "1/1/1900", "4/15/2016")</f>
        <v>#NAME?</v>
      </c>
      <c r="FA2" t="e">
        <f ca="1">_xll.BDH(CONCATENATE("IWM US 04/15/16 P", FB$1, " Equity"), "PX_LAST", "1/1/1900", "4/15/2016")</f>
        <v>#NAME?</v>
      </c>
      <c r="FC2" t="e">
        <f ca="1">_xll.BDH(CONCATENATE("IWM US 04/15/16 P", FD$1, " Equity"), "PX_LAST", "1/1/1900", "4/15/2016")</f>
        <v>#NAME?</v>
      </c>
      <c r="FE2" t="e">
        <f ca="1">_xll.BDH(CONCATENATE("IWM US 04/15/16 P", FF$1, " Equity"), "PX_LAST", "1/1/1900", "4/15/2016")</f>
        <v>#NAME?</v>
      </c>
      <c r="FG2" t="e">
        <f ca="1">_xll.BDH(CONCATENATE("IWM US 04/15/16 P", FH$1, " Equity"), "PX_LAST", "1/1/1900", "4/15/2016")</f>
        <v>#NAME?</v>
      </c>
      <c r="FI2" t="e">
        <f ca="1">_xll.BDH(CONCATENATE("IWM US 04/15/16 P", FJ$1, " Equity"), "PX_LAST", "1/1/1900", "4/15/2016")</f>
        <v>#NAME?</v>
      </c>
      <c r="FK2" t="e">
        <f ca="1">_xll.BDH(CONCATENATE("IWM US 04/15/16 P", FL$1, " Equity"), "PX_LAST", "1/1/1900", "4/15/2016")</f>
        <v>#NAME?</v>
      </c>
      <c r="FM2" t="e">
        <f ca="1">_xll.BDH(CONCATENATE("IWM US 04/15/16 P", FN$1, " Equity"), "PX_LAST", "1/1/1900", "4/15/2016")</f>
        <v>#NAME?</v>
      </c>
      <c r="FO2" t="e">
        <f ca="1">_xll.BDH(CONCATENATE("IWM US 04/15/16 P", FP$1, " Equity"), "PX_LAST", "1/1/1900", "4/15/2016")</f>
        <v>#NAME?</v>
      </c>
      <c r="FQ2" t="e">
        <f ca="1">_xll.BDH(CONCATENATE("IWM US 04/15/16 P", FR$1, " Equity"), "PX_LAST", "1/1/1900", "4/15/2016")</f>
        <v>#NAME?</v>
      </c>
      <c r="FS2" t="e">
        <f ca="1">_xll.BDH(CONCATENATE("IWM US 04/15/16 P", FT$1, " Equity"), "PX_LAST", "1/1/1900", "4/15/2016")</f>
        <v>#NAME?</v>
      </c>
      <c r="FU2" t="e">
        <f ca="1">_xll.BDH(CONCATENATE("IWM US 04/15/16 P", FV$1, " Equity"), "PX_LAST", "1/1/1900", "4/15/2016")</f>
        <v>#NAME?</v>
      </c>
      <c r="FW2" t="e">
        <f ca="1">_xll.BDH(CONCATENATE("IWM US 04/15/16 P", FX$1, " Equity"), "PX_LAST", "1/1/1900", "4/15/2016")</f>
        <v>#NAME?</v>
      </c>
      <c r="FY2" t="e">
        <f ca="1">_xll.BDH(CONCATENATE("IWM US 04/15/16 P", FZ$1, " Equity"), "PX_LAST", "1/1/1900", "4/15/2016")</f>
        <v>#NAME?</v>
      </c>
      <c r="GA2" t="e">
        <f ca="1">_xll.BDH(CONCATENATE("IWM US 04/15/16 P", GB$1, " Equity"), "PX_LAST", "1/1/1900", "4/15/2016")</f>
        <v>#NAME?</v>
      </c>
      <c r="GC2" t="e">
        <f ca="1">_xll.BDH(CONCATENATE("IWM US 04/15/16 P", GD$1, " Equity"), "PX_LAST", "1/1/1900", "4/15/2016")</f>
        <v>#NAME?</v>
      </c>
      <c r="GE2" t="e">
        <f ca="1">_xll.BDH(CONCATENATE("IWM US 04/15/16 P", GF$1, " Equity"), "PX_LAST", "1/1/1900", "4/15/2016")</f>
        <v>#NAME?</v>
      </c>
      <c r="GG2" t="e">
        <f ca="1">_xll.BDH(CONCATENATE("IWM US 04/15/16 P", GH$1, " Equity"), "PX_LAST", "1/1/1900", "4/15/2016")</f>
        <v>#NAME?</v>
      </c>
      <c r="GI2" t="e">
        <f ca="1">_xll.BDH(CONCATENATE("IWM US 04/15/16 P", GJ$1, " Equity"), "PX_LAST", "1/1/1900", "4/15/2016")</f>
        <v>#NAME?</v>
      </c>
      <c r="GK2" t="e">
        <f ca="1">_xll.BDH(CONCATENATE("IWM US 04/15/16 P", GL$1, " Equity"), "PX_LAST", "1/1/1900", "4/15/2016")</f>
        <v>#NAME?</v>
      </c>
      <c r="GM2" t="e">
        <f ca="1">_xll.BDH(CONCATENATE("IWM US 04/15/16 P", GN$1, " Equity"), "PX_LAST", "1/1/1900", "4/15/2016")</f>
        <v>#NAME?</v>
      </c>
      <c r="GO2" t="e">
        <f ca="1">_xll.BDH(CONCATENATE("IWM US 04/15/16 P", GP$1, " Equity"), "PX_LAST", "1/1/1900", "4/15/2016")</f>
        <v>#NAME?</v>
      </c>
      <c r="GQ2" t="e">
        <f ca="1">_xll.BDH(CONCATENATE("IWM US 04/15/16 P", GR$1, " Equity"), "PX_LAST", "1/1/1900", "4/15/2016")</f>
        <v>#NAME?</v>
      </c>
      <c r="GS2" t="e">
        <f ca="1">_xll.BDH(CONCATENATE("IWM US 04/15/16 P", GT$1, " Equity"), "PX_LAST", "1/1/1900", "4/15/2016")</f>
        <v>#NAME?</v>
      </c>
      <c r="GU2" t="e">
        <f ca="1">_xll.BDH(CONCATENATE("IWM US 04/15/16 P", GV$1, " Equity"), "PX_LAST", "1/1/1900", "4/15/2016")</f>
        <v>#NAME?</v>
      </c>
      <c r="GW2" t="e">
        <f ca="1">_xll.BDH(CONCATENATE("IWM US 04/15/16 P", GX$1, " Equity"), "PX_LAST", "1/1/1900", "4/15/2016")</f>
        <v>#NAME?</v>
      </c>
      <c r="GY2" t="e">
        <f ca="1">_xll.BDH(CONCATENATE("IWM US 04/15/16 P", GZ$1, " Equity"), "PX_LAST", "1/1/1900", "4/15/2016")</f>
        <v>#NAME?</v>
      </c>
      <c r="HA2" t="e">
        <f ca="1">_xll.BDH(CONCATENATE("IWM US 04/15/16 P", HB$1, " Equity"), "PX_LAST", "1/1/1900", "4/15/2016")</f>
        <v>#NAME?</v>
      </c>
      <c r="HC2" t="e">
        <f ca="1">_xll.BDH(CONCATENATE("IWM US 04/15/16 P", HD$1, " Equity"), "PX_LAST", "1/1/1900", "4/15/2016")</f>
        <v>#NAME?</v>
      </c>
      <c r="HE2" t="e">
        <f ca="1">_xll.BDH(CONCATENATE("IWM US 04/15/16 P", HF$1, " Equity"), "PX_LAST", "1/1/1900", "4/15/2016")</f>
        <v>#NAME?</v>
      </c>
      <c r="HG2" t="e">
        <f ca="1">_xll.BDH(CONCATENATE("IWM US 04/15/16 P", HH$1, " Equity"), "PX_LAST", "1/1/1900", "4/15/2016")</f>
        <v>#NAME?</v>
      </c>
      <c r="HI2" t="e">
        <f ca="1">_xll.BDH(CONCATENATE("IWM US 04/15/16 P", HJ$1, " Equity"), "PX_LAST", "1/1/1900", "4/15/2016")</f>
        <v>#NAME?</v>
      </c>
      <c r="HK2" t="e">
        <f ca="1">_xll.BDH(CONCATENATE("IWM US 04/15/16 P", HL$1, " Equity"), "PX_LAST", "1/1/1900", "4/15/2016")</f>
        <v>#NAME?</v>
      </c>
      <c r="HM2" s="1" t="e">
        <f ca="1">_xll.BDH(CONCATENATE("IWM US 04/15/16 P", HN$1, " Equity"),"PX_LAST","1/1/1900","4/15/2016","cols=2;rows=6")</f>
        <v>#NAME?</v>
      </c>
      <c r="HO2" t="e">
        <f ca="1">_xll.BDH(CONCATENATE("IWM US 04/15/16 P", HP$1, " Equity"), "PX_LAST", "1/1/1900", "4/15/2016")</f>
        <v>#NAME?</v>
      </c>
      <c r="HQ2" t="e">
        <f ca="1">_xll.BDH(CONCATENATE("IWM US 04/15/16 P", HR$1, " Equity"), "PX_LAST", "1/1/1900", "4/15/2016")</f>
        <v>#NAME?</v>
      </c>
      <c r="HS2" t="e">
        <f ca="1">_xll.BDH(CONCATENATE("IWM US 04/15/16 P", HT$1, " Equity"), "PX_LAST", "1/1/1900", "4/15/2016")</f>
        <v>#NAME?</v>
      </c>
      <c r="HU2" t="e">
        <f ca="1">_xll.BDH(CONCATENATE("IWM US 04/15/16 P", HV$1, " Equity"), "PX_LAST", "1/1/1900", "4/15/2016")</f>
        <v>#NAME?</v>
      </c>
      <c r="HW2" t="e">
        <f ca="1">_xll.BDH(CONCATENATE("IWM US 04/15/16 P", HX$1, " Equity"), "PX_LAST", "1/1/1900", "4/15/2016")</f>
        <v>#NAME?</v>
      </c>
      <c r="HY2" t="e">
        <f ca="1">_xll.BDH(CONCATENATE("IWM US 04/15/16 P", HZ$1, " Equity"), "PX_LAST", "1/1/1900", "4/15/2016")</f>
        <v>#NAME?</v>
      </c>
      <c r="IA2" t="e">
        <f ca="1">_xll.BDH(CONCATENATE("IWM US 04/15/16 P", IB$1, " Equity"), "PX_LAST", "1/1/1900", "4/15/2016")</f>
        <v>#NAME?</v>
      </c>
      <c r="IC2" t="e">
        <f ca="1">_xll.BDH(CONCATENATE("IWM US 04/15/16 P", ID$1, " Equity"), "PX_LAST", "1/1/1900", "4/15/2016")</f>
        <v>#NAME?</v>
      </c>
      <c r="IE2" t="e">
        <f ca="1">_xll.BDH(CONCATENATE("IWM US 04/15/16 P", IF$1, " Equity"), "PX_LAST", "1/1/1900", "4/15/2016")</f>
        <v>#NAME?</v>
      </c>
      <c r="IG2" s="1" t="e">
        <f ca="1">_xll.BDH(CONCATENATE("IWM US 04/15/16 P", IH$1, " Equity"),"PX_LAST","1/1/1900","4/15/2016","cols=2;rows=8")</f>
        <v>#NAME?</v>
      </c>
      <c r="II2" t="e">
        <f ca="1">_xll.BDH(CONCATENATE("IWM US 04/15/16 P", IJ$1, " Equity"), "PX_LAST", "1/1/1900", "4/15/2016")</f>
        <v>#NAME?</v>
      </c>
      <c r="IK2" t="e">
        <f ca="1">_xll.BDH(CONCATENATE("IWM US 04/15/16 P", IL$1, " Equity"), "PX_LAST", "1/1/1900", "4/15/2016")</f>
        <v>#NAME?</v>
      </c>
      <c r="IM2" t="e">
        <f ca="1">_xll.BDH(CONCATENATE("IWM US 04/15/16 P", IN$1, " Equity"), "PX_LAST", "1/1/1900", "4/15/2016")</f>
        <v>#NAME?</v>
      </c>
      <c r="IO2" s="1" t="e">
        <f ca="1">_xll.BDH(CONCATENATE("IWM US 04/15/16 P", IP$1, " Equity"),"PX_LAST","1/1/1900","4/15/2016","cols=2;rows=2")</f>
        <v>#NAME?</v>
      </c>
      <c r="IQ2" t="e">
        <f ca="1">_xll.BDH(CONCATENATE("IWM US 04/15/16 P", IR$1, " Equity"), "PX_LAST", "1/1/1900", "4/15/2016")</f>
        <v>#NAME?</v>
      </c>
      <c r="IS2" t="e">
        <f ca="1">_xll.BDH(CONCATENATE("IWM US 04/15/16 P", IT$1, " Equity"), "PX_LAST", "1/1/1900", "4/15/2016")</f>
        <v>#NAME?</v>
      </c>
      <c r="IU2" t="e">
        <f ca="1">_xll.BDH(CONCATENATE("IWM US 04/15/16 P", IV$1, " Equity"), "PX_LAST", "1/1/1900", "4/15/2016")</f>
        <v>#NAME?</v>
      </c>
      <c r="IW2" s="1" t="e">
        <f ca="1">_xll.BDH(CONCATENATE("IWM US 04/15/16 P", IX$1, " Equity"),"PX_LAST","1/1/1900","4/15/2016","cols=2;rows=3")</f>
        <v>#NAME?</v>
      </c>
      <c r="IY2" t="e">
        <f ca="1">_xll.BDH(CONCATENATE("IWM US 04/15/16 P", IZ$1, " Equity"), "PX_LAST", "1/1/1900", "4/15/2016")</f>
        <v>#NAME?</v>
      </c>
      <c r="JA2" s="1" t="e">
        <f ca="1">_xll.BDH(CONCATENATE("IWM US 04/15/16 P", JB$1, " Equity"),"PX_LAST","1/1/1900","4/15/2016","cols=2;rows=13")</f>
        <v>#NAME?</v>
      </c>
      <c r="JC2" t="e">
        <f ca="1">_xll.BDH(CONCATENATE("IWM US 04/15/16 P", JD$1, " Equity"), "PX_LAST", "1/1/1900", "4/15/2016")</f>
        <v>#NAME?</v>
      </c>
      <c r="JE2" s="1" t="e">
        <f ca="1">_xll.BDH(CONCATENATE("IWM US 04/15/16 P", JF$1, " Equity"),"PX_LAST","1/1/1900","4/15/2016","cols=2;rows=2")</f>
        <v>#NAME?</v>
      </c>
      <c r="JG2" t="e">
        <f ca="1">_xll.BDH(CONCATENATE("IWM US 04/15/16 P", JH$1, " Equity"), "PX_LAST", "1/1/1900", "4/15/2016")</f>
        <v>#NAME?</v>
      </c>
      <c r="JI2" s="1" t="e">
        <f ca="1">_xll.BDH(CONCATENATE("IWM US 04/15/16 P", JJ$1, " Equity"),"PX_LAST","1/1/1900","4/15/2016","cols=2;rows=7")</f>
        <v>#NAME?</v>
      </c>
      <c r="JK2" t="e">
        <f ca="1">_xll.BDH(CONCATENATE("IWM US 04/15/16 P", JL$1, " Equity"), "PX_LAST", "1/1/1900", "4/15/2016")</f>
        <v>#NAME?</v>
      </c>
      <c r="JM2" s="1" t="e">
        <f ca="1">_xll.BDH(CONCATENATE("IWM US 04/15/16 P", JN$1, " Equity"),"PX_LAST","1/1/1900","4/15/2016","cols=2;rows=4")</f>
        <v>#NAME?</v>
      </c>
      <c r="JO2" t="e">
        <f ca="1">_xll.BDH(CONCATENATE("IWM US 04/15/16 P", JP$1, " Equity"), "PX_LAST", "1/1/1900", "4/15/2016")</f>
        <v>#NAME?</v>
      </c>
      <c r="JQ2" s="1" t="e">
        <f ca="1">_xll.BDH(CONCATENATE("IWM US 04/15/16 P", JR$1, " Equity"),"PX_LAST","1/1/1900","4/15/2016","cols=2;rows=4")</f>
        <v>#NAME?</v>
      </c>
      <c r="JS2" t="e">
        <f ca="1">_xll.BDH(CONCATENATE("IWM US 04/15/16 P", JT$1, " Equity"), "PX_LAST", "1/1/1900", "4/15/2016")</f>
        <v>#NAME?</v>
      </c>
      <c r="JU2" s="1" t="e">
        <f ca="1">_xll.BDH(CONCATENATE("IWM US 04/15/16 P", JV$1, " Equity"),"PX_LAST","1/1/1900","4/15/2016","cols=2;rows=31")</f>
        <v>#NAME?</v>
      </c>
      <c r="JW2" t="e">
        <f ca="1">_xll.BDH(CONCATENATE("IWM US 04/15/16 P", JX$1, " Equity"), "PX_LAST", "1/1/1900", "4/15/2016")</f>
        <v>#NAME?</v>
      </c>
      <c r="JY2" s="1" t="e">
        <f ca="1">_xll.BDH(CONCATENATE("IWM US 04/15/16 P", JZ$1, " Equity"),"PX_LAST","1/1/1900","4/15/2016","cols=2;rows=6")</f>
        <v>#NAME?</v>
      </c>
      <c r="KA2" t="e">
        <f ca="1">_xll.BDH(CONCATENATE("IWM US 04/15/16 P", KB$1, " Equity"), "PX_LAST", "1/1/1900", "4/15/2016")</f>
        <v>#NAME?</v>
      </c>
      <c r="KC2" s="1" t="e">
        <f ca="1">_xll.BDH(CONCATENATE("IWM US 04/15/16 P", KD$1, " Equity"),"PX_LAST","1/1/1900","4/15/2016","cols=2;rows=6")</f>
        <v>#NAME?</v>
      </c>
      <c r="KE2" t="e">
        <f ca="1">_xll.BDH(CONCATENATE("IWM US 04/15/16 P", KF$1, " Equity"), "PX_LAST", "1/1/1900", "4/15/2016")</f>
        <v>#NAME?</v>
      </c>
      <c r="KG2" s="1" t="e">
        <f ca="1">_xll.BDH(CONCATENATE("IWM US 04/15/16 P", KH$1, " Equity"),"PX_LAST","1/1/1900","4/15/2016","cols=2;rows=8")</f>
        <v>#NAME?</v>
      </c>
      <c r="KI2" t="e">
        <f ca="1">_xll.BDH(CONCATENATE("IWM US 04/15/16 P", KJ$1, " Equity"), "PX_LAST", "1/1/1900", "4/15/2016")</f>
        <v>#NAME?</v>
      </c>
      <c r="KK2" s="1" t="e">
        <f ca="1">_xll.BDH(CONCATENATE("IWM US 04/15/16 P", KL$1, " Equity"),"PX_LAST","1/1/1900","4/15/2016","cols=2;rows=10")</f>
        <v>#NAME?</v>
      </c>
      <c r="KM2" t="e">
        <f ca="1">_xll.BDH(CONCATENATE("IWM US 04/15/16 P", KN$1, " Equity"), "PX_LAST", "1/1/1900", "4/15/2016")</f>
        <v>#NAME?</v>
      </c>
      <c r="KO2" s="1" t="e">
        <f ca="1">_xll.BDH(CONCATENATE("IWM US 04/15/16 P", KP$1, " Equity"),"PX_LAST","1/1/1900","4/15/2016","cols=2;rows=45")</f>
        <v>#NAME?</v>
      </c>
      <c r="KQ2" t="e">
        <f ca="1">_xll.BDH(CONCATENATE("IWM US 04/15/16 P", KR$1, " Equity"), "PX_LAST", "1/1/1900", "4/15/2016")</f>
        <v>#NAME?</v>
      </c>
      <c r="KS2" s="1" t="e">
        <f ca="1">_xll.BDH(CONCATENATE("IWM US 04/15/16 P", KT$1, " Equity"),"PX_LAST","1/1/1900","4/15/2016","cols=2;rows=10")</f>
        <v>#NAME?</v>
      </c>
      <c r="KU2" t="e">
        <f ca="1">_xll.BDH(CONCATENATE("IWM US 04/15/16 P", KV$1, " Equity"), "PX_LAST", "1/1/1900", "4/15/2016")</f>
        <v>#NAME?</v>
      </c>
      <c r="KW2" s="1" t="e">
        <f ca="1">_xll.BDH(CONCATENATE("IWM US 04/15/16 P", KX$1, " Equity"),"PX_LAST","1/1/1900","4/15/2016","cols=2;rows=8")</f>
        <v>#NAME?</v>
      </c>
      <c r="KY2" t="e">
        <f ca="1">_xll.BDH(CONCATENATE("IWM US 04/15/16 P", KZ$1, " Equity"), "PX_LAST", "1/1/1900", "4/15/2016")</f>
        <v>#NAME?</v>
      </c>
      <c r="LA2" s="1" t="e">
        <f ca="1">_xll.BDH(CONCATENATE("IWM US 04/15/16 P", LB$1, " Equity"),"PX_LAST","1/1/1900","4/15/2016","cols=2;rows=40")</f>
        <v>#NAME?</v>
      </c>
      <c r="LC2" t="e">
        <f ca="1">_xll.BDH(CONCATENATE("IWM US 04/15/16 P", LD$1, " Equity"), "PX_LAST", "1/1/1900", "4/15/2016")</f>
        <v>#NAME?</v>
      </c>
      <c r="LE2" s="1" t="e">
        <f ca="1">_xll.BDH(CONCATENATE("IWM US 04/15/16 P", LF$1, " Equity"),"PX_LAST","1/1/1900","4/15/2016","cols=2;rows=19")</f>
        <v>#NAME?</v>
      </c>
      <c r="LG2" t="e">
        <f ca="1">_xll.BDH(CONCATENATE("IWM US 04/15/16 P", LH$1, " Equity"), "PX_LAST", "1/1/1900", "4/15/2016")</f>
        <v>#NAME?</v>
      </c>
      <c r="LI2" s="1" t="e">
        <f ca="1">_xll.BDH(CONCATENATE("IWM US 04/15/16 P", LJ$1, " Equity"),"PX_LAST","1/1/1900","4/15/2016","cols=2;rows=57")</f>
        <v>#NAME?</v>
      </c>
      <c r="LK2" t="e">
        <f ca="1">_xll.BDH(CONCATENATE("IWM US 04/15/16 P", LL$1, " Equity"), "PX_LAST", "1/1/1900", "4/15/2016")</f>
        <v>#NAME?</v>
      </c>
      <c r="LM2" s="1" t="e">
        <f ca="1">_xll.BDH(CONCATENATE("IWM US 04/15/16 P", LN$1, " Equity"),"PX_LAST","1/1/1900","4/15/2016","cols=2;rows=23")</f>
        <v>#NAME?</v>
      </c>
      <c r="LO2" t="e">
        <f ca="1">_xll.BDH(CONCATENATE("IWM US 04/15/16 P", LP$1, " Equity"), "PX_LAST", "1/1/1900", "4/15/2016")</f>
        <v>#NAME?</v>
      </c>
      <c r="LQ2" s="1" t="e">
        <f ca="1">_xll.BDH(CONCATENATE("IWM US 04/15/16 P", LR$1, " Equity"),"PX_LAST","1/1/1900","4/15/2016","cols=2;rows=25")</f>
        <v>#NAME?</v>
      </c>
      <c r="LS2" t="e">
        <f ca="1">_xll.BDH(CONCATENATE("IWM US 04/15/16 P", LT$1, " Equity"), "PX_LAST", "1/1/1900", "4/15/2016")</f>
        <v>#NAME?</v>
      </c>
      <c r="LU2" s="1" t="e">
        <f ca="1">_xll.BDH(CONCATENATE("IWM US 04/15/16 P", LV$1, " Equity"),"PX_LAST","1/1/1900","4/15/2016","cols=2;rows=33")</f>
        <v>#NAME?</v>
      </c>
      <c r="LW2" t="e">
        <f ca="1">_xll.BDH(CONCATENATE("IWM US 04/15/16 P", LX$1, " Equity"), "PX_LAST", "1/1/1900", "4/15/2016")</f>
        <v>#NAME?</v>
      </c>
      <c r="LY2" s="1" t="e">
        <f ca="1">_xll.BDH(CONCATENATE("IWM US 04/15/16 P", LZ$1, " Equity"),"PX_LAST","1/1/1900","4/15/2016","cols=2;rows=31")</f>
        <v>#NAME?</v>
      </c>
      <c r="MA2" t="e">
        <f ca="1">_xll.BDH(CONCATENATE("IWM US 04/15/16 P", MB$1, " Equity"), "PX_LAST", "1/1/1900", "4/15/2016")</f>
        <v>#NAME?</v>
      </c>
      <c r="MC2" s="1" t="e">
        <f ca="1">_xll.BDH(CONCATENATE("IWM US 04/15/16 P", MD$1, " Equity"),"PX_LAST","1/1/1900","4/15/2016","cols=2;rows=59")</f>
        <v>#NAME?</v>
      </c>
      <c r="ME2" t="e">
        <f ca="1">_xll.BDH(CONCATENATE("IWM US 04/15/16 P", MF$1, " Equity"), "PX_LAST", "1/1/1900", "4/15/2016")</f>
        <v>#NAME?</v>
      </c>
      <c r="MG2" s="1" t="e">
        <f ca="1">_xll.BDH(CONCATENATE("IWM US 04/15/16 P", MH$1, " Equity"),"PX_LAST","1/1/1900","4/15/2016","cols=2;rows=33")</f>
        <v>#NAME?</v>
      </c>
      <c r="MI2" t="e">
        <f ca="1">_xll.BDH(CONCATENATE("IWM US 04/15/16 P", MJ$1, " Equity"), "PX_LAST", "1/1/1900", "4/15/2016")</f>
        <v>#NAME?</v>
      </c>
      <c r="MK2" s="1" t="e">
        <f ca="1">_xll.BDH(CONCATENATE("IWM US 04/15/16 P", ML$1, " Equity"),"PX_LAST","1/1/1900","4/15/2016","cols=2;rows=37")</f>
        <v>#NAME?</v>
      </c>
      <c r="MM2" t="e">
        <f ca="1">_xll.BDH(CONCATENATE("IWM US 04/15/16 P", MN$1, " Equity"), "PX_LAST", "1/1/1900", "4/15/2016")</f>
        <v>#NAME?</v>
      </c>
      <c r="MO2" s="1" t="e">
        <f ca="1">_xll.BDH(CONCATENATE("IWM US 04/15/16 P", MP$1, " Equity"),"PX_LAST","1/1/1900","4/15/2016","cols=2;rows=46")</f>
        <v>#NAME?</v>
      </c>
      <c r="MQ2" s="1" t="e">
        <f ca="1">_xll.BDH(CONCATENATE("IWM US 04/15/16 P", MR$1, " Equity"),"PX_LAST","1/1/1900","4/15/2016","cols=2;rows=1")</f>
        <v>#NAME?</v>
      </c>
      <c r="MS2" s="1" t="e">
        <f ca="1">_xll.BDH(CONCATENATE("IWM US 04/15/16 P", MT$1, " Equity"),"PX_LAST","1/1/1900","4/15/2016","cols=2;rows=41")</f>
        <v>#NAME?</v>
      </c>
      <c r="MU2" t="e">
        <f ca="1">_xll.BDH(CONCATENATE("IWM US 04/15/16 P", MV$1, " Equity"), "PX_LAST", "1/1/1900", "4/15/2016")</f>
        <v>#NAME?</v>
      </c>
      <c r="MW2" s="1" t="e">
        <f ca="1">_xll.BDH(CONCATENATE("IWM US 04/15/16 P", MX$1, " Equity"),"PX_LAST","1/1/1900","4/15/2016","cols=2;rows=72")</f>
        <v>#NAME?</v>
      </c>
      <c r="MY2" s="1" t="e">
        <f ca="1">_xll.BDH(CONCATENATE("IWM US 04/15/16 P", MZ$1, " Equity"),"PX_LAST","1/1/1900","4/15/2016","cols=2;rows=3")</f>
        <v>#NAME?</v>
      </c>
      <c r="NA2" s="1" t="e">
        <f ca="1">_xll.BDH(CONCATENATE("IWM US 04/15/16 P", NB$1, " Equity"),"PX_LAST","1/1/1900","4/15/2016","cols=2;rows=61")</f>
        <v>#NAME?</v>
      </c>
      <c r="NC2" s="1" t="e">
        <f ca="1">_xll.BDH(CONCATENATE("IWM US 04/15/16 P", ND$1, " Equity"),"PX_LAST","1/1/1900","4/15/2016","cols=2;rows=1")</f>
        <v>#NAME?</v>
      </c>
      <c r="NE2" s="1" t="e">
        <f ca="1">_xll.BDH(CONCATENATE("IWM US 04/15/16 P", NF$1, " Equity"),"PX_LAST","1/1/1900","4/15/2016","cols=2;rows=66")</f>
        <v>#NAME?</v>
      </c>
      <c r="NG2" s="1" t="e">
        <f ca="1">_xll.BDH(CONCATENATE("IWM US 04/15/16 P", NH$1, " Equity"),"PX_LAST","1/1/1900","4/15/2016","cols=2;rows=4")</f>
        <v>#NAME?</v>
      </c>
      <c r="NI2" s="1" t="e">
        <f ca="1">_xll.BDH(CONCATENATE("IWM US 04/15/16 P", NJ$1, " Equity"),"PX_LAST","1/1/1900","4/15/2016","cols=2;rows=69")</f>
        <v>#NAME?</v>
      </c>
      <c r="NK2" s="1" t="e">
        <f ca="1">_xll.BDH(CONCATENATE("IWM US 04/15/16 P", NL$1, " Equity"),"PX_LAST","1/1/1900","4/15/2016","cols=2;rows=4")</f>
        <v>#NAME?</v>
      </c>
      <c r="NM2" s="1" t="e">
        <f ca="1">_xll.BDH(CONCATENATE("IWM US 04/15/16 P", NN$1, " Equity"),"PX_LAST","1/1/1900","4/15/2016","cols=2;rows=67")</f>
        <v>#NAME?</v>
      </c>
      <c r="NO2" s="1" t="e">
        <f ca="1">_xll.BDH(CONCATENATE("IWM US 04/15/16 P", NP$1, " Equity"),"PX_LAST","1/1/1900","4/15/2016","cols=2;rows=3")</f>
        <v>#NAME?</v>
      </c>
      <c r="NQ2" s="1" t="e">
        <f ca="1">_xll.BDH(CONCATENATE("IWM US 04/15/16 P", NR$1, " Equity"),"PX_LAST","1/1/1900","4/15/2016","cols=2;rows=77")</f>
        <v>#NAME?</v>
      </c>
      <c r="NS2" s="1" t="e">
        <f ca="1">_xll.BDH(CONCATENATE("IWM US 04/15/16 P", NT$1, " Equity"),"PX_LAST","1/1/1900","4/15/2016","cols=2;rows=5")</f>
        <v>#NAME?</v>
      </c>
      <c r="NU2" s="1" t="e">
        <f ca="1">_xll.BDH(CONCATENATE("IWM US 04/15/16 P", NV$1, " Equity"),"PX_LAST","1/1/1900","4/15/2016","cols=2;rows=73")</f>
        <v>#NAME?</v>
      </c>
      <c r="NW2" s="1" t="e">
        <f ca="1">_xll.BDH(CONCATENATE("IWM US 04/15/16 P", NX$1, " Equity"),"PX_LAST","1/1/1900","4/15/2016","cols=2;rows=5")</f>
        <v>#NAME?</v>
      </c>
      <c r="NY2" s="1" t="e">
        <f ca="1">_xll.BDH(CONCATENATE("IWM US 04/15/16 P", NZ$1, " Equity"),"PX_LAST","1/1/1900","4/15/2016","cols=2;rows=71")</f>
        <v>#NAME?</v>
      </c>
      <c r="OA2" s="1" t="e">
        <f ca="1">_xll.BDH(CONCATENATE("IWM US 04/15/16 P", OB$1, " Equity"),"PX_LAST","1/1/1900","4/15/2016","cols=2;rows=5")</f>
        <v>#NAME?</v>
      </c>
      <c r="OC2" s="1" t="e">
        <f ca="1">_xll.BDH(CONCATENATE("IWM US 04/15/16 P", OD$1, " Equity"),"PX_LAST","1/1/1900","4/15/2016","cols=2;rows=72")</f>
        <v>#NAME?</v>
      </c>
      <c r="OE2" s="1" t="e">
        <f ca="1">_xll.BDH(CONCATENATE("IWM US 04/15/16 P", OF$1, " Equity"),"PX_LAST","1/1/1900","4/15/2016","cols=2;rows=12")</f>
        <v>#NAME?</v>
      </c>
      <c r="OG2" s="1" t="e">
        <f ca="1">_xll.BDH(CONCATENATE("IWM US 04/15/16 P", OH$1, " Equity"),"PX_LAST","1/1/1900","4/15/2016","cols=2;rows=75")</f>
        <v>#NAME?</v>
      </c>
      <c r="OI2" s="1" t="e">
        <f ca="1">_xll.BDH(CONCATENATE("IWM US 04/15/16 P", OJ$1, " Equity"),"PX_LAST","1/1/1900","4/15/2016","cols=2;rows=10")</f>
        <v>#NAME?</v>
      </c>
      <c r="OK2" s="1" t="e">
        <f ca="1">_xll.BDH(CONCATENATE("IWM US 04/15/16 P", OL$1, " Equity"),"PX_LAST","1/1/1900","4/15/2016","cols=2;rows=75")</f>
        <v>#NAME?</v>
      </c>
      <c r="OM2" s="1" t="e">
        <f ca="1">_xll.BDH(CONCATENATE("IWM US 04/15/16 P", ON$1, " Equity"),"PX_LAST","1/1/1900","4/15/2016","cols=2;rows=15")</f>
        <v>#NAME?</v>
      </c>
      <c r="OO2" s="1" t="e">
        <f ca="1">_xll.BDH(CONCATENATE("IWM US 04/15/16 P", OP$1, " Equity"),"PX_LAST","1/1/1900","4/15/2016","cols=2;rows=73")</f>
        <v>#NAME?</v>
      </c>
      <c r="OQ2" s="1" t="e">
        <f ca="1">_xll.BDH(CONCATENATE("IWM US 04/15/16 P", OR$1, " Equity"),"PX_LAST","1/1/1900","4/15/2016","cols=2;rows=16")</f>
        <v>#NAME?</v>
      </c>
      <c r="OS2" s="1" t="e">
        <f ca="1">_xll.BDH(CONCATENATE("IWM US 04/15/16 P", OT$1, " Equity"),"PX_LAST","1/1/1900","4/15/2016","cols=2;rows=74")</f>
        <v>#NAME?</v>
      </c>
      <c r="OU2" s="1" t="e">
        <f ca="1">_xll.BDH(CONCATENATE("IWM US 04/15/16 P", OV$1, " Equity"),"PX_LAST","1/1/1900","4/15/2016","cols=2;rows=17")</f>
        <v>#NAME?</v>
      </c>
      <c r="OW2" s="1" t="e">
        <f ca="1">_xll.BDH(CONCATENATE("IWM US 04/15/16 P", OX$1, " Equity"),"PX_LAST","1/1/1900","4/15/2016","cols=2;rows=75")</f>
        <v>#NAME?</v>
      </c>
      <c r="OY2" s="1" t="e">
        <f ca="1">_xll.BDH(CONCATENATE("IWM US 04/15/16 P", OZ$1, " Equity"),"PX_LAST","1/1/1900","4/15/2016","cols=2;rows=18")</f>
        <v>#NAME?</v>
      </c>
      <c r="PA2" s="1" t="e">
        <f ca="1">_xll.BDH(CONCATENATE("IWM US 04/15/16 P", PB$1, " Equity"),"PX_LAST","1/1/1900","4/15/2016","cols=2;rows=74")</f>
        <v>#NAME?</v>
      </c>
      <c r="PC2" s="1" t="e">
        <f ca="1">_xll.BDH(CONCATENATE("IWM US 04/15/16 P", PD$1, " Equity"),"PX_LAST","1/1/1900","4/15/2016","cols=2;rows=19")</f>
        <v>#NAME?</v>
      </c>
      <c r="PE2" s="1" t="e">
        <f ca="1">_xll.BDH(CONCATENATE("IWM US 04/15/16 P", PF$1, " Equity"),"PX_LAST","1/1/1900","4/15/2016","cols=2;rows=78")</f>
        <v>#NAME?</v>
      </c>
      <c r="PG2" s="1" t="e">
        <f ca="1">_xll.BDH(CONCATENATE("IWM US 04/15/16 P", PH$1, " Equity"),"PX_LAST","1/1/1900","4/15/2016","cols=2;rows=18")</f>
        <v>#NAME?</v>
      </c>
      <c r="PI2" s="1" t="e">
        <f ca="1">_xll.BDH(CONCATENATE("IWM US 04/15/16 P", PJ$1, " Equity"),"PX_LAST","1/1/1900","4/15/2016","cols=2;rows=70")</f>
        <v>#NAME?</v>
      </c>
      <c r="PK2" s="1" t="e">
        <f ca="1">_xll.BDH(CONCATENATE("IWM US 04/15/16 P", PL$1, " Equity"),"PX_LAST","1/1/1900","4/15/2016","cols=2;rows=19")</f>
        <v>#NAME?</v>
      </c>
      <c r="PM2" s="1" t="e">
        <f ca="1">_xll.BDH(CONCATENATE("IWM US 04/15/16 P", PN$1, " Equity"),"PX_LAST","1/1/1900","4/15/2016","cols=2;rows=70")</f>
        <v>#NAME?</v>
      </c>
      <c r="PO2" s="1" t="e">
        <f ca="1">_xll.BDH(CONCATENATE("IWM US 04/15/16 P", PP$1, " Equity"),"PX_LAST","1/1/1900","4/15/2016","cols=2;rows=19")</f>
        <v>#NAME?</v>
      </c>
      <c r="PQ2" s="1" t="e">
        <f ca="1">_xll.BDH(CONCATENATE("IWM US 04/15/16 P", PR$1, " Equity"),"PX_LAST","1/1/1900","4/15/2016","cols=2;rows=68")</f>
        <v>#NAME?</v>
      </c>
      <c r="PS2" s="1" t="e">
        <f ca="1">_xll.BDH(CONCATENATE("IWM US 04/15/16 P", PT$1, " Equity"),"PX_LAST","1/1/1900","4/15/2016","cols=2;rows=19")</f>
        <v>#NAME?</v>
      </c>
      <c r="PU2" s="1" t="e">
        <f ca="1">_xll.BDH(CONCATENATE("IWM US 04/15/16 P", PV$1, " Equity"),"PX_LAST","1/1/1900","4/15/2016","cols=2;rows=63")</f>
        <v>#NAME?</v>
      </c>
      <c r="PW2" s="1" t="e">
        <f ca="1">_xll.BDH(CONCATENATE("IWM US 04/15/16 P", PX$1, " Equity"),"PX_LAST","1/1/1900","4/15/2016","cols=2;rows=19")</f>
        <v>#NAME?</v>
      </c>
      <c r="PY2" s="1" t="e">
        <f ca="1">_xll.BDH(CONCATENATE("IWM US 04/15/16 P", PZ$1, " Equity"),"PX_LAST","1/1/1900","4/15/2016","cols=2;rows=72")</f>
        <v>#NAME?</v>
      </c>
      <c r="QA2" s="1" t="e">
        <f ca="1">_xll.BDH(CONCATENATE("IWM US 04/15/16 P", QB$1, " Equity"),"PX_LAST","1/1/1900","4/15/2016","cols=2;rows=17")</f>
        <v>#NAME?</v>
      </c>
      <c r="QC2" s="1" t="e">
        <f ca="1">_xll.BDH(CONCATENATE("IWM US 04/15/16 P", QD$1, " Equity"),"PX_LAST","1/1/1900","4/15/2016","cols=2;rows=51")</f>
        <v>#NAME?</v>
      </c>
      <c r="QE2" s="1" t="e">
        <f ca="1">_xll.BDH(CONCATENATE("IWM US 04/15/16 P", QF$1, " Equity"),"PX_LAST","1/1/1900","4/15/2016","cols=2;rows=16")</f>
        <v>#NAME?</v>
      </c>
      <c r="QG2" s="1" t="e">
        <f ca="1">_xll.BDH(CONCATENATE("IWM US 04/15/16 P", QH$1, " Equity"),"PX_LAST","1/1/1900","4/15/2016","cols=2;rows=55")</f>
        <v>#NAME?</v>
      </c>
      <c r="QI2" s="1" t="e">
        <f ca="1">_xll.BDH(CONCATENATE("IWM US 04/15/16 P", QJ$1, " Equity"),"PX_LAST","1/1/1900","4/15/2016","cols=2;rows=13")</f>
        <v>#NAME?</v>
      </c>
      <c r="QK2" s="1" t="e">
        <f ca="1">_xll.BDH(CONCATENATE("IWM US 04/15/16 P", QL$1, " Equity"),"PX_LAST","1/1/1900","4/15/2016","cols=2;rows=47")</f>
        <v>#NAME?</v>
      </c>
      <c r="QM2" s="1" t="e">
        <f ca="1">_xll.BDH(CONCATENATE("IWM US 04/15/16 P", QN$1, " Equity"),"PX_LAST","1/1/1900","4/15/2016","cols=2;rows=4")</f>
        <v>#NAME?</v>
      </c>
      <c r="QO2" s="1" t="e">
        <f ca="1">_xll.BDH(CONCATENATE("IWM US 04/15/16 P", QP$1, " Equity"),"PX_LAST","1/1/1900","4/15/2016","cols=2;rows=49")</f>
        <v>#NAME?</v>
      </c>
      <c r="QQ2" s="1" t="e">
        <f ca="1">_xll.BDH(CONCATENATE("IWM US 04/15/16 P", QR$1, " Equity"),"PX_LAST","1/1/1900","4/15/2016","cols=2;rows=6")</f>
        <v>#NAME?</v>
      </c>
      <c r="QS2" s="1" t="e">
        <f ca="1">_xll.BDH(CONCATENATE("IWM US 04/15/16 P", QT$1, " Equity"),"PX_LAST","1/1/1900","4/15/2016","cols=2;rows=47")</f>
        <v>#NAME?</v>
      </c>
      <c r="QU2" t="e">
        <f ca="1">_xll.BDH(CONCATENATE("IWM US 04/15/16 P", QV$1, " Equity"), "PX_LAST", "1/1/1900", "4/15/2016")</f>
        <v>#NAME?</v>
      </c>
      <c r="QW2" s="1" t="e">
        <f ca="1">_xll.BDH(CONCATENATE("IWM US 04/15/16 P", QX$1, " Equity"),"PX_LAST","1/1/1900","4/15/2016","cols=2;rows=37")</f>
        <v>#NAME?</v>
      </c>
      <c r="QY2" t="e">
        <f ca="1">_xll.BDH(CONCATENATE("IWM US 04/15/16 P", QZ$1, " Equity"), "PX_LAST", "1/1/1900", "4/15/2016")</f>
        <v>#NAME?</v>
      </c>
      <c r="RA2" s="1" t="e">
        <f ca="1">_xll.BDH(CONCATENATE("IWM US 04/15/16 P", RB$1, " Equity"),"PX_LAST","1/1/1900","4/15/2016","cols=2;rows=40")</f>
        <v>#NAME?</v>
      </c>
      <c r="RC2" t="e">
        <f ca="1">_xll.BDH(CONCATENATE("IWM US 04/15/16 P", RD$1, " Equity"), "PX_LAST", "1/1/1900", "4/15/2016")</f>
        <v>#NAME?</v>
      </c>
      <c r="RE2" s="1" t="e">
        <f ca="1">_xll.BDH(CONCATENATE("IWM US 04/15/16 P", RF$1, " Equity"),"PX_LAST","1/1/1900","4/15/2016","cols=2;rows=21")</f>
        <v>#NAME?</v>
      </c>
      <c r="RG2" t="e">
        <f ca="1">_xll.BDH(CONCATENATE("IWM US 04/15/16 P", RH$1, " Equity"), "PX_LAST", "1/1/1900", "4/15/2016")</f>
        <v>#NAME?</v>
      </c>
      <c r="RI2" s="1" t="e">
        <f ca="1">_xll.BDH(CONCATENATE("IWM US 04/15/16 P", RJ$1, " Equity"),"PX_LAST","1/1/1900","4/15/2016","cols=2;rows=9")</f>
        <v>#NAME?</v>
      </c>
      <c r="RK2" t="e">
        <f ca="1">_xll.BDH(CONCATENATE("IWM US 04/15/16 P", RL$1, " Equity"), "PX_LAST", "1/1/1900", "4/15/2016")</f>
        <v>#NAME?</v>
      </c>
      <c r="RM2" s="1" t="e">
        <f ca="1">_xll.BDH(CONCATENATE("IWM US 04/15/16 P", RN$1, " Equity"),"PX_LAST","1/1/1900","4/15/2016","cols=2;rows=37")</f>
        <v>#NAME?</v>
      </c>
      <c r="RO2" t="e">
        <f ca="1">_xll.BDH(CONCATENATE("IWM US 04/15/16 P", RP$1, " Equity"), "PX_LAST", "1/1/1900", "4/15/2016")</f>
        <v>#NAME?</v>
      </c>
      <c r="RQ2" s="1" t="e">
        <f ca="1">_xll.BDH(CONCATENATE("IWM US 04/15/16 P", RR$1, " Equity"),"PX_LAST","1/1/1900","4/15/2016","cols=2;rows=8")</f>
        <v>#NAME?</v>
      </c>
      <c r="RS2" t="e">
        <f ca="1">_xll.BDH(CONCATENATE("IWM US 04/15/16 P", RT$1, " Equity"), "PX_LAST", "1/1/1900", "4/15/2016")</f>
        <v>#NAME?</v>
      </c>
      <c r="RU2" s="1" t="e">
        <f ca="1">_xll.BDH(CONCATENATE("IWM US 04/15/16 P", RV$1, " Equity"),"PX_LAST","1/1/1900","4/15/2016","cols=2;rows=11")</f>
        <v>#NAME?</v>
      </c>
      <c r="RW2" t="e">
        <f ca="1">_xll.BDH(CONCATENATE("IWM US 04/15/16 P", RX$1, " Equity"), "PX_LAST", "1/1/1900", "4/15/2016")</f>
        <v>#NAME?</v>
      </c>
      <c r="RY2" s="1" t="e">
        <f ca="1">_xll.BDH(CONCATENATE("IWM US 04/15/16 P", RZ$1, " Equity"),"PX_LAST","1/1/1900","4/15/2016","cols=2;rows=8")</f>
        <v>#NAME?</v>
      </c>
      <c r="SA2" t="e">
        <f ca="1">_xll.BDH(CONCATENATE("IWM US 04/15/16 P", SB$1, " Equity"), "PX_LAST", "1/1/1900", "4/15/2016")</f>
        <v>#NAME?</v>
      </c>
      <c r="SC2" t="e">
        <f ca="1">_xll.BDH(CONCATENATE("IWM US 04/15/16 P", SD$1, " Equity"), "PX_LAST", "1/1/1900", "4/15/2016")</f>
        <v>#NAME?</v>
      </c>
      <c r="SE2" t="e">
        <f ca="1">_xll.BDH(CONCATENATE("IWM US 04/15/16 P", SF$1, " Equity"), "PX_LAST", "1/1/1900", "4/15/2016")</f>
        <v>#NAME?</v>
      </c>
      <c r="SG2" s="1" t="e">
        <f ca="1">_xll.BDH(CONCATENATE("IWM US 04/15/16 P", SH$1, " Equity"),"PX_LAST","1/1/1900","4/15/2016","cols=2;rows=21")</f>
        <v>#NAME?</v>
      </c>
      <c r="SI2" t="e">
        <f ca="1">_xll.BDH(CONCATENATE("IWM US 04/15/16 P", SJ$1, " Equity"), "PX_LAST", "1/1/1900", "4/15/2016")</f>
        <v>#NAME?</v>
      </c>
      <c r="SK2" t="e">
        <f ca="1">_xll.BDH(CONCATENATE("IWM US 04/15/16 P", SL$1, " Equity"), "PX_LAST", "1/1/1900", "4/15/2016")</f>
        <v>#NAME?</v>
      </c>
      <c r="SM2" t="e">
        <f ca="1">_xll.BDH(CONCATENATE("IWM US 04/15/16 P", SN$1, " Equity"), "PX_LAST", "1/1/1900", "4/15/2016")</f>
        <v>#NAME?</v>
      </c>
      <c r="SO2" t="e">
        <f ca="1">_xll.BDH(CONCATENATE("IWM US 04/15/16 P", SP$1, " Equity"), "PX_LAST", "1/1/1900", "4/15/2016")</f>
        <v>#NAME?</v>
      </c>
      <c r="SQ2" t="e">
        <f ca="1">_xll.BDH(CONCATENATE("IWM US 04/15/16 P", SR$1, " Equity"), "PX_LAST", "1/1/1900", "4/15/2016")</f>
        <v>#NAME?</v>
      </c>
      <c r="SS2" t="e">
        <f ca="1">_xll.BDH(CONCATENATE("IWM US 04/15/16 P", ST$1, " Equity"), "PX_LAST", "1/1/1900", "4/15/2016")</f>
        <v>#NAME?</v>
      </c>
      <c r="SU2" t="e">
        <f ca="1">_xll.BDH(CONCATENATE("IWM US 04/15/16 P", SV$1, " Equity"), "PX_LAST", "1/1/1900", "4/15/2016")</f>
        <v>#NAME?</v>
      </c>
      <c r="SW2" t="e">
        <f ca="1">_xll.BDH(CONCATENATE("IWM US 04/15/16 P", SX$1, " Equity"), "PX_LAST", "1/1/1900", "4/15/2016")</f>
        <v>#NAME?</v>
      </c>
      <c r="SY2" t="e">
        <f ca="1">_xll.BDH(CONCATENATE("IWM US 04/15/16 P", SZ$1, " Equity"), "PX_LAST", "1/1/1900", "4/15/2016")</f>
        <v>#NAME?</v>
      </c>
      <c r="TA2" s="1" t="e">
        <f ca="1">_xll.BDH(CONCATENATE("IWM US 04/15/16 P", TB$1, " Equity"),"PX_LAST","1/1/1900","4/15/2016","cols=2;rows=3")</f>
        <v>#NAME?</v>
      </c>
      <c r="TC2" t="e">
        <f ca="1">_xll.BDH(CONCATENATE("IWM US 04/15/16 P", TD$1, " Equity"), "PX_LAST", "1/1/1900", "4/15/2016")</f>
        <v>#NAME?</v>
      </c>
      <c r="TE2" t="e">
        <f ca="1">_xll.BDH(CONCATENATE("IWM US 04/15/16 P", TF$1, " Equity"), "PX_LAST", "1/1/1900", "4/15/2016")</f>
        <v>#NAME?</v>
      </c>
      <c r="TG2" t="e">
        <f ca="1">_xll.BDH(CONCATENATE("IWM US 04/15/16 P", TH$1, " Equity"), "PX_LAST", "1/1/1900", "4/15/2016")</f>
        <v>#NAME?</v>
      </c>
      <c r="TI2" t="e">
        <f ca="1">_xll.BDH(CONCATENATE("IWM US 04/15/16 P", TJ$1, " Equity"), "PX_LAST", "1/1/1900", "4/15/2016")</f>
        <v>#NAME?</v>
      </c>
      <c r="TK2" t="e">
        <f ca="1">_xll.BDH(CONCATENATE("IWM US 04/15/16 P", TL$1, " Equity"), "PX_LAST", "1/1/1900", "4/15/2016")</f>
        <v>#NAME?</v>
      </c>
      <c r="TM2" t="e">
        <f ca="1">_xll.BDH(CONCATENATE("IWM US 04/15/16 P", TN$1, " Equity"), "PX_LAST", "1/1/1900", "4/15/2016")</f>
        <v>#NAME?</v>
      </c>
      <c r="TO2" t="e">
        <f ca="1">_xll.BDH(CONCATENATE("IWM US 04/15/16 P", TP$1, " Equity"), "PX_LAST", "1/1/1900", "4/15/2016")</f>
        <v>#NAME?</v>
      </c>
      <c r="TQ2" t="e">
        <f ca="1">_xll.BDH(CONCATENATE("IWM US 04/15/16 P", TR$1, " Equity"), "PX_LAST", "1/1/1900", "4/15/2016")</f>
        <v>#NAME?</v>
      </c>
      <c r="TS2" t="e">
        <f ca="1">_xll.BDH(CONCATENATE("IWM US 04/15/16 P", TT$1, " Equity"), "PX_LAST", "1/1/1900", "4/15/2016")</f>
        <v>#NAME?</v>
      </c>
      <c r="TU2" t="e">
        <f ca="1">_xll.BDH(CONCATENATE("IWM US 04/15/16 P", TV$1, " Equity"), "PX_LAST", "1/1/1900", "4/15/2016")</f>
        <v>#NAME?</v>
      </c>
      <c r="TW2" t="e">
        <f ca="1">_xll.BDH(CONCATENATE("IWM US 04/15/16 P", TX$1, " Equity"), "PX_LAST", "1/1/1900", "4/15/2016")</f>
        <v>#NAME?</v>
      </c>
      <c r="TY2" t="e">
        <f ca="1">_xll.BDH(CONCATENATE("IWM US 04/15/16 P", TZ$1, " Equity"), "PX_LAST", "1/1/1900", "4/15/2016")</f>
        <v>#NAME?</v>
      </c>
      <c r="UA2" t="e">
        <f ca="1">_xll.BDH(CONCATENATE("IWM US 04/15/16 P", UB$1, " Equity"), "PX_LAST", "1/1/1900", "4/15/2016")</f>
        <v>#NAME?</v>
      </c>
      <c r="UC2" t="e">
        <f ca="1">_xll.BDH(CONCATENATE("IWM US 04/15/16 P", UD$1, " Equity"), "PX_LAST", "1/1/1900", "4/15/2016")</f>
        <v>#NAME?</v>
      </c>
      <c r="UE2" t="e">
        <f ca="1">_xll.BDH(CONCATENATE("IWM US 04/15/16 P", UF$1, " Equity"), "PX_LAST", "1/1/1900", "4/15/2016")</f>
        <v>#NAME?</v>
      </c>
      <c r="UG2" t="e">
        <f ca="1">_xll.BDH(CONCATENATE("IWM US 04/15/16 P", UH$1, " Equity"), "PX_LAST", "1/1/1900", "4/15/2016")</f>
        <v>#NAME?</v>
      </c>
      <c r="UI2" t="e">
        <f ca="1">_xll.BDH(CONCATENATE("IWM US 04/15/16 P", UJ$1, " Equity"), "PX_LAST", "1/1/1900", "4/15/2016")</f>
        <v>#NAME?</v>
      </c>
      <c r="UK2" t="e">
        <f ca="1">_xll.BDH(CONCATENATE("IWM US 04/15/16 P", UL$1, " Equity"), "PX_LAST", "1/1/1900", "4/15/2016")</f>
        <v>#NAME?</v>
      </c>
      <c r="UM2" t="e">
        <f ca="1">_xll.BDH(CONCATENATE("IWM US 04/15/16 P", UN$1, " Equity"), "PX_LAST", "1/1/1900", "4/15/2016")</f>
        <v>#NAME?</v>
      </c>
      <c r="UO2" s="1" t="e">
        <f ca="1">_xll.BDH(CONCATENATE("IWM US 04/15/16 P", UP$1, " Equity"),"PX_LAST","1/1/1900","4/15/2016","cols=2;rows=3")</f>
        <v>#NAME?</v>
      </c>
      <c r="UQ2" t="e">
        <f ca="1">_xll.BDH(CONCATENATE("IWM US 04/15/16 P", UR$1, " Equity"), "PX_LAST", "1/1/1900", "4/15/2016")</f>
        <v>#NAME?</v>
      </c>
      <c r="US2" t="e">
        <f ca="1">_xll.BDH(CONCATENATE("IWM US 04/15/16 P", UT$1, " Equity"), "PX_LAST", "1/1/1900", "4/15/2016")</f>
        <v>#NAME?</v>
      </c>
      <c r="UU2" t="e">
        <f ca="1">_xll.BDH(CONCATENATE("IWM US 04/15/16 P", UV$1, " Equity"), "PX_LAST", "1/1/1900", "4/15/2016")</f>
        <v>#NAME?</v>
      </c>
      <c r="UW2" t="e">
        <f ca="1">_xll.BDH(CONCATENATE("IWM US 04/15/16 P", UX$1, " Equity"), "PX_LAST", "1/1/1900", "4/15/2016")</f>
        <v>#NAME?</v>
      </c>
      <c r="UY2" t="e">
        <f ca="1">_xll.BDH(CONCATENATE("IWM US 04/15/16 P", UZ$1, " Equity"), "PX_LAST", "1/1/1900", "4/15/2016")</f>
        <v>#NAME?</v>
      </c>
      <c r="VA2" t="e">
        <f ca="1">_xll.BDH(CONCATENATE("IWM US 04/15/16 P", VB$1, " Equity"), "PX_LAST", "1/1/1900", "4/15/2016")</f>
        <v>#NAME?</v>
      </c>
      <c r="VC2" t="e">
        <f ca="1">_xll.BDH(CONCATENATE("IWM US 04/15/16 P", VD$1, " Equity"), "PX_LAST", "1/1/1900", "4/15/2016")</f>
        <v>#NAME?</v>
      </c>
      <c r="VE2" t="e">
        <f ca="1">_xll.BDH(CONCATENATE("IWM US 04/15/16 P", VF$1, " Equity"), "PX_LAST", "1/1/1900", "4/15/2016")</f>
        <v>#NAME?</v>
      </c>
      <c r="VG2" t="e">
        <f ca="1">_xll.BDH(CONCATENATE("IWM US 04/15/16 P", VH$1, " Equity"), "PX_LAST", "1/1/1900", "4/15/2016")</f>
        <v>#NAME?</v>
      </c>
      <c r="VI2" t="e">
        <f ca="1">_xll.BDH(CONCATENATE("IWM US 04/15/16 P", VJ$1, " Equity"), "PX_LAST", "1/1/1900", "4/15/2016")</f>
        <v>#NAME?</v>
      </c>
      <c r="VK2" t="e">
        <f ca="1">_xll.BDH(CONCATENATE("IWM US 04/15/16 P", VL$1, " Equity"), "PX_LAST", "1/1/1900", "4/15/2016")</f>
        <v>#NAME?</v>
      </c>
      <c r="VM2" t="e">
        <f ca="1">_xll.BDH(CONCATENATE("IWM US 04/15/16 P", VN$1, " Equity"), "PX_LAST", "1/1/1900", "4/15/2016")</f>
        <v>#NAME?</v>
      </c>
      <c r="VO2" t="e">
        <f ca="1">_xll.BDH(CONCATENATE("IWM US 04/15/16 P", VP$1, " Equity"), "PX_LAST", "1/1/1900", "4/15/2016")</f>
        <v>#NAME?</v>
      </c>
      <c r="VQ2" t="e">
        <f ca="1">_xll.BDH(CONCATENATE("IWM US 04/15/16 P", VR$1, " Equity"), "PX_LAST", "1/1/1900", "4/15/2016")</f>
        <v>#NAME?</v>
      </c>
      <c r="VS2" t="e">
        <f ca="1">_xll.BDH(CONCATENATE("IWM US 04/15/16 P", VT$1, " Equity"), "PX_LAST", "1/1/1900", "4/15/2016")</f>
        <v>#NAME?</v>
      </c>
      <c r="VU2" t="e">
        <f ca="1">_xll.BDH(CONCATENATE("IWM US 04/15/16 P", VV$1, " Equity"), "PX_LAST", "1/1/1900", "4/15/2016")</f>
        <v>#NAME?</v>
      </c>
      <c r="VW2" t="e">
        <f ca="1">_xll.BDH(CONCATENATE("IWM US 04/15/16 P", VX$1, " Equity"), "PX_LAST", "1/1/1900", "4/15/2016")</f>
        <v>#NAME?</v>
      </c>
      <c r="VY2" t="e">
        <f ca="1">_xll.BDH(CONCATENATE("IWM US 04/15/16 P", VZ$1, " Equity"), "PX_LAST", "1/1/1900", "4/15/2016")</f>
        <v>#NAME?</v>
      </c>
      <c r="WA2" t="e">
        <f ca="1">_xll.BDH(CONCATENATE("IWM US 04/15/16 P", WB$1, " Equity"), "PX_LAST", "1/1/1900", "4/15/2016")</f>
        <v>#NAME?</v>
      </c>
      <c r="WC2" t="e">
        <f ca="1">_xll.BDH(CONCATENATE("IWM US 04/15/16 P", WD$1, " Equity"), "PX_LAST", "1/1/1900", "4/15/2016")</f>
        <v>#NAME?</v>
      </c>
      <c r="WE2" t="e">
        <f ca="1">_xll.BDH(CONCATENATE("IWM US 04/15/16 P", WF$1, " Equity"), "PX_LAST", "1/1/1900", "4/15/2016")</f>
        <v>#NAME?</v>
      </c>
      <c r="WG2" t="e">
        <f ca="1">_xll.BDH(CONCATENATE("IWM US 04/15/16 P", WH$1, " Equity"), "PX_LAST", "1/1/1900", "4/15/2016")</f>
        <v>#NAME?</v>
      </c>
      <c r="WI2" t="e">
        <f ca="1">_xll.BDH(CONCATENATE("IWM US 04/15/16 P", WJ$1, " Equity"), "PX_LAST", "1/1/1900", "4/15/2016")</f>
        <v>#NAME?</v>
      </c>
      <c r="WK2" t="e">
        <f ca="1">_xll.BDH(CONCATENATE("IWM US 04/15/16 P", WL$1, " Equity"), "PX_LAST", "1/1/1900", "4/15/2016")</f>
        <v>#NAME?</v>
      </c>
      <c r="WM2" t="e">
        <f ca="1">_xll.BDH(CONCATENATE("IWM US 04/15/16 P", WN$1, " Equity"), "PX_LAST", "1/1/1900", "4/15/2016")</f>
        <v>#NAME?</v>
      </c>
      <c r="WO2" t="e">
        <f ca="1">_xll.BDH(CONCATENATE("IWM US 04/15/16 P", WP$1, " Equity"), "PX_LAST", "1/1/1900", "4/15/2016")</f>
        <v>#NAME?</v>
      </c>
      <c r="WQ2" t="e">
        <f ca="1">_xll.BDH(CONCATENATE("IWM US 04/15/16 P", WR$1, " Equity"), "PX_LAST", "1/1/1900", "4/15/2016")</f>
        <v>#NAME?</v>
      </c>
      <c r="WS2" t="e">
        <f ca="1">_xll.BDH(CONCATENATE("IWM US 04/15/16 P", WT$1, " Equity"), "PX_LAST", "1/1/1900", "4/15/2016")</f>
        <v>#NAME?</v>
      </c>
      <c r="WU2" t="e">
        <f ca="1">_xll.BDH(CONCATENATE("IWM US 04/15/16 P", WV$1, " Equity"), "PX_LAST", "1/1/1900", "4/15/2016")</f>
        <v>#NAME?</v>
      </c>
      <c r="WW2" t="e">
        <f ca="1">_xll.BDH(CONCATENATE("IWM US 04/15/16 P", WX$1, " Equity"), "PX_LAST", "1/1/1900", "4/15/2016")</f>
        <v>#NAME?</v>
      </c>
      <c r="WY2" t="e">
        <f ca="1">_xll.BDH(CONCATENATE("IWM US 04/15/16 P", WZ$1, " Equity"), "PX_LAST", "1/1/1900", "4/15/2016")</f>
        <v>#NAME?</v>
      </c>
      <c r="XA2" t="e">
        <f ca="1">_xll.BDH(CONCATENATE("IWM US 04/15/16 P", XB$1, " Equity"), "PX_LAST", "1/1/1900", "4/15/2016")</f>
        <v>#NAME?</v>
      </c>
      <c r="XC2" t="e">
        <f ca="1">_xll.BDH(CONCATENATE("IWM US 04/15/16 P", XD$1, " Equity"), "PX_LAST", "1/1/1900", "4/15/2016")</f>
        <v>#NAME?</v>
      </c>
      <c r="XE2" t="e">
        <f ca="1">_xll.BDH(CONCATENATE("IWM US 04/15/16 P", XF$1, " Equity"), "PX_LAST", "1/1/1900", "4/15/2016")</f>
        <v>#NAME?</v>
      </c>
      <c r="XG2" t="e">
        <f ca="1">_xll.BDH(CONCATENATE("IWM US 04/15/16 P", XH$1, " Equity"), "PX_LAST", "1/1/1900", "4/15/2016")</f>
        <v>#NAME?</v>
      </c>
      <c r="XI2" t="e">
        <f ca="1">_xll.BDH(CONCATENATE("IWM US 04/15/16 P", XJ$1, " Equity"), "PX_LAST", "1/1/1900", "4/15/2016")</f>
        <v>#NAME?</v>
      </c>
      <c r="XK2" t="e">
        <f ca="1">_xll.BDH(CONCATENATE("IWM US 04/15/16 P", XL$1, " Equity"), "PX_LAST", "1/1/1900", "4/15/2016")</f>
        <v>#NAME?</v>
      </c>
      <c r="XM2" t="e">
        <f ca="1">_xll.BDH(CONCATENATE("IWM US 04/15/16 P", XN$1, " Equity"), "PX_LAST", "1/1/1900", "4/15/2016")</f>
        <v>#NAME?</v>
      </c>
      <c r="XO2" t="e">
        <f ca="1">_xll.BDH(CONCATENATE("IWM US 04/15/16 P", XP$1, " Equity"), "PX_LAST", "1/1/1900", "4/15/2016")</f>
        <v>#NAME?</v>
      </c>
      <c r="XQ2" t="e">
        <f ca="1">_xll.BDH(CONCATENATE("IWM US 04/15/16 P", XR$1, " Equity"), "PX_LAST", "1/1/1900", "4/15/2016")</f>
        <v>#NAME?</v>
      </c>
      <c r="XS2" t="e">
        <f ca="1">_xll.BDH(CONCATENATE("IWM US 04/15/16 P", XT$1, " Equity"), "PX_LAST", "1/1/1900", "4/15/2016")</f>
        <v>#NAME?</v>
      </c>
      <c r="XU2" t="e">
        <f ca="1">_xll.BDH(CONCATENATE("IWM US 04/15/16 P", XV$1, " Equity"), "PX_LAST", "1/1/1900", "4/15/2016")</f>
        <v>#NAME?</v>
      </c>
      <c r="XW2" t="e">
        <f ca="1">_xll.BDH(CONCATENATE("IWM US 04/15/16 P", XX$1, " Equity"), "PX_LAST", "1/1/1900", "4/15/2016")</f>
        <v>#NAME?</v>
      </c>
      <c r="XY2" t="e">
        <f ca="1">_xll.BDH(CONCATENATE("IWM US 04/15/16 P", XZ$1, " Equity"), "PX_LAST", "1/1/1900", "4/15/2016")</f>
        <v>#NAME?</v>
      </c>
      <c r="YA2" t="e">
        <f ca="1">_xll.BDH(CONCATENATE("IWM US 04/15/16 P", YB$1, " Equity"), "PX_LAST", "1/1/1900", "4/15/2016")</f>
        <v>#NAME?</v>
      </c>
      <c r="YC2" t="e">
        <f ca="1">_xll.BDH(CONCATENATE("IWM US 04/15/16 P", YD$1, " Equity"), "PX_LAST", "1/1/1900", "4/15/2016")</f>
        <v>#NAME?</v>
      </c>
      <c r="YE2" t="e">
        <f ca="1">_xll.BDH(CONCATENATE("IWM US 04/15/16 P", YF$1, " Equity"), "PX_LAST", "1/1/1900", "4/15/2016")</f>
        <v>#NAME?</v>
      </c>
      <c r="YG2" t="e">
        <f ca="1">_xll.BDH(CONCATENATE("IWM US 04/15/16 P", YH$1, " Equity"), "PX_LAST", "1/1/1900", "4/15/2016")</f>
        <v>#NAME?</v>
      </c>
      <c r="YI2" t="e">
        <f ca="1">_xll.BDH(CONCATENATE("IWM US 04/15/16 P", YJ$1, " Equity"), "PX_LAST", "1/1/1900", "4/15/2016")</f>
        <v>#NAME?</v>
      </c>
      <c r="YK2" t="e">
        <f ca="1">_xll.BDH(CONCATENATE("IWM US 04/15/16 P", YL$1, " Equity"), "PX_LAST", "1/1/1900", "4/15/2016")</f>
        <v>#NAME?</v>
      </c>
      <c r="YM2" t="e">
        <f ca="1">_xll.BDH(CONCATENATE("IWM US 04/15/16 P", YN$1, " Equity"), "PX_LAST", "1/1/1900", "4/15/2016")</f>
        <v>#NAME?</v>
      </c>
      <c r="YO2" t="e">
        <f ca="1">_xll.BDH(CONCATENATE("IWM US 04/15/16 P", YP$1, " Equity"), "PX_LAST", "1/1/1900", "4/15/2016")</f>
        <v>#NAME?</v>
      </c>
      <c r="YQ2" t="e">
        <f ca="1">_xll.BDH(CONCATENATE("IWM US 04/15/16 P", YR$1, " Equity"), "PX_LAST", "1/1/1900", "4/15/2016")</f>
        <v>#NAME?</v>
      </c>
      <c r="YS2" t="e">
        <f ca="1">_xll.BDH(CONCATENATE("IWM US 04/15/16 P", YT$1, " Equity"), "PX_LAST", "1/1/1900", "4/15/2016")</f>
        <v>#NAME?</v>
      </c>
      <c r="YU2" t="e">
        <f ca="1">_xll.BDH(CONCATENATE("IWM US 04/15/16 P", YV$1, " Equity"), "PX_LAST", "1/1/1900", "4/15/2016")</f>
        <v>#NAME?</v>
      </c>
      <c r="YW2" t="e">
        <f ca="1">_xll.BDH(CONCATENATE("IWM US 04/15/16 P", YX$1, " Equity"), "PX_LAST", "1/1/1900", "4/15/2016")</f>
        <v>#NAME?</v>
      </c>
      <c r="YY2" t="e">
        <f ca="1">_xll.BDH(CONCATENATE("IWM US 04/15/16 P", YZ$1, " Equity"), "PX_LAST", "1/1/1900", "4/15/2016")</f>
        <v>#NAME?</v>
      </c>
      <c r="ZA2" t="e">
        <f ca="1">_xll.BDH(CONCATENATE("IWM US 04/15/16 P", ZB$1, " Equity"), "PX_LAST", "1/1/1900", "4/15/2016")</f>
        <v>#NAME?</v>
      </c>
      <c r="ZC2" t="e">
        <f ca="1">_xll.BDH(CONCATENATE("IWM US 04/15/16 P", ZD$1, " Equity"), "PX_LAST", "1/1/1900", "4/15/2016")</f>
        <v>#NAME?</v>
      </c>
      <c r="ZE2" t="e">
        <f ca="1">_xll.BDH(CONCATENATE("IWM US 04/15/16 P", ZF$1, " Equity"), "PX_LAST", "1/1/1900", "4/15/2016")</f>
        <v>#NAME?</v>
      </c>
      <c r="ZG2" t="e">
        <f ca="1">_xll.BDH(CONCATENATE("IWM US 04/15/16 P", ZH$1, " Equity"), "PX_LAST", "1/1/1900", "4/15/2016")</f>
        <v>#NAME?</v>
      </c>
      <c r="ZI2" t="e">
        <f ca="1">_xll.BDH(CONCATENATE("IWM US 04/15/16 P", ZJ$1, " Equity"), "PX_LAST", "1/1/1900", "4/15/2016")</f>
        <v>#NAME?</v>
      </c>
      <c r="ZK2" t="e">
        <f ca="1">_xll.BDH(CONCATENATE("IWM US 04/15/16 P", ZL$1, " Equity"), "PX_LAST", "1/1/1900", "4/15/2016")</f>
        <v>#NAME?</v>
      </c>
      <c r="ZM2" t="e">
        <f ca="1">_xll.BDH(CONCATENATE("IWM US 04/15/16 P", ZN$1, " Equity"), "PX_LAST", "1/1/1900", "4/15/2016")</f>
        <v>#NAME?</v>
      </c>
      <c r="ZO2" t="e">
        <f ca="1">_xll.BDH(CONCATENATE("IWM US 04/15/16 P", ZP$1, " Equity"), "PX_LAST", "1/1/1900", "4/15/2016")</f>
        <v>#NAME?</v>
      </c>
      <c r="ZQ2" t="e">
        <f ca="1">_xll.BDH(CONCATENATE("IWM US 04/15/16 P", ZR$1, " Equity"), "PX_LAST", "1/1/1900", "4/15/2016")</f>
        <v>#NAME?</v>
      </c>
      <c r="ZS2" t="e">
        <f ca="1">_xll.BDH(CONCATENATE("IWM US 04/15/16 P", ZT$1, " Equity"), "PX_LAST", "1/1/1900", "4/15/2016")</f>
        <v>#NAME?</v>
      </c>
      <c r="ZU2" t="e">
        <f ca="1">_xll.BDH(CONCATENATE("IWM US 04/15/16 P", ZV$1, " Equity"), "PX_LAST", "1/1/1900", "4/15/2016")</f>
        <v>#NAME?</v>
      </c>
      <c r="ZW2" t="e">
        <f ca="1">_xll.BDH(CONCATENATE("IWM US 04/15/16 P", ZX$1, " Equity"), "PX_LAST", "1/1/1900", "4/15/2016")</f>
        <v>#NAME?</v>
      </c>
      <c r="ZY2" t="e">
        <f ca="1">_xll.BDH(CONCATENATE("IWM US 04/15/16 P", ZZ$1, " Equity"), "PX_LAST", "1/1/1900", "4/15/2016")</f>
        <v>#NAME?</v>
      </c>
      <c r="AAA2" t="e">
        <f ca="1">_xll.BDH(CONCATENATE("IWM US 04/15/16 P", AAB$1, " Equity"), "PX_LAST", "1/1/1900", "4/15/2016")</f>
        <v>#NAME?</v>
      </c>
      <c r="AAC2" t="e">
        <f ca="1">_xll.BDH(CONCATENATE("IWM US 04/15/16 P", AAD$1, " Equity"), "PX_LAST", "1/1/1900", "4/15/2016")</f>
        <v>#NAME?</v>
      </c>
      <c r="AAE2" t="e">
        <f ca="1">_xll.BDH(CONCATENATE("IWM US 04/15/16 P", AAF$1, " Equity"), "PX_LAST", "1/1/1900", "4/15/2016")</f>
        <v>#NAME?</v>
      </c>
      <c r="AAG2" t="e">
        <f ca="1">_xll.BDH(CONCATENATE("IWM US 04/15/16 P", AAH$1, " Equity"), "PX_LAST", "1/1/1900", "4/15/2016")</f>
        <v>#NAME?</v>
      </c>
      <c r="AAI2" t="e">
        <f ca="1">_xll.BDH(CONCATENATE("IWM US 04/15/16 P", AAJ$1, " Equity"), "PX_LAST", "1/1/1900", "4/15/2016")</f>
        <v>#NAME?</v>
      </c>
      <c r="AAK2" t="e">
        <f ca="1">_xll.BDH(CONCATENATE("IWM US 04/15/16 P", AAL$1, " Equity"), "PX_LAST", "1/1/1900", "4/15/2016")</f>
        <v>#NAME?</v>
      </c>
      <c r="AAM2" t="e">
        <f ca="1">_xll.BDH(CONCATENATE("IWM US 04/15/16 P", AAN$1, " Equity"), "PX_LAST", "1/1/1900", "4/15/2016")</f>
        <v>#NAME?</v>
      </c>
      <c r="AAO2" t="e">
        <f ca="1">_xll.BDH(CONCATENATE("IWM US 04/15/16 P", AAP$1, " Equity"), "PX_LAST", "1/1/1900", "4/15/2016")</f>
        <v>#NAME?</v>
      </c>
      <c r="AAQ2" t="e">
        <f ca="1">_xll.BDH(CONCATENATE("IWM US 04/15/16 P", AAR$1, " Equity"), "PX_LAST", "1/1/1900", "4/15/2016")</f>
        <v>#NAME?</v>
      </c>
      <c r="AAS2" t="e">
        <f ca="1">_xll.BDH(CONCATENATE("IWM US 04/15/16 P", AAT$1, " Equity"), "PX_LAST", "1/1/1900", "4/15/2016")</f>
        <v>#NAME?</v>
      </c>
      <c r="AAU2" t="e">
        <f ca="1">_xll.BDH(CONCATENATE("IWM US 04/15/16 P", AAV$1, " Equity"), "PX_LAST", "1/1/1900", "4/15/2016")</f>
        <v>#NAME?</v>
      </c>
      <c r="AAW2" t="e">
        <f ca="1">_xll.BDH(CONCATENATE("IWM US 04/15/16 P", AAX$1, " Equity"), "PX_LAST", "1/1/1900", "4/15/2016")</f>
        <v>#NAME?</v>
      </c>
      <c r="AAY2" t="e">
        <f ca="1">_xll.BDH(CONCATENATE("IWM US 04/15/16 P", AAZ$1, " Equity"), "PX_LAST", "1/1/1900", "4/15/2016")</f>
        <v>#NAME?</v>
      </c>
      <c r="ABA2" t="e">
        <f ca="1">_xll.BDH(CONCATENATE("IWM US 04/15/16 P", ABB$1, " Equity"), "PX_LAST", "1/1/1900", "4/15/2016")</f>
        <v>#NAME?</v>
      </c>
      <c r="ABC2" t="e">
        <f ca="1">_xll.BDH(CONCATENATE("IWM US 04/15/16 P", ABD$1, " Equity"), "PX_LAST", "1/1/1900", "4/15/2016")</f>
        <v>#NAME?</v>
      </c>
      <c r="ABE2" t="e">
        <f ca="1">_xll.BDH(CONCATENATE("IWM US 04/15/16 P", ABF$1, " Equity"), "PX_LAST", "1/1/1900", "4/15/2016")</f>
        <v>#NAME?</v>
      </c>
      <c r="ABG2" t="e">
        <f ca="1">_xll.BDH(CONCATENATE("IWM US 04/15/16 P", ABH$1, " Equity"), "PX_LAST", "1/1/1900", "4/15/2016")</f>
        <v>#NAME?</v>
      </c>
      <c r="ABI2" t="e">
        <f ca="1">_xll.BDH(CONCATENATE("IWM US 04/15/16 P", ABJ$1, " Equity"), "PX_LAST", "1/1/1900", "4/15/2016")</f>
        <v>#NAME?</v>
      </c>
      <c r="ABK2" t="e">
        <f ca="1">_xll.BDH(CONCATENATE("IWM US 04/15/16 P", ABL$1, " Equity"), "PX_LAST", "1/1/1900", "4/15/2016")</f>
        <v>#NAME?</v>
      </c>
      <c r="ABM2" t="e">
        <f ca="1">_xll.BDH(CONCATENATE("IWM US 04/15/16 P", ABN$1, " Equity"), "PX_LAST", "1/1/1900", "4/15/2016")</f>
        <v>#NAME?</v>
      </c>
      <c r="ABO2" t="e">
        <f ca="1">_xll.BDH(CONCATENATE("IWM US 04/15/16 P", ABP$1, " Equity"), "PX_LAST", "1/1/1900", "4/15/2016")</f>
        <v>#NAME?</v>
      </c>
      <c r="ABQ2" t="e">
        <f ca="1">_xll.BDH(CONCATENATE("IWM US 04/15/16 P", ABR$1, " Equity"), "PX_LAST", "1/1/1900", "4/15/2016")</f>
        <v>#NAME?</v>
      </c>
      <c r="ABS2" t="e">
        <f ca="1">_xll.BDH(CONCATENATE("IWM US 04/15/16 P", ABT$1, " Equity"), "PX_LAST", "1/1/1900", "4/15/2016")</f>
        <v>#NAME?</v>
      </c>
      <c r="ABU2" t="e">
        <f ca="1">_xll.BDH(CONCATENATE("IWM US 04/15/16 P", ABV$1, " Equity"), "PX_LAST", "1/1/1900", "4/15/2016")</f>
        <v>#NAME?</v>
      </c>
      <c r="ABW2" t="e">
        <f ca="1">_xll.BDH(CONCATENATE("IWM US 04/15/16 P", ABX$1, " Equity"), "PX_LAST", "1/1/1900", "4/15/2016")</f>
        <v>#NAME?</v>
      </c>
      <c r="ABY2" t="e">
        <f ca="1">_xll.BDH(CONCATENATE("IWM US 04/15/16 P", ABZ$1, " Equity"), "PX_LAST", "1/1/1900", "4/15/2016")</f>
        <v>#NAME?</v>
      </c>
      <c r="ACA2" t="e">
        <f ca="1">_xll.BDH(CONCATENATE("IWM US 04/15/16 P", ACB$1, " Equity"), "PX_LAST", "1/1/1900", "4/15/2016")</f>
        <v>#NAME?</v>
      </c>
      <c r="ACC2" t="e">
        <f ca="1">_xll.BDH(CONCATENATE("IWM US 04/15/16 P", ACD$1, " Equity"), "PX_LAST", "1/1/1900", "4/15/2016")</f>
        <v>#NAME?</v>
      </c>
      <c r="ACE2" t="e">
        <f ca="1">_xll.BDH(CONCATENATE("IWM US 04/15/16 P", ACF$1, " Equity"), "PX_LAST", "1/1/1900", "4/15/2016")</f>
        <v>#NAME?</v>
      </c>
      <c r="ACG2" t="e">
        <f ca="1">_xll.BDH(CONCATENATE("IWM US 04/15/16 P", ACH$1, " Equity"), "PX_LAST", "1/1/1900", "4/15/2016")</f>
        <v>#NAME?</v>
      </c>
      <c r="ACI2" t="e">
        <f ca="1">_xll.BDH(CONCATENATE("IWM US 04/15/16 P", ACJ$1, " Equity"), "PX_LAST", "1/1/1900", "4/15/2016")</f>
        <v>#NAME?</v>
      </c>
      <c r="ACK2" t="e">
        <f ca="1">_xll.BDH(CONCATENATE("IWM US 04/15/16 P", ACL$1, " Equity"), "PX_LAST", "1/1/1900", "4/15/2016")</f>
        <v>#NAME?</v>
      </c>
      <c r="ACM2" t="e">
        <f ca="1">_xll.BDH(CONCATENATE("IWM US 04/15/16 P", ACN$1, " Equity"), "PX_LAST", "1/1/1900", "4/15/2016")</f>
        <v>#NAME?</v>
      </c>
      <c r="ACO2" t="e">
        <f ca="1">_xll.BDH(CONCATENATE("IWM US 04/15/16 P", ACP$1, " Equity"), "PX_LAST", "1/1/1900", "4/15/2016")</f>
        <v>#NAME?</v>
      </c>
      <c r="ACQ2" t="e">
        <f ca="1">_xll.BDH(CONCATENATE("IWM US 04/15/16 P", ACR$1, " Equity"), "PX_LAST", "1/1/1900", "4/15/2016")</f>
        <v>#NAME?</v>
      </c>
      <c r="ACS2" t="e">
        <f ca="1">_xll.BDH(CONCATENATE("IWM US 04/15/16 P", ACT$1, " Equity"), "PX_LAST", "1/1/1900", "4/15/2016")</f>
        <v>#NAME?</v>
      </c>
      <c r="ACU2" t="e">
        <f ca="1">_xll.BDH(CONCATENATE("IWM US 04/15/16 P", ACV$1, " Equity"), "PX_LAST", "1/1/1900", "4/15/2016")</f>
        <v>#NAME?</v>
      </c>
      <c r="ACW2" t="e">
        <f ca="1">_xll.BDH(CONCATENATE("IWM US 04/15/16 P", ACX$1, " Equity"), "PX_LAST", "1/1/1900", "4/15/2016")</f>
        <v>#NAME?</v>
      </c>
      <c r="ACY2" t="e">
        <f ca="1">_xll.BDH(CONCATENATE("IWM US 04/15/16 P", ACZ$1, " Equity"), "PX_LAST", "1/1/1900", "4/15/2016")</f>
        <v>#NAME?</v>
      </c>
      <c r="ADA2" t="e">
        <f ca="1">_xll.BDH(CONCATENATE("IWM US 04/15/16 P", ADB$1, " Equity"), "PX_LAST", "1/1/1900", "4/15/2016")</f>
        <v>#NAME?</v>
      </c>
      <c r="ADC2" t="e">
        <f ca="1">_xll.BDH(CONCATENATE("IWM US 04/15/16 P", ADD$1, " Equity"), "PX_LAST", "1/1/1900", "4/15/2016")</f>
        <v>#NAME?</v>
      </c>
      <c r="ADE2" t="e">
        <f ca="1">_xll.BDH(CONCATENATE("IWM US 04/15/16 P", ADF$1, " Equity"), "PX_LAST", "1/1/1900", "4/15/2016")</f>
        <v>#NAME?</v>
      </c>
      <c r="ADG2" t="e">
        <f ca="1">_xll.BDH(CONCATENATE("IWM US 04/15/16 P", ADH$1, " Equity"), "PX_LAST", "1/1/1900", "4/15/2016")</f>
        <v>#NAME?</v>
      </c>
      <c r="ADI2" t="e">
        <f ca="1">_xll.BDH(CONCATENATE("IWM US 04/15/16 P", ADJ$1, " Equity"), "PX_LAST", "1/1/1900", "4/15/2016")</f>
        <v>#NAME?</v>
      </c>
      <c r="ADK2" t="e">
        <f ca="1">_xll.BDH(CONCATENATE("IWM US 04/15/16 P", ADL$1, " Equity"), "PX_LAST", "1/1/1900", "4/15/2016")</f>
        <v>#NAME?</v>
      </c>
      <c r="ADM2" t="e">
        <f ca="1">_xll.BDH(CONCATENATE("IWM US 04/15/16 P", ADN$1, " Equity"), "PX_LAST", "1/1/1900", "4/15/2016")</f>
        <v>#NAME?</v>
      </c>
      <c r="ADO2" t="e">
        <f ca="1">_xll.BDH(CONCATENATE("IWM US 04/15/16 P", ADP$1, " Equity"), "PX_LAST", "1/1/1900", "4/15/2016")</f>
        <v>#NAME?</v>
      </c>
      <c r="ADQ2" t="e">
        <f ca="1">_xll.BDH(CONCATENATE("IWM US 04/15/16 P", ADR$1, " Equity"), "PX_LAST", "1/1/1900", "4/15/2016")</f>
        <v>#NAME?</v>
      </c>
      <c r="ADS2" t="e">
        <f ca="1">_xll.BDH(CONCATENATE("IWM US 04/15/16 P", ADT$1, " Equity"), "PX_LAST", "1/1/1900", "4/15/2016")</f>
        <v>#NAME?</v>
      </c>
      <c r="ADU2" t="e">
        <f ca="1">_xll.BDH(CONCATENATE("IWM US 04/15/16 P", ADV$1, " Equity"), "PX_LAST", "1/1/1900", "4/15/2016")</f>
        <v>#NAME?</v>
      </c>
    </row>
    <row r="3" spans="1:802" x14ac:dyDescent="0.25">
      <c r="HM3" s="1"/>
      <c r="IG3" s="1"/>
      <c r="IO3" s="1"/>
      <c r="IW3" s="1"/>
      <c r="JA3" s="1"/>
      <c r="JE3" s="1"/>
      <c r="JI3" s="1"/>
      <c r="JM3" s="1"/>
      <c r="JQ3" s="1"/>
      <c r="JU3" s="1"/>
      <c r="JY3" s="1"/>
      <c r="KC3" s="1"/>
      <c r="KG3" s="1"/>
      <c r="KK3" s="1"/>
      <c r="KO3" s="1"/>
      <c r="KS3" s="1"/>
      <c r="KW3" s="1"/>
      <c r="LA3" s="1"/>
      <c r="LE3" s="1"/>
      <c r="LI3" s="1"/>
      <c r="LM3" s="1"/>
      <c r="LQ3" s="1"/>
      <c r="LU3" s="1"/>
      <c r="LY3" s="1"/>
      <c r="MC3" s="1"/>
      <c r="MG3" s="1"/>
      <c r="MK3" s="1"/>
      <c r="MO3" s="1"/>
      <c r="MS3" s="1"/>
      <c r="MW3" s="1"/>
      <c r="MY3" s="1"/>
      <c r="NA3" s="1"/>
      <c r="NE3" s="1"/>
      <c r="NG3" s="1"/>
      <c r="NI3" s="1"/>
      <c r="NK3" s="1"/>
      <c r="NM3" s="1"/>
      <c r="NO3" s="1"/>
      <c r="NQ3" s="1"/>
      <c r="NS3" s="1"/>
      <c r="NU3" s="1"/>
      <c r="NW3" s="1"/>
      <c r="NY3" s="1"/>
      <c r="OA3" s="1"/>
      <c r="OC3" s="1"/>
      <c r="OE3" s="1"/>
      <c r="OG3" s="1"/>
      <c r="OI3" s="1"/>
      <c r="OK3" s="1"/>
      <c r="OM3" s="1"/>
      <c r="OO3" s="1"/>
      <c r="OQ3" s="1"/>
      <c r="OS3" s="1"/>
      <c r="OU3" s="1"/>
      <c r="OW3" s="1"/>
      <c r="OY3" s="1"/>
      <c r="PA3" s="1"/>
      <c r="PC3" s="1"/>
      <c r="PE3" s="1"/>
      <c r="PG3" s="1"/>
      <c r="PI3" s="1"/>
      <c r="PK3" s="1"/>
      <c r="PM3" s="1"/>
      <c r="PO3" s="1"/>
      <c r="PQ3" s="1"/>
      <c r="PS3" s="1"/>
      <c r="PU3" s="1"/>
      <c r="PW3" s="1"/>
      <c r="PY3" s="1"/>
      <c r="QA3" s="1"/>
      <c r="QC3" s="1"/>
      <c r="QE3" s="1"/>
      <c r="QG3" s="1"/>
      <c r="QI3" s="1"/>
      <c r="QK3" s="1"/>
      <c r="QM3" s="1"/>
      <c r="QO3" s="1"/>
      <c r="QQ3" s="1"/>
      <c r="QS3" s="1"/>
      <c r="QW3" s="1"/>
      <c r="RA3" s="1"/>
      <c r="RE3" s="1"/>
      <c r="RI3" s="1"/>
      <c r="RM3" s="1"/>
      <c r="RQ3" s="1"/>
      <c r="RU3" s="1"/>
      <c r="RY3" s="1"/>
      <c r="SC3" s="1"/>
      <c r="SG3" s="1"/>
      <c r="SK3" s="1"/>
      <c r="SO3" s="1"/>
      <c r="SS3" s="1"/>
      <c r="SW3" s="1"/>
      <c r="TA3" s="1"/>
      <c r="TU3" s="1"/>
      <c r="UO3" s="1"/>
      <c r="WC3" s="1"/>
    </row>
    <row r="4" spans="1:802" x14ac:dyDescent="0.25">
      <c r="HM4" s="1"/>
      <c r="IG4" s="1"/>
      <c r="IW4" s="1"/>
      <c r="JA4" s="1"/>
      <c r="JI4" s="1"/>
      <c r="JM4" s="1"/>
      <c r="JQ4" s="1"/>
      <c r="JU4" s="1"/>
      <c r="JY4" s="1"/>
      <c r="KC4" s="1"/>
      <c r="KG4" s="1"/>
      <c r="KK4" s="1"/>
      <c r="KO4" s="1"/>
      <c r="KS4" s="1"/>
      <c r="KW4" s="1"/>
      <c r="LA4" s="1"/>
      <c r="LE4" s="1"/>
      <c r="LI4" s="1"/>
      <c r="LM4" s="1"/>
      <c r="LQ4" s="1"/>
      <c r="LU4" s="1"/>
      <c r="LY4" s="1"/>
      <c r="MC4" s="1"/>
      <c r="MG4" s="1"/>
      <c r="MK4" s="1"/>
      <c r="MO4" s="1"/>
      <c r="MS4" s="1"/>
      <c r="MW4" s="1"/>
      <c r="MY4" s="1"/>
      <c r="NA4" s="1"/>
      <c r="NE4" s="1"/>
      <c r="NG4" s="1"/>
      <c r="NI4" s="1"/>
      <c r="NK4" s="1"/>
      <c r="NM4" s="1"/>
      <c r="NO4" s="1"/>
      <c r="NQ4" s="1"/>
      <c r="NS4" s="1"/>
      <c r="NU4" s="1"/>
      <c r="NW4" s="1"/>
      <c r="NY4" s="1"/>
      <c r="OA4" s="1"/>
      <c r="OC4" s="1"/>
      <c r="OE4" s="1"/>
      <c r="OG4" s="1"/>
      <c r="OI4" s="1"/>
      <c r="OK4" s="1"/>
      <c r="OM4" s="1"/>
      <c r="OO4" s="1"/>
      <c r="OQ4" s="1"/>
      <c r="OS4" s="1"/>
      <c r="OU4" s="1"/>
      <c r="OW4" s="1"/>
      <c r="OY4" s="1"/>
      <c r="PA4" s="1"/>
      <c r="PC4" s="1"/>
      <c r="PE4" s="1"/>
      <c r="PG4" s="1"/>
      <c r="PI4" s="1"/>
      <c r="PK4" s="1"/>
      <c r="PM4" s="1"/>
      <c r="PO4" s="1"/>
      <c r="PQ4" s="1"/>
      <c r="PS4" s="1"/>
      <c r="PU4" s="1"/>
      <c r="PW4" s="1"/>
      <c r="PY4" s="1"/>
      <c r="QA4" s="1"/>
      <c r="QC4" s="1"/>
      <c r="QE4" s="1"/>
      <c r="QG4" s="1"/>
      <c r="QI4" s="1"/>
      <c r="QK4" s="1"/>
      <c r="QM4" s="1"/>
      <c r="QO4" s="1"/>
      <c r="QQ4" s="1"/>
      <c r="QS4" s="1"/>
      <c r="QW4" s="1"/>
      <c r="RA4" s="1"/>
      <c r="RE4" s="1"/>
      <c r="RI4" s="1"/>
      <c r="RM4" s="1"/>
      <c r="RQ4" s="1"/>
      <c r="RU4" s="1"/>
      <c r="RY4" s="1"/>
      <c r="SC4" s="1"/>
      <c r="SG4" s="1"/>
      <c r="SK4" s="1"/>
      <c r="SO4" s="1"/>
      <c r="SS4" s="1"/>
      <c r="SW4" s="1"/>
      <c r="TA4" s="1"/>
      <c r="TU4" s="1"/>
      <c r="UO4" s="1"/>
      <c r="WC4" s="1"/>
    </row>
    <row r="5" spans="1:802" x14ac:dyDescent="0.25">
      <c r="HM5" s="1"/>
      <c r="IG5" s="1"/>
      <c r="JA5" s="1"/>
      <c r="JI5" s="1"/>
      <c r="JM5" s="1"/>
      <c r="JQ5" s="1"/>
      <c r="JU5" s="1"/>
      <c r="JY5" s="1"/>
      <c r="KC5" s="1"/>
      <c r="KG5" s="1"/>
      <c r="KK5" s="1"/>
      <c r="KO5" s="1"/>
      <c r="KS5" s="1"/>
      <c r="KW5" s="1"/>
      <c r="LA5" s="1"/>
      <c r="LE5" s="1"/>
      <c r="LI5" s="1"/>
      <c r="LM5" s="1"/>
      <c r="LQ5" s="1"/>
      <c r="LU5" s="1"/>
      <c r="LY5" s="1"/>
      <c r="MC5" s="1"/>
      <c r="MG5" s="1"/>
      <c r="MK5" s="1"/>
      <c r="MO5" s="1"/>
      <c r="MS5" s="1"/>
      <c r="MW5" s="1"/>
      <c r="NA5" s="1"/>
      <c r="NE5" s="1"/>
      <c r="NG5" s="1"/>
      <c r="NI5" s="1"/>
      <c r="NK5" s="1"/>
      <c r="NM5" s="1"/>
      <c r="NQ5" s="1"/>
      <c r="NS5" s="1"/>
      <c r="NU5" s="1"/>
      <c r="NW5" s="1"/>
      <c r="NY5" s="1"/>
      <c r="OA5" s="1"/>
      <c r="OC5" s="1"/>
      <c r="OE5" s="1"/>
      <c r="OG5" s="1"/>
      <c r="OI5" s="1"/>
      <c r="OK5" s="1"/>
      <c r="OM5" s="1"/>
      <c r="OO5" s="1"/>
      <c r="OQ5" s="1"/>
      <c r="OS5" s="1"/>
      <c r="OU5" s="1"/>
      <c r="OW5" s="1"/>
      <c r="OY5" s="1"/>
      <c r="PA5" s="1"/>
      <c r="PC5" s="1"/>
      <c r="PE5" s="1"/>
      <c r="PG5" s="1"/>
      <c r="PI5" s="1"/>
      <c r="PK5" s="1"/>
      <c r="PM5" s="1"/>
      <c r="PO5" s="1"/>
      <c r="PQ5" s="1"/>
      <c r="PS5" s="1"/>
      <c r="PU5" s="1"/>
      <c r="PW5" s="1"/>
      <c r="PY5" s="1"/>
      <c r="QA5" s="1"/>
      <c r="QC5" s="1"/>
      <c r="QE5" s="1"/>
      <c r="QG5" s="1"/>
      <c r="QI5" s="1"/>
      <c r="QK5" s="1"/>
      <c r="QM5" s="1"/>
      <c r="QO5" s="1"/>
      <c r="QQ5" s="1"/>
      <c r="QS5" s="1"/>
      <c r="QW5" s="1"/>
      <c r="RA5" s="1"/>
      <c r="RE5" s="1"/>
      <c r="RI5" s="1"/>
      <c r="RM5" s="1"/>
      <c r="RQ5" s="1"/>
      <c r="RU5" s="1"/>
      <c r="RY5" s="1"/>
      <c r="SC5" s="1"/>
      <c r="SG5" s="1"/>
      <c r="SK5" s="1"/>
      <c r="SO5" s="1"/>
      <c r="SS5" s="1"/>
      <c r="SW5" s="1"/>
      <c r="TA5" s="1"/>
      <c r="TU5" s="1"/>
      <c r="UO5" s="1"/>
      <c r="WC5" s="1"/>
    </row>
    <row r="6" spans="1:802" x14ac:dyDescent="0.25">
      <c r="HM6" s="1"/>
      <c r="IG6" s="1"/>
      <c r="JA6" s="1"/>
      <c r="JI6" s="1"/>
      <c r="JU6" s="1"/>
      <c r="JY6" s="1"/>
      <c r="KC6" s="1"/>
      <c r="KG6" s="1"/>
      <c r="KK6" s="1"/>
      <c r="KO6" s="1"/>
      <c r="KS6" s="1"/>
      <c r="KW6" s="1"/>
      <c r="LA6" s="1"/>
      <c r="LE6" s="1"/>
      <c r="LI6" s="1"/>
      <c r="LM6" s="1"/>
      <c r="LQ6" s="1"/>
      <c r="LU6" s="1"/>
      <c r="LY6" s="1"/>
      <c r="MC6" s="1"/>
      <c r="MG6" s="1"/>
      <c r="MK6" s="1"/>
      <c r="MO6" s="1"/>
      <c r="MS6" s="1"/>
      <c r="MW6" s="1"/>
      <c r="NA6" s="1"/>
      <c r="NE6" s="1"/>
      <c r="NI6" s="1"/>
      <c r="NM6" s="1"/>
      <c r="NQ6" s="1"/>
      <c r="NS6" s="1"/>
      <c r="NU6" s="1"/>
      <c r="NW6" s="1"/>
      <c r="NY6" s="1"/>
      <c r="OA6" s="1"/>
      <c r="OC6" s="1"/>
      <c r="OE6" s="1"/>
      <c r="OG6" s="1"/>
      <c r="OI6" s="1"/>
      <c r="OK6" s="1"/>
      <c r="OM6" s="1"/>
      <c r="OO6" s="1"/>
      <c r="OQ6" s="1"/>
      <c r="OS6" s="1"/>
      <c r="OU6" s="1"/>
      <c r="OW6" s="1"/>
      <c r="OY6" s="1"/>
      <c r="PA6" s="1"/>
      <c r="PC6" s="1"/>
      <c r="PE6" s="1"/>
      <c r="PG6" s="1"/>
      <c r="PI6" s="1"/>
      <c r="PK6" s="1"/>
      <c r="PM6" s="1"/>
      <c r="PO6" s="1"/>
      <c r="PQ6" s="1"/>
      <c r="PS6" s="1"/>
      <c r="PU6" s="1"/>
      <c r="PW6" s="1"/>
      <c r="PY6" s="1"/>
      <c r="QA6" s="1"/>
      <c r="QC6" s="1"/>
      <c r="QE6" s="1"/>
      <c r="QG6" s="1"/>
      <c r="QI6" s="1"/>
      <c r="QK6" s="1"/>
      <c r="QO6" s="1"/>
      <c r="QQ6" s="1"/>
      <c r="QS6" s="1"/>
      <c r="QW6" s="1"/>
      <c r="RA6" s="1"/>
      <c r="RE6" s="1"/>
      <c r="RI6" s="1"/>
      <c r="RM6" s="1"/>
      <c r="RQ6" s="1"/>
      <c r="RU6" s="1"/>
      <c r="RY6" s="1"/>
      <c r="SC6" s="1"/>
      <c r="SG6" s="1"/>
      <c r="SK6" s="1"/>
      <c r="SO6" s="1"/>
      <c r="SS6" s="1"/>
      <c r="SW6" s="1"/>
      <c r="TA6" s="1"/>
      <c r="TU6" s="1"/>
      <c r="UO6" s="1"/>
      <c r="WC6" s="1"/>
    </row>
    <row r="7" spans="1:802" x14ac:dyDescent="0.25">
      <c r="HM7" s="1"/>
      <c r="IG7" s="1"/>
      <c r="JA7" s="1"/>
      <c r="JI7" s="1"/>
      <c r="JU7" s="1"/>
      <c r="JY7" s="1"/>
      <c r="KC7" s="1"/>
      <c r="KG7" s="1"/>
      <c r="KK7" s="1"/>
      <c r="KO7" s="1"/>
      <c r="KS7" s="1"/>
      <c r="KW7" s="1"/>
      <c r="LA7" s="1"/>
      <c r="LE7" s="1"/>
      <c r="LI7" s="1"/>
      <c r="LM7" s="1"/>
      <c r="LQ7" s="1"/>
      <c r="LU7" s="1"/>
      <c r="LY7" s="1"/>
      <c r="MC7" s="1"/>
      <c r="MG7" s="1"/>
      <c r="MK7" s="1"/>
      <c r="MO7" s="1"/>
      <c r="MS7" s="1"/>
      <c r="MW7" s="1"/>
      <c r="NA7" s="1"/>
      <c r="NE7" s="1"/>
      <c r="NI7" s="1"/>
      <c r="NM7" s="1"/>
      <c r="NQ7" s="1"/>
      <c r="NU7" s="1"/>
      <c r="NY7" s="1"/>
      <c r="OC7" s="1"/>
      <c r="OE7" s="1"/>
      <c r="OG7" s="1"/>
      <c r="OI7" s="1"/>
      <c r="OK7" s="1"/>
      <c r="OM7" s="1"/>
      <c r="OO7" s="1"/>
      <c r="OQ7" s="1"/>
      <c r="OS7" s="1"/>
      <c r="OU7" s="1"/>
      <c r="OW7" s="1"/>
      <c r="OY7" s="1"/>
      <c r="PA7" s="1"/>
      <c r="PC7" s="1"/>
      <c r="PE7" s="1"/>
      <c r="PG7" s="1"/>
      <c r="PI7" s="1"/>
      <c r="PK7" s="1"/>
      <c r="PM7" s="1"/>
      <c r="PO7" s="1"/>
      <c r="PQ7" s="1"/>
      <c r="PS7" s="1"/>
      <c r="PU7" s="1"/>
      <c r="PW7" s="1"/>
      <c r="PY7" s="1"/>
      <c r="QA7" s="1"/>
      <c r="QC7" s="1"/>
      <c r="QE7" s="1"/>
      <c r="QG7" s="1"/>
      <c r="QI7" s="1"/>
      <c r="QK7" s="1"/>
      <c r="QO7" s="1"/>
      <c r="QQ7" s="1"/>
      <c r="QS7" s="1"/>
      <c r="QW7" s="1"/>
      <c r="RA7" s="1"/>
      <c r="RE7" s="1"/>
      <c r="RI7" s="1"/>
      <c r="RM7" s="1"/>
      <c r="RQ7" s="1"/>
      <c r="RU7" s="1"/>
      <c r="RY7" s="1"/>
      <c r="SC7" s="1"/>
      <c r="SG7" s="1"/>
      <c r="SK7" s="1"/>
      <c r="SO7" s="1"/>
      <c r="SS7" s="1"/>
      <c r="SW7" s="1"/>
      <c r="TA7" s="1"/>
      <c r="TU7" s="1"/>
      <c r="WC7" s="1"/>
    </row>
    <row r="8" spans="1:802" x14ac:dyDescent="0.25">
      <c r="IG8" s="1"/>
      <c r="JA8" s="1"/>
      <c r="JI8" s="1"/>
      <c r="JU8" s="1"/>
      <c r="KG8" s="1"/>
      <c r="KK8" s="1"/>
      <c r="KO8" s="1"/>
      <c r="KS8" s="1"/>
      <c r="KW8" s="1"/>
      <c r="LA8" s="1"/>
      <c r="LE8" s="1"/>
      <c r="LI8" s="1"/>
      <c r="LM8" s="1"/>
      <c r="LQ8" s="1"/>
      <c r="LU8" s="1"/>
      <c r="LY8" s="1"/>
      <c r="MC8" s="1"/>
      <c r="MG8" s="1"/>
      <c r="MK8" s="1"/>
      <c r="MO8" s="1"/>
      <c r="MS8" s="1"/>
      <c r="MW8" s="1"/>
      <c r="NA8" s="1"/>
      <c r="NE8" s="1"/>
      <c r="NI8" s="1"/>
      <c r="NM8" s="1"/>
      <c r="NQ8" s="1"/>
      <c r="NU8" s="1"/>
      <c r="NY8" s="1"/>
      <c r="OC8" s="1"/>
      <c r="OE8" s="1"/>
      <c r="OG8" s="1"/>
      <c r="OI8" s="1"/>
      <c r="OK8" s="1"/>
      <c r="OM8" s="1"/>
      <c r="OO8" s="1"/>
      <c r="OQ8" s="1"/>
      <c r="OS8" s="1"/>
      <c r="OU8" s="1"/>
      <c r="OW8" s="1"/>
      <c r="OY8" s="1"/>
      <c r="PA8" s="1"/>
      <c r="PC8" s="1"/>
      <c r="PE8" s="1"/>
      <c r="PG8" s="1"/>
      <c r="PI8" s="1"/>
      <c r="PK8" s="1"/>
      <c r="PM8" s="1"/>
      <c r="PO8" s="1"/>
      <c r="PQ8" s="1"/>
      <c r="PS8" s="1"/>
      <c r="PU8" s="1"/>
      <c r="PW8" s="1"/>
      <c r="PY8" s="1"/>
      <c r="QA8" s="1"/>
      <c r="QC8" s="1"/>
      <c r="QE8" s="1"/>
      <c r="QG8" s="1"/>
      <c r="QI8" s="1"/>
      <c r="QK8" s="1"/>
      <c r="QO8" s="1"/>
      <c r="QS8" s="1"/>
      <c r="QW8" s="1"/>
      <c r="RA8" s="1"/>
      <c r="RE8" s="1"/>
      <c r="RI8" s="1"/>
      <c r="RM8" s="1"/>
      <c r="RQ8" s="1"/>
      <c r="RU8" s="1"/>
      <c r="RY8" s="1"/>
      <c r="SC8" s="1"/>
      <c r="SG8" s="1"/>
      <c r="SK8" s="1"/>
      <c r="SO8" s="1"/>
      <c r="SS8" s="1"/>
      <c r="SW8" s="1"/>
      <c r="TA8" s="1"/>
      <c r="TU8" s="1"/>
      <c r="WC8" s="1"/>
    </row>
    <row r="9" spans="1:802" x14ac:dyDescent="0.25">
      <c r="IG9" s="1"/>
      <c r="JA9" s="1"/>
      <c r="JU9" s="1"/>
      <c r="KG9" s="1"/>
      <c r="KK9" s="1"/>
      <c r="KO9" s="1"/>
      <c r="KS9" s="1"/>
      <c r="KW9" s="1"/>
      <c r="LA9" s="1"/>
      <c r="LE9" s="1"/>
      <c r="LI9" s="1"/>
      <c r="LM9" s="1"/>
      <c r="LQ9" s="1"/>
      <c r="LU9" s="1"/>
      <c r="LY9" s="1"/>
      <c r="MC9" s="1"/>
      <c r="MG9" s="1"/>
      <c r="MK9" s="1"/>
      <c r="MO9" s="1"/>
      <c r="MS9" s="1"/>
      <c r="MW9" s="1"/>
      <c r="NA9" s="1"/>
      <c r="NE9" s="1"/>
      <c r="NI9" s="1"/>
      <c r="NM9" s="1"/>
      <c r="NQ9" s="1"/>
      <c r="NU9" s="1"/>
      <c r="NY9" s="1"/>
      <c r="OC9" s="1"/>
      <c r="OE9" s="1"/>
      <c r="OG9" s="1"/>
      <c r="OI9" s="1"/>
      <c r="OK9" s="1"/>
      <c r="OM9" s="1"/>
      <c r="OO9" s="1"/>
      <c r="OQ9" s="1"/>
      <c r="OS9" s="1"/>
      <c r="OU9" s="1"/>
      <c r="OW9" s="1"/>
      <c r="OY9" s="1"/>
      <c r="PA9" s="1"/>
      <c r="PC9" s="1"/>
      <c r="PE9" s="1"/>
      <c r="PG9" s="1"/>
      <c r="PI9" s="1"/>
      <c r="PK9" s="1"/>
      <c r="PM9" s="1"/>
      <c r="PO9" s="1"/>
      <c r="PQ9" s="1"/>
      <c r="PS9" s="1"/>
      <c r="PU9" s="1"/>
      <c r="PW9" s="1"/>
      <c r="PY9" s="1"/>
      <c r="QA9" s="1"/>
      <c r="QC9" s="1"/>
      <c r="QE9" s="1"/>
      <c r="QG9" s="1"/>
      <c r="QI9" s="1"/>
      <c r="QK9" s="1"/>
      <c r="QO9" s="1"/>
      <c r="QS9" s="1"/>
      <c r="QW9" s="1"/>
      <c r="RA9" s="1"/>
      <c r="RE9" s="1"/>
      <c r="RI9" s="1"/>
      <c r="RM9" s="1"/>
      <c r="RQ9" s="1"/>
      <c r="RU9" s="1"/>
      <c r="RY9" s="1"/>
      <c r="SC9" s="1"/>
      <c r="SG9" s="1"/>
      <c r="SK9" s="1"/>
      <c r="SO9" s="1"/>
      <c r="SS9" s="1"/>
      <c r="SW9" s="1"/>
      <c r="TA9" s="1"/>
      <c r="TU9" s="1"/>
      <c r="WC9" s="1"/>
    </row>
    <row r="10" spans="1:802" x14ac:dyDescent="0.25">
      <c r="JA10" s="1"/>
      <c r="JU10" s="1"/>
      <c r="KK10" s="1"/>
      <c r="KO10" s="1"/>
      <c r="KS10" s="1"/>
      <c r="LA10" s="1"/>
      <c r="LE10" s="1"/>
      <c r="LI10" s="1"/>
      <c r="LM10" s="1"/>
      <c r="LQ10" s="1"/>
      <c r="LU10" s="1"/>
      <c r="LY10" s="1"/>
      <c r="MC10" s="1"/>
      <c r="MG10" s="1"/>
      <c r="MK10" s="1"/>
      <c r="MO10" s="1"/>
      <c r="MS10" s="1"/>
      <c r="MW10" s="1"/>
      <c r="NA10" s="1"/>
      <c r="NE10" s="1"/>
      <c r="NI10" s="1"/>
      <c r="NM10" s="1"/>
      <c r="NQ10" s="1"/>
      <c r="NU10" s="1"/>
      <c r="NY10" s="1"/>
      <c r="OC10" s="1"/>
      <c r="OE10" s="1"/>
      <c r="OG10" s="1"/>
      <c r="OI10" s="1"/>
      <c r="OK10" s="1"/>
      <c r="OM10" s="1"/>
      <c r="OO10" s="1"/>
      <c r="OQ10" s="1"/>
      <c r="OS10" s="1"/>
      <c r="OU10" s="1"/>
      <c r="OW10" s="1"/>
      <c r="OY10" s="1"/>
      <c r="PA10" s="1"/>
      <c r="PC10" s="1"/>
      <c r="PE10" s="1"/>
      <c r="PG10" s="1"/>
      <c r="PI10" s="1"/>
      <c r="PK10" s="1"/>
      <c r="PM10" s="1"/>
      <c r="PO10" s="1"/>
      <c r="PQ10" s="1"/>
      <c r="PS10" s="1"/>
      <c r="PU10" s="1"/>
      <c r="PW10" s="1"/>
      <c r="PY10" s="1"/>
      <c r="QA10" s="1"/>
      <c r="QC10" s="1"/>
      <c r="QE10" s="1"/>
      <c r="QG10" s="1"/>
      <c r="QI10" s="1"/>
      <c r="QK10" s="1"/>
      <c r="QO10" s="1"/>
      <c r="QS10" s="1"/>
      <c r="QW10" s="1"/>
      <c r="RA10" s="1"/>
      <c r="RE10" s="1"/>
      <c r="RI10" s="1"/>
      <c r="RM10" s="1"/>
      <c r="RQ10" s="1"/>
      <c r="RU10" s="1"/>
      <c r="RY10" s="1"/>
      <c r="SC10" s="1"/>
      <c r="SG10" s="1"/>
      <c r="SK10" s="1"/>
      <c r="SO10" s="1"/>
      <c r="SS10" s="1"/>
      <c r="SW10" s="1"/>
      <c r="TA10" s="1"/>
      <c r="TU10" s="1"/>
    </row>
    <row r="11" spans="1:802" x14ac:dyDescent="0.25">
      <c r="JA11" s="1"/>
      <c r="JU11" s="1"/>
      <c r="KK11" s="1"/>
      <c r="KO11" s="1"/>
      <c r="KS11" s="1"/>
      <c r="LA11" s="1"/>
      <c r="LE11" s="1"/>
      <c r="LI11" s="1"/>
      <c r="LM11" s="1"/>
      <c r="LQ11" s="1"/>
      <c r="LU11" s="1"/>
      <c r="LY11" s="1"/>
      <c r="MC11" s="1"/>
      <c r="MG11" s="1"/>
      <c r="MK11" s="1"/>
      <c r="MO11" s="1"/>
      <c r="MS11" s="1"/>
      <c r="MW11" s="1"/>
      <c r="NA11" s="1"/>
      <c r="NE11" s="1"/>
      <c r="NI11" s="1"/>
      <c r="NM11" s="1"/>
      <c r="NQ11" s="1"/>
      <c r="NU11" s="1"/>
      <c r="NY11" s="1"/>
      <c r="OC11" s="1"/>
      <c r="OE11" s="1"/>
      <c r="OG11" s="1"/>
      <c r="OI11" s="1"/>
      <c r="OK11" s="1"/>
      <c r="OM11" s="1"/>
      <c r="OO11" s="1"/>
      <c r="OQ11" s="1"/>
      <c r="OS11" s="1"/>
      <c r="OU11" s="1"/>
      <c r="OW11" s="1"/>
      <c r="OY11" s="1"/>
      <c r="PA11" s="1"/>
      <c r="PC11" s="1"/>
      <c r="PE11" s="1"/>
      <c r="PG11" s="1"/>
      <c r="PI11" s="1"/>
      <c r="PK11" s="1"/>
      <c r="PM11" s="1"/>
      <c r="PO11" s="1"/>
      <c r="PQ11" s="1"/>
      <c r="PS11" s="1"/>
      <c r="PU11" s="1"/>
      <c r="PW11" s="1"/>
      <c r="PY11" s="1"/>
      <c r="QA11" s="1"/>
      <c r="QC11" s="1"/>
      <c r="QE11" s="1"/>
      <c r="QG11" s="1"/>
      <c r="QI11" s="1"/>
      <c r="QK11" s="1"/>
      <c r="QO11" s="1"/>
      <c r="QS11" s="1"/>
      <c r="QW11" s="1"/>
      <c r="RA11" s="1"/>
      <c r="RE11" s="1"/>
      <c r="RI11" s="1"/>
      <c r="RM11" s="1"/>
      <c r="RQ11" s="1"/>
      <c r="RU11" s="1"/>
      <c r="RY11" s="1"/>
      <c r="SC11" s="1"/>
      <c r="SG11" s="1"/>
      <c r="SK11" s="1"/>
      <c r="SO11" s="1"/>
      <c r="SS11" s="1"/>
      <c r="SW11" s="1"/>
      <c r="TA11" s="1"/>
      <c r="TU11" s="1"/>
    </row>
    <row r="12" spans="1:802" x14ac:dyDescent="0.25">
      <c r="JA12" s="1"/>
      <c r="JU12" s="1"/>
      <c r="KO12" s="1"/>
      <c r="LA12" s="1"/>
      <c r="LE12" s="1"/>
      <c r="LI12" s="1"/>
      <c r="LM12" s="1"/>
      <c r="LQ12" s="1"/>
      <c r="LU12" s="1"/>
      <c r="LY12" s="1"/>
      <c r="MC12" s="1"/>
      <c r="MG12" s="1"/>
      <c r="MK12" s="1"/>
      <c r="MO12" s="1"/>
      <c r="MS12" s="1"/>
      <c r="MW12" s="1"/>
      <c r="NA12" s="1"/>
      <c r="NE12" s="1"/>
      <c r="NI12" s="1"/>
      <c r="NM12" s="1"/>
      <c r="NQ12" s="1"/>
      <c r="NU12" s="1"/>
      <c r="NY12" s="1"/>
      <c r="OC12" s="1"/>
      <c r="OE12" s="1"/>
      <c r="OG12" s="1"/>
      <c r="OK12" s="1"/>
      <c r="OM12" s="1"/>
      <c r="OO12" s="1"/>
      <c r="OQ12" s="1"/>
      <c r="OS12" s="1"/>
      <c r="OU12" s="1"/>
      <c r="OW12" s="1"/>
      <c r="OY12" s="1"/>
      <c r="PA12" s="1"/>
      <c r="PC12" s="1"/>
      <c r="PE12" s="1"/>
      <c r="PG12" s="1"/>
      <c r="PI12" s="1"/>
      <c r="PK12" s="1"/>
      <c r="PM12" s="1"/>
      <c r="PO12" s="1"/>
      <c r="PQ12" s="1"/>
      <c r="PS12" s="1"/>
      <c r="PU12" s="1"/>
      <c r="PW12" s="1"/>
      <c r="PY12" s="1"/>
      <c r="QA12" s="1"/>
      <c r="QC12" s="1"/>
      <c r="QE12" s="1"/>
      <c r="QG12" s="1"/>
      <c r="QI12" s="1"/>
      <c r="QK12" s="1"/>
      <c r="QO12" s="1"/>
      <c r="QS12" s="1"/>
      <c r="QW12" s="1"/>
      <c r="RA12" s="1"/>
      <c r="RE12" s="1"/>
      <c r="RI12" s="1"/>
      <c r="RM12" s="1"/>
      <c r="RQ12" s="1"/>
      <c r="RU12" s="1"/>
      <c r="RY12" s="1"/>
      <c r="SC12" s="1"/>
      <c r="SG12" s="1"/>
      <c r="SK12" s="1"/>
      <c r="SO12" s="1"/>
      <c r="SW12" s="1"/>
      <c r="TA12" s="1"/>
      <c r="TU12" s="1"/>
    </row>
    <row r="13" spans="1:802" x14ac:dyDescent="0.25">
      <c r="JA13" s="1"/>
      <c r="JU13" s="1"/>
      <c r="KO13" s="1"/>
      <c r="LA13" s="1"/>
      <c r="LE13" s="1"/>
      <c r="LI13" s="1"/>
      <c r="LM13" s="1"/>
      <c r="LQ13" s="1"/>
      <c r="LU13" s="1"/>
      <c r="LY13" s="1"/>
      <c r="MC13" s="1"/>
      <c r="MG13" s="1"/>
      <c r="MK13" s="1"/>
      <c r="MO13" s="1"/>
      <c r="MS13" s="1"/>
      <c r="MW13" s="1"/>
      <c r="NA13" s="1"/>
      <c r="NE13" s="1"/>
      <c r="NI13" s="1"/>
      <c r="NM13" s="1"/>
      <c r="NQ13" s="1"/>
      <c r="NU13" s="1"/>
      <c r="NY13" s="1"/>
      <c r="OC13" s="1"/>
      <c r="OE13" s="1"/>
      <c r="OG13" s="1"/>
      <c r="OK13" s="1"/>
      <c r="OM13" s="1"/>
      <c r="OO13" s="1"/>
      <c r="OQ13" s="1"/>
      <c r="OS13" s="1"/>
      <c r="OU13" s="1"/>
      <c r="OW13" s="1"/>
      <c r="OY13" s="1"/>
      <c r="PA13" s="1"/>
      <c r="PC13" s="1"/>
      <c r="PE13" s="1"/>
      <c r="PG13" s="1"/>
      <c r="PI13" s="1"/>
      <c r="PK13" s="1"/>
      <c r="PM13" s="1"/>
      <c r="PO13" s="1"/>
      <c r="PQ13" s="1"/>
      <c r="PS13" s="1"/>
      <c r="PU13" s="1"/>
      <c r="PW13" s="1"/>
      <c r="PY13" s="1"/>
      <c r="QA13" s="1"/>
      <c r="QC13" s="1"/>
      <c r="QE13" s="1"/>
      <c r="QG13" s="1"/>
      <c r="QI13" s="1"/>
      <c r="QK13" s="1"/>
      <c r="QO13" s="1"/>
      <c r="QS13" s="1"/>
      <c r="QW13" s="1"/>
      <c r="RA13" s="1"/>
      <c r="RE13" s="1"/>
      <c r="RI13" s="1"/>
      <c r="RM13" s="1"/>
      <c r="RQ13" s="1"/>
      <c r="RU13" s="1"/>
      <c r="RY13" s="1"/>
      <c r="SC13" s="1"/>
      <c r="SG13" s="1"/>
      <c r="SK13" s="1"/>
      <c r="SO13" s="1"/>
      <c r="SW13" s="1"/>
      <c r="TA13" s="1"/>
      <c r="TU13" s="1"/>
    </row>
    <row r="14" spans="1:802" x14ac:dyDescent="0.25">
      <c r="JA14" s="1"/>
      <c r="JU14" s="1"/>
      <c r="KO14" s="1"/>
      <c r="LA14" s="1"/>
      <c r="LE14" s="1"/>
      <c r="LI14" s="1"/>
      <c r="LM14" s="1"/>
      <c r="LQ14" s="1"/>
      <c r="LU14" s="1"/>
      <c r="LY14" s="1"/>
      <c r="MC14" s="1"/>
      <c r="MG14" s="1"/>
      <c r="MK14" s="1"/>
      <c r="MO14" s="1"/>
      <c r="MS14" s="1"/>
      <c r="MW14" s="1"/>
      <c r="NA14" s="1"/>
      <c r="NE14" s="1"/>
      <c r="NI14" s="1"/>
      <c r="NM14" s="1"/>
      <c r="NQ14" s="1"/>
      <c r="NU14" s="1"/>
      <c r="NY14" s="1"/>
      <c r="OC14" s="1"/>
      <c r="OG14" s="1"/>
      <c r="OK14" s="1"/>
      <c r="OM14" s="1"/>
      <c r="OO14" s="1"/>
      <c r="OQ14" s="1"/>
      <c r="OS14" s="1"/>
      <c r="OU14" s="1"/>
      <c r="OW14" s="1"/>
      <c r="OY14" s="1"/>
      <c r="PA14" s="1"/>
      <c r="PC14" s="1"/>
      <c r="PE14" s="1"/>
      <c r="PG14" s="1"/>
      <c r="PI14" s="1"/>
      <c r="PK14" s="1"/>
      <c r="PM14" s="1"/>
      <c r="PO14" s="1"/>
      <c r="PQ14" s="1"/>
      <c r="PS14" s="1"/>
      <c r="PU14" s="1"/>
      <c r="PW14" s="1"/>
      <c r="PY14" s="1"/>
      <c r="QA14" s="1"/>
      <c r="QC14" s="1"/>
      <c r="QE14" s="1"/>
      <c r="QG14" s="1"/>
      <c r="QI14" s="1"/>
      <c r="QK14" s="1"/>
      <c r="QO14" s="1"/>
      <c r="QS14" s="1"/>
      <c r="QW14" s="1"/>
      <c r="RA14" s="1"/>
      <c r="RE14" s="1"/>
      <c r="RI14" s="1"/>
      <c r="RM14" s="1"/>
      <c r="RQ14" s="1"/>
      <c r="RU14" s="1"/>
      <c r="RY14" s="1"/>
      <c r="SC14" s="1"/>
      <c r="SG14" s="1"/>
      <c r="SK14" s="1"/>
      <c r="SO14" s="1"/>
      <c r="TU14" s="1"/>
    </row>
    <row r="15" spans="1:802" x14ac:dyDescent="0.25">
      <c r="JA15" s="1"/>
      <c r="JU15" s="1"/>
      <c r="KO15" s="1"/>
      <c r="LA15" s="1"/>
      <c r="LE15" s="1"/>
      <c r="LI15" s="1"/>
      <c r="LM15" s="1"/>
      <c r="LQ15" s="1"/>
      <c r="LU15" s="1"/>
      <c r="LY15" s="1"/>
      <c r="MC15" s="1"/>
      <c r="MG15" s="1"/>
      <c r="MK15" s="1"/>
      <c r="MO15" s="1"/>
      <c r="MS15" s="1"/>
      <c r="MW15" s="1"/>
      <c r="NA15" s="1"/>
      <c r="NE15" s="1"/>
      <c r="NI15" s="1"/>
      <c r="NM15" s="1"/>
      <c r="NQ15" s="1"/>
      <c r="NU15" s="1"/>
      <c r="NY15" s="1"/>
      <c r="OC15" s="1"/>
      <c r="OG15" s="1"/>
      <c r="OK15" s="1"/>
      <c r="OM15" s="1"/>
      <c r="OO15" s="1"/>
      <c r="OQ15" s="1"/>
      <c r="OS15" s="1"/>
      <c r="OU15" s="1"/>
      <c r="OW15" s="1"/>
      <c r="OY15" s="1"/>
      <c r="PA15" s="1"/>
      <c r="PC15" s="1"/>
      <c r="PE15" s="1"/>
      <c r="PG15" s="1"/>
      <c r="PI15" s="1"/>
      <c r="PK15" s="1"/>
      <c r="PM15" s="1"/>
      <c r="PO15" s="1"/>
      <c r="PQ15" s="1"/>
      <c r="PS15" s="1"/>
      <c r="PU15" s="1"/>
      <c r="PW15" s="1"/>
      <c r="PY15" s="1"/>
      <c r="QA15" s="1"/>
      <c r="QC15" s="1"/>
      <c r="QE15" s="1"/>
      <c r="QG15" s="1"/>
      <c r="QK15" s="1"/>
      <c r="QO15" s="1"/>
      <c r="QS15" s="1"/>
      <c r="QW15" s="1"/>
      <c r="RA15" s="1"/>
      <c r="RE15" s="1"/>
      <c r="RI15" s="1"/>
      <c r="RM15" s="1"/>
      <c r="RQ15" s="1"/>
      <c r="RU15" s="1"/>
      <c r="RY15" s="1"/>
      <c r="SC15" s="1"/>
      <c r="SG15" s="1"/>
      <c r="TU15" s="1"/>
    </row>
    <row r="16" spans="1:802" x14ac:dyDescent="0.25">
      <c r="JA16" s="1"/>
      <c r="JU16" s="1"/>
      <c r="KO16" s="1"/>
      <c r="LA16" s="1"/>
      <c r="LE16" s="1"/>
      <c r="LI16" s="1"/>
      <c r="LM16" s="1"/>
      <c r="LQ16" s="1"/>
      <c r="LU16" s="1"/>
      <c r="LY16" s="1"/>
      <c r="MC16" s="1"/>
      <c r="MG16" s="1"/>
      <c r="MK16" s="1"/>
      <c r="MO16" s="1"/>
      <c r="MS16" s="1"/>
      <c r="MW16" s="1"/>
      <c r="NA16" s="1"/>
      <c r="NE16" s="1"/>
      <c r="NI16" s="1"/>
      <c r="NM16" s="1"/>
      <c r="NQ16" s="1"/>
      <c r="NU16" s="1"/>
      <c r="NY16" s="1"/>
      <c r="OC16" s="1"/>
      <c r="OG16" s="1"/>
      <c r="OK16" s="1"/>
      <c r="OM16" s="1"/>
      <c r="OO16" s="1"/>
      <c r="OQ16" s="1"/>
      <c r="OS16" s="1"/>
      <c r="OU16" s="1"/>
      <c r="OW16" s="1"/>
      <c r="OY16" s="1"/>
      <c r="PA16" s="1"/>
      <c r="PC16" s="1"/>
      <c r="PE16" s="1"/>
      <c r="PG16" s="1"/>
      <c r="PI16" s="1"/>
      <c r="PK16" s="1"/>
      <c r="PM16" s="1"/>
      <c r="PO16" s="1"/>
      <c r="PQ16" s="1"/>
      <c r="PS16" s="1"/>
      <c r="PU16" s="1"/>
      <c r="PW16" s="1"/>
      <c r="PY16" s="1"/>
      <c r="QA16" s="1"/>
      <c r="QC16" s="1"/>
      <c r="QE16" s="1"/>
      <c r="QG16" s="1"/>
      <c r="QK16" s="1"/>
      <c r="QO16" s="1"/>
      <c r="QS16" s="1"/>
      <c r="QW16" s="1"/>
      <c r="RA16" s="1"/>
      <c r="RE16" s="1"/>
      <c r="RI16" s="1"/>
      <c r="RM16" s="1"/>
      <c r="RQ16" s="1"/>
      <c r="RU16" s="1"/>
      <c r="RY16" s="1"/>
      <c r="SC16" s="1"/>
      <c r="SG16" s="1"/>
    </row>
    <row r="17" spans="261:501" x14ac:dyDescent="0.25">
      <c r="JA17" s="1"/>
      <c r="JU17" s="1"/>
      <c r="KO17" s="1"/>
      <c r="LA17" s="1"/>
      <c r="LE17" s="1"/>
      <c r="LI17" s="1"/>
      <c r="LM17" s="1"/>
      <c r="LQ17" s="1"/>
      <c r="LU17" s="1"/>
      <c r="LY17" s="1"/>
      <c r="MC17" s="1"/>
      <c r="MG17" s="1"/>
      <c r="MK17" s="1"/>
      <c r="MO17" s="1"/>
      <c r="MS17" s="1"/>
      <c r="MW17" s="1"/>
      <c r="NA17" s="1"/>
      <c r="NE17" s="1"/>
      <c r="NI17" s="1"/>
      <c r="NM17" s="1"/>
      <c r="NQ17" s="1"/>
      <c r="NU17" s="1"/>
      <c r="NY17" s="1"/>
      <c r="OC17" s="1"/>
      <c r="OG17" s="1"/>
      <c r="OK17" s="1"/>
      <c r="OO17" s="1"/>
      <c r="OQ17" s="1"/>
      <c r="OS17" s="1"/>
      <c r="OU17" s="1"/>
      <c r="OW17" s="1"/>
      <c r="OY17" s="1"/>
      <c r="PA17" s="1"/>
      <c r="PC17" s="1"/>
      <c r="PE17" s="1"/>
      <c r="PG17" s="1"/>
      <c r="PI17" s="1"/>
      <c r="PK17" s="1"/>
      <c r="PM17" s="1"/>
      <c r="PO17" s="1"/>
      <c r="PQ17" s="1"/>
      <c r="PS17" s="1"/>
      <c r="PU17" s="1"/>
      <c r="PW17" s="1"/>
      <c r="PY17" s="1"/>
      <c r="QA17" s="1"/>
      <c r="QC17" s="1"/>
      <c r="QE17" s="1"/>
      <c r="QG17" s="1"/>
      <c r="QK17" s="1"/>
      <c r="QO17" s="1"/>
      <c r="QS17" s="1"/>
      <c r="QW17" s="1"/>
      <c r="RA17" s="1"/>
      <c r="RE17" s="1"/>
      <c r="RI17" s="1"/>
      <c r="RM17" s="1"/>
      <c r="RQ17" s="1"/>
      <c r="RU17" s="1"/>
      <c r="RY17" s="1"/>
      <c r="SC17" s="1"/>
      <c r="SG17" s="1"/>
    </row>
    <row r="18" spans="261:501" x14ac:dyDescent="0.25">
      <c r="JA18" s="1"/>
      <c r="JU18" s="1"/>
      <c r="KO18" s="1"/>
      <c r="LA18" s="1"/>
      <c r="LE18" s="1"/>
      <c r="LI18" s="1"/>
      <c r="LM18" s="1"/>
      <c r="LQ18" s="1"/>
      <c r="LU18" s="1"/>
      <c r="LY18" s="1"/>
      <c r="MC18" s="1"/>
      <c r="MG18" s="1"/>
      <c r="MK18" s="1"/>
      <c r="MO18" s="1"/>
      <c r="MS18" s="1"/>
      <c r="MW18" s="1"/>
      <c r="NA18" s="1"/>
      <c r="NE18" s="1"/>
      <c r="NI18" s="1"/>
      <c r="NM18" s="1"/>
      <c r="NQ18" s="1"/>
      <c r="NU18" s="1"/>
      <c r="NY18" s="1"/>
      <c r="OC18" s="1"/>
      <c r="OG18" s="1"/>
      <c r="OK18" s="1"/>
      <c r="OO18" s="1"/>
      <c r="OS18" s="1"/>
      <c r="OU18" s="1"/>
      <c r="OW18" s="1"/>
      <c r="OY18" s="1"/>
      <c r="PA18" s="1"/>
      <c r="PC18" s="1"/>
      <c r="PE18" s="1"/>
      <c r="PG18" s="1"/>
      <c r="PI18" s="1"/>
      <c r="PK18" s="1"/>
      <c r="PM18" s="1"/>
      <c r="PO18" s="1"/>
      <c r="PQ18" s="1"/>
      <c r="PS18" s="1"/>
      <c r="PU18" s="1"/>
      <c r="PW18" s="1"/>
      <c r="PY18" s="1"/>
      <c r="QA18" s="1"/>
      <c r="QC18" s="1"/>
      <c r="QG18" s="1"/>
      <c r="QK18" s="1"/>
      <c r="QO18" s="1"/>
      <c r="QS18" s="1"/>
      <c r="QW18" s="1"/>
      <c r="RA18" s="1"/>
      <c r="RE18" s="1"/>
      <c r="RI18" s="1"/>
      <c r="RM18" s="1"/>
      <c r="RQ18" s="1"/>
      <c r="RU18" s="1"/>
      <c r="RY18" s="1"/>
      <c r="SC18" s="1"/>
      <c r="SG18" s="1"/>
    </row>
    <row r="19" spans="261:501" x14ac:dyDescent="0.25">
      <c r="JA19" s="1"/>
      <c r="JU19" s="1"/>
      <c r="KO19" s="1"/>
      <c r="LA19" s="1"/>
      <c r="LE19" s="1"/>
      <c r="LI19" s="1"/>
      <c r="LM19" s="1"/>
      <c r="LQ19" s="1"/>
      <c r="LU19" s="1"/>
      <c r="LY19" s="1"/>
      <c r="MC19" s="1"/>
      <c r="MG19" s="1"/>
      <c r="MK19" s="1"/>
      <c r="MO19" s="1"/>
      <c r="MS19" s="1"/>
      <c r="MW19" s="1"/>
      <c r="NA19" s="1"/>
      <c r="NE19" s="1"/>
      <c r="NI19" s="1"/>
      <c r="NM19" s="1"/>
      <c r="NQ19" s="1"/>
      <c r="NU19" s="1"/>
      <c r="NY19" s="1"/>
      <c r="OC19" s="1"/>
      <c r="OG19" s="1"/>
      <c r="OK19" s="1"/>
      <c r="OO19" s="1"/>
      <c r="OS19" s="1"/>
      <c r="OW19" s="1"/>
      <c r="OY19" s="1"/>
      <c r="PA19" s="1"/>
      <c r="PC19" s="1"/>
      <c r="PE19" s="1"/>
      <c r="PG19" s="1"/>
      <c r="PI19" s="1"/>
      <c r="PK19" s="1"/>
      <c r="PM19" s="1"/>
      <c r="PO19" s="1"/>
      <c r="PQ19" s="1"/>
      <c r="PS19" s="1"/>
      <c r="PU19" s="1"/>
      <c r="PW19" s="1"/>
      <c r="PY19" s="1"/>
      <c r="QC19" s="1"/>
      <c r="QG19" s="1"/>
      <c r="QK19" s="1"/>
      <c r="QO19" s="1"/>
      <c r="QS19" s="1"/>
      <c r="QW19" s="1"/>
      <c r="RA19" s="1"/>
      <c r="RE19" s="1"/>
      <c r="RI19" s="1"/>
      <c r="RM19" s="1"/>
      <c r="RQ19" s="1"/>
      <c r="RU19" s="1"/>
      <c r="RY19" s="1"/>
      <c r="SC19" s="1"/>
      <c r="SG19" s="1"/>
    </row>
    <row r="20" spans="261:501" x14ac:dyDescent="0.25">
      <c r="JA20" s="1"/>
      <c r="JU20" s="1"/>
      <c r="KO20" s="1"/>
      <c r="LA20" s="1"/>
      <c r="LE20" s="1"/>
      <c r="LI20" s="1"/>
      <c r="LM20" s="1"/>
      <c r="LQ20" s="1"/>
      <c r="LU20" s="1"/>
      <c r="LY20" s="1"/>
      <c r="MC20" s="1"/>
      <c r="MG20" s="1"/>
      <c r="MK20" s="1"/>
      <c r="MO20" s="1"/>
      <c r="MS20" s="1"/>
      <c r="MW20" s="1"/>
      <c r="NA20" s="1"/>
      <c r="NE20" s="1"/>
      <c r="NI20" s="1"/>
      <c r="NM20" s="1"/>
      <c r="NQ20" s="1"/>
      <c r="NU20" s="1"/>
      <c r="NY20" s="1"/>
      <c r="OC20" s="1"/>
      <c r="OG20" s="1"/>
      <c r="OK20" s="1"/>
      <c r="OO20" s="1"/>
      <c r="OS20" s="1"/>
      <c r="OW20" s="1"/>
      <c r="PA20" s="1"/>
      <c r="PC20" s="1"/>
      <c r="PE20" s="1"/>
      <c r="PI20" s="1"/>
      <c r="PK20" s="1"/>
      <c r="PM20" s="1"/>
      <c r="PO20" s="1"/>
      <c r="PQ20" s="1"/>
      <c r="PS20" s="1"/>
      <c r="PU20" s="1"/>
      <c r="PW20" s="1"/>
      <c r="PY20" s="1"/>
      <c r="QC20" s="1"/>
      <c r="QG20" s="1"/>
      <c r="QK20" s="1"/>
      <c r="QO20" s="1"/>
      <c r="QS20" s="1"/>
      <c r="QW20" s="1"/>
      <c r="RA20" s="1"/>
      <c r="RE20" s="1"/>
      <c r="RI20" s="1"/>
      <c r="RM20" s="1"/>
      <c r="RQ20" s="1"/>
      <c r="RU20" s="1"/>
      <c r="SC20" s="1"/>
      <c r="SG20" s="1"/>
    </row>
    <row r="21" spans="261:501" x14ac:dyDescent="0.25">
      <c r="JA21" s="1"/>
      <c r="JU21" s="1"/>
      <c r="KO21" s="1"/>
      <c r="LA21" s="1"/>
      <c r="LI21" s="1"/>
      <c r="LM21" s="1"/>
      <c r="LQ21" s="1"/>
      <c r="LU21" s="1"/>
      <c r="LY21" s="1"/>
      <c r="MC21" s="1"/>
      <c r="MG21" s="1"/>
      <c r="MK21" s="1"/>
      <c r="MO21" s="1"/>
      <c r="MS21" s="1"/>
      <c r="MW21" s="1"/>
      <c r="NA21" s="1"/>
      <c r="NE21" s="1"/>
      <c r="NI21" s="1"/>
      <c r="NM21" s="1"/>
      <c r="NQ21" s="1"/>
      <c r="NU21" s="1"/>
      <c r="NY21" s="1"/>
      <c r="OC21" s="1"/>
      <c r="OG21" s="1"/>
      <c r="OK21" s="1"/>
      <c r="OO21" s="1"/>
      <c r="OS21" s="1"/>
      <c r="OW21" s="1"/>
      <c r="PA21" s="1"/>
      <c r="PE21" s="1"/>
      <c r="PI21" s="1"/>
      <c r="PM21" s="1"/>
      <c r="PQ21" s="1"/>
      <c r="PU21" s="1"/>
      <c r="PY21" s="1"/>
      <c r="QC21" s="1"/>
      <c r="QG21" s="1"/>
      <c r="QK21" s="1"/>
      <c r="QO21" s="1"/>
      <c r="QS21" s="1"/>
      <c r="QW21" s="1"/>
      <c r="RA21" s="1"/>
      <c r="RE21" s="1"/>
      <c r="RI21" s="1"/>
      <c r="RM21" s="1"/>
      <c r="RQ21" s="1"/>
      <c r="RU21" s="1"/>
      <c r="SC21" s="1"/>
      <c r="SG21" s="1"/>
    </row>
    <row r="22" spans="261:501" x14ac:dyDescent="0.25">
      <c r="JA22" s="1"/>
      <c r="JU22" s="1"/>
      <c r="KO22" s="1"/>
      <c r="LA22" s="1"/>
      <c r="LI22" s="1"/>
      <c r="LM22" s="1"/>
      <c r="LQ22" s="1"/>
      <c r="LU22" s="1"/>
      <c r="LY22" s="1"/>
      <c r="MC22" s="1"/>
      <c r="MG22" s="1"/>
      <c r="MK22" s="1"/>
      <c r="MO22" s="1"/>
      <c r="MS22" s="1"/>
      <c r="MW22" s="1"/>
      <c r="NA22" s="1"/>
      <c r="NE22" s="1"/>
      <c r="NI22" s="1"/>
      <c r="NM22" s="1"/>
      <c r="NQ22" s="1"/>
      <c r="NU22" s="1"/>
      <c r="NY22" s="1"/>
      <c r="OC22" s="1"/>
      <c r="OG22" s="1"/>
      <c r="OK22" s="1"/>
      <c r="OO22" s="1"/>
      <c r="OS22" s="1"/>
      <c r="OW22" s="1"/>
      <c r="PA22" s="1"/>
      <c r="PE22" s="1"/>
      <c r="PI22" s="1"/>
      <c r="PM22" s="1"/>
      <c r="PQ22" s="1"/>
      <c r="PU22" s="1"/>
      <c r="PY22" s="1"/>
      <c r="QC22" s="1"/>
      <c r="QG22" s="1"/>
      <c r="QK22" s="1"/>
      <c r="QO22" s="1"/>
      <c r="QS22" s="1"/>
      <c r="QW22" s="1"/>
      <c r="RA22" s="1"/>
      <c r="RE22" s="1"/>
      <c r="RI22" s="1"/>
      <c r="RM22" s="1"/>
      <c r="RQ22" s="1"/>
      <c r="RU22" s="1"/>
      <c r="SC22" s="1"/>
      <c r="SG22" s="1"/>
    </row>
    <row r="23" spans="261:501" x14ac:dyDescent="0.25">
      <c r="JA23" s="1"/>
      <c r="JU23" s="1"/>
      <c r="KO23" s="1"/>
      <c r="LA23" s="1"/>
      <c r="LI23" s="1"/>
      <c r="LM23" s="1"/>
      <c r="LQ23" s="1"/>
      <c r="LU23" s="1"/>
      <c r="LY23" s="1"/>
      <c r="MC23" s="1"/>
      <c r="MG23" s="1"/>
      <c r="MK23" s="1"/>
      <c r="MO23" s="1"/>
      <c r="MS23" s="1"/>
      <c r="MW23" s="1"/>
      <c r="NA23" s="1"/>
      <c r="NE23" s="1"/>
      <c r="NI23" s="1"/>
      <c r="NM23" s="1"/>
      <c r="NQ23" s="1"/>
      <c r="NU23" s="1"/>
      <c r="NY23" s="1"/>
      <c r="OC23" s="1"/>
      <c r="OG23" s="1"/>
      <c r="OK23" s="1"/>
      <c r="OO23" s="1"/>
      <c r="OS23" s="1"/>
      <c r="OW23" s="1"/>
      <c r="PA23" s="1"/>
      <c r="PE23" s="1"/>
      <c r="PI23" s="1"/>
      <c r="PM23" s="1"/>
      <c r="PQ23" s="1"/>
      <c r="PU23" s="1"/>
      <c r="PY23" s="1"/>
      <c r="QC23" s="1"/>
      <c r="QG23" s="1"/>
      <c r="QK23" s="1"/>
      <c r="QO23" s="1"/>
      <c r="QS23" s="1"/>
      <c r="QW23" s="1"/>
      <c r="RA23" s="1"/>
      <c r="RE23" s="1"/>
      <c r="RI23" s="1"/>
      <c r="RM23" s="1"/>
      <c r="RQ23" s="1"/>
      <c r="RU23" s="1"/>
      <c r="SC23" s="1"/>
      <c r="SG23" s="1"/>
    </row>
    <row r="24" spans="261:501" x14ac:dyDescent="0.25">
      <c r="JA24" s="1"/>
      <c r="JU24" s="1"/>
      <c r="KO24" s="1"/>
      <c r="LA24" s="1"/>
      <c r="LI24" s="1"/>
      <c r="LM24" s="1"/>
      <c r="LQ24" s="1"/>
      <c r="LU24" s="1"/>
      <c r="LY24" s="1"/>
      <c r="MC24" s="1"/>
      <c r="MG24" s="1"/>
      <c r="MK24" s="1"/>
      <c r="MO24" s="1"/>
      <c r="MS24" s="1"/>
      <c r="MW24" s="1"/>
      <c r="NA24" s="1"/>
      <c r="NE24" s="1"/>
      <c r="NI24" s="1"/>
      <c r="NM24" s="1"/>
      <c r="NQ24" s="1"/>
      <c r="NU24" s="1"/>
      <c r="NY24" s="1"/>
      <c r="OC24" s="1"/>
      <c r="OG24" s="1"/>
      <c r="OK24" s="1"/>
      <c r="OO24" s="1"/>
      <c r="OS24" s="1"/>
      <c r="OW24" s="1"/>
      <c r="PA24" s="1"/>
      <c r="PE24" s="1"/>
      <c r="PI24" s="1"/>
      <c r="PM24" s="1"/>
      <c r="PQ24" s="1"/>
      <c r="PU24" s="1"/>
      <c r="PY24" s="1"/>
      <c r="QC24" s="1"/>
      <c r="QG24" s="1"/>
      <c r="QK24" s="1"/>
      <c r="QO24" s="1"/>
      <c r="QS24" s="1"/>
      <c r="QW24" s="1"/>
      <c r="RA24" s="1"/>
      <c r="RE24" s="1"/>
      <c r="RI24" s="1"/>
      <c r="RM24" s="1"/>
      <c r="RQ24" s="1"/>
      <c r="RU24" s="1"/>
      <c r="SC24" s="1"/>
      <c r="SG24" s="1"/>
    </row>
    <row r="25" spans="261:501" x14ac:dyDescent="0.25">
      <c r="JA25" s="1"/>
      <c r="JU25" s="1"/>
      <c r="KO25" s="1"/>
      <c r="LA25" s="1"/>
      <c r="LI25" s="1"/>
      <c r="LM25" s="1"/>
      <c r="LQ25" s="1"/>
      <c r="LU25" s="1"/>
      <c r="LY25" s="1"/>
      <c r="MC25" s="1"/>
      <c r="MG25" s="1"/>
      <c r="MK25" s="1"/>
      <c r="MO25" s="1"/>
      <c r="MS25" s="1"/>
      <c r="MW25" s="1"/>
      <c r="NA25" s="1"/>
      <c r="NE25" s="1"/>
      <c r="NI25" s="1"/>
      <c r="NM25" s="1"/>
      <c r="NQ25" s="1"/>
      <c r="NU25" s="1"/>
      <c r="NY25" s="1"/>
      <c r="OC25" s="1"/>
      <c r="OG25" s="1"/>
      <c r="OK25" s="1"/>
      <c r="OO25" s="1"/>
      <c r="OS25" s="1"/>
      <c r="OW25" s="1"/>
      <c r="PA25" s="1"/>
      <c r="PE25" s="1"/>
      <c r="PI25" s="1"/>
      <c r="PM25" s="1"/>
      <c r="PQ25" s="1"/>
      <c r="PU25" s="1"/>
      <c r="PY25" s="1"/>
      <c r="QC25" s="1"/>
      <c r="QG25" s="1"/>
      <c r="QK25" s="1"/>
      <c r="QO25" s="1"/>
      <c r="QS25" s="1"/>
      <c r="QW25" s="1"/>
      <c r="RA25" s="1"/>
      <c r="RE25" s="1"/>
      <c r="RI25" s="1"/>
      <c r="RM25" s="1"/>
      <c r="RQ25" s="1"/>
      <c r="RU25" s="1"/>
      <c r="SC25" s="1"/>
      <c r="SG25" s="1"/>
    </row>
    <row r="26" spans="261:501" x14ac:dyDescent="0.25">
      <c r="JA26" s="1"/>
      <c r="JU26" s="1"/>
      <c r="KO26" s="1"/>
      <c r="LA26" s="1"/>
      <c r="LI26" s="1"/>
      <c r="LM26" s="1"/>
      <c r="LQ26" s="1"/>
      <c r="LU26" s="1"/>
      <c r="LY26" s="1"/>
      <c r="MC26" s="1"/>
      <c r="MG26" s="1"/>
      <c r="MK26" s="1"/>
      <c r="MO26" s="1"/>
      <c r="MS26" s="1"/>
      <c r="MW26" s="1"/>
      <c r="NA26" s="1"/>
      <c r="NE26" s="1"/>
      <c r="NI26" s="1"/>
      <c r="NM26" s="1"/>
      <c r="NQ26" s="1"/>
      <c r="NU26" s="1"/>
      <c r="NY26" s="1"/>
      <c r="OC26" s="1"/>
      <c r="OG26" s="1"/>
      <c r="OK26" s="1"/>
      <c r="OO26" s="1"/>
      <c r="OS26" s="1"/>
      <c r="OW26" s="1"/>
      <c r="PA26" s="1"/>
      <c r="PE26" s="1"/>
      <c r="PI26" s="1"/>
      <c r="PM26" s="1"/>
      <c r="PQ26" s="1"/>
      <c r="PU26" s="1"/>
      <c r="PY26" s="1"/>
      <c r="QC26" s="1"/>
      <c r="QG26" s="1"/>
      <c r="QK26" s="1"/>
      <c r="QO26" s="1"/>
      <c r="QS26" s="1"/>
      <c r="QW26" s="1"/>
      <c r="RA26" s="1"/>
      <c r="RE26" s="1"/>
      <c r="RI26" s="1"/>
      <c r="RM26" s="1"/>
      <c r="RQ26" s="1"/>
      <c r="RU26" s="1"/>
      <c r="SC26" s="1"/>
      <c r="SG26" s="1"/>
    </row>
    <row r="27" spans="261:501" x14ac:dyDescent="0.25">
      <c r="JA27" s="1"/>
      <c r="JU27" s="1"/>
      <c r="KO27" s="1"/>
      <c r="LA27" s="1"/>
      <c r="LI27" s="1"/>
      <c r="LU27" s="1"/>
      <c r="LY27" s="1"/>
      <c r="MC27" s="1"/>
      <c r="MG27" s="1"/>
      <c r="MK27" s="1"/>
      <c r="MO27" s="1"/>
      <c r="MS27" s="1"/>
      <c r="MW27" s="1"/>
      <c r="NA27" s="1"/>
      <c r="NE27" s="1"/>
      <c r="NI27" s="1"/>
      <c r="NM27" s="1"/>
      <c r="NQ27" s="1"/>
      <c r="NU27" s="1"/>
      <c r="NY27" s="1"/>
      <c r="OC27" s="1"/>
      <c r="OG27" s="1"/>
      <c r="OK27" s="1"/>
      <c r="OO27" s="1"/>
      <c r="OS27" s="1"/>
      <c r="OW27" s="1"/>
      <c r="PA27" s="1"/>
      <c r="PE27" s="1"/>
      <c r="PI27" s="1"/>
      <c r="PM27" s="1"/>
      <c r="PQ27" s="1"/>
      <c r="PU27" s="1"/>
      <c r="PY27" s="1"/>
      <c r="QC27" s="1"/>
      <c r="QG27" s="1"/>
      <c r="QK27" s="1"/>
      <c r="QO27" s="1"/>
      <c r="QS27" s="1"/>
      <c r="QW27" s="1"/>
      <c r="RA27" s="1"/>
      <c r="RE27" s="1"/>
      <c r="RI27" s="1"/>
      <c r="RM27" s="1"/>
      <c r="RQ27" s="1"/>
      <c r="RU27" s="1"/>
      <c r="SG27" s="1"/>
    </row>
    <row r="28" spans="261:501" x14ac:dyDescent="0.25">
      <c r="JA28" s="1"/>
      <c r="JU28" s="1"/>
      <c r="KO28" s="1"/>
      <c r="LA28" s="1"/>
      <c r="LI28" s="1"/>
      <c r="LU28" s="1"/>
      <c r="LY28" s="1"/>
      <c r="MC28" s="1"/>
      <c r="MG28" s="1"/>
      <c r="MK28" s="1"/>
      <c r="MO28" s="1"/>
      <c r="MS28" s="1"/>
      <c r="MW28" s="1"/>
      <c r="NA28" s="1"/>
      <c r="NE28" s="1"/>
      <c r="NI28" s="1"/>
      <c r="NM28" s="1"/>
      <c r="NQ28" s="1"/>
      <c r="NU28" s="1"/>
      <c r="NY28" s="1"/>
      <c r="OC28" s="1"/>
      <c r="OG28" s="1"/>
      <c r="OK28" s="1"/>
      <c r="OO28" s="1"/>
      <c r="OS28" s="1"/>
      <c r="OW28" s="1"/>
      <c r="PA28" s="1"/>
      <c r="PE28" s="1"/>
      <c r="PI28" s="1"/>
      <c r="PM28" s="1"/>
      <c r="PQ28" s="1"/>
      <c r="PU28" s="1"/>
      <c r="PY28" s="1"/>
      <c r="QC28" s="1"/>
      <c r="QG28" s="1"/>
      <c r="QK28" s="1"/>
      <c r="QO28" s="1"/>
      <c r="QS28" s="1"/>
      <c r="QW28" s="1"/>
      <c r="RA28" s="1"/>
      <c r="RI28" s="1"/>
      <c r="RM28" s="1"/>
      <c r="RQ28" s="1"/>
      <c r="RU28" s="1"/>
      <c r="SG28" s="1"/>
    </row>
    <row r="29" spans="261:501" x14ac:dyDescent="0.25">
      <c r="JA29" s="1"/>
      <c r="JU29" s="1"/>
      <c r="KO29" s="1"/>
      <c r="LA29" s="1"/>
      <c r="LI29" s="1"/>
      <c r="LU29" s="1"/>
      <c r="LY29" s="1"/>
      <c r="MC29" s="1"/>
      <c r="MG29" s="1"/>
      <c r="MK29" s="1"/>
      <c r="MO29" s="1"/>
      <c r="MS29" s="1"/>
      <c r="MW29" s="1"/>
      <c r="NA29" s="1"/>
      <c r="NE29" s="1"/>
      <c r="NI29" s="1"/>
      <c r="NM29" s="1"/>
      <c r="NQ29" s="1"/>
      <c r="NU29" s="1"/>
      <c r="NY29" s="1"/>
      <c r="OC29" s="1"/>
      <c r="OG29" s="1"/>
      <c r="OK29" s="1"/>
      <c r="OO29" s="1"/>
      <c r="OS29" s="1"/>
      <c r="OW29" s="1"/>
      <c r="PA29" s="1"/>
      <c r="PE29" s="1"/>
      <c r="PI29" s="1"/>
      <c r="PM29" s="1"/>
      <c r="PQ29" s="1"/>
      <c r="PU29" s="1"/>
      <c r="PY29" s="1"/>
      <c r="QC29" s="1"/>
      <c r="QG29" s="1"/>
      <c r="QK29" s="1"/>
      <c r="QO29" s="1"/>
      <c r="QS29" s="1"/>
      <c r="QW29" s="1"/>
      <c r="RA29" s="1"/>
      <c r="RI29" s="1"/>
      <c r="RM29" s="1"/>
      <c r="RQ29" s="1"/>
      <c r="RU29" s="1"/>
      <c r="SG29" s="1"/>
    </row>
    <row r="30" spans="261:501" x14ac:dyDescent="0.25">
      <c r="JA30" s="1"/>
      <c r="JU30" s="1"/>
      <c r="KO30" s="1"/>
      <c r="LA30" s="1"/>
      <c r="LI30" s="1"/>
      <c r="LU30" s="1"/>
      <c r="LY30" s="1"/>
      <c r="MC30" s="1"/>
      <c r="MG30" s="1"/>
      <c r="MK30" s="1"/>
      <c r="MO30" s="1"/>
      <c r="MS30" s="1"/>
      <c r="MW30" s="1"/>
      <c r="NA30" s="1"/>
      <c r="NE30" s="1"/>
      <c r="NI30" s="1"/>
      <c r="NM30" s="1"/>
      <c r="NQ30" s="1"/>
      <c r="NU30" s="1"/>
      <c r="NY30" s="1"/>
      <c r="OC30" s="1"/>
      <c r="OG30" s="1"/>
      <c r="OK30" s="1"/>
      <c r="OO30" s="1"/>
      <c r="OS30" s="1"/>
      <c r="OW30" s="1"/>
      <c r="PA30" s="1"/>
      <c r="PE30" s="1"/>
      <c r="PI30" s="1"/>
      <c r="PM30" s="1"/>
      <c r="PQ30" s="1"/>
      <c r="PU30" s="1"/>
      <c r="PY30" s="1"/>
      <c r="QC30" s="1"/>
      <c r="QG30" s="1"/>
      <c r="QK30" s="1"/>
      <c r="QO30" s="1"/>
      <c r="QS30" s="1"/>
      <c r="QW30" s="1"/>
      <c r="RA30" s="1"/>
      <c r="RI30" s="1"/>
      <c r="RM30" s="1"/>
      <c r="RQ30" s="1"/>
      <c r="SG30" s="1"/>
    </row>
    <row r="31" spans="261:501" x14ac:dyDescent="0.25">
      <c r="JA31" s="1"/>
      <c r="JU31" s="1"/>
      <c r="KO31" s="1"/>
      <c r="LA31" s="1"/>
      <c r="LI31" s="1"/>
      <c r="LU31" s="1"/>
      <c r="LY31" s="1"/>
      <c r="MC31" s="1"/>
      <c r="MG31" s="1"/>
      <c r="MK31" s="1"/>
      <c r="MO31" s="1"/>
      <c r="MS31" s="1"/>
      <c r="MW31" s="1"/>
      <c r="NA31" s="1"/>
      <c r="NE31" s="1"/>
      <c r="NI31" s="1"/>
      <c r="NM31" s="1"/>
      <c r="NQ31" s="1"/>
      <c r="NU31" s="1"/>
      <c r="NY31" s="1"/>
      <c r="OC31" s="1"/>
      <c r="OG31" s="1"/>
      <c r="OK31" s="1"/>
      <c r="OO31" s="1"/>
      <c r="OS31" s="1"/>
      <c r="OW31" s="1"/>
      <c r="PA31" s="1"/>
      <c r="PE31" s="1"/>
      <c r="PI31" s="1"/>
      <c r="PM31" s="1"/>
      <c r="PQ31" s="1"/>
      <c r="PU31" s="1"/>
      <c r="PY31" s="1"/>
      <c r="QC31" s="1"/>
      <c r="QG31" s="1"/>
      <c r="QK31" s="1"/>
      <c r="QO31" s="1"/>
      <c r="QS31" s="1"/>
      <c r="QW31" s="1"/>
      <c r="RA31" s="1"/>
      <c r="RI31" s="1"/>
      <c r="RM31" s="1"/>
      <c r="RQ31" s="1"/>
      <c r="SG31" s="1"/>
    </row>
    <row r="32" spans="261:501" x14ac:dyDescent="0.25">
      <c r="JU32" s="1"/>
      <c r="KO32" s="1"/>
      <c r="LA32" s="1"/>
      <c r="LI32" s="1"/>
      <c r="LU32" s="1"/>
      <c r="LY32" s="1"/>
      <c r="MC32" s="1"/>
      <c r="MG32" s="1"/>
      <c r="MK32" s="1"/>
      <c r="MO32" s="1"/>
      <c r="MS32" s="1"/>
      <c r="MW32" s="1"/>
      <c r="NA32" s="1"/>
      <c r="NE32" s="1"/>
      <c r="NI32" s="1"/>
      <c r="NM32" s="1"/>
      <c r="NQ32" s="1"/>
      <c r="NU32" s="1"/>
      <c r="NY32" s="1"/>
      <c r="OC32" s="1"/>
      <c r="OG32" s="1"/>
      <c r="OK32" s="1"/>
      <c r="OO32" s="1"/>
      <c r="OS32" s="1"/>
      <c r="OW32" s="1"/>
      <c r="PA32" s="1"/>
      <c r="PE32" s="1"/>
      <c r="PI32" s="1"/>
      <c r="PM32" s="1"/>
      <c r="PQ32" s="1"/>
      <c r="PU32" s="1"/>
      <c r="PY32" s="1"/>
      <c r="QC32" s="1"/>
      <c r="QG32" s="1"/>
      <c r="QK32" s="1"/>
      <c r="QO32" s="1"/>
      <c r="QS32" s="1"/>
      <c r="QW32" s="1"/>
      <c r="RA32" s="1"/>
      <c r="RI32" s="1"/>
      <c r="RM32" s="1"/>
      <c r="SG32" s="1"/>
    </row>
    <row r="33" spans="301:481" x14ac:dyDescent="0.25">
      <c r="KO33" s="1"/>
      <c r="LA33" s="1"/>
      <c r="LI33" s="1"/>
      <c r="LU33" s="1"/>
      <c r="MC33" s="1"/>
      <c r="MG33" s="1"/>
      <c r="MK33" s="1"/>
      <c r="MO33" s="1"/>
      <c r="MS33" s="1"/>
      <c r="MW33" s="1"/>
      <c r="NA33" s="1"/>
      <c r="NE33" s="1"/>
      <c r="NI33" s="1"/>
      <c r="NM33" s="1"/>
      <c r="NQ33" s="1"/>
      <c r="NU33" s="1"/>
      <c r="NY33" s="1"/>
      <c r="OC33" s="1"/>
      <c r="OG33" s="1"/>
      <c r="OK33" s="1"/>
      <c r="OO33" s="1"/>
      <c r="OS33" s="1"/>
      <c r="OW33" s="1"/>
      <c r="PA33" s="1"/>
      <c r="PE33" s="1"/>
      <c r="PI33" s="1"/>
      <c r="PM33" s="1"/>
      <c r="PQ33" s="1"/>
      <c r="PU33" s="1"/>
      <c r="PY33" s="1"/>
      <c r="QC33" s="1"/>
      <c r="QG33" s="1"/>
      <c r="QK33" s="1"/>
      <c r="QO33" s="1"/>
      <c r="QS33" s="1"/>
      <c r="QW33" s="1"/>
      <c r="RA33" s="1"/>
      <c r="RI33" s="1"/>
      <c r="RM33" s="1"/>
    </row>
    <row r="34" spans="301:481" x14ac:dyDescent="0.25">
      <c r="KO34" s="1"/>
      <c r="LA34" s="1"/>
      <c r="LI34" s="1"/>
      <c r="LU34" s="1"/>
      <c r="MC34" s="1"/>
      <c r="MG34" s="1"/>
      <c r="MK34" s="1"/>
      <c r="MO34" s="1"/>
      <c r="MS34" s="1"/>
      <c r="MW34" s="1"/>
      <c r="NA34" s="1"/>
      <c r="NE34" s="1"/>
      <c r="NI34" s="1"/>
      <c r="NM34" s="1"/>
      <c r="NQ34" s="1"/>
      <c r="NU34" s="1"/>
      <c r="NY34" s="1"/>
      <c r="OC34" s="1"/>
      <c r="OG34" s="1"/>
      <c r="OK34" s="1"/>
      <c r="OO34" s="1"/>
      <c r="OS34" s="1"/>
      <c r="OW34" s="1"/>
      <c r="PA34" s="1"/>
      <c r="PE34" s="1"/>
      <c r="PI34" s="1"/>
      <c r="PM34" s="1"/>
      <c r="PQ34" s="1"/>
      <c r="PU34" s="1"/>
      <c r="PY34" s="1"/>
      <c r="QC34" s="1"/>
      <c r="QG34" s="1"/>
      <c r="QK34" s="1"/>
      <c r="QO34" s="1"/>
      <c r="QS34" s="1"/>
      <c r="QW34" s="1"/>
      <c r="RA34" s="1"/>
      <c r="RI34" s="1"/>
      <c r="RM34" s="1"/>
    </row>
    <row r="35" spans="301:481" x14ac:dyDescent="0.25">
      <c r="KO35" s="1"/>
      <c r="LA35" s="1"/>
      <c r="LI35" s="1"/>
      <c r="MC35" s="1"/>
      <c r="MK35" s="1"/>
      <c r="MO35" s="1"/>
      <c r="MS35" s="1"/>
      <c r="MW35" s="1"/>
      <c r="NA35" s="1"/>
      <c r="NE35" s="1"/>
      <c r="NI35" s="1"/>
      <c r="NM35" s="1"/>
      <c r="NQ35" s="1"/>
      <c r="NU35" s="1"/>
      <c r="NY35" s="1"/>
      <c r="OC35" s="1"/>
      <c r="OG35" s="1"/>
      <c r="OK35" s="1"/>
      <c r="OO35" s="1"/>
      <c r="OS35" s="1"/>
      <c r="OW35" s="1"/>
      <c r="PA35" s="1"/>
      <c r="PE35" s="1"/>
      <c r="PI35" s="1"/>
      <c r="PM35" s="1"/>
      <c r="PQ35" s="1"/>
      <c r="PU35" s="1"/>
      <c r="PY35" s="1"/>
      <c r="QC35" s="1"/>
      <c r="QG35" s="1"/>
      <c r="QK35" s="1"/>
      <c r="QO35" s="1"/>
      <c r="QS35" s="1"/>
      <c r="QW35" s="1"/>
      <c r="RA35" s="1"/>
      <c r="RI35" s="1"/>
      <c r="RM35" s="1"/>
    </row>
    <row r="36" spans="301:481" x14ac:dyDescent="0.25">
      <c r="KO36" s="1"/>
      <c r="LA36" s="1"/>
      <c r="LI36" s="1"/>
      <c r="MC36" s="1"/>
      <c r="MK36" s="1"/>
      <c r="MO36" s="1"/>
      <c r="MS36" s="1"/>
      <c r="MW36" s="1"/>
      <c r="NA36" s="1"/>
      <c r="NE36" s="1"/>
      <c r="NI36" s="1"/>
      <c r="NM36" s="1"/>
      <c r="NQ36" s="1"/>
      <c r="NU36" s="1"/>
      <c r="NY36" s="1"/>
      <c r="OC36" s="1"/>
      <c r="OG36" s="1"/>
      <c r="OK36" s="1"/>
      <c r="OO36" s="1"/>
      <c r="OS36" s="1"/>
      <c r="OW36" s="1"/>
      <c r="PA36" s="1"/>
      <c r="PE36" s="1"/>
      <c r="PI36" s="1"/>
      <c r="PM36" s="1"/>
      <c r="PQ36" s="1"/>
      <c r="PU36" s="1"/>
      <c r="PY36" s="1"/>
      <c r="QC36" s="1"/>
      <c r="QG36" s="1"/>
      <c r="QK36" s="1"/>
      <c r="QO36" s="1"/>
      <c r="QS36" s="1"/>
      <c r="QW36" s="1"/>
      <c r="RA36" s="1"/>
      <c r="RI36" s="1"/>
      <c r="RM36" s="1"/>
    </row>
    <row r="37" spans="301:481" x14ac:dyDescent="0.25">
      <c r="KO37" s="1"/>
      <c r="LA37" s="1"/>
      <c r="LI37" s="1"/>
      <c r="MC37" s="1"/>
      <c r="MK37" s="1"/>
      <c r="MO37" s="1"/>
      <c r="MS37" s="1"/>
      <c r="MW37" s="1"/>
      <c r="NA37" s="1"/>
      <c r="NE37" s="1"/>
      <c r="NI37" s="1"/>
      <c r="NM37" s="1"/>
      <c r="NQ37" s="1"/>
      <c r="NU37" s="1"/>
      <c r="NY37" s="1"/>
      <c r="OC37" s="1"/>
      <c r="OG37" s="1"/>
      <c r="OK37" s="1"/>
      <c r="OO37" s="1"/>
      <c r="OS37" s="1"/>
      <c r="OW37" s="1"/>
      <c r="PA37" s="1"/>
      <c r="PE37" s="1"/>
      <c r="PI37" s="1"/>
      <c r="PM37" s="1"/>
      <c r="PQ37" s="1"/>
      <c r="PU37" s="1"/>
      <c r="PY37" s="1"/>
      <c r="QC37" s="1"/>
      <c r="QG37" s="1"/>
      <c r="QK37" s="1"/>
      <c r="QO37" s="1"/>
      <c r="QS37" s="1"/>
      <c r="QW37" s="1"/>
      <c r="RA37" s="1"/>
      <c r="RI37" s="1"/>
      <c r="RM37" s="1"/>
    </row>
    <row r="38" spans="301:481" x14ac:dyDescent="0.25">
      <c r="KO38" s="1"/>
      <c r="LA38" s="1"/>
      <c r="LI38" s="1"/>
      <c r="MC38" s="1"/>
      <c r="MK38" s="1"/>
      <c r="MO38" s="1"/>
      <c r="MS38" s="1"/>
      <c r="MW38" s="1"/>
      <c r="NA38" s="1"/>
      <c r="NE38" s="1"/>
      <c r="NI38" s="1"/>
      <c r="NM38" s="1"/>
      <c r="NQ38" s="1"/>
      <c r="NU38" s="1"/>
      <c r="NY38" s="1"/>
      <c r="OC38" s="1"/>
      <c r="OG38" s="1"/>
      <c r="OK38" s="1"/>
      <c r="OO38" s="1"/>
      <c r="OS38" s="1"/>
      <c r="OW38" s="1"/>
      <c r="PA38" s="1"/>
      <c r="PE38" s="1"/>
      <c r="PI38" s="1"/>
      <c r="PM38" s="1"/>
      <c r="PQ38" s="1"/>
      <c r="PU38" s="1"/>
      <c r="PY38" s="1"/>
      <c r="QC38" s="1"/>
      <c r="QG38" s="1"/>
      <c r="QK38" s="1"/>
      <c r="QO38" s="1"/>
      <c r="QS38" s="1"/>
      <c r="QW38" s="1"/>
      <c r="RA38" s="1"/>
      <c r="RI38" s="1"/>
      <c r="RM38" s="1"/>
    </row>
    <row r="39" spans="301:481" x14ac:dyDescent="0.25">
      <c r="KO39" s="1"/>
      <c r="LA39" s="1"/>
      <c r="LI39" s="1"/>
      <c r="MC39" s="1"/>
      <c r="MO39" s="1"/>
      <c r="MS39" s="1"/>
      <c r="MW39" s="1"/>
      <c r="NA39" s="1"/>
      <c r="NE39" s="1"/>
      <c r="NI39" s="1"/>
      <c r="NM39" s="1"/>
      <c r="NQ39" s="1"/>
      <c r="NU39" s="1"/>
      <c r="NY39" s="1"/>
      <c r="OC39" s="1"/>
      <c r="OG39" s="1"/>
      <c r="OK39" s="1"/>
      <c r="OO39" s="1"/>
      <c r="OS39" s="1"/>
      <c r="OW39" s="1"/>
      <c r="PA39" s="1"/>
      <c r="PE39" s="1"/>
      <c r="PI39" s="1"/>
      <c r="PM39" s="1"/>
      <c r="PQ39" s="1"/>
      <c r="PU39" s="1"/>
      <c r="PY39" s="1"/>
      <c r="QC39" s="1"/>
      <c r="QG39" s="1"/>
      <c r="QK39" s="1"/>
      <c r="QO39" s="1"/>
      <c r="QS39" s="1"/>
      <c r="RA39" s="1"/>
      <c r="RI39" s="1"/>
      <c r="RM39" s="1"/>
    </row>
    <row r="40" spans="301:481" x14ac:dyDescent="0.25">
      <c r="KO40" s="1"/>
      <c r="LA40" s="1"/>
      <c r="LI40" s="1"/>
      <c r="MC40" s="1"/>
      <c r="MO40" s="1"/>
      <c r="MS40" s="1"/>
      <c r="MW40" s="1"/>
      <c r="NA40" s="1"/>
      <c r="NE40" s="1"/>
      <c r="NI40" s="1"/>
      <c r="NM40" s="1"/>
      <c r="NQ40" s="1"/>
      <c r="NU40" s="1"/>
      <c r="NY40" s="1"/>
      <c r="OC40" s="1"/>
      <c r="OG40" s="1"/>
      <c r="OK40" s="1"/>
      <c r="OO40" s="1"/>
      <c r="OS40" s="1"/>
      <c r="OW40" s="1"/>
      <c r="PA40" s="1"/>
      <c r="PE40" s="1"/>
      <c r="PI40" s="1"/>
      <c r="PM40" s="1"/>
      <c r="PQ40" s="1"/>
      <c r="PU40" s="1"/>
      <c r="PY40" s="1"/>
      <c r="QC40" s="1"/>
      <c r="QG40" s="1"/>
      <c r="QK40" s="1"/>
      <c r="QO40" s="1"/>
      <c r="QS40" s="1"/>
      <c r="RA40" s="1"/>
      <c r="RI40" s="1"/>
      <c r="RM40" s="1"/>
    </row>
    <row r="41" spans="301:481" x14ac:dyDescent="0.25">
      <c r="KO41" s="1"/>
      <c r="LA41" s="1"/>
      <c r="LI41" s="1"/>
      <c r="MC41" s="1"/>
      <c r="MO41" s="1"/>
      <c r="MS41" s="1"/>
      <c r="MW41" s="1"/>
      <c r="NA41" s="1"/>
      <c r="NE41" s="1"/>
      <c r="NI41" s="1"/>
      <c r="NM41" s="1"/>
      <c r="NQ41" s="1"/>
      <c r="NU41" s="1"/>
      <c r="NY41" s="1"/>
      <c r="OC41" s="1"/>
      <c r="OG41" s="1"/>
      <c r="OK41" s="1"/>
      <c r="OO41" s="1"/>
      <c r="OS41" s="1"/>
      <c r="OW41" s="1"/>
      <c r="PA41" s="1"/>
      <c r="PE41" s="1"/>
      <c r="PI41" s="1"/>
      <c r="PM41" s="1"/>
      <c r="PQ41" s="1"/>
      <c r="PU41" s="1"/>
      <c r="PY41" s="1"/>
      <c r="QC41" s="1"/>
      <c r="QG41" s="1"/>
      <c r="QK41" s="1"/>
      <c r="QO41" s="1"/>
      <c r="QS41" s="1"/>
      <c r="RA41" s="1"/>
      <c r="RI41" s="1"/>
      <c r="RM41" s="1"/>
    </row>
    <row r="42" spans="301:481" x14ac:dyDescent="0.25">
      <c r="KO42" s="1"/>
      <c r="LI42" s="1"/>
      <c r="MC42" s="1"/>
      <c r="MO42" s="1"/>
      <c r="MS42" s="1"/>
      <c r="MW42" s="1"/>
      <c r="NA42" s="1"/>
      <c r="NE42" s="1"/>
      <c r="NI42" s="1"/>
      <c r="NM42" s="1"/>
      <c r="NQ42" s="1"/>
      <c r="NU42" s="1"/>
      <c r="NY42" s="1"/>
      <c r="OC42" s="1"/>
      <c r="OG42" s="1"/>
      <c r="OK42" s="1"/>
      <c r="OO42" s="1"/>
      <c r="OS42" s="1"/>
      <c r="OW42" s="1"/>
      <c r="PA42" s="1"/>
      <c r="PE42" s="1"/>
      <c r="PI42" s="1"/>
      <c r="PM42" s="1"/>
      <c r="PQ42" s="1"/>
      <c r="PU42" s="1"/>
      <c r="PY42" s="1"/>
      <c r="QC42" s="1"/>
      <c r="QG42" s="1"/>
      <c r="QK42" s="1"/>
      <c r="QO42" s="1"/>
      <c r="QS42" s="1"/>
      <c r="RI42" s="1"/>
      <c r="RM42" s="1"/>
    </row>
    <row r="43" spans="301:481" x14ac:dyDescent="0.25">
      <c r="KO43" s="1"/>
      <c r="LI43" s="1"/>
      <c r="MC43" s="1"/>
      <c r="MO43" s="1"/>
      <c r="MS43" s="1"/>
      <c r="MW43" s="1"/>
      <c r="NA43" s="1"/>
      <c r="NE43" s="1"/>
      <c r="NI43" s="1"/>
      <c r="NM43" s="1"/>
      <c r="NQ43" s="1"/>
      <c r="NU43" s="1"/>
      <c r="NY43" s="1"/>
      <c r="OC43" s="1"/>
      <c r="OG43" s="1"/>
      <c r="OK43" s="1"/>
      <c r="OO43" s="1"/>
      <c r="OS43" s="1"/>
      <c r="OW43" s="1"/>
      <c r="PA43" s="1"/>
      <c r="PE43" s="1"/>
      <c r="PI43" s="1"/>
      <c r="PM43" s="1"/>
      <c r="PQ43" s="1"/>
      <c r="PU43" s="1"/>
      <c r="PY43" s="1"/>
      <c r="QC43" s="1"/>
      <c r="QG43" s="1"/>
      <c r="QK43" s="1"/>
      <c r="QO43" s="1"/>
      <c r="QS43" s="1"/>
      <c r="RI43" s="1"/>
      <c r="RM43" s="1"/>
    </row>
    <row r="44" spans="301:481" x14ac:dyDescent="0.25">
      <c r="KO44" s="1"/>
      <c r="LI44" s="1"/>
      <c r="MC44" s="1"/>
      <c r="MO44" s="1"/>
      <c r="MW44" s="1"/>
      <c r="NA44" s="1"/>
      <c r="NE44" s="1"/>
      <c r="NI44" s="1"/>
      <c r="NM44" s="1"/>
      <c r="NQ44" s="1"/>
      <c r="NU44" s="1"/>
      <c r="NY44" s="1"/>
      <c r="OC44" s="1"/>
      <c r="OG44" s="1"/>
      <c r="OK44" s="1"/>
      <c r="OO44" s="1"/>
      <c r="OS44" s="1"/>
      <c r="OW44" s="1"/>
      <c r="PA44" s="1"/>
      <c r="PE44" s="1"/>
      <c r="PI44" s="1"/>
      <c r="PM44" s="1"/>
      <c r="PQ44" s="1"/>
      <c r="PU44" s="1"/>
      <c r="PY44" s="1"/>
      <c r="QC44" s="1"/>
      <c r="QG44" s="1"/>
      <c r="QK44" s="1"/>
      <c r="QO44" s="1"/>
      <c r="QS44" s="1"/>
      <c r="RI44" s="1"/>
      <c r="RM44" s="1"/>
    </row>
    <row r="45" spans="301:481" x14ac:dyDescent="0.25">
      <c r="KO45" s="1"/>
      <c r="LI45" s="1"/>
      <c r="MC45" s="1"/>
      <c r="MO45" s="1"/>
      <c r="MW45" s="1"/>
      <c r="NA45" s="1"/>
      <c r="NE45" s="1"/>
      <c r="NI45" s="1"/>
      <c r="NM45" s="1"/>
      <c r="NQ45" s="1"/>
      <c r="NU45" s="1"/>
      <c r="NY45" s="1"/>
      <c r="OC45" s="1"/>
      <c r="OG45" s="1"/>
      <c r="OK45" s="1"/>
      <c r="OO45" s="1"/>
      <c r="OS45" s="1"/>
      <c r="OW45" s="1"/>
      <c r="PA45" s="1"/>
      <c r="PE45" s="1"/>
      <c r="PI45" s="1"/>
      <c r="PM45" s="1"/>
      <c r="PQ45" s="1"/>
      <c r="PU45" s="1"/>
      <c r="PY45" s="1"/>
      <c r="QC45" s="1"/>
      <c r="QG45" s="1"/>
      <c r="QK45" s="1"/>
      <c r="QO45" s="1"/>
      <c r="QS45" s="1"/>
      <c r="RI45" s="1"/>
      <c r="RM45" s="1"/>
    </row>
    <row r="46" spans="301:481" x14ac:dyDescent="0.25">
      <c r="KO46" s="1"/>
      <c r="LI46" s="1"/>
      <c r="MC46" s="1"/>
      <c r="MO46" s="1"/>
      <c r="MW46" s="1"/>
      <c r="NA46" s="1"/>
      <c r="NE46" s="1"/>
      <c r="NI46" s="1"/>
      <c r="NM46" s="1"/>
      <c r="NQ46" s="1"/>
      <c r="NU46" s="1"/>
      <c r="NY46" s="1"/>
      <c r="OC46" s="1"/>
      <c r="OG46" s="1"/>
      <c r="OK46" s="1"/>
      <c r="OO46" s="1"/>
      <c r="OS46" s="1"/>
      <c r="OW46" s="1"/>
      <c r="PA46" s="1"/>
      <c r="PE46" s="1"/>
      <c r="PI46" s="1"/>
      <c r="PM46" s="1"/>
      <c r="PQ46" s="1"/>
      <c r="PU46" s="1"/>
      <c r="PY46" s="1"/>
      <c r="QC46" s="1"/>
      <c r="QG46" s="1"/>
      <c r="QK46" s="1"/>
      <c r="QO46" s="1"/>
      <c r="QS46" s="1"/>
      <c r="RI46" s="1"/>
      <c r="RM46" s="1"/>
    </row>
    <row r="47" spans="301:481" x14ac:dyDescent="0.25">
      <c r="LI47" s="1"/>
      <c r="MC47" s="1"/>
      <c r="MO47" s="1"/>
      <c r="MW47" s="1"/>
      <c r="NA47" s="1"/>
      <c r="NE47" s="1"/>
      <c r="NI47" s="1"/>
      <c r="NM47" s="1"/>
      <c r="NQ47" s="1"/>
      <c r="NU47" s="1"/>
      <c r="NY47" s="1"/>
      <c r="OC47" s="1"/>
      <c r="OG47" s="1"/>
      <c r="OK47" s="1"/>
      <c r="OO47" s="1"/>
      <c r="OS47" s="1"/>
      <c r="OW47" s="1"/>
      <c r="PA47" s="1"/>
      <c r="PE47" s="1"/>
      <c r="PI47" s="1"/>
      <c r="PM47" s="1"/>
      <c r="PQ47" s="1"/>
      <c r="PU47" s="1"/>
      <c r="PY47" s="1"/>
      <c r="QC47" s="1"/>
      <c r="QG47" s="1"/>
      <c r="QK47" s="1"/>
      <c r="QO47" s="1"/>
      <c r="QS47" s="1"/>
      <c r="RI47" s="1"/>
      <c r="RM47" s="1"/>
    </row>
    <row r="48" spans="301:481" x14ac:dyDescent="0.25">
      <c r="LI48" s="1"/>
      <c r="MC48" s="1"/>
      <c r="MW48" s="1"/>
      <c r="NA48" s="1"/>
      <c r="NE48" s="1"/>
      <c r="NI48" s="1"/>
      <c r="NM48" s="1"/>
      <c r="NQ48" s="1"/>
      <c r="NU48" s="1"/>
      <c r="NY48" s="1"/>
      <c r="OC48" s="1"/>
      <c r="OG48" s="1"/>
      <c r="OK48" s="1"/>
      <c r="OO48" s="1"/>
      <c r="OS48" s="1"/>
      <c r="OW48" s="1"/>
      <c r="PA48" s="1"/>
      <c r="PE48" s="1"/>
      <c r="PI48" s="1"/>
      <c r="PM48" s="1"/>
      <c r="PQ48" s="1"/>
      <c r="PU48" s="1"/>
      <c r="PY48" s="1"/>
      <c r="QC48" s="1"/>
      <c r="QG48" s="1"/>
      <c r="QK48" s="1"/>
      <c r="QO48" s="1"/>
      <c r="QS48" s="1"/>
      <c r="RI48" s="1"/>
      <c r="RM48" s="1"/>
    </row>
    <row r="49" spans="321:481" x14ac:dyDescent="0.25">
      <c r="LI49" s="1"/>
      <c r="MC49" s="1"/>
      <c r="MW49" s="1"/>
      <c r="NA49" s="1"/>
      <c r="NE49" s="1"/>
      <c r="NI49" s="1"/>
      <c r="NM49" s="1"/>
      <c r="NQ49" s="1"/>
      <c r="NU49" s="1"/>
      <c r="NY49" s="1"/>
      <c r="OC49" s="1"/>
      <c r="OG49" s="1"/>
      <c r="OK49" s="1"/>
      <c r="OO49" s="1"/>
      <c r="OS49" s="1"/>
      <c r="OW49" s="1"/>
      <c r="PA49" s="1"/>
      <c r="PE49" s="1"/>
      <c r="PI49" s="1"/>
      <c r="PM49" s="1"/>
      <c r="PQ49" s="1"/>
      <c r="PU49" s="1"/>
      <c r="PY49" s="1"/>
      <c r="QC49" s="1"/>
      <c r="QG49" s="1"/>
      <c r="QO49" s="1"/>
      <c r="QS49" s="1"/>
      <c r="RI49" s="1"/>
      <c r="RM49" s="1"/>
    </row>
    <row r="50" spans="321:481" x14ac:dyDescent="0.25">
      <c r="LI50" s="1"/>
      <c r="MC50" s="1"/>
      <c r="MW50" s="1"/>
      <c r="NA50" s="1"/>
      <c r="NE50" s="1"/>
      <c r="NI50" s="1"/>
      <c r="NM50" s="1"/>
      <c r="NQ50" s="1"/>
      <c r="NU50" s="1"/>
      <c r="NY50" s="1"/>
      <c r="OC50" s="1"/>
      <c r="OG50" s="1"/>
      <c r="OK50" s="1"/>
      <c r="OO50" s="1"/>
      <c r="OS50" s="1"/>
      <c r="OW50" s="1"/>
      <c r="PA50" s="1"/>
      <c r="PE50" s="1"/>
      <c r="PI50" s="1"/>
      <c r="PM50" s="1"/>
      <c r="PQ50" s="1"/>
      <c r="PU50" s="1"/>
      <c r="PY50" s="1"/>
      <c r="QC50" s="1"/>
      <c r="QG50" s="1"/>
      <c r="QO50" s="1"/>
      <c r="QS50" s="1"/>
      <c r="RI50" s="1"/>
      <c r="RM50" s="1"/>
    </row>
    <row r="51" spans="321:481" x14ac:dyDescent="0.25">
      <c r="LI51" s="1"/>
      <c r="MC51" s="1"/>
      <c r="MW51" s="1"/>
      <c r="NA51" s="1"/>
      <c r="NE51" s="1"/>
      <c r="NI51" s="1"/>
      <c r="NM51" s="1"/>
      <c r="NQ51" s="1"/>
      <c r="NU51" s="1"/>
      <c r="NY51" s="1"/>
      <c r="OC51" s="1"/>
      <c r="OG51" s="1"/>
      <c r="OK51" s="1"/>
      <c r="OO51" s="1"/>
      <c r="OS51" s="1"/>
      <c r="OW51" s="1"/>
      <c r="PA51" s="1"/>
      <c r="PE51" s="1"/>
      <c r="PI51" s="1"/>
      <c r="PM51" s="1"/>
      <c r="PQ51" s="1"/>
      <c r="PU51" s="1"/>
      <c r="PY51" s="1"/>
      <c r="QC51" s="1"/>
      <c r="QG51" s="1"/>
      <c r="QS51" s="1"/>
      <c r="RI51" s="1"/>
      <c r="RM51" s="1"/>
    </row>
    <row r="52" spans="321:481" x14ac:dyDescent="0.25">
      <c r="LI52" s="1"/>
      <c r="MC52" s="1"/>
      <c r="MW52" s="1"/>
      <c r="NA52" s="1"/>
      <c r="NE52" s="1"/>
      <c r="NI52" s="1"/>
      <c r="NM52" s="1"/>
      <c r="NQ52" s="1"/>
      <c r="NU52" s="1"/>
      <c r="NY52" s="1"/>
      <c r="OC52" s="1"/>
      <c r="OG52" s="1"/>
      <c r="OK52" s="1"/>
      <c r="OO52" s="1"/>
      <c r="OS52" s="1"/>
      <c r="OW52" s="1"/>
      <c r="PA52" s="1"/>
      <c r="PE52" s="1"/>
      <c r="PI52" s="1"/>
      <c r="PM52" s="1"/>
      <c r="PQ52" s="1"/>
      <c r="PU52" s="1"/>
      <c r="PY52" s="1"/>
      <c r="QC52" s="1"/>
      <c r="QG52" s="1"/>
      <c r="QS52" s="1"/>
      <c r="RI52" s="1"/>
      <c r="RM52" s="1"/>
    </row>
    <row r="53" spans="321:481" x14ac:dyDescent="0.25">
      <c r="LI53" s="1"/>
      <c r="MC53" s="1"/>
      <c r="MW53" s="1"/>
      <c r="NA53" s="1"/>
      <c r="NE53" s="1"/>
      <c r="NI53" s="1"/>
      <c r="NM53" s="1"/>
      <c r="NQ53" s="1"/>
      <c r="NU53" s="1"/>
      <c r="NY53" s="1"/>
      <c r="OC53" s="1"/>
      <c r="OG53" s="1"/>
      <c r="OK53" s="1"/>
      <c r="OO53" s="1"/>
      <c r="OS53" s="1"/>
      <c r="OW53" s="1"/>
      <c r="PA53" s="1"/>
      <c r="PE53" s="1"/>
      <c r="PI53" s="1"/>
      <c r="PM53" s="1"/>
      <c r="PQ53" s="1"/>
      <c r="PU53" s="1"/>
      <c r="PY53" s="1"/>
      <c r="QG53" s="1"/>
      <c r="QS53" s="1"/>
      <c r="RI53" s="1"/>
      <c r="RM53" s="1"/>
    </row>
    <row r="54" spans="321:481" x14ac:dyDescent="0.25">
      <c r="LI54" s="1"/>
      <c r="MC54" s="1"/>
      <c r="MW54" s="1"/>
      <c r="NA54" s="1"/>
      <c r="NE54" s="1"/>
      <c r="NI54" s="1"/>
      <c r="NM54" s="1"/>
      <c r="NQ54" s="1"/>
      <c r="NU54" s="1"/>
      <c r="NY54" s="1"/>
      <c r="OC54" s="1"/>
      <c r="OG54" s="1"/>
      <c r="OK54" s="1"/>
      <c r="OO54" s="1"/>
      <c r="OS54" s="1"/>
      <c r="OW54" s="1"/>
      <c r="PA54" s="1"/>
      <c r="PE54" s="1"/>
      <c r="PI54" s="1"/>
      <c r="PM54" s="1"/>
      <c r="PQ54" s="1"/>
      <c r="PU54" s="1"/>
      <c r="PY54" s="1"/>
      <c r="QG54" s="1"/>
      <c r="QS54" s="1"/>
      <c r="RI54" s="1"/>
      <c r="RM54" s="1"/>
    </row>
    <row r="55" spans="321:481" x14ac:dyDescent="0.25">
      <c r="LI55" s="1"/>
      <c r="MC55" s="1"/>
      <c r="MW55" s="1"/>
      <c r="NA55" s="1"/>
      <c r="NE55" s="1"/>
      <c r="NI55" s="1"/>
      <c r="NM55" s="1"/>
      <c r="NQ55" s="1"/>
      <c r="NU55" s="1"/>
      <c r="NY55" s="1"/>
      <c r="OC55" s="1"/>
      <c r="OG55" s="1"/>
      <c r="OK55" s="1"/>
      <c r="OO55" s="1"/>
      <c r="OS55" s="1"/>
      <c r="OW55" s="1"/>
      <c r="PA55" s="1"/>
      <c r="PE55" s="1"/>
      <c r="PI55" s="1"/>
      <c r="PM55" s="1"/>
      <c r="PQ55" s="1"/>
      <c r="PU55" s="1"/>
      <c r="PY55" s="1"/>
      <c r="QG55" s="1"/>
      <c r="QS55" s="1"/>
      <c r="RM55" s="1"/>
    </row>
    <row r="56" spans="321:481" x14ac:dyDescent="0.25">
      <c r="LI56" s="1"/>
      <c r="MC56" s="1"/>
      <c r="MW56" s="1"/>
      <c r="NA56" s="1"/>
      <c r="NE56" s="1"/>
      <c r="NI56" s="1"/>
      <c r="NM56" s="1"/>
      <c r="NQ56" s="1"/>
      <c r="NU56" s="1"/>
      <c r="NY56" s="1"/>
      <c r="OC56" s="1"/>
      <c r="OG56" s="1"/>
      <c r="OK56" s="1"/>
      <c r="OO56" s="1"/>
      <c r="OS56" s="1"/>
      <c r="OW56" s="1"/>
      <c r="PA56" s="1"/>
      <c r="PE56" s="1"/>
      <c r="PI56" s="1"/>
      <c r="PM56" s="1"/>
      <c r="PQ56" s="1"/>
      <c r="PU56" s="1"/>
      <c r="PY56" s="1"/>
      <c r="QG56" s="1"/>
      <c r="QS56" s="1"/>
      <c r="RM56" s="1"/>
    </row>
    <row r="57" spans="321:481" x14ac:dyDescent="0.25">
      <c r="LI57" s="1"/>
      <c r="MC57" s="1"/>
      <c r="MW57" s="1"/>
      <c r="NA57" s="1"/>
      <c r="NE57" s="1"/>
      <c r="NI57" s="1"/>
      <c r="NM57" s="1"/>
      <c r="NQ57" s="1"/>
      <c r="NU57" s="1"/>
      <c r="NY57" s="1"/>
      <c r="OC57" s="1"/>
      <c r="OG57" s="1"/>
      <c r="OK57" s="1"/>
      <c r="OO57" s="1"/>
      <c r="OS57" s="1"/>
      <c r="OW57" s="1"/>
      <c r="PA57" s="1"/>
      <c r="PE57" s="1"/>
      <c r="PI57" s="1"/>
      <c r="PM57" s="1"/>
      <c r="PQ57" s="1"/>
      <c r="PU57" s="1"/>
      <c r="PY57" s="1"/>
      <c r="QS57" s="1"/>
      <c r="RM57" s="1"/>
    </row>
    <row r="58" spans="321:481" x14ac:dyDescent="0.25">
      <c r="LI58" s="1"/>
      <c r="MC58" s="1"/>
      <c r="MW58" s="1"/>
      <c r="NA58" s="1"/>
      <c r="NE58" s="1"/>
      <c r="NI58" s="1"/>
      <c r="NM58" s="1"/>
      <c r="NQ58" s="1"/>
      <c r="NU58" s="1"/>
      <c r="NY58" s="1"/>
      <c r="OC58" s="1"/>
      <c r="OG58" s="1"/>
      <c r="OK58" s="1"/>
      <c r="OO58" s="1"/>
      <c r="OS58" s="1"/>
      <c r="OW58" s="1"/>
      <c r="PA58" s="1"/>
      <c r="PE58" s="1"/>
      <c r="PI58" s="1"/>
      <c r="PM58" s="1"/>
      <c r="PQ58" s="1"/>
      <c r="PU58" s="1"/>
      <c r="PY58" s="1"/>
      <c r="QS58" s="1"/>
      <c r="RM58" s="1"/>
    </row>
    <row r="59" spans="321:481" x14ac:dyDescent="0.25">
      <c r="LI59" s="1"/>
      <c r="MC59" s="1"/>
      <c r="MW59" s="1"/>
      <c r="NA59" s="1"/>
      <c r="NE59" s="1"/>
      <c r="NI59" s="1"/>
      <c r="NM59" s="1"/>
      <c r="NQ59" s="1"/>
      <c r="NU59" s="1"/>
      <c r="NY59" s="1"/>
      <c r="OC59" s="1"/>
      <c r="OG59" s="1"/>
      <c r="OK59" s="1"/>
      <c r="OO59" s="1"/>
      <c r="OS59" s="1"/>
      <c r="OW59" s="1"/>
      <c r="PA59" s="1"/>
      <c r="PE59" s="1"/>
      <c r="PI59" s="1"/>
      <c r="PM59" s="1"/>
      <c r="PQ59" s="1"/>
      <c r="PU59" s="1"/>
      <c r="PY59" s="1"/>
      <c r="QS59" s="1"/>
      <c r="RM59" s="1"/>
    </row>
    <row r="60" spans="321:481" x14ac:dyDescent="0.25">
      <c r="LI60" s="1"/>
      <c r="MC60" s="1"/>
      <c r="MW60" s="1"/>
      <c r="NA60" s="1"/>
      <c r="NE60" s="1"/>
      <c r="NI60" s="1"/>
      <c r="NM60" s="1"/>
      <c r="NQ60" s="1"/>
      <c r="NU60" s="1"/>
      <c r="NY60" s="1"/>
      <c r="OC60" s="1"/>
      <c r="OG60" s="1"/>
      <c r="OK60" s="1"/>
      <c r="OO60" s="1"/>
      <c r="OS60" s="1"/>
      <c r="OW60" s="1"/>
      <c r="PA60" s="1"/>
      <c r="PE60" s="1"/>
      <c r="PI60" s="1"/>
      <c r="PM60" s="1"/>
      <c r="PQ60" s="1"/>
      <c r="PU60" s="1"/>
      <c r="PY60" s="1"/>
      <c r="QS60" s="1"/>
    </row>
    <row r="61" spans="321:481" x14ac:dyDescent="0.25">
      <c r="LI61" s="1"/>
      <c r="MW61" s="1"/>
      <c r="NA61" s="1"/>
      <c r="NE61" s="1"/>
      <c r="NI61" s="1"/>
      <c r="NM61" s="1"/>
      <c r="NQ61" s="1"/>
      <c r="NU61" s="1"/>
      <c r="NY61" s="1"/>
      <c r="OC61" s="1"/>
      <c r="OG61" s="1"/>
      <c r="OK61" s="1"/>
      <c r="OO61" s="1"/>
      <c r="OS61" s="1"/>
      <c r="OW61" s="1"/>
      <c r="PA61" s="1"/>
      <c r="PE61" s="1"/>
      <c r="PI61" s="1"/>
      <c r="PM61" s="1"/>
      <c r="PQ61" s="1"/>
      <c r="PU61" s="1"/>
      <c r="PY61" s="1"/>
      <c r="QS61" s="1"/>
    </row>
    <row r="62" spans="321:481" x14ac:dyDescent="0.25">
      <c r="LI62" s="1"/>
      <c r="MW62" s="1"/>
      <c r="NA62" s="1"/>
      <c r="NE62" s="1"/>
      <c r="NI62" s="1"/>
      <c r="NM62" s="1"/>
      <c r="NQ62" s="1"/>
      <c r="NU62" s="1"/>
      <c r="NY62" s="1"/>
      <c r="OC62" s="1"/>
      <c r="OG62" s="1"/>
      <c r="OK62" s="1"/>
      <c r="OO62" s="1"/>
      <c r="OS62" s="1"/>
      <c r="OW62" s="1"/>
      <c r="PA62" s="1"/>
      <c r="PE62" s="1"/>
      <c r="PI62" s="1"/>
      <c r="PM62" s="1"/>
      <c r="PQ62" s="1"/>
      <c r="PU62" s="1"/>
      <c r="PY62" s="1"/>
      <c r="QS62" s="1"/>
    </row>
    <row r="63" spans="321:481" x14ac:dyDescent="0.25">
      <c r="LI63" s="1"/>
      <c r="MW63" s="1"/>
      <c r="NE63" s="1"/>
      <c r="NI63" s="1"/>
      <c r="NM63" s="1"/>
      <c r="NQ63" s="1"/>
      <c r="NU63" s="1"/>
      <c r="NY63" s="1"/>
      <c r="OC63" s="1"/>
      <c r="OG63" s="1"/>
      <c r="OK63" s="1"/>
      <c r="OO63" s="1"/>
      <c r="OS63" s="1"/>
      <c r="OW63" s="1"/>
      <c r="PA63" s="1"/>
      <c r="PE63" s="1"/>
      <c r="PI63" s="1"/>
      <c r="PM63" s="1"/>
      <c r="PQ63" s="1"/>
      <c r="PU63" s="1"/>
      <c r="PY63" s="1"/>
      <c r="QS63" s="1"/>
    </row>
    <row r="64" spans="321:481" x14ac:dyDescent="0.25">
      <c r="LI64" s="1"/>
      <c r="MW64" s="1"/>
      <c r="NE64" s="1"/>
      <c r="NI64" s="1"/>
      <c r="NM64" s="1"/>
      <c r="NQ64" s="1"/>
      <c r="NU64" s="1"/>
      <c r="NY64" s="1"/>
      <c r="OC64" s="1"/>
      <c r="OG64" s="1"/>
      <c r="OK64" s="1"/>
      <c r="OO64" s="1"/>
      <c r="OS64" s="1"/>
      <c r="OW64" s="1"/>
      <c r="PA64" s="1"/>
      <c r="PE64" s="1"/>
      <c r="PI64" s="1"/>
      <c r="PM64" s="1"/>
      <c r="PQ64" s="1"/>
      <c r="PU64" s="1"/>
      <c r="PY64" s="1"/>
      <c r="QS64" s="1"/>
    </row>
    <row r="65" spans="321:461" x14ac:dyDescent="0.25">
      <c r="LI65" s="1"/>
      <c r="MW65" s="1"/>
      <c r="NE65" s="1"/>
      <c r="NI65" s="1"/>
      <c r="NM65" s="1"/>
      <c r="NQ65" s="1"/>
      <c r="NU65" s="1"/>
      <c r="NY65" s="1"/>
      <c r="OC65" s="1"/>
      <c r="OG65" s="1"/>
      <c r="OK65" s="1"/>
      <c r="OO65" s="1"/>
      <c r="OS65" s="1"/>
      <c r="OW65" s="1"/>
      <c r="PA65" s="1"/>
      <c r="PE65" s="1"/>
      <c r="PI65" s="1"/>
      <c r="PM65" s="1"/>
      <c r="PQ65" s="1"/>
      <c r="PU65" s="1"/>
      <c r="PY65" s="1"/>
      <c r="QS65" s="1"/>
    </row>
    <row r="66" spans="321:461" x14ac:dyDescent="0.25">
      <c r="MW66" s="1"/>
      <c r="NE66" s="1"/>
      <c r="NI66" s="1"/>
      <c r="NM66" s="1"/>
      <c r="NQ66" s="1"/>
      <c r="NU66" s="1"/>
      <c r="NY66" s="1"/>
      <c r="OC66" s="1"/>
      <c r="OG66" s="1"/>
      <c r="OK66" s="1"/>
      <c r="OO66" s="1"/>
      <c r="OS66" s="1"/>
      <c r="OW66" s="1"/>
      <c r="PA66" s="1"/>
      <c r="PE66" s="1"/>
      <c r="PI66" s="1"/>
      <c r="PM66" s="1"/>
      <c r="PQ66" s="1"/>
      <c r="PU66" s="1"/>
      <c r="PY66" s="1"/>
      <c r="QS66" s="1"/>
    </row>
    <row r="67" spans="321:461" x14ac:dyDescent="0.25">
      <c r="MW67" s="1"/>
      <c r="NE67" s="1"/>
      <c r="NI67" s="1"/>
      <c r="NM67" s="1"/>
      <c r="NQ67" s="1"/>
      <c r="NU67" s="1"/>
      <c r="NY67" s="1"/>
      <c r="OC67" s="1"/>
      <c r="OG67" s="1"/>
      <c r="OK67" s="1"/>
      <c r="OO67" s="1"/>
      <c r="OS67" s="1"/>
      <c r="OW67" s="1"/>
      <c r="PA67" s="1"/>
      <c r="PE67" s="1"/>
      <c r="PI67" s="1"/>
      <c r="PM67" s="1"/>
      <c r="PQ67" s="1"/>
      <c r="PY67" s="1"/>
      <c r="QS67" s="1"/>
    </row>
    <row r="68" spans="321:461" x14ac:dyDescent="0.25">
      <c r="MW68" s="1"/>
      <c r="NI68" s="1"/>
      <c r="NM68" s="1"/>
      <c r="NQ68" s="1"/>
      <c r="NU68" s="1"/>
      <c r="NY68" s="1"/>
      <c r="OC68" s="1"/>
      <c r="OG68" s="1"/>
      <c r="OK68" s="1"/>
      <c r="OO68" s="1"/>
      <c r="OS68" s="1"/>
      <c r="OW68" s="1"/>
      <c r="PA68" s="1"/>
      <c r="PE68" s="1"/>
      <c r="PI68" s="1"/>
      <c r="PM68" s="1"/>
      <c r="PQ68" s="1"/>
      <c r="PY68" s="1"/>
      <c r="QS68" s="1"/>
    </row>
    <row r="69" spans="321:461" x14ac:dyDescent="0.25">
      <c r="MW69" s="1"/>
      <c r="NI69" s="1"/>
      <c r="NQ69" s="1"/>
      <c r="NU69" s="1"/>
      <c r="NY69" s="1"/>
      <c r="OC69" s="1"/>
      <c r="OG69" s="1"/>
      <c r="OK69" s="1"/>
      <c r="OO69" s="1"/>
      <c r="OS69" s="1"/>
      <c r="OW69" s="1"/>
      <c r="PA69" s="1"/>
      <c r="PE69" s="1"/>
      <c r="PI69" s="1"/>
      <c r="PM69" s="1"/>
      <c r="PQ69" s="1"/>
      <c r="PY69" s="1"/>
      <c r="QS69" s="1"/>
    </row>
    <row r="70" spans="321:461" x14ac:dyDescent="0.25">
      <c r="MW70" s="1"/>
      <c r="NI70" s="1"/>
      <c r="NQ70" s="1"/>
      <c r="NU70" s="1"/>
      <c r="NY70" s="1"/>
      <c r="OC70" s="1"/>
      <c r="OG70" s="1"/>
      <c r="OK70" s="1"/>
      <c r="OO70" s="1"/>
      <c r="OS70" s="1"/>
      <c r="OW70" s="1"/>
      <c r="PA70" s="1"/>
      <c r="PE70" s="1"/>
      <c r="PI70" s="1"/>
      <c r="PM70" s="1"/>
      <c r="PY70" s="1"/>
      <c r="QS70" s="1"/>
    </row>
    <row r="71" spans="321:461" x14ac:dyDescent="0.25">
      <c r="MW71" s="1"/>
      <c r="NQ71" s="1"/>
      <c r="NU71" s="1"/>
      <c r="NY71" s="1"/>
      <c r="OC71" s="1"/>
      <c r="OG71" s="1"/>
      <c r="OK71" s="1"/>
      <c r="OO71" s="1"/>
      <c r="OS71" s="1"/>
      <c r="OW71" s="1"/>
      <c r="PA71" s="1"/>
      <c r="PE71" s="1"/>
      <c r="PI71" s="1"/>
      <c r="PM71" s="1"/>
      <c r="PY71" s="1"/>
      <c r="QS71" s="1"/>
    </row>
    <row r="72" spans="321:461" x14ac:dyDescent="0.25">
      <c r="MW72" s="1"/>
      <c r="NQ72" s="1"/>
      <c r="NU72" s="1"/>
      <c r="NY72" s="1"/>
      <c r="OC72" s="1"/>
      <c r="OG72" s="1"/>
      <c r="OK72" s="1"/>
      <c r="OO72" s="1"/>
      <c r="OS72" s="1"/>
      <c r="OW72" s="1"/>
      <c r="PA72" s="1"/>
      <c r="PE72" s="1"/>
      <c r="PI72" s="1"/>
      <c r="PY72" s="1"/>
      <c r="QS72" s="1"/>
    </row>
    <row r="73" spans="321:461" x14ac:dyDescent="0.25">
      <c r="MW73" s="1"/>
      <c r="NQ73" s="1"/>
      <c r="NU73" s="1"/>
      <c r="OC73" s="1"/>
      <c r="OG73" s="1"/>
      <c r="OK73" s="1"/>
      <c r="OO73" s="1"/>
      <c r="OS73" s="1"/>
      <c r="OW73" s="1"/>
      <c r="PA73" s="1"/>
      <c r="PE73" s="1"/>
      <c r="PI73" s="1"/>
      <c r="PY73" s="1"/>
      <c r="QS73" s="1"/>
    </row>
    <row r="74" spans="321:461" x14ac:dyDescent="0.25">
      <c r="MW74" s="1"/>
      <c r="NQ74" s="1"/>
      <c r="NU74" s="1"/>
      <c r="OG74" s="1"/>
      <c r="OK74" s="1"/>
      <c r="OO74" s="1"/>
      <c r="OS74" s="1"/>
      <c r="OW74" s="1"/>
      <c r="PA74" s="1"/>
      <c r="PE74" s="1"/>
      <c r="PI74" s="1"/>
      <c r="PY74" s="1"/>
      <c r="QS74" s="1"/>
    </row>
    <row r="75" spans="321:461" x14ac:dyDescent="0.25">
      <c r="MW75" s="1"/>
      <c r="NQ75" s="1"/>
      <c r="OG75" s="1"/>
      <c r="OK75" s="1"/>
      <c r="OS75" s="1"/>
      <c r="OW75" s="1"/>
      <c r="PA75" s="1"/>
      <c r="PE75" s="1"/>
      <c r="PI75" s="1"/>
      <c r="PY75" s="1"/>
    </row>
    <row r="76" spans="321:461" x14ac:dyDescent="0.25">
      <c r="MW76" s="1"/>
      <c r="NQ76" s="1"/>
      <c r="OG76" s="1"/>
      <c r="OK76" s="1"/>
      <c r="OW76" s="1"/>
      <c r="PA76" s="1"/>
      <c r="PE76" s="1"/>
      <c r="PI76" s="1"/>
      <c r="PY76" s="1"/>
    </row>
    <row r="77" spans="321:461" x14ac:dyDescent="0.25">
      <c r="MW77" s="1"/>
      <c r="NQ77" s="1"/>
      <c r="OK77" s="1"/>
      <c r="OW77" s="1"/>
      <c r="PA77" s="1"/>
      <c r="PE77" s="1"/>
      <c r="PI77" s="1"/>
      <c r="PY77" s="1"/>
    </row>
    <row r="78" spans="321:461" x14ac:dyDescent="0.25">
      <c r="MW78" s="1"/>
      <c r="NQ78" s="1"/>
      <c r="OK78" s="1"/>
      <c r="OW78" s="1"/>
      <c r="PA78" s="1"/>
      <c r="PE78" s="1"/>
      <c r="PI78" s="1"/>
      <c r="PY78" s="1"/>
    </row>
    <row r="79" spans="321:461" x14ac:dyDescent="0.25">
      <c r="MW79" s="1"/>
      <c r="NQ79" s="1"/>
      <c r="OK79" s="1"/>
      <c r="OW79" s="1"/>
      <c r="PA79" s="1"/>
      <c r="PE79" s="1"/>
      <c r="PI79" s="1"/>
      <c r="PY79" s="1"/>
    </row>
    <row r="80" spans="321:461" x14ac:dyDescent="0.25">
      <c r="MW80" s="1"/>
      <c r="NQ80" s="1"/>
      <c r="OK80" s="1"/>
      <c r="OW80" s="1"/>
      <c r="PE80" s="1"/>
      <c r="PI80" s="1"/>
      <c r="PY80" s="1"/>
    </row>
    <row r="81" spans="361:441" x14ac:dyDescent="0.25">
      <c r="MW81" s="1"/>
      <c r="NQ81" s="1"/>
      <c r="OK81" s="1"/>
      <c r="OW81" s="1"/>
      <c r="PE81" s="1"/>
      <c r="PI81" s="1"/>
      <c r="PY81" s="1"/>
    </row>
    <row r="82" spans="361:441" x14ac:dyDescent="0.25">
      <c r="MW82" s="1"/>
      <c r="NQ82" s="1"/>
      <c r="OK82" s="1"/>
      <c r="OW82" s="1"/>
      <c r="PE82" s="1"/>
      <c r="PI82" s="1"/>
      <c r="PY82" s="1"/>
    </row>
    <row r="83" spans="361:441" x14ac:dyDescent="0.25">
      <c r="MW83" s="1"/>
      <c r="NQ83" s="1"/>
      <c r="OK83" s="1"/>
      <c r="PE83" s="1"/>
      <c r="PY83" s="1"/>
    </row>
    <row r="84" spans="361:441" x14ac:dyDescent="0.25">
      <c r="MW84" s="1"/>
      <c r="NQ84" s="1"/>
      <c r="OK84" s="1"/>
      <c r="PE84" s="1"/>
      <c r="PY84" s="1"/>
    </row>
    <row r="85" spans="361:441" x14ac:dyDescent="0.25">
      <c r="MW85" s="1"/>
      <c r="NQ85" s="1"/>
      <c r="OK85" s="1"/>
      <c r="PE85" s="1"/>
      <c r="PY85" s="1"/>
    </row>
    <row r="86" spans="361:441" x14ac:dyDescent="0.25">
      <c r="MW86" s="1"/>
      <c r="NQ86" s="1"/>
      <c r="OK86" s="1"/>
      <c r="PE86" s="1"/>
      <c r="PY86" s="1"/>
    </row>
    <row r="87" spans="361:441" x14ac:dyDescent="0.25">
      <c r="MW87" s="1"/>
      <c r="NQ87" s="1"/>
      <c r="OK87" s="1"/>
      <c r="PE87" s="1"/>
      <c r="PY87" s="1"/>
    </row>
    <row r="88" spans="361:441" x14ac:dyDescent="0.25">
      <c r="MW88" s="1"/>
      <c r="NQ88" s="1"/>
      <c r="OK88" s="1"/>
      <c r="PE88" s="1"/>
      <c r="PY88" s="1"/>
    </row>
    <row r="89" spans="361:441" x14ac:dyDescent="0.25">
      <c r="MW89" s="1"/>
      <c r="NQ89" s="1"/>
      <c r="OK89" s="1"/>
      <c r="PE89" s="1"/>
      <c r="PY89" s="1"/>
    </row>
    <row r="90" spans="361:441" x14ac:dyDescent="0.25">
      <c r="NQ90" s="1"/>
      <c r="OK90" s="1"/>
      <c r="PE90" s="1"/>
      <c r="PY90" s="1"/>
    </row>
    <row r="91" spans="361:441" x14ac:dyDescent="0.25">
      <c r="NQ91" s="1"/>
      <c r="OK91" s="1"/>
      <c r="PE91" s="1"/>
      <c r="PY91" s="1"/>
    </row>
    <row r="92" spans="361:441" x14ac:dyDescent="0.25">
      <c r="NQ92" s="1"/>
      <c r="OK92" s="1"/>
      <c r="PE92" s="1"/>
      <c r="PY92" s="1"/>
    </row>
    <row r="93" spans="361:441" x14ac:dyDescent="0.25">
      <c r="NQ93" s="1"/>
      <c r="OK93" s="1"/>
      <c r="PE93" s="1"/>
      <c r="PY93" s="1"/>
    </row>
    <row r="94" spans="361:441" x14ac:dyDescent="0.25">
      <c r="NQ94" s="1"/>
      <c r="OK94" s="1"/>
      <c r="PE94" s="1"/>
      <c r="PY94" s="1"/>
    </row>
    <row r="95" spans="361:441" x14ac:dyDescent="0.25">
      <c r="NQ95" s="1"/>
      <c r="OK95" s="1"/>
      <c r="PE95" s="1"/>
      <c r="PY95" s="1"/>
    </row>
    <row r="96" spans="361:441" x14ac:dyDescent="0.25">
      <c r="NQ96" s="1"/>
      <c r="OK96" s="1"/>
      <c r="PE96" s="1"/>
      <c r="PY96" s="1"/>
    </row>
    <row r="97" spans="401:441" x14ac:dyDescent="0.25">
      <c r="OK97" s="1"/>
      <c r="PE97" s="1"/>
      <c r="PY97" s="1"/>
    </row>
    <row r="98" spans="401:441" x14ac:dyDescent="0.25">
      <c r="OK98" s="1"/>
      <c r="PE98" s="1"/>
      <c r="PY98" s="1"/>
    </row>
    <row r="99" spans="401:441" x14ac:dyDescent="0.25">
      <c r="OK99" s="1"/>
      <c r="PE99" s="1"/>
      <c r="PY99" s="1"/>
    </row>
    <row r="100" spans="401:441" x14ac:dyDescent="0.25">
      <c r="OK100" s="1"/>
      <c r="PE100" s="1"/>
      <c r="PY100" s="1"/>
    </row>
    <row r="101" spans="401:441" x14ac:dyDescent="0.25">
      <c r="OK101" s="1"/>
      <c r="PE101" s="1"/>
      <c r="PY101" s="1"/>
    </row>
    <row r="102" spans="401:441" x14ac:dyDescent="0.25">
      <c r="OK102" s="1"/>
      <c r="PE102" s="1"/>
      <c r="PY102" s="1"/>
    </row>
    <row r="103" spans="401:441" x14ac:dyDescent="0.25">
      <c r="OK103" s="1"/>
      <c r="PE103" s="1"/>
      <c r="PY103" s="1"/>
    </row>
    <row r="104" spans="401:441" x14ac:dyDescent="0.25">
      <c r="OK104" s="1"/>
      <c r="PE104" s="1"/>
      <c r="PY104" s="1"/>
    </row>
    <row r="105" spans="401:441" x14ac:dyDescent="0.25">
      <c r="OK105" s="1"/>
      <c r="PE105" s="1"/>
      <c r="PY105" s="1"/>
    </row>
    <row r="106" spans="401:441" x14ac:dyDescent="0.25">
      <c r="OK106" s="1"/>
      <c r="PE106" s="1"/>
      <c r="PY106" s="1"/>
    </row>
    <row r="107" spans="401:441" x14ac:dyDescent="0.25">
      <c r="OK107" s="1"/>
      <c r="PE107" s="1"/>
      <c r="PY107" s="1"/>
    </row>
    <row r="108" spans="401:441" x14ac:dyDescent="0.25">
      <c r="OK108" s="1"/>
      <c r="PE108" s="1"/>
      <c r="PY108" s="1"/>
    </row>
    <row r="109" spans="401:441" x14ac:dyDescent="0.25">
      <c r="OK109" s="1"/>
      <c r="PE109" s="1"/>
      <c r="PY109" s="1"/>
    </row>
    <row r="110" spans="401:441" x14ac:dyDescent="0.25">
      <c r="OK110" s="1"/>
      <c r="PE110" s="1"/>
      <c r="PY110" s="1"/>
    </row>
    <row r="111" spans="401:441" x14ac:dyDescent="0.25">
      <c r="OK111" s="1"/>
      <c r="PE111" s="1"/>
      <c r="PY111" s="1"/>
    </row>
    <row r="112" spans="401:441" x14ac:dyDescent="0.25">
      <c r="OK112" s="1"/>
      <c r="PE112" s="1"/>
      <c r="PY112" s="1"/>
    </row>
    <row r="113" spans="401:441" x14ac:dyDescent="0.25">
      <c r="OK113" s="1"/>
      <c r="PE113" s="1"/>
      <c r="PY113" s="1"/>
    </row>
    <row r="114" spans="401:441" x14ac:dyDescent="0.25">
      <c r="OK114" s="1"/>
      <c r="PE114" s="1"/>
      <c r="PY114" s="1"/>
    </row>
    <row r="115" spans="401:441" x14ac:dyDescent="0.25">
      <c r="OK115" s="1"/>
      <c r="PE115" s="1"/>
      <c r="PY115" s="1"/>
    </row>
    <row r="116" spans="401:441" x14ac:dyDescent="0.25">
      <c r="OK116" s="1"/>
      <c r="PE116" s="1"/>
      <c r="PY116" s="1"/>
    </row>
    <row r="117" spans="401:441" x14ac:dyDescent="0.25">
      <c r="OK117" s="1"/>
      <c r="PE117" s="1"/>
      <c r="PY117" s="1"/>
    </row>
    <row r="118" spans="401:441" x14ac:dyDescent="0.25">
      <c r="OK118" s="1"/>
      <c r="PE118" s="1"/>
      <c r="PY118" s="1"/>
    </row>
    <row r="119" spans="401:441" x14ac:dyDescent="0.25">
      <c r="OK119" s="1"/>
      <c r="PE119" s="1"/>
      <c r="PY119" s="1"/>
    </row>
    <row r="120" spans="401:441" x14ac:dyDescent="0.25">
      <c r="OK120" s="1"/>
      <c r="PE120" s="1"/>
    </row>
    <row r="121" spans="401:441" x14ac:dyDescent="0.25">
      <c r="OK121" s="1"/>
      <c r="PE121" s="1"/>
    </row>
    <row r="122" spans="401:441" x14ac:dyDescent="0.25">
      <c r="OK122" s="1"/>
      <c r="PE122" s="1"/>
    </row>
    <row r="123" spans="401:441" x14ac:dyDescent="0.25">
      <c r="OK123" s="1"/>
      <c r="PE123" s="1"/>
    </row>
    <row r="124" spans="401:441" x14ac:dyDescent="0.25">
      <c r="OK124" s="1"/>
      <c r="PE124" s="1"/>
    </row>
    <row r="125" spans="401:441" x14ac:dyDescent="0.25">
      <c r="OK125" s="1"/>
      <c r="PE125" s="1"/>
    </row>
    <row r="126" spans="401:441" x14ac:dyDescent="0.25">
      <c r="OK126" s="1"/>
      <c r="PE126" s="1"/>
    </row>
    <row r="127" spans="401:441" x14ac:dyDescent="0.25">
      <c r="OK127" s="1"/>
      <c r="PE127" s="1"/>
    </row>
    <row r="128" spans="401:441" x14ac:dyDescent="0.25">
      <c r="OK128" s="1"/>
      <c r="PE128" s="1"/>
    </row>
    <row r="129" spans="401:421" x14ac:dyDescent="0.25">
      <c r="OK129" s="1"/>
      <c r="PE129" s="1"/>
    </row>
    <row r="130" spans="401:421" x14ac:dyDescent="0.25">
      <c r="OK130" s="1"/>
      <c r="PE130" s="1"/>
    </row>
    <row r="131" spans="401:421" x14ac:dyDescent="0.25">
      <c r="OK131" s="1"/>
    </row>
    <row r="132" spans="401:421" x14ac:dyDescent="0.25">
      <c r="OK13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20"/>
  <sheetViews>
    <sheetView topLeftCell="QJ1" workbookViewId="0">
      <selection activeCell="HZ2" sqref="HZ2 ID2 IH2 IL2 IP2 IT2 IX2 JB2 JF2 JJ2 JN2 JR2 JV2 JZ2 KD2 KH2 KP2 LJ2 MD2 MX2 HY3:HZ3 IC3:ID3 IG3:IH7 IK3:IL8 IO3:IP6 IS3:IT12 IW3:IX10 JA3:JB20 JE3:JF9 JI3:JJ9 JM3:JN5 JQ3:JR7 JU3:JV15 JY3:JZ5 KC3:KD11 KG3:KH4 KO3:KP12 LI3:LJ3 MC3:MD4"/>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19.85546875" bestFit="1" customWidth="1"/>
    <col min="78" max="78" width="3" bestFit="1" customWidth="1"/>
    <col min="79" max="79" width="19.85546875" bestFit="1" customWidth="1"/>
    <col min="80" max="80" width="5" bestFit="1" customWidth="1"/>
    <col min="81" max="81" width="19.85546875" bestFit="1" customWidth="1"/>
    <col min="82" max="82" width="3" bestFit="1" customWidth="1"/>
    <col min="83" max="83" width="19.85546875" bestFit="1" customWidth="1"/>
    <col min="84" max="84" width="5" bestFit="1" customWidth="1"/>
    <col min="85" max="85" width="19.85546875" bestFit="1" customWidth="1"/>
    <col min="86" max="86" width="3" bestFit="1" customWidth="1"/>
    <col min="87" max="87" width="19.85546875" bestFit="1" customWidth="1"/>
    <col min="88" max="88" width="5" bestFit="1" customWidth="1"/>
    <col min="89" max="89" width="19.85546875" bestFit="1" customWidth="1"/>
    <col min="90" max="90" width="3"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19.85546875" bestFit="1" customWidth="1"/>
    <col min="98" max="98" width="3" bestFit="1" customWidth="1"/>
    <col min="99" max="99" width="19.85546875" bestFit="1" customWidth="1"/>
    <col min="100" max="100" width="5" bestFit="1" customWidth="1"/>
    <col min="101" max="101" width="19.85546875" bestFit="1" customWidth="1"/>
    <col min="102" max="102" width="3"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19.85546875" bestFit="1" customWidth="1"/>
    <col min="118" max="118" width="3" bestFit="1" customWidth="1"/>
    <col min="119" max="119" width="19.85546875" bestFit="1" customWidth="1"/>
    <col min="120" max="120" width="5" bestFit="1" customWidth="1"/>
    <col min="121" max="121" width="19.85546875" bestFit="1" customWidth="1"/>
    <col min="122" max="122" width="3" bestFit="1" customWidth="1"/>
    <col min="123" max="123" width="19.85546875" bestFit="1" customWidth="1"/>
    <col min="124" max="124" width="5" bestFit="1" customWidth="1"/>
    <col min="125" max="125" width="19.85546875" bestFit="1" customWidth="1"/>
    <col min="126" max="126" width="3" bestFit="1" customWidth="1"/>
    <col min="127" max="127" width="19.85546875" bestFit="1" customWidth="1"/>
    <col min="128" max="128" width="5" bestFit="1" customWidth="1"/>
    <col min="129" max="129" width="19.85546875" bestFit="1" customWidth="1"/>
    <col min="130" max="130" width="3" bestFit="1" customWidth="1"/>
    <col min="131" max="131" width="19.85546875" bestFit="1" customWidth="1"/>
    <col min="132" max="132" width="5" bestFit="1" customWidth="1"/>
    <col min="133" max="133" width="19.85546875" bestFit="1" customWidth="1"/>
    <col min="134" max="134" width="3" bestFit="1" customWidth="1"/>
    <col min="135" max="135" width="19.85546875" bestFit="1" customWidth="1"/>
    <col min="136" max="136" width="5" bestFit="1" customWidth="1"/>
    <col min="137" max="137" width="19.85546875" bestFit="1" customWidth="1"/>
    <col min="138" max="138" width="3" bestFit="1" customWidth="1"/>
    <col min="139" max="139" width="19.85546875" bestFit="1" customWidth="1"/>
    <col min="140" max="140" width="5" bestFit="1" customWidth="1"/>
    <col min="141" max="141" width="19.85546875" bestFit="1" customWidth="1"/>
    <col min="142" max="142" width="3" bestFit="1" customWidth="1"/>
    <col min="143" max="143" width="19.85546875" bestFit="1" customWidth="1"/>
    <col min="144" max="144" width="5" bestFit="1" customWidth="1"/>
    <col min="145" max="145" width="19.85546875" bestFit="1" customWidth="1"/>
    <col min="146" max="146" width="3" bestFit="1" customWidth="1"/>
    <col min="147" max="147" width="19.85546875" bestFit="1" customWidth="1"/>
    <col min="148" max="148" width="5" bestFit="1" customWidth="1"/>
    <col min="149" max="149" width="19.85546875" bestFit="1" customWidth="1"/>
    <col min="150" max="150" width="3" bestFit="1" customWidth="1"/>
    <col min="151" max="151" width="19.85546875" bestFit="1" customWidth="1"/>
    <col min="152" max="152" width="5" bestFit="1" customWidth="1"/>
    <col min="153" max="153" width="19.85546875" bestFit="1" customWidth="1"/>
    <col min="154" max="154" width="3" bestFit="1" customWidth="1"/>
    <col min="155" max="155" width="19.85546875" bestFit="1" customWidth="1"/>
    <col min="156" max="156" width="5" bestFit="1" customWidth="1"/>
    <col min="157" max="157" width="19.85546875" bestFit="1" customWidth="1"/>
    <col min="158" max="158" width="3" bestFit="1" customWidth="1"/>
    <col min="159" max="159" width="19.85546875" bestFit="1" customWidth="1"/>
    <col min="160" max="160" width="5" bestFit="1" customWidth="1"/>
    <col min="161" max="161" width="19.85546875" bestFit="1" customWidth="1"/>
    <col min="162" max="162" width="3" bestFit="1" customWidth="1"/>
    <col min="163" max="163" width="19.85546875" bestFit="1" customWidth="1"/>
    <col min="164" max="164" width="5" bestFit="1" customWidth="1"/>
    <col min="165" max="165" width="19.85546875" bestFit="1" customWidth="1"/>
    <col min="166" max="166" width="3" bestFit="1" customWidth="1"/>
    <col min="167" max="167" width="19.85546875" bestFit="1" customWidth="1"/>
    <col min="168" max="168" width="5" bestFit="1" customWidth="1"/>
    <col min="169" max="169" width="19.85546875" bestFit="1" customWidth="1"/>
    <col min="170" max="170" width="3" bestFit="1" customWidth="1"/>
    <col min="171" max="171" width="19.85546875" bestFit="1" customWidth="1"/>
    <col min="172" max="172" width="5" bestFit="1" customWidth="1"/>
    <col min="173" max="173" width="19.85546875" bestFit="1" customWidth="1"/>
    <col min="174" max="174" width="3" bestFit="1" customWidth="1"/>
    <col min="175" max="175" width="19.85546875" bestFit="1" customWidth="1"/>
    <col min="176" max="176" width="5" bestFit="1" customWidth="1"/>
    <col min="177" max="177" width="19.85546875" bestFit="1" customWidth="1"/>
    <col min="178" max="178" width="3" bestFit="1" customWidth="1"/>
    <col min="179" max="179" width="19.85546875" bestFit="1" customWidth="1"/>
    <col min="180" max="180" width="5" bestFit="1" customWidth="1"/>
    <col min="181" max="181" width="19.85546875" bestFit="1" customWidth="1"/>
    <col min="182" max="182" width="3" bestFit="1" customWidth="1"/>
    <col min="183" max="183" width="19.85546875" bestFit="1" customWidth="1"/>
    <col min="184" max="184" width="5" bestFit="1" customWidth="1"/>
    <col min="185" max="185" width="19.85546875" bestFit="1" customWidth="1"/>
    <col min="186" max="186" width="3" bestFit="1" customWidth="1"/>
    <col min="187" max="187" width="19.85546875" bestFit="1" customWidth="1"/>
    <col min="188" max="188" width="5" bestFit="1" customWidth="1"/>
    <col min="189" max="189" width="19.85546875" bestFit="1" customWidth="1"/>
    <col min="190" max="190" width="3" bestFit="1" customWidth="1"/>
    <col min="191" max="191" width="19.85546875" bestFit="1" customWidth="1"/>
    <col min="192" max="192" width="5" bestFit="1" customWidth="1"/>
    <col min="193" max="193" width="19.85546875" bestFit="1" customWidth="1"/>
    <col min="194" max="194" width="3" bestFit="1" customWidth="1"/>
    <col min="195" max="195" width="19.85546875" bestFit="1" customWidth="1"/>
    <col min="196" max="196" width="5" bestFit="1" customWidth="1"/>
    <col min="197" max="197" width="9.5703125" bestFit="1" customWidth="1"/>
    <col min="198" max="198" width="3" bestFit="1" customWidth="1"/>
    <col min="199" max="199" width="19.85546875" bestFit="1" customWidth="1"/>
    <col min="200" max="200" width="5" bestFit="1" customWidth="1"/>
    <col min="201" max="201" width="9.5703125" bestFit="1" customWidth="1"/>
    <col min="202" max="202" width="3" bestFit="1" customWidth="1"/>
    <col min="203" max="203" width="19.85546875" bestFit="1" customWidth="1"/>
    <col min="204" max="204" width="5" bestFit="1" customWidth="1"/>
    <col min="205" max="205" width="9.5703125" bestFit="1" customWidth="1"/>
    <col min="206" max="206" width="3" bestFit="1" customWidth="1"/>
    <col min="207" max="207" width="19.85546875" bestFit="1" customWidth="1"/>
    <col min="208" max="208" width="5" bestFit="1" customWidth="1"/>
    <col min="209" max="209" width="9.5703125" bestFit="1" customWidth="1"/>
    <col min="210" max="210" width="3" bestFit="1" customWidth="1"/>
    <col min="211" max="211" width="19.85546875" bestFit="1" customWidth="1"/>
    <col min="212" max="212" width="5" bestFit="1" customWidth="1"/>
    <col min="213" max="213" width="9.5703125" bestFit="1" customWidth="1"/>
    <col min="214" max="214" width="3" bestFit="1" customWidth="1"/>
    <col min="215" max="215" width="19.85546875" bestFit="1" customWidth="1"/>
    <col min="216" max="216" width="5" bestFit="1" customWidth="1"/>
    <col min="217" max="217" width="9.5703125" bestFit="1" customWidth="1"/>
    <col min="218" max="218" width="3" bestFit="1" customWidth="1"/>
    <col min="219" max="219" width="19.85546875" bestFit="1" customWidth="1"/>
    <col min="220" max="220" width="5" bestFit="1" customWidth="1"/>
    <col min="221" max="221" width="9.5703125" bestFit="1" customWidth="1"/>
    <col min="222" max="222" width="3" bestFit="1" customWidth="1"/>
    <col min="223" max="223" width="19.85546875" bestFit="1" customWidth="1"/>
    <col min="224" max="224" width="5" bestFit="1" customWidth="1"/>
    <col min="225" max="225" width="9.5703125" bestFit="1" customWidth="1"/>
    <col min="226" max="226" width="3" bestFit="1" customWidth="1"/>
    <col min="227" max="227" width="19.85546875" bestFit="1" customWidth="1"/>
    <col min="228" max="228" width="5" bestFit="1" customWidth="1"/>
    <col min="229" max="229" width="9.5703125" bestFit="1" customWidth="1"/>
    <col min="230" max="230" width="3" bestFit="1" customWidth="1"/>
    <col min="231" max="231" width="19.85546875" bestFit="1" customWidth="1"/>
    <col min="232" max="232" width="5" bestFit="1" customWidth="1"/>
    <col min="233" max="233" width="10.7109375" bestFit="1" customWidth="1"/>
    <col min="234" max="234" width="4" bestFit="1" customWidth="1"/>
    <col min="235" max="235" width="19.85546875" bestFit="1" customWidth="1"/>
    <col min="236" max="236" width="5" bestFit="1" customWidth="1"/>
    <col min="237" max="237" width="9.7109375" bestFit="1" customWidth="1"/>
    <col min="238" max="238" width="6" bestFit="1" customWidth="1"/>
    <col min="239" max="239" width="19.85546875" bestFit="1" customWidth="1"/>
    <col min="240" max="240" width="5" bestFit="1" customWidth="1"/>
    <col min="241" max="241" width="10.7109375" bestFit="1" customWidth="1"/>
    <col min="242" max="242" width="5" bestFit="1" customWidth="1"/>
    <col min="243" max="243" width="19.85546875" bestFit="1" customWidth="1"/>
    <col min="244" max="244" width="5" bestFit="1" customWidth="1"/>
    <col min="245" max="245" width="10.7109375" bestFit="1" customWidth="1"/>
    <col min="246" max="246" width="5" bestFit="1" customWidth="1"/>
    <col min="247" max="247" width="19.85546875" bestFit="1" customWidth="1"/>
    <col min="248" max="248" width="5" bestFit="1" customWidth="1"/>
    <col min="249" max="249" width="9.7109375" bestFit="1" customWidth="1"/>
    <col min="250" max="250" width="4" bestFit="1" customWidth="1"/>
    <col min="251" max="251" width="19.85546875" bestFit="1" customWidth="1"/>
    <col min="252" max="252" width="5" bestFit="1" customWidth="1"/>
    <col min="253" max="253" width="9.7109375" bestFit="1" customWidth="1"/>
    <col min="254" max="254" width="5" bestFit="1" customWidth="1"/>
    <col min="255" max="255" width="19.85546875" bestFit="1" customWidth="1"/>
    <col min="256" max="256" width="5" bestFit="1" customWidth="1"/>
    <col min="257" max="257" width="9.7109375" bestFit="1" customWidth="1"/>
    <col min="258" max="258" width="5" bestFit="1" customWidth="1"/>
    <col min="259" max="259" width="19.85546875" bestFit="1" customWidth="1"/>
    <col min="260" max="260" width="5" bestFit="1" customWidth="1"/>
    <col min="261" max="261" width="9.7109375" bestFit="1" customWidth="1"/>
    <col min="262" max="262" width="5" bestFit="1" customWidth="1"/>
    <col min="263" max="263" width="19.85546875" bestFit="1" customWidth="1"/>
    <col min="264" max="264" width="5" bestFit="1" customWidth="1"/>
    <col min="265" max="265" width="9.7109375" bestFit="1" customWidth="1"/>
    <col min="266" max="266" width="5" bestFit="1" customWidth="1"/>
    <col min="267" max="267" width="19.85546875" bestFit="1" customWidth="1"/>
    <col min="268" max="268" width="5" bestFit="1" customWidth="1"/>
    <col min="269" max="269" width="9.7109375" bestFit="1" customWidth="1"/>
    <col min="270" max="270" width="5" bestFit="1" customWidth="1"/>
    <col min="271" max="271" width="19.85546875" bestFit="1" customWidth="1"/>
    <col min="272" max="272" width="5" bestFit="1" customWidth="1"/>
    <col min="273" max="273" width="9.7109375" bestFit="1" customWidth="1"/>
    <col min="274" max="274" width="5" bestFit="1" customWidth="1"/>
    <col min="275" max="275" width="19.85546875" bestFit="1" customWidth="1"/>
    <col min="276" max="276" width="5" bestFit="1" customWidth="1"/>
    <col min="277" max="277" width="9.7109375" bestFit="1" customWidth="1"/>
    <col min="278" max="278" width="5" bestFit="1" customWidth="1"/>
    <col min="279" max="279" width="19.85546875" bestFit="1" customWidth="1"/>
    <col min="280" max="280" width="5" bestFit="1" customWidth="1"/>
    <col min="281" max="281" width="10.7109375" bestFit="1" customWidth="1"/>
    <col min="282" max="282" width="5" bestFit="1" customWidth="1"/>
    <col min="283" max="283" width="19.85546875" bestFit="1" customWidth="1"/>
    <col min="284" max="284" width="5" bestFit="1" customWidth="1"/>
    <col min="285" max="285" width="9.7109375" bestFit="1" customWidth="1"/>
    <col min="286" max="286" width="4" bestFit="1" customWidth="1"/>
    <col min="287" max="287" width="19.85546875" bestFit="1" customWidth="1"/>
    <col min="288" max="288" width="5" bestFit="1" customWidth="1"/>
    <col min="289" max="289" width="9.7109375" bestFit="1" customWidth="1"/>
    <col min="290" max="290" width="5" bestFit="1" customWidth="1"/>
    <col min="291" max="291" width="19.85546875" bestFit="1" customWidth="1"/>
    <col min="292" max="292" width="5" bestFit="1" customWidth="1"/>
    <col min="293" max="293" width="9.7109375" bestFit="1" customWidth="1"/>
    <col min="294" max="294" width="5" bestFit="1" customWidth="1"/>
    <col min="295" max="295" width="19.85546875" bestFit="1" customWidth="1"/>
    <col min="296" max="296" width="5" bestFit="1" customWidth="1"/>
    <col min="297" max="297" width="19.85546875" bestFit="1" customWidth="1"/>
    <col min="298" max="298" width="3" bestFit="1" customWidth="1"/>
    <col min="299" max="299" width="19.85546875" bestFit="1" customWidth="1"/>
    <col min="300" max="300" width="5" bestFit="1" customWidth="1"/>
    <col min="301" max="301" width="9.7109375" bestFit="1" customWidth="1"/>
    <col min="302" max="302" width="5" bestFit="1" customWidth="1"/>
    <col min="303" max="303" width="19.85546875" bestFit="1" customWidth="1"/>
    <col min="304" max="304" width="5" bestFit="1" customWidth="1"/>
    <col min="305" max="305" width="19.85546875" bestFit="1" customWidth="1"/>
    <col min="306" max="306" width="3" bestFit="1" customWidth="1"/>
    <col min="307" max="307" width="19.85546875" bestFit="1" customWidth="1"/>
    <col min="308" max="308" width="5" bestFit="1" customWidth="1"/>
    <col min="309" max="309" width="19.85546875" bestFit="1" customWidth="1"/>
    <col min="310" max="310" width="3" bestFit="1" customWidth="1"/>
    <col min="311" max="311" width="19.85546875" bestFit="1" customWidth="1"/>
    <col min="312" max="312" width="5" bestFit="1" customWidth="1"/>
    <col min="313" max="313" width="19.85546875" bestFit="1" customWidth="1"/>
    <col min="314" max="314" width="3" bestFit="1" customWidth="1"/>
    <col min="315" max="315" width="19.85546875" bestFit="1" customWidth="1"/>
    <col min="316" max="316" width="5" bestFit="1" customWidth="1"/>
    <col min="317" max="317" width="19.85546875" bestFit="1" customWidth="1"/>
    <col min="318" max="318" width="3" bestFit="1" customWidth="1"/>
    <col min="319" max="319" width="19.85546875" bestFit="1" customWidth="1"/>
    <col min="320" max="320" width="5" bestFit="1" customWidth="1"/>
    <col min="321" max="321" width="9.7109375" bestFit="1" customWidth="1"/>
    <col min="322" max="322" width="5" bestFit="1" customWidth="1"/>
    <col min="323" max="323" width="19.85546875" bestFit="1" customWidth="1"/>
    <col min="324" max="324" width="5" bestFit="1" customWidth="1"/>
    <col min="325" max="325" width="19.85546875" bestFit="1" customWidth="1"/>
    <col min="326" max="326" width="3" bestFit="1" customWidth="1"/>
    <col min="327" max="327" width="19.85546875" bestFit="1" customWidth="1"/>
    <col min="328" max="328" width="5" bestFit="1" customWidth="1"/>
    <col min="329" max="329" width="19.85546875" bestFit="1" customWidth="1"/>
    <col min="330" max="330" width="3" bestFit="1" customWidth="1"/>
    <col min="331" max="331" width="19.85546875" bestFit="1" customWidth="1"/>
    <col min="332" max="332" width="5" bestFit="1" customWidth="1"/>
    <col min="333" max="333" width="19.85546875" bestFit="1" customWidth="1"/>
    <col min="334" max="334" width="3" bestFit="1" customWidth="1"/>
    <col min="335" max="335" width="19.85546875" bestFit="1" customWidth="1"/>
    <col min="336" max="336" width="5" bestFit="1" customWidth="1"/>
    <col min="337" max="337" width="19.85546875" bestFit="1" customWidth="1"/>
    <col min="338" max="338" width="3" bestFit="1" customWidth="1"/>
    <col min="339" max="339" width="19.85546875" bestFit="1" customWidth="1"/>
    <col min="340" max="340" width="5" bestFit="1" customWidth="1"/>
    <col min="341" max="341" width="10.7109375" bestFit="1" customWidth="1"/>
    <col min="342" max="342" width="5" bestFit="1" customWidth="1"/>
    <col min="343" max="343" width="19.85546875" bestFit="1" customWidth="1"/>
    <col min="344" max="344" width="5" bestFit="1" customWidth="1"/>
    <col min="345" max="345" width="19.85546875" bestFit="1" customWidth="1"/>
    <col min="346" max="346" width="3" bestFit="1" customWidth="1"/>
    <col min="347" max="347" width="19.85546875" bestFit="1" customWidth="1"/>
    <col min="348" max="348" width="5" bestFit="1" customWidth="1"/>
    <col min="349" max="349" width="19.85546875" bestFit="1" customWidth="1"/>
    <col min="350" max="350" width="3" bestFit="1" customWidth="1"/>
    <col min="351" max="351" width="19.85546875" bestFit="1" customWidth="1"/>
    <col min="352" max="352" width="5" bestFit="1" customWidth="1"/>
    <col min="353" max="353" width="19.85546875" bestFit="1" customWidth="1"/>
    <col min="354" max="354" width="3" bestFit="1" customWidth="1"/>
    <col min="355" max="355" width="19.85546875" bestFit="1" customWidth="1"/>
    <col min="356" max="356" width="5" bestFit="1" customWidth="1"/>
    <col min="357" max="357" width="19.85546875" bestFit="1" customWidth="1"/>
    <col min="358" max="358" width="3" bestFit="1" customWidth="1"/>
    <col min="359" max="359" width="19.85546875" bestFit="1" customWidth="1"/>
    <col min="360" max="360" width="5" bestFit="1" customWidth="1"/>
    <col min="361" max="361" width="10.7109375" bestFit="1" customWidth="1"/>
    <col min="362" max="362" width="4" bestFit="1" customWidth="1"/>
    <col min="363" max="363" width="19.85546875" bestFit="1" customWidth="1"/>
    <col min="364" max="364" width="5" bestFit="1" customWidth="1"/>
    <col min="365" max="365" width="19.85546875" bestFit="1" customWidth="1"/>
    <col min="366" max="366" width="3" bestFit="1" customWidth="1"/>
    <col min="367" max="367" width="19.85546875" bestFit="1" customWidth="1"/>
    <col min="368" max="368" width="5" bestFit="1" customWidth="1"/>
    <col min="369" max="369" width="19.85546875" bestFit="1" customWidth="1"/>
    <col min="370" max="370" width="3" bestFit="1" customWidth="1"/>
    <col min="371" max="371" width="19.85546875" bestFit="1" customWidth="1"/>
    <col min="372" max="372" width="5" bestFit="1" customWidth="1"/>
    <col min="373" max="373" width="19.85546875" bestFit="1" customWidth="1"/>
    <col min="374" max="374" width="3" bestFit="1" customWidth="1"/>
    <col min="375" max="375" width="19.85546875" bestFit="1" customWidth="1"/>
    <col min="376" max="376" width="5" bestFit="1" customWidth="1"/>
    <col min="377" max="377" width="19.85546875" bestFit="1" customWidth="1"/>
    <col min="378" max="378" width="3" bestFit="1" customWidth="1"/>
    <col min="379" max="379" width="19.85546875" bestFit="1" customWidth="1"/>
    <col min="380" max="380" width="5" bestFit="1" customWidth="1"/>
    <col min="381" max="381" width="9.5703125" bestFit="1" customWidth="1"/>
    <col min="382" max="382" width="3"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9.5703125" bestFit="1" customWidth="1"/>
    <col min="402" max="402" width="4"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9.5703125" bestFit="1" customWidth="1"/>
    <col min="422" max="422" width="4"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19.85546875" bestFit="1" customWidth="1"/>
    <col min="442" max="442" width="4"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_xll.BDH(CONCATENATE("RWM US 04/15/16 C", B$1, " Equity"), "PX_LAST", "1/1/1900", "4/15/2016")</f>
        <v>#NAME?</v>
      </c>
      <c r="C2" t="e">
        <f ca="1">_xll.BDH(CONCATENATE("RWM US 04/15/16 C", D$1, " Equity"), "PX_LAST", "1/1/1900", "4/15/2016")</f>
        <v>#NAME?</v>
      </c>
      <c r="E2" t="e">
        <f ca="1">_xll.BDH(CONCATENATE("RWM US 04/15/16 C", F$1, " Equity"), "PX_LAST", "1/1/1900", "4/15/2016")</f>
        <v>#NAME?</v>
      </c>
      <c r="G2" t="e">
        <f ca="1">_xll.BDH(CONCATENATE("RWM US 04/15/16 C", H$1, " Equity"), "PX_LAST", "1/1/1900", "4/15/2016")</f>
        <v>#NAME?</v>
      </c>
      <c r="I2" t="e">
        <f ca="1">_xll.BDH(CONCATENATE("RWM US 04/15/16 C", J$1, " Equity"), "PX_LAST", "1/1/1900", "4/15/2016")</f>
        <v>#NAME?</v>
      </c>
      <c r="K2" t="e">
        <f ca="1">_xll.BDH(CONCATENATE("RWM US 04/15/16 C", L$1, " Equity"), "PX_LAST", "1/1/1900", "4/15/2016")</f>
        <v>#NAME?</v>
      </c>
      <c r="M2" t="e">
        <f ca="1">_xll.BDH(CONCATENATE("RWM US 04/15/16 C", N$1, " Equity"), "PX_LAST", "1/1/1900", "4/15/2016")</f>
        <v>#NAME?</v>
      </c>
      <c r="O2" t="e">
        <f ca="1">_xll.BDH(CONCATENATE("RWM US 04/15/16 C", P$1, " Equity"), "PX_LAST", "1/1/1900", "4/15/2016")</f>
        <v>#NAME?</v>
      </c>
      <c r="Q2" t="e">
        <f ca="1">_xll.BDH(CONCATENATE("RWM US 04/15/16 C", R$1, " Equity"), "PX_LAST", "1/1/1900", "4/15/2016")</f>
        <v>#NAME?</v>
      </c>
      <c r="S2" t="e">
        <f ca="1">_xll.BDH(CONCATENATE("RWM US 04/15/16 C", T$1, " Equity"), "PX_LAST", "1/1/1900", "4/15/2016")</f>
        <v>#NAME?</v>
      </c>
      <c r="U2" t="e">
        <f ca="1">_xll.BDH(CONCATENATE("RWM US 04/15/16 C", V$1, " Equity"), "PX_LAST", "1/1/1900", "4/15/2016")</f>
        <v>#NAME?</v>
      </c>
      <c r="W2" t="e">
        <f ca="1">_xll.BDH(CONCATENATE("RWM US 04/15/16 C", X$1, " Equity"), "PX_LAST", "1/1/1900", "4/15/2016")</f>
        <v>#NAME?</v>
      </c>
      <c r="Y2" t="e">
        <f ca="1">_xll.BDH(CONCATENATE("RWM US 04/15/16 C", Z$1, " Equity"), "PX_LAST", "1/1/1900", "4/15/2016")</f>
        <v>#NAME?</v>
      </c>
      <c r="AA2" t="e">
        <f ca="1">_xll.BDH(CONCATENATE("RWM US 04/15/16 C", AB$1, " Equity"), "PX_LAST", "1/1/1900", "4/15/2016")</f>
        <v>#NAME?</v>
      </c>
      <c r="AC2" t="e">
        <f ca="1">_xll.BDH(CONCATENATE("RWM US 04/15/16 C", AD$1, " Equity"), "PX_LAST", "1/1/1900", "4/15/2016")</f>
        <v>#NAME?</v>
      </c>
      <c r="AE2" t="e">
        <f ca="1">_xll.BDH(CONCATENATE("RWM US 04/15/16 C", AF$1, " Equity"), "PX_LAST", "1/1/1900", "4/15/2016")</f>
        <v>#NAME?</v>
      </c>
      <c r="AG2" t="e">
        <f ca="1">_xll.BDH(CONCATENATE("RWM US 04/15/16 C", AH$1, " Equity"), "PX_LAST", "1/1/1900", "4/15/2016")</f>
        <v>#NAME?</v>
      </c>
      <c r="AI2" t="e">
        <f ca="1">_xll.BDH(CONCATENATE("RWM US 04/15/16 C", AJ$1, " Equity"), "PX_LAST", "1/1/1900", "4/15/2016")</f>
        <v>#NAME?</v>
      </c>
      <c r="AK2" t="e">
        <f ca="1">_xll.BDH(CONCATENATE("RWM US 04/15/16 C", AL$1, " Equity"), "PX_LAST", "1/1/1900", "4/15/2016")</f>
        <v>#NAME?</v>
      </c>
      <c r="AM2" t="e">
        <f ca="1">_xll.BDH(CONCATENATE("RWM US 04/15/16 C", AN$1, " Equity"), "PX_LAST", "1/1/1900", "4/15/2016")</f>
        <v>#NAME?</v>
      </c>
      <c r="AO2" t="e">
        <f ca="1">_xll.BDH(CONCATENATE("RWM US 04/15/16 C", AP$1, " Equity"), "PX_LAST", "1/1/1900", "4/15/2016")</f>
        <v>#NAME?</v>
      </c>
      <c r="AQ2" t="e">
        <f ca="1">_xll.BDH(CONCATENATE("RWM US 04/15/16 C", AR$1, " Equity"), "PX_LAST", "1/1/1900", "4/15/2016")</f>
        <v>#NAME?</v>
      </c>
      <c r="AS2" t="e">
        <f ca="1">_xll.BDH(CONCATENATE("RWM US 04/15/16 C", AT$1, " Equity"), "PX_LAST", "1/1/1900", "4/15/2016")</f>
        <v>#NAME?</v>
      </c>
      <c r="AU2" t="e">
        <f ca="1">_xll.BDH(CONCATENATE("RWM US 04/15/16 C", AV$1, " Equity"), "PX_LAST", "1/1/1900", "4/15/2016")</f>
        <v>#NAME?</v>
      </c>
      <c r="AW2" t="e">
        <f ca="1">_xll.BDH(CONCATENATE("RWM US 04/15/16 C", AX$1, " Equity"), "PX_LAST", "1/1/1900", "4/15/2016")</f>
        <v>#NAME?</v>
      </c>
      <c r="AY2" t="e">
        <f ca="1">_xll.BDH(CONCATENATE("RWM US 04/15/16 C", AZ$1, " Equity"), "PX_LAST", "1/1/1900", "4/15/2016")</f>
        <v>#NAME?</v>
      </c>
      <c r="BA2" t="e">
        <f ca="1">_xll.BDH(CONCATENATE("RWM US 04/15/16 C", BB$1, " Equity"), "PX_LAST", "1/1/1900", "4/15/2016")</f>
        <v>#NAME?</v>
      </c>
      <c r="BC2" t="e">
        <f ca="1">_xll.BDH(CONCATENATE("RWM US 04/15/16 C", BD$1, " Equity"), "PX_LAST", "1/1/1900", "4/15/2016")</f>
        <v>#NAME?</v>
      </c>
      <c r="BE2" t="e">
        <f ca="1">_xll.BDH(CONCATENATE("RWM US 04/15/16 C", BF$1, " Equity"), "PX_LAST", "1/1/1900", "4/15/2016")</f>
        <v>#NAME?</v>
      </c>
      <c r="BG2" t="e">
        <f ca="1">_xll.BDH(CONCATENATE("RWM US 04/15/16 C", BH$1, " Equity"), "PX_LAST", "1/1/1900", "4/15/2016")</f>
        <v>#NAME?</v>
      </c>
      <c r="BI2" t="e">
        <f ca="1">_xll.BDH(CONCATENATE("RWM US 04/15/16 C", BJ$1, " Equity"), "PX_LAST", "1/1/1900", "4/15/2016")</f>
        <v>#NAME?</v>
      </c>
      <c r="BK2" t="e">
        <f ca="1">_xll.BDH(CONCATENATE("RWM US 04/15/16 C", BL$1, " Equity"), "PX_LAST", "1/1/1900", "4/15/2016")</f>
        <v>#NAME?</v>
      </c>
      <c r="BM2" t="e">
        <f ca="1">_xll.BDH(CONCATENATE("RWM US 04/15/16 C", BN$1, " Equity"), "PX_LAST", "1/1/1900", "4/15/2016")</f>
        <v>#NAME?</v>
      </c>
      <c r="BO2" t="e">
        <f ca="1">_xll.BDH(CONCATENATE("RWM US 04/15/16 C", BP$1, " Equity"), "PX_LAST", "1/1/1900", "4/15/2016")</f>
        <v>#NAME?</v>
      </c>
      <c r="BQ2" t="e">
        <f ca="1">_xll.BDH(CONCATENATE("RWM US 04/15/16 C", BR$1, " Equity"), "PX_LAST", "1/1/1900", "4/15/2016")</f>
        <v>#NAME?</v>
      </c>
      <c r="BS2" t="e">
        <f ca="1">_xll.BDH(CONCATENATE("RWM US 04/15/16 C", BT$1, " Equity"), "PX_LAST", "1/1/1900", "4/15/2016")</f>
        <v>#NAME?</v>
      </c>
      <c r="BU2" t="e">
        <f ca="1">_xll.BDH(CONCATENATE("RWM US 04/15/16 C", BV$1, " Equity"), "PX_LAST", "1/1/1900", "4/15/2016")</f>
        <v>#NAME?</v>
      </c>
      <c r="BW2" t="e">
        <f ca="1">_xll.BDH(CONCATENATE("RWM US 04/15/16 C", BX$1, " Equity"), "PX_LAST", "1/1/1900", "4/15/2016")</f>
        <v>#NAME?</v>
      </c>
      <c r="BY2" t="e">
        <f ca="1">_xll.BDH(CONCATENATE("RWM US 04/15/16 C", BZ$1, " Equity"), "PX_LAST", "1/1/1900", "4/15/2016")</f>
        <v>#NAME?</v>
      </c>
      <c r="CA2" t="e">
        <f ca="1">_xll.BDH(CONCATENATE("RWM US 04/15/16 C", CB$1, " Equity"), "PX_LAST", "1/1/1900", "4/15/2016")</f>
        <v>#NAME?</v>
      </c>
      <c r="CC2" t="e">
        <f ca="1">_xll.BDH(CONCATENATE("RWM US 04/15/16 C", CD$1, " Equity"), "PX_LAST", "1/1/1900", "4/15/2016")</f>
        <v>#NAME?</v>
      </c>
      <c r="CE2" t="e">
        <f ca="1">_xll.BDH(CONCATENATE("RWM US 04/15/16 C", CF$1, " Equity"), "PX_LAST", "1/1/1900", "4/15/2016")</f>
        <v>#NAME?</v>
      </c>
      <c r="CG2" t="e">
        <f ca="1">_xll.BDH(CONCATENATE("RWM US 04/15/16 C", CH$1, " Equity"), "PX_LAST", "1/1/1900", "4/15/2016")</f>
        <v>#NAME?</v>
      </c>
      <c r="CI2" t="e">
        <f ca="1">_xll.BDH(CONCATENATE("RWM US 04/15/16 C", CJ$1, " Equity"), "PX_LAST", "1/1/1900", "4/15/2016")</f>
        <v>#NAME?</v>
      </c>
      <c r="CK2" t="e">
        <f ca="1">_xll.BDH(CONCATENATE("RWM US 04/15/16 C", CL$1, " Equity"), "PX_LAST", "1/1/1900", "4/15/2016")</f>
        <v>#NAME?</v>
      </c>
      <c r="CM2" t="e">
        <f ca="1">_xll.BDH(CONCATENATE("RWM US 04/15/16 C", CN$1, " Equity"), "PX_LAST", "1/1/1900", "4/15/2016")</f>
        <v>#NAME?</v>
      </c>
      <c r="CO2" t="e">
        <f ca="1">_xll.BDH(CONCATENATE("RWM US 04/15/16 C", CP$1, " Equity"), "PX_LAST", "1/1/1900", "4/15/2016")</f>
        <v>#NAME?</v>
      </c>
      <c r="CQ2" t="e">
        <f ca="1">_xll.BDH(CONCATENATE("RWM US 04/15/16 C", CR$1, " Equity"), "PX_LAST", "1/1/1900", "4/15/2016")</f>
        <v>#NAME?</v>
      </c>
      <c r="CS2" t="e">
        <f ca="1">_xll.BDH(CONCATENATE("RWM US 04/15/16 C", CT$1, " Equity"), "PX_LAST", "1/1/1900", "4/15/2016")</f>
        <v>#NAME?</v>
      </c>
      <c r="CU2" t="e">
        <f ca="1">_xll.BDH(CONCATENATE("RWM US 04/15/16 C", CV$1, " Equity"), "PX_LAST", "1/1/1900", "4/15/2016")</f>
        <v>#NAME?</v>
      </c>
      <c r="CW2" t="e">
        <f ca="1">_xll.BDH(CONCATENATE("RWM US 04/15/16 C", CX$1, " Equity"), "PX_LAST", "1/1/1900", "4/15/2016")</f>
        <v>#NAME?</v>
      </c>
      <c r="CY2" t="e">
        <f ca="1">_xll.BDH(CONCATENATE("RWM US 04/15/16 C", CZ$1, " Equity"), "PX_LAST", "1/1/1900", "4/15/2016")</f>
        <v>#NAME?</v>
      </c>
      <c r="DA2" t="e">
        <f ca="1">_xll.BDH(CONCATENATE("RWM US 04/15/16 C", DB$1, " Equity"), "PX_LAST", "1/1/1900", "4/15/2016")</f>
        <v>#NAME?</v>
      </c>
      <c r="DC2" t="e">
        <f ca="1">_xll.BDH(CONCATENATE("RWM US 04/15/16 C", DD$1, " Equity"), "PX_LAST", "1/1/1900", "4/15/2016")</f>
        <v>#NAME?</v>
      </c>
      <c r="DE2" t="e">
        <f ca="1">_xll.BDH(CONCATENATE("RWM US 04/15/16 C", DF$1, " Equity"), "PX_LAST", "1/1/1900", "4/15/2016")</f>
        <v>#NAME?</v>
      </c>
      <c r="DG2" t="e">
        <f ca="1">_xll.BDH(CONCATENATE("RWM US 04/15/16 C", DH$1, " Equity"), "PX_LAST", "1/1/1900", "4/15/2016")</f>
        <v>#NAME?</v>
      </c>
      <c r="DI2" t="e">
        <f ca="1">_xll.BDH(CONCATENATE("RWM US 04/15/16 C", DJ$1, " Equity"), "PX_LAST", "1/1/1900", "4/15/2016")</f>
        <v>#NAME?</v>
      </c>
      <c r="DK2" t="e">
        <f ca="1">_xll.BDH(CONCATENATE("RWM US 04/15/16 C", DL$1, " Equity"), "PX_LAST", "1/1/1900", "4/15/2016")</f>
        <v>#NAME?</v>
      </c>
      <c r="DM2" t="e">
        <f ca="1">_xll.BDH(CONCATENATE("RWM US 04/15/16 C", DN$1, " Equity"), "PX_LAST", "1/1/1900", "4/15/2016")</f>
        <v>#NAME?</v>
      </c>
      <c r="DO2" t="e">
        <f ca="1">_xll.BDH(CONCATENATE("RWM US 04/15/16 C", DP$1, " Equity"), "PX_LAST", "1/1/1900", "4/15/2016")</f>
        <v>#NAME?</v>
      </c>
      <c r="DQ2" t="e">
        <f ca="1">_xll.BDH(CONCATENATE("RWM US 04/15/16 C", DR$1, " Equity"), "PX_LAST", "1/1/1900", "4/15/2016")</f>
        <v>#NAME?</v>
      </c>
      <c r="DS2" t="e">
        <f ca="1">_xll.BDH(CONCATENATE("RWM US 04/15/16 C", DT$1, " Equity"), "PX_LAST", "1/1/1900", "4/15/2016")</f>
        <v>#NAME?</v>
      </c>
      <c r="DU2" t="e">
        <f ca="1">_xll.BDH(CONCATENATE("RWM US 04/15/16 C", DV$1, " Equity"), "PX_LAST", "1/1/1900", "4/15/2016")</f>
        <v>#NAME?</v>
      </c>
      <c r="DW2" t="e">
        <f ca="1">_xll.BDH(CONCATENATE("RWM US 04/15/16 C", DX$1, " Equity"), "PX_LAST", "1/1/1900", "4/15/2016")</f>
        <v>#NAME?</v>
      </c>
      <c r="DY2" t="e">
        <f ca="1">_xll.BDH(CONCATENATE("RWM US 04/15/16 C", DZ$1, " Equity"), "PX_LAST", "1/1/1900", "4/15/2016")</f>
        <v>#NAME?</v>
      </c>
      <c r="EA2" t="e">
        <f ca="1">_xll.BDH(CONCATENATE("RWM US 04/15/16 C", EB$1, " Equity"), "PX_LAST", "1/1/1900", "4/15/2016")</f>
        <v>#NAME?</v>
      </c>
      <c r="EC2" t="e">
        <f ca="1">_xll.BDH(CONCATENATE("RWM US 04/15/16 C", ED$1, " Equity"), "PX_LAST", "1/1/1900", "4/15/2016")</f>
        <v>#NAME?</v>
      </c>
      <c r="EE2" t="e">
        <f ca="1">_xll.BDH(CONCATENATE("RWM US 04/15/16 C", EF$1, " Equity"), "PX_LAST", "1/1/1900", "4/15/2016")</f>
        <v>#NAME?</v>
      </c>
      <c r="EG2" t="e">
        <f ca="1">_xll.BDH(CONCATENATE("RWM US 04/15/16 C", EH$1, " Equity"), "PX_LAST", "1/1/1900", "4/15/2016")</f>
        <v>#NAME?</v>
      </c>
      <c r="EI2" t="e">
        <f ca="1">_xll.BDH(CONCATENATE("RWM US 04/15/16 C", EJ$1, " Equity"), "PX_LAST", "1/1/1900", "4/15/2016")</f>
        <v>#NAME?</v>
      </c>
      <c r="EK2" t="e">
        <f ca="1">_xll.BDH(CONCATENATE("RWM US 04/15/16 C", EL$1, " Equity"), "PX_LAST", "1/1/1900", "4/15/2016")</f>
        <v>#NAME?</v>
      </c>
      <c r="EM2" t="e">
        <f ca="1">_xll.BDH(CONCATENATE("RWM US 04/15/16 C", EN$1, " Equity"), "PX_LAST", "1/1/1900", "4/15/2016")</f>
        <v>#NAME?</v>
      </c>
      <c r="EO2" t="e">
        <f ca="1">_xll.BDH(CONCATENATE("RWM US 04/15/16 C", EP$1, " Equity"), "PX_LAST", "1/1/1900", "4/15/2016")</f>
        <v>#NAME?</v>
      </c>
      <c r="EQ2" t="e">
        <f ca="1">_xll.BDH(CONCATENATE("RWM US 04/15/16 C", ER$1, " Equity"), "PX_LAST", "1/1/1900", "4/15/2016")</f>
        <v>#NAME?</v>
      </c>
      <c r="ES2" t="e">
        <f ca="1">_xll.BDH(CONCATENATE("RWM US 04/15/16 C", ET$1, " Equity"), "PX_LAST", "1/1/1900", "4/15/2016")</f>
        <v>#NAME?</v>
      </c>
      <c r="EU2" t="e">
        <f ca="1">_xll.BDH(CONCATENATE("RWM US 04/15/16 C", EV$1, " Equity"), "PX_LAST", "1/1/1900", "4/15/2016")</f>
        <v>#NAME?</v>
      </c>
      <c r="EW2" t="e">
        <f ca="1">_xll.BDH(CONCATENATE("RWM US 04/15/16 C", EX$1, " Equity"), "PX_LAST", "1/1/1900", "4/15/2016")</f>
        <v>#NAME?</v>
      </c>
      <c r="EY2" t="e">
        <f ca="1">_xll.BDH(CONCATENATE("RWM US 04/15/16 C", EZ$1, " Equity"), "PX_LAST", "1/1/1900", "4/15/2016")</f>
        <v>#NAME?</v>
      </c>
      <c r="FA2" t="e">
        <f ca="1">_xll.BDH(CONCATENATE("RWM US 04/15/16 C", FB$1, " Equity"), "PX_LAST", "1/1/1900", "4/15/2016")</f>
        <v>#NAME?</v>
      </c>
      <c r="FC2" t="e">
        <f ca="1">_xll.BDH(CONCATENATE("RWM US 04/15/16 C", FD$1, " Equity"), "PX_LAST", "1/1/1900", "4/15/2016")</f>
        <v>#NAME?</v>
      </c>
      <c r="FE2" t="e">
        <f ca="1">_xll.BDH(CONCATENATE("RWM US 04/15/16 C", FF$1, " Equity"), "PX_LAST", "1/1/1900", "4/15/2016")</f>
        <v>#NAME?</v>
      </c>
      <c r="FG2" t="e">
        <f ca="1">_xll.BDH(CONCATENATE("RWM US 04/15/16 C", FH$1, " Equity"), "PX_LAST", "1/1/1900", "4/15/2016")</f>
        <v>#NAME?</v>
      </c>
      <c r="FI2" t="e">
        <f ca="1">_xll.BDH(CONCATENATE("RWM US 04/15/16 C", FJ$1, " Equity"), "PX_LAST", "1/1/1900", "4/15/2016")</f>
        <v>#NAME?</v>
      </c>
      <c r="FK2" t="e">
        <f ca="1">_xll.BDH(CONCATENATE("RWM US 04/15/16 C", FL$1, " Equity"), "PX_LAST", "1/1/1900", "4/15/2016")</f>
        <v>#NAME?</v>
      </c>
      <c r="FM2" t="e">
        <f ca="1">_xll.BDH(CONCATENATE("RWM US 04/15/16 C", FN$1, " Equity"), "PX_LAST", "1/1/1900", "4/15/2016")</f>
        <v>#NAME?</v>
      </c>
      <c r="FO2" t="e">
        <f ca="1">_xll.BDH(CONCATENATE("RWM US 04/15/16 C", FP$1, " Equity"), "PX_LAST", "1/1/1900", "4/15/2016")</f>
        <v>#NAME?</v>
      </c>
      <c r="FQ2" t="e">
        <f ca="1">_xll.BDH(CONCATENATE("RWM US 04/15/16 C", FR$1, " Equity"), "PX_LAST", "1/1/1900", "4/15/2016")</f>
        <v>#NAME?</v>
      </c>
      <c r="FS2" t="e">
        <f ca="1">_xll.BDH(CONCATENATE("RWM US 04/15/16 C", FT$1, " Equity"), "PX_LAST", "1/1/1900", "4/15/2016")</f>
        <v>#NAME?</v>
      </c>
      <c r="FU2" t="e">
        <f ca="1">_xll.BDH(CONCATENATE("RWM US 04/15/16 C", FV$1, " Equity"), "PX_LAST", "1/1/1900", "4/15/2016")</f>
        <v>#NAME?</v>
      </c>
      <c r="FW2" t="e">
        <f ca="1">_xll.BDH(CONCATENATE("RWM US 04/15/16 C", FX$1, " Equity"), "PX_LAST", "1/1/1900", "4/15/2016")</f>
        <v>#NAME?</v>
      </c>
      <c r="FY2" t="e">
        <f ca="1">_xll.BDH(CONCATENATE("RWM US 04/15/16 C", FZ$1, " Equity"), "PX_LAST", "1/1/1900", "4/15/2016")</f>
        <v>#NAME?</v>
      </c>
      <c r="GA2" t="e">
        <f ca="1">_xll.BDH(CONCATENATE("RWM US 04/15/16 C", GB$1, " Equity"), "PX_LAST", "1/1/1900", "4/15/2016")</f>
        <v>#NAME?</v>
      </c>
      <c r="GC2" t="e">
        <f ca="1">_xll.BDH(CONCATENATE("RWM US 04/15/16 C", GD$1, " Equity"), "PX_LAST", "1/1/1900", "4/15/2016")</f>
        <v>#NAME?</v>
      </c>
      <c r="GE2" t="e">
        <f ca="1">_xll.BDH(CONCATENATE("RWM US 04/15/16 C", GF$1, " Equity"), "PX_LAST", "1/1/1900", "4/15/2016")</f>
        <v>#NAME?</v>
      </c>
      <c r="GG2" t="e">
        <f ca="1">_xll.BDH(CONCATENATE("RWM US 04/15/16 C", GH$1, " Equity"), "PX_LAST", "1/1/1900", "4/15/2016")</f>
        <v>#NAME?</v>
      </c>
      <c r="GI2" t="e">
        <f ca="1">_xll.BDH(CONCATENATE("RWM US 04/15/16 C", GJ$1, " Equity"), "PX_LAST", "1/1/1900", "4/15/2016")</f>
        <v>#NAME?</v>
      </c>
      <c r="GK2" t="e">
        <f ca="1">_xll.BDH(CONCATENATE("RWM US 04/15/16 C", GL$1, " Equity"), "PX_LAST", "1/1/1900", "4/15/2016")</f>
        <v>#NAME?</v>
      </c>
      <c r="GM2" t="e">
        <f ca="1">_xll.BDH(CONCATENATE("RWM US 04/15/16 C", GN$1, " Equity"), "PX_LAST", "1/1/1900", "4/15/2016")</f>
        <v>#NAME?</v>
      </c>
      <c r="GO2" t="e">
        <f ca="1">_xll.BDH(CONCATENATE("RWM US 04/15/16 C", GP$1, " Equity"), "PX_LAST", "1/1/1900", "4/15/2016")</f>
        <v>#NAME?</v>
      </c>
      <c r="GQ2" t="e">
        <f ca="1">_xll.BDH(CONCATENATE("RWM US 04/15/16 C", GR$1, " Equity"), "PX_LAST", "1/1/1900", "4/15/2016")</f>
        <v>#NAME?</v>
      </c>
      <c r="GS2" t="e">
        <f ca="1">_xll.BDH(CONCATENATE("RWM US 04/15/16 C", GT$1, " Equity"), "PX_LAST", "1/1/1900", "4/15/2016")</f>
        <v>#NAME?</v>
      </c>
      <c r="GU2" t="e">
        <f ca="1">_xll.BDH(CONCATENATE("RWM US 04/15/16 C", GV$1, " Equity"), "PX_LAST", "1/1/1900", "4/15/2016")</f>
        <v>#NAME?</v>
      </c>
      <c r="GW2" t="e">
        <f ca="1">_xll.BDH(CONCATENATE("RWM US 04/15/16 C", GX$1, " Equity"), "PX_LAST", "1/1/1900", "4/15/2016")</f>
        <v>#NAME?</v>
      </c>
      <c r="GY2" t="e">
        <f ca="1">_xll.BDH(CONCATENATE("RWM US 04/15/16 C", GZ$1, " Equity"), "PX_LAST", "1/1/1900", "4/15/2016")</f>
        <v>#NAME?</v>
      </c>
      <c r="HA2" t="e">
        <f ca="1">_xll.BDH(CONCATENATE("RWM US 04/15/16 C", HB$1, " Equity"), "PX_LAST", "1/1/1900", "4/15/2016")</f>
        <v>#NAME?</v>
      </c>
      <c r="HC2" t="e">
        <f ca="1">_xll.BDH(CONCATENATE("RWM US 04/15/16 C", HD$1, " Equity"), "PX_LAST", "1/1/1900", "4/15/2016")</f>
        <v>#NAME?</v>
      </c>
      <c r="HE2" t="e">
        <f ca="1">_xll.BDH(CONCATENATE("RWM US 04/15/16 C", HF$1, " Equity"), "PX_LAST", "1/1/1900", "4/15/2016")</f>
        <v>#NAME?</v>
      </c>
      <c r="HG2" t="e">
        <f ca="1">_xll.BDH(CONCATENATE("RWM US 04/15/16 C", HH$1, " Equity"), "PX_LAST", "1/1/1900", "4/15/2016")</f>
        <v>#NAME?</v>
      </c>
      <c r="HI2" t="e">
        <f ca="1">_xll.BDH(CONCATENATE("RWM US 04/15/16 C", HJ$1, " Equity"), "PX_LAST", "1/1/1900", "4/15/2016")</f>
        <v>#NAME?</v>
      </c>
      <c r="HK2" t="e">
        <f ca="1">_xll.BDH(CONCATENATE("RWM US 04/15/16 C", HL$1, " Equity"), "PX_LAST", "1/1/1900", "4/15/2016")</f>
        <v>#NAME?</v>
      </c>
      <c r="HM2" t="e">
        <f ca="1">_xll.BDH(CONCATENATE("RWM US 04/15/16 C", HN$1, " Equity"), "PX_LAST", "1/1/1900", "4/15/2016")</f>
        <v>#NAME?</v>
      </c>
      <c r="HO2" t="e">
        <f ca="1">_xll.BDH(CONCATENATE("RWM US 04/15/16 C", HP$1, " Equity"), "PX_LAST", "1/1/1900", "4/15/2016")</f>
        <v>#NAME?</v>
      </c>
      <c r="HQ2" t="e">
        <f ca="1">_xll.BDH(CONCATENATE("RWM US 04/15/16 C", HR$1, " Equity"), "PX_LAST", "1/1/1900", "4/15/2016")</f>
        <v>#NAME?</v>
      </c>
      <c r="HS2" t="e">
        <f ca="1">_xll.BDH(CONCATENATE("RWM US 04/15/16 C", HT$1, " Equity"), "PX_LAST", "1/1/1900", "4/15/2016")</f>
        <v>#NAME?</v>
      </c>
      <c r="HU2" t="e">
        <f ca="1">_xll.BDH(CONCATENATE("RWM US 04/15/16 C", HV$1, " Equity"), "PX_LAST", "1/1/1900", "4/15/2016")</f>
        <v>#NAME?</v>
      </c>
      <c r="HW2" t="e">
        <f ca="1">_xll.BDH(CONCATENATE("RWM US 04/15/16 C", HX$1, " Equity"), "PX_LAST", "1/1/1900", "4/15/2016")</f>
        <v>#NAME?</v>
      </c>
      <c r="HY2" s="1" t="e">
        <f ca="1">_xll.BDH(CONCATENATE("RWM US 04/15/16 C", HZ$1, " Equity"),"PX_LAST","1/1/1900","4/15/2016","cols=2;rows=2")</f>
        <v>#NAME?</v>
      </c>
      <c r="IA2" t="e">
        <f ca="1">_xll.BDH(CONCATENATE("RWM US 04/15/16 C", IB$1, " Equity"), "PX_LAST", "1/1/1900", "4/15/2016")</f>
        <v>#NAME?</v>
      </c>
      <c r="IC2" s="1" t="e">
        <f ca="1">_xll.BDH(CONCATENATE("RWM US 04/15/16 C", ID$1, " Equity"),"PX_LAST","1/1/1900","4/15/2016","cols=2;rows=2")</f>
        <v>#NAME?</v>
      </c>
      <c r="IE2" t="e">
        <f ca="1">_xll.BDH(CONCATENATE("RWM US 04/15/16 C", IF$1, " Equity"), "PX_LAST", "1/1/1900", "4/15/2016")</f>
        <v>#NAME?</v>
      </c>
      <c r="IG2" s="1" t="e">
        <f ca="1">_xll.BDH(CONCATENATE("RWM US 04/15/16 C", IH$1, " Equity"),"PX_LAST","1/1/1900","4/15/2016","cols=2;rows=6")</f>
        <v>#NAME?</v>
      </c>
      <c r="II2" t="e">
        <f ca="1">_xll.BDH(CONCATENATE("RWM US 04/15/16 C", IJ$1, " Equity"), "PX_LAST", "1/1/1900", "4/15/2016")</f>
        <v>#NAME?</v>
      </c>
      <c r="IK2" s="1" t="e">
        <f ca="1">_xll.BDH(CONCATENATE("RWM US 04/15/16 C", IL$1, " Equity"),"PX_LAST","1/1/1900","4/15/2016","cols=2;rows=7")</f>
        <v>#NAME?</v>
      </c>
      <c r="IM2" t="e">
        <f ca="1">_xll.BDH(CONCATENATE("RWM US 04/15/16 C", IN$1, " Equity"), "PX_LAST", "1/1/1900", "4/15/2016")</f>
        <v>#NAME?</v>
      </c>
      <c r="IO2" s="1" t="e">
        <f ca="1">_xll.BDH(CONCATENATE("RWM US 04/15/16 C", IP$1, " Equity"),"PX_LAST","1/1/1900","4/15/2016","cols=2;rows=5")</f>
        <v>#NAME?</v>
      </c>
      <c r="IQ2" t="e">
        <f ca="1">_xll.BDH(CONCATENATE("RWM US 04/15/16 C", IR$1, " Equity"), "PX_LAST", "1/1/1900", "4/15/2016")</f>
        <v>#NAME?</v>
      </c>
      <c r="IS2" s="1" t="e">
        <f ca="1">_xll.BDH(CONCATENATE("RWM US 04/15/16 C", IT$1, " Equity"),"PX_LAST","1/1/1900","4/15/2016","cols=2;rows=11")</f>
        <v>#NAME?</v>
      </c>
      <c r="IU2" t="e">
        <f ca="1">_xll.BDH(CONCATENATE("RWM US 04/15/16 C", IV$1, " Equity"), "PX_LAST", "1/1/1900", "4/15/2016")</f>
        <v>#NAME?</v>
      </c>
      <c r="IW2" s="1" t="e">
        <f ca="1">_xll.BDH(CONCATENATE("RWM US 04/15/16 C", IX$1, " Equity"),"PX_LAST","1/1/1900","4/15/2016","cols=2;rows=9")</f>
        <v>#NAME?</v>
      </c>
      <c r="IY2" t="e">
        <f ca="1">_xll.BDH(CONCATENATE("RWM US 04/15/16 C", IZ$1, " Equity"), "PX_LAST", "1/1/1900", "4/15/2016")</f>
        <v>#NAME?</v>
      </c>
      <c r="JA2" s="1" t="e">
        <f ca="1">_xll.BDH(CONCATENATE("RWM US 04/15/16 C", JB$1, " Equity"),"PX_LAST","1/1/1900","4/15/2016","cols=2;rows=19")</f>
        <v>#NAME?</v>
      </c>
      <c r="JC2" t="e">
        <f ca="1">_xll.BDH(CONCATENATE("RWM US 04/15/16 C", JD$1, " Equity"), "PX_LAST", "1/1/1900", "4/15/2016")</f>
        <v>#NAME?</v>
      </c>
      <c r="JE2" s="1" t="e">
        <f ca="1">_xll.BDH(CONCATENATE("RWM US 04/15/16 C", JF$1, " Equity"),"PX_LAST","1/1/1900","4/15/2016","cols=2;rows=8")</f>
        <v>#NAME?</v>
      </c>
      <c r="JG2" t="e">
        <f ca="1">_xll.BDH(CONCATENATE("RWM US 04/15/16 C", JH$1, " Equity"), "PX_LAST", "1/1/1900", "4/15/2016")</f>
        <v>#NAME?</v>
      </c>
      <c r="JI2" s="1" t="e">
        <f ca="1">_xll.BDH(CONCATENATE("RWM US 04/15/16 C", JJ$1, " Equity"),"PX_LAST","1/1/1900","4/15/2016","cols=2;rows=8")</f>
        <v>#NAME?</v>
      </c>
      <c r="JK2" t="e">
        <f ca="1">_xll.BDH(CONCATENATE("RWM US 04/15/16 C", JL$1, " Equity"), "PX_LAST", "1/1/1900", "4/15/2016")</f>
        <v>#NAME?</v>
      </c>
      <c r="JM2" s="1" t="e">
        <f ca="1">_xll.BDH(CONCATENATE("RWM US 04/15/16 C", JN$1, " Equity"),"PX_LAST","1/1/1900","4/15/2016","cols=2;rows=4")</f>
        <v>#NAME?</v>
      </c>
      <c r="JO2" t="e">
        <f ca="1">_xll.BDH(CONCATENATE("RWM US 04/15/16 C", JP$1, " Equity"), "PX_LAST", "1/1/1900", "4/15/2016")</f>
        <v>#NAME?</v>
      </c>
      <c r="JQ2" s="1" t="e">
        <f ca="1">_xll.BDH(CONCATENATE("RWM US 04/15/16 C", JR$1, " Equity"),"PX_LAST","1/1/1900","4/15/2016","cols=2;rows=6")</f>
        <v>#NAME?</v>
      </c>
      <c r="JS2" t="e">
        <f ca="1">_xll.BDH(CONCATENATE("RWM US 04/15/16 C", JT$1, " Equity"), "PX_LAST", "1/1/1900", "4/15/2016")</f>
        <v>#NAME?</v>
      </c>
      <c r="JU2" s="1" t="e">
        <f ca="1">_xll.BDH(CONCATENATE("RWM US 04/15/16 C", JV$1, " Equity"),"PX_LAST","1/1/1900","4/15/2016","cols=2;rows=14")</f>
        <v>#NAME?</v>
      </c>
      <c r="JW2" t="e">
        <f ca="1">_xll.BDH(CONCATENATE("RWM US 04/15/16 C", JX$1, " Equity"), "PX_LAST", "1/1/1900", "4/15/2016")</f>
        <v>#NAME?</v>
      </c>
      <c r="JY2" s="1" t="e">
        <f ca="1">_xll.BDH(CONCATENATE("RWM US 04/15/16 C", JZ$1, " Equity"),"PX_LAST","1/1/1900","4/15/2016","cols=2;rows=4")</f>
        <v>#NAME?</v>
      </c>
      <c r="KA2" t="e">
        <f ca="1">_xll.BDH(CONCATENATE("RWM US 04/15/16 C", KB$1, " Equity"), "PX_LAST", "1/1/1900", "4/15/2016")</f>
        <v>#NAME?</v>
      </c>
      <c r="KC2" s="1" t="e">
        <f ca="1">_xll.BDH(CONCATENATE("RWM US 04/15/16 C", KD$1, " Equity"),"PX_LAST","1/1/1900","4/15/2016","cols=2;rows=10")</f>
        <v>#NAME?</v>
      </c>
      <c r="KE2" t="e">
        <f ca="1">_xll.BDH(CONCATENATE("RWM US 04/15/16 C", KF$1, " Equity"), "PX_LAST", "1/1/1900", "4/15/2016")</f>
        <v>#NAME?</v>
      </c>
      <c r="KG2" s="1" t="e">
        <f ca="1">_xll.BDH(CONCATENATE("RWM US 04/15/16 C", KH$1, " Equity"),"PX_LAST","1/1/1900","4/15/2016","cols=2;rows=3")</f>
        <v>#NAME?</v>
      </c>
      <c r="KI2" t="e">
        <f ca="1">_xll.BDH(CONCATENATE("RWM US 04/15/16 C", KJ$1, " Equity"), "PX_LAST", "1/1/1900", "4/15/2016")</f>
        <v>#NAME?</v>
      </c>
      <c r="KK2" t="e">
        <f ca="1">_xll.BDH(CONCATENATE("RWM US 04/15/16 C", KL$1, " Equity"), "PX_LAST", "1/1/1900", "4/15/2016")</f>
        <v>#NAME?</v>
      </c>
      <c r="KM2" t="e">
        <f ca="1">_xll.BDH(CONCATENATE("RWM US 04/15/16 C", KN$1, " Equity"), "PX_LAST", "1/1/1900", "4/15/2016")</f>
        <v>#NAME?</v>
      </c>
      <c r="KO2" s="1" t="e">
        <f ca="1">_xll.BDH(CONCATENATE("RWM US 04/15/16 C", KP$1, " Equity"),"PX_LAST","1/1/1900","4/15/2016","cols=2;rows=11")</f>
        <v>#NAME?</v>
      </c>
      <c r="KQ2" t="e">
        <f ca="1">_xll.BDH(CONCATENATE("RWM US 04/15/16 C", KR$1, " Equity"), "PX_LAST", "1/1/1900", "4/15/2016")</f>
        <v>#NAME?</v>
      </c>
      <c r="KS2" t="e">
        <f ca="1">_xll.BDH(CONCATENATE("RWM US 04/15/16 C", KT$1, " Equity"), "PX_LAST", "1/1/1900", "4/15/2016")</f>
        <v>#NAME?</v>
      </c>
      <c r="KU2" t="e">
        <f ca="1">_xll.BDH(CONCATENATE("RWM US 04/15/16 C", KV$1, " Equity"), "PX_LAST", "1/1/1900", "4/15/2016")</f>
        <v>#NAME?</v>
      </c>
      <c r="KW2" t="e">
        <f ca="1">_xll.BDH(CONCATENATE("RWM US 04/15/16 C", KX$1, " Equity"), "PX_LAST", "1/1/1900", "4/15/2016")</f>
        <v>#NAME?</v>
      </c>
      <c r="KY2" t="e">
        <f ca="1">_xll.BDH(CONCATENATE("RWM US 04/15/16 C", KZ$1, " Equity"), "PX_LAST", "1/1/1900", "4/15/2016")</f>
        <v>#NAME?</v>
      </c>
      <c r="LA2" t="e">
        <f ca="1">_xll.BDH(CONCATENATE("RWM US 04/15/16 C", LB$1, " Equity"), "PX_LAST", "1/1/1900", "4/15/2016")</f>
        <v>#NAME?</v>
      </c>
      <c r="LC2" t="e">
        <f ca="1">_xll.BDH(CONCATENATE("RWM US 04/15/16 C", LD$1, " Equity"), "PX_LAST", "1/1/1900", "4/15/2016")</f>
        <v>#NAME?</v>
      </c>
      <c r="LE2" t="e">
        <f ca="1">_xll.BDH(CONCATENATE("RWM US 04/15/16 C", LF$1, " Equity"), "PX_LAST", "1/1/1900", "4/15/2016")</f>
        <v>#NAME?</v>
      </c>
      <c r="LG2" t="e">
        <f ca="1">_xll.BDH(CONCATENATE("RWM US 04/15/16 C", LH$1, " Equity"), "PX_LAST", "1/1/1900", "4/15/2016")</f>
        <v>#NAME?</v>
      </c>
      <c r="LI2" s="1" t="e">
        <f ca="1">_xll.BDH(CONCATENATE("RWM US 04/15/16 C", LJ$1, " Equity"),"PX_LAST","1/1/1900","4/15/2016","cols=2;rows=2")</f>
        <v>#NAME?</v>
      </c>
      <c r="LK2" t="e">
        <f ca="1">_xll.BDH(CONCATENATE("RWM US 04/15/16 C", LL$1, " Equity"), "PX_LAST", "1/1/1900", "4/15/2016")</f>
        <v>#NAME?</v>
      </c>
      <c r="LM2" t="e">
        <f ca="1">_xll.BDH(CONCATENATE("RWM US 04/15/16 C", LN$1, " Equity"), "PX_LAST", "1/1/1900", "4/15/2016")</f>
        <v>#NAME?</v>
      </c>
      <c r="LO2" t="e">
        <f ca="1">_xll.BDH(CONCATENATE("RWM US 04/15/16 C", LP$1, " Equity"), "PX_LAST", "1/1/1900", "4/15/2016")</f>
        <v>#NAME?</v>
      </c>
      <c r="LQ2" t="e">
        <f ca="1">_xll.BDH(CONCATENATE("RWM US 04/15/16 C", LR$1, " Equity"), "PX_LAST", "1/1/1900", "4/15/2016")</f>
        <v>#NAME?</v>
      </c>
      <c r="LS2" t="e">
        <f ca="1">_xll.BDH(CONCATENATE("RWM US 04/15/16 C", LT$1, " Equity"), "PX_LAST", "1/1/1900", "4/15/2016")</f>
        <v>#NAME?</v>
      </c>
      <c r="LU2" t="e">
        <f ca="1">_xll.BDH(CONCATENATE("RWM US 04/15/16 C", LV$1, " Equity"), "PX_LAST", "1/1/1900", "4/15/2016")</f>
        <v>#NAME?</v>
      </c>
      <c r="LW2" t="e">
        <f ca="1">_xll.BDH(CONCATENATE("RWM US 04/15/16 C", LX$1, " Equity"), "PX_LAST", "1/1/1900", "4/15/2016")</f>
        <v>#NAME?</v>
      </c>
      <c r="LY2" t="e">
        <f ca="1">_xll.BDH(CONCATENATE("RWM US 04/15/16 C", LZ$1, " Equity"), "PX_LAST", "1/1/1900", "4/15/2016")</f>
        <v>#NAME?</v>
      </c>
      <c r="MA2" t="e">
        <f ca="1">_xll.BDH(CONCATENATE("RWM US 04/15/16 C", MB$1, " Equity"), "PX_LAST", "1/1/1900", "4/15/2016")</f>
        <v>#NAME?</v>
      </c>
      <c r="MC2" s="1" t="e">
        <f ca="1">_xll.BDH(CONCATENATE("RWM US 04/15/16 C", MD$1, " Equity"),"PX_LAST","1/1/1900","4/15/2016","cols=2;rows=3")</f>
        <v>#NAME?</v>
      </c>
      <c r="ME2" t="e">
        <f ca="1">_xll.BDH(CONCATENATE("RWM US 04/15/16 C", MF$1, " Equity"), "PX_LAST", "1/1/1900", "4/15/2016")</f>
        <v>#NAME?</v>
      </c>
      <c r="MG2" t="e">
        <f ca="1">_xll.BDH(CONCATENATE("RWM US 04/15/16 C", MH$1, " Equity"), "PX_LAST", "1/1/1900", "4/15/2016")</f>
        <v>#NAME?</v>
      </c>
      <c r="MI2" t="e">
        <f ca="1">_xll.BDH(CONCATENATE("RWM US 04/15/16 C", MJ$1, " Equity"), "PX_LAST", "1/1/1900", "4/15/2016")</f>
        <v>#NAME?</v>
      </c>
      <c r="MK2" t="e">
        <f ca="1">_xll.BDH(CONCATENATE("RWM US 04/15/16 C", ML$1, " Equity"), "PX_LAST", "1/1/1900", "4/15/2016")</f>
        <v>#NAME?</v>
      </c>
      <c r="MM2" t="e">
        <f ca="1">_xll.BDH(CONCATENATE("RWM US 04/15/16 C", MN$1, " Equity"), "PX_LAST", "1/1/1900", "4/15/2016")</f>
        <v>#NAME?</v>
      </c>
      <c r="MO2" t="e">
        <f ca="1">_xll.BDH(CONCATENATE("RWM US 04/15/16 C", MP$1, " Equity"), "PX_LAST", "1/1/1900", "4/15/2016")</f>
        <v>#NAME?</v>
      </c>
      <c r="MQ2" t="e">
        <f ca="1">_xll.BDH(CONCATENATE("RWM US 04/15/16 C", MR$1, " Equity"), "PX_LAST", "1/1/1900", "4/15/2016")</f>
        <v>#NAME?</v>
      </c>
      <c r="MS2" t="e">
        <f ca="1">_xll.BDH(CONCATENATE("RWM US 04/15/16 C", MT$1, " Equity"), "PX_LAST", "1/1/1900", "4/15/2016")</f>
        <v>#NAME?</v>
      </c>
      <c r="MU2" t="e">
        <f ca="1">_xll.BDH(CONCATENATE("RWM US 04/15/16 C", MV$1, " Equity"), "PX_LAST", "1/1/1900", "4/15/2016")</f>
        <v>#NAME?</v>
      </c>
      <c r="MW2" s="1" t="e">
        <f ca="1">_xll.BDH(CONCATENATE("RWM US 04/15/16 C", MX$1, " Equity"),"PX_LAST","1/1/1900","4/15/2016","cols=2;rows=1")</f>
        <v>#NAME?</v>
      </c>
      <c r="MY2" t="e">
        <f ca="1">_xll.BDH(CONCATENATE("RWM US 04/15/16 C", MZ$1, " Equity"), "PX_LAST", "1/1/1900", "4/15/2016")</f>
        <v>#NAME?</v>
      </c>
      <c r="NA2" t="e">
        <f ca="1">_xll.BDH(CONCATENATE("RWM US 04/15/16 C", NB$1, " Equity"), "PX_LAST", "1/1/1900", "4/15/2016")</f>
        <v>#NAME?</v>
      </c>
      <c r="NC2" t="e">
        <f ca="1">_xll.BDH(CONCATENATE("RWM US 04/15/16 C", ND$1, " Equity"), "PX_LAST", "1/1/1900", "4/15/2016")</f>
        <v>#NAME?</v>
      </c>
      <c r="NE2" t="e">
        <f ca="1">_xll.BDH(CONCATENATE("RWM US 04/15/16 C", NF$1, " Equity"), "PX_LAST", "1/1/1900", "4/15/2016")</f>
        <v>#NAME?</v>
      </c>
      <c r="NG2" t="e">
        <f ca="1">_xll.BDH(CONCATENATE("RWM US 04/15/16 C", NH$1, " Equity"), "PX_LAST", "1/1/1900", "4/15/2016")</f>
        <v>#NAME?</v>
      </c>
      <c r="NI2" t="e">
        <f ca="1">_xll.BDH(CONCATENATE("RWM US 04/15/16 C", NJ$1, " Equity"), "PX_LAST", "1/1/1900", "4/15/2016")</f>
        <v>#NAME?</v>
      </c>
      <c r="NK2" t="e">
        <f ca="1">_xll.BDH(CONCATENATE("RWM US 04/15/16 C", NL$1, " Equity"), "PX_LAST", "1/1/1900", "4/15/2016")</f>
        <v>#NAME?</v>
      </c>
      <c r="NM2" t="e">
        <f ca="1">_xll.BDH(CONCATENATE("RWM US 04/15/16 C", NN$1, " Equity"), "PX_LAST", "1/1/1900", "4/15/2016")</f>
        <v>#NAME?</v>
      </c>
      <c r="NO2" t="e">
        <f ca="1">_xll.BDH(CONCATENATE("RWM US 04/15/16 C", NP$1, " Equity"), "PX_LAST", "1/1/1900", "4/15/2016")</f>
        <v>#NAME?</v>
      </c>
      <c r="NQ2" t="e">
        <f ca="1">_xll.BDH(CONCATENATE("RWM US 04/15/16 C", NR$1, " Equity"), "PX_LAST", "1/1/1900", "4/15/2016")</f>
        <v>#NAME?</v>
      </c>
      <c r="NS2" t="e">
        <f ca="1">_xll.BDH(CONCATENATE("RWM US 04/15/16 C", NT$1, " Equity"), "PX_LAST", "1/1/1900", "4/15/2016")</f>
        <v>#NAME?</v>
      </c>
      <c r="NU2" t="e">
        <f ca="1">_xll.BDH(CONCATENATE("RWM US 04/15/16 C", NV$1, " Equity"), "PX_LAST", "1/1/1900", "4/15/2016")</f>
        <v>#NAME?</v>
      </c>
      <c r="NW2" t="e">
        <f ca="1">_xll.BDH(CONCATENATE("RWM US 04/15/16 C", NX$1, " Equity"), "PX_LAST", "1/1/1900", "4/15/2016")</f>
        <v>#NAME?</v>
      </c>
      <c r="NY2" t="e">
        <f ca="1">_xll.BDH(CONCATENATE("RWM US 04/15/16 C", NZ$1, " Equity"), "PX_LAST", "1/1/1900", "4/15/2016")</f>
        <v>#NAME?</v>
      </c>
      <c r="OA2" t="e">
        <f ca="1">_xll.BDH(CONCATENATE("RWM US 04/15/16 C", OB$1, " Equity"), "PX_LAST", "1/1/1900", "4/15/2016")</f>
        <v>#NAME?</v>
      </c>
      <c r="OC2" t="e">
        <f ca="1">_xll.BDH(CONCATENATE("RWM US 04/15/16 C", OD$1, " Equity"), "PX_LAST", "1/1/1900", "4/15/2016")</f>
        <v>#NAME?</v>
      </c>
      <c r="OE2" t="e">
        <f ca="1">_xll.BDH(CONCATENATE("RWM US 04/15/16 C", OF$1, " Equity"), "PX_LAST", "1/1/1900", "4/15/2016")</f>
        <v>#NAME?</v>
      </c>
      <c r="OG2" t="e">
        <f ca="1">_xll.BDH(CONCATENATE("RWM US 04/15/16 C", OH$1, " Equity"), "PX_LAST", "1/1/1900", "4/15/2016")</f>
        <v>#NAME?</v>
      </c>
      <c r="OI2" t="e">
        <f ca="1">_xll.BDH(CONCATENATE("RWM US 04/15/16 C", OJ$1, " Equity"), "PX_LAST", "1/1/1900", "4/15/2016")</f>
        <v>#NAME?</v>
      </c>
      <c r="OK2" t="e">
        <f ca="1">_xll.BDH(CONCATENATE("RWM US 04/15/16 C", OL$1, " Equity"), "PX_LAST", "1/1/1900", "4/15/2016")</f>
        <v>#NAME?</v>
      </c>
      <c r="OM2" t="e">
        <f ca="1">_xll.BDH(CONCATENATE("RWM US 04/15/16 C", ON$1, " Equity"), "PX_LAST", "1/1/1900", "4/15/2016")</f>
        <v>#NAME?</v>
      </c>
      <c r="OO2" t="e">
        <f ca="1">_xll.BDH(CONCATENATE("RWM US 04/15/16 C", OP$1, " Equity"), "PX_LAST", "1/1/1900", "4/15/2016")</f>
        <v>#NAME?</v>
      </c>
      <c r="OQ2" t="e">
        <f ca="1">_xll.BDH(CONCATENATE("RWM US 04/15/16 C", OR$1, " Equity"), "PX_LAST", "1/1/1900", "4/15/2016")</f>
        <v>#NAME?</v>
      </c>
      <c r="OS2" t="e">
        <f ca="1">_xll.BDH(CONCATENATE("RWM US 04/15/16 C", OT$1, " Equity"), "PX_LAST", "1/1/1900", "4/15/2016")</f>
        <v>#NAME?</v>
      </c>
      <c r="OU2" t="e">
        <f ca="1">_xll.BDH(CONCATENATE("RWM US 04/15/16 C", OV$1, " Equity"), "PX_LAST", "1/1/1900", "4/15/2016")</f>
        <v>#NAME?</v>
      </c>
      <c r="OW2" t="e">
        <f ca="1">_xll.BDH(CONCATENATE("RWM US 04/15/16 C", OX$1, " Equity"), "PX_LAST", "1/1/1900", "4/15/2016")</f>
        <v>#NAME?</v>
      </c>
      <c r="OY2" t="e">
        <f ca="1">_xll.BDH(CONCATENATE("RWM US 04/15/16 C", OZ$1, " Equity"), "PX_LAST", "1/1/1900", "4/15/2016")</f>
        <v>#NAME?</v>
      </c>
      <c r="PA2" t="e">
        <f ca="1">_xll.BDH(CONCATENATE("RWM US 04/15/16 C", PB$1, " Equity"), "PX_LAST", "1/1/1900", "4/15/2016")</f>
        <v>#NAME?</v>
      </c>
      <c r="PC2" t="e">
        <f ca="1">_xll.BDH(CONCATENATE("RWM US 04/15/16 C", PD$1, " Equity"), "PX_LAST", "1/1/1900", "4/15/2016")</f>
        <v>#NAME?</v>
      </c>
      <c r="PE2" t="e">
        <f ca="1">_xll.BDH(CONCATENATE("RWM US 04/15/16 C", PF$1, " Equity"), "PX_LAST", "1/1/1900", "4/15/2016")</f>
        <v>#NAME?</v>
      </c>
      <c r="PG2" t="e">
        <f ca="1">_xll.BDH(CONCATENATE("RWM US 04/15/16 C", PH$1, " Equity"), "PX_LAST", "1/1/1900", "4/15/2016")</f>
        <v>#NAME?</v>
      </c>
      <c r="PI2" t="e">
        <f ca="1">_xll.BDH(CONCATENATE("RWM US 04/15/16 C", PJ$1, " Equity"), "PX_LAST", "1/1/1900", "4/15/2016")</f>
        <v>#NAME?</v>
      </c>
      <c r="PK2" t="e">
        <f ca="1">_xll.BDH(CONCATENATE("RWM US 04/15/16 C", PL$1, " Equity"), "PX_LAST", "1/1/1900", "4/15/2016")</f>
        <v>#NAME?</v>
      </c>
      <c r="PM2" t="e">
        <f ca="1">_xll.BDH(CONCATENATE("RWM US 04/15/16 C", PN$1, " Equity"), "PX_LAST", "1/1/1900", "4/15/2016")</f>
        <v>#NAME?</v>
      </c>
      <c r="PO2" t="e">
        <f ca="1">_xll.BDH(CONCATENATE("RWM US 04/15/16 C", PP$1, " Equity"), "PX_LAST", "1/1/1900", "4/15/2016")</f>
        <v>#NAME?</v>
      </c>
      <c r="PQ2" t="e">
        <f ca="1">_xll.BDH(CONCATENATE("RWM US 04/15/16 C", PR$1, " Equity"), "PX_LAST", "1/1/1900", "4/15/2016")</f>
        <v>#NAME?</v>
      </c>
      <c r="PS2" t="e">
        <f ca="1">_xll.BDH(CONCATENATE("RWM US 04/15/16 C", PT$1, " Equity"), "PX_LAST", "1/1/1900", "4/15/2016")</f>
        <v>#NAME?</v>
      </c>
      <c r="PU2" t="e">
        <f ca="1">_xll.BDH(CONCATENATE("RWM US 04/15/16 C", PV$1, " Equity"), "PX_LAST", "1/1/1900", "4/15/2016")</f>
        <v>#NAME?</v>
      </c>
      <c r="PW2" t="e">
        <f ca="1">_xll.BDH(CONCATENATE("RWM US 04/15/16 C", PX$1, " Equity"), "PX_LAST", "1/1/1900", "4/15/2016")</f>
        <v>#NAME?</v>
      </c>
      <c r="PY2" t="e">
        <f ca="1">_xll.BDH(CONCATENATE("RWM US 04/15/16 C", PZ$1, " Equity"), "PX_LAST", "1/1/1900", "4/15/2016")</f>
        <v>#NAME?</v>
      </c>
      <c r="QA2" t="e">
        <f ca="1">_xll.BDH(CONCATENATE("RWM US 04/15/16 C", QB$1, " Equity"), "PX_LAST", "1/1/1900", "4/15/2016")</f>
        <v>#NAME?</v>
      </c>
      <c r="QC2" t="e">
        <f ca="1">_xll.BDH(CONCATENATE("RWM US 04/15/16 C", QD$1, " Equity"), "PX_LAST", "1/1/1900", "4/15/2016")</f>
        <v>#NAME?</v>
      </c>
      <c r="QE2" t="e">
        <f ca="1">_xll.BDH(CONCATENATE("RWM US 04/15/16 C", QF$1, " Equity"), "PX_LAST", "1/1/1900", "4/15/2016")</f>
        <v>#NAME?</v>
      </c>
      <c r="QG2" t="e">
        <f ca="1">_xll.BDH(CONCATENATE("RWM US 04/15/16 C", QH$1, " Equity"), "PX_LAST", "1/1/1900", "4/15/2016")</f>
        <v>#NAME?</v>
      </c>
      <c r="QI2" t="e">
        <f ca="1">_xll.BDH(CONCATENATE("RWM US 04/15/16 C", QJ$1, " Equity"), "PX_LAST", "1/1/1900", "4/15/2016")</f>
        <v>#NAME?</v>
      </c>
      <c r="QK2" t="e">
        <f ca="1">_xll.BDH(CONCATENATE("RWM US 04/15/16 C", QL$1, " Equity"), "PX_LAST", "1/1/1900", "4/15/2016")</f>
        <v>#NAME?</v>
      </c>
      <c r="QM2" t="e">
        <f ca="1">_xll.BDH(CONCATENATE("RWM US 04/15/16 C", QN$1, " Equity"), "PX_LAST", "1/1/1900", "4/15/2016")</f>
        <v>#NAME?</v>
      </c>
      <c r="QO2" t="e">
        <f ca="1">_xll.BDH(CONCATENATE("RWM US 04/15/16 C", QP$1, " Equity"), "PX_LAST", "1/1/1900", "4/15/2016")</f>
        <v>#NAME?</v>
      </c>
      <c r="QQ2" t="e">
        <f ca="1">_xll.BDH(CONCATENATE("RWM US 04/15/16 C", QR$1, " Equity"), "PX_LAST", "1/1/1900", "4/15/2016")</f>
        <v>#NAME?</v>
      </c>
      <c r="QS2" t="e">
        <f ca="1">_xll.BDH(CONCATENATE("RWM US 04/15/16 C", QT$1, " Equity"), "PX_LAST", "1/1/1900", "4/15/2016")</f>
        <v>#NAME?</v>
      </c>
      <c r="QU2" t="e">
        <f ca="1">_xll.BDH(CONCATENATE("RWM US 04/15/16 C", QV$1, " Equity"), "PX_LAST", "1/1/1900", "4/15/2016")</f>
        <v>#NAME?</v>
      </c>
      <c r="QW2" t="e">
        <f ca="1">_xll.BDH(CONCATENATE("RWM US 04/15/16 C", QX$1, " Equity"), "PX_LAST", "1/1/1900", "4/15/2016")</f>
        <v>#NAME?</v>
      </c>
      <c r="QY2" t="e">
        <f ca="1">_xll.BDH(CONCATENATE("RWM US 04/15/16 C", QZ$1, " Equity"), "PX_LAST", "1/1/1900", "4/15/2016")</f>
        <v>#NAME?</v>
      </c>
      <c r="RA2" t="e">
        <f ca="1">_xll.BDH(CONCATENATE("RWM US 04/15/16 C", RB$1, " Equity"), "PX_LAST", "1/1/1900", "4/15/2016")</f>
        <v>#NAME?</v>
      </c>
      <c r="RC2" t="e">
        <f ca="1">_xll.BDH(CONCATENATE("RWM US 04/15/16 C", RD$1, " Equity"), "PX_LAST", "1/1/1900", "4/15/2016")</f>
        <v>#NAME?</v>
      </c>
      <c r="RE2" t="e">
        <f ca="1">_xll.BDH(CONCATENATE("RWM US 04/15/16 C", RF$1, " Equity"), "PX_LAST", "1/1/1900", "4/15/2016")</f>
        <v>#NAME?</v>
      </c>
      <c r="RG2" t="e">
        <f ca="1">_xll.BDH(CONCATENATE("RWM US 04/15/16 C", RH$1, " Equity"), "PX_LAST", "1/1/1900", "4/15/2016")</f>
        <v>#NAME?</v>
      </c>
      <c r="RI2" t="e">
        <f ca="1">_xll.BDH(CONCATENATE("RWM US 04/15/16 C", RJ$1, " Equity"), "PX_LAST", "1/1/1900", "4/15/2016")</f>
        <v>#NAME?</v>
      </c>
      <c r="RK2" t="e">
        <f ca="1">_xll.BDH(CONCATENATE("RWM US 04/15/16 C", RL$1, " Equity"), "PX_LAST", "1/1/1900", "4/15/2016")</f>
        <v>#NAME?</v>
      </c>
      <c r="RM2" t="e">
        <f ca="1">_xll.BDH(CONCATENATE("RWM US 04/15/16 C", RN$1, " Equity"), "PX_LAST", "1/1/1900", "4/15/2016")</f>
        <v>#NAME?</v>
      </c>
      <c r="RO2" t="e">
        <f ca="1">_xll.BDH(CONCATENATE("RWM US 04/15/16 C", RP$1, " Equity"), "PX_LAST", "1/1/1900", "4/15/2016")</f>
        <v>#NAME?</v>
      </c>
      <c r="RQ2" t="e">
        <f ca="1">_xll.BDH(CONCATENATE("RWM US 04/15/16 C", RR$1, " Equity"), "PX_LAST", "1/1/1900", "4/15/2016")</f>
        <v>#NAME?</v>
      </c>
      <c r="RS2" t="e">
        <f ca="1">_xll.BDH(CONCATENATE("RWM US 04/15/16 C", RT$1, " Equity"), "PX_LAST", "1/1/1900", "4/15/2016")</f>
        <v>#NAME?</v>
      </c>
      <c r="RU2" t="e">
        <f ca="1">_xll.BDH(CONCATENATE("RWM US 04/15/16 C", RV$1, " Equity"), "PX_LAST", "1/1/1900", "4/15/2016")</f>
        <v>#NAME?</v>
      </c>
      <c r="RW2" t="e">
        <f ca="1">_xll.BDH(CONCATENATE("RWM US 04/15/16 C", RX$1, " Equity"), "PX_LAST", "1/1/1900", "4/15/2016")</f>
        <v>#NAME?</v>
      </c>
      <c r="RY2" t="e">
        <f ca="1">_xll.BDH(CONCATENATE("RWM US 04/15/16 C", RZ$1, " Equity"), "PX_LAST", "1/1/1900", "4/15/2016")</f>
        <v>#NAME?</v>
      </c>
      <c r="SA2" t="e">
        <f ca="1">_xll.BDH(CONCATENATE("RWM US 04/15/16 C", SB$1, " Equity"), "PX_LAST", "1/1/1900", "4/15/2016")</f>
        <v>#NAME?</v>
      </c>
      <c r="SC2" t="e">
        <f ca="1">_xll.BDH(CONCATENATE("RWM US 04/15/16 C", SD$1, " Equity"), "PX_LAST", "1/1/1900", "4/15/2016")</f>
        <v>#NAME?</v>
      </c>
      <c r="SE2" t="e">
        <f ca="1">_xll.BDH(CONCATENATE("RWM US 04/15/16 C", SF$1, " Equity"), "PX_LAST", "1/1/1900", "4/15/2016")</f>
        <v>#NAME?</v>
      </c>
      <c r="SG2" t="e">
        <f ca="1">_xll.BDH(CONCATENATE("RWM US 04/15/16 C", SH$1, " Equity"), "PX_LAST", "1/1/1900", "4/15/2016")</f>
        <v>#NAME?</v>
      </c>
      <c r="SI2" t="e">
        <f ca="1">_xll.BDH(CONCATENATE("RWM US 04/15/16 C", SJ$1, " Equity"), "PX_LAST", "1/1/1900", "4/15/2016")</f>
        <v>#NAME?</v>
      </c>
      <c r="SK2" t="e">
        <f ca="1">_xll.BDH(CONCATENATE("RWM US 04/15/16 C", SL$1, " Equity"), "PX_LAST", "1/1/1900", "4/15/2016")</f>
        <v>#NAME?</v>
      </c>
      <c r="SM2" t="e">
        <f ca="1">_xll.BDH(CONCATENATE("RWM US 04/15/16 C", SN$1, " Equity"), "PX_LAST", "1/1/1900", "4/15/2016")</f>
        <v>#NAME?</v>
      </c>
      <c r="SO2" t="e">
        <f ca="1">_xll.BDH(CONCATENATE("RWM US 04/15/16 C", SP$1, " Equity"), "PX_LAST", "1/1/1900", "4/15/2016")</f>
        <v>#NAME?</v>
      </c>
      <c r="SQ2" t="e">
        <f ca="1">_xll.BDH(CONCATENATE("RWM US 04/15/16 C", SR$1, " Equity"), "PX_LAST", "1/1/1900", "4/15/2016")</f>
        <v>#NAME?</v>
      </c>
      <c r="SS2" t="e">
        <f ca="1">_xll.BDH(CONCATENATE("RWM US 04/15/16 C", ST$1, " Equity"), "PX_LAST", "1/1/1900", "4/15/2016")</f>
        <v>#NAME?</v>
      </c>
      <c r="SU2" t="e">
        <f ca="1">_xll.BDH(CONCATENATE("RWM US 04/15/16 C", SV$1, " Equity"), "PX_LAST", "1/1/1900", "4/15/2016")</f>
        <v>#NAME?</v>
      </c>
      <c r="SW2" t="e">
        <f ca="1">_xll.BDH(CONCATENATE("RWM US 04/15/16 C", SX$1, " Equity"), "PX_LAST", "1/1/1900", "4/15/2016")</f>
        <v>#NAME?</v>
      </c>
      <c r="SY2" t="e">
        <f ca="1">_xll.BDH(CONCATENATE("RWM US 04/15/16 C", SZ$1, " Equity"), "PX_LAST", "1/1/1900", "4/15/2016")</f>
        <v>#NAME?</v>
      </c>
      <c r="TA2" t="e">
        <f ca="1">_xll.BDH(CONCATENATE("RWM US 04/15/16 C", TB$1, " Equity"), "PX_LAST", "1/1/1900", "4/15/2016")</f>
        <v>#NAME?</v>
      </c>
      <c r="TC2" t="e">
        <f ca="1">_xll.BDH(CONCATENATE("RWM US 04/15/16 C", TD$1, " Equity"), "PX_LAST", "1/1/1900", "4/15/2016")</f>
        <v>#NAME?</v>
      </c>
      <c r="TE2" t="e">
        <f ca="1">_xll.BDH(CONCATENATE("RWM US 04/15/16 C", TF$1, " Equity"), "PX_LAST", "1/1/1900", "4/15/2016")</f>
        <v>#NAME?</v>
      </c>
      <c r="TG2" t="e">
        <f ca="1">_xll.BDH(CONCATENATE("RWM US 04/15/16 C", TH$1, " Equity"), "PX_LAST", "1/1/1900", "4/15/2016")</f>
        <v>#NAME?</v>
      </c>
      <c r="TI2" t="e">
        <f ca="1">_xll.BDH(CONCATENATE("RWM US 04/15/16 C", TJ$1, " Equity"), "PX_LAST", "1/1/1900", "4/15/2016")</f>
        <v>#NAME?</v>
      </c>
      <c r="TK2" t="e">
        <f ca="1">_xll.BDH(CONCATENATE("RWM US 04/15/16 C", TL$1, " Equity"), "PX_LAST", "1/1/1900", "4/15/2016")</f>
        <v>#NAME?</v>
      </c>
      <c r="TM2" t="e">
        <f ca="1">_xll.BDH(CONCATENATE("RWM US 04/15/16 C", TN$1, " Equity"), "PX_LAST", "1/1/1900", "4/15/2016")</f>
        <v>#NAME?</v>
      </c>
      <c r="TO2" t="e">
        <f ca="1">_xll.BDH(CONCATENATE("RWM US 04/15/16 C", TP$1, " Equity"), "PX_LAST", "1/1/1900", "4/15/2016")</f>
        <v>#NAME?</v>
      </c>
      <c r="TQ2" t="e">
        <f ca="1">_xll.BDH(CONCATENATE("RWM US 04/15/16 C", TR$1, " Equity"), "PX_LAST", "1/1/1900", "4/15/2016")</f>
        <v>#NAME?</v>
      </c>
      <c r="TS2" t="e">
        <f ca="1">_xll.BDH(CONCATENATE("RWM US 04/15/16 C", TT$1, " Equity"), "PX_LAST", "1/1/1900", "4/15/2016")</f>
        <v>#NAME?</v>
      </c>
      <c r="TU2" t="e">
        <f ca="1">_xll.BDH(CONCATENATE("RWM US 04/15/16 C", TV$1, " Equity"), "PX_LAST", "1/1/1900", "4/15/2016")</f>
        <v>#NAME?</v>
      </c>
      <c r="TW2" t="e">
        <f ca="1">_xll.BDH(CONCATENATE("RWM US 04/15/16 C", TX$1, " Equity"), "PX_LAST", "1/1/1900", "4/15/2016")</f>
        <v>#NAME?</v>
      </c>
      <c r="TY2" t="e">
        <f ca="1">_xll.BDH(CONCATENATE("RWM US 04/15/16 C", TZ$1, " Equity"), "PX_LAST", "1/1/1900", "4/15/2016")</f>
        <v>#NAME?</v>
      </c>
      <c r="UA2" t="e">
        <f ca="1">_xll.BDH(CONCATENATE("RWM US 04/15/16 C", UB$1, " Equity"), "PX_LAST", "1/1/1900", "4/15/2016")</f>
        <v>#NAME?</v>
      </c>
      <c r="UC2" t="e">
        <f ca="1">_xll.BDH(CONCATENATE("RWM US 04/15/16 C", UD$1, " Equity"), "PX_LAST", "1/1/1900", "4/15/2016")</f>
        <v>#NAME?</v>
      </c>
      <c r="UE2" t="e">
        <f ca="1">_xll.BDH(CONCATENATE("RWM US 04/15/16 C", UF$1, " Equity"), "PX_LAST", "1/1/1900", "4/15/2016")</f>
        <v>#NAME?</v>
      </c>
      <c r="UG2" t="e">
        <f ca="1">_xll.BDH(CONCATENATE("RWM US 04/15/16 C", UH$1, " Equity"), "PX_LAST", "1/1/1900", "4/15/2016")</f>
        <v>#NAME?</v>
      </c>
      <c r="UI2" t="e">
        <f ca="1">_xll.BDH(CONCATENATE("RWM US 04/15/16 C", UJ$1, " Equity"), "PX_LAST", "1/1/1900", "4/15/2016")</f>
        <v>#NAME?</v>
      </c>
      <c r="UK2" t="e">
        <f ca="1">_xll.BDH(CONCATENATE("RWM US 04/15/16 C", UL$1, " Equity"), "PX_LAST", "1/1/1900", "4/15/2016")</f>
        <v>#NAME?</v>
      </c>
      <c r="UM2" t="e">
        <f ca="1">_xll.BDH(CONCATENATE("RWM US 04/15/16 C", UN$1, " Equity"), "PX_LAST", "1/1/1900", "4/15/2016")</f>
        <v>#NAME?</v>
      </c>
      <c r="UO2" t="e">
        <f ca="1">_xll.BDH(CONCATENATE("RWM US 04/15/16 C", UP$1, " Equity"), "PX_LAST", "1/1/1900", "4/15/2016")</f>
        <v>#NAME?</v>
      </c>
      <c r="UQ2" t="e">
        <f ca="1">_xll.BDH(CONCATENATE("RWM US 04/15/16 C", UR$1, " Equity"), "PX_LAST", "1/1/1900", "4/15/2016")</f>
        <v>#NAME?</v>
      </c>
      <c r="US2" t="e">
        <f ca="1">_xll.BDH(CONCATENATE("RWM US 04/15/16 C", UT$1, " Equity"), "PX_LAST", "1/1/1900", "4/15/2016")</f>
        <v>#NAME?</v>
      </c>
      <c r="UU2" t="e">
        <f ca="1">_xll.BDH(CONCATENATE("RWM US 04/15/16 C", UV$1, " Equity"), "PX_LAST", "1/1/1900", "4/15/2016")</f>
        <v>#NAME?</v>
      </c>
      <c r="UW2" t="e">
        <f ca="1">_xll.BDH(CONCATENATE("RWM US 04/15/16 C", UX$1, " Equity"), "PX_LAST", "1/1/1900", "4/15/2016")</f>
        <v>#NAME?</v>
      </c>
      <c r="UY2" t="e">
        <f ca="1">_xll.BDH(CONCATENATE("RWM US 04/15/16 C", UZ$1, " Equity"), "PX_LAST", "1/1/1900", "4/15/2016")</f>
        <v>#NAME?</v>
      </c>
      <c r="VA2" t="e">
        <f ca="1">_xll.BDH(CONCATENATE("RWM US 04/15/16 C", VB$1, " Equity"), "PX_LAST", "1/1/1900", "4/15/2016")</f>
        <v>#NAME?</v>
      </c>
      <c r="VC2" t="e">
        <f ca="1">_xll.BDH(CONCATENATE("RWM US 04/15/16 C", VD$1, " Equity"), "PX_LAST", "1/1/1900", "4/15/2016")</f>
        <v>#NAME?</v>
      </c>
      <c r="VE2" t="e">
        <f ca="1">_xll.BDH(CONCATENATE("RWM US 04/15/16 C", VF$1, " Equity"), "PX_LAST", "1/1/1900", "4/15/2016")</f>
        <v>#NAME?</v>
      </c>
      <c r="VG2" t="e">
        <f ca="1">_xll.BDH(CONCATENATE("RWM US 04/15/16 C", VH$1, " Equity"), "PX_LAST", "1/1/1900", "4/15/2016")</f>
        <v>#NAME?</v>
      </c>
      <c r="VI2" t="e">
        <f ca="1">_xll.BDH(CONCATENATE("RWM US 04/15/16 C", VJ$1, " Equity"), "PX_LAST", "1/1/1900", "4/15/2016")</f>
        <v>#NAME?</v>
      </c>
      <c r="VK2" t="e">
        <f ca="1">_xll.BDH(CONCATENATE("RWM US 04/15/16 C", VL$1, " Equity"), "PX_LAST", "1/1/1900", "4/15/2016")</f>
        <v>#NAME?</v>
      </c>
      <c r="VM2" t="e">
        <f ca="1">_xll.BDH(CONCATENATE("RWM US 04/15/16 C", VN$1, " Equity"), "PX_LAST", "1/1/1900", "4/15/2016")</f>
        <v>#NAME?</v>
      </c>
      <c r="VO2" t="e">
        <f ca="1">_xll.BDH(CONCATENATE("RWM US 04/15/16 C", VP$1, " Equity"), "PX_LAST", "1/1/1900", "4/15/2016")</f>
        <v>#NAME?</v>
      </c>
      <c r="VQ2" t="e">
        <f ca="1">_xll.BDH(CONCATENATE("RWM US 04/15/16 C", VR$1, " Equity"), "PX_LAST", "1/1/1900", "4/15/2016")</f>
        <v>#NAME?</v>
      </c>
      <c r="VS2" t="e">
        <f ca="1">_xll.BDH(CONCATENATE("RWM US 04/15/16 C", VT$1, " Equity"), "PX_LAST", "1/1/1900", "4/15/2016")</f>
        <v>#NAME?</v>
      </c>
      <c r="VU2" t="e">
        <f ca="1">_xll.BDH(CONCATENATE("RWM US 04/15/16 C", VV$1, " Equity"), "PX_LAST", "1/1/1900", "4/15/2016")</f>
        <v>#NAME?</v>
      </c>
      <c r="VW2" t="e">
        <f ca="1">_xll.BDH(CONCATENATE("RWM US 04/15/16 C", VX$1, " Equity"), "PX_LAST", "1/1/1900", "4/15/2016")</f>
        <v>#NAME?</v>
      </c>
      <c r="VY2" t="e">
        <f ca="1">_xll.BDH(CONCATENATE("RWM US 04/15/16 C", VZ$1, " Equity"), "PX_LAST", "1/1/1900", "4/15/2016")</f>
        <v>#NAME?</v>
      </c>
      <c r="WA2" t="e">
        <f ca="1">_xll.BDH(CONCATENATE("RWM US 04/15/16 C", WB$1, " Equity"), "PX_LAST", "1/1/1900", "4/15/2016")</f>
        <v>#NAME?</v>
      </c>
      <c r="WC2" t="e">
        <f ca="1">_xll.BDH(CONCATENATE("RWM US 04/15/16 C", WD$1, " Equity"), "PX_LAST", "1/1/1900", "4/15/2016")</f>
        <v>#NAME?</v>
      </c>
      <c r="WE2" t="e">
        <f ca="1">_xll.BDH(CONCATENATE("RWM US 04/15/16 C", WF$1, " Equity"), "PX_LAST", "1/1/1900", "4/15/2016")</f>
        <v>#NAME?</v>
      </c>
      <c r="WG2" t="e">
        <f ca="1">_xll.BDH(CONCATENATE("RWM US 04/15/16 C", WH$1, " Equity"), "PX_LAST", "1/1/1900", "4/15/2016")</f>
        <v>#NAME?</v>
      </c>
      <c r="WI2" t="e">
        <f ca="1">_xll.BDH(CONCATENATE("RWM US 04/15/16 C", WJ$1, " Equity"), "PX_LAST", "1/1/1900", "4/15/2016")</f>
        <v>#NAME?</v>
      </c>
      <c r="WK2" t="e">
        <f ca="1">_xll.BDH(CONCATENATE("RWM US 04/15/16 C", WL$1, " Equity"), "PX_LAST", "1/1/1900", "4/15/2016")</f>
        <v>#NAME?</v>
      </c>
      <c r="WM2" t="e">
        <f ca="1">_xll.BDH(CONCATENATE("RWM US 04/15/16 C", WN$1, " Equity"), "PX_LAST", "1/1/1900", "4/15/2016")</f>
        <v>#NAME?</v>
      </c>
      <c r="WO2" t="e">
        <f ca="1">_xll.BDH(CONCATENATE("RWM US 04/15/16 C", WP$1, " Equity"), "PX_LAST", "1/1/1900", "4/15/2016")</f>
        <v>#NAME?</v>
      </c>
      <c r="WQ2" t="e">
        <f ca="1">_xll.BDH(CONCATENATE("RWM US 04/15/16 C", WR$1, " Equity"), "PX_LAST", "1/1/1900", "4/15/2016")</f>
        <v>#NAME?</v>
      </c>
      <c r="WS2" t="e">
        <f ca="1">_xll.BDH(CONCATENATE("RWM US 04/15/16 C", WT$1, " Equity"), "PX_LAST", "1/1/1900", "4/15/2016")</f>
        <v>#NAME?</v>
      </c>
      <c r="WU2" t="e">
        <f ca="1">_xll.BDH(CONCATENATE("RWM US 04/15/16 C", WV$1, " Equity"), "PX_LAST", "1/1/1900", "4/15/2016")</f>
        <v>#NAME?</v>
      </c>
      <c r="WW2" t="e">
        <f ca="1">_xll.BDH(CONCATENATE("RWM US 04/15/16 C", WX$1, " Equity"), "PX_LAST", "1/1/1900", "4/15/2016")</f>
        <v>#NAME?</v>
      </c>
      <c r="WY2" t="e">
        <f ca="1">_xll.BDH(CONCATENATE("RWM US 04/15/16 C", WZ$1, " Equity"), "PX_LAST", "1/1/1900", "4/15/2016")</f>
        <v>#NAME?</v>
      </c>
      <c r="XA2" t="e">
        <f ca="1">_xll.BDH(CONCATENATE("RWM US 04/15/16 C", XB$1, " Equity"), "PX_LAST", "1/1/1900", "4/15/2016")</f>
        <v>#NAME?</v>
      </c>
      <c r="XC2" t="e">
        <f ca="1">_xll.BDH(CONCATENATE("RWM US 04/15/16 C", XD$1, " Equity"), "PX_LAST", "1/1/1900", "4/15/2016")</f>
        <v>#NAME?</v>
      </c>
      <c r="XE2" t="e">
        <f ca="1">_xll.BDH(CONCATENATE("RWM US 04/15/16 C", XF$1, " Equity"), "PX_LAST", "1/1/1900", "4/15/2016")</f>
        <v>#NAME?</v>
      </c>
      <c r="XG2" t="e">
        <f ca="1">_xll.BDH(CONCATENATE("RWM US 04/15/16 C", XH$1, " Equity"), "PX_LAST", "1/1/1900", "4/15/2016")</f>
        <v>#NAME?</v>
      </c>
      <c r="XI2" t="e">
        <f ca="1">_xll.BDH(CONCATENATE("RWM US 04/15/16 C", XJ$1, " Equity"), "PX_LAST", "1/1/1900", "4/15/2016")</f>
        <v>#NAME?</v>
      </c>
      <c r="XK2" t="e">
        <f ca="1">_xll.BDH(CONCATENATE("RWM US 04/15/16 C", XL$1, " Equity"), "PX_LAST", "1/1/1900", "4/15/2016")</f>
        <v>#NAME?</v>
      </c>
      <c r="XM2" t="e">
        <f ca="1">_xll.BDH(CONCATENATE("RWM US 04/15/16 C", XN$1, " Equity"), "PX_LAST", "1/1/1900", "4/15/2016")</f>
        <v>#NAME?</v>
      </c>
      <c r="XO2" t="e">
        <f ca="1">_xll.BDH(CONCATENATE("RWM US 04/15/16 C", XP$1, " Equity"), "PX_LAST", "1/1/1900", "4/15/2016")</f>
        <v>#NAME?</v>
      </c>
      <c r="XQ2" t="e">
        <f ca="1">_xll.BDH(CONCATENATE("RWM US 04/15/16 C", XR$1, " Equity"), "PX_LAST", "1/1/1900", "4/15/2016")</f>
        <v>#NAME?</v>
      </c>
      <c r="XS2" t="e">
        <f ca="1">_xll.BDH(CONCATENATE("RWM US 04/15/16 C", XT$1, " Equity"), "PX_LAST", "1/1/1900", "4/15/2016")</f>
        <v>#NAME?</v>
      </c>
      <c r="XU2" t="e">
        <f ca="1">_xll.BDH(CONCATENATE("RWM US 04/15/16 C", XV$1, " Equity"), "PX_LAST", "1/1/1900", "4/15/2016")</f>
        <v>#NAME?</v>
      </c>
      <c r="XW2" t="e">
        <f ca="1">_xll.BDH(CONCATENATE("RWM US 04/15/16 C", XX$1, " Equity"), "PX_LAST", "1/1/1900", "4/15/2016")</f>
        <v>#NAME?</v>
      </c>
      <c r="XY2" t="e">
        <f ca="1">_xll.BDH(CONCATENATE("RWM US 04/15/16 C", XZ$1, " Equity"), "PX_LAST", "1/1/1900", "4/15/2016")</f>
        <v>#NAME?</v>
      </c>
      <c r="YA2" t="e">
        <f ca="1">_xll.BDH(CONCATENATE("RWM US 04/15/16 C", YB$1, " Equity"), "PX_LAST", "1/1/1900", "4/15/2016")</f>
        <v>#NAME?</v>
      </c>
      <c r="YC2" t="e">
        <f ca="1">_xll.BDH(CONCATENATE("RWM US 04/15/16 C", YD$1, " Equity"), "PX_LAST", "1/1/1900", "4/15/2016")</f>
        <v>#NAME?</v>
      </c>
      <c r="YE2" t="e">
        <f ca="1">_xll.BDH(CONCATENATE("RWM US 04/15/16 C", YF$1, " Equity"), "PX_LAST", "1/1/1900", "4/15/2016")</f>
        <v>#NAME?</v>
      </c>
      <c r="YG2" t="e">
        <f ca="1">_xll.BDH(CONCATENATE("RWM US 04/15/16 C", YH$1, " Equity"), "PX_LAST", "1/1/1900", "4/15/2016")</f>
        <v>#NAME?</v>
      </c>
      <c r="YI2" t="e">
        <f ca="1">_xll.BDH(CONCATENATE("RWM US 04/15/16 C", YJ$1, " Equity"), "PX_LAST", "1/1/1900", "4/15/2016")</f>
        <v>#NAME?</v>
      </c>
      <c r="YK2" t="e">
        <f ca="1">_xll.BDH(CONCATENATE("RWM US 04/15/16 C", YL$1, " Equity"), "PX_LAST", "1/1/1900", "4/15/2016")</f>
        <v>#NAME?</v>
      </c>
      <c r="YM2" t="e">
        <f ca="1">_xll.BDH(CONCATENATE("RWM US 04/15/16 C", YN$1, " Equity"), "PX_LAST", "1/1/1900", "4/15/2016")</f>
        <v>#NAME?</v>
      </c>
      <c r="YO2" t="e">
        <f ca="1">_xll.BDH(CONCATENATE("RWM US 04/15/16 C", YP$1, " Equity"), "PX_LAST", "1/1/1900", "4/15/2016")</f>
        <v>#NAME?</v>
      </c>
      <c r="YQ2" t="e">
        <f ca="1">_xll.BDH(CONCATENATE("RWM US 04/15/16 C", YR$1, " Equity"), "PX_LAST", "1/1/1900", "4/15/2016")</f>
        <v>#NAME?</v>
      </c>
      <c r="YS2" t="e">
        <f ca="1">_xll.BDH(CONCATENATE("RWM US 04/15/16 C", YT$1, " Equity"), "PX_LAST", "1/1/1900", "4/15/2016")</f>
        <v>#NAME?</v>
      </c>
      <c r="YU2" t="e">
        <f ca="1">_xll.BDH(CONCATENATE("RWM US 04/15/16 C", YV$1, " Equity"), "PX_LAST", "1/1/1900", "4/15/2016")</f>
        <v>#NAME?</v>
      </c>
      <c r="YW2" t="e">
        <f ca="1">_xll.BDH(CONCATENATE("RWM US 04/15/16 C", YX$1, " Equity"), "PX_LAST", "1/1/1900", "4/15/2016")</f>
        <v>#NAME?</v>
      </c>
      <c r="YY2" t="e">
        <f ca="1">_xll.BDH(CONCATENATE("RWM US 04/15/16 C", YZ$1, " Equity"), "PX_LAST", "1/1/1900", "4/15/2016")</f>
        <v>#NAME?</v>
      </c>
      <c r="ZA2" t="e">
        <f ca="1">_xll.BDH(CONCATENATE("RWM US 04/15/16 C", ZB$1, " Equity"), "PX_LAST", "1/1/1900", "4/15/2016")</f>
        <v>#NAME?</v>
      </c>
      <c r="ZC2" t="e">
        <f ca="1">_xll.BDH(CONCATENATE("RWM US 04/15/16 C", ZD$1, " Equity"), "PX_LAST", "1/1/1900", "4/15/2016")</f>
        <v>#NAME?</v>
      </c>
      <c r="ZE2" t="e">
        <f ca="1">_xll.BDH(CONCATENATE("RWM US 04/15/16 C", ZF$1, " Equity"), "PX_LAST", "1/1/1900", "4/15/2016")</f>
        <v>#NAME?</v>
      </c>
      <c r="ZG2" t="e">
        <f ca="1">_xll.BDH(CONCATENATE("RWM US 04/15/16 C", ZH$1, " Equity"), "PX_LAST", "1/1/1900", "4/15/2016")</f>
        <v>#NAME?</v>
      </c>
      <c r="ZI2" t="e">
        <f ca="1">_xll.BDH(CONCATENATE("RWM US 04/15/16 C", ZJ$1, " Equity"), "PX_LAST", "1/1/1900", "4/15/2016")</f>
        <v>#NAME?</v>
      </c>
      <c r="ZK2" t="e">
        <f ca="1">_xll.BDH(CONCATENATE("RWM US 04/15/16 C", ZL$1, " Equity"), "PX_LAST", "1/1/1900", "4/15/2016")</f>
        <v>#NAME?</v>
      </c>
      <c r="ZM2" t="e">
        <f ca="1">_xll.BDH(CONCATENATE("RWM US 04/15/16 C", ZN$1, " Equity"), "PX_LAST", "1/1/1900", "4/15/2016")</f>
        <v>#NAME?</v>
      </c>
      <c r="ZO2" t="e">
        <f ca="1">_xll.BDH(CONCATENATE("RWM US 04/15/16 C", ZP$1, " Equity"), "PX_LAST", "1/1/1900", "4/15/2016")</f>
        <v>#NAME?</v>
      </c>
      <c r="ZQ2" t="e">
        <f ca="1">_xll.BDH(CONCATENATE("RWM US 04/15/16 C", ZR$1, " Equity"), "PX_LAST", "1/1/1900", "4/15/2016")</f>
        <v>#NAME?</v>
      </c>
      <c r="ZS2" t="e">
        <f ca="1">_xll.BDH(CONCATENATE("RWM US 04/15/16 C", ZT$1, " Equity"), "PX_LAST", "1/1/1900", "4/15/2016")</f>
        <v>#NAME?</v>
      </c>
      <c r="ZU2" t="e">
        <f ca="1">_xll.BDH(CONCATENATE("RWM US 04/15/16 C", ZV$1, " Equity"), "PX_LAST", "1/1/1900", "4/15/2016")</f>
        <v>#NAME?</v>
      </c>
      <c r="ZW2" t="e">
        <f ca="1">_xll.BDH(CONCATENATE("RWM US 04/15/16 C", ZX$1, " Equity"), "PX_LAST", "1/1/1900", "4/15/2016")</f>
        <v>#NAME?</v>
      </c>
      <c r="ZY2" t="e">
        <f ca="1">_xll.BDH(CONCATENATE("RWM US 04/15/16 C", ZZ$1, " Equity"), "PX_LAST", "1/1/1900", "4/15/2016")</f>
        <v>#NAME?</v>
      </c>
      <c r="AAA2" t="e">
        <f ca="1">_xll.BDH(CONCATENATE("RWM US 04/15/16 C", AAB$1, " Equity"), "PX_LAST", "1/1/1900", "4/15/2016")</f>
        <v>#NAME?</v>
      </c>
      <c r="AAC2" t="e">
        <f ca="1">_xll.BDH(CONCATENATE("RWM US 04/15/16 C", AAD$1, " Equity"), "PX_LAST", "1/1/1900", "4/15/2016")</f>
        <v>#NAME?</v>
      </c>
      <c r="AAE2" t="e">
        <f ca="1">_xll.BDH(CONCATENATE("RWM US 04/15/16 C", AAF$1, " Equity"), "PX_LAST", "1/1/1900", "4/15/2016")</f>
        <v>#NAME?</v>
      </c>
      <c r="AAG2" t="e">
        <f ca="1">_xll.BDH(CONCATENATE("RWM US 04/15/16 C", AAH$1, " Equity"), "PX_LAST", "1/1/1900", "4/15/2016")</f>
        <v>#NAME?</v>
      </c>
      <c r="AAI2" t="e">
        <f ca="1">_xll.BDH(CONCATENATE("RWM US 04/15/16 C", AAJ$1, " Equity"), "PX_LAST", "1/1/1900", "4/15/2016")</f>
        <v>#NAME?</v>
      </c>
      <c r="AAK2" t="e">
        <f ca="1">_xll.BDH(CONCATENATE("RWM US 04/15/16 C", AAL$1, " Equity"), "PX_LAST", "1/1/1900", "4/15/2016")</f>
        <v>#NAME?</v>
      </c>
      <c r="AAM2" t="e">
        <f ca="1">_xll.BDH(CONCATENATE("RWM US 04/15/16 C", AAN$1, " Equity"), "PX_LAST", "1/1/1900", "4/15/2016")</f>
        <v>#NAME?</v>
      </c>
      <c r="AAO2" t="e">
        <f ca="1">_xll.BDH(CONCATENATE("RWM US 04/15/16 C", AAP$1, " Equity"), "PX_LAST", "1/1/1900", "4/15/2016")</f>
        <v>#NAME?</v>
      </c>
      <c r="AAQ2" t="e">
        <f ca="1">_xll.BDH(CONCATENATE("RWM US 04/15/16 C", AAR$1, " Equity"), "PX_LAST", "1/1/1900", "4/15/2016")</f>
        <v>#NAME?</v>
      </c>
      <c r="AAS2" t="e">
        <f ca="1">_xll.BDH(CONCATENATE("RWM US 04/15/16 C", AAT$1, " Equity"), "PX_LAST", "1/1/1900", "4/15/2016")</f>
        <v>#NAME?</v>
      </c>
      <c r="AAU2" t="e">
        <f ca="1">_xll.BDH(CONCATENATE("RWM US 04/15/16 C", AAV$1, " Equity"), "PX_LAST", "1/1/1900", "4/15/2016")</f>
        <v>#NAME?</v>
      </c>
      <c r="AAW2" t="e">
        <f ca="1">_xll.BDH(CONCATENATE("RWM US 04/15/16 C", AAX$1, " Equity"), "PX_LAST", "1/1/1900", "4/15/2016")</f>
        <v>#NAME?</v>
      </c>
      <c r="AAY2" t="e">
        <f ca="1">_xll.BDH(CONCATENATE("RWM US 04/15/16 C", AAZ$1, " Equity"), "PX_LAST", "1/1/1900", "4/15/2016")</f>
        <v>#NAME?</v>
      </c>
      <c r="ABA2" t="e">
        <f ca="1">_xll.BDH(CONCATENATE("RWM US 04/15/16 C", ABB$1, " Equity"), "PX_LAST", "1/1/1900", "4/15/2016")</f>
        <v>#NAME?</v>
      </c>
      <c r="ABC2" t="e">
        <f ca="1">_xll.BDH(CONCATENATE("RWM US 04/15/16 C", ABD$1, " Equity"), "PX_LAST", "1/1/1900", "4/15/2016")</f>
        <v>#NAME?</v>
      </c>
      <c r="ABE2" t="e">
        <f ca="1">_xll.BDH(CONCATENATE("RWM US 04/15/16 C", ABF$1, " Equity"), "PX_LAST", "1/1/1900", "4/15/2016")</f>
        <v>#NAME?</v>
      </c>
      <c r="ABG2" t="e">
        <f ca="1">_xll.BDH(CONCATENATE("RWM US 04/15/16 C", ABH$1, " Equity"), "PX_LAST", "1/1/1900", "4/15/2016")</f>
        <v>#NAME?</v>
      </c>
      <c r="ABI2" t="e">
        <f ca="1">_xll.BDH(CONCATENATE("RWM US 04/15/16 C", ABJ$1, " Equity"), "PX_LAST", "1/1/1900", "4/15/2016")</f>
        <v>#NAME?</v>
      </c>
      <c r="ABK2" t="e">
        <f ca="1">_xll.BDH(CONCATENATE("RWM US 04/15/16 C", ABL$1, " Equity"), "PX_LAST", "1/1/1900", "4/15/2016")</f>
        <v>#NAME?</v>
      </c>
      <c r="ABM2" t="e">
        <f ca="1">_xll.BDH(CONCATENATE("RWM US 04/15/16 C", ABN$1, " Equity"), "PX_LAST", "1/1/1900", "4/15/2016")</f>
        <v>#NAME?</v>
      </c>
      <c r="ABO2" t="e">
        <f ca="1">_xll.BDH(CONCATENATE("RWM US 04/15/16 C", ABP$1, " Equity"), "PX_LAST", "1/1/1900", "4/15/2016")</f>
        <v>#NAME?</v>
      </c>
      <c r="ABQ2" t="e">
        <f ca="1">_xll.BDH(CONCATENATE("RWM US 04/15/16 C", ABR$1, " Equity"), "PX_LAST", "1/1/1900", "4/15/2016")</f>
        <v>#NAME?</v>
      </c>
      <c r="ABS2" t="e">
        <f ca="1">_xll.BDH(CONCATENATE("RWM US 04/15/16 C", ABT$1, " Equity"), "PX_LAST", "1/1/1900", "4/15/2016")</f>
        <v>#NAME?</v>
      </c>
      <c r="ABU2" t="e">
        <f ca="1">_xll.BDH(CONCATENATE("RWM US 04/15/16 C", ABV$1, " Equity"), "PX_LAST", "1/1/1900", "4/15/2016")</f>
        <v>#NAME?</v>
      </c>
      <c r="ABW2" t="e">
        <f ca="1">_xll.BDH(CONCATENATE("RWM US 04/15/16 C", ABX$1, " Equity"), "PX_LAST", "1/1/1900", "4/15/2016")</f>
        <v>#NAME?</v>
      </c>
      <c r="ABY2" t="e">
        <f ca="1">_xll.BDH(CONCATENATE("RWM US 04/15/16 C", ABZ$1, " Equity"), "PX_LAST", "1/1/1900", "4/15/2016")</f>
        <v>#NAME?</v>
      </c>
      <c r="ACA2" t="e">
        <f ca="1">_xll.BDH(CONCATENATE("RWM US 04/15/16 C", ACB$1, " Equity"), "PX_LAST", "1/1/1900", "4/15/2016")</f>
        <v>#NAME?</v>
      </c>
      <c r="ACC2" t="e">
        <f ca="1">_xll.BDH(CONCATENATE("RWM US 04/15/16 C", ACD$1, " Equity"), "PX_LAST", "1/1/1900", "4/15/2016")</f>
        <v>#NAME?</v>
      </c>
      <c r="ACE2" t="e">
        <f ca="1">_xll.BDH(CONCATENATE("RWM US 04/15/16 C", ACF$1, " Equity"), "PX_LAST", "1/1/1900", "4/15/2016")</f>
        <v>#NAME?</v>
      </c>
      <c r="ACG2" t="e">
        <f ca="1">_xll.BDH(CONCATENATE("RWM US 04/15/16 C", ACH$1, " Equity"), "PX_LAST", "1/1/1900", "4/15/2016")</f>
        <v>#NAME?</v>
      </c>
      <c r="ACI2" t="e">
        <f ca="1">_xll.BDH(CONCATENATE("RWM US 04/15/16 C", ACJ$1, " Equity"), "PX_LAST", "1/1/1900", "4/15/2016")</f>
        <v>#NAME?</v>
      </c>
      <c r="ACK2" t="e">
        <f ca="1">_xll.BDH(CONCATENATE("RWM US 04/15/16 C", ACL$1, " Equity"), "PX_LAST", "1/1/1900", "4/15/2016")</f>
        <v>#NAME?</v>
      </c>
      <c r="ACM2" t="e">
        <f ca="1">_xll.BDH(CONCATENATE("RWM US 04/15/16 C", ACN$1, " Equity"), "PX_LAST", "1/1/1900", "4/15/2016")</f>
        <v>#NAME?</v>
      </c>
      <c r="ACO2" t="e">
        <f ca="1">_xll.BDH(CONCATENATE("RWM US 04/15/16 C", ACP$1, " Equity"), "PX_LAST", "1/1/1900", "4/15/2016")</f>
        <v>#NAME?</v>
      </c>
      <c r="ACQ2" t="e">
        <f ca="1">_xll.BDH(CONCATENATE("RWM US 04/15/16 C", ACR$1, " Equity"), "PX_LAST", "1/1/1900", "4/15/2016")</f>
        <v>#NAME?</v>
      </c>
      <c r="ACS2" t="e">
        <f ca="1">_xll.BDH(CONCATENATE("RWM US 04/15/16 C", ACT$1, " Equity"), "PX_LAST", "1/1/1900", "4/15/2016")</f>
        <v>#NAME?</v>
      </c>
      <c r="ACU2" t="e">
        <f ca="1">_xll.BDH(CONCATENATE("RWM US 04/15/16 C", ACV$1, " Equity"), "PX_LAST", "1/1/1900", "4/15/2016")</f>
        <v>#NAME?</v>
      </c>
      <c r="ACW2" t="e">
        <f ca="1">_xll.BDH(CONCATENATE("RWM US 04/15/16 C", ACX$1, " Equity"), "PX_LAST", "1/1/1900", "4/15/2016")</f>
        <v>#NAME?</v>
      </c>
      <c r="ACY2" t="e">
        <f ca="1">_xll.BDH(CONCATENATE("RWM US 04/15/16 C", ACZ$1, " Equity"), "PX_LAST", "1/1/1900", "4/15/2016")</f>
        <v>#NAME?</v>
      </c>
      <c r="ADA2" t="e">
        <f ca="1">_xll.BDH(CONCATENATE("RWM US 04/15/16 C", ADB$1, " Equity"), "PX_LAST", "1/1/1900", "4/15/2016")</f>
        <v>#NAME?</v>
      </c>
      <c r="ADC2" t="e">
        <f ca="1">_xll.BDH(CONCATENATE("RWM US 04/15/16 C", ADD$1, " Equity"), "PX_LAST", "1/1/1900", "4/15/2016")</f>
        <v>#NAME?</v>
      </c>
      <c r="ADE2" t="e">
        <f ca="1">_xll.BDH(CONCATENATE("RWM US 04/15/16 C", ADF$1, " Equity"), "PX_LAST", "1/1/1900", "4/15/2016")</f>
        <v>#NAME?</v>
      </c>
      <c r="ADG2" t="e">
        <f ca="1">_xll.BDH(CONCATENATE("RWM US 04/15/16 C", ADH$1, " Equity"), "PX_LAST", "1/1/1900", "4/15/2016")</f>
        <v>#NAME?</v>
      </c>
      <c r="ADI2" t="e">
        <f ca="1">_xll.BDH(CONCATENATE("RWM US 04/15/16 C", ADJ$1, " Equity"), "PX_LAST", "1/1/1900", "4/15/2016")</f>
        <v>#NAME?</v>
      </c>
      <c r="ADK2" t="e">
        <f ca="1">_xll.BDH(CONCATENATE("RWM US 04/15/16 C", ADL$1, " Equity"), "PX_LAST", "1/1/1900", "4/15/2016")</f>
        <v>#NAME?</v>
      </c>
      <c r="ADM2" t="e">
        <f ca="1">_xll.BDH(CONCATENATE("RWM US 04/15/16 C", ADN$1, " Equity"), "PX_LAST", "1/1/1900", "4/15/2016")</f>
        <v>#NAME?</v>
      </c>
      <c r="ADO2" t="e">
        <f ca="1">_xll.BDH(CONCATENATE("RWM US 04/15/16 C", ADP$1, " Equity"), "PX_LAST", "1/1/1900", "4/15/2016")</f>
        <v>#NAME?</v>
      </c>
      <c r="ADQ2" t="e">
        <f ca="1">_xll.BDH(CONCATENATE("RWM US 04/15/16 C", ADR$1, " Equity"), "PX_LAST", "1/1/1900", "4/15/2016")</f>
        <v>#NAME?</v>
      </c>
      <c r="ADS2" t="e">
        <f ca="1">_xll.BDH(CONCATENATE("RWM US 04/15/16 C", ADT$1, " Equity"), "PX_LAST", "1/1/1900", "4/15/2016")</f>
        <v>#NAME?</v>
      </c>
      <c r="ADU2" t="e">
        <f ca="1">_xll.BDH(CONCATENATE("RWM US 04/15/16 C", ADV$1, " Equity"), "PX_LAST", "1/1/1900", "4/15/2016")</f>
        <v>#NAME?</v>
      </c>
    </row>
    <row r="3" spans="1:802" x14ac:dyDescent="0.25">
      <c r="HY3" s="1"/>
      <c r="IC3" s="1"/>
      <c r="IG3" s="1"/>
      <c r="IK3" s="1"/>
      <c r="IO3" s="1"/>
      <c r="IS3" s="1"/>
      <c r="IW3" s="1"/>
      <c r="JA3" s="1"/>
      <c r="JE3" s="1"/>
      <c r="JI3" s="1"/>
      <c r="JM3" s="1"/>
      <c r="JQ3" s="1"/>
      <c r="JU3" s="1"/>
      <c r="JY3" s="1"/>
      <c r="KC3" s="1"/>
      <c r="KG3" s="1"/>
      <c r="KO3" s="1"/>
      <c r="LI3" s="1"/>
      <c r="MC3" s="1"/>
    </row>
    <row r="4" spans="1:802" x14ac:dyDescent="0.25">
      <c r="IG4" s="1"/>
      <c r="IK4" s="1"/>
      <c r="IO4" s="1"/>
      <c r="IS4" s="1"/>
      <c r="IW4" s="1"/>
      <c r="JA4" s="1"/>
      <c r="JE4" s="1"/>
      <c r="JI4" s="1"/>
      <c r="JM4" s="1"/>
      <c r="JQ4" s="1"/>
      <c r="JU4" s="1"/>
      <c r="JY4" s="1"/>
      <c r="KC4" s="1"/>
      <c r="KG4" s="1"/>
      <c r="KO4" s="1"/>
      <c r="MC4" s="1"/>
    </row>
    <row r="5" spans="1:802" x14ac:dyDescent="0.25">
      <c r="IG5" s="1"/>
      <c r="IK5" s="1"/>
      <c r="IO5" s="1"/>
      <c r="IS5" s="1"/>
      <c r="IW5" s="1"/>
      <c r="JA5" s="1"/>
      <c r="JE5" s="1"/>
      <c r="JI5" s="1"/>
      <c r="JM5" s="1"/>
      <c r="JQ5" s="1"/>
      <c r="JU5" s="1"/>
      <c r="JY5" s="1"/>
      <c r="KC5" s="1"/>
      <c r="KO5" s="1"/>
    </row>
    <row r="6" spans="1:802" x14ac:dyDescent="0.25">
      <c r="IG6" s="1"/>
      <c r="IK6" s="1"/>
      <c r="IO6" s="1"/>
      <c r="IS6" s="1"/>
      <c r="IW6" s="1"/>
      <c r="JA6" s="1"/>
      <c r="JE6" s="1"/>
      <c r="JI6" s="1"/>
      <c r="JQ6" s="1"/>
      <c r="JU6" s="1"/>
      <c r="KC6" s="1"/>
      <c r="KO6" s="1"/>
    </row>
    <row r="7" spans="1:802" x14ac:dyDescent="0.25">
      <c r="IG7" s="1"/>
      <c r="IK7" s="1"/>
      <c r="IS7" s="1"/>
      <c r="IW7" s="1"/>
      <c r="JA7" s="1"/>
      <c r="JE7" s="1"/>
      <c r="JI7" s="1"/>
      <c r="JQ7" s="1"/>
      <c r="JU7" s="1"/>
      <c r="KC7" s="1"/>
      <c r="KO7" s="1"/>
    </row>
    <row r="8" spans="1:802" x14ac:dyDescent="0.25">
      <c r="IK8" s="1"/>
      <c r="IS8" s="1"/>
      <c r="IW8" s="1"/>
      <c r="JA8" s="1"/>
      <c r="JE8" s="1"/>
      <c r="JI8" s="1"/>
      <c r="JU8" s="1"/>
      <c r="KC8" s="1"/>
      <c r="KO8" s="1"/>
    </row>
    <row r="9" spans="1:802" x14ac:dyDescent="0.25">
      <c r="IS9" s="1"/>
      <c r="IW9" s="1"/>
      <c r="JA9" s="1"/>
      <c r="JE9" s="1"/>
      <c r="JI9" s="1"/>
      <c r="JU9" s="1"/>
      <c r="KC9" s="1"/>
      <c r="KO9" s="1"/>
    </row>
    <row r="10" spans="1:802" x14ac:dyDescent="0.25">
      <c r="IS10" s="1"/>
      <c r="IW10" s="1"/>
      <c r="JA10" s="1"/>
      <c r="JU10" s="1"/>
      <c r="KC10" s="1"/>
      <c r="KO10" s="1"/>
    </row>
    <row r="11" spans="1:802" x14ac:dyDescent="0.25">
      <c r="IS11" s="1"/>
      <c r="JA11" s="1"/>
      <c r="JU11" s="1"/>
      <c r="KC11" s="1"/>
      <c r="KO11" s="1"/>
    </row>
    <row r="12" spans="1:802" x14ac:dyDescent="0.25">
      <c r="IS12" s="1"/>
      <c r="JA12" s="1"/>
      <c r="JU12" s="1"/>
      <c r="KO12" s="1"/>
    </row>
    <row r="13" spans="1:802" x14ac:dyDescent="0.25">
      <c r="JA13" s="1"/>
      <c r="JU13" s="1"/>
    </row>
    <row r="14" spans="1:802" x14ac:dyDescent="0.25">
      <c r="JA14" s="1"/>
      <c r="JU14" s="1"/>
    </row>
    <row r="15" spans="1:802" x14ac:dyDescent="0.25">
      <c r="JA15" s="1"/>
      <c r="JU15" s="1"/>
    </row>
    <row r="16" spans="1:802" x14ac:dyDescent="0.25">
      <c r="JA16" s="1"/>
    </row>
    <row r="17" spans="261:261" x14ac:dyDescent="0.25">
      <c r="JA17" s="1"/>
    </row>
    <row r="18" spans="261:261" x14ac:dyDescent="0.25">
      <c r="JA18" s="1"/>
    </row>
    <row r="19" spans="261:261" x14ac:dyDescent="0.25">
      <c r="JA19" s="1"/>
    </row>
    <row r="20" spans="261:261" x14ac:dyDescent="0.25">
      <c r="JA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68"/>
  <sheetViews>
    <sheetView topLeftCell="HV1" workbookViewId="0">
      <selection activeCell="HV2" sqref="HV2 HZ2 ID2 IL2 IP2 IT2 IX2 JB2 JF2 JJ2 JN2 JR2 JV2 LJ2 NR2 PF2 HU3:HV4 IC3:ID3 IK3:IL6 IO3:IP3 IS3:IT7 IW3:IX13 JA3:JB6 JE3:JF5 JI3:JJ3 JM3:JN3 JQ3:JR5 JU3:JV9"/>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19.85546875" bestFit="1" customWidth="1"/>
    <col min="78" max="78" width="3" bestFit="1" customWidth="1"/>
    <col min="79" max="79" width="19.85546875" bestFit="1" customWidth="1"/>
    <col min="80" max="80" width="5" bestFit="1" customWidth="1"/>
    <col min="81" max="81" width="19.85546875" bestFit="1" customWidth="1"/>
    <col min="82" max="82" width="3" bestFit="1" customWidth="1"/>
    <col min="83" max="83" width="19.85546875" bestFit="1" customWidth="1"/>
    <col min="84" max="84" width="5" bestFit="1" customWidth="1"/>
    <col min="85" max="85" width="19.85546875" bestFit="1" customWidth="1"/>
    <col min="86" max="86" width="3" bestFit="1" customWidth="1"/>
    <col min="87" max="87" width="19.85546875" bestFit="1" customWidth="1"/>
    <col min="88" max="88" width="5" bestFit="1" customWidth="1"/>
    <col min="89" max="89" width="19.85546875" bestFit="1" customWidth="1"/>
    <col min="90" max="90" width="3"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19.85546875" bestFit="1" customWidth="1"/>
    <col min="98" max="98" width="3" bestFit="1" customWidth="1"/>
    <col min="99" max="99" width="19.85546875" bestFit="1" customWidth="1"/>
    <col min="100" max="100" width="5" bestFit="1" customWidth="1"/>
    <col min="101" max="101" width="19.85546875" bestFit="1" customWidth="1"/>
    <col min="102" max="102" width="3"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19.85546875" bestFit="1" customWidth="1"/>
    <col min="118" max="118" width="3" bestFit="1" customWidth="1"/>
    <col min="119" max="119" width="19.85546875" bestFit="1" customWidth="1"/>
    <col min="120" max="120" width="5" bestFit="1" customWidth="1"/>
    <col min="121" max="121" width="19.85546875" bestFit="1" customWidth="1"/>
    <col min="122" max="122" width="3" bestFit="1" customWidth="1"/>
    <col min="123" max="123" width="19.85546875" bestFit="1" customWidth="1"/>
    <col min="124" max="124" width="5" bestFit="1" customWidth="1"/>
    <col min="125" max="125" width="19.85546875" bestFit="1" customWidth="1"/>
    <col min="126" max="126" width="3" bestFit="1" customWidth="1"/>
    <col min="127" max="127" width="19.85546875" bestFit="1" customWidth="1"/>
    <col min="128" max="128" width="5" bestFit="1" customWidth="1"/>
    <col min="129" max="129" width="19.85546875" bestFit="1" customWidth="1"/>
    <col min="130" max="130" width="3" bestFit="1" customWidth="1"/>
    <col min="131" max="131" width="19.85546875" bestFit="1" customWidth="1"/>
    <col min="132" max="132" width="5" bestFit="1" customWidth="1"/>
    <col min="133" max="133" width="19.85546875" bestFit="1" customWidth="1"/>
    <col min="134" max="134" width="3" bestFit="1" customWidth="1"/>
    <col min="135" max="135" width="19.85546875" bestFit="1" customWidth="1"/>
    <col min="136" max="136" width="5" bestFit="1" customWidth="1"/>
    <col min="137" max="137" width="19.85546875" bestFit="1" customWidth="1"/>
    <col min="138" max="138" width="3" bestFit="1" customWidth="1"/>
    <col min="139" max="139" width="19.85546875" bestFit="1" customWidth="1"/>
    <col min="140" max="140" width="5" bestFit="1" customWidth="1"/>
    <col min="141" max="141" width="19.85546875" bestFit="1" customWidth="1"/>
    <col min="142" max="142" width="3" bestFit="1" customWidth="1"/>
    <col min="143" max="143" width="19.85546875" bestFit="1" customWidth="1"/>
    <col min="144" max="144" width="5" bestFit="1" customWidth="1"/>
    <col min="145" max="145" width="19.85546875" bestFit="1" customWidth="1"/>
    <col min="146" max="146" width="3" bestFit="1" customWidth="1"/>
    <col min="147" max="147" width="19.85546875" bestFit="1" customWidth="1"/>
    <col min="148" max="148" width="5" bestFit="1" customWidth="1"/>
    <col min="149" max="149" width="19.85546875" bestFit="1" customWidth="1"/>
    <col min="150" max="150" width="3" bestFit="1" customWidth="1"/>
    <col min="151" max="151" width="19.85546875" bestFit="1" customWidth="1"/>
    <col min="152" max="152" width="5" bestFit="1" customWidth="1"/>
    <col min="153" max="153" width="19.85546875" bestFit="1" customWidth="1"/>
    <col min="154" max="154" width="3" bestFit="1" customWidth="1"/>
    <col min="155" max="155" width="19.85546875" bestFit="1" customWidth="1"/>
    <col min="156" max="156" width="5" bestFit="1" customWidth="1"/>
    <col min="157" max="157" width="19.85546875" bestFit="1" customWidth="1"/>
    <col min="158" max="158" width="3" bestFit="1" customWidth="1"/>
    <col min="159" max="159" width="19.85546875" bestFit="1" customWidth="1"/>
    <col min="160" max="160" width="5" bestFit="1" customWidth="1"/>
    <col min="161" max="161" width="19.85546875" bestFit="1" customWidth="1"/>
    <col min="162" max="162" width="3" bestFit="1" customWidth="1"/>
    <col min="163" max="163" width="19.85546875" bestFit="1" customWidth="1"/>
    <col min="164" max="164" width="5" bestFit="1" customWidth="1"/>
    <col min="165" max="165" width="19.85546875" bestFit="1" customWidth="1"/>
    <col min="166" max="166" width="3" bestFit="1" customWidth="1"/>
    <col min="167" max="167" width="19.85546875" bestFit="1" customWidth="1"/>
    <col min="168" max="168" width="5" bestFit="1" customWidth="1"/>
    <col min="169" max="169" width="19.85546875" bestFit="1" customWidth="1"/>
    <col min="170" max="170" width="3" bestFit="1" customWidth="1"/>
    <col min="171" max="171" width="19.85546875" bestFit="1" customWidth="1"/>
    <col min="172" max="172" width="5" bestFit="1" customWidth="1"/>
    <col min="173" max="173" width="19.85546875" bestFit="1" customWidth="1"/>
    <col min="174" max="174" width="3" bestFit="1" customWidth="1"/>
    <col min="175" max="175" width="19.85546875" bestFit="1" customWidth="1"/>
    <col min="176" max="176" width="5" bestFit="1" customWidth="1"/>
    <col min="177" max="177" width="19.85546875" bestFit="1" customWidth="1"/>
    <col min="178" max="178" width="3" bestFit="1" customWidth="1"/>
    <col min="179" max="179" width="19.85546875" bestFit="1" customWidth="1"/>
    <col min="180" max="180" width="5" bestFit="1" customWidth="1"/>
    <col min="181" max="181" width="19.85546875" bestFit="1" customWidth="1"/>
    <col min="182" max="182" width="3" bestFit="1" customWidth="1"/>
    <col min="183" max="183" width="19.85546875" bestFit="1" customWidth="1"/>
    <col min="184" max="184" width="5" bestFit="1" customWidth="1"/>
    <col min="185" max="185" width="19.85546875" bestFit="1" customWidth="1"/>
    <col min="186" max="186" width="3" bestFit="1" customWidth="1"/>
    <col min="187" max="187" width="19.85546875" bestFit="1" customWidth="1"/>
    <col min="188" max="188" width="5" bestFit="1" customWidth="1"/>
    <col min="189" max="189" width="19.85546875" bestFit="1" customWidth="1"/>
    <col min="190" max="190" width="3" bestFit="1" customWidth="1"/>
    <col min="191" max="191" width="19.85546875" bestFit="1" customWidth="1"/>
    <col min="192" max="192" width="5" bestFit="1" customWidth="1"/>
    <col min="193" max="193" width="19.85546875" bestFit="1" customWidth="1"/>
    <col min="194" max="194" width="3" bestFit="1" customWidth="1"/>
    <col min="195" max="195" width="19.85546875" bestFit="1" customWidth="1"/>
    <col min="196" max="196" width="5" bestFit="1" customWidth="1"/>
    <col min="197" max="197" width="9.5703125" bestFit="1" customWidth="1"/>
    <col min="198" max="198" width="3" bestFit="1" customWidth="1"/>
    <col min="199" max="199" width="19.85546875" bestFit="1" customWidth="1"/>
    <col min="200" max="200" width="5" bestFit="1" customWidth="1"/>
    <col min="201" max="201" width="9.5703125" bestFit="1" customWidth="1"/>
    <col min="202" max="202" width="3" bestFit="1" customWidth="1"/>
    <col min="203" max="203" width="19.85546875" bestFit="1" customWidth="1"/>
    <col min="204" max="204" width="5" bestFit="1" customWidth="1"/>
    <col min="205" max="205" width="9.5703125" bestFit="1" customWidth="1"/>
    <col min="206" max="206" width="3" bestFit="1" customWidth="1"/>
    <col min="207" max="207" width="19.85546875" bestFit="1" customWidth="1"/>
    <col min="208" max="208" width="5" bestFit="1" customWidth="1"/>
    <col min="209" max="209" width="9.5703125" bestFit="1" customWidth="1"/>
    <col min="210" max="210" width="3" bestFit="1" customWidth="1"/>
    <col min="211" max="211" width="19.85546875" bestFit="1" customWidth="1"/>
    <col min="212" max="212" width="5" bestFit="1" customWidth="1"/>
    <col min="213" max="213" width="9.5703125" bestFit="1" customWidth="1"/>
    <col min="214" max="214" width="3" bestFit="1" customWidth="1"/>
    <col min="215" max="215" width="19.85546875" bestFit="1" customWidth="1"/>
    <col min="216" max="216" width="5" bestFit="1" customWidth="1"/>
    <col min="217" max="217" width="9.5703125" bestFit="1" customWidth="1"/>
    <col min="218" max="218" width="3" bestFit="1" customWidth="1"/>
    <col min="219" max="219" width="19.85546875" bestFit="1" customWidth="1"/>
    <col min="220" max="220" width="5" bestFit="1" customWidth="1"/>
    <col min="221" max="221" width="9.5703125" bestFit="1" customWidth="1"/>
    <col min="222" max="222" width="3" bestFit="1" customWidth="1"/>
    <col min="223" max="223" width="19.85546875" bestFit="1" customWidth="1"/>
    <col min="224" max="224" width="5" bestFit="1" customWidth="1"/>
    <col min="225" max="225" width="9.5703125" bestFit="1" customWidth="1"/>
    <col min="226" max="226" width="3" bestFit="1" customWidth="1"/>
    <col min="227" max="227" width="19.85546875" bestFit="1" customWidth="1"/>
    <col min="228" max="228" width="5" bestFit="1" customWidth="1"/>
    <col min="229" max="229" width="9.7109375" bestFit="1" customWidth="1"/>
    <col min="230" max="230" width="5" bestFit="1" customWidth="1"/>
    <col min="231" max="231" width="19.85546875" bestFit="1" customWidth="1"/>
    <col min="232" max="232" width="5" bestFit="1" customWidth="1"/>
    <col min="233" max="233" width="10.7109375" bestFit="1" customWidth="1"/>
    <col min="234" max="234" width="4" bestFit="1" customWidth="1"/>
    <col min="235" max="235" width="19.85546875" bestFit="1" customWidth="1"/>
    <col min="236" max="236" width="5" bestFit="1" customWidth="1"/>
    <col min="237" max="237" width="9.7109375" bestFit="1" customWidth="1"/>
    <col min="238" max="238" width="4" bestFit="1" customWidth="1"/>
    <col min="239" max="239" width="19.85546875" bestFit="1" customWidth="1"/>
    <col min="240" max="240" width="5" bestFit="1" customWidth="1"/>
    <col min="241" max="241" width="9.5703125" bestFit="1" customWidth="1"/>
    <col min="242" max="242" width="3" bestFit="1" customWidth="1"/>
    <col min="243" max="243" width="19.85546875" bestFit="1" customWidth="1"/>
    <col min="244" max="244" width="5" bestFit="1" customWidth="1"/>
    <col min="245" max="245" width="9.7109375" bestFit="1" customWidth="1"/>
    <col min="246" max="246" width="5" bestFit="1" customWidth="1"/>
    <col min="247" max="247" width="19.85546875" bestFit="1" customWidth="1"/>
    <col min="248" max="248" width="5" bestFit="1" customWidth="1"/>
    <col min="249" max="249" width="9.7109375" bestFit="1" customWidth="1"/>
    <col min="250" max="250" width="5" bestFit="1" customWidth="1"/>
    <col min="251" max="251" width="19.85546875" bestFit="1" customWidth="1"/>
    <col min="252" max="252" width="5" bestFit="1" customWidth="1"/>
    <col min="253" max="253" width="9.7109375" bestFit="1" customWidth="1"/>
    <col min="254" max="254" width="5" bestFit="1" customWidth="1"/>
    <col min="255" max="255" width="19.85546875" bestFit="1" customWidth="1"/>
    <col min="256" max="256" width="5" bestFit="1" customWidth="1"/>
    <col min="257" max="257" width="9.7109375" bestFit="1" customWidth="1"/>
    <col min="258" max="258" width="5" bestFit="1" customWidth="1"/>
    <col min="259" max="259" width="19.85546875" bestFit="1" customWidth="1"/>
    <col min="260" max="260" width="5" bestFit="1" customWidth="1"/>
    <col min="261" max="261" width="9.7109375" bestFit="1" customWidth="1"/>
    <col min="262" max="262" width="5" bestFit="1" customWidth="1"/>
    <col min="263" max="263" width="19.85546875" bestFit="1" customWidth="1"/>
    <col min="264" max="264" width="5" bestFit="1" customWidth="1"/>
    <col min="265" max="265" width="9.7109375" bestFit="1" customWidth="1"/>
    <col min="266" max="266" width="5" bestFit="1" customWidth="1"/>
    <col min="267" max="267" width="19.85546875" bestFit="1" customWidth="1"/>
    <col min="268" max="268" width="5" bestFit="1" customWidth="1"/>
    <col min="269" max="269" width="9.7109375" bestFit="1" customWidth="1"/>
    <col min="270" max="270" width="5" bestFit="1" customWidth="1"/>
    <col min="271" max="271" width="19.85546875" bestFit="1" customWidth="1"/>
    <col min="272" max="272" width="5" bestFit="1" customWidth="1"/>
    <col min="273" max="273" width="9.7109375" bestFit="1" customWidth="1"/>
    <col min="274" max="274" width="4" bestFit="1" customWidth="1"/>
    <col min="275" max="275" width="19.85546875" bestFit="1" customWidth="1"/>
    <col min="276" max="276" width="5" bestFit="1" customWidth="1"/>
    <col min="277" max="277" width="9.7109375" bestFit="1" customWidth="1"/>
    <col min="278" max="278" width="5" bestFit="1" customWidth="1"/>
    <col min="279" max="279" width="19.85546875" bestFit="1" customWidth="1"/>
    <col min="280" max="280" width="5" bestFit="1" customWidth="1"/>
    <col min="281" max="281" width="9.7109375" bestFit="1" customWidth="1"/>
    <col min="282" max="282" width="5" bestFit="1" customWidth="1"/>
    <col min="283" max="283" width="19.85546875" bestFit="1" customWidth="1"/>
    <col min="284" max="284" width="5" bestFit="1" customWidth="1"/>
    <col min="285" max="285" width="9.5703125" bestFit="1" customWidth="1"/>
    <col min="286" max="286" width="3" bestFit="1" customWidth="1"/>
    <col min="287" max="287" width="19.85546875" bestFit="1" customWidth="1"/>
    <col min="288" max="288" width="5" bestFit="1" customWidth="1"/>
    <col min="289" max="289" width="9.5703125" bestFit="1" customWidth="1"/>
    <col min="290" max="290" width="3" bestFit="1" customWidth="1"/>
    <col min="291" max="291" width="19.85546875" bestFit="1" customWidth="1"/>
    <col min="292" max="292" width="5" bestFit="1" customWidth="1"/>
    <col min="293" max="293" width="9.5703125" bestFit="1" customWidth="1"/>
    <col min="294" max="294" width="3" bestFit="1" customWidth="1"/>
    <col min="295" max="295" width="19.85546875" bestFit="1" customWidth="1"/>
    <col min="296" max="296" width="5" bestFit="1" customWidth="1"/>
    <col min="297" max="297" width="19.85546875" bestFit="1" customWidth="1"/>
    <col min="298" max="298" width="3" bestFit="1" customWidth="1"/>
    <col min="299" max="299" width="19.85546875" bestFit="1" customWidth="1"/>
    <col min="300" max="300" width="5" bestFit="1" customWidth="1"/>
    <col min="301" max="301" width="9.5703125" bestFit="1" customWidth="1"/>
    <col min="302" max="302" width="3" bestFit="1" customWidth="1"/>
    <col min="303" max="303" width="19.85546875" bestFit="1" customWidth="1"/>
    <col min="304" max="304" width="5" bestFit="1" customWidth="1"/>
    <col min="305" max="305" width="19.85546875" bestFit="1" customWidth="1"/>
    <col min="306" max="306" width="3" bestFit="1" customWidth="1"/>
    <col min="307" max="307" width="19.85546875" bestFit="1" customWidth="1"/>
    <col min="308" max="308" width="5" bestFit="1" customWidth="1"/>
    <col min="309" max="309" width="19.85546875" bestFit="1" customWidth="1"/>
    <col min="310" max="310" width="3" bestFit="1" customWidth="1"/>
    <col min="311" max="311" width="19.85546875" bestFit="1" customWidth="1"/>
    <col min="312" max="312" width="5" bestFit="1" customWidth="1"/>
    <col min="313" max="313" width="19.85546875" bestFit="1" customWidth="1"/>
    <col min="314" max="314" width="3" bestFit="1" customWidth="1"/>
    <col min="315" max="315" width="19.85546875" bestFit="1" customWidth="1"/>
    <col min="316" max="316" width="5" bestFit="1" customWidth="1"/>
    <col min="317" max="317" width="19.85546875" bestFit="1" customWidth="1"/>
    <col min="318" max="318" width="3" bestFit="1" customWidth="1"/>
    <col min="319" max="319" width="19.85546875" bestFit="1" customWidth="1"/>
    <col min="320" max="320" width="5" bestFit="1" customWidth="1"/>
    <col min="321" max="321" width="9.7109375" bestFit="1" customWidth="1"/>
    <col min="322" max="322" width="5" bestFit="1" customWidth="1"/>
    <col min="323" max="323" width="19.85546875" bestFit="1" customWidth="1"/>
    <col min="324" max="324" width="5" bestFit="1" customWidth="1"/>
    <col min="325" max="325" width="19.85546875" bestFit="1" customWidth="1"/>
    <col min="326" max="326" width="3" bestFit="1" customWidth="1"/>
    <col min="327" max="327" width="19.85546875" bestFit="1" customWidth="1"/>
    <col min="328" max="328" width="5" bestFit="1" customWidth="1"/>
    <col min="329" max="329" width="19.85546875" bestFit="1" customWidth="1"/>
    <col min="330" max="330" width="3" bestFit="1" customWidth="1"/>
    <col min="331" max="331" width="19.85546875" bestFit="1" customWidth="1"/>
    <col min="332" max="332" width="5" bestFit="1" customWidth="1"/>
    <col min="333" max="333" width="19.85546875" bestFit="1" customWidth="1"/>
    <col min="334" max="334" width="3" bestFit="1" customWidth="1"/>
    <col min="335" max="335" width="19.85546875" bestFit="1" customWidth="1"/>
    <col min="336" max="336" width="5" bestFit="1" customWidth="1"/>
    <col min="337" max="337" width="19.85546875" bestFit="1" customWidth="1"/>
    <col min="338" max="338" width="3" bestFit="1" customWidth="1"/>
    <col min="339" max="339" width="19.85546875" bestFit="1" customWidth="1"/>
    <col min="340" max="340" width="5" bestFit="1" customWidth="1"/>
    <col min="341" max="341" width="9.5703125" bestFit="1" customWidth="1"/>
    <col min="342" max="342" width="3" bestFit="1" customWidth="1"/>
    <col min="343" max="343" width="19.85546875" bestFit="1" customWidth="1"/>
    <col min="344" max="344" width="5" bestFit="1" customWidth="1"/>
    <col min="345" max="345" width="19.85546875" bestFit="1" customWidth="1"/>
    <col min="346" max="346" width="3" bestFit="1" customWidth="1"/>
    <col min="347" max="347" width="19.85546875" bestFit="1" customWidth="1"/>
    <col min="348" max="348" width="5" bestFit="1" customWidth="1"/>
    <col min="349" max="349" width="19.85546875" bestFit="1" customWidth="1"/>
    <col min="350" max="350" width="3" bestFit="1" customWidth="1"/>
    <col min="351" max="351" width="19.85546875" bestFit="1" customWidth="1"/>
    <col min="352" max="352" width="5" bestFit="1" customWidth="1"/>
    <col min="353" max="353" width="19.85546875" bestFit="1" customWidth="1"/>
    <col min="354" max="354" width="3" bestFit="1" customWidth="1"/>
    <col min="355" max="355" width="19.85546875" bestFit="1" customWidth="1"/>
    <col min="356" max="356" width="5" bestFit="1" customWidth="1"/>
    <col min="357" max="357" width="19.85546875" bestFit="1" customWidth="1"/>
    <col min="358" max="358" width="3" bestFit="1" customWidth="1"/>
    <col min="359" max="359" width="19.85546875" bestFit="1" customWidth="1"/>
    <col min="360" max="360" width="5" bestFit="1" customWidth="1"/>
    <col min="361" max="361" width="9.5703125" bestFit="1" customWidth="1"/>
    <col min="362" max="362" width="3" bestFit="1" customWidth="1"/>
    <col min="363" max="363" width="19.85546875" bestFit="1" customWidth="1"/>
    <col min="364" max="364" width="5" bestFit="1" customWidth="1"/>
    <col min="365" max="365" width="19.85546875" bestFit="1" customWidth="1"/>
    <col min="366" max="366" width="3" bestFit="1" customWidth="1"/>
    <col min="367" max="367" width="19.85546875" bestFit="1" customWidth="1"/>
    <col min="368" max="368" width="5" bestFit="1" customWidth="1"/>
    <col min="369" max="369" width="19.85546875" bestFit="1" customWidth="1"/>
    <col min="370" max="370" width="3" bestFit="1" customWidth="1"/>
    <col min="371" max="371" width="19.85546875" bestFit="1" customWidth="1"/>
    <col min="372" max="372" width="5" bestFit="1" customWidth="1"/>
    <col min="373" max="373" width="19.85546875" bestFit="1" customWidth="1"/>
    <col min="374" max="374" width="3" bestFit="1" customWidth="1"/>
    <col min="375" max="375" width="19.85546875" bestFit="1" customWidth="1"/>
    <col min="376" max="376" width="5" bestFit="1" customWidth="1"/>
    <col min="377" max="377" width="19.85546875" bestFit="1" customWidth="1"/>
    <col min="378" max="378" width="3" bestFit="1" customWidth="1"/>
    <col min="379" max="379" width="19.85546875" bestFit="1" customWidth="1"/>
    <col min="380" max="380" width="5" bestFit="1" customWidth="1"/>
    <col min="381" max="381" width="9.7109375" bestFit="1" customWidth="1"/>
    <col min="382" max="382" width="5"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9.5703125" bestFit="1" customWidth="1"/>
    <col min="402" max="402" width="4"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9.7109375" bestFit="1" customWidth="1"/>
    <col min="422" max="422" width="5"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19.85546875" bestFit="1" customWidth="1"/>
    <col min="442" max="442" width="4"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_xll.BDH(CONCATENATE("RWM US 04/15/16 P", B$1, " Equity"), "PX_LAST", "1/1/1900", "4/15/2016")</f>
        <v>#NAME?</v>
      </c>
      <c r="C2" t="e">
        <f ca="1">_xll.BDH(CONCATENATE("RWM US 04/15/16 P", D$1, " Equity"), "PX_LAST", "1/1/1900", "4/15/2016")</f>
        <v>#NAME?</v>
      </c>
      <c r="E2" t="e">
        <f ca="1">_xll.BDH(CONCATENATE("RWM US 04/15/16 P", F$1, " Equity"), "PX_LAST", "1/1/1900", "4/15/2016")</f>
        <v>#NAME?</v>
      </c>
      <c r="G2" t="e">
        <f ca="1">_xll.BDH(CONCATENATE("RWM US 04/15/16 P", H$1, " Equity"), "PX_LAST", "1/1/1900", "4/15/2016")</f>
        <v>#NAME?</v>
      </c>
      <c r="I2" t="e">
        <f ca="1">_xll.BDH(CONCATENATE("RWM US 04/15/16 P", J$1, " Equity"), "PX_LAST", "1/1/1900", "4/15/2016")</f>
        <v>#NAME?</v>
      </c>
      <c r="K2" t="e">
        <f ca="1">_xll.BDH(CONCATENATE("RWM US 04/15/16 P", L$1, " Equity"), "PX_LAST", "1/1/1900", "4/15/2016")</f>
        <v>#NAME?</v>
      </c>
      <c r="M2" t="e">
        <f ca="1">_xll.BDH(CONCATENATE("RWM US 04/15/16 P", N$1, " Equity"), "PX_LAST", "1/1/1900", "4/15/2016")</f>
        <v>#NAME?</v>
      </c>
      <c r="O2" t="e">
        <f ca="1">_xll.BDH(CONCATENATE("RWM US 04/15/16 P", P$1, " Equity"), "PX_LAST", "1/1/1900", "4/15/2016")</f>
        <v>#NAME?</v>
      </c>
      <c r="Q2" t="e">
        <f ca="1">_xll.BDH(CONCATENATE("RWM US 04/15/16 P", R$1, " Equity"), "PX_LAST", "1/1/1900", "4/15/2016")</f>
        <v>#NAME?</v>
      </c>
      <c r="S2" t="e">
        <f ca="1">_xll.BDH(CONCATENATE("RWM US 04/15/16 P", T$1, " Equity"), "PX_LAST", "1/1/1900", "4/15/2016")</f>
        <v>#NAME?</v>
      </c>
      <c r="U2" t="e">
        <f ca="1">_xll.BDH(CONCATENATE("RWM US 04/15/16 P", V$1, " Equity"), "PX_LAST", "1/1/1900", "4/15/2016")</f>
        <v>#NAME?</v>
      </c>
      <c r="W2" t="e">
        <f ca="1">_xll.BDH(CONCATENATE("RWM US 04/15/16 P", X$1, " Equity"), "PX_LAST", "1/1/1900", "4/15/2016")</f>
        <v>#NAME?</v>
      </c>
      <c r="Y2" t="e">
        <f ca="1">_xll.BDH(CONCATENATE("RWM US 04/15/16 P", Z$1, " Equity"), "PX_LAST", "1/1/1900", "4/15/2016")</f>
        <v>#NAME?</v>
      </c>
      <c r="AA2" t="e">
        <f ca="1">_xll.BDH(CONCATENATE("RWM US 04/15/16 P", AB$1, " Equity"), "PX_LAST", "1/1/1900", "4/15/2016")</f>
        <v>#NAME?</v>
      </c>
      <c r="AC2" t="e">
        <f ca="1">_xll.BDH(CONCATENATE("RWM US 04/15/16 P", AD$1, " Equity"), "PX_LAST", "1/1/1900", "4/15/2016")</f>
        <v>#NAME?</v>
      </c>
      <c r="AE2" t="e">
        <f ca="1">_xll.BDH(CONCATENATE("RWM US 04/15/16 P", AF$1, " Equity"), "PX_LAST", "1/1/1900", "4/15/2016")</f>
        <v>#NAME?</v>
      </c>
      <c r="AG2" t="e">
        <f ca="1">_xll.BDH(CONCATENATE("RWM US 04/15/16 P", AH$1, " Equity"), "PX_LAST", "1/1/1900", "4/15/2016")</f>
        <v>#NAME?</v>
      </c>
      <c r="AI2" t="e">
        <f ca="1">_xll.BDH(CONCATENATE("RWM US 04/15/16 P", AJ$1, " Equity"), "PX_LAST", "1/1/1900", "4/15/2016")</f>
        <v>#NAME?</v>
      </c>
      <c r="AK2" t="e">
        <f ca="1">_xll.BDH(CONCATENATE("RWM US 04/15/16 P", AL$1, " Equity"), "PX_LAST", "1/1/1900", "4/15/2016")</f>
        <v>#NAME?</v>
      </c>
      <c r="AM2" t="e">
        <f ca="1">_xll.BDH(CONCATENATE("RWM US 04/15/16 P", AN$1, " Equity"), "PX_LAST", "1/1/1900", "4/15/2016")</f>
        <v>#NAME?</v>
      </c>
      <c r="AO2" t="e">
        <f ca="1">_xll.BDH(CONCATENATE("RWM US 04/15/16 P", AP$1, " Equity"), "PX_LAST", "1/1/1900", "4/15/2016")</f>
        <v>#NAME?</v>
      </c>
      <c r="AQ2" t="e">
        <f ca="1">_xll.BDH(CONCATENATE("RWM US 04/15/16 P", AR$1, " Equity"), "PX_LAST", "1/1/1900", "4/15/2016")</f>
        <v>#NAME?</v>
      </c>
      <c r="AS2" t="e">
        <f ca="1">_xll.BDH(CONCATENATE("RWM US 04/15/16 P", AT$1, " Equity"), "PX_LAST", "1/1/1900", "4/15/2016")</f>
        <v>#NAME?</v>
      </c>
      <c r="AU2" t="e">
        <f ca="1">_xll.BDH(CONCATENATE("RWM US 04/15/16 P", AV$1, " Equity"), "PX_LAST", "1/1/1900", "4/15/2016")</f>
        <v>#NAME?</v>
      </c>
      <c r="AW2" t="e">
        <f ca="1">_xll.BDH(CONCATENATE("RWM US 04/15/16 P", AX$1, " Equity"), "PX_LAST", "1/1/1900", "4/15/2016")</f>
        <v>#NAME?</v>
      </c>
      <c r="AY2" t="e">
        <f ca="1">_xll.BDH(CONCATENATE("RWM US 04/15/16 P", AZ$1, " Equity"), "PX_LAST", "1/1/1900", "4/15/2016")</f>
        <v>#NAME?</v>
      </c>
      <c r="BA2" t="e">
        <f ca="1">_xll.BDH(CONCATENATE("RWM US 04/15/16 P", BB$1, " Equity"), "PX_LAST", "1/1/1900", "4/15/2016")</f>
        <v>#NAME?</v>
      </c>
      <c r="BC2" t="e">
        <f ca="1">_xll.BDH(CONCATENATE("RWM US 04/15/16 P", BD$1, " Equity"), "PX_LAST", "1/1/1900", "4/15/2016")</f>
        <v>#NAME?</v>
      </c>
      <c r="BE2" t="e">
        <f ca="1">_xll.BDH(CONCATENATE("RWM US 04/15/16 P", BF$1, " Equity"), "PX_LAST", "1/1/1900", "4/15/2016")</f>
        <v>#NAME?</v>
      </c>
      <c r="BG2" t="e">
        <f ca="1">_xll.BDH(CONCATENATE("RWM US 04/15/16 P", BH$1, " Equity"), "PX_LAST", "1/1/1900", "4/15/2016")</f>
        <v>#NAME?</v>
      </c>
      <c r="BI2" t="e">
        <f ca="1">_xll.BDH(CONCATENATE("RWM US 04/15/16 P", BJ$1, " Equity"), "PX_LAST", "1/1/1900", "4/15/2016")</f>
        <v>#NAME?</v>
      </c>
      <c r="BK2" t="e">
        <f ca="1">_xll.BDH(CONCATENATE("RWM US 04/15/16 P", BL$1, " Equity"), "PX_LAST", "1/1/1900", "4/15/2016")</f>
        <v>#NAME?</v>
      </c>
      <c r="BM2" t="e">
        <f ca="1">_xll.BDH(CONCATENATE("RWM US 04/15/16 P", BN$1, " Equity"), "PX_LAST", "1/1/1900", "4/15/2016")</f>
        <v>#NAME?</v>
      </c>
      <c r="BO2" t="e">
        <f ca="1">_xll.BDH(CONCATENATE("RWM US 04/15/16 P", BP$1, " Equity"), "PX_LAST", "1/1/1900", "4/15/2016")</f>
        <v>#NAME?</v>
      </c>
      <c r="BQ2" t="e">
        <f ca="1">_xll.BDH(CONCATENATE("RWM US 04/15/16 P", BR$1, " Equity"), "PX_LAST", "1/1/1900", "4/15/2016")</f>
        <v>#NAME?</v>
      </c>
      <c r="BS2" t="e">
        <f ca="1">_xll.BDH(CONCATENATE("RWM US 04/15/16 P", BT$1, " Equity"), "PX_LAST", "1/1/1900", "4/15/2016")</f>
        <v>#NAME?</v>
      </c>
      <c r="BU2" t="e">
        <f ca="1">_xll.BDH(CONCATENATE("RWM US 04/15/16 P", BV$1, " Equity"), "PX_LAST", "1/1/1900", "4/15/2016")</f>
        <v>#NAME?</v>
      </c>
      <c r="BW2" t="e">
        <f ca="1">_xll.BDH(CONCATENATE("RWM US 04/15/16 P", BX$1, " Equity"), "PX_LAST", "1/1/1900", "4/15/2016")</f>
        <v>#NAME?</v>
      </c>
      <c r="BY2" t="e">
        <f ca="1">_xll.BDH(CONCATENATE("RWM US 04/15/16 P", BZ$1, " Equity"), "PX_LAST", "1/1/1900", "4/15/2016")</f>
        <v>#NAME?</v>
      </c>
      <c r="CA2" t="e">
        <f ca="1">_xll.BDH(CONCATENATE("RWM US 04/15/16 P", CB$1, " Equity"), "PX_LAST", "1/1/1900", "4/15/2016")</f>
        <v>#NAME?</v>
      </c>
      <c r="CC2" t="e">
        <f ca="1">_xll.BDH(CONCATENATE("RWM US 04/15/16 P", CD$1, " Equity"), "PX_LAST", "1/1/1900", "4/15/2016")</f>
        <v>#NAME?</v>
      </c>
      <c r="CE2" t="e">
        <f ca="1">_xll.BDH(CONCATENATE("RWM US 04/15/16 P", CF$1, " Equity"), "PX_LAST", "1/1/1900", "4/15/2016")</f>
        <v>#NAME?</v>
      </c>
      <c r="CG2" t="e">
        <f ca="1">_xll.BDH(CONCATENATE("RWM US 04/15/16 P", CH$1, " Equity"), "PX_LAST", "1/1/1900", "4/15/2016")</f>
        <v>#NAME?</v>
      </c>
      <c r="CI2" t="e">
        <f ca="1">_xll.BDH(CONCATENATE("RWM US 04/15/16 P", CJ$1, " Equity"), "PX_LAST", "1/1/1900", "4/15/2016")</f>
        <v>#NAME?</v>
      </c>
      <c r="CK2" t="e">
        <f ca="1">_xll.BDH(CONCATENATE("RWM US 04/15/16 P", CL$1, " Equity"), "PX_LAST", "1/1/1900", "4/15/2016")</f>
        <v>#NAME?</v>
      </c>
      <c r="CM2" t="e">
        <f ca="1">_xll.BDH(CONCATENATE("RWM US 04/15/16 P", CN$1, " Equity"), "PX_LAST", "1/1/1900", "4/15/2016")</f>
        <v>#NAME?</v>
      </c>
      <c r="CO2" t="e">
        <f ca="1">_xll.BDH(CONCATENATE("RWM US 04/15/16 P", CP$1, " Equity"), "PX_LAST", "1/1/1900", "4/15/2016")</f>
        <v>#NAME?</v>
      </c>
      <c r="CQ2" t="e">
        <f ca="1">_xll.BDH(CONCATENATE("RWM US 04/15/16 P", CR$1, " Equity"), "PX_LAST", "1/1/1900", "4/15/2016")</f>
        <v>#NAME?</v>
      </c>
      <c r="CS2" t="e">
        <f ca="1">_xll.BDH(CONCATENATE("RWM US 04/15/16 P", CT$1, " Equity"), "PX_LAST", "1/1/1900", "4/15/2016")</f>
        <v>#NAME?</v>
      </c>
      <c r="CU2" t="e">
        <f ca="1">_xll.BDH(CONCATENATE("RWM US 04/15/16 P", CV$1, " Equity"), "PX_LAST", "1/1/1900", "4/15/2016")</f>
        <v>#NAME?</v>
      </c>
      <c r="CW2" t="e">
        <f ca="1">_xll.BDH(CONCATENATE("RWM US 04/15/16 P", CX$1, " Equity"), "PX_LAST", "1/1/1900", "4/15/2016")</f>
        <v>#NAME?</v>
      </c>
      <c r="CY2" t="e">
        <f ca="1">_xll.BDH(CONCATENATE("RWM US 04/15/16 P", CZ$1, " Equity"), "PX_LAST", "1/1/1900", "4/15/2016")</f>
        <v>#NAME?</v>
      </c>
      <c r="DA2" t="e">
        <f ca="1">_xll.BDH(CONCATENATE("RWM US 04/15/16 P", DB$1, " Equity"), "PX_LAST", "1/1/1900", "4/15/2016")</f>
        <v>#NAME?</v>
      </c>
      <c r="DC2" t="e">
        <f ca="1">_xll.BDH(CONCATENATE("RWM US 04/15/16 P", DD$1, " Equity"), "PX_LAST", "1/1/1900", "4/15/2016")</f>
        <v>#NAME?</v>
      </c>
      <c r="DE2" t="e">
        <f ca="1">_xll.BDH(CONCATENATE("RWM US 04/15/16 P", DF$1, " Equity"), "PX_LAST", "1/1/1900", "4/15/2016")</f>
        <v>#NAME?</v>
      </c>
      <c r="DG2" t="e">
        <f ca="1">_xll.BDH(CONCATENATE("RWM US 04/15/16 P", DH$1, " Equity"), "PX_LAST", "1/1/1900", "4/15/2016")</f>
        <v>#NAME?</v>
      </c>
      <c r="DI2" t="e">
        <f ca="1">_xll.BDH(CONCATENATE("RWM US 04/15/16 P", DJ$1, " Equity"), "PX_LAST", "1/1/1900", "4/15/2016")</f>
        <v>#NAME?</v>
      </c>
      <c r="DK2" t="e">
        <f ca="1">_xll.BDH(CONCATENATE("RWM US 04/15/16 P", DL$1, " Equity"), "PX_LAST", "1/1/1900", "4/15/2016")</f>
        <v>#NAME?</v>
      </c>
      <c r="DM2" t="e">
        <f ca="1">_xll.BDH(CONCATENATE("RWM US 04/15/16 P", DN$1, " Equity"), "PX_LAST", "1/1/1900", "4/15/2016")</f>
        <v>#NAME?</v>
      </c>
      <c r="DO2" t="e">
        <f ca="1">_xll.BDH(CONCATENATE("RWM US 04/15/16 P", DP$1, " Equity"), "PX_LAST", "1/1/1900", "4/15/2016")</f>
        <v>#NAME?</v>
      </c>
      <c r="DQ2" t="e">
        <f ca="1">_xll.BDH(CONCATENATE("RWM US 04/15/16 P", DR$1, " Equity"), "PX_LAST", "1/1/1900", "4/15/2016")</f>
        <v>#NAME?</v>
      </c>
      <c r="DS2" t="e">
        <f ca="1">_xll.BDH(CONCATENATE("RWM US 04/15/16 P", DT$1, " Equity"), "PX_LAST", "1/1/1900", "4/15/2016")</f>
        <v>#NAME?</v>
      </c>
      <c r="DU2" t="e">
        <f ca="1">_xll.BDH(CONCATENATE("RWM US 04/15/16 P", DV$1, " Equity"), "PX_LAST", "1/1/1900", "4/15/2016")</f>
        <v>#NAME?</v>
      </c>
      <c r="DW2" t="e">
        <f ca="1">_xll.BDH(CONCATENATE("RWM US 04/15/16 P", DX$1, " Equity"), "PX_LAST", "1/1/1900", "4/15/2016")</f>
        <v>#NAME?</v>
      </c>
      <c r="DY2" t="e">
        <f ca="1">_xll.BDH(CONCATENATE("RWM US 04/15/16 P", DZ$1, " Equity"), "PX_LAST", "1/1/1900", "4/15/2016")</f>
        <v>#NAME?</v>
      </c>
      <c r="EA2" t="e">
        <f ca="1">_xll.BDH(CONCATENATE("RWM US 04/15/16 P", EB$1, " Equity"), "PX_LAST", "1/1/1900", "4/15/2016")</f>
        <v>#NAME?</v>
      </c>
      <c r="EC2" t="e">
        <f ca="1">_xll.BDH(CONCATENATE("RWM US 04/15/16 P", ED$1, " Equity"), "PX_LAST", "1/1/1900", "4/15/2016")</f>
        <v>#NAME?</v>
      </c>
      <c r="EE2" t="e">
        <f ca="1">_xll.BDH(CONCATENATE("RWM US 04/15/16 P", EF$1, " Equity"), "PX_LAST", "1/1/1900", "4/15/2016")</f>
        <v>#NAME?</v>
      </c>
      <c r="EG2" t="e">
        <f ca="1">_xll.BDH(CONCATENATE("RWM US 04/15/16 P", EH$1, " Equity"), "PX_LAST", "1/1/1900", "4/15/2016")</f>
        <v>#NAME?</v>
      </c>
      <c r="EI2" t="e">
        <f ca="1">_xll.BDH(CONCATENATE("RWM US 04/15/16 P", EJ$1, " Equity"), "PX_LAST", "1/1/1900", "4/15/2016")</f>
        <v>#NAME?</v>
      </c>
      <c r="EK2" t="e">
        <f ca="1">_xll.BDH(CONCATENATE("RWM US 04/15/16 P", EL$1, " Equity"), "PX_LAST", "1/1/1900", "4/15/2016")</f>
        <v>#NAME?</v>
      </c>
      <c r="EM2" t="e">
        <f ca="1">_xll.BDH(CONCATENATE("RWM US 04/15/16 P", EN$1, " Equity"), "PX_LAST", "1/1/1900", "4/15/2016")</f>
        <v>#NAME?</v>
      </c>
      <c r="EO2" t="e">
        <f ca="1">_xll.BDH(CONCATENATE("RWM US 04/15/16 P", EP$1, " Equity"), "PX_LAST", "1/1/1900", "4/15/2016")</f>
        <v>#NAME?</v>
      </c>
      <c r="EQ2" t="e">
        <f ca="1">_xll.BDH(CONCATENATE("RWM US 04/15/16 P", ER$1, " Equity"), "PX_LAST", "1/1/1900", "4/15/2016")</f>
        <v>#NAME?</v>
      </c>
      <c r="ES2" t="e">
        <f ca="1">_xll.BDH(CONCATENATE("RWM US 04/15/16 P", ET$1, " Equity"), "PX_LAST", "1/1/1900", "4/15/2016")</f>
        <v>#NAME?</v>
      </c>
      <c r="EU2" t="e">
        <f ca="1">_xll.BDH(CONCATENATE("RWM US 04/15/16 P", EV$1, " Equity"), "PX_LAST", "1/1/1900", "4/15/2016")</f>
        <v>#NAME?</v>
      </c>
      <c r="EW2" t="e">
        <f ca="1">_xll.BDH(CONCATENATE("RWM US 04/15/16 P", EX$1, " Equity"), "PX_LAST", "1/1/1900", "4/15/2016")</f>
        <v>#NAME?</v>
      </c>
      <c r="EY2" t="e">
        <f ca="1">_xll.BDH(CONCATENATE("RWM US 04/15/16 P", EZ$1, " Equity"), "PX_LAST", "1/1/1900", "4/15/2016")</f>
        <v>#NAME?</v>
      </c>
      <c r="FA2" t="e">
        <f ca="1">_xll.BDH(CONCATENATE("RWM US 04/15/16 P", FB$1, " Equity"), "PX_LAST", "1/1/1900", "4/15/2016")</f>
        <v>#NAME?</v>
      </c>
      <c r="FC2" t="e">
        <f ca="1">_xll.BDH(CONCATENATE("RWM US 04/15/16 P", FD$1, " Equity"), "PX_LAST", "1/1/1900", "4/15/2016")</f>
        <v>#NAME?</v>
      </c>
      <c r="FE2" t="e">
        <f ca="1">_xll.BDH(CONCATENATE("RWM US 04/15/16 P", FF$1, " Equity"), "PX_LAST", "1/1/1900", "4/15/2016")</f>
        <v>#NAME?</v>
      </c>
      <c r="FG2" t="e">
        <f ca="1">_xll.BDH(CONCATENATE("RWM US 04/15/16 P", FH$1, " Equity"), "PX_LAST", "1/1/1900", "4/15/2016")</f>
        <v>#NAME?</v>
      </c>
      <c r="FI2" t="e">
        <f ca="1">_xll.BDH(CONCATENATE("RWM US 04/15/16 P", FJ$1, " Equity"), "PX_LAST", "1/1/1900", "4/15/2016")</f>
        <v>#NAME?</v>
      </c>
      <c r="FK2" t="e">
        <f ca="1">_xll.BDH(CONCATENATE("RWM US 04/15/16 P", FL$1, " Equity"), "PX_LAST", "1/1/1900", "4/15/2016")</f>
        <v>#NAME?</v>
      </c>
      <c r="FM2" t="e">
        <f ca="1">_xll.BDH(CONCATENATE("RWM US 04/15/16 P", FN$1, " Equity"), "PX_LAST", "1/1/1900", "4/15/2016")</f>
        <v>#NAME?</v>
      </c>
      <c r="FO2" t="e">
        <f ca="1">_xll.BDH(CONCATENATE("RWM US 04/15/16 P", FP$1, " Equity"), "PX_LAST", "1/1/1900", "4/15/2016")</f>
        <v>#NAME?</v>
      </c>
      <c r="FQ2" t="e">
        <f ca="1">_xll.BDH(CONCATENATE("RWM US 04/15/16 P", FR$1, " Equity"), "PX_LAST", "1/1/1900", "4/15/2016")</f>
        <v>#NAME?</v>
      </c>
      <c r="FS2" t="e">
        <f ca="1">_xll.BDH(CONCATENATE("RWM US 04/15/16 P", FT$1, " Equity"), "PX_LAST", "1/1/1900", "4/15/2016")</f>
        <v>#NAME?</v>
      </c>
      <c r="FU2" t="e">
        <f ca="1">_xll.BDH(CONCATENATE("RWM US 04/15/16 P", FV$1, " Equity"), "PX_LAST", "1/1/1900", "4/15/2016")</f>
        <v>#NAME?</v>
      </c>
      <c r="FW2" t="e">
        <f ca="1">_xll.BDH(CONCATENATE("RWM US 04/15/16 P", FX$1, " Equity"), "PX_LAST", "1/1/1900", "4/15/2016")</f>
        <v>#NAME?</v>
      </c>
      <c r="FY2" t="e">
        <f ca="1">_xll.BDH(CONCATENATE("RWM US 04/15/16 P", FZ$1, " Equity"), "PX_LAST", "1/1/1900", "4/15/2016")</f>
        <v>#NAME?</v>
      </c>
      <c r="GA2" t="e">
        <f ca="1">_xll.BDH(CONCATENATE("RWM US 04/15/16 P", GB$1, " Equity"), "PX_LAST", "1/1/1900", "4/15/2016")</f>
        <v>#NAME?</v>
      </c>
      <c r="GC2" t="e">
        <f ca="1">_xll.BDH(CONCATENATE("RWM US 04/15/16 P", GD$1, " Equity"), "PX_LAST", "1/1/1900", "4/15/2016")</f>
        <v>#NAME?</v>
      </c>
      <c r="GE2" t="e">
        <f ca="1">_xll.BDH(CONCATENATE("RWM US 04/15/16 P", GF$1, " Equity"), "PX_LAST", "1/1/1900", "4/15/2016")</f>
        <v>#NAME?</v>
      </c>
      <c r="GG2" t="e">
        <f ca="1">_xll.BDH(CONCATENATE("RWM US 04/15/16 P", GH$1, " Equity"), "PX_LAST", "1/1/1900", "4/15/2016")</f>
        <v>#NAME?</v>
      </c>
      <c r="GI2" t="e">
        <f ca="1">_xll.BDH(CONCATENATE("RWM US 04/15/16 P", GJ$1, " Equity"), "PX_LAST", "1/1/1900", "4/15/2016")</f>
        <v>#NAME?</v>
      </c>
      <c r="GK2" t="e">
        <f ca="1">_xll.BDH(CONCATENATE("RWM US 04/15/16 P", GL$1, " Equity"), "PX_LAST", "1/1/1900", "4/15/2016")</f>
        <v>#NAME?</v>
      </c>
      <c r="GM2" t="e">
        <f ca="1">_xll.BDH(CONCATENATE("RWM US 04/15/16 P", GN$1, " Equity"), "PX_LAST", "1/1/1900", "4/15/2016")</f>
        <v>#NAME?</v>
      </c>
      <c r="GO2" t="e">
        <f ca="1">_xll.BDH(CONCATENATE("RWM US 04/15/16 P", GP$1, " Equity"), "PX_LAST", "1/1/1900", "4/15/2016")</f>
        <v>#NAME?</v>
      </c>
      <c r="GQ2" t="e">
        <f ca="1">_xll.BDH(CONCATENATE("RWM US 04/15/16 P", GR$1, " Equity"), "PX_LAST", "1/1/1900", "4/15/2016")</f>
        <v>#NAME?</v>
      </c>
      <c r="GS2" t="e">
        <f ca="1">_xll.BDH(CONCATENATE("RWM US 04/15/16 P", GT$1, " Equity"), "PX_LAST", "1/1/1900", "4/15/2016")</f>
        <v>#NAME?</v>
      </c>
      <c r="GU2" t="e">
        <f ca="1">_xll.BDH(CONCATENATE("RWM US 04/15/16 P", GV$1, " Equity"), "PX_LAST", "1/1/1900", "4/15/2016")</f>
        <v>#NAME?</v>
      </c>
      <c r="GW2" t="e">
        <f ca="1">_xll.BDH(CONCATENATE("RWM US 04/15/16 P", GX$1, " Equity"), "PX_LAST", "1/1/1900", "4/15/2016")</f>
        <v>#NAME?</v>
      </c>
      <c r="GY2" t="e">
        <f ca="1">_xll.BDH(CONCATENATE("RWM US 04/15/16 P", GZ$1, " Equity"), "PX_LAST", "1/1/1900", "4/15/2016")</f>
        <v>#NAME?</v>
      </c>
      <c r="HA2" t="e">
        <f ca="1">_xll.BDH(CONCATENATE("RWM US 04/15/16 P", HB$1, " Equity"), "PX_LAST", "1/1/1900", "4/15/2016")</f>
        <v>#NAME?</v>
      </c>
      <c r="HC2" t="e">
        <f ca="1">_xll.BDH(CONCATENATE("RWM US 04/15/16 P", HD$1, " Equity"), "PX_LAST", "1/1/1900", "4/15/2016")</f>
        <v>#NAME?</v>
      </c>
      <c r="HE2" t="e">
        <f ca="1">_xll.BDH(CONCATENATE("RWM US 04/15/16 P", HF$1, " Equity"), "PX_LAST", "1/1/1900", "4/15/2016")</f>
        <v>#NAME?</v>
      </c>
      <c r="HG2" t="e">
        <f ca="1">_xll.BDH(CONCATENATE("RWM US 04/15/16 P", HH$1, " Equity"), "PX_LAST", "1/1/1900", "4/15/2016")</f>
        <v>#NAME?</v>
      </c>
      <c r="HI2" t="e">
        <f ca="1">_xll.BDH(CONCATENATE("RWM US 04/15/16 P", HJ$1, " Equity"), "PX_LAST", "1/1/1900", "4/15/2016")</f>
        <v>#NAME?</v>
      </c>
      <c r="HK2" t="e">
        <f ca="1">_xll.BDH(CONCATENATE("RWM US 04/15/16 P", HL$1, " Equity"), "PX_LAST", "1/1/1900", "4/15/2016")</f>
        <v>#NAME?</v>
      </c>
      <c r="HM2" t="e">
        <f ca="1">_xll.BDH(CONCATENATE("RWM US 04/15/16 P", HN$1, " Equity"), "PX_LAST", "1/1/1900", "4/15/2016")</f>
        <v>#NAME?</v>
      </c>
      <c r="HO2" t="e">
        <f ca="1">_xll.BDH(CONCATENATE("RWM US 04/15/16 P", HP$1, " Equity"), "PX_LAST", "1/1/1900", "4/15/2016")</f>
        <v>#NAME?</v>
      </c>
      <c r="HQ2" t="e">
        <f ca="1">_xll.BDH(CONCATENATE("RWM US 04/15/16 P", HR$1, " Equity"), "PX_LAST", "1/1/1900", "4/15/2016")</f>
        <v>#NAME?</v>
      </c>
      <c r="HS2" t="e">
        <f ca="1">_xll.BDH(CONCATENATE("RWM US 04/15/16 P", HT$1, " Equity"), "PX_LAST", "1/1/1900", "4/15/2016")</f>
        <v>#NAME?</v>
      </c>
      <c r="HU2" s="1" t="e">
        <f ca="1">_xll.BDH(CONCATENATE("RWM US 04/15/16 P", HV$1, " Equity"),"PX_LAST","1/1/1900","4/15/2016","cols=2;rows=3")</f>
        <v>#NAME?</v>
      </c>
      <c r="HW2" t="e">
        <f ca="1">_xll.BDH(CONCATENATE("RWM US 04/15/16 P", HX$1, " Equity"), "PX_LAST", "1/1/1900", "4/15/2016")</f>
        <v>#NAME?</v>
      </c>
      <c r="HY2" s="1" t="e">
        <f ca="1">_xll.BDH(CONCATENATE("RWM US 04/15/16 P", HZ$1, " Equity"),"PX_LAST","1/1/1900","4/15/2016","cols=2;rows=1")</f>
        <v>#NAME?</v>
      </c>
      <c r="IA2" t="e">
        <f ca="1">_xll.BDH(CONCATENATE("RWM US 04/15/16 P", IB$1, " Equity"), "PX_LAST", "1/1/1900", "4/15/2016")</f>
        <v>#NAME?</v>
      </c>
      <c r="IC2" s="1" t="e">
        <f ca="1">_xll.BDH(CONCATENATE("RWM US 04/15/16 P", ID$1, " Equity"),"PX_LAST","1/1/1900","4/15/2016","cols=2;rows=2")</f>
        <v>#NAME?</v>
      </c>
      <c r="IE2" t="e">
        <f ca="1">_xll.BDH(CONCATENATE("RWM US 04/15/16 P", IF$1, " Equity"), "PX_LAST", "1/1/1900", "4/15/2016")</f>
        <v>#NAME?</v>
      </c>
      <c r="IG2" t="e">
        <f ca="1">_xll.BDH(CONCATENATE("RWM US 04/15/16 P", IH$1, " Equity"), "PX_LAST", "1/1/1900", "4/15/2016")</f>
        <v>#NAME?</v>
      </c>
      <c r="II2" t="e">
        <f ca="1">_xll.BDH(CONCATENATE("RWM US 04/15/16 P", IJ$1, " Equity"), "PX_LAST", "1/1/1900", "4/15/2016")</f>
        <v>#NAME?</v>
      </c>
      <c r="IK2" s="1" t="e">
        <f ca="1">_xll.BDH(CONCATENATE("RWM US 04/15/16 P", IL$1, " Equity"),"PX_LAST","1/1/1900","4/15/2016","cols=2;rows=5")</f>
        <v>#NAME?</v>
      </c>
      <c r="IM2" t="e">
        <f ca="1">_xll.BDH(CONCATENATE("RWM US 04/15/16 P", IN$1, " Equity"), "PX_LAST", "1/1/1900", "4/15/2016")</f>
        <v>#NAME?</v>
      </c>
      <c r="IO2" s="1" t="e">
        <f ca="1">_xll.BDH(CONCATENATE("RWM US 04/15/16 P", IP$1, " Equity"),"PX_LAST","1/1/1900","4/15/2016","cols=2;rows=2")</f>
        <v>#NAME?</v>
      </c>
      <c r="IQ2" t="e">
        <f ca="1">_xll.BDH(CONCATENATE("RWM US 04/15/16 P", IR$1, " Equity"), "PX_LAST", "1/1/1900", "4/15/2016")</f>
        <v>#NAME?</v>
      </c>
      <c r="IS2" s="1" t="e">
        <f ca="1">_xll.BDH(CONCATENATE("RWM US 04/15/16 P", IT$1, " Equity"),"PX_LAST","1/1/1900","4/15/2016","cols=2;rows=6")</f>
        <v>#NAME?</v>
      </c>
      <c r="IU2" t="e">
        <f ca="1">_xll.BDH(CONCATENATE("RWM US 04/15/16 P", IV$1, " Equity"), "PX_LAST", "1/1/1900", "4/15/2016")</f>
        <v>#NAME?</v>
      </c>
      <c r="IW2" s="1" t="e">
        <f ca="1">_xll.BDH(CONCATENATE("RWM US 04/15/16 P", IX$1, " Equity"),"PX_LAST","1/1/1900","4/15/2016","cols=2;rows=12")</f>
        <v>#NAME?</v>
      </c>
      <c r="IY2" t="e">
        <f ca="1">_xll.BDH(CONCATENATE("RWM US 04/15/16 P", IZ$1, " Equity"), "PX_LAST", "1/1/1900", "4/15/2016")</f>
        <v>#NAME?</v>
      </c>
      <c r="JA2" s="1" t="e">
        <f ca="1">_xll.BDH(CONCATENATE("RWM US 04/15/16 P", JB$1, " Equity"),"PX_LAST","1/1/1900","4/15/2016","cols=2;rows=5")</f>
        <v>#NAME?</v>
      </c>
      <c r="JC2" t="e">
        <f ca="1">_xll.BDH(CONCATENATE("RWM US 04/15/16 P", JD$1, " Equity"), "PX_LAST", "1/1/1900", "4/15/2016")</f>
        <v>#NAME?</v>
      </c>
      <c r="JE2" s="1" t="e">
        <f ca="1">_xll.BDH(CONCATENATE("RWM US 04/15/16 P", JF$1, " Equity"),"PX_LAST","1/1/1900","4/15/2016","cols=2;rows=4")</f>
        <v>#NAME?</v>
      </c>
      <c r="JG2" t="e">
        <f ca="1">_xll.BDH(CONCATENATE("RWM US 04/15/16 P", JH$1, " Equity"), "PX_LAST", "1/1/1900", "4/15/2016")</f>
        <v>#NAME?</v>
      </c>
      <c r="JI2" s="1" t="e">
        <f ca="1">_xll.BDH(CONCATENATE("RWM US 04/15/16 P", JJ$1, " Equity"),"PX_LAST","1/1/1900","4/15/2016","cols=2;rows=2")</f>
        <v>#NAME?</v>
      </c>
      <c r="JK2" t="e">
        <f ca="1">_xll.BDH(CONCATENATE("RWM US 04/15/16 P", JL$1, " Equity"), "PX_LAST", "1/1/1900", "4/15/2016")</f>
        <v>#NAME?</v>
      </c>
      <c r="JM2" s="1" t="e">
        <f ca="1">_xll.BDH(CONCATENATE("RWM US 04/15/16 P", JN$1, " Equity"),"PX_LAST","1/1/1900","4/15/2016","cols=2;rows=2")</f>
        <v>#NAME?</v>
      </c>
      <c r="JO2" t="e">
        <f ca="1">_xll.BDH(CONCATENATE("RWM US 04/15/16 P", JP$1, " Equity"), "PX_LAST", "1/1/1900", "4/15/2016")</f>
        <v>#NAME?</v>
      </c>
      <c r="JQ2" s="1" t="e">
        <f ca="1">_xll.BDH(CONCATENATE("RWM US 04/15/16 P", JR$1, " Equity"),"PX_LAST","1/1/1900","4/15/2016","cols=2;rows=4")</f>
        <v>#NAME?</v>
      </c>
      <c r="JS2" t="e">
        <f ca="1">_xll.BDH(CONCATENATE("RWM US 04/15/16 P", JT$1, " Equity"), "PX_LAST", "1/1/1900", "4/15/2016")</f>
        <v>#NAME?</v>
      </c>
      <c r="JU2" s="1" t="e">
        <f ca="1">_xll.BDH(CONCATENATE("RWM US 04/15/16 P", JV$1, " Equity"),"PX_LAST","1/1/1900","4/15/2016","cols=2;rows=8")</f>
        <v>#NAME?</v>
      </c>
      <c r="JW2" t="e">
        <f ca="1">_xll.BDH(CONCATENATE("RWM US 04/15/16 P", JX$1, " Equity"), "PX_LAST", "1/1/1900", "4/15/2016")</f>
        <v>#NAME?</v>
      </c>
      <c r="JY2" t="e">
        <f ca="1">_xll.BDH(CONCATENATE("RWM US 04/15/16 P", JZ$1, " Equity"), "PX_LAST", "1/1/1900", "4/15/2016")</f>
        <v>#NAME?</v>
      </c>
      <c r="KA2" t="e">
        <f ca="1">_xll.BDH(CONCATENATE("RWM US 04/15/16 P", KB$1, " Equity"), "PX_LAST", "1/1/1900", "4/15/2016")</f>
        <v>#NAME?</v>
      </c>
      <c r="KC2" t="e">
        <f ca="1">_xll.BDH(CONCATENATE("RWM US 04/15/16 P", KD$1, " Equity"), "PX_LAST", "1/1/1900", "4/15/2016")</f>
        <v>#NAME?</v>
      </c>
      <c r="KE2" t="e">
        <f ca="1">_xll.BDH(CONCATENATE("RWM US 04/15/16 P", KF$1, " Equity"), "PX_LAST", "1/1/1900", "4/15/2016")</f>
        <v>#NAME?</v>
      </c>
      <c r="KG2" t="e">
        <f ca="1">_xll.BDH(CONCATENATE("RWM US 04/15/16 P", KH$1, " Equity"), "PX_LAST", "1/1/1900", "4/15/2016")</f>
        <v>#NAME?</v>
      </c>
      <c r="KI2" t="e">
        <f ca="1">_xll.BDH(CONCATENATE("RWM US 04/15/16 P", KJ$1, " Equity"), "PX_LAST", "1/1/1900", "4/15/2016")</f>
        <v>#NAME?</v>
      </c>
      <c r="KK2" t="e">
        <f ca="1">_xll.BDH(CONCATENATE("RWM US 04/15/16 P", KL$1, " Equity"), "PX_LAST", "1/1/1900", "4/15/2016")</f>
        <v>#NAME?</v>
      </c>
      <c r="KM2" t="e">
        <f ca="1">_xll.BDH(CONCATENATE("RWM US 04/15/16 P", KN$1, " Equity"), "PX_LAST", "1/1/1900", "4/15/2016")</f>
        <v>#NAME?</v>
      </c>
      <c r="KO2" t="e">
        <f ca="1">_xll.BDH(CONCATENATE("RWM US 04/15/16 P", KP$1, " Equity"), "PX_LAST", "1/1/1900", "4/15/2016")</f>
        <v>#NAME?</v>
      </c>
      <c r="KQ2" t="e">
        <f ca="1">_xll.BDH(CONCATENATE("RWM US 04/15/16 P", KR$1, " Equity"), "PX_LAST", "1/1/1900", "4/15/2016")</f>
        <v>#NAME?</v>
      </c>
      <c r="KS2" t="e">
        <f ca="1">_xll.BDH(CONCATENATE("RWM US 04/15/16 P", KT$1, " Equity"), "PX_LAST", "1/1/1900", "4/15/2016")</f>
        <v>#NAME?</v>
      </c>
      <c r="KU2" t="e">
        <f ca="1">_xll.BDH(CONCATENATE("RWM US 04/15/16 P", KV$1, " Equity"), "PX_LAST", "1/1/1900", "4/15/2016")</f>
        <v>#NAME?</v>
      </c>
      <c r="KW2" t="e">
        <f ca="1">_xll.BDH(CONCATENATE("RWM US 04/15/16 P", KX$1, " Equity"), "PX_LAST", "1/1/1900", "4/15/2016")</f>
        <v>#NAME?</v>
      </c>
      <c r="KY2" t="e">
        <f ca="1">_xll.BDH(CONCATENATE("RWM US 04/15/16 P", KZ$1, " Equity"), "PX_LAST", "1/1/1900", "4/15/2016")</f>
        <v>#NAME?</v>
      </c>
      <c r="LA2" t="e">
        <f ca="1">_xll.BDH(CONCATENATE("RWM US 04/15/16 P", LB$1, " Equity"), "PX_LAST", "1/1/1900", "4/15/2016")</f>
        <v>#NAME?</v>
      </c>
      <c r="LC2" t="e">
        <f ca="1">_xll.BDH(CONCATENATE("RWM US 04/15/16 P", LD$1, " Equity"), "PX_LAST", "1/1/1900", "4/15/2016")</f>
        <v>#NAME?</v>
      </c>
      <c r="LE2" t="e">
        <f ca="1">_xll.BDH(CONCATENATE("RWM US 04/15/16 P", LF$1, " Equity"), "PX_LAST", "1/1/1900", "4/15/2016")</f>
        <v>#NAME?</v>
      </c>
      <c r="LG2" t="e">
        <f ca="1">_xll.BDH(CONCATENATE("RWM US 04/15/16 P", LH$1, " Equity"), "PX_LAST", "1/1/1900", "4/15/2016")</f>
        <v>#NAME?</v>
      </c>
      <c r="LI2" s="1" t="e">
        <f ca="1">_xll.BDH(CONCATENATE("RWM US 04/15/16 P", LJ$1, " Equity"),"PX_LAST","1/1/1900","4/15/2016","cols=2;rows=1")</f>
        <v>#NAME?</v>
      </c>
      <c r="LK2" t="e">
        <f ca="1">_xll.BDH(CONCATENATE("RWM US 04/15/16 P", LL$1, " Equity"), "PX_LAST", "1/1/1900", "4/15/2016")</f>
        <v>#NAME?</v>
      </c>
      <c r="LM2" t="e">
        <f ca="1">_xll.BDH(CONCATENATE("RWM US 04/15/16 P", LN$1, " Equity"), "PX_LAST", "1/1/1900", "4/15/2016")</f>
        <v>#NAME?</v>
      </c>
      <c r="LO2" t="e">
        <f ca="1">_xll.BDH(CONCATENATE("RWM US 04/15/16 P", LP$1, " Equity"), "PX_LAST", "1/1/1900", "4/15/2016")</f>
        <v>#NAME?</v>
      </c>
      <c r="LQ2" t="e">
        <f ca="1">_xll.BDH(CONCATENATE("RWM US 04/15/16 P", LR$1, " Equity"), "PX_LAST", "1/1/1900", "4/15/2016")</f>
        <v>#NAME?</v>
      </c>
      <c r="LS2" t="e">
        <f ca="1">_xll.BDH(CONCATENATE("RWM US 04/15/16 P", LT$1, " Equity"), "PX_LAST", "1/1/1900", "4/15/2016")</f>
        <v>#NAME?</v>
      </c>
      <c r="LU2" t="e">
        <f ca="1">_xll.BDH(CONCATENATE("RWM US 04/15/16 P", LV$1, " Equity"), "PX_LAST", "1/1/1900", "4/15/2016")</f>
        <v>#NAME?</v>
      </c>
      <c r="LW2" t="e">
        <f ca="1">_xll.BDH(CONCATENATE("RWM US 04/15/16 P", LX$1, " Equity"), "PX_LAST", "1/1/1900", "4/15/2016")</f>
        <v>#NAME?</v>
      </c>
      <c r="LY2" t="e">
        <f ca="1">_xll.BDH(CONCATENATE("RWM US 04/15/16 P", LZ$1, " Equity"), "PX_LAST", "1/1/1900", "4/15/2016")</f>
        <v>#NAME?</v>
      </c>
      <c r="MA2" t="e">
        <f ca="1">_xll.BDH(CONCATENATE("RWM US 04/15/16 P", MB$1, " Equity"), "PX_LAST", "1/1/1900", "4/15/2016")</f>
        <v>#NAME?</v>
      </c>
      <c r="MC2" t="e">
        <f ca="1">_xll.BDH(CONCATENATE("RWM US 04/15/16 P", MD$1, " Equity"), "PX_LAST", "1/1/1900", "4/15/2016")</f>
        <v>#NAME?</v>
      </c>
      <c r="ME2" t="e">
        <f ca="1">_xll.BDH(CONCATENATE("RWM US 04/15/16 P", MF$1, " Equity"), "PX_LAST", "1/1/1900", "4/15/2016")</f>
        <v>#NAME?</v>
      </c>
      <c r="MG2" t="e">
        <f ca="1">_xll.BDH(CONCATENATE("RWM US 04/15/16 P", MH$1, " Equity"), "PX_LAST", "1/1/1900", "4/15/2016")</f>
        <v>#NAME?</v>
      </c>
      <c r="MI2" t="e">
        <f ca="1">_xll.BDH(CONCATENATE("RWM US 04/15/16 P", MJ$1, " Equity"), "PX_LAST", "1/1/1900", "4/15/2016")</f>
        <v>#NAME?</v>
      </c>
      <c r="MK2" t="e">
        <f ca="1">_xll.BDH(CONCATENATE("RWM US 04/15/16 P", ML$1, " Equity"), "PX_LAST", "1/1/1900", "4/15/2016")</f>
        <v>#NAME?</v>
      </c>
      <c r="MM2" t="e">
        <f ca="1">_xll.BDH(CONCATENATE("RWM US 04/15/16 P", MN$1, " Equity"), "PX_LAST", "1/1/1900", "4/15/2016")</f>
        <v>#NAME?</v>
      </c>
      <c r="MO2" t="e">
        <f ca="1">_xll.BDH(CONCATENATE("RWM US 04/15/16 P", MP$1, " Equity"), "PX_LAST", "1/1/1900", "4/15/2016")</f>
        <v>#NAME?</v>
      </c>
      <c r="MQ2" t="e">
        <f ca="1">_xll.BDH(CONCATENATE("RWM US 04/15/16 P", MR$1, " Equity"), "PX_LAST", "1/1/1900", "4/15/2016")</f>
        <v>#NAME?</v>
      </c>
      <c r="MS2" t="e">
        <f ca="1">_xll.BDH(CONCATENATE("RWM US 04/15/16 P", MT$1, " Equity"), "PX_LAST", "1/1/1900", "4/15/2016")</f>
        <v>#NAME?</v>
      </c>
      <c r="MU2" t="e">
        <f ca="1">_xll.BDH(CONCATENATE("RWM US 04/15/16 P", MV$1, " Equity"), "PX_LAST", "1/1/1900", "4/15/2016")</f>
        <v>#NAME?</v>
      </c>
      <c r="MW2" t="e">
        <f ca="1">_xll.BDH(CONCATENATE("RWM US 04/15/16 P", MX$1, " Equity"), "PX_LAST", "1/1/1900", "4/15/2016")</f>
        <v>#NAME?</v>
      </c>
      <c r="MY2" t="e">
        <f ca="1">_xll.BDH(CONCATENATE("RWM US 04/15/16 P", MZ$1, " Equity"), "PX_LAST", "1/1/1900", "4/15/2016")</f>
        <v>#NAME?</v>
      </c>
      <c r="NA2" t="e">
        <f ca="1">_xll.BDH(CONCATENATE("RWM US 04/15/16 P", NB$1, " Equity"), "PX_LAST", "1/1/1900", "4/15/2016")</f>
        <v>#NAME?</v>
      </c>
      <c r="NC2" t="e">
        <f ca="1">_xll.BDH(CONCATENATE("RWM US 04/15/16 P", ND$1, " Equity"), "PX_LAST", "1/1/1900", "4/15/2016")</f>
        <v>#NAME?</v>
      </c>
      <c r="NE2" t="e">
        <f ca="1">_xll.BDH(CONCATENATE("RWM US 04/15/16 P", NF$1, " Equity"), "PX_LAST", "1/1/1900", "4/15/2016")</f>
        <v>#NAME?</v>
      </c>
      <c r="NG2" t="e">
        <f ca="1">_xll.BDH(CONCATENATE("RWM US 04/15/16 P", NH$1, " Equity"), "PX_LAST", "1/1/1900", "4/15/2016")</f>
        <v>#NAME?</v>
      </c>
      <c r="NI2" t="e">
        <f ca="1">_xll.BDH(CONCATENATE("RWM US 04/15/16 P", NJ$1, " Equity"), "PX_LAST", "1/1/1900", "4/15/2016")</f>
        <v>#NAME?</v>
      </c>
      <c r="NK2" t="e">
        <f ca="1">_xll.BDH(CONCATENATE("RWM US 04/15/16 P", NL$1, " Equity"), "PX_LAST", "1/1/1900", "4/15/2016")</f>
        <v>#NAME?</v>
      </c>
      <c r="NM2" t="e">
        <f ca="1">_xll.BDH(CONCATENATE("RWM US 04/15/16 P", NN$1, " Equity"), "PX_LAST", "1/1/1900", "4/15/2016")</f>
        <v>#NAME?</v>
      </c>
      <c r="NO2" t="e">
        <f ca="1">_xll.BDH(CONCATENATE("RWM US 04/15/16 P", NP$1, " Equity"), "PX_LAST", "1/1/1900", "4/15/2016")</f>
        <v>#NAME?</v>
      </c>
      <c r="NQ2" s="1" t="e">
        <f ca="1">_xll.BDH(CONCATENATE("RWM US 04/15/16 P", NR$1, " Equity"),"PX_LAST","1/1/1900","4/15/2016","cols=2;rows=1")</f>
        <v>#NAME?</v>
      </c>
      <c r="NS2" t="e">
        <f ca="1">_xll.BDH(CONCATENATE("RWM US 04/15/16 P", NT$1, " Equity"), "PX_LAST", "1/1/1900", "4/15/2016")</f>
        <v>#NAME?</v>
      </c>
      <c r="NU2" t="e">
        <f ca="1">_xll.BDH(CONCATENATE("RWM US 04/15/16 P", NV$1, " Equity"), "PX_LAST", "1/1/1900", "4/15/2016")</f>
        <v>#NAME?</v>
      </c>
      <c r="NW2" t="e">
        <f ca="1">_xll.BDH(CONCATENATE("RWM US 04/15/16 P", NX$1, " Equity"), "PX_LAST", "1/1/1900", "4/15/2016")</f>
        <v>#NAME?</v>
      </c>
      <c r="NY2" t="e">
        <f ca="1">_xll.BDH(CONCATENATE("RWM US 04/15/16 P", NZ$1, " Equity"), "PX_LAST", "1/1/1900", "4/15/2016")</f>
        <v>#NAME?</v>
      </c>
      <c r="OA2" t="e">
        <f ca="1">_xll.BDH(CONCATENATE("RWM US 04/15/16 P", OB$1, " Equity"), "PX_LAST", "1/1/1900", "4/15/2016")</f>
        <v>#NAME?</v>
      </c>
      <c r="OC2" t="e">
        <f ca="1">_xll.BDH(CONCATENATE("RWM US 04/15/16 P", OD$1, " Equity"), "PX_LAST", "1/1/1900", "4/15/2016")</f>
        <v>#NAME?</v>
      </c>
      <c r="OE2" t="e">
        <f ca="1">_xll.BDH(CONCATENATE("RWM US 04/15/16 P", OF$1, " Equity"), "PX_LAST", "1/1/1900", "4/15/2016")</f>
        <v>#NAME?</v>
      </c>
      <c r="OG2" t="e">
        <f ca="1">_xll.BDH(CONCATENATE("RWM US 04/15/16 P", OH$1, " Equity"), "PX_LAST", "1/1/1900", "4/15/2016")</f>
        <v>#NAME?</v>
      </c>
      <c r="OI2" t="e">
        <f ca="1">_xll.BDH(CONCATENATE("RWM US 04/15/16 P", OJ$1, " Equity"), "PX_LAST", "1/1/1900", "4/15/2016")</f>
        <v>#NAME?</v>
      </c>
      <c r="OK2" t="e">
        <f ca="1">_xll.BDH(CONCATENATE("RWM US 04/15/16 P", OL$1, " Equity"), "PX_LAST", "1/1/1900", "4/15/2016")</f>
        <v>#NAME?</v>
      </c>
      <c r="OM2" t="e">
        <f ca="1">_xll.BDH(CONCATENATE("RWM US 04/15/16 P", ON$1, " Equity"), "PX_LAST", "1/1/1900", "4/15/2016")</f>
        <v>#NAME?</v>
      </c>
      <c r="OO2" t="e">
        <f ca="1">_xll.BDH(CONCATENATE("RWM US 04/15/16 P", OP$1, " Equity"), "PX_LAST", "1/1/1900", "4/15/2016")</f>
        <v>#NAME?</v>
      </c>
      <c r="OQ2" t="e">
        <f ca="1">_xll.BDH(CONCATENATE("RWM US 04/15/16 P", OR$1, " Equity"), "PX_LAST", "1/1/1900", "4/15/2016")</f>
        <v>#NAME?</v>
      </c>
      <c r="OS2" t="e">
        <f ca="1">_xll.BDH(CONCATENATE("RWM US 04/15/16 P", OT$1, " Equity"), "PX_LAST", "1/1/1900", "4/15/2016")</f>
        <v>#NAME?</v>
      </c>
      <c r="OU2" t="e">
        <f ca="1">_xll.BDH(CONCATENATE("RWM US 04/15/16 P", OV$1, " Equity"), "PX_LAST", "1/1/1900", "4/15/2016")</f>
        <v>#NAME?</v>
      </c>
      <c r="OW2" t="e">
        <f ca="1">_xll.BDH(CONCATENATE("RWM US 04/15/16 P", OX$1, " Equity"), "PX_LAST", "1/1/1900", "4/15/2016")</f>
        <v>#NAME?</v>
      </c>
      <c r="OY2" t="e">
        <f ca="1">_xll.BDH(CONCATENATE("RWM US 04/15/16 P", OZ$1, " Equity"), "PX_LAST", "1/1/1900", "4/15/2016")</f>
        <v>#NAME?</v>
      </c>
      <c r="PA2" t="e">
        <f ca="1">_xll.BDH(CONCATENATE("RWM US 04/15/16 P", PB$1, " Equity"), "PX_LAST", "1/1/1900", "4/15/2016")</f>
        <v>#NAME?</v>
      </c>
      <c r="PC2" t="e">
        <f ca="1">_xll.BDH(CONCATENATE("RWM US 04/15/16 P", PD$1, " Equity"), "PX_LAST", "1/1/1900", "4/15/2016")</f>
        <v>#NAME?</v>
      </c>
      <c r="PE2" s="1" t="e">
        <f ca="1">_xll.BDH(CONCATENATE("RWM US 04/15/16 P", PF$1, " Equity"),"PX_LAST","1/1/1900","4/15/2016","cols=2;rows=1")</f>
        <v>#NAME?</v>
      </c>
      <c r="PG2" t="e">
        <f ca="1">_xll.BDH(CONCATENATE("RWM US 04/15/16 P", PH$1, " Equity"), "PX_LAST", "1/1/1900", "4/15/2016")</f>
        <v>#NAME?</v>
      </c>
      <c r="PI2" t="e">
        <f ca="1">_xll.BDH(CONCATENATE("RWM US 04/15/16 P", PJ$1, " Equity"), "PX_LAST", "1/1/1900", "4/15/2016")</f>
        <v>#NAME?</v>
      </c>
      <c r="PK2" t="e">
        <f ca="1">_xll.BDH(CONCATENATE("RWM US 04/15/16 P", PL$1, " Equity"), "PX_LAST", "1/1/1900", "4/15/2016")</f>
        <v>#NAME?</v>
      </c>
      <c r="PM2" t="e">
        <f ca="1">_xll.BDH(CONCATENATE("RWM US 04/15/16 P", PN$1, " Equity"), "PX_LAST", "1/1/1900", "4/15/2016")</f>
        <v>#NAME?</v>
      </c>
      <c r="PO2" t="e">
        <f ca="1">_xll.BDH(CONCATENATE("RWM US 04/15/16 P", PP$1, " Equity"), "PX_LAST", "1/1/1900", "4/15/2016")</f>
        <v>#NAME?</v>
      </c>
      <c r="PQ2" t="e">
        <f ca="1">_xll.BDH(CONCATENATE("RWM US 04/15/16 P", PR$1, " Equity"), "PX_LAST", "1/1/1900", "4/15/2016")</f>
        <v>#NAME?</v>
      </c>
      <c r="PS2" t="e">
        <f ca="1">_xll.BDH(CONCATENATE("RWM US 04/15/16 P", PT$1, " Equity"), "PX_LAST", "1/1/1900", "4/15/2016")</f>
        <v>#NAME?</v>
      </c>
      <c r="PU2" t="e">
        <f ca="1">_xll.BDH(CONCATENATE("RWM US 04/15/16 P", PV$1, " Equity"), "PX_LAST", "1/1/1900", "4/15/2016")</f>
        <v>#NAME?</v>
      </c>
      <c r="PW2" t="e">
        <f ca="1">_xll.BDH(CONCATENATE("RWM US 04/15/16 P", PX$1, " Equity"), "PX_LAST", "1/1/1900", "4/15/2016")</f>
        <v>#NAME?</v>
      </c>
      <c r="PY2" t="e">
        <f ca="1">_xll.BDH(CONCATENATE("RWM US 04/15/16 P", PZ$1, " Equity"), "PX_LAST", "1/1/1900", "4/15/2016")</f>
        <v>#NAME?</v>
      </c>
      <c r="QA2" t="e">
        <f ca="1">_xll.BDH(CONCATENATE("RWM US 04/15/16 P", QB$1, " Equity"), "PX_LAST", "1/1/1900", "4/15/2016")</f>
        <v>#NAME?</v>
      </c>
      <c r="QC2" t="e">
        <f ca="1">_xll.BDH(CONCATENATE("RWM US 04/15/16 P", QD$1, " Equity"), "PX_LAST", "1/1/1900", "4/15/2016")</f>
        <v>#NAME?</v>
      </c>
      <c r="QE2" t="e">
        <f ca="1">_xll.BDH(CONCATENATE("RWM US 04/15/16 P", QF$1, " Equity"), "PX_LAST", "1/1/1900", "4/15/2016")</f>
        <v>#NAME?</v>
      </c>
      <c r="QG2" t="e">
        <f ca="1">_xll.BDH(CONCATENATE("RWM US 04/15/16 P", QH$1, " Equity"), "PX_LAST", "1/1/1900", "4/15/2016")</f>
        <v>#NAME?</v>
      </c>
      <c r="QI2" t="e">
        <f ca="1">_xll.BDH(CONCATENATE("RWM US 04/15/16 P", QJ$1, " Equity"), "PX_LAST", "1/1/1900", "4/15/2016")</f>
        <v>#NAME?</v>
      </c>
      <c r="QK2" t="e">
        <f ca="1">_xll.BDH(CONCATENATE("RWM US 04/15/16 P", QL$1, " Equity"), "PX_LAST", "1/1/1900", "4/15/2016")</f>
        <v>#NAME?</v>
      </c>
      <c r="QM2" t="e">
        <f ca="1">_xll.BDH(CONCATENATE("RWM US 04/15/16 P", QN$1, " Equity"), "PX_LAST", "1/1/1900", "4/15/2016")</f>
        <v>#NAME?</v>
      </c>
      <c r="QO2" t="e">
        <f ca="1">_xll.BDH(CONCATENATE("RWM US 04/15/16 P", QP$1, " Equity"), "PX_LAST", "1/1/1900", "4/15/2016")</f>
        <v>#NAME?</v>
      </c>
      <c r="QQ2" t="e">
        <f ca="1">_xll.BDH(CONCATENATE("RWM US 04/15/16 P", QR$1, " Equity"), "PX_LAST", "1/1/1900", "4/15/2016")</f>
        <v>#NAME?</v>
      </c>
      <c r="QS2" t="e">
        <f ca="1">_xll.BDH(CONCATENATE("RWM US 04/15/16 P", QT$1, " Equity"), "PX_LAST", "1/1/1900", "4/15/2016")</f>
        <v>#NAME?</v>
      </c>
      <c r="QU2" t="e">
        <f ca="1">_xll.BDH(CONCATENATE("RWM US 04/15/16 P", QV$1, " Equity"), "PX_LAST", "1/1/1900", "4/15/2016")</f>
        <v>#NAME?</v>
      </c>
      <c r="QW2" t="e">
        <f ca="1">_xll.BDH(CONCATENATE("RWM US 04/15/16 P", QX$1, " Equity"), "PX_LAST", "1/1/1900", "4/15/2016")</f>
        <v>#NAME?</v>
      </c>
      <c r="QY2" t="e">
        <f ca="1">_xll.BDH(CONCATENATE("RWM US 04/15/16 P", QZ$1, " Equity"), "PX_LAST", "1/1/1900", "4/15/2016")</f>
        <v>#NAME?</v>
      </c>
      <c r="RA2" t="e">
        <f ca="1">_xll.BDH(CONCATENATE("RWM US 04/15/16 P", RB$1, " Equity"), "PX_LAST", "1/1/1900", "4/15/2016")</f>
        <v>#NAME?</v>
      </c>
      <c r="RC2" t="e">
        <f ca="1">_xll.BDH(CONCATENATE("RWM US 04/15/16 P", RD$1, " Equity"), "PX_LAST", "1/1/1900", "4/15/2016")</f>
        <v>#NAME?</v>
      </c>
      <c r="RE2" t="e">
        <f ca="1">_xll.BDH(CONCATENATE("RWM US 04/15/16 P", RF$1, " Equity"), "PX_LAST", "1/1/1900", "4/15/2016")</f>
        <v>#NAME?</v>
      </c>
      <c r="RG2" t="e">
        <f ca="1">_xll.BDH(CONCATENATE("RWM US 04/15/16 P", RH$1, " Equity"), "PX_LAST", "1/1/1900", "4/15/2016")</f>
        <v>#NAME?</v>
      </c>
      <c r="RI2" t="e">
        <f ca="1">_xll.BDH(CONCATENATE("RWM US 04/15/16 P", RJ$1, " Equity"), "PX_LAST", "1/1/1900", "4/15/2016")</f>
        <v>#NAME?</v>
      </c>
      <c r="RK2" t="e">
        <f ca="1">_xll.BDH(CONCATENATE("RWM US 04/15/16 P", RL$1, " Equity"), "PX_LAST", "1/1/1900", "4/15/2016")</f>
        <v>#NAME?</v>
      </c>
      <c r="RM2" t="e">
        <f ca="1">_xll.BDH(CONCATENATE("RWM US 04/15/16 P", RN$1, " Equity"), "PX_LAST", "1/1/1900", "4/15/2016")</f>
        <v>#NAME?</v>
      </c>
      <c r="RO2" t="e">
        <f ca="1">_xll.BDH(CONCATENATE("RWM US 04/15/16 P", RP$1, " Equity"), "PX_LAST", "1/1/1900", "4/15/2016")</f>
        <v>#NAME?</v>
      </c>
      <c r="RQ2" t="e">
        <f ca="1">_xll.BDH(CONCATENATE("RWM US 04/15/16 P", RR$1, " Equity"), "PX_LAST", "1/1/1900", "4/15/2016")</f>
        <v>#NAME?</v>
      </c>
      <c r="RS2" t="e">
        <f ca="1">_xll.BDH(CONCATENATE("RWM US 04/15/16 P", RT$1, " Equity"), "PX_LAST", "1/1/1900", "4/15/2016")</f>
        <v>#NAME?</v>
      </c>
      <c r="RU2" t="e">
        <f ca="1">_xll.BDH(CONCATENATE("RWM US 04/15/16 P", RV$1, " Equity"), "PX_LAST", "1/1/1900", "4/15/2016")</f>
        <v>#NAME?</v>
      </c>
      <c r="RW2" t="e">
        <f ca="1">_xll.BDH(CONCATENATE("RWM US 04/15/16 P", RX$1, " Equity"), "PX_LAST", "1/1/1900", "4/15/2016")</f>
        <v>#NAME?</v>
      </c>
      <c r="RY2" t="e">
        <f ca="1">_xll.BDH(CONCATENATE("RWM US 04/15/16 P", RZ$1, " Equity"), "PX_LAST", "1/1/1900", "4/15/2016")</f>
        <v>#NAME?</v>
      </c>
      <c r="SA2" t="e">
        <f ca="1">_xll.BDH(CONCATENATE("RWM US 04/15/16 P", SB$1, " Equity"), "PX_LAST", "1/1/1900", "4/15/2016")</f>
        <v>#NAME?</v>
      </c>
      <c r="SC2" t="e">
        <f ca="1">_xll.BDH(CONCATENATE("RWM US 04/15/16 P", SD$1, " Equity"), "PX_LAST", "1/1/1900", "4/15/2016")</f>
        <v>#NAME?</v>
      </c>
      <c r="SE2" t="e">
        <f ca="1">_xll.BDH(CONCATENATE("RWM US 04/15/16 P", SF$1, " Equity"), "PX_LAST", "1/1/1900", "4/15/2016")</f>
        <v>#NAME?</v>
      </c>
      <c r="SG2" t="e">
        <f ca="1">_xll.BDH(CONCATENATE("RWM US 04/15/16 P", SH$1, " Equity"), "PX_LAST", "1/1/1900", "4/15/2016")</f>
        <v>#NAME?</v>
      </c>
      <c r="SI2" t="e">
        <f ca="1">_xll.BDH(CONCATENATE("RWM US 04/15/16 P", SJ$1, " Equity"), "PX_LAST", "1/1/1900", "4/15/2016")</f>
        <v>#NAME?</v>
      </c>
      <c r="SK2" t="e">
        <f ca="1">_xll.BDH(CONCATENATE("RWM US 04/15/16 P", SL$1, " Equity"), "PX_LAST", "1/1/1900", "4/15/2016")</f>
        <v>#NAME?</v>
      </c>
      <c r="SM2" t="e">
        <f ca="1">_xll.BDH(CONCATENATE("RWM US 04/15/16 P", SN$1, " Equity"), "PX_LAST", "1/1/1900", "4/15/2016")</f>
        <v>#NAME?</v>
      </c>
      <c r="SO2" t="e">
        <f ca="1">_xll.BDH(CONCATENATE("RWM US 04/15/16 P", SP$1, " Equity"), "PX_LAST", "1/1/1900", "4/15/2016")</f>
        <v>#NAME?</v>
      </c>
      <c r="SQ2" t="e">
        <f ca="1">_xll.BDH(CONCATENATE("RWM US 04/15/16 P", SR$1, " Equity"), "PX_LAST", "1/1/1900", "4/15/2016")</f>
        <v>#NAME?</v>
      </c>
      <c r="SS2" t="e">
        <f ca="1">_xll.BDH(CONCATENATE("RWM US 04/15/16 P", ST$1, " Equity"), "PX_LAST", "1/1/1900", "4/15/2016")</f>
        <v>#NAME?</v>
      </c>
      <c r="SU2" t="e">
        <f ca="1">_xll.BDH(CONCATENATE("RWM US 04/15/16 P", SV$1, " Equity"), "PX_LAST", "1/1/1900", "4/15/2016")</f>
        <v>#NAME?</v>
      </c>
      <c r="SW2" t="e">
        <f ca="1">_xll.BDH(CONCATENATE("RWM US 04/15/16 P", SX$1, " Equity"), "PX_LAST", "1/1/1900", "4/15/2016")</f>
        <v>#NAME?</v>
      </c>
      <c r="SY2" t="e">
        <f ca="1">_xll.BDH(CONCATENATE("RWM US 04/15/16 P", SZ$1, " Equity"), "PX_LAST", "1/1/1900", "4/15/2016")</f>
        <v>#NAME?</v>
      </c>
      <c r="TA2" t="e">
        <f ca="1">_xll.BDH(CONCATENATE("RWM US 04/15/16 P", TB$1, " Equity"), "PX_LAST", "1/1/1900", "4/15/2016")</f>
        <v>#NAME?</v>
      </c>
      <c r="TC2" t="e">
        <f ca="1">_xll.BDH(CONCATENATE("RWM US 04/15/16 P", TD$1, " Equity"), "PX_LAST", "1/1/1900", "4/15/2016")</f>
        <v>#NAME?</v>
      </c>
      <c r="TE2" t="e">
        <f ca="1">_xll.BDH(CONCATENATE("RWM US 04/15/16 P", TF$1, " Equity"), "PX_LAST", "1/1/1900", "4/15/2016")</f>
        <v>#NAME?</v>
      </c>
      <c r="TG2" t="e">
        <f ca="1">_xll.BDH(CONCATENATE("RWM US 04/15/16 P", TH$1, " Equity"), "PX_LAST", "1/1/1900", "4/15/2016")</f>
        <v>#NAME?</v>
      </c>
      <c r="TI2" t="e">
        <f ca="1">_xll.BDH(CONCATENATE("RWM US 04/15/16 P", TJ$1, " Equity"), "PX_LAST", "1/1/1900", "4/15/2016")</f>
        <v>#NAME?</v>
      </c>
      <c r="TK2" t="e">
        <f ca="1">_xll.BDH(CONCATENATE("RWM US 04/15/16 P", TL$1, " Equity"), "PX_LAST", "1/1/1900", "4/15/2016")</f>
        <v>#NAME?</v>
      </c>
      <c r="TM2" t="e">
        <f ca="1">_xll.BDH(CONCATENATE("RWM US 04/15/16 P", TN$1, " Equity"), "PX_LAST", "1/1/1900", "4/15/2016")</f>
        <v>#NAME?</v>
      </c>
      <c r="TO2" t="e">
        <f ca="1">_xll.BDH(CONCATENATE("RWM US 04/15/16 P", TP$1, " Equity"), "PX_LAST", "1/1/1900", "4/15/2016")</f>
        <v>#NAME?</v>
      </c>
      <c r="TQ2" t="e">
        <f ca="1">_xll.BDH(CONCATENATE("RWM US 04/15/16 P", TR$1, " Equity"), "PX_LAST", "1/1/1900", "4/15/2016")</f>
        <v>#NAME?</v>
      </c>
      <c r="TS2" t="e">
        <f ca="1">_xll.BDH(CONCATENATE("RWM US 04/15/16 P", TT$1, " Equity"), "PX_LAST", "1/1/1900", "4/15/2016")</f>
        <v>#NAME?</v>
      </c>
      <c r="TU2" t="e">
        <f ca="1">_xll.BDH(CONCATENATE("RWM US 04/15/16 P", TV$1, " Equity"), "PX_LAST", "1/1/1900", "4/15/2016")</f>
        <v>#NAME?</v>
      </c>
      <c r="TW2" t="e">
        <f ca="1">_xll.BDH(CONCATENATE("RWM US 04/15/16 P", TX$1, " Equity"), "PX_LAST", "1/1/1900", "4/15/2016")</f>
        <v>#NAME?</v>
      </c>
      <c r="TY2" t="e">
        <f ca="1">_xll.BDH(CONCATENATE("RWM US 04/15/16 P", TZ$1, " Equity"), "PX_LAST", "1/1/1900", "4/15/2016")</f>
        <v>#NAME?</v>
      </c>
      <c r="UA2" t="e">
        <f ca="1">_xll.BDH(CONCATENATE("RWM US 04/15/16 P", UB$1, " Equity"), "PX_LAST", "1/1/1900", "4/15/2016")</f>
        <v>#NAME?</v>
      </c>
      <c r="UC2" t="e">
        <f ca="1">_xll.BDH(CONCATENATE("RWM US 04/15/16 P", UD$1, " Equity"), "PX_LAST", "1/1/1900", "4/15/2016")</f>
        <v>#NAME?</v>
      </c>
      <c r="UE2" t="e">
        <f ca="1">_xll.BDH(CONCATENATE("RWM US 04/15/16 P", UF$1, " Equity"), "PX_LAST", "1/1/1900", "4/15/2016")</f>
        <v>#NAME?</v>
      </c>
      <c r="UG2" t="e">
        <f ca="1">_xll.BDH(CONCATENATE("RWM US 04/15/16 P", UH$1, " Equity"), "PX_LAST", "1/1/1900", "4/15/2016")</f>
        <v>#NAME?</v>
      </c>
      <c r="UI2" t="e">
        <f ca="1">_xll.BDH(CONCATENATE("RWM US 04/15/16 P", UJ$1, " Equity"), "PX_LAST", "1/1/1900", "4/15/2016")</f>
        <v>#NAME?</v>
      </c>
      <c r="UK2" t="e">
        <f ca="1">_xll.BDH(CONCATENATE("RWM US 04/15/16 P", UL$1, " Equity"), "PX_LAST", "1/1/1900", "4/15/2016")</f>
        <v>#NAME?</v>
      </c>
      <c r="UM2" t="e">
        <f ca="1">_xll.BDH(CONCATENATE("RWM US 04/15/16 P", UN$1, " Equity"), "PX_LAST", "1/1/1900", "4/15/2016")</f>
        <v>#NAME?</v>
      </c>
      <c r="UO2" t="e">
        <f ca="1">_xll.BDH(CONCATENATE("RWM US 04/15/16 P", UP$1, " Equity"), "PX_LAST", "1/1/1900", "4/15/2016")</f>
        <v>#NAME?</v>
      </c>
      <c r="UQ2" t="e">
        <f ca="1">_xll.BDH(CONCATENATE("RWM US 04/15/16 P", UR$1, " Equity"), "PX_LAST", "1/1/1900", "4/15/2016")</f>
        <v>#NAME?</v>
      </c>
      <c r="US2" t="e">
        <f ca="1">_xll.BDH(CONCATENATE("RWM US 04/15/16 P", UT$1, " Equity"), "PX_LAST", "1/1/1900", "4/15/2016")</f>
        <v>#NAME?</v>
      </c>
      <c r="UU2" t="e">
        <f ca="1">_xll.BDH(CONCATENATE("RWM US 04/15/16 P", UV$1, " Equity"), "PX_LAST", "1/1/1900", "4/15/2016")</f>
        <v>#NAME?</v>
      </c>
      <c r="UW2" t="e">
        <f ca="1">_xll.BDH(CONCATENATE("RWM US 04/15/16 P", UX$1, " Equity"), "PX_LAST", "1/1/1900", "4/15/2016")</f>
        <v>#NAME?</v>
      </c>
      <c r="UY2" t="e">
        <f ca="1">_xll.BDH(CONCATENATE("RWM US 04/15/16 P", UZ$1, " Equity"), "PX_LAST", "1/1/1900", "4/15/2016")</f>
        <v>#NAME?</v>
      </c>
      <c r="VA2" t="e">
        <f ca="1">_xll.BDH(CONCATENATE("RWM US 04/15/16 P", VB$1, " Equity"), "PX_LAST", "1/1/1900", "4/15/2016")</f>
        <v>#NAME?</v>
      </c>
      <c r="VC2" t="e">
        <f ca="1">_xll.BDH(CONCATENATE("RWM US 04/15/16 P", VD$1, " Equity"), "PX_LAST", "1/1/1900", "4/15/2016")</f>
        <v>#NAME?</v>
      </c>
      <c r="VE2" t="e">
        <f ca="1">_xll.BDH(CONCATENATE("RWM US 04/15/16 P", VF$1, " Equity"), "PX_LAST", "1/1/1900", "4/15/2016")</f>
        <v>#NAME?</v>
      </c>
      <c r="VG2" t="e">
        <f ca="1">_xll.BDH(CONCATENATE("RWM US 04/15/16 P", VH$1, " Equity"), "PX_LAST", "1/1/1900", "4/15/2016")</f>
        <v>#NAME?</v>
      </c>
      <c r="VI2" t="e">
        <f ca="1">_xll.BDH(CONCATENATE("RWM US 04/15/16 P", VJ$1, " Equity"), "PX_LAST", "1/1/1900", "4/15/2016")</f>
        <v>#NAME?</v>
      </c>
      <c r="VK2" t="e">
        <f ca="1">_xll.BDH(CONCATENATE("RWM US 04/15/16 P", VL$1, " Equity"), "PX_LAST", "1/1/1900", "4/15/2016")</f>
        <v>#NAME?</v>
      </c>
      <c r="VM2" t="e">
        <f ca="1">_xll.BDH(CONCATENATE("RWM US 04/15/16 P", VN$1, " Equity"), "PX_LAST", "1/1/1900", "4/15/2016")</f>
        <v>#NAME?</v>
      </c>
      <c r="VO2" t="e">
        <f ca="1">_xll.BDH(CONCATENATE("RWM US 04/15/16 P", VP$1, " Equity"), "PX_LAST", "1/1/1900", "4/15/2016")</f>
        <v>#NAME?</v>
      </c>
      <c r="VQ2" t="e">
        <f ca="1">_xll.BDH(CONCATENATE("RWM US 04/15/16 P", VR$1, " Equity"), "PX_LAST", "1/1/1900", "4/15/2016")</f>
        <v>#NAME?</v>
      </c>
      <c r="VS2" t="e">
        <f ca="1">_xll.BDH(CONCATENATE("RWM US 04/15/16 P", VT$1, " Equity"), "PX_LAST", "1/1/1900", "4/15/2016")</f>
        <v>#NAME?</v>
      </c>
      <c r="VU2" t="e">
        <f ca="1">_xll.BDH(CONCATENATE("RWM US 04/15/16 P", VV$1, " Equity"), "PX_LAST", "1/1/1900", "4/15/2016")</f>
        <v>#NAME?</v>
      </c>
      <c r="VW2" t="e">
        <f ca="1">_xll.BDH(CONCATENATE("RWM US 04/15/16 P", VX$1, " Equity"), "PX_LAST", "1/1/1900", "4/15/2016")</f>
        <v>#NAME?</v>
      </c>
      <c r="VY2" t="e">
        <f ca="1">_xll.BDH(CONCATENATE("RWM US 04/15/16 P", VZ$1, " Equity"), "PX_LAST", "1/1/1900", "4/15/2016")</f>
        <v>#NAME?</v>
      </c>
      <c r="WA2" t="e">
        <f ca="1">_xll.BDH(CONCATENATE("RWM US 04/15/16 P", WB$1, " Equity"), "PX_LAST", "1/1/1900", "4/15/2016")</f>
        <v>#NAME?</v>
      </c>
      <c r="WC2" t="e">
        <f ca="1">_xll.BDH(CONCATENATE("RWM US 04/15/16 P", WD$1, " Equity"), "PX_LAST", "1/1/1900", "4/15/2016")</f>
        <v>#NAME?</v>
      </c>
      <c r="WE2" t="e">
        <f ca="1">_xll.BDH(CONCATENATE("RWM US 04/15/16 P", WF$1, " Equity"), "PX_LAST", "1/1/1900", "4/15/2016")</f>
        <v>#NAME?</v>
      </c>
      <c r="WG2" t="e">
        <f ca="1">_xll.BDH(CONCATENATE("RWM US 04/15/16 P", WH$1, " Equity"), "PX_LAST", "1/1/1900", "4/15/2016")</f>
        <v>#NAME?</v>
      </c>
      <c r="WI2" t="e">
        <f ca="1">_xll.BDH(CONCATENATE("RWM US 04/15/16 P", WJ$1, " Equity"), "PX_LAST", "1/1/1900", "4/15/2016")</f>
        <v>#NAME?</v>
      </c>
      <c r="WK2" t="e">
        <f ca="1">_xll.BDH(CONCATENATE("RWM US 04/15/16 P", WL$1, " Equity"), "PX_LAST", "1/1/1900", "4/15/2016")</f>
        <v>#NAME?</v>
      </c>
      <c r="WM2" t="e">
        <f ca="1">_xll.BDH(CONCATENATE("RWM US 04/15/16 P", WN$1, " Equity"), "PX_LAST", "1/1/1900", "4/15/2016")</f>
        <v>#NAME?</v>
      </c>
      <c r="WO2" t="e">
        <f ca="1">_xll.BDH(CONCATENATE("RWM US 04/15/16 P", WP$1, " Equity"), "PX_LAST", "1/1/1900", "4/15/2016")</f>
        <v>#NAME?</v>
      </c>
      <c r="WQ2" t="e">
        <f ca="1">_xll.BDH(CONCATENATE("RWM US 04/15/16 P", WR$1, " Equity"), "PX_LAST", "1/1/1900", "4/15/2016")</f>
        <v>#NAME?</v>
      </c>
      <c r="WS2" t="e">
        <f ca="1">_xll.BDH(CONCATENATE("RWM US 04/15/16 P", WT$1, " Equity"), "PX_LAST", "1/1/1900", "4/15/2016")</f>
        <v>#NAME?</v>
      </c>
      <c r="WU2" t="e">
        <f ca="1">_xll.BDH(CONCATENATE("RWM US 04/15/16 P", WV$1, " Equity"), "PX_LAST", "1/1/1900", "4/15/2016")</f>
        <v>#NAME?</v>
      </c>
      <c r="WW2" t="e">
        <f ca="1">_xll.BDH(CONCATENATE("RWM US 04/15/16 P", WX$1, " Equity"), "PX_LAST", "1/1/1900", "4/15/2016")</f>
        <v>#NAME?</v>
      </c>
      <c r="WY2" t="e">
        <f ca="1">_xll.BDH(CONCATENATE("RWM US 04/15/16 P", WZ$1, " Equity"), "PX_LAST", "1/1/1900", "4/15/2016")</f>
        <v>#NAME?</v>
      </c>
      <c r="XA2" t="e">
        <f ca="1">_xll.BDH(CONCATENATE("RWM US 04/15/16 P", XB$1, " Equity"), "PX_LAST", "1/1/1900", "4/15/2016")</f>
        <v>#NAME?</v>
      </c>
      <c r="XC2" t="e">
        <f ca="1">_xll.BDH(CONCATENATE("RWM US 04/15/16 P", XD$1, " Equity"), "PX_LAST", "1/1/1900", "4/15/2016")</f>
        <v>#NAME?</v>
      </c>
      <c r="XE2" t="e">
        <f ca="1">_xll.BDH(CONCATENATE("RWM US 04/15/16 P", XF$1, " Equity"), "PX_LAST", "1/1/1900", "4/15/2016")</f>
        <v>#NAME?</v>
      </c>
      <c r="XG2" t="e">
        <f ca="1">_xll.BDH(CONCATENATE("RWM US 04/15/16 P", XH$1, " Equity"), "PX_LAST", "1/1/1900", "4/15/2016")</f>
        <v>#NAME?</v>
      </c>
      <c r="XI2" t="e">
        <f ca="1">_xll.BDH(CONCATENATE("RWM US 04/15/16 P", XJ$1, " Equity"), "PX_LAST", "1/1/1900", "4/15/2016")</f>
        <v>#NAME?</v>
      </c>
      <c r="XK2" t="e">
        <f ca="1">_xll.BDH(CONCATENATE("RWM US 04/15/16 P", XL$1, " Equity"), "PX_LAST", "1/1/1900", "4/15/2016")</f>
        <v>#NAME?</v>
      </c>
      <c r="XM2" t="e">
        <f ca="1">_xll.BDH(CONCATENATE("RWM US 04/15/16 P", XN$1, " Equity"), "PX_LAST", "1/1/1900", "4/15/2016")</f>
        <v>#NAME?</v>
      </c>
      <c r="XO2" t="e">
        <f ca="1">_xll.BDH(CONCATENATE("RWM US 04/15/16 P", XP$1, " Equity"), "PX_LAST", "1/1/1900", "4/15/2016")</f>
        <v>#NAME?</v>
      </c>
      <c r="XQ2" t="e">
        <f ca="1">_xll.BDH(CONCATENATE("RWM US 04/15/16 P", XR$1, " Equity"), "PX_LAST", "1/1/1900", "4/15/2016")</f>
        <v>#NAME?</v>
      </c>
      <c r="XS2" t="e">
        <f ca="1">_xll.BDH(CONCATENATE("RWM US 04/15/16 P", XT$1, " Equity"), "PX_LAST", "1/1/1900", "4/15/2016")</f>
        <v>#NAME?</v>
      </c>
      <c r="XU2" t="e">
        <f ca="1">_xll.BDH(CONCATENATE("RWM US 04/15/16 P", XV$1, " Equity"), "PX_LAST", "1/1/1900", "4/15/2016")</f>
        <v>#NAME?</v>
      </c>
      <c r="XW2" t="e">
        <f ca="1">_xll.BDH(CONCATENATE("RWM US 04/15/16 P", XX$1, " Equity"), "PX_LAST", "1/1/1900", "4/15/2016")</f>
        <v>#NAME?</v>
      </c>
      <c r="XY2" t="e">
        <f ca="1">_xll.BDH(CONCATENATE("RWM US 04/15/16 P", XZ$1, " Equity"), "PX_LAST", "1/1/1900", "4/15/2016")</f>
        <v>#NAME?</v>
      </c>
      <c r="YA2" t="e">
        <f ca="1">_xll.BDH(CONCATENATE("RWM US 04/15/16 P", YB$1, " Equity"), "PX_LAST", "1/1/1900", "4/15/2016")</f>
        <v>#NAME?</v>
      </c>
      <c r="YC2" t="e">
        <f ca="1">_xll.BDH(CONCATENATE("RWM US 04/15/16 P", YD$1, " Equity"), "PX_LAST", "1/1/1900", "4/15/2016")</f>
        <v>#NAME?</v>
      </c>
      <c r="YE2" t="e">
        <f ca="1">_xll.BDH(CONCATENATE("RWM US 04/15/16 P", YF$1, " Equity"), "PX_LAST", "1/1/1900", "4/15/2016")</f>
        <v>#NAME?</v>
      </c>
      <c r="YG2" t="e">
        <f ca="1">_xll.BDH(CONCATENATE("RWM US 04/15/16 P", YH$1, " Equity"), "PX_LAST", "1/1/1900", "4/15/2016")</f>
        <v>#NAME?</v>
      </c>
      <c r="YI2" t="e">
        <f ca="1">_xll.BDH(CONCATENATE("RWM US 04/15/16 P", YJ$1, " Equity"), "PX_LAST", "1/1/1900", "4/15/2016")</f>
        <v>#NAME?</v>
      </c>
      <c r="YK2" t="e">
        <f ca="1">_xll.BDH(CONCATENATE("RWM US 04/15/16 P", YL$1, " Equity"), "PX_LAST", "1/1/1900", "4/15/2016")</f>
        <v>#NAME?</v>
      </c>
      <c r="YM2" t="e">
        <f ca="1">_xll.BDH(CONCATENATE("RWM US 04/15/16 P", YN$1, " Equity"), "PX_LAST", "1/1/1900", "4/15/2016")</f>
        <v>#NAME?</v>
      </c>
      <c r="YO2" t="e">
        <f ca="1">_xll.BDH(CONCATENATE("RWM US 04/15/16 P", YP$1, " Equity"), "PX_LAST", "1/1/1900", "4/15/2016")</f>
        <v>#NAME?</v>
      </c>
      <c r="YQ2" t="e">
        <f ca="1">_xll.BDH(CONCATENATE("RWM US 04/15/16 P", YR$1, " Equity"), "PX_LAST", "1/1/1900", "4/15/2016")</f>
        <v>#NAME?</v>
      </c>
      <c r="YS2" t="e">
        <f ca="1">_xll.BDH(CONCATENATE("RWM US 04/15/16 P", YT$1, " Equity"), "PX_LAST", "1/1/1900", "4/15/2016")</f>
        <v>#NAME?</v>
      </c>
      <c r="YU2" t="e">
        <f ca="1">_xll.BDH(CONCATENATE("RWM US 04/15/16 P", YV$1, " Equity"), "PX_LAST", "1/1/1900", "4/15/2016")</f>
        <v>#NAME?</v>
      </c>
      <c r="YW2" t="e">
        <f ca="1">_xll.BDH(CONCATENATE("RWM US 04/15/16 P", YX$1, " Equity"), "PX_LAST", "1/1/1900", "4/15/2016")</f>
        <v>#NAME?</v>
      </c>
      <c r="YY2" t="e">
        <f ca="1">_xll.BDH(CONCATENATE("RWM US 04/15/16 P", YZ$1, " Equity"), "PX_LAST", "1/1/1900", "4/15/2016")</f>
        <v>#NAME?</v>
      </c>
      <c r="ZA2" t="e">
        <f ca="1">_xll.BDH(CONCATENATE("RWM US 04/15/16 P", ZB$1, " Equity"), "PX_LAST", "1/1/1900", "4/15/2016")</f>
        <v>#NAME?</v>
      </c>
      <c r="ZC2" t="e">
        <f ca="1">_xll.BDH(CONCATENATE("RWM US 04/15/16 P", ZD$1, " Equity"), "PX_LAST", "1/1/1900", "4/15/2016")</f>
        <v>#NAME?</v>
      </c>
      <c r="ZE2" t="e">
        <f ca="1">_xll.BDH(CONCATENATE("RWM US 04/15/16 P", ZF$1, " Equity"), "PX_LAST", "1/1/1900", "4/15/2016")</f>
        <v>#NAME?</v>
      </c>
      <c r="ZG2" t="e">
        <f ca="1">_xll.BDH(CONCATENATE("RWM US 04/15/16 P", ZH$1, " Equity"), "PX_LAST", "1/1/1900", "4/15/2016")</f>
        <v>#NAME?</v>
      </c>
      <c r="ZI2" t="e">
        <f ca="1">_xll.BDH(CONCATENATE("RWM US 04/15/16 P", ZJ$1, " Equity"), "PX_LAST", "1/1/1900", "4/15/2016")</f>
        <v>#NAME?</v>
      </c>
      <c r="ZK2" t="e">
        <f ca="1">_xll.BDH(CONCATENATE("RWM US 04/15/16 P", ZL$1, " Equity"), "PX_LAST", "1/1/1900", "4/15/2016")</f>
        <v>#NAME?</v>
      </c>
      <c r="ZM2" t="e">
        <f ca="1">_xll.BDH(CONCATENATE("RWM US 04/15/16 P", ZN$1, " Equity"), "PX_LAST", "1/1/1900", "4/15/2016")</f>
        <v>#NAME?</v>
      </c>
      <c r="ZO2" t="e">
        <f ca="1">_xll.BDH(CONCATENATE("RWM US 04/15/16 P", ZP$1, " Equity"), "PX_LAST", "1/1/1900", "4/15/2016")</f>
        <v>#NAME?</v>
      </c>
      <c r="ZQ2" t="e">
        <f ca="1">_xll.BDH(CONCATENATE("RWM US 04/15/16 P", ZR$1, " Equity"), "PX_LAST", "1/1/1900", "4/15/2016")</f>
        <v>#NAME?</v>
      </c>
      <c r="ZS2" t="e">
        <f ca="1">_xll.BDH(CONCATENATE("RWM US 04/15/16 P", ZT$1, " Equity"), "PX_LAST", "1/1/1900", "4/15/2016")</f>
        <v>#NAME?</v>
      </c>
      <c r="ZU2" t="e">
        <f ca="1">_xll.BDH(CONCATENATE("RWM US 04/15/16 P", ZV$1, " Equity"), "PX_LAST", "1/1/1900", "4/15/2016")</f>
        <v>#NAME?</v>
      </c>
      <c r="ZW2" t="e">
        <f ca="1">_xll.BDH(CONCATENATE("RWM US 04/15/16 P", ZX$1, " Equity"), "PX_LAST", "1/1/1900", "4/15/2016")</f>
        <v>#NAME?</v>
      </c>
      <c r="ZY2" t="e">
        <f ca="1">_xll.BDH(CONCATENATE("RWM US 04/15/16 P", ZZ$1, " Equity"), "PX_LAST", "1/1/1900", "4/15/2016")</f>
        <v>#NAME?</v>
      </c>
      <c r="AAA2" t="e">
        <f ca="1">_xll.BDH(CONCATENATE("RWM US 04/15/16 P", AAB$1, " Equity"), "PX_LAST", "1/1/1900", "4/15/2016")</f>
        <v>#NAME?</v>
      </c>
      <c r="AAC2" t="e">
        <f ca="1">_xll.BDH(CONCATENATE("RWM US 04/15/16 P", AAD$1, " Equity"), "PX_LAST", "1/1/1900", "4/15/2016")</f>
        <v>#NAME?</v>
      </c>
      <c r="AAE2" t="e">
        <f ca="1">_xll.BDH(CONCATENATE("RWM US 04/15/16 P", AAF$1, " Equity"), "PX_LAST", "1/1/1900", "4/15/2016")</f>
        <v>#NAME?</v>
      </c>
      <c r="AAG2" t="e">
        <f ca="1">_xll.BDH(CONCATENATE("RWM US 04/15/16 P", AAH$1, " Equity"), "PX_LAST", "1/1/1900", "4/15/2016")</f>
        <v>#NAME?</v>
      </c>
      <c r="AAI2" t="e">
        <f ca="1">_xll.BDH(CONCATENATE("RWM US 04/15/16 P", AAJ$1, " Equity"), "PX_LAST", "1/1/1900", "4/15/2016")</f>
        <v>#NAME?</v>
      </c>
      <c r="AAK2" t="e">
        <f ca="1">_xll.BDH(CONCATENATE("RWM US 04/15/16 P", AAL$1, " Equity"), "PX_LAST", "1/1/1900", "4/15/2016")</f>
        <v>#NAME?</v>
      </c>
      <c r="AAM2" t="e">
        <f ca="1">_xll.BDH(CONCATENATE("RWM US 04/15/16 P", AAN$1, " Equity"), "PX_LAST", "1/1/1900", "4/15/2016")</f>
        <v>#NAME?</v>
      </c>
      <c r="AAO2" t="e">
        <f ca="1">_xll.BDH(CONCATENATE("RWM US 04/15/16 P", AAP$1, " Equity"), "PX_LAST", "1/1/1900", "4/15/2016")</f>
        <v>#NAME?</v>
      </c>
      <c r="AAQ2" t="e">
        <f ca="1">_xll.BDH(CONCATENATE("RWM US 04/15/16 P", AAR$1, " Equity"), "PX_LAST", "1/1/1900", "4/15/2016")</f>
        <v>#NAME?</v>
      </c>
      <c r="AAS2" t="e">
        <f ca="1">_xll.BDH(CONCATENATE("RWM US 04/15/16 P", AAT$1, " Equity"), "PX_LAST", "1/1/1900", "4/15/2016")</f>
        <v>#NAME?</v>
      </c>
      <c r="AAU2" t="e">
        <f ca="1">_xll.BDH(CONCATENATE("RWM US 04/15/16 P", AAV$1, " Equity"), "PX_LAST", "1/1/1900", "4/15/2016")</f>
        <v>#NAME?</v>
      </c>
      <c r="AAW2" t="e">
        <f ca="1">_xll.BDH(CONCATENATE("RWM US 04/15/16 P", AAX$1, " Equity"), "PX_LAST", "1/1/1900", "4/15/2016")</f>
        <v>#NAME?</v>
      </c>
      <c r="AAY2" t="e">
        <f ca="1">_xll.BDH(CONCATENATE("RWM US 04/15/16 P", AAZ$1, " Equity"), "PX_LAST", "1/1/1900", "4/15/2016")</f>
        <v>#NAME?</v>
      </c>
      <c r="ABA2" t="e">
        <f ca="1">_xll.BDH(CONCATENATE("RWM US 04/15/16 P", ABB$1, " Equity"), "PX_LAST", "1/1/1900", "4/15/2016")</f>
        <v>#NAME?</v>
      </c>
      <c r="ABC2" t="e">
        <f ca="1">_xll.BDH(CONCATENATE("RWM US 04/15/16 P", ABD$1, " Equity"), "PX_LAST", "1/1/1900", "4/15/2016")</f>
        <v>#NAME?</v>
      </c>
      <c r="ABE2" t="e">
        <f ca="1">_xll.BDH(CONCATENATE("RWM US 04/15/16 P", ABF$1, " Equity"), "PX_LAST", "1/1/1900", "4/15/2016")</f>
        <v>#NAME?</v>
      </c>
      <c r="ABG2" t="e">
        <f ca="1">_xll.BDH(CONCATENATE("RWM US 04/15/16 P", ABH$1, " Equity"), "PX_LAST", "1/1/1900", "4/15/2016")</f>
        <v>#NAME?</v>
      </c>
      <c r="ABI2" t="e">
        <f ca="1">_xll.BDH(CONCATENATE("RWM US 04/15/16 P", ABJ$1, " Equity"), "PX_LAST", "1/1/1900", "4/15/2016")</f>
        <v>#NAME?</v>
      </c>
      <c r="ABK2" t="e">
        <f ca="1">_xll.BDH(CONCATENATE("RWM US 04/15/16 P", ABL$1, " Equity"), "PX_LAST", "1/1/1900", "4/15/2016")</f>
        <v>#NAME?</v>
      </c>
      <c r="ABM2" t="e">
        <f ca="1">_xll.BDH(CONCATENATE("RWM US 04/15/16 P", ABN$1, " Equity"), "PX_LAST", "1/1/1900", "4/15/2016")</f>
        <v>#NAME?</v>
      </c>
      <c r="ABO2" t="e">
        <f ca="1">_xll.BDH(CONCATENATE("RWM US 04/15/16 P", ABP$1, " Equity"), "PX_LAST", "1/1/1900", "4/15/2016")</f>
        <v>#NAME?</v>
      </c>
      <c r="ABQ2" t="e">
        <f ca="1">_xll.BDH(CONCATENATE("RWM US 04/15/16 P", ABR$1, " Equity"), "PX_LAST", "1/1/1900", "4/15/2016")</f>
        <v>#NAME?</v>
      </c>
      <c r="ABS2" t="e">
        <f ca="1">_xll.BDH(CONCATENATE("RWM US 04/15/16 P", ABT$1, " Equity"), "PX_LAST", "1/1/1900", "4/15/2016")</f>
        <v>#NAME?</v>
      </c>
      <c r="ABU2" t="e">
        <f ca="1">_xll.BDH(CONCATENATE("RWM US 04/15/16 P", ABV$1, " Equity"), "PX_LAST", "1/1/1900", "4/15/2016")</f>
        <v>#NAME?</v>
      </c>
      <c r="ABW2" t="e">
        <f ca="1">_xll.BDH(CONCATENATE("RWM US 04/15/16 P", ABX$1, " Equity"), "PX_LAST", "1/1/1900", "4/15/2016")</f>
        <v>#NAME?</v>
      </c>
      <c r="ABY2" t="e">
        <f ca="1">_xll.BDH(CONCATENATE("RWM US 04/15/16 P", ABZ$1, " Equity"), "PX_LAST", "1/1/1900", "4/15/2016")</f>
        <v>#NAME?</v>
      </c>
      <c r="ACA2" t="e">
        <f ca="1">_xll.BDH(CONCATENATE("RWM US 04/15/16 P", ACB$1, " Equity"), "PX_LAST", "1/1/1900", "4/15/2016")</f>
        <v>#NAME?</v>
      </c>
      <c r="ACC2" t="e">
        <f ca="1">_xll.BDH(CONCATENATE("RWM US 04/15/16 P", ACD$1, " Equity"), "PX_LAST", "1/1/1900", "4/15/2016")</f>
        <v>#NAME?</v>
      </c>
      <c r="ACE2" t="e">
        <f ca="1">_xll.BDH(CONCATENATE("RWM US 04/15/16 P", ACF$1, " Equity"), "PX_LAST", "1/1/1900", "4/15/2016")</f>
        <v>#NAME?</v>
      </c>
      <c r="ACG2" t="e">
        <f ca="1">_xll.BDH(CONCATENATE("RWM US 04/15/16 P", ACH$1, " Equity"), "PX_LAST", "1/1/1900", "4/15/2016")</f>
        <v>#NAME?</v>
      </c>
      <c r="ACI2" t="e">
        <f ca="1">_xll.BDH(CONCATENATE("RWM US 04/15/16 P", ACJ$1, " Equity"), "PX_LAST", "1/1/1900", "4/15/2016")</f>
        <v>#NAME?</v>
      </c>
      <c r="ACK2" t="e">
        <f ca="1">_xll.BDH(CONCATENATE("RWM US 04/15/16 P", ACL$1, " Equity"), "PX_LAST", "1/1/1900", "4/15/2016")</f>
        <v>#NAME?</v>
      </c>
      <c r="ACM2" t="e">
        <f ca="1">_xll.BDH(CONCATENATE("RWM US 04/15/16 P", ACN$1, " Equity"), "PX_LAST", "1/1/1900", "4/15/2016")</f>
        <v>#NAME?</v>
      </c>
      <c r="ACO2" t="e">
        <f ca="1">_xll.BDH(CONCATENATE("RWM US 04/15/16 P", ACP$1, " Equity"), "PX_LAST", "1/1/1900", "4/15/2016")</f>
        <v>#NAME?</v>
      </c>
      <c r="ACQ2" t="e">
        <f ca="1">_xll.BDH(CONCATENATE("RWM US 04/15/16 P", ACR$1, " Equity"), "PX_LAST", "1/1/1900", "4/15/2016")</f>
        <v>#NAME?</v>
      </c>
      <c r="ACS2" t="e">
        <f ca="1">_xll.BDH(CONCATENATE("RWM US 04/15/16 P", ACT$1, " Equity"), "PX_LAST", "1/1/1900", "4/15/2016")</f>
        <v>#NAME?</v>
      </c>
      <c r="ACU2" t="e">
        <f ca="1">_xll.BDH(CONCATENATE("RWM US 04/15/16 P", ACV$1, " Equity"), "PX_LAST", "1/1/1900", "4/15/2016")</f>
        <v>#NAME?</v>
      </c>
      <c r="ACW2" t="e">
        <f ca="1">_xll.BDH(CONCATENATE("RWM US 04/15/16 P", ACX$1, " Equity"), "PX_LAST", "1/1/1900", "4/15/2016")</f>
        <v>#NAME?</v>
      </c>
      <c r="ACY2" t="e">
        <f ca="1">_xll.BDH(CONCATENATE("RWM US 04/15/16 P", ACZ$1, " Equity"), "PX_LAST", "1/1/1900", "4/15/2016")</f>
        <v>#NAME?</v>
      </c>
      <c r="ADA2" t="e">
        <f ca="1">_xll.BDH(CONCATENATE("RWM US 04/15/16 P", ADB$1, " Equity"), "PX_LAST", "1/1/1900", "4/15/2016")</f>
        <v>#NAME?</v>
      </c>
      <c r="ADC2" t="e">
        <f ca="1">_xll.BDH(CONCATENATE("RWM US 04/15/16 P", ADD$1, " Equity"), "PX_LAST", "1/1/1900", "4/15/2016")</f>
        <v>#NAME?</v>
      </c>
      <c r="ADE2" t="e">
        <f ca="1">_xll.BDH(CONCATENATE("RWM US 04/15/16 P", ADF$1, " Equity"), "PX_LAST", "1/1/1900", "4/15/2016")</f>
        <v>#NAME?</v>
      </c>
      <c r="ADG2" t="e">
        <f ca="1">_xll.BDH(CONCATENATE("RWM US 04/15/16 P", ADH$1, " Equity"), "PX_LAST", "1/1/1900", "4/15/2016")</f>
        <v>#NAME?</v>
      </c>
      <c r="ADI2" t="e">
        <f ca="1">_xll.BDH(CONCATENATE("RWM US 04/15/16 P", ADJ$1, " Equity"), "PX_LAST", "1/1/1900", "4/15/2016")</f>
        <v>#NAME?</v>
      </c>
      <c r="ADK2" t="e">
        <f ca="1">_xll.BDH(CONCATENATE("RWM US 04/15/16 P", ADL$1, " Equity"), "PX_LAST", "1/1/1900", "4/15/2016")</f>
        <v>#NAME?</v>
      </c>
      <c r="ADM2" t="e">
        <f ca="1">_xll.BDH(CONCATENATE("RWM US 04/15/16 P", ADN$1, " Equity"), "PX_LAST", "1/1/1900", "4/15/2016")</f>
        <v>#NAME?</v>
      </c>
      <c r="ADO2" t="e">
        <f ca="1">_xll.BDH(CONCATENATE("RWM US 04/15/16 P", ADP$1, " Equity"), "PX_LAST", "1/1/1900", "4/15/2016")</f>
        <v>#NAME?</v>
      </c>
      <c r="ADQ2" t="e">
        <f ca="1">_xll.BDH(CONCATENATE("RWM US 04/15/16 P", ADR$1, " Equity"), "PX_LAST", "1/1/1900", "4/15/2016")</f>
        <v>#NAME?</v>
      </c>
      <c r="ADS2" t="e">
        <f ca="1">_xll.BDH(CONCATENATE("RWM US 04/15/16 P", ADT$1, " Equity"), "PX_LAST", "1/1/1900", "4/15/2016")</f>
        <v>#NAME?</v>
      </c>
      <c r="ADU2" t="e">
        <f ca="1">_xll.BDH(CONCATENATE("RWM US 04/15/16 P", ADV$1, " Equity"), "PX_LAST", "1/1/1900", "4/15/2016")</f>
        <v>#NAME?</v>
      </c>
    </row>
    <row r="3" spans="1:802" x14ac:dyDescent="0.25">
      <c r="HM3" s="1"/>
      <c r="HU3" s="1"/>
      <c r="IC3" s="1"/>
      <c r="IG3" s="1"/>
      <c r="IK3" s="1"/>
      <c r="IO3" s="1"/>
      <c r="IS3" s="1"/>
      <c r="IW3" s="1"/>
      <c r="JA3" s="1"/>
      <c r="JE3" s="1"/>
      <c r="JI3" s="1"/>
      <c r="JM3" s="1"/>
      <c r="JQ3" s="1"/>
      <c r="JU3" s="1"/>
      <c r="JY3" s="1"/>
      <c r="KC3" s="1"/>
      <c r="KG3" s="1"/>
      <c r="KK3" s="1"/>
      <c r="KO3" s="1"/>
      <c r="KS3" s="1"/>
      <c r="KW3" s="1"/>
      <c r="LA3" s="1"/>
      <c r="LE3" s="1"/>
      <c r="LI3" s="1"/>
      <c r="LM3" s="1"/>
      <c r="LQ3" s="1"/>
      <c r="LU3" s="1"/>
      <c r="LY3" s="1"/>
      <c r="MC3" s="1"/>
      <c r="MG3" s="1"/>
      <c r="MK3" s="1"/>
      <c r="MO3" s="1"/>
      <c r="MS3" s="1"/>
      <c r="MW3" s="1"/>
      <c r="MY3" s="1"/>
      <c r="NA3" s="1"/>
      <c r="NE3" s="1"/>
      <c r="NG3" s="1"/>
      <c r="NI3" s="1"/>
      <c r="NK3" s="1"/>
      <c r="NM3" s="1"/>
      <c r="NO3" s="1"/>
      <c r="NQ3" s="1"/>
      <c r="NS3" s="1"/>
      <c r="NU3" s="1"/>
      <c r="NW3" s="1"/>
      <c r="NY3" s="1"/>
      <c r="OA3" s="1"/>
      <c r="OC3" s="1"/>
      <c r="OE3" s="1"/>
      <c r="OG3" s="1"/>
      <c r="OI3" s="1"/>
      <c r="OK3" s="1"/>
      <c r="OM3" s="1"/>
      <c r="OO3" s="1"/>
      <c r="OQ3" s="1"/>
      <c r="OS3" s="1"/>
      <c r="OU3" s="1"/>
      <c r="OW3" s="1"/>
      <c r="OY3" s="1"/>
      <c r="PA3" s="1"/>
      <c r="PC3" s="1"/>
      <c r="PE3" s="1"/>
      <c r="PG3" s="1"/>
      <c r="PI3" s="1"/>
      <c r="PK3" s="1"/>
      <c r="PM3" s="1"/>
      <c r="PO3" s="1"/>
      <c r="PQ3" s="1"/>
      <c r="PS3" s="1"/>
      <c r="PU3" s="1"/>
      <c r="PW3" s="1"/>
      <c r="PY3" s="1"/>
      <c r="QA3" s="1"/>
      <c r="QC3" s="1"/>
      <c r="QE3" s="1"/>
      <c r="QG3" s="1"/>
      <c r="QI3" s="1"/>
      <c r="QK3" s="1"/>
      <c r="QO3" s="1"/>
      <c r="QS3" s="1"/>
      <c r="QW3" s="1"/>
      <c r="RA3" s="1"/>
      <c r="RE3" s="1"/>
      <c r="RI3" s="1"/>
      <c r="RM3" s="1"/>
      <c r="RQ3" s="1"/>
      <c r="RU3" s="1"/>
      <c r="RY3" s="1"/>
      <c r="SG3" s="1"/>
      <c r="TA3" s="1"/>
      <c r="UO3" s="1"/>
    </row>
    <row r="4" spans="1:802" x14ac:dyDescent="0.25">
      <c r="HM4" s="1"/>
      <c r="HU4" s="1"/>
      <c r="IG4" s="1"/>
      <c r="IK4" s="1"/>
      <c r="IS4" s="1"/>
      <c r="IW4" s="1"/>
      <c r="JA4" s="1"/>
      <c r="JE4" s="1"/>
      <c r="JI4" s="1"/>
      <c r="JM4" s="1"/>
      <c r="JQ4" s="1"/>
      <c r="JU4" s="1"/>
      <c r="JY4" s="1"/>
      <c r="KC4" s="1"/>
      <c r="KG4" s="1"/>
      <c r="KK4" s="1"/>
      <c r="KO4" s="1"/>
      <c r="KS4" s="1"/>
      <c r="KW4" s="1"/>
      <c r="LA4" s="1"/>
      <c r="LE4" s="1"/>
      <c r="LI4" s="1"/>
      <c r="LM4" s="1"/>
      <c r="LQ4" s="1"/>
      <c r="LU4" s="1"/>
      <c r="LY4" s="1"/>
      <c r="MC4" s="1"/>
      <c r="MG4" s="1"/>
      <c r="MK4" s="1"/>
      <c r="MO4" s="1"/>
      <c r="MS4" s="1"/>
      <c r="MW4" s="1"/>
      <c r="MY4" s="1"/>
      <c r="NA4" s="1"/>
      <c r="NE4" s="1"/>
      <c r="NG4" s="1"/>
      <c r="NI4" s="1"/>
      <c r="NK4" s="1"/>
      <c r="NM4" s="1"/>
      <c r="NO4" s="1"/>
      <c r="NQ4" s="1"/>
      <c r="NS4" s="1"/>
      <c r="NU4" s="1"/>
      <c r="NW4" s="1"/>
      <c r="NY4" s="1"/>
      <c r="OA4" s="1"/>
      <c r="OC4" s="1"/>
      <c r="OE4" s="1"/>
      <c r="OG4" s="1"/>
      <c r="OI4" s="1"/>
      <c r="OK4" s="1"/>
      <c r="OM4" s="1"/>
      <c r="OO4" s="1"/>
      <c r="OQ4" s="1"/>
      <c r="OS4" s="1"/>
      <c r="OU4" s="1"/>
      <c r="OW4" s="1"/>
      <c r="OY4" s="1"/>
      <c r="PA4" s="1"/>
      <c r="PC4" s="1"/>
      <c r="PE4" s="1"/>
      <c r="PG4" s="1"/>
      <c r="PI4" s="1"/>
      <c r="PK4" s="1"/>
      <c r="PM4" s="1"/>
      <c r="PO4" s="1"/>
      <c r="PQ4" s="1"/>
      <c r="PS4" s="1"/>
      <c r="PU4" s="1"/>
      <c r="PW4" s="1"/>
      <c r="PY4" s="1"/>
      <c r="QA4" s="1"/>
      <c r="QC4" s="1"/>
      <c r="QE4" s="1"/>
      <c r="QG4" s="1"/>
      <c r="QI4" s="1"/>
      <c r="QK4" s="1"/>
      <c r="QO4" s="1"/>
      <c r="QS4" s="1"/>
      <c r="QW4" s="1"/>
      <c r="RA4" s="1"/>
      <c r="RE4" s="1"/>
      <c r="RI4" s="1"/>
      <c r="RM4" s="1"/>
      <c r="RQ4" s="1"/>
      <c r="RU4" s="1"/>
      <c r="RY4" s="1"/>
      <c r="SG4" s="1"/>
    </row>
    <row r="5" spans="1:802" x14ac:dyDescent="0.25">
      <c r="HM5" s="1"/>
      <c r="IG5" s="1"/>
      <c r="IK5" s="1"/>
      <c r="IS5" s="1"/>
      <c r="IW5" s="1"/>
      <c r="JA5" s="1"/>
      <c r="JE5" s="1"/>
      <c r="JI5" s="1"/>
      <c r="JM5" s="1"/>
      <c r="JQ5" s="1"/>
      <c r="JU5" s="1"/>
      <c r="JY5" s="1"/>
      <c r="KC5" s="1"/>
      <c r="KG5" s="1"/>
      <c r="KK5" s="1"/>
      <c r="KO5" s="1"/>
      <c r="KS5" s="1"/>
      <c r="KW5" s="1"/>
      <c r="LA5" s="1"/>
      <c r="LE5" s="1"/>
      <c r="LI5" s="1"/>
      <c r="LM5" s="1"/>
      <c r="LQ5" s="1"/>
      <c r="LU5" s="1"/>
      <c r="LY5" s="1"/>
      <c r="MC5" s="1"/>
      <c r="MG5" s="1"/>
      <c r="MK5" s="1"/>
      <c r="MO5" s="1"/>
      <c r="MS5" s="1"/>
      <c r="MW5" s="1"/>
      <c r="NA5" s="1"/>
      <c r="NE5" s="1"/>
      <c r="NG5" s="1"/>
      <c r="NI5" s="1"/>
      <c r="NM5" s="1"/>
      <c r="NQ5" s="1"/>
      <c r="NS5" s="1"/>
      <c r="NU5" s="1"/>
      <c r="NW5" s="1"/>
      <c r="NY5" s="1"/>
      <c r="OC5" s="1"/>
      <c r="OE5" s="1"/>
      <c r="OG5" s="1"/>
      <c r="OI5" s="1"/>
      <c r="OK5" s="1"/>
      <c r="OM5" s="1"/>
      <c r="OO5" s="1"/>
      <c r="OQ5" s="1"/>
      <c r="OS5" s="1"/>
      <c r="OU5" s="1"/>
      <c r="OW5" s="1"/>
      <c r="OY5" s="1"/>
      <c r="PA5" s="1"/>
      <c r="PC5" s="1"/>
      <c r="PE5" s="1"/>
      <c r="PG5" s="1"/>
      <c r="PI5" s="1"/>
      <c r="PK5" s="1"/>
      <c r="PM5" s="1"/>
      <c r="PO5" s="1"/>
      <c r="PQ5" s="1"/>
      <c r="PS5" s="1"/>
      <c r="PU5" s="1"/>
      <c r="PW5" s="1"/>
      <c r="PY5" s="1"/>
      <c r="QA5" s="1"/>
      <c r="QC5" s="1"/>
      <c r="QE5" s="1"/>
      <c r="QG5" s="1"/>
      <c r="QK5" s="1"/>
      <c r="QO5" s="1"/>
      <c r="QS5" s="1"/>
      <c r="QW5" s="1"/>
      <c r="RA5" s="1"/>
      <c r="RE5" s="1"/>
      <c r="RI5" s="1"/>
      <c r="RM5" s="1"/>
      <c r="RQ5" s="1"/>
      <c r="RU5" s="1"/>
      <c r="RY5" s="1"/>
      <c r="SG5" s="1"/>
    </row>
    <row r="6" spans="1:802" x14ac:dyDescent="0.25">
      <c r="HM6" s="1"/>
      <c r="IG6" s="1"/>
      <c r="IK6" s="1"/>
      <c r="IS6" s="1"/>
      <c r="IW6" s="1"/>
      <c r="JA6" s="1"/>
      <c r="JI6" s="1"/>
      <c r="JU6" s="1"/>
      <c r="JY6" s="1"/>
      <c r="KC6" s="1"/>
      <c r="KG6" s="1"/>
      <c r="KK6" s="1"/>
      <c r="KO6" s="1"/>
      <c r="KS6" s="1"/>
      <c r="KW6" s="1"/>
      <c r="LA6" s="1"/>
      <c r="LE6" s="1"/>
      <c r="LI6" s="1"/>
      <c r="LM6" s="1"/>
      <c r="LQ6" s="1"/>
      <c r="LU6" s="1"/>
      <c r="LY6" s="1"/>
      <c r="MC6" s="1"/>
      <c r="MG6" s="1"/>
      <c r="MK6" s="1"/>
      <c r="MO6" s="1"/>
      <c r="MS6" s="1"/>
      <c r="MW6" s="1"/>
      <c r="NA6" s="1"/>
      <c r="NE6" s="1"/>
      <c r="NI6" s="1"/>
      <c r="NM6" s="1"/>
      <c r="NQ6" s="1"/>
      <c r="NS6" s="1"/>
      <c r="NU6" s="1"/>
      <c r="NY6" s="1"/>
      <c r="OC6" s="1"/>
      <c r="OE6" s="1"/>
      <c r="OG6" s="1"/>
      <c r="OI6" s="1"/>
      <c r="OK6" s="1"/>
      <c r="OM6" s="1"/>
      <c r="OO6" s="1"/>
      <c r="OQ6" s="1"/>
      <c r="OS6" s="1"/>
      <c r="OU6" s="1"/>
      <c r="OW6" s="1"/>
      <c r="OY6" s="1"/>
      <c r="PA6" s="1"/>
      <c r="PC6" s="1"/>
      <c r="PE6" s="1"/>
      <c r="PG6" s="1"/>
      <c r="PI6" s="1"/>
      <c r="PK6" s="1"/>
      <c r="PM6" s="1"/>
      <c r="PO6" s="1"/>
      <c r="PQ6" s="1"/>
      <c r="PS6" s="1"/>
      <c r="PU6" s="1"/>
      <c r="PW6" s="1"/>
      <c r="PY6" s="1"/>
      <c r="QA6" s="1"/>
      <c r="QC6" s="1"/>
      <c r="QE6" s="1"/>
      <c r="QG6" s="1"/>
      <c r="QK6" s="1"/>
      <c r="QO6" s="1"/>
      <c r="QS6" s="1"/>
      <c r="QW6" s="1"/>
      <c r="RA6" s="1"/>
      <c r="RE6" s="1"/>
      <c r="RI6" s="1"/>
      <c r="RM6" s="1"/>
      <c r="RQ6" s="1"/>
      <c r="RU6" s="1"/>
      <c r="RY6" s="1"/>
      <c r="SG6" s="1"/>
    </row>
    <row r="7" spans="1:802" x14ac:dyDescent="0.25">
      <c r="HM7" s="1"/>
      <c r="IG7" s="1"/>
      <c r="IS7" s="1"/>
      <c r="IW7" s="1"/>
      <c r="JA7" s="1"/>
      <c r="JI7" s="1"/>
      <c r="JU7" s="1"/>
      <c r="KC7" s="1"/>
      <c r="KG7" s="1"/>
      <c r="KK7" s="1"/>
      <c r="KO7" s="1"/>
      <c r="KS7" s="1"/>
      <c r="KW7" s="1"/>
      <c r="LA7" s="1"/>
      <c r="LE7" s="1"/>
      <c r="LI7" s="1"/>
      <c r="LM7" s="1"/>
      <c r="LQ7" s="1"/>
      <c r="LU7" s="1"/>
      <c r="LY7" s="1"/>
      <c r="MC7" s="1"/>
      <c r="MG7" s="1"/>
      <c r="MK7" s="1"/>
      <c r="MO7" s="1"/>
      <c r="MS7" s="1"/>
      <c r="MW7" s="1"/>
      <c r="NA7" s="1"/>
      <c r="NE7" s="1"/>
      <c r="NI7" s="1"/>
      <c r="NM7" s="1"/>
      <c r="NQ7" s="1"/>
      <c r="NU7" s="1"/>
      <c r="NY7" s="1"/>
      <c r="OC7" s="1"/>
      <c r="OE7" s="1"/>
      <c r="OG7" s="1"/>
      <c r="OI7" s="1"/>
      <c r="OK7" s="1"/>
      <c r="OM7" s="1"/>
      <c r="OO7" s="1"/>
      <c r="OQ7" s="1"/>
      <c r="OS7" s="1"/>
      <c r="OU7" s="1"/>
      <c r="OW7" s="1"/>
      <c r="OY7" s="1"/>
      <c r="PA7" s="1"/>
      <c r="PC7" s="1"/>
      <c r="PE7" s="1"/>
      <c r="PG7" s="1"/>
      <c r="PI7" s="1"/>
      <c r="PK7" s="1"/>
      <c r="PM7" s="1"/>
      <c r="PO7" s="1"/>
      <c r="PQ7" s="1"/>
      <c r="PS7" s="1"/>
      <c r="PU7" s="1"/>
      <c r="PW7" s="1"/>
      <c r="PY7" s="1"/>
      <c r="QA7" s="1"/>
      <c r="QC7" s="1"/>
      <c r="QG7" s="1"/>
      <c r="QK7" s="1"/>
      <c r="QO7" s="1"/>
      <c r="QS7" s="1"/>
      <c r="QW7" s="1"/>
      <c r="RA7" s="1"/>
      <c r="RE7" s="1"/>
      <c r="RM7" s="1"/>
      <c r="RQ7" s="1"/>
      <c r="RU7" s="1"/>
      <c r="RY7" s="1"/>
      <c r="SG7" s="1"/>
    </row>
    <row r="8" spans="1:802" x14ac:dyDescent="0.25">
      <c r="IG8" s="1"/>
      <c r="IW8" s="1"/>
      <c r="JA8" s="1"/>
      <c r="JI8" s="1"/>
      <c r="JU8" s="1"/>
      <c r="KG8" s="1"/>
      <c r="KK8" s="1"/>
      <c r="KO8" s="1"/>
      <c r="KS8" s="1"/>
      <c r="KW8" s="1"/>
      <c r="LA8" s="1"/>
      <c r="LE8" s="1"/>
      <c r="LI8" s="1"/>
      <c r="LM8" s="1"/>
      <c r="LQ8" s="1"/>
      <c r="LU8" s="1"/>
      <c r="LY8" s="1"/>
      <c r="MC8" s="1"/>
      <c r="MG8" s="1"/>
      <c r="MK8" s="1"/>
      <c r="MO8" s="1"/>
      <c r="MS8" s="1"/>
      <c r="MW8" s="1"/>
      <c r="NA8" s="1"/>
      <c r="NE8" s="1"/>
      <c r="NI8" s="1"/>
      <c r="NM8" s="1"/>
      <c r="NQ8" s="1"/>
      <c r="NU8" s="1"/>
      <c r="NY8" s="1"/>
      <c r="OC8" s="1"/>
      <c r="OE8" s="1"/>
      <c r="OG8" s="1"/>
      <c r="OK8" s="1"/>
      <c r="OM8" s="1"/>
      <c r="OO8" s="1"/>
      <c r="OQ8" s="1"/>
      <c r="OS8" s="1"/>
      <c r="OU8" s="1"/>
      <c r="OW8" s="1"/>
      <c r="OY8" s="1"/>
      <c r="PA8" s="1"/>
      <c r="PC8" s="1"/>
      <c r="PE8" s="1"/>
      <c r="PG8" s="1"/>
      <c r="PI8" s="1"/>
      <c r="PK8" s="1"/>
      <c r="PM8" s="1"/>
      <c r="PO8" s="1"/>
      <c r="PQ8" s="1"/>
      <c r="PS8" s="1"/>
      <c r="PU8" s="1"/>
      <c r="PW8" s="1"/>
      <c r="PY8" s="1"/>
      <c r="QC8" s="1"/>
      <c r="QG8" s="1"/>
      <c r="QK8" s="1"/>
      <c r="QO8" s="1"/>
      <c r="QS8" s="1"/>
      <c r="QW8" s="1"/>
      <c r="RA8" s="1"/>
      <c r="RE8" s="1"/>
      <c r="RM8" s="1"/>
      <c r="SG8" s="1"/>
    </row>
    <row r="9" spans="1:802" x14ac:dyDescent="0.25">
      <c r="IG9" s="1"/>
      <c r="IW9" s="1"/>
      <c r="JA9" s="1"/>
      <c r="JU9" s="1"/>
      <c r="KG9" s="1"/>
      <c r="KK9" s="1"/>
      <c r="KO9" s="1"/>
      <c r="KS9" s="1"/>
      <c r="KW9" s="1"/>
      <c r="LA9" s="1"/>
      <c r="LE9" s="1"/>
      <c r="LI9" s="1"/>
      <c r="LM9" s="1"/>
      <c r="LQ9" s="1"/>
      <c r="LU9" s="1"/>
      <c r="LY9" s="1"/>
      <c r="MC9" s="1"/>
      <c r="MG9" s="1"/>
      <c r="MK9" s="1"/>
      <c r="MO9" s="1"/>
      <c r="MS9" s="1"/>
      <c r="MW9" s="1"/>
      <c r="NA9" s="1"/>
      <c r="NE9" s="1"/>
      <c r="NI9" s="1"/>
      <c r="NM9" s="1"/>
      <c r="NQ9" s="1"/>
      <c r="NU9" s="1"/>
      <c r="NY9" s="1"/>
      <c r="OC9" s="1"/>
      <c r="OE9" s="1"/>
      <c r="OG9" s="1"/>
      <c r="OK9" s="1"/>
      <c r="OO9" s="1"/>
      <c r="OQ9" s="1"/>
      <c r="OS9" s="1"/>
      <c r="OW9" s="1"/>
      <c r="OY9" s="1"/>
      <c r="PA9" s="1"/>
      <c r="PC9" s="1"/>
      <c r="PE9" s="1"/>
      <c r="PG9" s="1"/>
      <c r="PI9" s="1"/>
      <c r="PK9" s="1"/>
      <c r="PM9" s="1"/>
      <c r="PO9" s="1"/>
      <c r="PQ9" s="1"/>
      <c r="PS9" s="1"/>
      <c r="PU9" s="1"/>
      <c r="PW9" s="1"/>
      <c r="PY9" s="1"/>
      <c r="QC9" s="1"/>
      <c r="QG9" s="1"/>
      <c r="QK9" s="1"/>
      <c r="QO9" s="1"/>
      <c r="QS9" s="1"/>
      <c r="QW9" s="1"/>
      <c r="RA9" s="1"/>
      <c r="RE9" s="1"/>
      <c r="RM9" s="1"/>
      <c r="SG9" s="1"/>
    </row>
    <row r="10" spans="1:802" x14ac:dyDescent="0.25">
      <c r="IW10" s="1"/>
      <c r="JA10" s="1"/>
      <c r="JU10" s="1"/>
      <c r="KK10" s="1"/>
      <c r="KO10" s="1"/>
      <c r="KS10" s="1"/>
      <c r="LA10" s="1"/>
      <c r="LE10" s="1"/>
      <c r="LI10" s="1"/>
      <c r="LM10" s="1"/>
      <c r="LQ10" s="1"/>
      <c r="LU10" s="1"/>
      <c r="LY10" s="1"/>
      <c r="MC10" s="1"/>
      <c r="MG10" s="1"/>
      <c r="MK10" s="1"/>
      <c r="MO10" s="1"/>
      <c r="MS10" s="1"/>
      <c r="MW10" s="1"/>
      <c r="NA10" s="1"/>
      <c r="NE10" s="1"/>
      <c r="NI10" s="1"/>
      <c r="NM10" s="1"/>
      <c r="NQ10" s="1"/>
      <c r="NU10" s="1"/>
      <c r="NY10" s="1"/>
      <c r="OC10" s="1"/>
      <c r="OG10" s="1"/>
      <c r="OK10" s="1"/>
      <c r="OO10" s="1"/>
      <c r="OS10" s="1"/>
      <c r="OW10" s="1"/>
      <c r="PA10" s="1"/>
      <c r="PE10" s="1"/>
      <c r="PI10" s="1"/>
      <c r="PM10" s="1"/>
      <c r="PQ10" s="1"/>
      <c r="PU10" s="1"/>
      <c r="PY10" s="1"/>
      <c r="QC10" s="1"/>
      <c r="QG10" s="1"/>
      <c r="QK10" s="1"/>
      <c r="QO10" s="1"/>
      <c r="QS10" s="1"/>
      <c r="QW10" s="1"/>
      <c r="RA10" s="1"/>
      <c r="RE10" s="1"/>
      <c r="RM10" s="1"/>
      <c r="SG10" s="1"/>
    </row>
    <row r="11" spans="1:802" x14ac:dyDescent="0.25">
      <c r="IW11" s="1"/>
      <c r="JA11" s="1"/>
      <c r="JU11" s="1"/>
      <c r="KK11" s="1"/>
      <c r="KO11" s="1"/>
      <c r="KS11" s="1"/>
      <c r="LA11" s="1"/>
      <c r="LE11" s="1"/>
      <c r="LI11" s="1"/>
      <c r="LM11" s="1"/>
      <c r="LQ11" s="1"/>
      <c r="LU11" s="1"/>
      <c r="LY11" s="1"/>
      <c r="MC11" s="1"/>
      <c r="MG11" s="1"/>
      <c r="MK11" s="1"/>
      <c r="MO11" s="1"/>
      <c r="MS11" s="1"/>
      <c r="MW11" s="1"/>
      <c r="NA11" s="1"/>
      <c r="NE11" s="1"/>
      <c r="NI11" s="1"/>
      <c r="NM11" s="1"/>
      <c r="NQ11" s="1"/>
      <c r="NU11" s="1"/>
      <c r="NY11" s="1"/>
      <c r="OC11" s="1"/>
      <c r="OG11" s="1"/>
      <c r="OK11" s="1"/>
      <c r="OO11" s="1"/>
      <c r="OS11" s="1"/>
      <c r="OW11" s="1"/>
      <c r="PA11" s="1"/>
      <c r="PE11" s="1"/>
      <c r="PI11" s="1"/>
      <c r="PM11" s="1"/>
      <c r="PQ11" s="1"/>
      <c r="PU11" s="1"/>
      <c r="PY11" s="1"/>
      <c r="QC11" s="1"/>
      <c r="QG11" s="1"/>
      <c r="QK11" s="1"/>
      <c r="QO11" s="1"/>
      <c r="QS11" s="1"/>
      <c r="QW11" s="1"/>
      <c r="RA11" s="1"/>
      <c r="RE11" s="1"/>
      <c r="RM11" s="1"/>
      <c r="SG11" s="1"/>
    </row>
    <row r="12" spans="1:802" x14ac:dyDescent="0.25">
      <c r="IW12" s="1"/>
      <c r="JA12" s="1"/>
      <c r="JU12" s="1"/>
      <c r="KO12" s="1"/>
      <c r="LA12" s="1"/>
      <c r="LE12" s="1"/>
      <c r="LI12" s="1"/>
      <c r="LM12" s="1"/>
      <c r="LQ12" s="1"/>
      <c r="LU12" s="1"/>
      <c r="LY12" s="1"/>
      <c r="MC12" s="1"/>
      <c r="MG12" s="1"/>
      <c r="MK12" s="1"/>
      <c r="MO12" s="1"/>
      <c r="MS12" s="1"/>
      <c r="MW12" s="1"/>
      <c r="NA12" s="1"/>
      <c r="NE12" s="1"/>
      <c r="NI12" s="1"/>
      <c r="NM12" s="1"/>
      <c r="NQ12" s="1"/>
      <c r="NU12" s="1"/>
      <c r="NY12" s="1"/>
      <c r="OC12" s="1"/>
      <c r="OG12" s="1"/>
      <c r="OK12" s="1"/>
      <c r="OO12" s="1"/>
      <c r="OS12" s="1"/>
      <c r="OW12" s="1"/>
      <c r="PA12" s="1"/>
      <c r="PE12" s="1"/>
      <c r="PI12" s="1"/>
      <c r="PM12" s="1"/>
      <c r="PQ12" s="1"/>
      <c r="PU12" s="1"/>
      <c r="PY12" s="1"/>
      <c r="QC12" s="1"/>
      <c r="QG12" s="1"/>
      <c r="QK12" s="1"/>
      <c r="QO12" s="1"/>
      <c r="QS12" s="1"/>
      <c r="QW12" s="1"/>
      <c r="RA12" s="1"/>
      <c r="RE12" s="1"/>
      <c r="RM12" s="1"/>
      <c r="SG12" s="1"/>
    </row>
    <row r="13" spans="1:802" x14ac:dyDescent="0.25">
      <c r="IW13" s="1"/>
      <c r="JA13" s="1"/>
      <c r="JU13" s="1"/>
      <c r="KO13" s="1"/>
      <c r="LA13" s="1"/>
      <c r="LE13" s="1"/>
      <c r="LI13" s="1"/>
      <c r="LM13" s="1"/>
      <c r="LQ13" s="1"/>
      <c r="LU13" s="1"/>
      <c r="LY13" s="1"/>
      <c r="MC13" s="1"/>
      <c r="MG13" s="1"/>
      <c r="MK13" s="1"/>
      <c r="MO13" s="1"/>
      <c r="MS13" s="1"/>
      <c r="MW13" s="1"/>
      <c r="NA13" s="1"/>
      <c r="NE13" s="1"/>
      <c r="NI13" s="1"/>
      <c r="NM13" s="1"/>
      <c r="NQ13" s="1"/>
      <c r="NU13" s="1"/>
      <c r="NY13" s="1"/>
      <c r="OC13" s="1"/>
      <c r="OG13" s="1"/>
      <c r="OK13" s="1"/>
      <c r="OO13" s="1"/>
      <c r="OS13" s="1"/>
      <c r="OW13" s="1"/>
      <c r="PA13" s="1"/>
      <c r="PE13" s="1"/>
      <c r="PI13" s="1"/>
      <c r="PM13" s="1"/>
      <c r="PQ13" s="1"/>
      <c r="PU13" s="1"/>
      <c r="PY13" s="1"/>
      <c r="QC13" s="1"/>
      <c r="QG13" s="1"/>
      <c r="QK13" s="1"/>
      <c r="QO13" s="1"/>
      <c r="QS13" s="1"/>
      <c r="QW13" s="1"/>
      <c r="RA13" s="1"/>
      <c r="RE13" s="1"/>
      <c r="RM13" s="1"/>
      <c r="SG13" s="1"/>
    </row>
    <row r="14" spans="1:802" x14ac:dyDescent="0.25">
      <c r="JU14" s="1"/>
      <c r="KO14" s="1"/>
      <c r="LA14" s="1"/>
      <c r="LE14" s="1"/>
      <c r="LI14" s="1"/>
      <c r="LM14" s="1"/>
      <c r="LQ14" s="1"/>
      <c r="LU14" s="1"/>
      <c r="LY14" s="1"/>
      <c r="MC14" s="1"/>
      <c r="MG14" s="1"/>
      <c r="MK14" s="1"/>
      <c r="MO14" s="1"/>
      <c r="MS14" s="1"/>
      <c r="MW14" s="1"/>
      <c r="NA14" s="1"/>
      <c r="NE14" s="1"/>
      <c r="NI14" s="1"/>
      <c r="NM14" s="1"/>
      <c r="NQ14" s="1"/>
      <c r="NU14" s="1"/>
      <c r="NY14" s="1"/>
      <c r="OC14" s="1"/>
      <c r="OG14" s="1"/>
      <c r="OK14" s="1"/>
      <c r="OO14" s="1"/>
      <c r="OS14" s="1"/>
      <c r="OW14" s="1"/>
      <c r="PA14" s="1"/>
      <c r="PE14" s="1"/>
      <c r="PI14" s="1"/>
      <c r="PM14" s="1"/>
      <c r="PQ14" s="1"/>
      <c r="PU14" s="1"/>
      <c r="PY14" s="1"/>
      <c r="QC14" s="1"/>
      <c r="QG14" s="1"/>
      <c r="QK14" s="1"/>
      <c r="QO14" s="1"/>
      <c r="QS14" s="1"/>
      <c r="QW14" s="1"/>
      <c r="RA14" s="1"/>
      <c r="RE14" s="1"/>
      <c r="RM14" s="1"/>
      <c r="SG14" s="1"/>
    </row>
    <row r="15" spans="1:802" x14ac:dyDescent="0.25">
      <c r="JU15" s="1"/>
      <c r="KO15" s="1"/>
      <c r="LA15" s="1"/>
      <c r="LE15" s="1"/>
      <c r="LI15" s="1"/>
      <c r="LM15" s="1"/>
      <c r="LQ15" s="1"/>
      <c r="LU15" s="1"/>
      <c r="LY15" s="1"/>
      <c r="MC15" s="1"/>
      <c r="MG15" s="1"/>
      <c r="MK15" s="1"/>
      <c r="MO15" s="1"/>
      <c r="MS15" s="1"/>
      <c r="MW15" s="1"/>
      <c r="NA15" s="1"/>
      <c r="NE15" s="1"/>
      <c r="NI15" s="1"/>
      <c r="NM15" s="1"/>
      <c r="NQ15" s="1"/>
      <c r="NU15" s="1"/>
      <c r="NY15" s="1"/>
      <c r="OC15" s="1"/>
      <c r="OG15" s="1"/>
      <c r="OK15" s="1"/>
      <c r="OO15" s="1"/>
      <c r="OS15" s="1"/>
      <c r="OW15" s="1"/>
      <c r="PA15" s="1"/>
      <c r="PE15" s="1"/>
      <c r="PI15" s="1"/>
      <c r="PM15" s="1"/>
      <c r="PQ15" s="1"/>
      <c r="PU15" s="1"/>
      <c r="PY15" s="1"/>
      <c r="QC15" s="1"/>
      <c r="QG15" s="1"/>
      <c r="QK15" s="1"/>
      <c r="QO15" s="1"/>
      <c r="QS15" s="1"/>
      <c r="QW15" s="1"/>
      <c r="RA15" s="1"/>
      <c r="RE15" s="1"/>
      <c r="RM15" s="1"/>
      <c r="SG15" s="1"/>
    </row>
    <row r="16" spans="1:802" x14ac:dyDescent="0.25">
      <c r="JU16" s="1"/>
      <c r="KO16" s="1"/>
      <c r="LA16" s="1"/>
      <c r="LE16" s="1"/>
      <c r="LI16" s="1"/>
      <c r="LM16" s="1"/>
      <c r="LQ16" s="1"/>
      <c r="LU16" s="1"/>
      <c r="LY16" s="1"/>
      <c r="MC16" s="1"/>
      <c r="MG16" s="1"/>
      <c r="MK16" s="1"/>
      <c r="MO16" s="1"/>
      <c r="MS16" s="1"/>
      <c r="MW16" s="1"/>
      <c r="NA16" s="1"/>
      <c r="NE16" s="1"/>
      <c r="NI16" s="1"/>
      <c r="NM16" s="1"/>
      <c r="NQ16" s="1"/>
      <c r="NU16" s="1"/>
      <c r="NY16" s="1"/>
      <c r="OC16" s="1"/>
      <c r="OG16" s="1"/>
      <c r="OK16" s="1"/>
      <c r="OO16" s="1"/>
      <c r="OS16" s="1"/>
      <c r="OW16" s="1"/>
      <c r="PA16" s="1"/>
      <c r="PE16" s="1"/>
      <c r="PI16" s="1"/>
      <c r="PM16" s="1"/>
      <c r="PQ16" s="1"/>
      <c r="PU16" s="1"/>
      <c r="PY16" s="1"/>
      <c r="QC16" s="1"/>
      <c r="QG16" s="1"/>
      <c r="QK16" s="1"/>
      <c r="QO16" s="1"/>
      <c r="QS16" s="1"/>
      <c r="QW16" s="1"/>
      <c r="RA16" s="1"/>
      <c r="RE16" s="1"/>
      <c r="RM16" s="1"/>
      <c r="SG16" s="1"/>
    </row>
    <row r="17" spans="281:501" x14ac:dyDescent="0.25">
      <c r="JU17" s="1"/>
      <c r="KO17" s="1"/>
      <c r="LA17" s="1"/>
      <c r="LE17" s="1"/>
      <c r="LI17" s="1"/>
      <c r="LM17" s="1"/>
      <c r="LQ17" s="1"/>
      <c r="LU17" s="1"/>
      <c r="LY17" s="1"/>
      <c r="MC17" s="1"/>
      <c r="MG17" s="1"/>
      <c r="MK17" s="1"/>
      <c r="MO17" s="1"/>
      <c r="MS17" s="1"/>
      <c r="MW17" s="1"/>
      <c r="NA17" s="1"/>
      <c r="NE17" s="1"/>
      <c r="NI17" s="1"/>
      <c r="NM17" s="1"/>
      <c r="NQ17" s="1"/>
      <c r="NU17" s="1"/>
      <c r="NY17" s="1"/>
      <c r="OC17" s="1"/>
      <c r="OG17" s="1"/>
      <c r="OK17" s="1"/>
      <c r="OO17" s="1"/>
      <c r="OS17" s="1"/>
      <c r="OW17" s="1"/>
      <c r="PA17" s="1"/>
      <c r="PE17" s="1"/>
      <c r="PI17" s="1"/>
      <c r="PM17" s="1"/>
      <c r="PQ17" s="1"/>
      <c r="PU17" s="1"/>
      <c r="PY17" s="1"/>
      <c r="QC17" s="1"/>
      <c r="QG17" s="1"/>
      <c r="QK17" s="1"/>
      <c r="QO17" s="1"/>
      <c r="QS17" s="1"/>
      <c r="QW17" s="1"/>
      <c r="RA17" s="1"/>
      <c r="RE17" s="1"/>
      <c r="RM17" s="1"/>
      <c r="SG17" s="1"/>
    </row>
    <row r="18" spans="281:501" x14ac:dyDescent="0.25">
      <c r="JU18" s="1"/>
      <c r="KO18" s="1"/>
      <c r="LA18" s="1"/>
      <c r="LE18" s="1"/>
      <c r="LI18" s="1"/>
      <c r="LM18" s="1"/>
      <c r="LQ18" s="1"/>
      <c r="LU18" s="1"/>
      <c r="LY18" s="1"/>
      <c r="MC18" s="1"/>
      <c r="MG18" s="1"/>
      <c r="MK18" s="1"/>
      <c r="MO18" s="1"/>
      <c r="MS18" s="1"/>
      <c r="MW18" s="1"/>
      <c r="NA18" s="1"/>
      <c r="NE18" s="1"/>
      <c r="NI18" s="1"/>
      <c r="NM18" s="1"/>
      <c r="NQ18" s="1"/>
      <c r="NU18" s="1"/>
      <c r="NY18" s="1"/>
      <c r="OC18" s="1"/>
      <c r="OG18" s="1"/>
      <c r="OK18" s="1"/>
      <c r="OO18" s="1"/>
      <c r="OS18" s="1"/>
      <c r="OW18" s="1"/>
      <c r="PA18" s="1"/>
      <c r="PE18" s="1"/>
      <c r="PI18" s="1"/>
      <c r="PM18" s="1"/>
      <c r="PQ18" s="1"/>
      <c r="PU18" s="1"/>
      <c r="PY18" s="1"/>
      <c r="QC18" s="1"/>
      <c r="QG18" s="1"/>
      <c r="QK18" s="1"/>
      <c r="QO18" s="1"/>
      <c r="QS18" s="1"/>
      <c r="QW18" s="1"/>
      <c r="RA18" s="1"/>
      <c r="RE18" s="1"/>
      <c r="RM18" s="1"/>
      <c r="SG18" s="1"/>
    </row>
    <row r="19" spans="281:501" x14ac:dyDescent="0.25">
      <c r="JU19" s="1"/>
      <c r="KO19" s="1"/>
      <c r="LA19" s="1"/>
      <c r="LE19" s="1"/>
      <c r="LI19" s="1"/>
      <c r="LM19" s="1"/>
      <c r="LQ19" s="1"/>
      <c r="LU19" s="1"/>
      <c r="LY19" s="1"/>
      <c r="MC19" s="1"/>
      <c r="MG19" s="1"/>
      <c r="MK19" s="1"/>
      <c r="MO19" s="1"/>
      <c r="MS19" s="1"/>
      <c r="MW19" s="1"/>
      <c r="NA19" s="1"/>
      <c r="NE19" s="1"/>
      <c r="NI19" s="1"/>
      <c r="NM19" s="1"/>
      <c r="NQ19" s="1"/>
      <c r="NU19" s="1"/>
      <c r="NY19" s="1"/>
      <c r="OC19" s="1"/>
      <c r="OG19" s="1"/>
      <c r="OK19" s="1"/>
      <c r="OO19" s="1"/>
      <c r="OS19" s="1"/>
      <c r="OW19" s="1"/>
      <c r="PA19" s="1"/>
      <c r="PE19" s="1"/>
      <c r="PI19" s="1"/>
      <c r="PM19" s="1"/>
      <c r="PQ19" s="1"/>
      <c r="PU19" s="1"/>
      <c r="PY19" s="1"/>
      <c r="QC19" s="1"/>
      <c r="QG19" s="1"/>
      <c r="QK19" s="1"/>
      <c r="QO19" s="1"/>
      <c r="QS19" s="1"/>
      <c r="QW19" s="1"/>
      <c r="RA19" s="1"/>
      <c r="RM19" s="1"/>
    </row>
    <row r="20" spans="281:501" x14ac:dyDescent="0.25">
      <c r="JU20" s="1"/>
      <c r="KO20" s="1"/>
      <c r="LA20" s="1"/>
      <c r="LE20" s="1"/>
      <c r="LI20" s="1"/>
      <c r="LM20" s="1"/>
      <c r="LQ20" s="1"/>
      <c r="LU20" s="1"/>
      <c r="LY20" s="1"/>
      <c r="MC20" s="1"/>
      <c r="MG20" s="1"/>
      <c r="MK20" s="1"/>
      <c r="MO20" s="1"/>
      <c r="MS20" s="1"/>
      <c r="MW20" s="1"/>
      <c r="NA20" s="1"/>
      <c r="NE20" s="1"/>
      <c r="NI20" s="1"/>
      <c r="NM20" s="1"/>
      <c r="NQ20" s="1"/>
      <c r="NU20" s="1"/>
      <c r="NY20" s="1"/>
      <c r="OC20" s="1"/>
      <c r="OG20" s="1"/>
      <c r="OK20" s="1"/>
      <c r="OO20" s="1"/>
      <c r="OS20" s="1"/>
      <c r="OW20" s="1"/>
      <c r="PA20" s="1"/>
      <c r="PE20" s="1"/>
      <c r="PI20" s="1"/>
      <c r="PM20" s="1"/>
      <c r="PQ20" s="1"/>
      <c r="PU20" s="1"/>
      <c r="PY20" s="1"/>
      <c r="QC20" s="1"/>
      <c r="QG20" s="1"/>
      <c r="QK20" s="1"/>
      <c r="QO20" s="1"/>
      <c r="QS20" s="1"/>
      <c r="QW20" s="1"/>
      <c r="RA20" s="1"/>
      <c r="RM20" s="1"/>
    </row>
    <row r="21" spans="281:501" x14ac:dyDescent="0.25">
      <c r="JU21" s="1"/>
      <c r="KO21" s="1"/>
      <c r="LA21" s="1"/>
      <c r="LI21" s="1"/>
      <c r="LM21" s="1"/>
      <c r="LQ21" s="1"/>
      <c r="LU21" s="1"/>
      <c r="LY21" s="1"/>
      <c r="MC21" s="1"/>
      <c r="MG21" s="1"/>
      <c r="MK21" s="1"/>
      <c r="MO21" s="1"/>
      <c r="MS21" s="1"/>
      <c r="MW21" s="1"/>
      <c r="NA21" s="1"/>
      <c r="NE21" s="1"/>
      <c r="NI21" s="1"/>
      <c r="NM21" s="1"/>
      <c r="NQ21" s="1"/>
      <c r="NU21" s="1"/>
      <c r="NY21" s="1"/>
      <c r="OC21" s="1"/>
      <c r="OG21" s="1"/>
      <c r="OK21" s="1"/>
      <c r="OO21" s="1"/>
      <c r="OS21" s="1"/>
      <c r="OW21" s="1"/>
      <c r="PA21" s="1"/>
      <c r="PE21" s="1"/>
      <c r="PI21" s="1"/>
      <c r="PM21" s="1"/>
      <c r="PQ21" s="1"/>
      <c r="PU21" s="1"/>
      <c r="PY21" s="1"/>
      <c r="QC21" s="1"/>
      <c r="QG21" s="1"/>
      <c r="QK21" s="1"/>
      <c r="QO21" s="1"/>
      <c r="QS21" s="1"/>
      <c r="QW21" s="1"/>
      <c r="RA21" s="1"/>
      <c r="RM21" s="1"/>
    </row>
    <row r="22" spans="281:501" x14ac:dyDescent="0.25">
      <c r="JU22" s="1"/>
      <c r="KO22" s="1"/>
      <c r="LA22" s="1"/>
      <c r="LI22" s="1"/>
      <c r="LM22" s="1"/>
      <c r="LQ22" s="1"/>
      <c r="LU22" s="1"/>
      <c r="LY22" s="1"/>
      <c r="MC22" s="1"/>
      <c r="MG22" s="1"/>
      <c r="MK22" s="1"/>
      <c r="MO22" s="1"/>
      <c r="MS22" s="1"/>
      <c r="MW22" s="1"/>
      <c r="NA22" s="1"/>
      <c r="NE22" s="1"/>
      <c r="NI22" s="1"/>
      <c r="NM22" s="1"/>
      <c r="NQ22" s="1"/>
      <c r="NU22" s="1"/>
      <c r="NY22" s="1"/>
      <c r="OC22" s="1"/>
      <c r="OG22" s="1"/>
      <c r="OK22" s="1"/>
      <c r="OO22" s="1"/>
      <c r="OS22" s="1"/>
      <c r="OW22" s="1"/>
      <c r="PA22" s="1"/>
      <c r="PE22" s="1"/>
      <c r="PI22" s="1"/>
      <c r="PM22" s="1"/>
      <c r="PQ22" s="1"/>
      <c r="PU22" s="1"/>
      <c r="PY22" s="1"/>
      <c r="QC22" s="1"/>
      <c r="QG22" s="1"/>
      <c r="QK22" s="1"/>
      <c r="QO22" s="1"/>
      <c r="QS22" s="1"/>
      <c r="QW22" s="1"/>
      <c r="RA22" s="1"/>
      <c r="RM22" s="1"/>
    </row>
    <row r="23" spans="281:501" x14ac:dyDescent="0.25">
      <c r="JU23" s="1"/>
      <c r="KO23" s="1"/>
      <c r="LA23" s="1"/>
      <c r="LI23" s="1"/>
      <c r="LM23" s="1"/>
      <c r="LQ23" s="1"/>
      <c r="LU23" s="1"/>
      <c r="LY23" s="1"/>
      <c r="MC23" s="1"/>
      <c r="MG23" s="1"/>
      <c r="MK23" s="1"/>
      <c r="MO23" s="1"/>
      <c r="MS23" s="1"/>
      <c r="MW23" s="1"/>
      <c r="NA23" s="1"/>
      <c r="NE23" s="1"/>
      <c r="NI23" s="1"/>
      <c r="NM23" s="1"/>
      <c r="NQ23" s="1"/>
      <c r="NU23" s="1"/>
      <c r="NY23" s="1"/>
      <c r="OC23" s="1"/>
      <c r="OG23" s="1"/>
      <c r="OK23" s="1"/>
      <c r="OO23" s="1"/>
      <c r="OS23" s="1"/>
      <c r="OW23" s="1"/>
      <c r="PA23" s="1"/>
      <c r="PE23" s="1"/>
      <c r="PI23" s="1"/>
      <c r="PM23" s="1"/>
      <c r="PQ23" s="1"/>
      <c r="PU23" s="1"/>
      <c r="PY23" s="1"/>
      <c r="QC23" s="1"/>
      <c r="QG23" s="1"/>
      <c r="QK23" s="1"/>
      <c r="QO23" s="1"/>
      <c r="QS23" s="1"/>
      <c r="QW23" s="1"/>
      <c r="RA23" s="1"/>
      <c r="RM23" s="1"/>
    </row>
    <row r="24" spans="281:501" x14ac:dyDescent="0.25">
      <c r="JU24" s="1"/>
      <c r="KO24" s="1"/>
      <c r="LA24" s="1"/>
      <c r="LI24" s="1"/>
      <c r="LM24" s="1"/>
      <c r="LQ24" s="1"/>
      <c r="LU24" s="1"/>
      <c r="LY24" s="1"/>
      <c r="MC24" s="1"/>
      <c r="MG24" s="1"/>
      <c r="MK24" s="1"/>
      <c r="MO24" s="1"/>
      <c r="MS24" s="1"/>
      <c r="MW24" s="1"/>
      <c r="NA24" s="1"/>
      <c r="NE24" s="1"/>
      <c r="NI24" s="1"/>
      <c r="NM24" s="1"/>
      <c r="NQ24" s="1"/>
      <c r="NU24" s="1"/>
      <c r="NY24" s="1"/>
      <c r="OC24" s="1"/>
      <c r="OG24" s="1"/>
      <c r="OK24" s="1"/>
      <c r="OO24" s="1"/>
      <c r="OS24" s="1"/>
      <c r="OW24" s="1"/>
      <c r="PA24" s="1"/>
      <c r="PE24" s="1"/>
      <c r="PI24" s="1"/>
      <c r="PM24" s="1"/>
      <c r="PQ24" s="1"/>
      <c r="PU24" s="1"/>
      <c r="PY24" s="1"/>
      <c r="QC24" s="1"/>
      <c r="QG24" s="1"/>
      <c r="QK24" s="1"/>
      <c r="QO24" s="1"/>
      <c r="QS24" s="1"/>
      <c r="QW24" s="1"/>
      <c r="RA24" s="1"/>
      <c r="RM24" s="1"/>
    </row>
    <row r="25" spans="281:501" x14ac:dyDescent="0.25">
      <c r="JU25" s="1"/>
      <c r="KO25" s="1"/>
      <c r="LA25" s="1"/>
      <c r="LI25" s="1"/>
      <c r="LQ25" s="1"/>
      <c r="LU25" s="1"/>
      <c r="LY25" s="1"/>
      <c r="MC25" s="1"/>
      <c r="MG25" s="1"/>
      <c r="MK25" s="1"/>
      <c r="MO25" s="1"/>
      <c r="MS25" s="1"/>
      <c r="MW25" s="1"/>
      <c r="NA25" s="1"/>
      <c r="NE25" s="1"/>
      <c r="NI25" s="1"/>
      <c r="NM25" s="1"/>
      <c r="NQ25" s="1"/>
      <c r="NU25" s="1"/>
      <c r="NY25" s="1"/>
      <c r="OC25" s="1"/>
      <c r="OG25" s="1"/>
      <c r="OK25" s="1"/>
      <c r="OO25" s="1"/>
      <c r="OS25" s="1"/>
      <c r="OW25" s="1"/>
      <c r="PA25" s="1"/>
      <c r="PE25" s="1"/>
      <c r="PI25" s="1"/>
      <c r="PM25" s="1"/>
      <c r="PQ25" s="1"/>
      <c r="PU25" s="1"/>
      <c r="PY25" s="1"/>
      <c r="QC25" s="1"/>
      <c r="QG25" s="1"/>
      <c r="QK25" s="1"/>
      <c r="QO25" s="1"/>
      <c r="QS25" s="1"/>
      <c r="QW25" s="1"/>
      <c r="RA25" s="1"/>
      <c r="RM25" s="1"/>
    </row>
    <row r="26" spans="281:501" x14ac:dyDescent="0.25">
      <c r="JU26" s="1"/>
      <c r="KO26" s="1"/>
      <c r="LA26" s="1"/>
      <c r="LI26" s="1"/>
      <c r="LU26" s="1"/>
      <c r="LY26" s="1"/>
      <c r="MC26" s="1"/>
      <c r="MG26" s="1"/>
      <c r="MK26" s="1"/>
      <c r="MO26" s="1"/>
      <c r="MS26" s="1"/>
      <c r="MW26" s="1"/>
      <c r="NA26" s="1"/>
      <c r="NE26" s="1"/>
      <c r="NI26" s="1"/>
      <c r="NM26" s="1"/>
      <c r="NQ26" s="1"/>
      <c r="NU26" s="1"/>
      <c r="NY26" s="1"/>
      <c r="OC26" s="1"/>
      <c r="OG26" s="1"/>
      <c r="OK26" s="1"/>
      <c r="OO26" s="1"/>
      <c r="OS26" s="1"/>
      <c r="OW26" s="1"/>
      <c r="PA26" s="1"/>
      <c r="PE26" s="1"/>
      <c r="PI26" s="1"/>
      <c r="PM26" s="1"/>
      <c r="PQ26" s="1"/>
      <c r="PU26" s="1"/>
      <c r="PY26" s="1"/>
      <c r="QC26" s="1"/>
      <c r="QG26" s="1"/>
      <c r="QK26" s="1"/>
      <c r="QO26" s="1"/>
      <c r="QS26" s="1"/>
      <c r="QW26" s="1"/>
      <c r="RA26" s="1"/>
      <c r="RM26" s="1"/>
    </row>
    <row r="27" spans="281:501" x14ac:dyDescent="0.25">
      <c r="JU27" s="1"/>
      <c r="KO27" s="1"/>
      <c r="LA27" s="1"/>
      <c r="LI27" s="1"/>
      <c r="LU27" s="1"/>
      <c r="LY27" s="1"/>
      <c r="MC27" s="1"/>
      <c r="MG27" s="1"/>
      <c r="MK27" s="1"/>
      <c r="MO27" s="1"/>
      <c r="MS27" s="1"/>
      <c r="MW27" s="1"/>
      <c r="NA27" s="1"/>
      <c r="NE27" s="1"/>
      <c r="NI27" s="1"/>
      <c r="NM27" s="1"/>
      <c r="NQ27" s="1"/>
      <c r="NU27" s="1"/>
      <c r="NY27" s="1"/>
      <c r="OC27" s="1"/>
      <c r="OG27" s="1"/>
      <c r="OK27" s="1"/>
      <c r="OO27" s="1"/>
      <c r="OS27" s="1"/>
      <c r="OW27" s="1"/>
      <c r="PA27" s="1"/>
      <c r="PE27" s="1"/>
      <c r="PI27" s="1"/>
      <c r="PM27" s="1"/>
      <c r="PQ27" s="1"/>
      <c r="PU27" s="1"/>
      <c r="PY27" s="1"/>
      <c r="QC27" s="1"/>
      <c r="QG27" s="1"/>
      <c r="QK27" s="1"/>
      <c r="QO27" s="1"/>
      <c r="QS27" s="1"/>
      <c r="QW27" s="1"/>
      <c r="RA27" s="1"/>
      <c r="RM27" s="1"/>
    </row>
    <row r="28" spans="281:501" x14ac:dyDescent="0.25">
      <c r="JU28" s="1"/>
      <c r="KO28" s="1"/>
      <c r="LA28" s="1"/>
      <c r="LI28" s="1"/>
      <c r="LU28" s="1"/>
      <c r="LY28" s="1"/>
      <c r="MC28" s="1"/>
      <c r="MG28" s="1"/>
      <c r="MK28" s="1"/>
      <c r="MO28" s="1"/>
      <c r="MS28" s="1"/>
      <c r="MW28" s="1"/>
      <c r="NA28" s="1"/>
      <c r="NE28" s="1"/>
      <c r="NI28" s="1"/>
      <c r="NM28" s="1"/>
      <c r="NQ28" s="1"/>
      <c r="NU28" s="1"/>
      <c r="NY28" s="1"/>
      <c r="OC28" s="1"/>
      <c r="OG28" s="1"/>
      <c r="OK28" s="1"/>
      <c r="OO28" s="1"/>
      <c r="OS28" s="1"/>
      <c r="OW28" s="1"/>
      <c r="PA28" s="1"/>
      <c r="PE28" s="1"/>
      <c r="PI28" s="1"/>
      <c r="PM28" s="1"/>
      <c r="PQ28" s="1"/>
      <c r="PU28" s="1"/>
      <c r="PY28" s="1"/>
      <c r="QC28" s="1"/>
      <c r="QG28" s="1"/>
      <c r="QK28" s="1"/>
      <c r="QO28" s="1"/>
      <c r="QS28" s="1"/>
      <c r="QW28" s="1"/>
      <c r="RA28" s="1"/>
      <c r="RM28" s="1"/>
    </row>
    <row r="29" spans="281:501" x14ac:dyDescent="0.25">
      <c r="JU29" s="1"/>
      <c r="KO29" s="1"/>
      <c r="LA29" s="1"/>
      <c r="LI29" s="1"/>
      <c r="LU29" s="1"/>
      <c r="LY29" s="1"/>
      <c r="MC29" s="1"/>
      <c r="MG29" s="1"/>
      <c r="MK29" s="1"/>
      <c r="MO29" s="1"/>
      <c r="MS29" s="1"/>
      <c r="MW29" s="1"/>
      <c r="NA29" s="1"/>
      <c r="NE29" s="1"/>
      <c r="NI29" s="1"/>
      <c r="NM29" s="1"/>
      <c r="NQ29" s="1"/>
      <c r="NU29" s="1"/>
      <c r="NY29" s="1"/>
      <c r="OC29" s="1"/>
      <c r="OG29" s="1"/>
      <c r="OK29" s="1"/>
      <c r="OO29" s="1"/>
      <c r="OS29" s="1"/>
      <c r="OW29" s="1"/>
      <c r="PA29" s="1"/>
      <c r="PE29" s="1"/>
      <c r="PI29" s="1"/>
      <c r="PM29" s="1"/>
      <c r="PQ29" s="1"/>
      <c r="PU29" s="1"/>
      <c r="PY29" s="1"/>
      <c r="QC29" s="1"/>
      <c r="QG29" s="1"/>
      <c r="QK29" s="1"/>
      <c r="QO29" s="1"/>
      <c r="QS29" s="1"/>
      <c r="QW29" s="1"/>
      <c r="RA29" s="1"/>
    </row>
    <row r="30" spans="281:501" x14ac:dyDescent="0.25">
      <c r="JU30" s="1"/>
      <c r="KO30" s="1"/>
      <c r="LA30" s="1"/>
      <c r="LI30" s="1"/>
      <c r="LU30" s="1"/>
      <c r="LY30" s="1"/>
      <c r="MC30" s="1"/>
      <c r="MG30" s="1"/>
      <c r="MK30" s="1"/>
      <c r="MO30" s="1"/>
      <c r="MS30" s="1"/>
      <c r="MW30" s="1"/>
      <c r="NA30" s="1"/>
      <c r="NE30" s="1"/>
      <c r="NI30" s="1"/>
      <c r="NM30" s="1"/>
      <c r="NQ30" s="1"/>
      <c r="NU30" s="1"/>
      <c r="NY30" s="1"/>
      <c r="OC30" s="1"/>
      <c r="OG30" s="1"/>
      <c r="OK30" s="1"/>
      <c r="OO30" s="1"/>
      <c r="OS30" s="1"/>
      <c r="OW30" s="1"/>
      <c r="PA30" s="1"/>
      <c r="PE30" s="1"/>
      <c r="PI30" s="1"/>
      <c r="PM30" s="1"/>
      <c r="PQ30" s="1"/>
      <c r="PU30" s="1"/>
      <c r="PY30" s="1"/>
      <c r="QC30" s="1"/>
      <c r="QG30" s="1"/>
      <c r="QK30" s="1"/>
      <c r="QO30" s="1"/>
      <c r="QS30" s="1"/>
      <c r="RA30" s="1"/>
    </row>
    <row r="31" spans="281:501" x14ac:dyDescent="0.25">
      <c r="JU31" s="1"/>
      <c r="KO31" s="1"/>
      <c r="LA31" s="1"/>
      <c r="LI31" s="1"/>
      <c r="LU31" s="1"/>
      <c r="LY31" s="1"/>
      <c r="MC31" s="1"/>
      <c r="MG31" s="1"/>
      <c r="MK31" s="1"/>
      <c r="MO31" s="1"/>
      <c r="MS31" s="1"/>
      <c r="MW31" s="1"/>
      <c r="NA31" s="1"/>
      <c r="NE31" s="1"/>
      <c r="NI31" s="1"/>
      <c r="NM31" s="1"/>
      <c r="NQ31" s="1"/>
      <c r="NU31" s="1"/>
      <c r="NY31" s="1"/>
      <c r="OC31" s="1"/>
      <c r="OG31" s="1"/>
      <c r="OK31" s="1"/>
      <c r="OO31" s="1"/>
      <c r="OS31" s="1"/>
      <c r="OW31" s="1"/>
      <c r="PA31" s="1"/>
      <c r="PE31" s="1"/>
      <c r="PI31" s="1"/>
      <c r="PM31" s="1"/>
      <c r="PQ31" s="1"/>
      <c r="PU31" s="1"/>
      <c r="PY31" s="1"/>
      <c r="QC31" s="1"/>
      <c r="QG31" s="1"/>
      <c r="QK31" s="1"/>
      <c r="QO31" s="1"/>
      <c r="QS31" s="1"/>
      <c r="RA31" s="1"/>
    </row>
    <row r="32" spans="281:501" x14ac:dyDescent="0.25">
      <c r="JU32" s="1"/>
      <c r="KO32" s="1"/>
      <c r="LA32" s="1"/>
      <c r="LI32" s="1"/>
      <c r="LY32" s="1"/>
      <c r="MC32" s="1"/>
      <c r="MG32" s="1"/>
      <c r="MK32" s="1"/>
      <c r="MO32" s="1"/>
      <c r="MS32" s="1"/>
      <c r="MW32" s="1"/>
      <c r="NA32" s="1"/>
      <c r="NE32" s="1"/>
      <c r="NI32" s="1"/>
      <c r="NM32" s="1"/>
      <c r="NQ32" s="1"/>
      <c r="NU32" s="1"/>
      <c r="NY32" s="1"/>
      <c r="OC32" s="1"/>
      <c r="OG32" s="1"/>
      <c r="OK32" s="1"/>
      <c r="OO32" s="1"/>
      <c r="OS32" s="1"/>
      <c r="OW32" s="1"/>
      <c r="PA32" s="1"/>
      <c r="PE32" s="1"/>
      <c r="PI32" s="1"/>
      <c r="PM32" s="1"/>
      <c r="PQ32" s="1"/>
      <c r="PU32" s="1"/>
      <c r="PY32" s="1"/>
      <c r="QC32" s="1"/>
      <c r="QG32" s="1"/>
      <c r="QK32" s="1"/>
      <c r="QO32" s="1"/>
      <c r="QS32" s="1"/>
      <c r="RA32" s="1"/>
    </row>
    <row r="33" spans="301:469" x14ac:dyDescent="0.25">
      <c r="KO33" s="1"/>
      <c r="LA33" s="1"/>
      <c r="LI33" s="1"/>
      <c r="MC33" s="1"/>
      <c r="MG33" s="1"/>
      <c r="MK33" s="1"/>
      <c r="MO33" s="1"/>
      <c r="MS33" s="1"/>
      <c r="MW33" s="1"/>
      <c r="NA33" s="1"/>
      <c r="NE33" s="1"/>
      <c r="NI33" s="1"/>
      <c r="NM33" s="1"/>
      <c r="NQ33" s="1"/>
      <c r="NU33" s="1"/>
      <c r="NY33" s="1"/>
      <c r="OC33" s="1"/>
      <c r="OG33" s="1"/>
      <c r="OK33" s="1"/>
      <c r="OO33" s="1"/>
      <c r="OS33" s="1"/>
      <c r="OW33" s="1"/>
      <c r="PA33" s="1"/>
      <c r="PE33" s="1"/>
      <c r="PI33" s="1"/>
      <c r="PM33" s="1"/>
      <c r="PQ33" s="1"/>
      <c r="PU33" s="1"/>
      <c r="PY33" s="1"/>
      <c r="QC33" s="1"/>
      <c r="QG33" s="1"/>
      <c r="QK33" s="1"/>
      <c r="QO33" s="1"/>
      <c r="QS33" s="1"/>
      <c r="RA33" s="1"/>
    </row>
    <row r="34" spans="301:469" x14ac:dyDescent="0.25">
      <c r="KO34" s="1"/>
      <c r="LI34" s="1"/>
      <c r="MC34" s="1"/>
      <c r="MK34" s="1"/>
      <c r="MO34" s="1"/>
      <c r="MS34" s="1"/>
      <c r="MW34" s="1"/>
      <c r="NA34" s="1"/>
      <c r="NE34" s="1"/>
      <c r="NI34" s="1"/>
      <c r="NM34" s="1"/>
      <c r="NQ34" s="1"/>
      <c r="NU34" s="1"/>
      <c r="NY34" s="1"/>
      <c r="OC34" s="1"/>
      <c r="OG34" s="1"/>
      <c r="OK34" s="1"/>
      <c r="OO34" s="1"/>
      <c r="OS34" s="1"/>
      <c r="OW34" s="1"/>
      <c r="PA34" s="1"/>
      <c r="PE34" s="1"/>
      <c r="PI34" s="1"/>
      <c r="PM34" s="1"/>
      <c r="PQ34" s="1"/>
      <c r="PU34" s="1"/>
      <c r="PY34" s="1"/>
      <c r="QC34" s="1"/>
      <c r="QG34" s="1"/>
      <c r="QK34" s="1"/>
      <c r="QO34" s="1"/>
      <c r="QS34" s="1"/>
      <c r="RA34" s="1"/>
    </row>
    <row r="35" spans="301:469" x14ac:dyDescent="0.25">
      <c r="KO35" s="1"/>
      <c r="LI35" s="1"/>
      <c r="MC35" s="1"/>
      <c r="MO35" s="1"/>
      <c r="MW35" s="1"/>
      <c r="NA35" s="1"/>
      <c r="NE35" s="1"/>
      <c r="NI35" s="1"/>
      <c r="NM35" s="1"/>
      <c r="NQ35" s="1"/>
      <c r="NU35" s="1"/>
      <c r="NY35" s="1"/>
      <c r="OC35" s="1"/>
      <c r="OG35" s="1"/>
      <c r="OK35" s="1"/>
      <c r="OO35" s="1"/>
      <c r="OS35" s="1"/>
      <c r="OW35" s="1"/>
      <c r="PA35" s="1"/>
      <c r="PE35" s="1"/>
      <c r="PI35" s="1"/>
      <c r="PM35" s="1"/>
      <c r="PQ35" s="1"/>
      <c r="PU35" s="1"/>
      <c r="PY35" s="1"/>
      <c r="QC35" s="1"/>
      <c r="QG35" s="1"/>
      <c r="QK35" s="1"/>
      <c r="QO35" s="1"/>
      <c r="QS35" s="1"/>
    </row>
    <row r="36" spans="301:469" x14ac:dyDescent="0.25">
      <c r="KO36" s="1"/>
      <c r="LI36" s="1"/>
      <c r="MC36" s="1"/>
      <c r="MO36" s="1"/>
      <c r="MW36" s="1"/>
      <c r="NA36" s="1"/>
      <c r="NE36" s="1"/>
      <c r="NI36" s="1"/>
      <c r="NM36" s="1"/>
      <c r="NQ36" s="1"/>
      <c r="NU36" s="1"/>
      <c r="NY36" s="1"/>
      <c r="OC36" s="1"/>
      <c r="OG36" s="1"/>
      <c r="OK36" s="1"/>
      <c r="OO36" s="1"/>
      <c r="OS36" s="1"/>
      <c r="OW36" s="1"/>
      <c r="PA36" s="1"/>
      <c r="PE36" s="1"/>
      <c r="PI36" s="1"/>
      <c r="PM36" s="1"/>
      <c r="PQ36" s="1"/>
      <c r="PU36" s="1"/>
      <c r="PY36" s="1"/>
      <c r="QC36" s="1"/>
      <c r="QG36" s="1"/>
      <c r="QK36" s="1"/>
      <c r="QO36" s="1"/>
      <c r="QS36" s="1"/>
    </row>
    <row r="37" spans="301:469" x14ac:dyDescent="0.25">
      <c r="KO37" s="1"/>
      <c r="LI37" s="1"/>
      <c r="MC37" s="1"/>
      <c r="MO37" s="1"/>
      <c r="MW37" s="1"/>
      <c r="NA37" s="1"/>
      <c r="NE37" s="1"/>
      <c r="NI37" s="1"/>
      <c r="NM37" s="1"/>
      <c r="NQ37" s="1"/>
      <c r="NU37" s="1"/>
      <c r="NY37" s="1"/>
      <c r="OC37" s="1"/>
      <c r="OG37" s="1"/>
      <c r="OK37" s="1"/>
      <c r="OO37" s="1"/>
      <c r="OS37" s="1"/>
      <c r="OW37" s="1"/>
      <c r="PA37" s="1"/>
      <c r="PE37" s="1"/>
      <c r="PI37" s="1"/>
      <c r="PM37" s="1"/>
      <c r="PQ37" s="1"/>
      <c r="PU37" s="1"/>
      <c r="PY37" s="1"/>
      <c r="QC37" s="1"/>
      <c r="QG37" s="1"/>
      <c r="QK37" s="1"/>
      <c r="QO37" s="1"/>
      <c r="QS37" s="1"/>
    </row>
    <row r="38" spans="301:469" x14ac:dyDescent="0.25">
      <c r="KO38" s="1"/>
      <c r="LI38" s="1"/>
      <c r="MC38" s="1"/>
      <c r="MW38" s="1"/>
      <c r="NA38" s="1"/>
      <c r="NE38" s="1"/>
      <c r="NI38" s="1"/>
      <c r="NM38" s="1"/>
      <c r="NQ38" s="1"/>
      <c r="NU38" s="1"/>
      <c r="NY38" s="1"/>
      <c r="OC38" s="1"/>
      <c r="OG38" s="1"/>
      <c r="OK38" s="1"/>
      <c r="OO38" s="1"/>
      <c r="OS38" s="1"/>
      <c r="OW38" s="1"/>
      <c r="PA38" s="1"/>
      <c r="PE38" s="1"/>
      <c r="PI38" s="1"/>
      <c r="PM38" s="1"/>
      <c r="PQ38" s="1"/>
      <c r="PU38" s="1"/>
      <c r="PY38" s="1"/>
      <c r="QC38" s="1"/>
      <c r="QG38" s="1"/>
      <c r="QO38" s="1"/>
      <c r="QS38" s="1"/>
    </row>
    <row r="39" spans="301:469" x14ac:dyDescent="0.25">
      <c r="KO39" s="1"/>
      <c r="LI39" s="1"/>
      <c r="MC39" s="1"/>
      <c r="MW39" s="1"/>
      <c r="NA39" s="1"/>
      <c r="NE39" s="1"/>
      <c r="NI39" s="1"/>
      <c r="NM39" s="1"/>
      <c r="NQ39" s="1"/>
      <c r="NU39" s="1"/>
      <c r="NY39" s="1"/>
      <c r="OC39" s="1"/>
      <c r="OG39" s="1"/>
      <c r="OK39" s="1"/>
      <c r="OO39" s="1"/>
      <c r="OS39" s="1"/>
      <c r="OW39" s="1"/>
      <c r="PA39" s="1"/>
      <c r="PE39" s="1"/>
      <c r="PI39" s="1"/>
      <c r="PM39" s="1"/>
      <c r="PQ39" s="1"/>
      <c r="PU39" s="1"/>
      <c r="PY39" s="1"/>
      <c r="QC39" s="1"/>
      <c r="QG39" s="1"/>
      <c r="QO39" s="1"/>
      <c r="QS39" s="1"/>
    </row>
    <row r="40" spans="301:469" x14ac:dyDescent="0.25">
      <c r="KO40" s="1"/>
      <c r="LI40" s="1"/>
      <c r="MC40" s="1"/>
      <c r="MW40" s="1"/>
      <c r="NA40" s="1"/>
      <c r="NE40" s="1"/>
      <c r="NI40" s="1"/>
      <c r="NM40" s="1"/>
      <c r="NQ40" s="1"/>
      <c r="NU40" s="1"/>
      <c r="NY40" s="1"/>
      <c r="OC40" s="1"/>
      <c r="OG40" s="1"/>
      <c r="OK40" s="1"/>
      <c r="OO40" s="1"/>
      <c r="OS40" s="1"/>
      <c r="OW40" s="1"/>
      <c r="PA40" s="1"/>
      <c r="PE40" s="1"/>
      <c r="PI40" s="1"/>
      <c r="PM40" s="1"/>
      <c r="PQ40" s="1"/>
      <c r="PU40" s="1"/>
      <c r="PY40" s="1"/>
      <c r="QC40" s="1"/>
      <c r="QG40" s="1"/>
    </row>
    <row r="41" spans="301:469" x14ac:dyDescent="0.25">
      <c r="KO41" s="1"/>
      <c r="LI41" s="1"/>
      <c r="MC41" s="1"/>
      <c r="MW41" s="1"/>
      <c r="NA41" s="1"/>
      <c r="NE41" s="1"/>
      <c r="NI41" s="1"/>
      <c r="NM41" s="1"/>
      <c r="NQ41" s="1"/>
      <c r="NU41" s="1"/>
      <c r="NY41" s="1"/>
      <c r="OC41" s="1"/>
      <c r="OG41" s="1"/>
      <c r="OK41" s="1"/>
      <c r="OO41" s="1"/>
      <c r="OS41" s="1"/>
      <c r="OW41" s="1"/>
      <c r="PA41" s="1"/>
      <c r="PE41" s="1"/>
      <c r="PI41" s="1"/>
      <c r="PM41" s="1"/>
      <c r="PQ41" s="1"/>
      <c r="PU41" s="1"/>
      <c r="PY41" s="1"/>
      <c r="QC41" s="1"/>
      <c r="QG41" s="1"/>
    </row>
    <row r="42" spans="301:469" x14ac:dyDescent="0.25">
      <c r="KO42" s="1"/>
      <c r="LI42" s="1"/>
      <c r="MC42" s="1"/>
      <c r="MW42" s="1"/>
      <c r="NA42" s="1"/>
      <c r="NE42" s="1"/>
      <c r="NI42" s="1"/>
      <c r="NM42" s="1"/>
      <c r="NQ42" s="1"/>
      <c r="NU42" s="1"/>
      <c r="NY42" s="1"/>
      <c r="OC42" s="1"/>
      <c r="OG42" s="1"/>
      <c r="OK42" s="1"/>
      <c r="OO42" s="1"/>
      <c r="OS42" s="1"/>
      <c r="OW42" s="1"/>
      <c r="PA42" s="1"/>
      <c r="PE42" s="1"/>
      <c r="PI42" s="1"/>
      <c r="PM42" s="1"/>
      <c r="PQ42" s="1"/>
      <c r="PU42" s="1"/>
      <c r="PY42" s="1"/>
      <c r="QG42" s="1"/>
    </row>
    <row r="43" spans="301:469" x14ac:dyDescent="0.25">
      <c r="KO43" s="1"/>
      <c r="LI43" s="1"/>
      <c r="MC43" s="1"/>
      <c r="MW43" s="1"/>
      <c r="NA43" s="1"/>
      <c r="NE43" s="1"/>
      <c r="NI43" s="1"/>
      <c r="NM43" s="1"/>
      <c r="NQ43" s="1"/>
      <c r="NU43" s="1"/>
      <c r="NY43" s="1"/>
      <c r="OC43" s="1"/>
      <c r="OG43" s="1"/>
      <c r="OK43" s="1"/>
      <c r="OO43" s="1"/>
      <c r="OS43" s="1"/>
      <c r="OW43" s="1"/>
      <c r="PA43" s="1"/>
      <c r="PE43" s="1"/>
      <c r="PI43" s="1"/>
      <c r="PM43" s="1"/>
      <c r="PQ43" s="1"/>
      <c r="PU43" s="1"/>
      <c r="PY43" s="1"/>
      <c r="QG43" s="1"/>
    </row>
    <row r="44" spans="301:469" x14ac:dyDescent="0.25">
      <c r="KO44" s="1"/>
      <c r="LI44" s="1"/>
      <c r="MC44" s="1"/>
      <c r="MW44" s="1"/>
      <c r="NA44" s="1"/>
      <c r="NE44" s="1"/>
      <c r="NI44" s="1"/>
      <c r="NM44" s="1"/>
      <c r="NQ44" s="1"/>
      <c r="NU44" s="1"/>
      <c r="NY44" s="1"/>
      <c r="OC44" s="1"/>
      <c r="OG44" s="1"/>
      <c r="OK44" s="1"/>
      <c r="OO44" s="1"/>
      <c r="OS44" s="1"/>
      <c r="OW44" s="1"/>
      <c r="PA44" s="1"/>
      <c r="PE44" s="1"/>
      <c r="PI44" s="1"/>
      <c r="PM44" s="1"/>
      <c r="PQ44" s="1"/>
      <c r="PU44" s="1"/>
      <c r="PY44" s="1"/>
      <c r="QG44" s="1"/>
    </row>
    <row r="45" spans="301:469" x14ac:dyDescent="0.25">
      <c r="KO45" s="1"/>
      <c r="LI45" s="1"/>
      <c r="MC45" s="1"/>
      <c r="MW45" s="1"/>
      <c r="NA45" s="1"/>
      <c r="NE45" s="1"/>
      <c r="NI45" s="1"/>
      <c r="NM45" s="1"/>
      <c r="NQ45" s="1"/>
      <c r="NU45" s="1"/>
      <c r="NY45" s="1"/>
      <c r="OC45" s="1"/>
      <c r="OG45" s="1"/>
      <c r="OK45" s="1"/>
      <c r="OO45" s="1"/>
      <c r="OS45" s="1"/>
      <c r="OW45" s="1"/>
      <c r="PA45" s="1"/>
      <c r="PE45" s="1"/>
      <c r="PI45" s="1"/>
      <c r="PM45" s="1"/>
      <c r="PQ45" s="1"/>
      <c r="PU45" s="1"/>
      <c r="PY45" s="1"/>
      <c r="QG45" s="1"/>
    </row>
    <row r="46" spans="301:469" x14ac:dyDescent="0.25">
      <c r="KO46" s="1"/>
      <c r="LI46" s="1"/>
      <c r="MC46" s="1"/>
      <c r="MW46" s="1"/>
      <c r="NA46" s="1"/>
      <c r="NE46" s="1"/>
      <c r="NI46" s="1"/>
      <c r="NM46" s="1"/>
      <c r="NQ46" s="1"/>
      <c r="NU46" s="1"/>
      <c r="NY46" s="1"/>
      <c r="OC46" s="1"/>
      <c r="OG46" s="1"/>
      <c r="OK46" s="1"/>
      <c r="OO46" s="1"/>
      <c r="OS46" s="1"/>
      <c r="OW46" s="1"/>
      <c r="PA46" s="1"/>
      <c r="PE46" s="1"/>
      <c r="PI46" s="1"/>
      <c r="PM46" s="1"/>
      <c r="PQ46" s="1"/>
      <c r="PU46" s="1"/>
      <c r="PY46" s="1"/>
    </row>
    <row r="47" spans="301:469" x14ac:dyDescent="0.25">
      <c r="LI47" s="1"/>
      <c r="MC47" s="1"/>
      <c r="MW47" s="1"/>
      <c r="NA47" s="1"/>
      <c r="NE47" s="1"/>
      <c r="NI47" s="1"/>
      <c r="NM47" s="1"/>
      <c r="NQ47" s="1"/>
      <c r="NU47" s="1"/>
      <c r="NY47" s="1"/>
      <c r="OC47" s="1"/>
      <c r="OG47" s="1"/>
      <c r="OK47" s="1"/>
      <c r="OO47" s="1"/>
      <c r="OS47" s="1"/>
      <c r="OW47" s="1"/>
      <c r="PA47" s="1"/>
      <c r="PE47" s="1"/>
      <c r="PI47" s="1"/>
      <c r="PM47" s="1"/>
      <c r="PQ47" s="1"/>
      <c r="PU47" s="1"/>
      <c r="PY47" s="1"/>
    </row>
    <row r="48" spans="301:469" x14ac:dyDescent="0.25">
      <c r="LI48" s="1"/>
      <c r="MC48" s="1"/>
      <c r="MW48" s="1"/>
      <c r="NA48" s="1"/>
      <c r="NE48" s="1"/>
      <c r="NI48" s="1"/>
      <c r="NM48" s="1"/>
      <c r="NQ48" s="1"/>
      <c r="NU48" s="1"/>
      <c r="NY48" s="1"/>
      <c r="OC48" s="1"/>
      <c r="OG48" s="1"/>
      <c r="OK48" s="1"/>
      <c r="OO48" s="1"/>
      <c r="OS48" s="1"/>
      <c r="OW48" s="1"/>
      <c r="PA48" s="1"/>
      <c r="PE48" s="1"/>
      <c r="PI48" s="1"/>
      <c r="PM48" s="1"/>
      <c r="PQ48" s="1"/>
      <c r="PU48" s="1"/>
      <c r="PY48" s="1"/>
    </row>
    <row r="49" spans="321:441" x14ac:dyDescent="0.25">
      <c r="LI49" s="1"/>
      <c r="MC49" s="1"/>
      <c r="MW49" s="1"/>
      <c r="NA49" s="1"/>
      <c r="NE49" s="1"/>
      <c r="NI49" s="1"/>
      <c r="NM49" s="1"/>
      <c r="NQ49" s="1"/>
      <c r="NU49" s="1"/>
      <c r="NY49" s="1"/>
      <c r="OC49" s="1"/>
      <c r="OG49" s="1"/>
      <c r="OK49" s="1"/>
      <c r="OO49" s="1"/>
      <c r="OS49" s="1"/>
      <c r="OW49" s="1"/>
      <c r="PA49" s="1"/>
      <c r="PE49" s="1"/>
      <c r="PI49" s="1"/>
      <c r="PM49" s="1"/>
      <c r="PQ49" s="1"/>
      <c r="PU49" s="1"/>
      <c r="PY49" s="1"/>
    </row>
    <row r="50" spans="321:441" x14ac:dyDescent="0.25">
      <c r="LI50" s="1"/>
      <c r="MC50" s="1"/>
      <c r="MW50" s="1"/>
      <c r="NA50" s="1"/>
      <c r="NE50" s="1"/>
      <c r="NI50" s="1"/>
      <c r="NM50" s="1"/>
      <c r="NQ50" s="1"/>
      <c r="NU50" s="1"/>
      <c r="NY50" s="1"/>
      <c r="OC50" s="1"/>
      <c r="OG50" s="1"/>
      <c r="OK50" s="1"/>
      <c r="OO50" s="1"/>
      <c r="OS50" s="1"/>
      <c r="OW50" s="1"/>
      <c r="PA50" s="1"/>
      <c r="PE50" s="1"/>
      <c r="PI50" s="1"/>
      <c r="PM50" s="1"/>
      <c r="PQ50" s="1"/>
      <c r="PU50" s="1"/>
      <c r="PY50" s="1"/>
    </row>
    <row r="51" spans="321:441" x14ac:dyDescent="0.25">
      <c r="LI51" s="1"/>
      <c r="MC51" s="1"/>
      <c r="MW51" s="1"/>
      <c r="NA51" s="1"/>
      <c r="NE51" s="1"/>
      <c r="NI51" s="1"/>
      <c r="NM51" s="1"/>
      <c r="NQ51" s="1"/>
      <c r="NU51" s="1"/>
      <c r="NY51" s="1"/>
      <c r="OC51" s="1"/>
      <c r="OG51" s="1"/>
      <c r="OK51" s="1"/>
      <c r="OO51" s="1"/>
      <c r="OS51" s="1"/>
      <c r="OW51" s="1"/>
      <c r="PA51" s="1"/>
      <c r="PE51" s="1"/>
      <c r="PI51" s="1"/>
      <c r="PM51" s="1"/>
      <c r="PQ51" s="1"/>
      <c r="PU51" s="1"/>
      <c r="PY51" s="1"/>
    </row>
    <row r="52" spans="321:441" x14ac:dyDescent="0.25">
      <c r="LI52" s="1"/>
      <c r="MC52" s="1"/>
      <c r="MW52" s="1"/>
      <c r="NA52" s="1"/>
      <c r="NE52" s="1"/>
      <c r="NI52" s="1"/>
      <c r="NM52" s="1"/>
      <c r="NQ52" s="1"/>
      <c r="NU52" s="1"/>
      <c r="NY52" s="1"/>
      <c r="OC52" s="1"/>
      <c r="OG52" s="1"/>
      <c r="OK52" s="1"/>
      <c r="OO52" s="1"/>
      <c r="OS52" s="1"/>
      <c r="OW52" s="1"/>
      <c r="PA52" s="1"/>
      <c r="PE52" s="1"/>
      <c r="PI52" s="1"/>
      <c r="PM52" s="1"/>
      <c r="PQ52" s="1"/>
      <c r="PU52" s="1"/>
      <c r="PY52" s="1"/>
    </row>
    <row r="53" spans="321:441" x14ac:dyDescent="0.25">
      <c r="LI53" s="1"/>
      <c r="MC53" s="1"/>
      <c r="MW53" s="1"/>
      <c r="NA53" s="1"/>
      <c r="NE53" s="1"/>
      <c r="NI53" s="1"/>
      <c r="NM53" s="1"/>
      <c r="NQ53" s="1"/>
      <c r="NU53" s="1"/>
      <c r="NY53" s="1"/>
      <c r="OC53" s="1"/>
      <c r="OG53" s="1"/>
      <c r="OK53" s="1"/>
      <c r="OO53" s="1"/>
      <c r="OS53" s="1"/>
      <c r="OW53" s="1"/>
      <c r="PA53" s="1"/>
      <c r="PE53" s="1"/>
      <c r="PI53" s="1"/>
      <c r="PM53" s="1"/>
      <c r="PQ53" s="1"/>
      <c r="PU53" s="1"/>
      <c r="PY53" s="1"/>
    </row>
    <row r="54" spans="321:441" x14ac:dyDescent="0.25">
      <c r="LI54" s="1"/>
      <c r="MC54" s="1"/>
      <c r="MW54" s="1"/>
      <c r="NA54" s="1"/>
      <c r="NE54" s="1"/>
      <c r="NI54" s="1"/>
      <c r="NM54" s="1"/>
      <c r="NQ54" s="1"/>
      <c r="NU54" s="1"/>
      <c r="NY54" s="1"/>
      <c r="OC54" s="1"/>
      <c r="OG54" s="1"/>
      <c r="OK54" s="1"/>
      <c r="OO54" s="1"/>
      <c r="OS54" s="1"/>
      <c r="OW54" s="1"/>
      <c r="PA54" s="1"/>
      <c r="PE54" s="1"/>
      <c r="PI54" s="1"/>
      <c r="PM54" s="1"/>
      <c r="PQ54" s="1"/>
      <c r="PY54" s="1"/>
    </row>
    <row r="55" spans="321:441" x14ac:dyDescent="0.25">
      <c r="LI55" s="1"/>
      <c r="MC55" s="1"/>
      <c r="MW55" s="1"/>
      <c r="NA55" s="1"/>
      <c r="NE55" s="1"/>
      <c r="NI55" s="1"/>
      <c r="NM55" s="1"/>
      <c r="NQ55" s="1"/>
      <c r="NU55" s="1"/>
      <c r="NY55" s="1"/>
      <c r="OC55" s="1"/>
      <c r="OG55" s="1"/>
      <c r="OK55" s="1"/>
      <c r="OO55" s="1"/>
      <c r="OS55" s="1"/>
      <c r="OW55" s="1"/>
      <c r="PA55" s="1"/>
      <c r="PE55" s="1"/>
      <c r="PI55" s="1"/>
      <c r="PM55" s="1"/>
      <c r="PQ55" s="1"/>
      <c r="PY55" s="1"/>
    </row>
    <row r="56" spans="321:441" x14ac:dyDescent="0.25">
      <c r="MC56" s="1"/>
      <c r="MW56" s="1"/>
      <c r="NA56" s="1"/>
      <c r="NE56" s="1"/>
      <c r="NI56" s="1"/>
      <c r="NM56" s="1"/>
      <c r="NQ56" s="1"/>
      <c r="NU56" s="1"/>
      <c r="NY56" s="1"/>
      <c r="OC56" s="1"/>
      <c r="OG56" s="1"/>
      <c r="OK56" s="1"/>
      <c r="OO56" s="1"/>
      <c r="OS56" s="1"/>
      <c r="OW56" s="1"/>
      <c r="PA56" s="1"/>
      <c r="PE56" s="1"/>
      <c r="PI56" s="1"/>
      <c r="PM56" s="1"/>
      <c r="PQ56" s="1"/>
      <c r="PY56" s="1"/>
    </row>
    <row r="57" spans="321:441" x14ac:dyDescent="0.25">
      <c r="MC57" s="1"/>
      <c r="MW57" s="1"/>
      <c r="NA57" s="1"/>
      <c r="NE57" s="1"/>
      <c r="NI57" s="1"/>
      <c r="NM57" s="1"/>
      <c r="NQ57" s="1"/>
      <c r="NU57" s="1"/>
      <c r="NY57" s="1"/>
      <c r="OC57" s="1"/>
      <c r="OG57" s="1"/>
      <c r="OK57" s="1"/>
      <c r="OO57" s="1"/>
      <c r="OS57" s="1"/>
      <c r="OW57" s="1"/>
      <c r="PA57" s="1"/>
      <c r="PE57" s="1"/>
      <c r="PI57" s="1"/>
      <c r="PM57" s="1"/>
      <c r="PQ57" s="1"/>
      <c r="PY57" s="1"/>
    </row>
    <row r="58" spans="321:441" x14ac:dyDescent="0.25">
      <c r="MC58" s="1"/>
      <c r="MW58" s="1"/>
      <c r="NA58" s="1"/>
      <c r="NI58" s="1"/>
      <c r="NM58" s="1"/>
      <c r="NQ58" s="1"/>
      <c r="NU58" s="1"/>
      <c r="NY58" s="1"/>
      <c r="OC58" s="1"/>
      <c r="OG58" s="1"/>
      <c r="OK58" s="1"/>
      <c r="OO58" s="1"/>
      <c r="OS58" s="1"/>
      <c r="OW58" s="1"/>
      <c r="PA58" s="1"/>
      <c r="PE58" s="1"/>
      <c r="PI58" s="1"/>
      <c r="PM58" s="1"/>
      <c r="PQ58" s="1"/>
      <c r="PY58" s="1"/>
    </row>
    <row r="59" spans="321:441" x14ac:dyDescent="0.25">
      <c r="MW59" s="1"/>
      <c r="NI59" s="1"/>
      <c r="NM59" s="1"/>
      <c r="NQ59" s="1"/>
      <c r="NU59" s="1"/>
      <c r="NY59" s="1"/>
      <c r="OC59" s="1"/>
      <c r="OG59" s="1"/>
      <c r="OK59" s="1"/>
      <c r="OO59" s="1"/>
      <c r="OS59" s="1"/>
      <c r="OW59" s="1"/>
      <c r="PA59" s="1"/>
      <c r="PE59" s="1"/>
      <c r="PI59" s="1"/>
      <c r="PM59" s="1"/>
      <c r="PY59" s="1"/>
    </row>
    <row r="60" spans="321:441" x14ac:dyDescent="0.25">
      <c r="MW60" s="1"/>
      <c r="NI60" s="1"/>
      <c r="NQ60" s="1"/>
      <c r="NU60" s="1"/>
      <c r="NY60" s="1"/>
      <c r="OC60" s="1"/>
      <c r="OG60" s="1"/>
      <c r="OK60" s="1"/>
      <c r="OO60" s="1"/>
      <c r="OS60" s="1"/>
      <c r="OW60" s="1"/>
      <c r="PA60" s="1"/>
      <c r="PE60" s="1"/>
      <c r="PI60" s="1"/>
      <c r="PM60" s="1"/>
      <c r="PY60" s="1"/>
    </row>
    <row r="61" spans="321:441" x14ac:dyDescent="0.25">
      <c r="MW61" s="1"/>
      <c r="NI61" s="1"/>
      <c r="NQ61" s="1"/>
      <c r="NU61" s="1"/>
      <c r="NY61" s="1"/>
      <c r="OC61" s="1"/>
      <c r="OG61" s="1"/>
      <c r="OK61" s="1"/>
      <c r="OO61" s="1"/>
      <c r="OS61" s="1"/>
      <c r="OW61" s="1"/>
      <c r="PA61" s="1"/>
      <c r="PE61" s="1"/>
      <c r="PY61" s="1"/>
    </row>
    <row r="62" spans="321:441" x14ac:dyDescent="0.25">
      <c r="MW62" s="1"/>
      <c r="NQ62" s="1"/>
      <c r="NU62" s="1"/>
      <c r="NY62" s="1"/>
      <c r="OC62" s="1"/>
      <c r="OG62" s="1"/>
      <c r="OK62" s="1"/>
      <c r="OO62" s="1"/>
      <c r="OS62" s="1"/>
      <c r="OW62" s="1"/>
      <c r="PA62" s="1"/>
      <c r="PE62" s="1"/>
      <c r="PY62" s="1"/>
    </row>
    <row r="63" spans="321:441" x14ac:dyDescent="0.25">
      <c r="MW63" s="1"/>
      <c r="NQ63" s="1"/>
      <c r="NU63" s="1"/>
      <c r="OG63" s="1"/>
      <c r="OK63" s="1"/>
      <c r="OO63" s="1"/>
      <c r="OS63" s="1"/>
      <c r="OW63" s="1"/>
      <c r="PA63" s="1"/>
      <c r="PE63" s="1"/>
    </row>
    <row r="64" spans="321:441" x14ac:dyDescent="0.25">
      <c r="MW64" s="1"/>
      <c r="NQ64" s="1"/>
      <c r="NU64" s="1"/>
      <c r="OG64" s="1"/>
      <c r="OK64" s="1"/>
      <c r="OO64" s="1"/>
      <c r="OS64" s="1"/>
      <c r="OW64" s="1"/>
      <c r="PA64" s="1"/>
      <c r="PE64" s="1"/>
    </row>
    <row r="65" spans="361:421" x14ac:dyDescent="0.25">
      <c r="MW65" s="1"/>
      <c r="NQ65" s="1"/>
      <c r="NU65" s="1"/>
      <c r="OG65" s="1"/>
      <c r="OK65" s="1"/>
      <c r="OW65" s="1"/>
      <c r="PE65" s="1"/>
    </row>
    <row r="66" spans="361:421" x14ac:dyDescent="0.25">
      <c r="MW66" s="1"/>
      <c r="NQ66" s="1"/>
      <c r="OG66" s="1"/>
      <c r="PE66" s="1"/>
    </row>
    <row r="67" spans="361:421" x14ac:dyDescent="0.25">
      <c r="NQ67" s="1"/>
      <c r="PE67" s="1"/>
    </row>
    <row r="68" spans="361:421" x14ac:dyDescent="0.25">
      <c r="PE6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97"/>
  <sheetViews>
    <sheetView topLeftCell="CX1" workbookViewId="0">
      <selection activeCell="CX2" sqref="CX2 DR2 EL2 EP2 ET2 EX2 FB2 FF2 FJ2 FN2 FR2 FV2 FZ2 GD2 GF2 GH2 GJ2 GL2 GP2 GT2 GV2 GX2 GZ2 HB2 HD2 HF2 HH2 HJ2 HL2 HN2 HP2 HR2 HT2 HV2 HX2 HZ2 IB2 ID2 IF2 IH2 IJ2 IL2 IN2 IP2 IR2 IT2 IX2 JB2 JF2 JJ2 JN2 JR2 JV2 JZ2 KD2 KH2 KL2 KP2 KT2 KX2 LB2 LF2 LJ2 LN2 LR2 LV2 LZ2 MD2 MH2 ML2 MP2 MT2 MX2 NB2 NF2 NJ2 NN2 NR2 OL2 PF2 PZ2 CW3:CX19 DQ3:DR18 EK3:EL32 EO3:EP7 ES3:ET9 EW3:EX14 FA3:FB17 FE3:FF54 FI3:FJ17 FM3:FN39 FQ3:FR38 FU3:FV46 FY3:FZ72 GC3:GJ4 GK3:GL47 GO3:GP37 GS3:IR3 IS3:IT49 IW3:IX39 JA3:JB66 JE3:JF27 JI3:JJ39 JM3:JN27 JQ3:JR28 JU3:JV70 JY3:JZ34 KC3:KD25 KG3:KH37 KK3:KL20 KO3:KP71 KS3:KT19 KW3:KX16 LA3:LB42 LE3:LF17 LI3:LJ66 LM3:LN9 LQ3:LR17 LU3:LV15 LY3:LZ30 MC3:MD42 MG3:MH8 MK3:ML20 MO3:MP12 MS3:MT5 MW3:MX49 NA3:NB4 NE3:NF14 NI3:NJ11 NM3:NN9 NQ3:NR47 OK3:OL34 PE3:PF16 PY3:PZ4 GS4:IN4 IO4:IP63 GC5:GD46 GG5:GH48 GS5:GT83 GW5:HD6 HE5:IJ10 IK5:IL50 GW7:GX56 HA7:HB61 HE11:HH14 HI11:HJ54 HM11:HP18 HQ11:HR62 HU11:IF14 IG11:IH97 HE15:HF51 HU15:HX16 HY15:HZ50 IC15:ID46 HU17:HV63 HM19:HN89"/>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9.5703125" bestFit="1" customWidth="1"/>
    <col min="78" max="78" width="3" bestFit="1" customWidth="1"/>
    <col min="79" max="79" width="19.85546875" bestFit="1" customWidth="1"/>
    <col min="80" max="80" width="5" bestFit="1" customWidth="1"/>
    <col min="81" max="81" width="9.5703125" bestFit="1" customWidth="1"/>
    <col min="82" max="82" width="3" bestFit="1" customWidth="1"/>
    <col min="83" max="83" width="19.85546875" bestFit="1" customWidth="1"/>
    <col min="84" max="84" width="5" bestFit="1" customWidth="1"/>
    <col min="85" max="85" width="9.5703125" bestFit="1" customWidth="1"/>
    <col min="86" max="86" width="3" bestFit="1" customWidth="1"/>
    <col min="87" max="87" width="19.85546875" bestFit="1" customWidth="1"/>
    <col min="88" max="88" width="5" bestFit="1" customWidth="1"/>
    <col min="89" max="89" width="9.5703125" bestFit="1" customWidth="1"/>
    <col min="90" max="90" width="3" bestFit="1" customWidth="1"/>
    <col min="91" max="91" width="19.85546875" bestFit="1" customWidth="1"/>
    <col min="92" max="92" width="5" bestFit="1" customWidth="1"/>
    <col min="93" max="93" width="9.5703125" bestFit="1" customWidth="1"/>
    <col min="94" max="94" width="3" bestFit="1" customWidth="1"/>
    <col min="95" max="95" width="19.85546875" bestFit="1" customWidth="1"/>
    <col min="96" max="96" width="5" bestFit="1" customWidth="1"/>
    <col min="97" max="97" width="9.5703125" bestFit="1" customWidth="1"/>
    <col min="98" max="98" width="3" bestFit="1" customWidth="1"/>
    <col min="99" max="99" width="19.85546875" bestFit="1" customWidth="1"/>
    <col min="100" max="100" width="5" bestFit="1" customWidth="1"/>
    <col min="101" max="101" width="9.7109375" bestFit="1" customWidth="1"/>
    <col min="102" max="102" width="6"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9.5703125" bestFit="1" customWidth="1"/>
    <col min="118" max="118" width="3" bestFit="1" customWidth="1"/>
    <col min="119" max="119" width="19.85546875" bestFit="1" customWidth="1"/>
    <col min="120" max="120" width="5" bestFit="1" customWidth="1"/>
    <col min="121" max="121" width="10.7109375" bestFit="1" customWidth="1"/>
    <col min="122" max="122" width="6" bestFit="1" customWidth="1"/>
    <col min="123" max="123" width="19.85546875" bestFit="1" customWidth="1"/>
    <col min="124" max="124" width="5" bestFit="1" customWidth="1"/>
    <col min="125" max="125" width="9.5703125" bestFit="1" customWidth="1"/>
    <col min="126" max="126" width="3" bestFit="1" customWidth="1"/>
    <col min="127" max="127" width="19.85546875" bestFit="1" customWidth="1"/>
    <col min="128" max="128" width="5" bestFit="1" customWidth="1"/>
    <col min="129" max="129" width="9.5703125" bestFit="1" customWidth="1"/>
    <col min="130" max="130" width="3" bestFit="1" customWidth="1"/>
    <col min="131" max="131" width="19.85546875" bestFit="1" customWidth="1"/>
    <col min="132" max="132" width="5" bestFit="1" customWidth="1"/>
    <col min="133" max="133" width="9.5703125" bestFit="1" customWidth="1"/>
    <col min="134" max="134" width="3" bestFit="1" customWidth="1"/>
    <col min="135" max="135" width="19.85546875" bestFit="1" customWidth="1"/>
    <col min="136" max="136" width="5" bestFit="1" customWidth="1"/>
    <col min="137" max="137" width="9.5703125" bestFit="1" customWidth="1"/>
    <col min="138" max="138" width="3" bestFit="1" customWidth="1"/>
    <col min="139" max="139" width="19.85546875" bestFit="1" customWidth="1"/>
    <col min="140" max="140" width="5" bestFit="1" customWidth="1"/>
    <col min="141" max="141" width="10.7109375" bestFit="1" customWidth="1"/>
    <col min="142" max="142" width="6" bestFit="1" customWidth="1"/>
    <col min="143" max="143" width="19.85546875" bestFit="1" customWidth="1"/>
    <col min="144" max="144" width="5" bestFit="1" customWidth="1"/>
    <col min="145" max="145" width="9.7109375" bestFit="1" customWidth="1"/>
    <col min="146" max="146" width="6" bestFit="1" customWidth="1"/>
    <col min="147" max="147" width="9.5703125" bestFit="1" customWidth="1"/>
    <col min="148" max="148" width="5" bestFit="1" customWidth="1"/>
    <col min="149" max="149" width="9.7109375" bestFit="1" customWidth="1"/>
    <col min="150" max="150" width="5" bestFit="1" customWidth="1"/>
    <col min="151" max="151" width="9.5703125" bestFit="1" customWidth="1"/>
    <col min="152" max="152" width="5" bestFit="1" customWidth="1"/>
    <col min="153" max="153" width="9.7109375" bestFit="1" customWidth="1"/>
    <col min="154" max="154" width="6" bestFit="1" customWidth="1"/>
    <col min="155" max="155" width="9.5703125" bestFit="1" customWidth="1"/>
    <col min="156" max="156" width="5" bestFit="1" customWidth="1"/>
    <col min="157" max="157" width="10.7109375" bestFit="1" customWidth="1"/>
    <col min="158" max="158" width="6" bestFit="1" customWidth="1"/>
    <col min="159" max="159" width="9.5703125" bestFit="1" customWidth="1"/>
    <col min="160" max="160" width="5" bestFit="1" customWidth="1"/>
    <col min="161" max="161" width="10.7109375" bestFit="1" customWidth="1"/>
    <col min="162" max="162" width="6" bestFit="1" customWidth="1"/>
    <col min="163" max="163" width="9.5703125" bestFit="1" customWidth="1"/>
    <col min="164" max="164" width="5" bestFit="1" customWidth="1"/>
    <col min="165" max="165" width="10.7109375" bestFit="1" customWidth="1"/>
    <col min="166" max="166" width="6" bestFit="1" customWidth="1"/>
    <col min="167" max="167" width="9.5703125" bestFit="1" customWidth="1"/>
    <col min="168" max="168" width="5" bestFit="1" customWidth="1"/>
    <col min="169" max="169" width="9.7109375" bestFit="1" customWidth="1"/>
    <col min="170" max="170" width="6" bestFit="1" customWidth="1"/>
    <col min="171" max="171" width="9.5703125" bestFit="1" customWidth="1"/>
    <col min="172" max="172" width="5" bestFit="1" customWidth="1"/>
    <col min="173" max="173" width="9.7109375" bestFit="1" customWidth="1"/>
    <col min="174" max="174" width="6" bestFit="1" customWidth="1"/>
    <col min="175" max="175" width="9.5703125" bestFit="1" customWidth="1"/>
    <col min="176" max="176" width="5" bestFit="1" customWidth="1"/>
    <col min="177" max="177" width="10.7109375" bestFit="1" customWidth="1"/>
    <col min="178" max="178" width="6" bestFit="1" customWidth="1"/>
    <col min="179" max="179" width="9.5703125" bestFit="1" customWidth="1"/>
    <col min="180" max="180" width="5" bestFit="1" customWidth="1"/>
    <col min="181" max="181" width="10.7109375" bestFit="1" customWidth="1"/>
    <col min="182" max="182" width="6" bestFit="1" customWidth="1"/>
    <col min="183" max="183" width="9.5703125" bestFit="1" customWidth="1"/>
    <col min="184" max="184" width="5" bestFit="1" customWidth="1"/>
    <col min="185" max="185" width="10.7109375" bestFit="1" customWidth="1"/>
    <col min="186" max="186" width="6" bestFit="1" customWidth="1"/>
    <col min="187" max="187" width="9.7109375" bestFit="1" customWidth="1"/>
    <col min="188" max="188" width="5" bestFit="1" customWidth="1"/>
    <col min="189" max="189" width="10.7109375" bestFit="1" customWidth="1"/>
    <col min="190" max="190" width="6" bestFit="1" customWidth="1"/>
    <col min="191" max="191" width="9.5703125" bestFit="1" customWidth="1"/>
    <col min="192" max="192" width="5" bestFit="1" customWidth="1"/>
    <col min="193" max="193" width="10.7109375" bestFit="1" customWidth="1"/>
    <col min="194" max="194" width="6" bestFit="1" customWidth="1"/>
    <col min="195" max="195" width="9.5703125" bestFit="1" customWidth="1"/>
    <col min="196" max="196" width="5" bestFit="1" customWidth="1"/>
    <col min="197" max="197" width="10.7109375" bestFit="1" customWidth="1"/>
    <col min="198" max="198" width="6" bestFit="1" customWidth="1"/>
    <col min="199" max="199" width="9.5703125" bestFit="1" customWidth="1"/>
    <col min="200" max="200" width="5" bestFit="1" customWidth="1"/>
    <col min="201" max="201" width="10.7109375" bestFit="1" customWidth="1"/>
    <col min="202" max="202" width="6" bestFit="1" customWidth="1"/>
    <col min="203" max="203" width="9.7109375" bestFit="1" customWidth="1"/>
    <col min="204" max="204" width="5" bestFit="1" customWidth="1"/>
    <col min="205" max="205" width="10.7109375" bestFit="1" customWidth="1"/>
    <col min="206" max="206" width="6" bestFit="1" customWidth="1"/>
    <col min="207" max="207" width="9.7109375" bestFit="1" customWidth="1"/>
    <col min="208" max="208" width="5" bestFit="1" customWidth="1"/>
    <col min="209" max="209" width="10.7109375" bestFit="1" customWidth="1"/>
    <col min="210" max="210" width="6" bestFit="1" customWidth="1"/>
    <col min="211" max="211" width="9.7109375" bestFit="1" customWidth="1"/>
    <col min="212" max="212" width="5" bestFit="1" customWidth="1"/>
    <col min="213" max="213" width="10.7109375" bestFit="1" customWidth="1"/>
    <col min="214" max="214" width="6" bestFit="1" customWidth="1"/>
    <col min="215" max="215" width="9.7109375" bestFit="1" customWidth="1"/>
    <col min="216" max="216" width="5" bestFit="1" customWidth="1"/>
    <col min="217" max="217" width="10.7109375" bestFit="1" customWidth="1"/>
    <col min="218" max="218" width="5" bestFit="1" customWidth="1"/>
    <col min="219" max="219" width="9.7109375" bestFit="1" customWidth="1"/>
    <col min="220" max="220" width="5" bestFit="1" customWidth="1"/>
    <col min="221" max="221" width="10.7109375" bestFit="1" customWidth="1"/>
    <col min="222" max="222" width="6" bestFit="1" customWidth="1"/>
    <col min="223" max="223" width="9.7109375" bestFit="1" customWidth="1"/>
    <col min="224" max="224" width="5" bestFit="1" customWidth="1"/>
    <col min="225" max="225" width="10.7109375" bestFit="1" customWidth="1"/>
    <col min="226" max="226" width="6" bestFit="1" customWidth="1"/>
    <col min="227" max="227" width="9.7109375" bestFit="1" customWidth="1"/>
    <col min="228" max="228" width="5" bestFit="1" customWidth="1"/>
    <col min="229" max="229" width="10.7109375" bestFit="1" customWidth="1"/>
    <col min="230" max="230" width="6" bestFit="1" customWidth="1"/>
    <col min="231" max="231" width="9.7109375" bestFit="1" customWidth="1"/>
    <col min="232" max="232" width="5" bestFit="1" customWidth="1"/>
    <col min="233" max="233" width="10.7109375" bestFit="1" customWidth="1"/>
    <col min="234" max="234" width="6" bestFit="1" customWidth="1"/>
    <col min="235" max="235" width="9.7109375" bestFit="1" customWidth="1"/>
    <col min="236" max="236" width="5" bestFit="1" customWidth="1"/>
    <col min="237" max="237" width="10.7109375" bestFit="1" customWidth="1"/>
    <col min="238" max="238" width="5" bestFit="1" customWidth="1"/>
    <col min="239" max="239" width="9.7109375" bestFit="1" customWidth="1"/>
    <col min="240" max="240" width="5" bestFit="1" customWidth="1"/>
    <col min="241" max="241" width="10.7109375" bestFit="1" customWidth="1"/>
    <col min="242" max="242" width="6" bestFit="1" customWidth="1"/>
    <col min="243" max="243" width="9.5703125" bestFit="1" customWidth="1"/>
    <col min="244" max="244" width="5" bestFit="1" customWidth="1"/>
    <col min="245" max="245" width="10.7109375" bestFit="1" customWidth="1"/>
    <col min="246" max="246" width="6" bestFit="1" customWidth="1"/>
    <col min="247" max="247" width="9.5703125" bestFit="1" customWidth="1"/>
    <col min="248" max="248" width="5" bestFit="1" customWidth="1"/>
    <col min="249" max="249" width="10.7109375" bestFit="1" customWidth="1"/>
    <col min="250" max="250" width="6" bestFit="1" customWidth="1"/>
    <col min="251" max="251" width="9.5703125" bestFit="1" customWidth="1"/>
    <col min="252" max="252" width="5" bestFit="1" customWidth="1"/>
    <col min="253" max="253" width="10.7109375" bestFit="1" customWidth="1"/>
    <col min="254" max="254" width="6" bestFit="1" customWidth="1"/>
    <col min="255" max="255" width="9.5703125" bestFit="1" customWidth="1"/>
    <col min="256" max="256" width="5" bestFit="1" customWidth="1"/>
    <col min="257" max="257" width="10.7109375" bestFit="1" customWidth="1"/>
    <col min="258" max="258" width="6" bestFit="1" customWidth="1"/>
    <col min="259" max="259" width="9.5703125" bestFit="1" customWidth="1"/>
    <col min="260" max="260" width="5" bestFit="1" customWidth="1"/>
    <col min="261" max="261" width="10.7109375" bestFit="1" customWidth="1"/>
    <col min="262" max="262" width="6" bestFit="1" customWidth="1"/>
    <col min="263" max="263" width="19.85546875" bestFit="1" customWidth="1"/>
    <col min="264" max="264" width="5" bestFit="1" customWidth="1"/>
    <col min="265" max="265" width="10.7109375" bestFit="1" customWidth="1"/>
    <col min="266" max="266" width="6" bestFit="1" customWidth="1"/>
    <col min="267" max="267" width="19.85546875" bestFit="1" customWidth="1"/>
    <col min="268" max="268" width="5" bestFit="1" customWidth="1"/>
    <col min="269" max="269" width="10.7109375" bestFit="1" customWidth="1"/>
    <col min="270" max="270" width="6" bestFit="1" customWidth="1"/>
    <col min="271" max="271" width="19.85546875" bestFit="1" customWidth="1"/>
    <col min="272" max="272" width="5" bestFit="1" customWidth="1"/>
    <col min="273" max="273" width="10.7109375" bestFit="1" customWidth="1"/>
    <col min="274" max="274" width="6" bestFit="1" customWidth="1"/>
    <col min="275" max="275" width="19.85546875" bestFit="1" customWidth="1"/>
    <col min="276" max="276" width="5" bestFit="1" customWidth="1"/>
    <col min="277" max="277" width="10.7109375" bestFit="1" customWidth="1"/>
    <col min="278" max="278" width="6" bestFit="1" customWidth="1"/>
    <col min="279" max="279" width="19.85546875" bestFit="1" customWidth="1"/>
    <col min="280" max="280" width="5" bestFit="1" customWidth="1"/>
    <col min="281" max="281" width="10.7109375" bestFit="1" customWidth="1"/>
    <col min="282" max="282" width="6" bestFit="1" customWidth="1"/>
    <col min="283" max="283" width="19.85546875" bestFit="1" customWidth="1"/>
    <col min="284" max="284" width="5" bestFit="1" customWidth="1"/>
    <col min="285" max="285" width="10.7109375" bestFit="1" customWidth="1"/>
    <col min="286" max="286" width="6" bestFit="1" customWidth="1"/>
    <col min="287" max="287" width="19.85546875" bestFit="1" customWidth="1"/>
    <col min="288" max="288" width="5" bestFit="1" customWidth="1"/>
    <col min="289" max="289" width="10.7109375" bestFit="1" customWidth="1"/>
    <col min="290" max="290" width="6" bestFit="1" customWidth="1"/>
    <col min="291" max="291" width="19.85546875" bestFit="1" customWidth="1"/>
    <col min="292" max="292" width="5" bestFit="1" customWidth="1"/>
    <col min="293" max="293" width="10.7109375" bestFit="1" customWidth="1"/>
    <col min="294" max="294" width="6" bestFit="1" customWidth="1"/>
    <col min="295" max="295" width="19.85546875" bestFit="1" customWidth="1"/>
    <col min="296" max="296" width="5" bestFit="1" customWidth="1"/>
    <col min="297" max="297" width="10.7109375" bestFit="1" customWidth="1"/>
    <col min="298" max="298" width="6" bestFit="1" customWidth="1"/>
    <col min="299" max="299" width="19.85546875" bestFit="1" customWidth="1"/>
    <col min="300" max="300" width="5" bestFit="1" customWidth="1"/>
    <col min="301" max="301" width="10.7109375" bestFit="1" customWidth="1"/>
    <col min="302" max="302" width="6" bestFit="1" customWidth="1"/>
    <col min="303" max="303" width="19.85546875" bestFit="1" customWidth="1"/>
    <col min="304" max="304" width="5" bestFit="1" customWidth="1"/>
    <col min="305" max="305" width="10.7109375" bestFit="1" customWidth="1"/>
    <col min="306" max="306" width="5" bestFit="1" customWidth="1"/>
    <col min="307" max="307" width="19.85546875" bestFit="1" customWidth="1"/>
    <col min="308" max="308" width="5" bestFit="1" customWidth="1"/>
    <col min="309" max="309" width="10.7109375" bestFit="1" customWidth="1"/>
    <col min="310" max="310" width="5" bestFit="1" customWidth="1"/>
    <col min="311" max="311" width="19.85546875" bestFit="1" customWidth="1"/>
    <col min="312" max="312" width="5" bestFit="1" customWidth="1"/>
    <col min="313" max="313" width="10.7109375" bestFit="1" customWidth="1"/>
    <col min="314" max="314" width="5" bestFit="1" customWidth="1"/>
    <col min="315" max="315" width="19.85546875" bestFit="1" customWidth="1"/>
    <col min="316" max="316" width="5" bestFit="1" customWidth="1"/>
    <col min="317" max="317" width="10.7109375" bestFit="1" customWidth="1"/>
    <col min="318" max="318" width="5" bestFit="1" customWidth="1"/>
    <col min="319" max="319" width="19.85546875" bestFit="1" customWidth="1"/>
    <col min="320" max="320" width="5" bestFit="1" customWidth="1"/>
    <col min="321" max="321" width="10.7109375" bestFit="1" customWidth="1"/>
    <col min="322" max="322" width="5" bestFit="1" customWidth="1"/>
    <col min="323" max="323" width="19.85546875" bestFit="1" customWidth="1"/>
    <col min="324" max="324" width="5" bestFit="1" customWidth="1"/>
    <col min="325" max="325" width="10.7109375" bestFit="1" customWidth="1"/>
    <col min="326" max="326" width="5" bestFit="1" customWidth="1"/>
    <col min="327" max="327" width="19.85546875" bestFit="1" customWidth="1"/>
    <col min="328" max="328" width="5" bestFit="1" customWidth="1"/>
    <col min="329" max="329" width="10.7109375" bestFit="1" customWidth="1"/>
    <col min="330" max="330" width="5" bestFit="1" customWidth="1"/>
    <col min="331" max="331" width="19.85546875" bestFit="1" customWidth="1"/>
    <col min="332" max="332" width="5" bestFit="1" customWidth="1"/>
    <col min="333" max="333" width="10.7109375" bestFit="1" customWidth="1"/>
    <col min="334" max="334" width="5" bestFit="1" customWidth="1"/>
    <col min="335" max="335" width="19.85546875" bestFit="1" customWidth="1"/>
    <col min="336" max="336" width="5" bestFit="1" customWidth="1"/>
    <col min="337" max="337" width="10.7109375" bestFit="1" customWidth="1"/>
    <col min="338" max="338" width="5" bestFit="1" customWidth="1"/>
    <col min="339" max="339" width="19.85546875" bestFit="1" customWidth="1"/>
    <col min="340" max="340" width="5" bestFit="1" customWidth="1"/>
    <col min="341" max="341" width="10.7109375" bestFit="1" customWidth="1"/>
    <col min="342" max="342" width="5" bestFit="1" customWidth="1"/>
    <col min="343" max="343" width="19.85546875" bestFit="1" customWidth="1"/>
    <col min="344" max="344" width="5" bestFit="1" customWidth="1"/>
    <col min="345" max="345" width="10.7109375" bestFit="1" customWidth="1"/>
    <col min="346" max="346" width="5" bestFit="1" customWidth="1"/>
    <col min="347" max="347" width="19.85546875" bestFit="1" customWidth="1"/>
    <col min="348" max="348" width="5" bestFit="1" customWidth="1"/>
    <col min="349" max="349" width="10.7109375" bestFit="1" customWidth="1"/>
    <col min="350" max="350" width="5" bestFit="1" customWidth="1"/>
    <col min="351" max="351" width="19.85546875" bestFit="1" customWidth="1"/>
    <col min="352" max="352" width="5" bestFit="1" customWidth="1"/>
    <col min="353" max="353" width="10.7109375" bestFit="1" customWidth="1"/>
    <col min="354" max="354" width="5" bestFit="1" customWidth="1"/>
    <col min="355" max="355" width="19.85546875" bestFit="1" customWidth="1"/>
    <col min="356" max="356" width="5" bestFit="1" customWidth="1"/>
    <col min="357" max="357" width="10.7109375" bestFit="1" customWidth="1"/>
    <col min="358" max="358" width="5" bestFit="1" customWidth="1"/>
    <col min="359" max="359" width="19.85546875" bestFit="1" customWidth="1"/>
    <col min="360" max="360" width="5" bestFit="1" customWidth="1"/>
    <col min="361" max="361" width="10.7109375" bestFit="1" customWidth="1"/>
    <col min="362" max="362" width="5" bestFit="1" customWidth="1"/>
    <col min="363" max="363" width="19.85546875" bestFit="1" customWidth="1"/>
    <col min="364" max="364" width="5" bestFit="1" customWidth="1"/>
    <col min="365" max="365" width="10.7109375" bestFit="1" customWidth="1"/>
    <col min="366" max="366" width="5" bestFit="1" customWidth="1"/>
    <col min="367" max="367" width="19.85546875" bestFit="1" customWidth="1"/>
    <col min="368" max="368" width="5" bestFit="1" customWidth="1"/>
    <col min="369" max="369" width="10.7109375" bestFit="1" customWidth="1"/>
    <col min="370" max="370" width="5" bestFit="1" customWidth="1"/>
    <col min="371" max="371" width="19.85546875" bestFit="1" customWidth="1"/>
    <col min="372" max="372" width="5" bestFit="1" customWidth="1"/>
    <col min="373" max="373" width="10.7109375" bestFit="1" customWidth="1"/>
    <col min="374" max="374" width="5" bestFit="1" customWidth="1"/>
    <col min="375" max="375" width="19.85546875" bestFit="1" customWidth="1"/>
    <col min="376" max="376" width="5" bestFit="1" customWidth="1"/>
    <col min="377" max="377" width="10.7109375" bestFit="1" customWidth="1"/>
    <col min="378" max="378" width="5" bestFit="1" customWidth="1"/>
    <col min="379" max="379" width="19.85546875" bestFit="1" customWidth="1"/>
    <col min="380" max="380" width="5" bestFit="1" customWidth="1"/>
    <col min="381" max="381" width="10.7109375" bestFit="1" customWidth="1"/>
    <col min="382" max="382" width="5"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10.7109375" bestFit="1" customWidth="1"/>
    <col min="402" max="402" width="5"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10.7109375" bestFit="1" customWidth="1"/>
    <col min="422" max="422" width="5"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10.7109375" bestFit="1" customWidth="1"/>
    <col min="442" max="442" width="5"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_xll.BDH(CONCATENATE("TNA US 04/15/16 C", B$1, " Equity"), "PX_LAST", "1/1/1900", "4/15/2016")</f>
        <v>#NAME?</v>
      </c>
      <c r="C2" t="e">
        <f ca="1">_xll.BDH(CONCATENATE("TNA US 04/15/16 C", D$1, " Equity"), "PX_LAST", "1/1/1900", "4/15/2016")</f>
        <v>#NAME?</v>
      </c>
      <c r="E2" t="e">
        <f ca="1">_xll.BDH(CONCATENATE("TNA US 04/15/16 C", F$1, " Equity"), "PX_LAST", "1/1/1900", "4/15/2016")</f>
        <v>#NAME?</v>
      </c>
      <c r="G2" t="e">
        <f ca="1">_xll.BDH(CONCATENATE("TNA US 04/15/16 C", H$1, " Equity"), "PX_LAST", "1/1/1900", "4/15/2016")</f>
        <v>#NAME?</v>
      </c>
      <c r="I2" t="e">
        <f ca="1">_xll.BDH(CONCATENATE("TNA US 04/15/16 C", J$1, " Equity"), "PX_LAST", "1/1/1900", "4/15/2016")</f>
        <v>#NAME?</v>
      </c>
      <c r="K2" t="e">
        <f ca="1">_xll.BDH(CONCATENATE("TNA US 04/15/16 C", L$1, " Equity"), "PX_LAST", "1/1/1900", "4/15/2016")</f>
        <v>#NAME?</v>
      </c>
      <c r="M2" t="e">
        <f ca="1">_xll.BDH(CONCATENATE("TNA US 04/15/16 C", N$1, " Equity"), "PX_LAST", "1/1/1900", "4/15/2016")</f>
        <v>#NAME?</v>
      </c>
      <c r="O2" t="e">
        <f ca="1">_xll.BDH(CONCATENATE("TNA US 04/15/16 C", P$1, " Equity"), "PX_LAST", "1/1/1900", "4/15/2016")</f>
        <v>#NAME?</v>
      </c>
      <c r="Q2" t="e">
        <f ca="1">_xll.BDH(CONCATENATE("TNA US 04/15/16 C", R$1, " Equity"), "PX_LAST", "1/1/1900", "4/15/2016")</f>
        <v>#NAME?</v>
      </c>
      <c r="S2" t="e">
        <f ca="1">_xll.BDH(CONCATENATE("TNA US 04/15/16 C", T$1, " Equity"), "PX_LAST", "1/1/1900", "4/15/2016")</f>
        <v>#NAME?</v>
      </c>
      <c r="U2" t="e">
        <f ca="1">_xll.BDH(CONCATENATE("TNA US 04/15/16 C", V$1, " Equity"), "PX_LAST", "1/1/1900", "4/15/2016")</f>
        <v>#NAME?</v>
      </c>
      <c r="W2" t="e">
        <f ca="1">_xll.BDH(CONCATENATE("TNA US 04/15/16 C", X$1, " Equity"), "PX_LAST", "1/1/1900", "4/15/2016")</f>
        <v>#NAME?</v>
      </c>
      <c r="Y2" t="e">
        <f ca="1">_xll.BDH(CONCATENATE("TNA US 04/15/16 C", Z$1, " Equity"), "PX_LAST", "1/1/1900", "4/15/2016")</f>
        <v>#NAME?</v>
      </c>
      <c r="AA2" t="e">
        <f ca="1">_xll.BDH(CONCATENATE("TNA US 04/15/16 C", AB$1, " Equity"), "PX_LAST", "1/1/1900", "4/15/2016")</f>
        <v>#NAME?</v>
      </c>
      <c r="AC2" t="e">
        <f ca="1">_xll.BDH(CONCATENATE("TNA US 04/15/16 C", AD$1, " Equity"), "PX_LAST", "1/1/1900", "4/15/2016")</f>
        <v>#NAME?</v>
      </c>
      <c r="AE2" t="e">
        <f ca="1">_xll.BDH(CONCATENATE("TNA US 04/15/16 C", AF$1, " Equity"), "PX_LAST", "1/1/1900", "4/15/2016")</f>
        <v>#NAME?</v>
      </c>
      <c r="AG2" t="e">
        <f ca="1">_xll.BDH(CONCATENATE("TNA US 04/15/16 C", AH$1, " Equity"), "PX_LAST", "1/1/1900", "4/15/2016")</f>
        <v>#NAME?</v>
      </c>
      <c r="AI2" t="e">
        <f ca="1">_xll.BDH(CONCATENATE("TNA US 04/15/16 C", AJ$1, " Equity"), "PX_LAST", "1/1/1900", "4/15/2016")</f>
        <v>#NAME?</v>
      </c>
      <c r="AK2" t="e">
        <f ca="1">_xll.BDH(CONCATENATE("TNA US 04/15/16 C", AL$1, " Equity"), "PX_LAST", "1/1/1900", "4/15/2016")</f>
        <v>#NAME?</v>
      </c>
      <c r="AM2" t="e">
        <f ca="1">_xll.BDH(CONCATENATE("TNA US 04/15/16 C", AN$1, " Equity"), "PX_LAST", "1/1/1900", "4/15/2016")</f>
        <v>#NAME?</v>
      </c>
      <c r="AO2" t="e">
        <f ca="1">_xll.BDH(CONCATENATE("TNA US 04/15/16 C", AP$1, " Equity"), "PX_LAST", "1/1/1900", "4/15/2016")</f>
        <v>#NAME?</v>
      </c>
      <c r="AQ2" t="e">
        <f ca="1">_xll.BDH(CONCATENATE("TNA US 04/15/16 C", AR$1, " Equity"), "PX_LAST", "1/1/1900", "4/15/2016")</f>
        <v>#NAME?</v>
      </c>
      <c r="AS2" t="e">
        <f ca="1">_xll.BDH(CONCATENATE("TNA US 04/15/16 C", AT$1, " Equity"), "PX_LAST", "1/1/1900", "4/15/2016")</f>
        <v>#NAME?</v>
      </c>
      <c r="AU2" t="e">
        <f ca="1">_xll.BDH(CONCATENATE("TNA US 04/15/16 C", AV$1, " Equity"), "PX_LAST", "1/1/1900", "4/15/2016")</f>
        <v>#NAME?</v>
      </c>
      <c r="AW2" t="e">
        <f ca="1">_xll.BDH(CONCATENATE("TNA US 04/15/16 C", AX$1, " Equity"), "PX_LAST", "1/1/1900", "4/15/2016")</f>
        <v>#NAME?</v>
      </c>
      <c r="AY2" t="e">
        <f ca="1">_xll.BDH(CONCATENATE("TNA US 04/15/16 C", AZ$1, " Equity"), "PX_LAST", "1/1/1900", "4/15/2016")</f>
        <v>#NAME?</v>
      </c>
      <c r="BA2" t="e">
        <f ca="1">_xll.BDH(CONCATENATE("TNA US 04/15/16 C", BB$1, " Equity"), "PX_LAST", "1/1/1900", "4/15/2016")</f>
        <v>#NAME?</v>
      </c>
      <c r="BC2" t="e">
        <f ca="1">_xll.BDH(CONCATENATE("TNA US 04/15/16 C", BD$1, " Equity"), "PX_LAST", "1/1/1900", "4/15/2016")</f>
        <v>#NAME?</v>
      </c>
      <c r="BE2" t="e">
        <f ca="1">_xll.BDH(CONCATENATE("TNA US 04/15/16 C", BF$1, " Equity"), "PX_LAST", "1/1/1900", "4/15/2016")</f>
        <v>#NAME?</v>
      </c>
      <c r="BG2" t="e">
        <f ca="1">_xll.BDH(CONCATENATE("TNA US 04/15/16 C", BH$1, " Equity"), "PX_LAST", "1/1/1900", "4/15/2016")</f>
        <v>#NAME?</v>
      </c>
      <c r="BI2" t="e">
        <f ca="1">_xll.BDH(CONCATENATE("TNA US 04/15/16 C", BJ$1, " Equity"), "PX_LAST", "1/1/1900", "4/15/2016")</f>
        <v>#NAME?</v>
      </c>
      <c r="BK2" t="e">
        <f ca="1">_xll.BDH(CONCATENATE("TNA US 04/15/16 C", BL$1, " Equity"), "PX_LAST", "1/1/1900", "4/15/2016")</f>
        <v>#NAME?</v>
      </c>
      <c r="BM2" t="e">
        <f ca="1">_xll.BDH(CONCATENATE("TNA US 04/15/16 C", BN$1, " Equity"), "PX_LAST", "1/1/1900", "4/15/2016")</f>
        <v>#NAME?</v>
      </c>
      <c r="BO2" t="e">
        <f ca="1">_xll.BDH(CONCATENATE("TNA US 04/15/16 C", BP$1, " Equity"), "PX_LAST", "1/1/1900", "4/15/2016")</f>
        <v>#NAME?</v>
      </c>
      <c r="BQ2" t="e">
        <f ca="1">_xll.BDH(CONCATENATE("TNA US 04/15/16 C", BR$1, " Equity"), "PX_LAST", "1/1/1900", "4/15/2016")</f>
        <v>#NAME?</v>
      </c>
      <c r="BS2" t="e">
        <f ca="1">_xll.BDH(CONCATENATE("TNA US 04/15/16 C", BT$1, " Equity"), "PX_LAST", "1/1/1900", "4/15/2016")</f>
        <v>#NAME?</v>
      </c>
      <c r="BU2" t="e">
        <f ca="1">_xll.BDH(CONCATENATE("TNA US 04/15/16 C", BV$1, " Equity"), "PX_LAST", "1/1/1900", "4/15/2016")</f>
        <v>#NAME?</v>
      </c>
      <c r="BW2" t="e">
        <f ca="1">_xll.BDH(CONCATENATE("TNA US 04/15/16 C", BX$1, " Equity"), "PX_LAST", "1/1/1900", "4/15/2016")</f>
        <v>#NAME?</v>
      </c>
      <c r="BY2" t="e">
        <f ca="1">_xll.BDH(CONCATENATE("TNA US 04/15/16 C", BZ$1, " Equity"), "PX_LAST", "1/1/1900", "4/15/2016")</f>
        <v>#NAME?</v>
      </c>
      <c r="CA2" t="e">
        <f ca="1">_xll.BDH(CONCATENATE("TNA US 04/15/16 C", CB$1, " Equity"), "PX_LAST", "1/1/1900", "4/15/2016")</f>
        <v>#NAME?</v>
      </c>
      <c r="CC2" t="e">
        <f ca="1">_xll.BDH(CONCATENATE("TNA US 04/15/16 C", CD$1, " Equity"), "PX_LAST", "1/1/1900", "4/15/2016")</f>
        <v>#NAME?</v>
      </c>
      <c r="CE2" t="e">
        <f ca="1">_xll.BDH(CONCATENATE("TNA US 04/15/16 C", CF$1, " Equity"), "PX_LAST", "1/1/1900", "4/15/2016")</f>
        <v>#NAME?</v>
      </c>
      <c r="CG2" t="e">
        <f ca="1">_xll.BDH(CONCATENATE("TNA US 04/15/16 C", CH$1, " Equity"), "PX_LAST", "1/1/1900", "4/15/2016")</f>
        <v>#NAME?</v>
      </c>
      <c r="CI2" t="e">
        <f ca="1">_xll.BDH(CONCATENATE("TNA US 04/15/16 C", CJ$1, " Equity"), "PX_LAST", "1/1/1900", "4/15/2016")</f>
        <v>#NAME?</v>
      </c>
      <c r="CK2" t="e">
        <f ca="1">_xll.BDH(CONCATENATE("TNA US 04/15/16 C", CL$1, " Equity"), "PX_LAST", "1/1/1900", "4/15/2016")</f>
        <v>#NAME?</v>
      </c>
      <c r="CM2" t="e">
        <f ca="1">_xll.BDH(CONCATENATE("TNA US 04/15/16 C", CN$1, " Equity"), "PX_LAST", "1/1/1900", "4/15/2016")</f>
        <v>#NAME?</v>
      </c>
      <c r="CO2" t="e">
        <f ca="1">_xll.BDH(CONCATENATE("TNA US 04/15/16 C", CP$1, " Equity"), "PX_LAST", "1/1/1900", "4/15/2016")</f>
        <v>#NAME?</v>
      </c>
      <c r="CQ2" t="e">
        <f ca="1">_xll.BDH(CONCATENATE("TNA US 04/15/16 C", CR$1, " Equity"), "PX_LAST", "1/1/1900", "4/15/2016")</f>
        <v>#NAME?</v>
      </c>
      <c r="CS2" t="e">
        <f ca="1">_xll.BDH(CONCATENATE("TNA US 04/15/16 C", CT$1, " Equity"), "PX_LAST", "1/1/1900", "4/15/2016")</f>
        <v>#NAME?</v>
      </c>
      <c r="CU2" t="e">
        <f ca="1">_xll.BDH(CONCATENATE("TNA US 04/15/16 C", CV$1, " Equity"), "PX_LAST", "1/1/1900", "4/15/2016")</f>
        <v>#NAME?</v>
      </c>
      <c r="CW2" s="1" t="e">
        <f ca="1">_xll.BDH(CONCATENATE("TNA US 04/15/16 C", CX$1, " Equity"),"PX_LAST","1/1/1900","4/15/2016","cols=2;rows=18")</f>
        <v>#NAME?</v>
      </c>
      <c r="CY2" t="e">
        <f ca="1">_xll.BDH(CONCATENATE("TNA US 04/15/16 C", CZ$1, " Equity"), "PX_LAST", "1/1/1900", "4/15/2016")</f>
        <v>#NAME?</v>
      </c>
      <c r="DA2" t="e">
        <f ca="1">_xll.BDH(CONCATENATE("TNA US 04/15/16 C", DB$1, " Equity"), "PX_LAST", "1/1/1900", "4/15/2016")</f>
        <v>#NAME?</v>
      </c>
      <c r="DC2" t="e">
        <f ca="1">_xll.BDH(CONCATENATE("TNA US 04/15/16 C", DD$1, " Equity"), "PX_LAST", "1/1/1900", "4/15/2016")</f>
        <v>#NAME?</v>
      </c>
      <c r="DE2" t="e">
        <f ca="1">_xll.BDH(CONCATENATE("TNA US 04/15/16 C", DF$1, " Equity"), "PX_LAST", "1/1/1900", "4/15/2016")</f>
        <v>#NAME?</v>
      </c>
      <c r="DG2" t="e">
        <f ca="1">_xll.BDH(CONCATENATE("TNA US 04/15/16 C", DH$1, " Equity"), "PX_LAST", "1/1/1900", "4/15/2016")</f>
        <v>#NAME?</v>
      </c>
      <c r="DI2" t="e">
        <f ca="1">_xll.BDH(CONCATENATE("TNA US 04/15/16 C", DJ$1, " Equity"), "PX_LAST", "1/1/1900", "4/15/2016")</f>
        <v>#NAME?</v>
      </c>
      <c r="DK2" t="e">
        <f ca="1">_xll.BDH(CONCATENATE("TNA US 04/15/16 C", DL$1, " Equity"), "PX_LAST", "1/1/1900", "4/15/2016")</f>
        <v>#NAME?</v>
      </c>
      <c r="DM2" t="e">
        <f ca="1">_xll.BDH(CONCATENATE("TNA US 04/15/16 C", DN$1, " Equity"), "PX_LAST", "1/1/1900", "4/15/2016")</f>
        <v>#NAME?</v>
      </c>
      <c r="DO2" t="e">
        <f ca="1">_xll.BDH(CONCATENATE("TNA US 04/15/16 C", DP$1, " Equity"), "PX_LAST", "1/1/1900", "4/15/2016")</f>
        <v>#NAME?</v>
      </c>
      <c r="DQ2" s="1" t="e">
        <f ca="1">_xll.BDH(CONCATENATE("TNA US 04/15/16 C", DR$1, " Equity"),"PX_LAST","1/1/1900","4/15/2016","cols=2;rows=17")</f>
        <v>#NAME?</v>
      </c>
      <c r="DS2" t="e">
        <f ca="1">_xll.BDH(CONCATENATE("TNA US 04/15/16 C", DT$1, " Equity"), "PX_LAST", "1/1/1900", "4/15/2016")</f>
        <v>#NAME?</v>
      </c>
      <c r="DU2" t="e">
        <f ca="1">_xll.BDH(CONCATENATE("TNA US 04/15/16 C", DV$1, " Equity"), "PX_LAST", "1/1/1900", "4/15/2016")</f>
        <v>#NAME?</v>
      </c>
      <c r="DW2" t="e">
        <f ca="1">_xll.BDH(CONCATENATE("TNA US 04/15/16 C", DX$1, " Equity"), "PX_LAST", "1/1/1900", "4/15/2016")</f>
        <v>#NAME?</v>
      </c>
      <c r="DY2" t="e">
        <f ca="1">_xll.BDH(CONCATENATE("TNA US 04/15/16 C", DZ$1, " Equity"), "PX_LAST", "1/1/1900", "4/15/2016")</f>
        <v>#NAME?</v>
      </c>
      <c r="EA2" t="e">
        <f ca="1">_xll.BDH(CONCATENATE("TNA US 04/15/16 C", EB$1, " Equity"), "PX_LAST", "1/1/1900", "4/15/2016")</f>
        <v>#NAME?</v>
      </c>
      <c r="EC2" t="e">
        <f ca="1">_xll.BDH(CONCATENATE("TNA US 04/15/16 C", ED$1, " Equity"), "PX_LAST", "1/1/1900", "4/15/2016")</f>
        <v>#NAME?</v>
      </c>
      <c r="EE2" t="e">
        <f ca="1">_xll.BDH(CONCATENATE("TNA US 04/15/16 C", EF$1, " Equity"), "PX_LAST", "1/1/1900", "4/15/2016")</f>
        <v>#NAME?</v>
      </c>
      <c r="EG2" t="e">
        <f ca="1">_xll.BDH(CONCATENATE("TNA US 04/15/16 C", EH$1, " Equity"), "PX_LAST", "1/1/1900", "4/15/2016")</f>
        <v>#NAME?</v>
      </c>
      <c r="EI2" t="e">
        <f ca="1">_xll.BDH(CONCATENATE("TNA US 04/15/16 C", EJ$1, " Equity"), "PX_LAST", "1/1/1900", "4/15/2016")</f>
        <v>#NAME?</v>
      </c>
      <c r="EK2" s="1" t="e">
        <f ca="1">_xll.BDH(CONCATENATE("TNA US 04/15/16 C", EL$1, " Equity"),"PX_LAST","1/1/1900","4/15/2016","cols=2;rows=31")</f>
        <v>#NAME?</v>
      </c>
      <c r="EM2" t="e">
        <f ca="1">_xll.BDH(CONCATENATE("TNA US 04/15/16 C", EN$1, " Equity"), "PX_LAST", "1/1/1900", "4/15/2016")</f>
        <v>#NAME?</v>
      </c>
      <c r="EO2" s="1" t="e">
        <f ca="1">_xll.BDH(CONCATENATE("TNA US 04/15/16 C", EP$1, " Equity"),"PX_LAST","1/1/1900","4/15/2016","cols=2;rows=6")</f>
        <v>#NAME?</v>
      </c>
      <c r="EQ2" t="e">
        <f ca="1">_xll.BDH(CONCATENATE("TNA US 04/15/16 C", ER$1, " Equity"), "PX_LAST", "1/1/1900", "4/15/2016")</f>
        <v>#NAME?</v>
      </c>
      <c r="ES2" s="1" t="e">
        <f ca="1">_xll.BDH(CONCATENATE("TNA US 04/15/16 C", ET$1, " Equity"),"PX_LAST","1/1/1900","4/15/2016","cols=2;rows=8")</f>
        <v>#NAME?</v>
      </c>
      <c r="EU2" t="e">
        <f ca="1">_xll.BDH(CONCATENATE("TNA US 04/15/16 C", EV$1, " Equity"), "PX_LAST", "1/1/1900", "4/15/2016")</f>
        <v>#NAME?</v>
      </c>
      <c r="EW2" s="1" t="e">
        <f ca="1">_xll.BDH(CONCATENATE("TNA US 04/15/16 C", EX$1, " Equity"),"PX_LAST","1/1/1900","4/15/2016","cols=2;rows=13")</f>
        <v>#NAME?</v>
      </c>
      <c r="EY2" t="e">
        <f ca="1">_xll.BDH(CONCATENATE("TNA US 04/15/16 C", EZ$1, " Equity"), "PX_LAST", "1/1/1900", "4/15/2016")</f>
        <v>#NAME?</v>
      </c>
      <c r="FA2" s="1" t="e">
        <f ca="1">_xll.BDH(CONCATENATE("TNA US 04/15/16 C", FB$1, " Equity"),"PX_LAST","1/1/1900","4/15/2016","cols=2;rows=16")</f>
        <v>#NAME?</v>
      </c>
      <c r="FC2" t="e">
        <f ca="1">_xll.BDH(CONCATENATE("TNA US 04/15/16 C", FD$1, " Equity"), "PX_LAST", "1/1/1900", "4/15/2016")</f>
        <v>#NAME?</v>
      </c>
      <c r="FE2" s="1" t="e">
        <f ca="1">_xll.BDH(CONCATENATE("TNA US 04/15/16 C", FF$1, " Equity"),"PX_LAST","1/1/1900","4/15/2016","cols=2;rows=53")</f>
        <v>#NAME?</v>
      </c>
      <c r="FG2" t="e">
        <f ca="1">_xll.BDH(CONCATENATE("TNA US 04/15/16 C", FH$1, " Equity"), "PX_LAST", "1/1/1900", "4/15/2016")</f>
        <v>#NAME?</v>
      </c>
      <c r="FI2" s="1" t="e">
        <f ca="1">_xll.BDH(CONCATENATE("TNA US 04/15/16 C", FJ$1, " Equity"),"PX_LAST","1/1/1900","4/15/2016","cols=2;rows=16")</f>
        <v>#NAME?</v>
      </c>
      <c r="FK2" t="e">
        <f ca="1">_xll.BDH(CONCATENATE("TNA US 04/15/16 C", FL$1, " Equity"), "PX_LAST", "1/1/1900", "4/15/2016")</f>
        <v>#NAME?</v>
      </c>
      <c r="FM2" s="1" t="e">
        <f ca="1">_xll.BDH(CONCATENATE("TNA US 04/15/16 C", FN$1, " Equity"),"PX_LAST","1/1/1900","4/15/2016","cols=2;rows=38")</f>
        <v>#NAME?</v>
      </c>
      <c r="FO2" t="e">
        <f ca="1">_xll.BDH(CONCATENATE("TNA US 04/15/16 C", FP$1, " Equity"), "PX_LAST", "1/1/1900", "4/15/2016")</f>
        <v>#NAME?</v>
      </c>
      <c r="FQ2" s="1" t="e">
        <f ca="1">_xll.BDH(CONCATENATE("TNA US 04/15/16 C", FR$1, " Equity"),"PX_LAST","1/1/1900","4/15/2016","cols=2;rows=37")</f>
        <v>#NAME?</v>
      </c>
      <c r="FS2" t="e">
        <f ca="1">_xll.BDH(CONCATENATE("TNA US 04/15/16 C", FT$1, " Equity"), "PX_LAST", "1/1/1900", "4/15/2016")</f>
        <v>#NAME?</v>
      </c>
      <c r="FU2" s="1" t="e">
        <f ca="1">_xll.BDH(CONCATENATE("TNA US 04/15/16 C", FV$1, " Equity"),"PX_LAST","1/1/1900","4/15/2016","cols=2;rows=45")</f>
        <v>#NAME?</v>
      </c>
      <c r="FW2" t="e">
        <f ca="1">_xll.BDH(CONCATENATE("TNA US 04/15/16 C", FX$1, " Equity"), "PX_LAST", "1/1/1900", "4/15/2016")</f>
        <v>#NAME?</v>
      </c>
      <c r="FY2" s="1" t="e">
        <f ca="1">_xll.BDH(CONCATENATE("TNA US 04/15/16 C", FZ$1, " Equity"),"PX_LAST","1/1/1900","4/15/2016","cols=2;rows=71")</f>
        <v>#NAME?</v>
      </c>
      <c r="GA2" t="e">
        <f ca="1">_xll.BDH(CONCATENATE("TNA US 04/15/16 C", GB$1, " Equity"), "PX_LAST", "1/1/1900", "4/15/2016")</f>
        <v>#NAME?</v>
      </c>
      <c r="GC2" s="1" t="e">
        <f ca="1">_xll.BDH(CONCATENATE("TNA US 04/15/16 C", GD$1, " Equity"),"PX_LAST","1/1/1900","4/15/2016","cols=2;rows=45")</f>
        <v>#NAME?</v>
      </c>
      <c r="GE2" s="1" t="e">
        <f ca="1">_xll.BDH(CONCATENATE("TNA US 04/15/16 C", GF$1, " Equity"),"PX_LAST","1/1/1900","4/15/2016","cols=2;rows=3")</f>
        <v>#NAME?</v>
      </c>
      <c r="GG2" s="1" t="e">
        <f ca="1">_xll.BDH(CONCATENATE("TNA US 04/15/16 C", GH$1, " Equity"),"PX_LAST","1/1/1900","4/15/2016","cols=2;rows=47")</f>
        <v>#NAME?</v>
      </c>
      <c r="GI2" s="1" t="e">
        <f ca="1">_xll.BDH(CONCATENATE("TNA US 04/15/16 C", GJ$1, " Equity"),"PX_LAST","1/1/1900","4/15/2016","cols=2;rows=3")</f>
        <v>#NAME?</v>
      </c>
      <c r="GK2" s="1" t="e">
        <f ca="1">_xll.BDH(CONCATENATE("TNA US 04/15/16 C", GL$1, " Equity"),"PX_LAST","1/1/1900","4/15/2016","cols=2;rows=46")</f>
        <v>#NAME?</v>
      </c>
      <c r="GM2" t="e">
        <f ca="1">_xll.BDH(CONCATENATE("TNA US 04/15/16 C", GN$1, " Equity"), "PX_LAST", "1/1/1900", "4/15/2016")</f>
        <v>#NAME?</v>
      </c>
      <c r="GO2" s="1" t="e">
        <f ca="1">_xll.BDH(CONCATENATE("TNA US 04/15/16 C", GP$1, " Equity"),"PX_LAST","1/1/1900","4/15/2016","cols=2;rows=36")</f>
        <v>#NAME?</v>
      </c>
      <c r="GQ2" t="e">
        <f ca="1">_xll.BDH(CONCATENATE("TNA US 04/15/16 C", GR$1, " Equity"), "PX_LAST", "1/1/1900", "4/15/2016")</f>
        <v>#NAME?</v>
      </c>
      <c r="GS2" s="1" t="e">
        <f ca="1">_xll.BDH(CONCATENATE("TNA US 04/15/16 C", GT$1, " Equity"),"PX_LAST","1/1/1900","4/15/2016","cols=2;rows=82")</f>
        <v>#NAME?</v>
      </c>
      <c r="GU2" s="1" t="e">
        <f ca="1">_xll.BDH(CONCATENATE("TNA US 04/15/16 C", GV$1, " Equity"),"PX_LAST","1/1/1900","4/15/2016","cols=2;rows=3")</f>
        <v>#NAME?</v>
      </c>
      <c r="GW2" s="1" t="e">
        <f ca="1">_xll.BDH(CONCATENATE("TNA US 04/15/16 C", GX$1, " Equity"),"PX_LAST","1/1/1900","4/15/2016","cols=2;rows=55")</f>
        <v>#NAME?</v>
      </c>
      <c r="GY2" s="1" t="e">
        <f ca="1">_xll.BDH(CONCATENATE("TNA US 04/15/16 C", GZ$1, " Equity"),"PX_LAST","1/1/1900","4/15/2016","cols=2;rows=5")</f>
        <v>#NAME?</v>
      </c>
      <c r="HA2" s="1" t="e">
        <f ca="1">_xll.BDH(CONCATENATE("TNA US 04/15/16 C", HB$1, " Equity"),"PX_LAST","1/1/1900","4/15/2016","cols=2;rows=60")</f>
        <v>#NAME?</v>
      </c>
      <c r="HC2" s="1" t="e">
        <f ca="1">_xll.BDH(CONCATENATE("TNA US 04/15/16 C", HD$1, " Equity"),"PX_LAST","1/1/1900","4/15/2016","cols=2;rows=5")</f>
        <v>#NAME?</v>
      </c>
      <c r="HE2" s="1" t="e">
        <f ca="1">_xll.BDH(CONCATENATE("TNA US 04/15/16 C", HF$1, " Equity"),"PX_LAST","1/1/1900","4/15/2016","cols=2;rows=50")</f>
        <v>#NAME?</v>
      </c>
      <c r="HG2" s="1" t="e">
        <f ca="1">_xll.BDH(CONCATENATE("TNA US 04/15/16 C", HH$1, " Equity"),"PX_LAST","1/1/1900","4/15/2016","cols=2;rows=13")</f>
        <v>#NAME?</v>
      </c>
      <c r="HI2" s="1" t="e">
        <f ca="1">_xll.BDH(CONCATENATE("TNA US 04/15/16 C", HJ$1, " Equity"),"PX_LAST","1/1/1900","4/15/2016","cols=2;rows=53")</f>
        <v>#NAME?</v>
      </c>
      <c r="HK2" s="1" t="e">
        <f ca="1">_xll.BDH(CONCATENATE("TNA US 04/15/16 C", HL$1, " Equity"),"PX_LAST","1/1/1900","4/15/2016","cols=2;rows=9")</f>
        <v>#NAME?</v>
      </c>
      <c r="HM2" s="1" t="e">
        <f ca="1">_xll.BDH(CONCATENATE("TNA US 04/15/16 C", HN$1, " Equity"),"PX_LAST","1/1/1900","4/15/2016","cols=2;rows=88")</f>
        <v>#NAME?</v>
      </c>
      <c r="HO2" s="1" t="e">
        <f ca="1">_xll.BDH(CONCATENATE("TNA US 04/15/16 C", HP$1, " Equity"),"PX_LAST","1/1/1900","4/15/2016","cols=2;rows=17")</f>
        <v>#NAME?</v>
      </c>
      <c r="HQ2" s="1" t="e">
        <f ca="1">_xll.BDH(CONCATENATE("TNA US 04/15/16 C", HR$1, " Equity"),"PX_LAST","1/1/1900","4/15/2016","cols=2;rows=61")</f>
        <v>#NAME?</v>
      </c>
      <c r="HS2" s="1" t="e">
        <f ca="1">_xll.BDH(CONCATENATE("TNA US 04/15/16 C", HT$1, " Equity"),"PX_LAST","1/1/1900","4/15/2016","cols=2;rows=9")</f>
        <v>#NAME?</v>
      </c>
      <c r="HU2" s="1" t="e">
        <f ca="1">_xll.BDH(CONCATENATE("TNA US 04/15/16 C", HV$1, " Equity"),"PX_LAST","1/1/1900","4/15/2016","cols=2;rows=62")</f>
        <v>#NAME?</v>
      </c>
      <c r="HW2" s="1" t="e">
        <f ca="1">_xll.BDH(CONCATENATE("TNA US 04/15/16 C", HX$1, " Equity"),"PX_LAST","1/1/1900","4/15/2016","cols=2;rows=15")</f>
        <v>#NAME?</v>
      </c>
      <c r="HY2" s="1" t="e">
        <f ca="1">_xll.BDH(CONCATENATE("TNA US 04/15/16 C", HZ$1, " Equity"),"PX_LAST","1/1/1900","4/15/2016","cols=2;rows=49")</f>
        <v>#NAME?</v>
      </c>
      <c r="IA2" s="1" t="e">
        <f ca="1">_xll.BDH(CONCATENATE("TNA US 04/15/16 C", IB$1, " Equity"),"PX_LAST","1/1/1900","4/15/2016","cols=2;rows=13")</f>
        <v>#NAME?</v>
      </c>
      <c r="IC2" s="1" t="e">
        <f ca="1">_xll.BDH(CONCATENATE("TNA US 04/15/16 C", ID$1, " Equity"),"PX_LAST","1/1/1900","4/15/2016","cols=2;rows=45")</f>
        <v>#NAME?</v>
      </c>
      <c r="IE2" s="1" t="e">
        <f ca="1">_xll.BDH(CONCATENATE("TNA US 04/15/16 C", IF$1, " Equity"),"PX_LAST","1/1/1900","4/15/2016","cols=2;rows=13")</f>
        <v>#NAME?</v>
      </c>
      <c r="IG2" s="1" t="e">
        <f ca="1">_xll.BDH(CONCATENATE("TNA US 04/15/16 C", IH$1, " Equity"),"PX_LAST","1/1/1900","4/15/2016","cols=2;rows=96")</f>
        <v>#NAME?</v>
      </c>
      <c r="II2" s="1" t="e">
        <f ca="1">_xll.BDH(CONCATENATE("TNA US 04/15/16 C", IJ$1, " Equity"),"PX_LAST","1/1/1900","4/15/2016","cols=2;rows=9")</f>
        <v>#NAME?</v>
      </c>
      <c r="IK2" s="1" t="e">
        <f ca="1">_xll.BDH(CONCATENATE("TNA US 04/15/16 C", IL$1, " Equity"),"PX_LAST","1/1/1900","4/15/2016","cols=2;rows=49")</f>
        <v>#NAME?</v>
      </c>
      <c r="IM2" s="1" t="e">
        <f ca="1">_xll.BDH(CONCATENATE("TNA US 04/15/16 C", IN$1, " Equity"),"PX_LAST","1/1/1900","4/15/2016","cols=2;rows=3")</f>
        <v>#NAME?</v>
      </c>
      <c r="IO2" s="1" t="e">
        <f ca="1">_xll.BDH(CONCATENATE("TNA US 04/15/16 C", IP$1, " Equity"),"PX_LAST","1/1/1900","4/15/2016","cols=2;rows=62")</f>
        <v>#NAME?</v>
      </c>
      <c r="IQ2" s="1" t="e">
        <f ca="1">_xll.BDH(CONCATENATE("TNA US 04/15/16 C", IR$1, " Equity"),"PX_LAST","1/1/1900","4/15/2016","cols=2;rows=2")</f>
        <v>#NAME?</v>
      </c>
      <c r="IS2" s="1" t="e">
        <f ca="1">_xll.BDH(CONCATENATE("TNA US 04/15/16 C", IT$1, " Equity"),"PX_LAST","1/1/1900","4/15/2016","cols=2;rows=48")</f>
        <v>#NAME?</v>
      </c>
      <c r="IU2" t="e">
        <f ca="1">_xll.BDH(CONCATENATE("TNA US 04/15/16 C", IV$1, " Equity"), "PX_LAST", "1/1/1900", "4/15/2016")</f>
        <v>#NAME?</v>
      </c>
      <c r="IW2" s="1" t="e">
        <f ca="1">_xll.BDH(CONCATENATE("TNA US 04/15/16 C", IX$1, " Equity"),"PX_LAST","1/1/1900","4/15/2016","cols=2;rows=38")</f>
        <v>#NAME?</v>
      </c>
      <c r="IY2" t="e">
        <f ca="1">_xll.BDH(CONCATENATE("TNA US 04/15/16 C", IZ$1, " Equity"), "PX_LAST", "1/1/1900", "4/15/2016")</f>
        <v>#NAME?</v>
      </c>
      <c r="JA2" s="1" t="e">
        <f ca="1">_xll.BDH(CONCATENATE("TNA US 04/15/16 C", JB$1, " Equity"),"PX_LAST","1/1/1900","4/15/2016","cols=2;rows=65")</f>
        <v>#NAME?</v>
      </c>
      <c r="JC2" t="e">
        <f ca="1">_xll.BDH(CONCATENATE("TNA US 04/15/16 C", JD$1, " Equity"), "PX_LAST", "1/1/1900", "4/15/2016")</f>
        <v>#NAME?</v>
      </c>
      <c r="JE2" s="1" t="e">
        <f ca="1">_xll.BDH(CONCATENATE("TNA US 04/15/16 C", JF$1, " Equity"),"PX_LAST","1/1/1900","4/15/2016","cols=2;rows=26")</f>
        <v>#NAME?</v>
      </c>
      <c r="JG2" t="e">
        <f ca="1">_xll.BDH(CONCATENATE("TNA US 04/15/16 C", JH$1, " Equity"), "PX_LAST", "1/1/1900", "4/15/2016")</f>
        <v>#NAME?</v>
      </c>
      <c r="JI2" s="1" t="e">
        <f ca="1">_xll.BDH(CONCATENATE("TNA US 04/15/16 C", JJ$1, " Equity"),"PX_LAST","1/1/1900","4/15/2016","cols=2;rows=38")</f>
        <v>#NAME?</v>
      </c>
      <c r="JK2" t="e">
        <f ca="1">_xll.BDH(CONCATENATE("TNA US 04/15/16 C", JL$1, " Equity"), "PX_LAST", "1/1/1900", "4/15/2016")</f>
        <v>#NAME?</v>
      </c>
      <c r="JM2" s="1" t="e">
        <f ca="1">_xll.BDH(CONCATENATE("TNA US 04/15/16 C", JN$1, " Equity"),"PX_LAST","1/1/1900","4/15/2016","cols=2;rows=26")</f>
        <v>#NAME?</v>
      </c>
      <c r="JO2" t="e">
        <f ca="1">_xll.BDH(CONCATENATE("TNA US 04/15/16 C", JP$1, " Equity"), "PX_LAST", "1/1/1900", "4/15/2016")</f>
        <v>#NAME?</v>
      </c>
      <c r="JQ2" s="1" t="e">
        <f ca="1">_xll.BDH(CONCATENATE("TNA US 04/15/16 C", JR$1, " Equity"),"PX_LAST","1/1/1900","4/15/2016","cols=2;rows=27")</f>
        <v>#NAME?</v>
      </c>
      <c r="JS2" t="e">
        <f ca="1">_xll.BDH(CONCATENATE("TNA US 04/15/16 C", JT$1, " Equity"), "PX_LAST", "1/1/1900", "4/15/2016")</f>
        <v>#NAME?</v>
      </c>
      <c r="JU2" s="1" t="e">
        <f ca="1">_xll.BDH(CONCATENATE("TNA US 04/15/16 C", JV$1, " Equity"),"PX_LAST","1/1/1900","4/15/2016","cols=2;rows=69")</f>
        <v>#NAME?</v>
      </c>
      <c r="JW2" t="e">
        <f ca="1">_xll.BDH(CONCATENATE("TNA US 04/15/16 C", JX$1, " Equity"), "PX_LAST", "1/1/1900", "4/15/2016")</f>
        <v>#NAME?</v>
      </c>
      <c r="JY2" s="1" t="e">
        <f ca="1">_xll.BDH(CONCATENATE("TNA US 04/15/16 C", JZ$1, " Equity"),"PX_LAST","1/1/1900","4/15/2016","cols=2;rows=33")</f>
        <v>#NAME?</v>
      </c>
      <c r="KA2" t="e">
        <f ca="1">_xll.BDH(CONCATENATE("TNA US 04/15/16 C", KB$1, " Equity"), "PX_LAST", "1/1/1900", "4/15/2016")</f>
        <v>#NAME?</v>
      </c>
      <c r="KC2" s="1" t="e">
        <f ca="1">_xll.BDH(CONCATENATE("TNA US 04/15/16 C", KD$1, " Equity"),"PX_LAST","1/1/1900","4/15/2016","cols=2;rows=24")</f>
        <v>#NAME?</v>
      </c>
      <c r="KE2" t="e">
        <f ca="1">_xll.BDH(CONCATENATE("TNA US 04/15/16 C", KF$1, " Equity"), "PX_LAST", "1/1/1900", "4/15/2016")</f>
        <v>#NAME?</v>
      </c>
      <c r="KG2" s="1" t="e">
        <f ca="1">_xll.BDH(CONCATENATE("TNA US 04/15/16 C", KH$1, " Equity"),"PX_LAST","1/1/1900","4/15/2016","cols=2;rows=36")</f>
        <v>#NAME?</v>
      </c>
      <c r="KI2" t="e">
        <f ca="1">_xll.BDH(CONCATENATE("TNA US 04/15/16 C", KJ$1, " Equity"), "PX_LAST", "1/1/1900", "4/15/2016")</f>
        <v>#NAME?</v>
      </c>
      <c r="KK2" s="1" t="e">
        <f ca="1">_xll.BDH(CONCATENATE("TNA US 04/15/16 C", KL$1, " Equity"),"PX_LAST","1/1/1900","4/15/2016","cols=2;rows=19")</f>
        <v>#NAME?</v>
      </c>
      <c r="KM2" t="e">
        <f ca="1">_xll.BDH(CONCATENATE("TNA US 04/15/16 C", KN$1, " Equity"), "PX_LAST", "1/1/1900", "4/15/2016")</f>
        <v>#NAME?</v>
      </c>
      <c r="KO2" s="1" t="e">
        <f ca="1">_xll.BDH(CONCATENATE("TNA US 04/15/16 C", KP$1, " Equity"),"PX_LAST","1/1/1900","4/15/2016","cols=2;rows=70")</f>
        <v>#NAME?</v>
      </c>
      <c r="KQ2" t="e">
        <f ca="1">_xll.BDH(CONCATENATE("TNA US 04/15/16 C", KR$1, " Equity"), "PX_LAST", "1/1/1900", "4/15/2016")</f>
        <v>#NAME?</v>
      </c>
      <c r="KS2" s="1" t="e">
        <f ca="1">_xll.BDH(CONCATENATE("TNA US 04/15/16 C", KT$1, " Equity"),"PX_LAST","1/1/1900","4/15/2016","cols=2;rows=18")</f>
        <v>#NAME?</v>
      </c>
      <c r="KU2" t="e">
        <f ca="1">_xll.BDH(CONCATENATE("TNA US 04/15/16 C", KV$1, " Equity"), "PX_LAST", "1/1/1900", "4/15/2016")</f>
        <v>#NAME?</v>
      </c>
      <c r="KW2" s="1" t="e">
        <f ca="1">_xll.BDH(CONCATENATE("TNA US 04/15/16 C", KX$1, " Equity"),"PX_LAST","1/1/1900","4/15/2016","cols=2;rows=15")</f>
        <v>#NAME?</v>
      </c>
      <c r="KY2" t="e">
        <f ca="1">_xll.BDH(CONCATENATE("TNA US 04/15/16 C", KZ$1, " Equity"), "PX_LAST", "1/1/1900", "4/15/2016")</f>
        <v>#NAME?</v>
      </c>
      <c r="LA2" s="1" t="e">
        <f ca="1">_xll.BDH(CONCATENATE("TNA US 04/15/16 C", LB$1, " Equity"),"PX_LAST","1/1/1900","4/15/2016","cols=2;rows=41")</f>
        <v>#NAME?</v>
      </c>
      <c r="LC2" t="e">
        <f ca="1">_xll.BDH(CONCATENATE("TNA US 04/15/16 C", LD$1, " Equity"), "PX_LAST", "1/1/1900", "4/15/2016")</f>
        <v>#NAME?</v>
      </c>
      <c r="LE2" s="1" t="e">
        <f ca="1">_xll.BDH(CONCATENATE("TNA US 04/15/16 C", LF$1, " Equity"),"PX_LAST","1/1/1900","4/15/2016","cols=2;rows=16")</f>
        <v>#NAME?</v>
      </c>
      <c r="LG2" t="e">
        <f ca="1">_xll.BDH(CONCATENATE("TNA US 04/15/16 C", LH$1, " Equity"), "PX_LAST", "1/1/1900", "4/15/2016")</f>
        <v>#NAME?</v>
      </c>
      <c r="LI2" s="1" t="e">
        <f ca="1">_xll.BDH(CONCATENATE("TNA US 04/15/16 C", LJ$1, " Equity"),"PX_LAST","1/1/1900","4/15/2016","cols=2;rows=65")</f>
        <v>#NAME?</v>
      </c>
      <c r="LK2" t="e">
        <f ca="1">_xll.BDH(CONCATENATE("TNA US 04/15/16 C", LL$1, " Equity"), "PX_LAST", "1/1/1900", "4/15/2016")</f>
        <v>#NAME?</v>
      </c>
      <c r="LM2" s="1" t="e">
        <f ca="1">_xll.BDH(CONCATENATE("TNA US 04/15/16 C", LN$1, " Equity"),"PX_LAST","1/1/1900","4/15/2016","cols=2;rows=8")</f>
        <v>#NAME?</v>
      </c>
      <c r="LO2" t="e">
        <f ca="1">_xll.BDH(CONCATENATE("TNA US 04/15/16 C", LP$1, " Equity"), "PX_LAST", "1/1/1900", "4/15/2016")</f>
        <v>#NAME?</v>
      </c>
      <c r="LQ2" s="1" t="e">
        <f ca="1">_xll.BDH(CONCATENATE("TNA US 04/15/16 C", LR$1, " Equity"),"PX_LAST","1/1/1900","4/15/2016","cols=2;rows=16")</f>
        <v>#NAME?</v>
      </c>
      <c r="LS2" t="e">
        <f ca="1">_xll.BDH(CONCATENATE("TNA US 04/15/16 C", LT$1, " Equity"), "PX_LAST", "1/1/1900", "4/15/2016")</f>
        <v>#NAME?</v>
      </c>
      <c r="LU2" s="1" t="e">
        <f ca="1">_xll.BDH(CONCATENATE("TNA US 04/15/16 C", LV$1, " Equity"),"PX_LAST","1/1/1900","4/15/2016","cols=2;rows=14")</f>
        <v>#NAME?</v>
      </c>
      <c r="LW2" t="e">
        <f ca="1">_xll.BDH(CONCATENATE("TNA US 04/15/16 C", LX$1, " Equity"), "PX_LAST", "1/1/1900", "4/15/2016")</f>
        <v>#NAME?</v>
      </c>
      <c r="LY2" s="1" t="e">
        <f ca="1">_xll.BDH(CONCATENATE("TNA US 04/15/16 C", LZ$1, " Equity"),"PX_LAST","1/1/1900","4/15/2016","cols=2;rows=29")</f>
        <v>#NAME?</v>
      </c>
      <c r="MA2" t="e">
        <f ca="1">_xll.BDH(CONCATENATE("TNA US 04/15/16 C", MB$1, " Equity"), "PX_LAST", "1/1/1900", "4/15/2016")</f>
        <v>#NAME?</v>
      </c>
      <c r="MC2" s="1" t="e">
        <f ca="1">_xll.BDH(CONCATENATE("TNA US 04/15/16 C", MD$1, " Equity"),"PX_LAST","1/1/1900","4/15/2016","cols=2;rows=41")</f>
        <v>#NAME?</v>
      </c>
      <c r="ME2" t="e">
        <f ca="1">_xll.BDH(CONCATENATE("TNA US 04/15/16 C", MF$1, " Equity"), "PX_LAST", "1/1/1900", "4/15/2016")</f>
        <v>#NAME?</v>
      </c>
      <c r="MG2" s="1" t="e">
        <f ca="1">_xll.BDH(CONCATENATE("TNA US 04/15/16 C", MH$1, " Equity"),"PX_LAST","1/1/1900","4/15/2016","cols=2;rows=7")</f>
        <v>#NAME?</v>
      </c>
      <c r="MI2" t="e">
        <f ca="1">_xll.BDH(CONCATENATE("TNA US 04/15/16 C", MJ$1, " Equity"), "PX_LAST", "1/1/1900", "4/15/2016")</f>
        <v>#NAME?</v>
      </c>
      <c r="MK2" s="1" t="e">
        <f ca="1">_xll.BDH(CONCATENATE("TNA US 04/15/16 C", ML$1, " Equity"),"PX_LAST","1/1/1900","4/15/2016","cols=2;rows=19")</f>
        <v>#NAME?</v>
      </c>
      <c r="MM2" t="e">
        <f ca="1">_xll.BDH(CONCATENATE("TNA US 04/15/16 C", MN$1, " Equity"), "PX_LAST", "1/1/1900", "4/15/2016")</f>
        <v>#NAME?</v>
      </c>
      <c r="MO2" s="1" t="e">
        <f ca="1">_xll.BDH(CONCATENATE("TNA US 04/15/16 C", MP$1, " Equity"),"PX_LAST","1/1/1900","4/15/2016","cols=2;rows=11")</f>
        <v>#NAME?</v>
      </c>
      <c r="MQ2" t="e">
        <f ca="1">_xll.BDH(CONCATENATE("TNA US 04/15/16 C", MR$1, " Equity"), "PX_LAST", "1/1/1900", "4/15/2016")</f>
        <v>#NAME?</v>
      </c>
      <c r="MS2" s="1" t="e">
        <f ca="1">_xll.BDH(CONCATENATE("TNA US 04/15/16 C", MT$1, " Equity"),"PX_LAST","1/1/1900","4/15/2016","cols=2;rows=4")</f>
        <v>#NAME?</v>
      </c>
      <c r="MU2" t="e">
        <f ca="1">_xll.BDH(CONCATENATE("TNA US 04/15/16 C", MV$1, " Equity"), "PX_LAST", "1/1/1900", "4/15/2016")</f>
        <v>#NAME?</v>
      </c>
      <c r="MW2" s="1" t="e">
        <f ca="1">_xll.BDH(CONCATENATE("TNA US 04/15/16 C", MX$1, " Equity"),"PX_LAST","1/1/1900","4/15/2016","cols=2;rows=48")</f>
        <v>#NAME?</v>
      </c>
      <c r="MY2" t="e">
        <f ca="1">_xll.BDH(CONCATENATE("TNA US 04/15/16 C", MZ$1, " Equity"), "PX_LAST", "1/1/1900", "4/15/2016")</f>
        <v>#NAME?</v>
      </c>
      <c r="NA2" s="1" t="e">
        <f ca="1">_xll.BDH(CONCATENATE("TNA US 04/15/16 C", NB$1, " Equity"),"PX_LAST","1/1/1900","4/15/2016","cols=2;rows=3")</f>
        <v>#NAME?</v>
      </c>
      <c r="NC2" t="e">
        <f ca="1">_xll.BDH(CONCATENATE("TNA US 04/15/16 C", ND$1, " Equity"), "PX_LAST", "1/1/1900", "4/15/2016")</f>
        <v>#NAME?</v>
      </c>
      <c r="NE2" s="1" t="e">
        <f ca="1">_xll.BDH(CONCATENATE("TNA US 04/15/16 C", NF$1, " Equity"),"PX_LAST","1/1/1900","4/15/2016","cols=2;rows=13")</f>
        <v>#NAME?</v>
      </c>
      <c r="NG2" t="e">
        <f ca="1">_xll.BDH(CONCATENATE("TNA US 04/15/16 C", NH$1, " Equity"), "PX_LAST", "1/1/1900", "4/15/2016")</f>
        <v>#NAME?</v>
      </c>
      <c r="NI2" s="1" t="e">
        <f ca="1">_xll.BDH(CONCATENATE("TNA US 04/15/16 C", NJ$1, " Equity"),"PX_LAST","1/1/1900","4/15/2016","cols=2;rows=10")</f>
        <v>#NAME?</v>
      </c>
      <c r="NK2" t="e">
        <f ca="1">_xll.BDH(CONCATENATE("TNA US 04/15/16 C", NL$1, " Equity"), "PX_LAST", "1/1/1900", "4/15/2016")</f>
        <v>#NAME?</v>
      </c>
      <c r="NM2" s="1" t="e">
        <f ca="1">_xll.BDH(CONCATENATE("TNA US 04/15/16 C", NN$1, " Equity"),"PX_LAST","1/1/1900","4/15/2016","cols=2;rows=8")</f>
        <v>#NAME?</v>
      </c>
      <c r="NO2" t="e">
        <f ca="1">_xll.BDH(CONCATENATE("TNA US 04/15/16 C", NP$1, " Equity"), "PX_LAST", "1/1/1900", "4/15/2016")</f>
        <v>#NAME?</v>
      </c>
      <c r="NQ2" s="1" t="e">
        <f ca="1">_xll.BDH(CONCATENATE("TNA US 04/15/16 C", NR$1, " Equity"),"PX_LAST","1/1/1900","4/15/2016","cols=2;rows=46")</f>
        <v>#NAME?</v>
      </c>
      <c r="NS2" t="e">
        <f ca="1">_xll.BDH(CONCATENATE("TNA US 04/15/16 C", NT$1, " Equity"), "PX_LAST", "1/1/1900", "4/15/2016")</f>
        <v>#NAME?</v>
      </c>
      <c r="NU2" t="e">
        <f ca="1">_xll.BDH(CONCATENATE("TNA US 04/15/16 C", NV$1, " Equity"), "PX_LAST", "1/1/1900", "4/15/2016")</f>
        <v>#NAME?</v>
      </c>
      <c r="NW2" t="e">
        <f ca="1">_xll.BDH(CONCATENATE("TNA US 04/15/16 C", NX$1, " Equity"), "PX_LAST", "1/1/1900", "4/15/2016")</f>
        <v>#NAME?</v>
      </c>
      <c r="NY2" t="e">
        <f ca="1">_xll.BDH(CONCATENATE("TNA US 04/15/16 C", NZ$1, " Equity"), "PX_LAST", "1/1/1900", "4/15/2016")</f>
        <v>#NAME?</v>
      </c>
      <c r="OA2" t="e">
        <f ca="1">_xll.BDH(CONCATENATE("TNA US 04/15/16 C", OB$1, " Equity"), "PX_LAST", "1/1/1900", "4/15/2016")</f>
        <v>#NAME?</v>
      </c>
      <c r="OC2" t="e">
        <f ca="1">_xll.BDH(CONCATENATE("TNA US 04/15/16 C", OD$1, " Equity"), "PX_LAST", "1/1/1900", "4/15/2016")</f>
        <v>#NAME?</v>
      </c>
      <c r="OE2" t="e">
        <f ca="1">_xll.BDH(CONCATENATE("TNA US 04/15/16 C", OF$1, " Equity"), "PX_LAST", "1/1/1900", "4/15/2016")</f>
        <v>#NAME?</v>
      </c>
      <c r="OG2" t="e">
        <f ca="1">_xll.BDH(CONCATENATE("TNA US 04/15/16 C", OH$1, " Equity"), "PX_LAST", "1/1/1900", "4/15/2016")</f>
        <v>#NAME?</v>
      </c>
      <c r="OI2" t="e">
        <f ca="1">_xll.BDH(CONCATENATE("TNA US 04/15/16 C", OJ$1, " Equity"), "PX_LAST", "1/1/1900", "4/15/2016")</f>
        <v>#NAME?</v>
      </c>
      <c r="OK2" s="1" t="e">
        <f ca="1">_xll.BDH(CONCATENATE("TNA US 04/15/16 C", OL$1, " Equity"),"PX_LAST","1/1/1900","4/15/2016","cols=2;rows=33")</f>
        <v>#NAME?</v>
      </c>
      <c r="OM2" t="e">
        <f ca="1">_xll.BDH(CONCATENATE("TNA US 04/15/16 C", ON$1, " Equity"), "PX_LAST", "1/1/1900", "4/15/2016")</f>
        <v>#NAME?</v>
      </c>
      <c r="OO2" t="e">
        <f ca="1">_xll.BDH(CONCATENATE("TNA US 04/15/16 C", OP$1, " Equity"), "PX_LAST", "1/1/1900", "4/15/2016")</f>
        <v>#NAME?</v>
      </c>
      <c r="OQ2" t="e">
        <f ca="1">_xll.BDH(CONCATENATE("TNA US 04/15/16 C", OR$1, " Equity"), "PX_LAST", "1/1/1900", "4/15/2016")</f>
        <v>#NAME?</v>
      </c>
      <c r="OS2" t="e">
        <f ca="1">_xll.BDH(CONCATENATE("TNA US 04/15/16 C", OT$1, " Equity"), "PX_LAST", "1/1/1900", "4/15/2016")</f>
        <v>#NAME?</v>
      </c>
      <c r="OU2" t="e">
        <f ca="1">_xll.BDH(CONCATENATE("TNA US 04/15/16 C", OV$1, " Equity"), "PX_LAST", "1/1/1900", "4/15/2016")</f>
        <v>#NAME?</v>
      </c>
      <c r="OW2" t="e">
        <f ca="1">_xll.BDH(CONCATENATE("TNA US 04/15/16 C", OX$1, " Equity"), "PX_LAST", "1/1/1900", "4/15/2016")</f>
        <v>#NAME?</v>
      </c>
      <c r="OY2" t="e">
        <f ca="1">_xll.BDH(CONCATENATE("TNA US 04/15/16 C", OZ$1, " Equity"), "PX_LAST", "1/1/1900", "4/15/2016")</f>
        <v>#NAME?</v>
      </c>
      <c r="PA2" t="e">
        <f ca="1">_xll.BDH(CONCATENATE("TNA US 04/15/16 C", PB$1, " Equity"), "PX_LAST", "1/1/1900", "4/15/2016")</f>
        <v>#NAME?</v>
      </c>
      <c r="PC2" t="e">
        <f ca="1">_xll.BDH(CONCATENATE("TNA US 04/15/16 C", PD$1, " Equity"), "PX_LAST", "1/1/1900", "4/15/2016")</f>
        <v>#NAME?</v>
      </c>
      <c r="PE2" s="1" t="e">
        <f ca="1">_xll.BDH(CONCATENATE("TNA US 04/15/16 C", PF$1, " Equity"),"PX_LAST","1/1/1900","4/15/2016","cols=2;rows=15")</f>
        <v>#NAME?</v>
      </c>
      <c r="PG2" t="e">
        <f ca="1">_xll.BDH(CONCATENATE("TNA US 04/15/16 C", PH$1, " Equity"), "PX_LAST", "1/1/1900", "4/15/2016")</f>
        <v>#NAME?</v>
      </c>
      <c r="PI2" t="e">
        <f ca="1">_xll.BDH(CONCATENATE("TNA US 04/15/16 C", PJ$1, " Equity"), "PX_LAST", "1/1/1900", "4/15/2016")</f>
        <v>#NAME?</v>
      </c>
      <c r="PK2" t="e">
        <f ca="1">_xll.BDH(CONCATENATE("TNA US 04/15/16 C", PL$1, " Equity"), "PX_LAST", "1/1/1900", "4/15/2016")</f>
        <v>#NAME?</v>
      </c>
      <c r="PM2" t="e">
        <f ca="1">_xll.BDH(CONCATENATE("TNA US 04/15/16 C", PN$1, " Equity"), "PX_LAST", "1/1/1900", "4/15/2016")</f>
        <v>#NAME?</v>
      </c>
      <c r="PO2" t="e">
        <f ca="1">_xll.BDH(CONCATENATE("TNA US 04/15/16 C", PP$1, " Equity"), "PX_LAST", "1/1/1900", "4/15/2016")</f>
        <v>#NAME?</v>
      </c>
      <c r="PQ2" t="e">
        <f ca="1">_xll.BDH(CONCATENATE("TNA US 04/15/16 C", PR$1, " Equity"), "PX_LAST", "1/1/1900", "4/15/2016")</f>
        <v>#NAME?</v>
      </c>
      <c r="PS2" t="e">
        <f ca="1">_xll.BDH(CONCATENATE("TNA US 04/15/16 C", PT$1, " Equity"), "PX_LAST", "1/1/1900", "4/15/2016")</f>
        <v>#NAME?</v>
      </c>
      <c r="PU2" t="e">
        <f ca="1">_xll.BDH(CONCATENATE("TNA US 04/15/16 C", PV$1, " Equity"), "PX_LAST", "1/1/1900", "4/15/2016")</f>
        <v>#NAME?</v>
      </c>
      <c r="PW2" t="e">
        <f ca="1">_xll.BDH(CONCATENATE("TNA US 04/15/16 C", PX$1, " Equity"), "PX_LAST", "1/1/1900", "4/15/2016")</f>
        <v>#NAME?</v>
      </c>
      <c r="PY2" s="1" t="e">
        <f ca="1">_xll.BDH(CONCATENATE("TNA US 04/15/16 C", PZ$1, " Equity"),"PX_LAST","1/1/1900","4/15/2016","cols=2;rows=3")</f>
        <v>#NAME?</v>
      </c>
      <c r="QA2" t="e">
        <f ca="1">_xll.BDH(CONCATENATE("TNA US 04/15/16 C", QB$1, " Equity"), "PX_LAST", "1/1/1900", "4/15/2016")</f>
        <v>#NAME?</v>
      </c>
      <c r="QC2" t="e">
        <f ca="1">_xll.BDH(CONCATENATE("TNA US 04/15/16 C", QD$1, " Equity"), "PX_LAST", "1/1/1900", "4/15/2016")</f>
        <v>#NAME?</v>
      </c>
      <c r="QE2" t="e">
        <f ca="1">_xll.BDH(CONCATENATE("TNA US 04/15/16 C", QF$1, " Equity"), "PX_LAST", "1/1/1900", "4/15/2016")</f>
        <v>#NAME?</v>
      </c>
      <c r="QG2" t="e">
        <f ca="1">_xll.BDH(CONCATENATE("TNA US 04/15/16 C", QH$1, " Equity"), "PX_LAST", "1/1/1900", "4/15/2016")</f>
        <v>#NAME?</v>
      </c>
      <c r="QI2" t="e">
        <f ca="1">_xll.BDH(CONCATENATE("TNA US 04/15/16 C", QJ$1, " Equity"), "PX_LAST", "1/1/1900", "4/15/2016")</f>
        <v>#NAME?</v>
      </c>
      <c r="QK2" t="e">
        <f ca="1">_xll.BDH(CONCATENATE("TNA US 04/15/16 C", QL$1, " Equity"), "PX_LAST", "1/1/1900", "4/15/2016")</f>
        <v>#NAME?</v>
      </c>
      <c r="QM2" t="e">
        <f ca="1">_xll.BDH(CONCATENATE("TNA US 04/15/16 C", QN$1, " Equity"), "PX_LAST", "1/1/1900", "4/15/2016")</f>
        <v>#NAME?</v>
      </c>
      <c r="QO2" t="e">
        <f ca="1">_xll.BDH(CONCATENATE("TNA US 04/15/16 C", QP$1, " Equity"), "PX_LAST", "1/1/1900", "4/15/2016")</f>
        <v>#NAME?</v>
      </c>
      <c r="QQ2" t="e">
        <f ca="1">_xll.BDH(CONCATENATE("TNA US 04/15/16 C", QR$1, " Equity"), "PX_LAST", "1/1/1900", "4/15/2016")</f>
        <v>#NAME?</v>
      </c>
      <c r="QS2" t="e">
        <f ca="1">_xll.BDH(CONCATENATE("TNA US 04/15/16 C", QT$1, " Equity"), "PX_LAST", "1/1/1900", "4/15/2016")</f>
        <v>#NAME?</v>
      </c>
      <c r="QU2" t="e">
        <f ca="1">_xll.BDH(CONCATENATE("TNA US 04/15/16 C", QV$1, " Equity"), "PX_LAST", "1/1/1900", "4/15/2016")</f>
        <v>#NAME?</v>
      </c>
      <c r="QW2" t="e">
        <f ca="1">_xll.BDH(CONCATENATE("TNA US 04/15/16 C", QX$1, " Equity"), "PX_LAST", "1/1/1900", "4/15/2016")</f>
        <v>#NAME?</v>
      </c>
      <c r="QY2" t="e">
        <f ca="1">_xll.BDH(CONCATENATE("TNA US 04/15/16 C", QZ$1, " Equity"), "PX_LAST", "1/1/1900", "4/15/2016")</f>
        <v>#NAME?</v>
      </c>
      <c r="RA2" t="e">
        <f ca="1">_xll.BDH(CONCATENATE("TNA US 04/15/16 C", RB$1, " Equity"), "PX_LAST", "1/1/1900", "4/15/2016")</f>
        <v>#NAME?</v>
      </c>
      <c r="RC2" t="e">
        <f ca="1">_xll.BDH(CONCATENATE("TNA US 04/15/16 C", RD$1, " Equity"), "PX_LAST", "1/1/1900", "4/15/2016")</f>
        <v>#NAME?</v>
      </c>
      <c r="RE2" t="e">
        <f ca="1">_xll.BDH(CONCATENATE("TNA US 04/15/16 C", RF$1, " Equity"), "PX_LAST", "1/1/1900", "4/15/2016")</f>
        <v>#NAME?</v>
      </c>
      <c r="RG2" t="e">
        <f ca="1">_xll.BDH(CONCATENATE("TNA US 04/15/16 C", RH$1, " Equity"), "PX_LAST", "1/1/1900", "4/15/2016")</f>
        <v>#NAME?</v>
      </c>
      <c r="RI2" t="e">
        <f ca="1">_xll.BDH(CONCATENATE("TNA US 04/15/16 C", RJ$1, " Equity"), "PX_LAST", "1/1/1900", "4/15/2016")</f>
        <v>#NAME?</v>
      </c>
      <c r="RK2" t="e">
        <f ca="1">_xll.BDH(CONCATENATE("TNA US 04/15/16 C", RL$1, " Equity"), "PX_LAST", "1/1/1900", "4/15/2016")</f>
        <v>#NAME?</v>
      </c>
      <c r="RM2" t="e">
        <f ca="1">_xll.BDH(CONCATENATE("TNA US 04/15/16 C", RN$1, " Equity"), "PX_LAST", "1/1/1900", "4/15/2016")</f>
        <v>#NAME?</v>
      </c>
      <c r="RO2" t="e">
        <f ca="1">_xll.BDH(CONCATENATE("TNA US 04/15/16 C", RP$1, " Equity"), "PX_LAST", "1/1/1900", "4/15/2016")</f>
        <v>#NAME?</v>
      </c>
      <c r="RQ2" t="e">
        <f ca="1">_xll.BDH(CONCATENATE("TNA US 04/15/16 C", RR$1, " Equity"), "PX_LAST", "1/1/1900", "4/15/2016")</f>
        <v>#NAME?</v>
      </c>
      <c r="RS2" t="e">
        <f ca="1">_xll.BDH(CONCATENATE("TNA US 04/15/16 C", RT$1, " Equity"), "PX_LAST", "1/1/1900", "4/15/2016")</f>
        <v>#NAME?</v>
      </c>
      <c r="RU2" t="e">
        <f ca="1">_xll.BDH(CONCATENATE("TNA US 04/15/16 C", RV$1, " Equity"), "PX_LAST", "1/1/1900", "4/15/2016")</f>
        <v>#NAME?</v>
      </c>
      <c r="RW2" t="e">
        <f ca="1">_xll.BDH(CONCATENATE("TNA US 04/15/16 C", RX$1, " Equity"), "PX_LAST", "1/1/1900", "4/15/2016")</f>
        <v>#NAME?</v>
      </c>
      <c r="RY2" t="e">
        <f ca="1">_xll.BDH(CONCATENATE("TNA US 04/15/16 C", RZ$1, " Equity"), "PX_LAST", "1/1/1900", "4/15/2016")</f>
        <v>#NAME?</v>
      </c>
      <c r="SA2" t="e">
        <f ca="1">_xll.BDH(CONCATENATE("TNA US 04/15/16 C", SB$1, " Equity"), "PX_LAST", "1/1/1900", "4/15/2016")</f>
        <v>#NAME?</v>
      </c>
      <c r="SC2" t="e">
        <f ca="1">_xll.BDH(CONCATENATE("TNA US 04/15/16 C", SD$1, " Equity"), "PX_LAST", "1/1/1900", "4/15/2016")</f>
        <v>#NAME?</v>
      </c>
      <c r="SE2" t="e">
        <f ca="1">_xll.BDH(CONCATENATE("TNA US 04/15/16 C", SF$1, " Equity"), "PX_LAST", "1/1/1900", "4/15/2016")</f>
        <v>#NAME?</v>
      </c>
      <c r="SG2" t="e">
        <f ca="1">_xll.BDH(CONCATENATE("TNA US 04/15/16 C", SH$1, " Equity"), "PX_LAST", "1/1/1900", "4/15/2016")</f>
        <v>#NAME?</v>
      </c>
      <c r="SI2" t="e">
        <f ca="1">_xll.BDH(CONCATENATE("TNA US 04/15/16 C", SJ$1, " Equity"), "PX_LAST", "1/1/1900", "4/15/2016")</f>
        <v>#NAME?</v>
      </c>
      <c r="SK2" t="e">
        <f ca="1">_xll.BDH(CONCATENATE("TNA US 04/15/16 C", SL$1, " Equity"), "PX_LAST", "1/1/1900", "4/15/2016")</f>
        <v>#NAME?</v>
      </c>
      <c r="SM2" t="e">
        <f ca="1">_xll.BDH(CONCATENATE("TNA US 04/15/16 C", SN$1, " Equity"), "PX_LAST", "1/1/1900", "4/15/2016")</f>
        <v>#NAME?</v>
      </c>
      <c r="SO2" t="e">
        <f ca="1">_xll.BDH(CONCATENATE("TNA US 04/15/16 C", SP$1, " Equity"), "PX_LAST", "1/1/1900", "4/15/2016")</f>
        <v>#NAME?</v>
      </c>
      <c r="SQ2" t="e">
        <f ca="1">_xll.BDH(CONCATENATE("TNA US 04/15/16 C", SR$1, " Equity"), "PX_LAST", "1/1/1900", "4/15/2016")</f>
        <v>#NAME?</v>
      </c>
      <c r="SS2" t="e">
        <f ca="1">_xll.BDH(CONCATENATE("TNA US 04/15/16 C", ST$1, " Equity"), "PX_LAST", "1/1/1900", "4/15/2016")</f>
        <v>#NAME?</v>
      </c>
      <c r="SU2" t="e">
        <f ca="1">_xll.BDH(CONCATENATE("TNA US 04/15/16 C", SV$1, " Equity"), "PX_LAST", "1/1/1900", "4/15/2016")</f>
        <v>#NAME?</v>
      </c>
      <c r="SW2" t="e">
        <f ca="1">_xll.BDH(CONCATENATE("TNA US 04/15/16 C", SX$1, " Equity"), "PX_LAST", "1/1/1900", "4/15/2016")</f>
        <v>#NAME?</v>
      </c>
      <c r="SY2" t="e">
        <f ca="1">_xll.BDH(CONCATENATE("TNA US 04/15/16 C", SZ$1, " Equity"), "PX_LAST", "1/1/1900", "4/15/2016")</f>
        <v>#NAME?</v>
      </c>
      <c r="TA2" t="e">
        <f ca="1">_xll.BDH(CONCATENATE("TNA US 04/15/16 C", TB$1, " Equity"), "PX_LAST", "1/1/1900", "4/15/2016")</f>
        <v>#NAME?</v>
      </c>
      <c r="TC2" t="e">
        <f ca="1">_xll.BDH(CONCATENATE("TNA US 04/15/16 C", TD$1, " Equity"), "PX_LAST", "1/1/1900", "4/15/2016")</f>
        <v>#NAME?</v>
      </c>
      <c r="TE2" t="e">
        <f ca="1">_xll.BDH(CONCATENATE("TNA US 04/15/16 C", TF$1, " Equity"), "PX_LAST", "1/1/1900", "4/15/2016")</f>
        <v>#NAME?</v>
      </c>
      <c r="TG2" t="e">
        <f ca="1">_xll.BDH(CONCATENATE("TNA US 04/15/16 C", TH$1, " Equity"), "PX_LAST", "1/1/1900", "4/15/2016")</f>
        <v>#NAME?</v>
      </c>
      <c r="TI2" t="e">
        <f ca="1">_xll.BDH(CONCATENATE("TNA US 04/15/16 C", TJ$1, " Equity"), "PX_LAST", "1/1/1900", "4/15/2016")</f>
        <v>#NAME?</v>
      </c>
      <c r="TK2" t="e">
        <f ca="1">_xll.BDH(CONCATENATE("TNA US 04/15/16 C", TL$1, " Equity"), "PX_LAST", "1/1/1900", "4/15/2016")</f>
        <v>#NAME?</v>
      </c>
      <c r="TM2" t="e">
        <f ca="1">_xll.BDH(CONCATENATE("TNA US 04/15/16 C", TN$1, " Equity"), "PX_LAST", "1/1/1900", "4/15/2016")</f>
        <v>#NAME?</v>
      </c>
      <c r="TO2" t="e">
        <f ca="1">_xll.BDH(CONCATENATE("TNA US 04/15/16 C", TP$1, " Equity"), "PX_LAST", "1/1/1900", "4/15/2016")</f>
        <v>#NAME?</v>
      </c>
      <c r="TQ2" t="e">
        <f ca="1">_xll.BDH(CONCATENATE("TNA US 04/15/16 C", TR$1, " Equity"), "PX_LAST", "1/1/1900", "4/15/2016")</f>
        <v>#NAME?</v>
      </c>
      <c r="TS2" t="e">
        <f ca="1">_xll.BDH(CONCATENATE("TNA US 04/15/16 C", TT$1, " Equity"), "PX_LAST", "1/1/1900", "4/15/2016")</f>
        <v>#NAME?</v>
      </c>
      <c r="TU2" t="e">
        <f ca="1">_xll.BDH(CONCATENATE("TNA US 04/15/16 C", TV$1, " Equity"), "PX_LAST", "1/1/1900", "4/15/2016")</f>
        <v>#NAME?</v>
      </c>
      <c r="TW2" t="e">
        <f ca="1">_xll.BDH(CONCATENATE("TNA US 04/15/16 C", TX$1, " Equity"), "PX_LAST", "1/1/1900", "4/15/2016")</f>
        <v>#NAME?</v>
      </c>
      <c r="TY2" t="e">
        <f ca="1">_xll.BDH(CONCATENATE("TNA US 04/15/16 C", TZ$1, " Equity"), "PX_LAST", "1/1/1900", "4/15/2016")</f>
        <v>#NAME?</v>
      </c>
      <c r="UA2" t="e">
        <f ca="1">_xll.BDH(CONCATENATE("TNA US 04/15/16 C", UB$1, " Equity"), "PX_LAST", "1/1/1900", "4/15/2016")</f>
        <v>#NAME?</v>
      </c>
      <c r="UC2" t="e">
        <f ca="1">_xll.BDH(CONCATENATE("TNA US 04/15/16 C", UD$1, " Equity"), "PX_LAST", "1/1/1900", "4/15/2016")</f>
        <v>#NAME?</v>
      </c>
      <c r="UE2" t="e">
        <f ca="1">_xll.BDH(CONCATENATE("TNA US 04/15/16 C", UF$1, " Equity"), "PX_LAST", "1/1/1900", "4/15/2016")</f>
        <v>#NAME?</v>
      </c>
      <c r="UG2" t="e">
        <f ca="1">_xll.BDH(CONCATENATE("TNA US 04/15/16 C", UH$1, " Equity"), "PX_LAST", "1/1/1900", "4/15/2016")</f>
        <v>#NAME?</v>
      </c>
      <c r="UI2" t="e">
        <f ca="1">_xll.BDH(CONCATENATE("TNA US 04/15/16 C", UJ$1, " Equity"), "PX_LAST", "1/1/1900", "4/15/2016")</f>
        <v>#NAME?</v>
      </c>
      <c r="UK2" t="e">
        <f ca="1">_xll.BDH(CONCATENATE("TNA US 04/15/16 C", UL$1, " Equity"), "PX_LAST", "1/1/1900", "4/15/2016")</f>
        <v>#NAME?</v>
      </c>
      <c r="UM2" t="e">
        <f ca="1">_xll.BDH(CONCATENATE("TNA US 04/15/16 C", UN$1, " Equity"), "PX_LAST", "1/1/1900", "4/15/2016")</f>
        <v>#NAME?</v>
      </c>
      <c r="UO2" t="e">
        <f ca="1">_xll.BDH(CONCATENATE("TNA US 04/15/16 C", UP$1, " Equity"), "PX_LAST", "1/1/1900", "4/15/2016")</f>
        <v>#NAME?</v>
      </c>
      <c r="UQ2" t="e">
        <f ca="1">_xll.BDH(CONCATENATE("TNA US 04/15/16 C", UR$1, " Equity"), "PX_LAST", "1/1/1900", "4/15/2016")</f>
        <v>#NAME?</v>
      </c>
      <c r="US2" t="e">
        <f ca="1">_xll.BDH(CONCATENATE("TNA US 04/15/16 C", UT$1, " Equity"), "PX_LAST", "1/1/1900", "4/15/2016")</f>
        <v>#NAME?</v>
      </c>
      <c r="UU2" t="e">
        <f ca="1">_xll.BDH(CONCATENATE("TNA US 04/15/16 C", UV$1, " Equity"), "PX_LAST", "1/1/1900", "4/15/2016")</f>
        <v>#NAME?</v>
      </c>
      <c r="UW2" t="e">
        <f ca="1">_xll.BDH(CONCATENATE("TNA US 04/15/16 C", UX$1, " Equity"), "PX_LAST", "1/1/1900", "4/15/2016")</f>
        <v>#NAME?</v>
      </c>
      <c r="UY2" t="e">
        <f ca="1">_xll.BDH(CONCATENATE("TNA US 04/15/16 C", UZ$1, " Equity"), "PX_LAST", "1/1/1900", "4/15/2016")</f>
        <v>#NAME?</v>
      </c>
      <c r="VA2" t="e">
        <f ca="1">_xll.BDH(CONCATENATE("TNA US 04/15/16 C", VB$1, " Equity"), "PX_LAST", "1/1/1900", "4/15/2016")</f>
        <v>#NAME?</v>
      </c>
      <c r="VC2" t="e">
        <f ca="1">_xll.BDH(CONCATENATE("TNA US 04/15/16 C", VD$1, " Equity"), "PX_LAST", "1/1/1900", "4/15/2016")</f>
        <v>#NAME?</v>
      </c>
      <c r="VE2" t="e">
        <f ca="1">_xll.BDH(CONCATENATE("TNA US 04/15/16 C", VF$1, " Equity"), "PX_LAST", "1/1/1900", "4/15/2016")</f>
        <v>#NAME?</v>
      </c>
      <c r="VG2" t="e">
        <f ca="1">_xll.BDH(CONCATENATE("TNA US 04/15/16 C", VH$1, " Equity"), "PX_LAST", "1/1/1900", "4/15/2016")</f>
        <v>#NAME?</v>
      </c>
      <c r="VI2" t="e">
        <f ca="1">_xll.BDH(CONCATENATE("TNA US 04/15/16 C", VJ$1, " Equity"), "PX_LAST", "1/1/1900", "4/15/2016")</f>
        <v>#NAME?</v>
      </c>
      <c r="VK2" t="e">
        <f ca="1">_xll.BDH(CONCATENATE("TNA US 04/15/16 C", VL$1, " Equity"), "PX_LAST", "1/1/1900", "4/15/2016")</f>
        <v>#NAME?</v>
      </c>
      <c r="VM2" t="e">
        <f ca="1">_xll.BDH(CONCATENATE("TNA US 04/15/16 C", VN$1, " Equity"), "PX_LAST", "1/1/1900", "4/15/2016")</f>
        <v>#NAME?</v>
      </c>
      <c r="VO2" t="e">
        <f ca="1">_xll.BDH(CONCATENATE("TNA US 04/15/16 C", VP$1, " Equity"), "PX_LAST", "1/1/1900", "4/15/2016")</f>
        <v>#NAME?</v>
      </c>
      <c r="VQ2" t="e">
        <f ca="1">_xll.BDH(CONCATENATE("TNA US 04/15/16 C", VR$1, " Equity"), "PX_LAST", "1/1/1900", "4/15/2016")</f>
        <v>#NAME?</v>
      </c>
      <c r="VS2" t="e">
        <f ca="1">_xll.BDH(CONCATENATE("TNA US 04/15/16 C", VT$1, " Equity"), "PX_LAST", "1/1/1900", "4/15/2016")</f>
        <v>#NAME?</v>
      </c>
      <c r="VU2" t="e">
        <f ca="1">_xll.BDH(CONCATENATE("TNA US 04/15/16 C", VV$1, " Equity"), "PX_LAST", "1/1/1900", "4/15/2016")</f>
        <v>#NAME?</v>
      </c>
      <c r="VW2" t="e">
        <f ca="1">_xll.BDH(CONCATENATE("TNA US 04/15/16 C", VX$1, " Equity"), "PX_LAST", "1/1/1900", "4/15/2016")</f>
        <v>#NAME?</v>
      </c>
      <c r="VY2" t="e">
        <f ca="1">_xll.BDH(CONCATENATE("TNA US 04/15/16 C", VZ$1, " Equity"), "PX_LAST", "1/1/1900", "4/15/2016")</f>
        <v>#NAME?</v>
      </c>
      <c r="WA2" t="e">
        <f ca="1">_xll.BDH(CONCATENATE("TNA US 04/15/16 C", WB$1, " Equity"), "PX_LAST", "1/1/1900", "4/15/2016")</f>
        <v>#NAME?</v>
      </c>
      <c r="WC2" t="e">
        <f ca="1">_xll.BDH(CONCATENATE("TNA US 04/15/16 C", WD$1, " Equity"), "PX_LAST", "1/1/1900", "4/15/2016")</f>
        <v>#NAME?</v>
      </c>
      <c r="WE2" t="e">
        <f ca="1">_xll.BDH(CONCATENATE("TNA US 04/15/16 C", WF$1, " Equity"), "PX_LAST", "1/1/1900", "4/15/2016")</f>
        <v>#NAME?</v>
      </c>
      <c r="WG2" t="e">
        <f ca="1">_xll.BDH(CONCATENATE("TNA US 04/15/16 C", WH$1, " Equity"), "PX_LAST", "1/1/1900", "4/15/2016")</f>
        <v>#NAME?</v>
      </c>
      <c r="WI2" t="e">
        <f ca="1">_xll.BDH(CONCATENATE("TNA US 04/15/16 C", WJ$1, " Equity"), "PX_LAST", "1/1/1900", "4/15/2016")</f>
        <v>#NAME?</v>
      </c>
      <c r="WK2" t="e">
        <f ca="1">_xll.BDH(CONCATENATE("TNA US 04/15/16 C", WL$1, " Equity"), "PX_LAST", "1/1/1900", "4/15/2016")</f>
        <v>#NAME?</v>
      </c>
      <c r="WM2" t="e">
        <f ca="1">_xll.BDH(CONCATENATE("TNA US 04/15/16 C", WN$1, " Equity"), "PX_LAST", "1/1/1900", "4/15/2016")</f>
        <v>#NAME?</v>
      </c>
      <c r="WO2" t="e">
        <f ca="1">_xll.BDH(CONCATENATE("TNA US 04/15/16 C", WP$1, " Equity"), "PX_LAST", "1/1/1900", "4/15/2016")</f>
        <v>#NAME?</v>
      </c>
      <c r="WQ2" t="e">
        <f ca="1">_xll.BDH(CONCATENATE("TNA US 04/15/16 C", WR$1, " Equity"), "PX_LAST", "1/1/1900", "4/15/2016")</f>
        <v>#NAME?</v>
      </c>
      <c r="WS2" t="e">
        <f ca="1">_xll.BDH(CONCATENATE("TNA US 04/15/16 C", WT$1, " Equity"), "PX_LAST", "1/1/1900", "4/15/2016")</f>
        <v>#NAME?</v>
      </c>
      <c r="WU2" t="e">
        <f ca="1">_xll.BDH(CONCATENATE("TNA US 04/15/16 C", WV$1, " Equity"), "PX_LAST", "1/1/1900", "4/15/2016")</f>
        <v>#NAME?</v>
      </c>
      <c r="WW2" t="e">
        <f ca="1">_xll.BDH(CONCATENATE("TNA US 04/15/16 C", WX$1, " Equity"), "PX_LAST", "1/1/1900", "4/15/2016")</f>
        <v>#NAME?</v>
      </c>
      <c r="WY2" t="e">
        <f ca="1">_xll.BDH(CONCATENATE("TNA US 04/15/16 C", WZ$1, " Equity"), "PX_LAST", "1/1/1900", "4/15/2016")</f>
        <v>#NAME?</v>
      </c>
      <c r="XA2" t="e">
        <f ca="1">_xll.BDH(CONCATENATE("TNA US 04/15/16 C", XB$1, " Equity"), "PX_LAST", "1/1/1900", "4/15/2016")</f>
        <v>#NAME?</v>
      </c>
      <c r="XC2" t="e">
        <f ca="1">_xll.BDH(CONCATENATE("TNA US 04/15/16 C", XD$1, " Equity"), "PX_LAST", "1/1/1900", "4/15/2016")</f>
        <v>#NAME?</v>
      </c>
      <c r="XE2" t="e">
        <f ca="1">_xll.BDH(CONCATENATE("TNA US 04/15/16 C", XF$1, " Equity"), "PX_LAST", "1/1/1900", "4/15/2016")</f>
        <v>#NAME?</v>
      </c>
      <c r="XG2" t="e">
        <f ca="1">_xll.BDH(CONCATENATE("TNA US 04/15/16 C", XH$1, " Equity"), "PX_LAST", "1/1/1900", "4/15/2016")</f>
        <v>#NAME?</v>
      </c>
      <c r="XI2" t="e">
        <f ca="1">_xll.BDH(CONCATENATE("TNA US 04/15/16 C", XJ$1, " Equity"), "PX_LAST", "1/1/1900", "4/15/2016")</f>
        <v>#NAME?</v>
      </c>
      <c r="XK2" t="e">
        <f ca="1">_xll.BDH(CONCATENATE("TNA US 04/15/16 C", XL$1, " Equity"), "PX_LAST", "1/1/1900", "4/15/2016")</f>
        <v>#NAME?</v>
      </c>
      <c r="XM2" t="e">
        <f ca="1">_xll.BDH(CONCATENATE("TNA US 04/15/16 C", XN$1, " Equity"), "PX_LAST", "1/1/1900", "4/15/2016")</f>
        <v>#NAME?</v>
      </c>
      <c r="XO2" t="e">
        <f ca="1">_xll.BDH(CONCATENATE("TNA US 04/15/16 C", XP$1, " Equity"), "PX_LAST", "1/1/1900", "4/15/2016")</f>
        <v>#NAME?</v>
      </c>
      <c r="XQ2" t="e">
        <f ca="1">_xll.BDH(CONCATENATE("TNA US 04/15/16 C", XR$1, " Equity"), "PX_LAST", "1/1/1900", "4/15/2016")</f>
        <v>#NAME?</v>
      </c>
      <c r="XS2" t="e">
        <f ca="1">_xll.BDH(CONCATENATE("TNA US 04/15/16 C", XT$1, " Equity"), "PX_LAST", "1/1/1900", "4/15/2016")</f>
        <v>#NAME?</v>
      </c>
      <c r="XU2" t="e">
        <f ca="1">_xll.BDH(CONCATENATE("TNA US 04/15/16 C", XV$1, " Equity"), "PX_LAST", "1/1/1900", "4/15/2016")</f>
        <v>#NAME?</v>
      </c>
      <c r="XW2" t="e">
        <f ca="1">_xll.BDH(CONCATENATE("TNA US 04/15/16 C", XX$1, " Equity"), "PX_LAST", "1/1/1900", "4/15/2016")</f>
        <v>#NAME?</v>
      </c>
      <c r="XY2" t="e">
        <f ca="1">_xll.BDH(CONCATENATE("TNA US 04/15/16 C", XZ$1, " Equity"), "PX_LAST", "1/1/1900", "4/15/2016")</f>
        <v>#NAME?</v>
      </c>
      <c r="YA2" t="e">
        <f ca="1">_xll.BDH(CONCATENATE("TNA US 04/15/16 C", YB$1, " Equity"), "PX_LAST", "1/1/1900", "4/15/2016")</f>
        <v>#NAME?</v>
      </c>
      <c r="YC2" t="e">
        <f ca="1">_xll.BDH(CONCATENATE("TNA US 04/15/16 C", YD$1, " Equity"), "PX_LAST", "1/1/1900", "4/15/2016")</f>
        <v>#NAME?</v>
      </c>
      <c r="YE2" t="e">
        <f ca="1">_xll.BDH(CONCATENATE("TNA US 04/15/16 C", YF$1, " Equity"), "PX_LAST", "1/1/1900", "4/15/2016")</f>
        <v>#NAME?</v>
      </c>
      <c r="YG2" t="e">
        <f ca="1">_xll.BDH(CONCATENATE("TNA US 04/15/16 C", YH$1, " Equity"), "PX_LAST", "1/1/1900", "4/15/2016")</f>
        <v>#NAME?</v>
      </c>
      <c r="YI2" t="e">
        <f ca="1">_xll.BDH(CONCATENATE("TNA US 04/15/16 C", YJ$1, " Equity"), "PX_LAST", "1/1/1900", "4/15/2016")</f>
        <v>#NAME?</v>
      </c>
      <c r="YK2" t="e">
        <f ca="1">_xll.BDH(CONCATENATE("TNA US 04/15/16 C", YL$1, " Equity"), "PX_LAST", "1/1/1900", "4/15/2016")</f>
        <v>#NAME?</v>
      </c>
      <c r="YM2" t="e">
        <f ca="1">_xll.BDH(CONCATENATE("TNA US 04/15/16 C", YN$1, " Equity"), "PX_LAST", "1/1/1900", "4/15/2016")</f>
        <v>#NAME?</v>
      </c>
      <c r="YO2" t="e">
        <f ca="1">_xll.BDH(CONCATENATE("TNA US 04/15/16 C", YP$1, " Equity"), "PX_LAST", "1/1/1900", "4/15/2016")</f>
        <v>#NAME?</v>
      </c>
      <c r="YQ2" t="e">
        <f ca="1">_xll.BDH(CONCATENATE("TNA US 04/15/16 C", YR$1, " Equity"), "PX_LAST", "1/1/1900", "4/15/2016")</f>
        <v>#NAME?</v>
      </c>
      <c r="YS2" t="e">
        <f ca="1">_xll.BDH(CONCATENATE("TNA US 04/15/16 C", YT$1, " Equity"), "PX_LAST", "1/1/1900", "4/15/2016")</f>
        <v>#NAME?</v>
      </c>
      <c r="YU2" t="e">
        <f ca="1">_xll.BDH(CONCATENATE("TNA US 04/15/16 C", YV$1, " Equity"), "PX_LAST", "1/1/1900", "4/15/2016")</f>
        <v>#NAME?</v>
      </c>
      <c r="YW2" t="e">
        <f ca="1">_xll.BDH(CONCATENATE("TNA US 04/15/16 C", YX$1, " Equity"), "PX_LAST", "1/1/1900", "4/15/2016")</f>
        <v>#NAME?</v>
      </c>
      <c r="YY2" t="e">
        <f ca="1">_xll.BDH(CONCATENATE("TNA US 04/15/16 C", YZ$1, " Equity"), "PX_LAST", "1/1/1900", "4/15/2016")</f>
        <v>#NAME?</v>
      </c>
      <c r="ZA2" t="e">
        <f ca="1">_xll.BDH(CONCATENATE("TNA US 04/15/16 C", ZB$1, " Equity"), "PX_LAST", "1/1/1900", "4/15/2016")</f>
        <v>#NAME?</v>
      </c>
      <c r="ZC2" t="e">
        <f ca="1">_xll.BDH(CONCATENATE("TNA US 04/15/16 C", ZD$1, " Equity"), "PX_LAST", "1/1/1900", "4/15/2016")</f>
        <v>#NAME?</v>
      </c>
      <c r="ZE2" t="e">
        <f ca="1">_xll.BDH(CONCATENATE("TNA US 04/15/16 C", ZF$1, " Equity"), "PX_LAST", "1/1/1900", "4/15/2016")</f>
        <v>#NAME?</v>
      </c>
      <c r="ZG2" t="e">
        <f ca="1">_xll.BDH(CONCATENATE("TNA US 04/15/16 C", ZH$1, " Equity"), "PX_LAST", "1/1/1900", "4/15/2016")</f>
        <v>#NAME?</v>
      </c>
      <c r="ZI2" t="e">
        <f ca="1">_xll.BDH(CONCATENATE("TNA US 04/15/16 C", ZJ$1, " Equity"), "PX_LAST", "1/1/1900", "4/15/2016")</f>
        <v>#NAME?</v>
      </c>
      <c r="ZK2" t="e">
        <f ca="1">_xll.BDH(CONCATENATE("TNA US 04/15/16 C", ZL$1, " Equity"), "PX_LAST", "1/1/1900", "4/15/2016")</f>
        <v>#NAME?</v>
      </c>
      <c r="ZM2" t="e">
        <f ca="1">_xll.BDH(CONCATENATE("TNA US 04/15/16 C", ZN$1, " Equity"), "PX_LAST", "1/1/1900", "4/15/2016")</f>
        <v>#NAME?</v>
      </c>
      <c r="ZO2" t="e">
        <f ca="1">_xll.BDH(CONCATENATE("TNA US 04/15/16 C", ZP$1, " Equity"), "PX_LAST", "1/1/1900", "4/15/2016")</f>
        <v>#NAME?</v>
      </c>
      <c r="ZQ2" t="e">
        <f ca="1">_xll.BDH(CONCATENATE("TNA US 04/15/16 C", ZR$1, " Equity"), "PX_LAST", "1/1/1900", "4/15/2016")</f>
        <v>#NAME?</v>
      </c>
      <c r="ZS2" t="e">
        <f ca="1">_xll.BDH(CONCATENATE("TNA US 04/15/16 C", ZT$1, " Equity"), "PX_LAST", "1/1/1900", "4/15/2016")</f>
        <v>#NAME?</v>
      </c>
      <c r="ZU2" t="e">
        <f ca="1">_xll.BDH(CONCATENATE("TNA US 04/15/16 C", ZV$1, " Equity"), "PX_LAST", "1/1/1900", "4/15/2016")</f>
        <v>#NAME?</v>
      </c>
      <c r="ZW2" t="e">
        <f ca="1">_xll.BDH(CONCATENATE("TNA US 04/15/16 C", ZX$1, " Equity"), "PX_LAST", "1/1/1900", "4/15/2016")</f>
        <v>#NAME?</v>
      </c>
      <c r="ZY2" t="e">
        <f ca="1">_xll.BDH(CONCATENATE("TNA US 04/15/16 C", ZZ$1, " Equity"), "PX_LAST", "1/1/1900", "4/15/2016")</f>
        <v>#NAME?</v>
      </c>
      <c r="AAA2" t="e">
        <f ca="1">_xll.BDH(CONCATENATE("TNA US 04/15/16 C", AAB$1, " Equity"), "PX_LAST", "1/1/1900", "4/15/2016")</f>
        <v>#NAME?</v>
      </c>
      <c r="AAC2" t="e">
        <f ca="1">_xll.BDH(CONCATENATE("TNA US 04/15/16 C", AAD$1, " Equity"), "PX_LAST", "1/1/1900", "4/15/2016")</f>
        <v>#NAME?</v>
      </c>
      <c r="AAE2" t="e">
        <f ca="1">_xll.BDH(CONCATENATE("TNA US 04/15/16 C", AAF$1, " Equity"), "PX_LAST", "1/1/1900", "4/15/2016")</f>
        <v>#NAME?</v>
      </c>
      <c r="AAG2" t="e">
        <f ca="1">_xll.BDH(CONCATENATE("TNA US 04/15/16 C", AAH$1, " Equity"), "PX_LAST", "1/1/1900", "4/15/2016")</f>
        <v>#NAME?</v>
      </c>
      <c r="AAI2" t="e">
        <f ca="1">_xll.BDH(CONCATENATE("TNA US 04/15/16 C", AAJ$1, " Equity"), "PX_LAST", "1/1/1900", "4/15/2016")</f>
        <v>#NAME?</v>
      </c>
      <c r="AAK2" t="e">
        <f ca="1">_xll.BDH(CONCATENATE("TNA US 04/15/16 C", AAL$1, " Equity"), "PX_LAST", "1/1/1900", "4/15/2016")</f>
        <v>#NAME?</v>
      </c>
      <c r="AAM2" t="e">
        <f ca="1">_xll.BDH(CONCATENATE("TNA US 04/15/16 C", AAN$1, " Equity"), "PX_LAST", "1/1/1900", "4/15/2016")</f>
        <v>#NAME?</v>
      </c>
      <c r="AAO2" t="e">
        <f ca="1">_xll.BDH(CONCATENATE("TNA US 04/15/16 C", AAP$1, " Equity"), "PX_LAST", "1/1/1900", "4/15/2016")</f>
        <v>#NAME?</v>
      </c>
      <c r="AAQ2" t="e">
        <f ca="1">_xll.BDH(CONCATENATE("TNA US 04/15/16 C", AAR$1, " Equity"), "PX_LAST", "1/1/1900", "4/15/2016")</f>
        <v>#NAME?</v>
      </c>
      <c r="AAS2" t="e">
        <f ca="1">_xll.BDH(CONCATENATE("TNA US 04/15/16 C", AAT$1, " Equity"), "PX_LAST", "1/1/1900", "4/15/2016")</f>
        <v>#NAME?</v>
      </c>
      <c r="AAU2" t="e">
        <f ca="1">_xll.BDH(CONCATENATE("TNA US 04/15/16 C", AAV$1, " Equity"), "PX_LAST", "1/1/1900", "4/15/2016")</f>
        <v>#NAME?</v>
      </c>
      <c r="AAW2" t="e">
        <f ca="1">_xll.BDH(CONCATENATE("TNA US 04/15/16 C", AAX$1, " Equity"), "PX_LAST", "1/1/1900", "4/15/2016")</f>
        <v>#NAME?</v>
      </c>
      <c r="AAY2" t="e">
        <f ca="1">_xll.BDH(CONCATENATE("TNA US 04/15/16 C", AAZ$1, " Equity"), "PX_LAST", "1/1/1900", "4/15/2016")</f>
        <v>#NAME?</v>
      </c>
      <c r="ABA2" t="e">
        <f ca="1">_xll.BDH(CONCATENATE("TNA US 04/15/16 C", ABB$1, " Equity"), "PX_LAST", "1/1/1900", "4/15/2016")</f>
        <v>#NAME?</v>
      </c>
      <c r="ABC2" t="e">
        <f ca="1">_xll.BDH(CONCATENATE("TNA US 04/15/16 C", ABD$1, " Equity"), "PX_LAST", "1/1/1900", "4/15/2016")</f>
        <v>#NAME?</v>
      </c>
      <c r="ABE2" t="e">
        <f ca="1">_xll.BDH(CONCATENATE("TNA US 04/15/16 C", ABF$1, " Equity"), "PX_LAST", "1/1/1900", "4/15/2016")</f>
        <v>#NAME?</v>
      </c>
      <c r="ABG2" t="e">
        <f ca="1">_xll.BDH(CONCATENATE("TNA US 04/15/16 C", ABH$1, " Equity"), "PX_LAST", "1/1/1900", "4/15/2016")</f>
        <v>#NAME?</v>
      </c>
      <c r="ABI2" t="e">
        <f ca="1">_xll.BDH(CONCATENATE("TNA US 04/15/16 C", ABJ$1, " Equity"), "PX_LAST", "1/1/1900", "4/15/2016")</f>
        <v>#NAME?</v>
      </c>
      <c r="ABK2" t="e">
        <f ca="1">_xll.BDH(CONCATENATE("TNA US 04/15/16 C", ABL$1, " Equity"), "PX_LAST", "1/1/1900", "4/15/2016")</f>
        <v>#NAME?</v>
      </c>
      <c r="ABM2" t="e">
        <f ca="1">_xll.BDH(CONCATENATE("TNA US 04/15/16 C", ABN$1, " Equity"), "PX_LAST", "1/1/1900", "4/15/2016")</f>
        <v>#NAME?</v>
      </c>
      <c r="ABO2" t="e">
        <f ca="1">_xll.BDH(CONCATENATE("TNA US 04/15/16 C", ABP$1, " Equity"), "PX_LAST", "1/1/1900", "4/15/2016")</f>
        <v>#NAME?</v>
      </c>
      <c r="ABQ2" t="e">
        <f ca="1">_xll.BDH(CONCATENATE("TNA US 04/15/16 C", ABR$1, " Equity"), "PX_LAST", "1/1/1900", "4/15/2016")</f>
        <v>#NAME?</v>
      </c>
      <c r="ABS2" t="e">
        <f ca="1">_xll.BDH(CONCATENATE("TNA US 04/15/16 C", ABT$1, " Equity"), "PX_LAST", "1/1/1900", "4/15/2016")</f>
        <v>#NAME?</v>
      </c>
      <c r="ABU2" t="e">
        <f ca="1">_xll.BDH(CONCATENATE("TNA US 04/15/16 C", ABV$1, " Equity"), "PX_LAST", "1/1/1900", "4/15/2016")</f>
        <v>#NAME?</v>
      </c>
      <c r="ABW2" t="e">
        <f ca="1">_xll.BDH(CONCATENATE("TNA US 04/15/16 C", ABX$1, " Equity"), "PX_LAST", "1/1/1900", "4/15/2016")</f>
        <v>#NAME?</v>
      </c>
      <c r="ABY2" t="e">
        <f ca="1">_xll.BDH(CONCATENATE("TNA US 04/15/16 C", ABZ$1, " Equity"), "PX_LAST", "1/1/1900", "4/15/2016")</f>
        <v>#NAME?</v>
      </c>
      <c r="ACA2" t="e">
        <f ca="1">_xll.BDH(CONCATENATE("TNA US 04/15/16 C", ACB$1, " Equity"), "PX_LAST", "1/1/1900", "4/15/2016")</f>
        <v>#NAME?</v>
      </c>
      <c r="ACC2" t="e">
        <f ca="1">_xll.BDH(CONCATENATE("TNA US 04/15/16 C", ACD$1, " Equity"), "PX_LAST", "1/1/1900", "4/15/2016")</f>
        <v>#NAME?</v>
      </c>
      <c r="ACE2" t="e">
        <f ca="1">_xll.BDH(CONCATENATE("TNA US 04/15/16 C", ACF$1, " Equity"), "PX_LAST", "1/1/1900", "4/15/2016")</f>
        <v>#NAME?</v>
      </c>
      <c r="ACG2" t="e">
        <f ca="1">_xll.BDH(CONCATENATE("TNA US 04/15/16 C", ACH$1, " Equity"), "PX_LAST", "1/1/1900", "4/15/2016")</f>
        <v>#NAME?</v>
      </c>
      <c r="ACI2" t="e">
        <f ca="1">_xll.BDH(CONCATENATE("TNA US 04/15/16 C", ACJ$1, " Equity"), "PX_LAST", "1/1/1900", "4/15/2016")</f>
        <v>#NAME?</v>
      </c>
      <c r="ACK2" t="e">
        <f ca="1">_xll.BDH(CONCATENATE("TNA US 04/15/16 C", ACL$1, " Equity"), "PX_LAST", "1/1/1900", "4/15/2016")</f>
        <v>#NAME?</v>
      </c>
      <c r="ACM2" t="e">
        <f ca="1">_xll.BDH(CONCATENATE("TNA US 04/15/16 C", ACN$1, " Equity"), "PX_LAST", "1/1/1900", "4/15/2016")</f>
        <v>#NAME?</v>
      </c>
      <c r="ACO2" t="e">
        <f ca="1">_xll.BDH(CONCATENATE("TNA US 04/15/16 C", ACP$1, " Equity"), "PX_LAST", "1/1/1900", "4/15/2016")</f>
        <v>#NAME?</v>
      </c>
      <c r="ACQ2" t="e">
        <f ca="1">_xll.BDH(CONCATENATE("TNA US 04/15/16 C", ACR$1, " Equity"), "PX_LAST", "1/1/1900", "4/15/2016")</f>
        <v>#NAME?</v>
      </c>
      <c r="ACS2" t="e">
        <f ca="1">_xll.BDH(CONCATENATE("TNA US 04/15/16 C", ACT$1, " Equity"), "PX_LAST", "1/1/1900", "4/15/2016")</f>
        <v>#NAME?</v>
      </c>
      <c r="ACU2" t="e">
        <f ca="1">_xll.BDH(CONCATENATE("TNA US 04/15/16 C", ACV$1, " Equity"), "PX_LAST", "1/1/1900", "4/15/2016")</f>
        <v>#NAME?</v>
      </c>
      <c r="ACW2" t="e">
        <f ca="1">_xll.BDH(CONCATENATE("TNA US 04/15/16 C", ACX$1, " Equity"), "PX_LAST", "1/1/1900", "4/15/2016")</f>
        <v>#NAME?</v>
      </c>
      <c r="ACY2" t="e">
        <f ca="1">_xll.BDH(CONCATENATE("TNA US 04/15/16 C", ACZ$1, " Equity"), "PX_LAST", "1/1/1900", "4/15/2016")</f>
        <v>#NAME?</v>
      </c>
      <c r="ADA2" t="e">
        <f ca="1">_xll.BDH(CONCATENATE("TNA US 04/15/16 C", ADB$1, " Equity"), "PX_LAST", "1/1/1900", "4/15/2016")</f>
        <v>#NAME?</v>
      </c>
      <c r="ADC2" t="e">
        <f ca="1">_xll.BDH(CONCATENATE("TNA US 04/15/16 C", ADD$1, " Equity"), "PX_LAST", "1/1/1900", "4/15/2016")</f>
        <v>#NAME?</v>
      </c>
      <c r="ADE2" t="e">
        <f ca="1">_xll.BDH(CONCATENATE("TNA US 04/15/16 C", ADF$1, " Equity"), "PX_LAST", "1/1/1900", "4/15/2016")</f>
        <v>#NAME?</v>
      </c>
      <c r="ADG2" t="e">
        <f ca="1">_xll.BDH(CONCATENATE("TNA US 04/15/16 C", ADH$1, " Equity"), "PX_LAST", "1/1/1900", "4/15/2016")</f>
        <v>#NAME?</v>
      </c>
      <c r="ADI2" t="e">
        <f ca="1">_xll.BDH(CONCATENATE("TNA US 04/15/16 C", ADJ$1, " Equity"), "PX_LAST", "1/1/1900", "4/15/2016")</f>
        <v>#NAME?</v>
      </c>
      <c r="ADK2" t="e">
        <f ca="1">_xll.BDH(CONCATENATE("TNA US 04/15/16 C", ADL$1, " Equity"), "PX_LAST", "1/1/1900", "4/15/2016")</f>
        <v>#NAME?</v>
      </c>
      <c r="ADM2" t="e">
        <f ca="1">_xll.BDH(CONCATENATE("TNA US 04/15/16 C", ADN$1, " Equity"), "PX_LAST", "1/1/1900", "4/15/2016")</f>
        <v>#NAME?</v>
      </c>
      <c r="ADO2" t="e">
        <f ca="1">_xll.BDH(CONCATENATE("TNA US 04/15/16 C", ADP$1, " Equity"), "PX_LAST", "1/1/1900", "4/15/2016")</f>
        <v>#NAME?</v>
      </c>
      <c r="ADQ2" t="e">
        <f ca="1">_xll.BDH(CONCATENATE("TNA US 04/15/16 C", ADR$1, " Equity"), "PX_LAST", "1/1/1900", "4/15/2016")</f>
        <v>#NAME?</v>
      </c>
      <c r="ADS2" t="e">
        <f ca="1">_xll.BDH(CONCATENATE("TNA US 04/15/16 C", ADT$1, " Equity"), "PX_LAST", "1/1/1900", "4/15/2016")</f>
        <v>#NAME?</v>
      </c>
      <c r="ADU2" t="e">
        <f ca="1">_xll.BDH(CONCATENATE("TNA US 04/15/16 C", ADV$1, " Equity"), "PX_LAST", "1/1/1900", "4/15/2016")</f>
        <v>#NAME?</v>
      </c>
    </row>
    <row r="3" spans="1:802" x14ac:dyDescent="0.25">
      <c r="CW3" s="1"/>
      <c r="DQ3" s="1"/>
      <c r="EK3" s="1"/>
      <c r="EO3" s="1"/>
      <c r="ES3" s="1"/>
      <c r="EW3" s="1"/>
      <c r="FA3" s="1"/>
      <c r="FE3" s="1"/>
      <c r="FI3" s="1"/>
      <c r="FM3" s="1"/>
      <c r="FQ3" s="1"/>
      <c r="FU3" s="1"/>
      <c r="FY3" s="1"/>
      <c r="GC3" s="1"/>
      <c r="GE3" s="1"/>
      <c r="GG3" s="1"/>
      <c r="GI3" s="1"/>
      <c r="GK3" s="1"/>
      <c r="GO3" s="1"/>
      <c r="GS3" s="1"/>
      <c r="GU3" s="1"/>
      <c r="GW3" s="1"/>
      <c r="GY3" s="1"/>
      <c r="HA3" s="1"/>
      <c r="HC3" s="1"/>
      <c r="HE3" s="1"/>
      <c r="HG3" s="1"/>
      <c r="HI3" s="1"/>
      <c r="HK3" s="1"/>
      <c r="HM3" s="1"/>
      <c r="HO3" s="1"/>
      <c r="HQ3" s="1"/>
      <c r="HS3" s="1"/>
      <c r="HU3" s="1"/>
      <c r="HW3" s="1"/>
      <c r="HY3" s="1"/>
      <c r="IA3" s="1"/>
      <c r="IC3" s="1"/>
      <c r="IE3" s="1"/>
      <c r="IG3" s="1"/>
      <c r="II3" s="1"/>
      <c r="IK3" s="1"/>
      <c r="IM3" s="1"/>
      <c r="IO3" s="1"/>
      <c r="IQ3" s="1"/>
      <c r="IS3" s="1"/>
      <c r="IW3" s="1"/>
      <c r="JA3" s="1"/>
      <c r="JE3" s="1"/>
      <c r="JI3" s="1"/>
      <c r="JM3" s="1"/>
      <c r="JQ3" s="1"/>
      <c r="JU3" s="1"/>
      <c r="JY3" s="1"/>
      <c r="KC3" s="1"/>
      <c r="KG3" s="1"/>
      <c r="KK3" s="1"/>
      <c r="KO3" s="1"/>
      <c r="KS3" s="1"/>
      <c r="KW3" s="1"/>
      <c r="LA3" s="1"/>
      <c r="LE3" s="1"/>
      <c r="LI3" s="1"/>
      <c r="LM3" s="1"/>
      <c r="LQ3" s="1"/>
      <c r="LU3" s="1"/>
      <c r="LY3" s="1"/>
      <c r="MC3" s="1"/>
      <c r="MG3" s="1"/>
      <c r="MK3" s="1"/>
      <c r="MO3" s="1"/>
      <c r="MS3" s="1"/>
      <c r="MW3" s="1"/>
      <c r="NA3" s="1"/>
      <c r="NE3" s="1"/>
      <c r="NI3" s="1"/>
      <c r="NM3" s="1"/>
      <c r="NQ3" s="1"/>
      <c r="OK3" s="1"/>
      <c r="PE3" s="1"/>
      <c r="PY3" s="1"/>
    </row>
    <row r="4" spans="1:802" x14ac:dyDescent="0.25">
      <c r="CW4" s="1"/>
      <c r="DQ4" s="1"/>
      <c r="EK4" s="1"/>
      <c r="EO4" s="1"/>
      <c r="ES4" s="1"/>
      <c r="EW4" s="1"/>
      <c r="FA4" s="1"/>
      <c r="FE4" s="1"/>
      <c r="FI4" s="1"/>
      <c r="FM4" s="1"/>
      <c r="FQ4" s="1"/>
      <c r="FU4" s="1"/>
      <c r="FY4" s="1"/>
      <c r="GC4" s="1"/>
      <c r="GE4" s="1"/>
      <c r="GG4" s="1"/>
      <c r="GI4" s="1"/>
      <c r="GK4" s="1"/>
      <c r="GO4" s="1"/>
      <c r="GS4" s="1"/>
      <c r="GU4" s="1"/>
      <c r="GW4" s="1"/>
      <c r="GY4" s="1"/>
      <c r="HA4" s="1"/>
      <c r="HC4" s="1"/>
      <c r="HE4" s="1"/>
      <c r="HG4" s="1"/>
      <c r="HI4" s="1"/>
      <c r="HK4" s="1"/>
      <c r="HM4" s="1"/>
      <c r="HO4" s="1"/>
      <c r="HQ4" s="1"/>
      <c r="HS4" s="1"/>
      <c r="HU4" s="1"/>
      <c r="HW4" s="1"/>
      <c r="HY4" s="1"/>
      <c r="IA4" s="1"/>
      <c r="IC4" s="1"/>
      <c r="IE4" s="1"/>
      <c r="IG4" s="1"/>
      <c r="II4" s="1"/>
      <c r="IK4" s="1"/>
      <c r="IM4" s="1"/>
      <c r="IO4" s="1"/>
      <c r="IS4" s="1"/>
      <c r="IW4" s="1"/>
      <c r="JA4" s="1"/>
      <c r="JE4" s="1"/>
      <c r="JI4" s="1"/>
      <c r="JM4" s="1"/>
      <c r="JQ4" s="1"/>
      <c r="JU4" s="1"/>
      <c r="JY4" s="1"/>
      <c r="KC4" s="1"/>
      <c r="KG4" s="1"/>
      <c r="KK4" s="1"/>
      <c r="KO4" s="1"/>
      <c r="KS4" s="1"/>
      <c r="KW4" s="1"/>
      <c r="LA4" s="1"/>
      <c r="LE4" s="1"/>
      <c r="LI4" s="1"/>
      <c r="LM4" s="1"/>
      <c r="LQ4" s="1"/>
      <c r="LU4" s="1"/>
      <c r="LY4" s="1"/>
      <c r="MC4" s="1"/>
      <c r="MG4" s="1"/>
      <c r="MK4" s="1"/>
      <c r="MO4" s="1"/>
      <c r="MS4" s="1"/>
      <c r="MW4" s="1"/>
      <c r="NA4" s="1"/>
      <c r="NE4" s="1"/>
      <c r="NI4" s="1"/>
      <c r="NM4" s="1"/>
      <c r="NQ4" s="1"/>
      <c r="OK4" s="1"/>
      <c r="PE4" s="1"/>
      <c r="PY4" s="1"/>
    </row>
    <row r="5" spans="1:802" x14ac:dyDescent="0.25">
      <c r="CW5" s="1"/>
      <c r="DQ5" s="1"/>
      <c r="EK5" s="1"/>
      <c r="EO5" s="1"/>
      <c r="ES5" s="1"/>
      <c r="EW5" s="1"/>
      <c r="FA5" s="1"/>
      <c r="FE5" s="1"/>
      <c r="FI5" s="1"/>
      <c r="FM5" s="1"/>
      <c r="FQ5" s="1"/>
      <c r="FU5" s="1"/>
      <c r="FY5" s="1"/>
      <c r="GC5" s="1"/>
      <c r="GG5" s="1"/>
      <c r="GK5" s="1"/>
      <c r="GO5" s="1"/>
      <c r="GS5" s="1"/>
      <c r="GW5" s="1"/>
      <c r="GY5" s="1"/>
      <c r="HA5" s="1"/>
      <c r="HC5" s="1"/>
      <c r="HE5" s="1"/>
      <c r="HG5" s="1"/>
      <c r="HI5" s="1"/>
      <c r="HK5" s="1"/>
      <c r="HM5" s="1"/>
      <c r="HO5" s="1"/>
      <c r="HQ5" s="1"/>
      <c r="HS5" s="1"/>
      <c r="HU5" s="1"/>
      <c r="HW5" s="1"/>
      <c r="HY5" s="1"/>
      <c r="IA5" s="1"/>
      <c r="IC5" s="1"/>
      <c r="IE5" s="1"/>
      <c r="IG5" s="1"/>
      <c r="II5" s="1"/>
      <c r="IK5" s="1"/>
      <c r="IO5" s="1"/>
      <c r="IS5" s="1"/>
      <c r="IW5" s="1"/>
      <c r="JA5" s="1"/>
      <c r="JE5" s="1"/>
      <c r="JI5" s="1"/>
      <c r="JM5" s="1"/>
      <c r="JQ5" s="1"/>
      <c r="JU5" s="1"/>
      <c r="JY5" s="1"/>
      <c r="KC5" s="1"/>
      <c r="KG5" s="1"/>
      <c r="KK5" s="1"/>
      <c r="KO5" s="1"/>
      <c r="KS5" s="1"/>
      <c r="KW5" s="1"/>
      <c r="LA5" s="1"/>
      <c r="LE5" s="1"/>
      <c r="LI5" s="1"/>
      <c r="LM5" s="1"/>
      <c r="LQ5" s="1"/>
      <c r="LU5" s="1"/>
      <c r="LY5" s="1"/>
      <c r="MC5" s="1"/>
      <c r="MG5" s="1"/>
      <c r="MK5" s="1"/>
      <c r="MO5" s="1"/>
      <c r="MS5" s="1"/>
      <c r="MW5" s="1"/>
      <c r="NE5" s="1"/>
      <c r="NI5" s="1"/>
      <c r="NM5" s="1"/>
      <c r="NQ5" s="1"/>
      <c r="OK5" s="1"/>
      <c r="PE5" s="1"/>
    </row>
    <row r="6" spans="1:802" x14ac:dyDescent="0.25">
      <c r="CW6" s="1"/>
      <c r="DQ6" s="1"/>
      <c r="EK6" s="1"/>
      <c r="EO6" s="1"/>
      <c r="ES6" s="1"/>
      <c r="EW6" s="1"/>
      <c r="FA6" s="1"/>
      <c r="FE6" s="1"/>
      <c r="FI6" s="1"/>
      <c r="FM6" s="1"/>
      <c r="FQ6" s="1"/>
      <c r="FU6" s="1"/>
      <c r="FY6" s="1"/>
      <c r="GC6" s="1"/>
      <c r="GG6" s="1"/>
      <c r="GK6" s="1"/>
      <c r="GO6" s="1"/>
      <c r="GS6" s="1"/>
      <c r="GW6" s="1"/>
      <c r="GY6" s="1"/>
      <c r="HA6" s="1"/>
      <c r="HC6" s="1"/>
      <c r="HE6" s="1"/>
      <c r="HG6" s="1"/>
      <c r="HI6" s="1"/>
      <c r="HK6" s="1"/>
      <c r="HM6" s="1"/>
      <c r="HO6" s="1"/>
      <c r="HQ6" s="1"/>
      <c r="HS6" s="1"/>
      <c r="HU6" s="1"/>
      <c r="HW6" s="1"/>
      <c r="HY6" s="1"/>
      <c r="IA6" s="1"/>
      <c r="IC6" s="1"/>
      <c r="IE6" s="1"/>
      <c r="IG6" s="1"/>
      <c r="II6" s="1"/>
      <c r="IK6" s="1"/>
      <c r="IO6" s="1"/>
      <c r="IS6" s="1"/>
      <c r="IW6" s="1"/>
      <c r="JA6" s="1"/>
      <c r="JE6" s="1"/>
      <c r="JI6" s="1"/>
      <c r="JM6" s="1"/>
      <c r="JQ6" s="1"/>
      <c r="JU6" s="1"/>
      <c r="JY6" s="1"/>
      <c r="KC6" s="1"/>
      <c r="KG6" s="1"/>
      <c r="KK6" s="1"/>
      <c r="KO6" s="1"/>
      <c r="KS6" s="1"/>
      <c r="KW6" s="1"/>
      <c r="LA6" s="1"/>
      <c r="LE6" s="1"/>
      <c r="LI6" s="1"/>
      <c r="LM6" s="1"/>
      <c r="LQ6" s="1"/>
      <c r="LU6" s="1"/>
      <c r="LY6" s="1"/>
      <c r="MC6" s="1"/>
      <c r="MG6" s="1"/>
      <c r="MK6" s="1"/>
      <c r="MO6" s="1"/>
      <c r="MW6" s="1"/>
      <c r="NE6" s="1"/>
      <c r="NI6" s="1"/>
      <c r="NM6" s="1"/>
      <c r="NQ6" s="1"/>
      <c r="OK6" s="1"/>
      <c r="PE6" s="1"/>
    </row>
    <row r="7" spans="1:802" x14ac:dyDescent="0.25">
      <c r="CW7" s="1"/>
      <c r="DQ7" s="1"/>
      <c r="EK7" s="1"/>
      <c r="EO7" s="1"/>
      <c r="ES7" s="1"/>
      <c r="EW7" s="1"/>
      <c r="FA7" s="1"/>
      <c r="FE7" s="1"/>
      <c r="FI7" s="1"/>
      <c r="FM7" s="1"/>
      <c r="FQ7" s="1"/>
      <c r="FU7" s="1"/>
      <c r="FY7" s="1"/>
      <c r="GC7" s="1"/>
      <c r="GG7" s="1"/>
      <c r="GK7" s="1"/>
      <c r="GO7" s="1"/>
      <c r="GS7" s="1"/>
      <c r="GW7" s="1"/>
      <c r="HA7" s="1"/>
      <c r="HE7" s="1"/>
      <c r="HG7" s="1"/>
      <c r="HI7" s="1"/>
      <c r="HK7" s="1"/>
      <c r="HM7" s="1"/>
      <c r="HO7" s="1"/>
      <c r="HQ7" s="1"/>
      <c r="HS7" s="1"/>
      <c r="HU7" s="1"/>
      <c r="HW7" s="1"/>
      <c r="HY7" s="1"/>
      <c r="IA7" s="1"/>
      <c r="IC7" s="1"/>
      <c r="IE7" s="1"/>
      <c r="IG7" s="1"/>
      <c r="II7" s="1"/>
      <c r="IK7" s="1"/>
      <c r="IO7" s="1"/>
      <c r="IS7" s="1"/>
      <c r="IW7" s="1"/>
      <c r="JA7" s="1"/>
      <c r="JE7" s="1"/>
      <c r="JI7" s="1"/>
      <c r="JM7" s="1"/>
      <c r="JQ7" s="1"/>
      <c r="JU7" s="1"/>
      <c r="JY7" s="1"/>
      <c r="KC7" s="1"/>
      <c r="KG7" s="1"/>
      <c r="KK7" s="1"/>
      <c r="KO7" s="1"/>
      <c r="KS7" s="1"/>
      <c r="KW7" s="1"/>
      <c r="LA7" s="1"/>
      <c r="LE7" s="1"/>
      <c r="LI7" s="1"/>
      <c r="LM7" s="1"/>
      <c r="LQ7" s="1"/>
      <c r="LU7" s="1"/>
      <c r="LY7" s="1"/>
      <c r="MC7" s="1"/>
      <c r="MG7" s="1"/>
      <c r="MK7" s="1"/>
      <c r="MO7" s="1"/>
      <c r="MW7" s="1"/>
      <c r="NE7" s="1"/>
      <c r="NI7" s="1"/>
      <c r="NM7" s="1"/>
      <c r="NQ7" s="1"/>
      <c r="OK7" s="1"/>
      <c r="PE7" s="1"/>
    </row>
    <row r="8" spans="1:802" x14ac:dyDescent="0.25">
      <c r="CW8" s="1"/>
      <c r="DQ8" s="1"/>
      <c r="EK8" s="1"/>
      <c r="ES8" s="1"/>
      <c r="EW8" s="1"/>
      <c r="FA8" s="1"/>
      <c r="FE8" s="1"/>
      <c r="FI8" s="1"/>
      <c r="FM8" s="1"/>
      <c r="FQ8" s="1"/>
      <c r="FU8" s="1"/>
      <c r="FY8" s="1"/>
      <c r="GC8" s="1"/>
      <c r="GG8" s="1"/>
      <c r="GK8" s="1"/>
      <c r="GO8" s="1"/>
      <c r="GS8" s="1"/>
      <c r="GW8" s="1"/>
      <c r="HA8" s="1"/>
      <c r="HE8" s="1"/>
      <c r="HG8" s="1"/>
      <c r="HI8" s="1"/>
      <c r="HK8" s="1"/>
      <c r="HM8" s="1"/>
      <c r="HO8" s="1"/>
      <c r="HQ8" s="1"/>
      <c r="HS8" s="1"/>
      <c r="HU8" s="1"/>
      <c r="HW8" s="1"/>
      <c r="HY8" s="1"/>
      <c r="IA8" s="1"/>
      <c r="IC8" s="1"/>
      <c r="IE8" s="1"/>
      <c r="IG8" s="1"/>
      <c r="II8" s="1"/>
      <c r="IK8" s="1"/>
      <c r="IO8" s="1"/>
      <c r="IS8" s="1"/>
      <c r="IW8" s="1"/>
      <c r="JA8" s="1"/>
      <c r="JE8" s="1"/>
      <c r="JI8" s="1"/>
      <c r="JM8" s="1"/>
      <c r="JQ8" s="1"/>
      <c r="JU8" s="1"/>
      <c r="JY8" s="1"/>
      <c r="KC8" s="1"/>
      <c r="KG8" s="1"/>
      <c r="KK8" s="1"/>
      <c r="KO8" s="1"/>
      <c r="KS8" s="1"/>
      <c r="KW8" s="1"/>
      <c r="LA8" s="1"/>
      <c r="LE8" s="1"/>
      <c r="LI8" s="1"/>
      <c r="LM8" s="1"/>
      <c r="LQ8" s="1"/>
      <c r="LU8" s="1"/>
      <c r="LY8" s="1"/>
      <c r="MC8" s="1"/>
      <c r="MG8" s="1"/>
      <c r="MK8" s="1"/>
      <c r="MO8" s="1"/>
      <c r="MW8" s="1"/>
      <c r="NE8" s="1"/>
      <c r="NI8" s="1"/>
      <c r="NM8" s="1"/>
      <c r="NQ8" s="1"/>
      <c r="OK8" s="1"/>
      <c r="PE8" s="1"/>
    </row>
    <row r="9" spans="1:802" x14ac:dyDescent="0.25">
      <c r="CW9" s="1"/>
      <c r="DQ9" s="1"/>
      <c r="EK9" s="1"/>
      <c r="ES9" s="1"/>
      <c r="EW9" s="1"/>
      <c r="FA9" s="1"/>
      <c r="FE9" s="1"/>
      <c r="FI9" s="1"/>
      <c r="FM9" s="1"/>
      <c r="FQ9" s="1"/>
      <c r="FU9" s="1"/>
      <c r="FY9" s="1"/>
      <c r="GC9" s="1"/>
      <c r="GG9" s="1"/>
      <c r="GK9" s="1"/>
      <c r="GO9" s="1"/>
      <c r="GS9" s="1"/>
      <c r="GW9" s="1"/>
      <c r="HA9" s="1"/>
      <c r="HE9" s="1"/>
      <c r="HG9" s="1"/>
      <c r="HI9" s="1"/>
      <c r="HK9" s="1"/>
      <c r="HM9" s="1"/>
      <c r="HO9" s="1"/>
      <c r="HQ9" s="1"/>
      <c r="HS9" s="1"/>
      <c r="HU9" s="1"/>
      <c r="HW9" s="1"/>
      <c r="HY9" s="1"/>
      <c r="IA9" s="1"/>
      <c r="IC9" s="1"/>
      <c r="IE9" s="1"/>
      <c r="IG9" s="1"/>
      <c r="II9" s="1"/>
      <c r="IK9" s="1"/>
      <c r="IO9" s="1"/>
      <c r="IS9" s="1"/>
      <c r="IW9" s="1"/>
      <c r="JA9" s="1"/>
      <c r="JE9" s="1"/>
      <c r="JI9" s="1"/>
      <c r="JM9" s="1"/>
      <c r="JQ9" s="1"/>
      <c r="JU9" s="1"/>
      <c r="JY9" s="1"/>
      <c r="KC9" s="1"/>
      <c r="KG9" s="1"/>
      <c r="KK9" s="1"/>
      <c r="KO9" s="1"/>
      <c r="KS9" s="1"/>
      <c r="KW9" s="1"/>
      <c r="LA9" s="1"/>
      <c r="LE9" s="1"/>
      <c r="LI9" s="1"/>
      <c r="LM9" s="1"/>
      <c r="LQ9" s="1"/>
      <c r="LU9" s="1"/>
      <c r="LY9" s="1"/>
      <c r="MC9" s="1"/>
      <c r="MK9" s="1"/>
      <c r="MO9" s="1"/>
      <c r="MW9" s="1"/>
      <c r="NE9" s="1"/>
      <c r="NI9" s="1"/>
      <c r="NM9" s="1"/>
      <c r="NQ9" s="1"/>
      <c r="OK9" s="1"/>
      <c r="PE9" s="1"/>
    </row>
    <row r="10" spans="1:802" x14ac:dyDescent="0.25">
      <c r="CW10" s="1"/>
      <c r="DQ10" s="1"/>
      <c r="EK10" s="1"/>
      <c r="EW10" s="1"/>
      <c r="FA10" s="1"/>
      <c r="FE10" s="1"/>
      <c r="FI10" s="1"/>
      <c r="FM10" s="1"/>
      <c r="FQ10" s="1"/>
      <c r="FU10" s="1"/>
      <c r="FY10" s="1"/>
      <c r="GC10" s="1"/>
      <c r="GG10" s="1"/>
      <c r="GK10" s="1"/>
      <c r="GO10" s="1"/>
      <c r="GS10" s="1"/>
      <c r="GW10" s="1"/>
      <c r="HA10" s="1"/>
      <c r="HE10" s="1"/>
      <c r="HG10" s="1"/>
      <c r="HI10" s="1"/>
      <c r="HK10" s="1"/>
      <c r="HM10" s="1"/>
      <c r="HO10" s="1"/>
      <c r="HQ10" s="1"/>
      <c r="HS10" s="1"/>
      <c r="HU10" s="1"/>
      <c r="HW10" s="1"/>
      <c r="HY10" s="1"/>
      <c r="IA10" s="1"/>
      <c r="IC10" s="1"/>
      <c r="IE10" s="1"/>
      <c r="IG10" s="1"/>
      <c r="II10" s="1"/>
      <c r="IK10" s="1"/>
      <c r="IO10" s="1"/>
      <c r="IS10" s="1"/>
      <c r="IW10" s="1"/>
      <c r="JA10" s="1"/>
      <c r="JE10" s="1"/>
      <c r="JI10" s="1"/>
      <c r="JM10" s="1"/>
      <c r="JQ10" s="1"/>
      <c r="JU10" s="1"/>
      <c r="JY10" s="1"/>
      <c r="KC10" s="1"/>
      <c r="KG10" s="1"/>
      <c r="KK10" s="1"/>
      <c r="KO10" s="1"/>
      <c r="KS10" s="1"/>
      <c r="KW10" s="1"/>
      <c r="LA10" s="1"/>
      <c r="LE10" s="1"/>
      <c r="LI10" s="1"/>
      <c r="LQ10" s="1"/>
      <c r="LU10" s="1"/>
      <c r="LY10" s="1"/>
      <c r="MC10" s="1"/>
      <c r="MK10" s="1"/>
      <c r="MO10" s="1"/>
      <c r="MW10" s="1"/>
      <c r="NE10" s="1"/>
      <c r="NI10" s="1"/>
      <c r="NQ10" s="1"/>
      <c r="OK10" s="1"/>
      <c r="PE10" s="1"/>
    </row>
    <row r="11" spans="1:802" x14ac:dyDescent="0.25">
      <c r="CW11" s="1"/>
      <c r="DQ11" s="1"/>
      <c r="EK11" s="1"/>
      <c r="EW11" s="1"/>
      <c r="FA11" s="1"/>
      <c r="FE11" s="1"/>
      <c r="FI11" s="1"/>
      <c r="FM11" s="1"/>
      <c r="FQ11" s="1"/>
      <c r="FU11" s="1"/>
      <c r="FY11" s="1"/>
      <c r="GC11" s="1"/>
      <c r="GG11" s="1"/>
      <c r="GK11" s="1"/>
      <c r="GO11" s="1"/>
      <c r="GS11" s="1"/>
      <c r="GW11" s="1"/>
      <c r="HA11" s="1"/>
      <c r="HE11" s="1"/>
      <c r="HG11" s="1"/>
      <c r="HI11" s="1"/>
      <c r="HM11" s="1"/>
      <c r="HO11" s="1"/>
      <c r="HQ11" s="1"/>
      <c r="HU11" s="1"/>
      <c r="HW11" s="1"/>
      <c r="HY11" s="1"/>
      <c r="IA11" s="1"/>
      <c r="IC11" s="1"/>
      <c r="IE11" s="1"/>
      <c r="IG11" s="1"/>
      <c r="IK11" s="1"/>
      <c r="IO11" s="1"/>
      <c r="IS11" s="1"/>
      <c r="IW11" s="1"/>
      <c r="JA11" s="1"/>
      <c r="JE11" s="1"/>
      <c r="JI11" s="1"/>
      <c r="JM11" s="1"/>
      <c r="JQ11" s="1"/>
      <c r="JU11" s="1"/>
      <c r="JY11" s="1"/>
      <c r="KC11" s="1"/>
      <c r="KG11" s="1"/>
      <c r="KK11" s="1"/>
      <c r="KO11" s="1"/>
      <c r="KS11" s="1"/>
      <c r="KW11" s="1"/>
      <c r="LA11" s="1"/>
      <c r="LE11" s="1"/>
      <c r="LI11" s="1"/>
      <c r="LQ11" s="1"/>
      <c r="LU11" s="1"/>
      <c r="LY11" s="1"/>
      <c r="MC11" s="1"/>
      <c r="MK11" s="1"/>
      <c r="MO11" s="1"/>
      <c r="MW11" s="1"/>
      <c r="NE11" s="1"/>
      <c r="NI11" s="1"/>
      <c r="NQ11" s="1"/>
      <c r="OK11" s="1"/>
      <c r="PE11" s="1"/>
    </row>
    <row r="12" spans="1:802" x14ac:dyDescent="0.25">
      <c r="CW12" s="1"/>
      <c r="DQ12" s="1"/>
      <c r="EK12" s="1"/>
      <c r="EW12" s="1"/>
      <c r="FA12" s="1"/>
      <c r="FE12" s="1"/>
      <c r="FI12" s="1"/>
      <c r="FM12" s="1"/>
      <c r="FQ12" s="1"/>
      <c r="FU12" s="1"/>
      <c r="FY12" s="1"/>
      <c r="GC12" s="1"/>
      <c r="GG12" s="1"/>
      <c r="GK12" s="1"/>
      <c r="GO12" s="1"/>
      <c r="GS12" s="1"/>
      <c r="GW12" s="1"/>
      <c r="HA12" s="1"/>
      <c r="HE12" s="1"/>
      <c r="HG12" s="1"/>
      <c r="HI12" s="1"/>
      <c r="HM12" s="1"/>
      <c r="HO12" s="1"/>
      <c r="HQ12" s="1"/>
      <c r="HU12" s="1"/>
      <c r="HW12" s="1"/>
      <c r="HY12" s="1"/>
      <c r="IA12" s="1"/>
      <c r="IC12" s="1"/>
      <c r="IE12" s="1"/>
      <c r="IG12" s="1"/>
      <c r="IK12" s="1"/>
      <c r="IO12" s="1"/>
      <c r="IS12" s="1"/>
      <c r="IW12" s="1"/>
      <c r="JA12" s="1"/>
      <c r="JE12" s="1"/>
      <c r="JI12" s="1"/>
      <c r="JM12" s="1"/>
      <c r="JQ12" s="1"/>
      <c r="JU12" s="1"/>
      <c r="JY12" s="1"/>
      <c r="KC12" s="1"/>
      <c r="KG12" s="1"/>
      <c r="KK12" s="1"/>
      <c r="KO12" s="1"/>
      <c r="KS12" s="1"/>
      <c r="KW12" s="1"/>
      <c r="LA12" s="1"/>
      <c r="LE12" s="1"/>
      <c r="LI12" s="1"/>
      <c r="LQ12" s="1"/>
      <c r="LU12" s="1"/>
      <c r="LY12" s="1"/>
      <c r="MC12" s="1"/>
      <c r="MK12" s="1"/>
      <c r="MO12" s="1"/>
      <c r="MW12" s="1"/>
      <c r="NE12" s="1"/>
      <c r="NQ12" s="1"/>
      <c r="OK12" s="1"/>
      <c r="PE12" s="1"/>
    </row>
    <row r="13" spans="1:802" x14ac:dyDescent="0.25">
      <c r="CW13" s="1"/>
      <c r="DQ13" s="1"/>
      <c r="EK13" s="1"/>
      <c r="EW13" s="1"/>
      <c r="FA13" s="1"/>
      <c r="FE13" s="1"/>
      <c r="FI13" s="1"/>
      <c r="FM13" s="1"/>
      <c r="FQ13" s="1"/>
      <c r="FU13" s="1"/>
      <c r="FY13" s="1"/>
      <c r="GC13" s="1"/>
      <c r="GG13" s="1"/>
      <c r="GK13" s="1"/>
      <c r="GO13" s="1"/>
      <c r="GS13" s="1"/>
      <c r="GW13" s="1"/>
      <c r="HA13" s="1"/>
      <c r="HE13" s="1"/>
      <c r="HG13" s="1"/>
      <c r="HI13" s="1"/>
      <c r="HM13" s="1"/>
      <c r="HO13" s="1"/>
      <c r="HQ13" s="1"/>
      <c r="HU13" s="1"/>
      <c r="HW13" s="1"/>
      <c r="HY13" s="1"/>
      <c r="IA13" s="1"/>
      <c r="IC13" s="1"/>
      <c r="IE13" s="1"/>
      <c r="IG13" s="1"/>
      <c r="IK13" s="1"/>
      <c r="IO13" s="1"/>
      <c r="IS13" s="1"/>
      <c r="IW13" s="1"/>
      <c r="JA13" s="1"/>
      <c r="JE13" s="1"/>
      <c r="JI13" s="1"/>
      <c r="JM13" s="1"/>
      <c r="JQ13" s="1"/>
      <c r="JU13" s="1"/>
      <c r="JY13" s="1"/>
      <c r="KC13" s="1"/>
      <c r="KG13" s="1"/>
      <c r="KK13" s="1"/>
      <c r="KO13" s="1"/>
      <c r="KS13" s="1"/>
      <c r="KW13" s="1"/>
      <c r="LA13" s="1"/>
      <c r="LE13" s="1"/>
      <c r="LI13" s="1"/>
      <c r="LQ13" s="1"/>
      <c r="LU13" s="1"/>
      <c r="LY13" s="1"/>
      <c r="MC13" s="1"/>
      <c r="MK13" s="1"/>
      <c r="MW13" s="1"/>
      <c r="NE13" s="1"/>
      <c r="NQ13" s="1"/>
      <c r="OK13" s="1"/>
      <c r="PE13" s="1"/>
    </row>
    <row r="14" spans="1:802" x14ac:dyDescent="0.25">
      <c r="CW14" s="1"/>
      <c r="DQ14" s="1"/>
      <c r="EK14" s="1"/>
      <c r="EW14" s="1"/>
      <c r="FA14" s="1"/>
      <c r="FE14" s="1"/>
      <c r="FI14" s="1"/>
      <c r="FM14" s="1"/>
      <c r="FQ14" s="1"/>
      <c r="FU14" s="1"/>
      <c r="FY14" s="1"/>
      <c r="GC14" s="1"/>
      <c r="GG14" s="1"/>
      <c r="GK14" s="1"/>
      <c r="GO14" s="1"/>
      <c r="GS14" s="1"/>
      <c r="GW14" s="1"/>
      <c r="HA14" s="1"/>
      <c r="HE14" s="1"/>
      <c r="HG14" s="1"/>
      <c r="HI14" s="1"/>
      <c r="HM14" s="1"/>
      <c r="HO14" s="1"/>
      <c r="HQ14" s="1"/>
      <c r="HU14" s="1"/>
      <c r="HW14" s="1"/>
      <c r="HY14" s="1"/>
      <c r="IA14" s="1"/>
      <c r="IC14" s="1"/>
      <c r="IE14" s="1"/>
      <c r="IG14" s="1"/>
      <c r="IK14" s="1"/>
      <c r="IO14" s="1"/>
      <c r="IS14" s="1"/>
      <c r="IW14" s="1"/>
      <c r="JA14" s="1"/>
      <c r="JE14" s="1"/>
      <c r="JI14" s="1"/>
      <c r="JM14" s="1"/>
      <c r="JQ14" s="1"/>
      <c r="JU14" s="1"/>
      <c r="JY14" s="1"/>
      <c r="KC14" s="1"/>
      <c r="KG14" s="1"/>
      <c r="KK14" s="1"/>
      <c r="KO14" s="1"/>
      <c r="KS14" s="1"/>
      <c r="KW14" s="1"/>
      <c r="LA14" s="1"/>
      <c r="LE14" s="1"/>
      <c r="LI14" s="1"/>
      <c r="LQ14" s="1"/>
      <c r="LU14" s="1"/>
      <c r="LY14" s="1"/>
      <c r="MC14" s="1"/>
      <c r="MK14" s="1"/>
      <c r="MW14" s="1"/>
      <c r="NE14" s="1"/>
      <c r="NQ14" s="1"/>
      <c r="OK14" s="1"/>
      <c r="PE14" s="1"/>
    </row>
    <row r="15" spans="1:802" x14ac:dyDescent="0.25">
      <c r="CW15" s="1"/>
      <c r="DQ15" s="1"/>
      <c r="EK15" s="1"/>
      <c r="FA15" s="1"/>
      <c r="FE15" s="1"/>
      <c r="FI15" s="1"/>
      <c r="FM15" s="1"/>
      <c r="FQ15" s="1"/>
      <c r="FU15" s="1"/>
      <c r="FY15" s="1"/>
      <c r="GC15" s="1"/>
      <c r="GG15" s="1"/>
      <c r="GK15" s="1"/>
      <c r="GO15" s="1"/>
      <c r="GS15" s="1"/>
      <c r="GW15" s="1"/>
      <c r="HA15" s="1"/>
      <c r="HE15" s="1"/>
      <c r="HI15" s="1"/>
      <c r="HM15" s="1"/>
      <c r="HO15" s="1"/>
      <c r="HQ15" s="1"/>
      <c r="HU15" s="1"/>
      <c r="HW15" s="1"/>
      <c r="HY15" s="1"/>
      <c r="IC15" s="1"/>
      <c r="IG15" s="1"/>
      <c r="IK15" s="1"/>
      <c r="IO15" s="1"/>
      <c r="IS15" s="1"/>
      <c r="IW15" s="1"/>
      <c r="JA15" s="1"/>
      <c r="JE15" s="1"/>
      <c r="JI15" s="1"/>
      <c r="JM15" s="1"/>
      <c r="JQ15" s="1"/>
      <c r="JU15" s="1"/>
      <c r="JY15" s="1"/>
      <c r="KC15" s="1"/>
      <c r="KG15" s="1"/>
      <c r="KK15" s="1"/>
      <c r="KO15" s="1"/>
      <c r="KS15" s="1"/>
      <c r="KW15" s="1"/>
      <c r="LA15" s="1"/>
      <c r="LE15" s="1"/>
      <c r="LI15" s="1"/>
      <c r="LQ15" s="1"/>
      <c r="LU15" s="1"/>
      <c r="LY15" s="1"/>
      <c r="MC15" s="1"/>
      <c r="MK15" s="1"/>
      <c r="MW15" s="1"/>
      <c r="NQ15" s="1"/>
      <c r="OK15" s="1"/>
      <c r="PE15" s="1"/>
    </row>
    <row r="16" spans="1:802" x14ac:dyDescent="0.25">
      <c r="CW16" s="1"/>
      <c r="DQ16" s="1"/>
      <c r="EK16" s="1"/>
      <c r="FA16" s="1"/>
      <c r="FE16" s="1"/>
      <c r="FI16" s="1"/>
      <c r="FM16" s="1"/>
      <c r="FQ16" s="1"/>
      <c r="FU16" s="1"/>
      <c r="FY16" s="1"/>
      <c r="GC16" s="1"/>
      <c r="GG16" s="1"/>
      <c r="GK16" s="1"/>
      <c r="GO16" s="1"/>
      <c r="GS16" s="1"/>
      <c r="GW16" s="1"/>
      <c r="HA16" s="1"/>
      <c r="HE16" s="1"/>
      <c r="HI16" s="1"/>
      <c r="HM16" s="1"/>
      <c r="HO16" s="1"/>
      <c r="HQ16" s="1"/>
      <c r="HU16" s="1"/>
      <c r="HW16" s="1"/>
      <c r="HY16" s="1"/>
      <c r="IC16" s="1"/>
      <c r="IG16" s="1"/>
      <c r="IK16" s="1"/>
      <c r="IO16" s="1"/>
      <c r="IS16" s="1"/>
      <c r="IW16" s="1"/>
      <c r="JA16" s="1"/>
      <c r="JE16" s="1"/>
      <c r="JI16" s="1"/>
      <c r="JM16" s="1"/>
      <c r="JQ16" s="1"/>
      <c r="JU16" s="1"/>
      <c r="JY16" s="1"/>
      <c r="KC16" s="1"/>
      <c r="KG16" s="1"/>
      <c r="KK16" s="1"/>
      <c r="KO16" s="1"/>
      <c r="KS16" s="1"/>
      <c r="KW16" s="1"/>
      <c r="LA16" s="1"/>
      <c r="LE16" s="1"/>
      <c r="LI16" s="1"/>
      <c r="LQ16" s="1"/>
      <c r="LY16" s="1"/>
      <c r="MC16" s="1"/>
      <c r="MK16" s="1"/>
      <c r="MW16" s="1"/>
      <c r="NQ16" s="1"/>
      <c r="OK16" s="1"/>
      <c r="PE16" s="1"/>
    </row>
    <row r="17" spans="101:401" x14ac:dyDescent="0.25">
      <c r="CW17" s="1"/>
      <c r="DQ17" s="1"/>
      <c r="EK17" s="1"/>
      <c r="FA17" s="1"/>
      <c r="FE17" s="1"/>
      <c r="FI17" s="1"/>
      <c r="FM17" s="1"/>
      <c r="FQ17" s="1"/>
      <c r="FU17" s="1"/>
      <c r="FY17" s="1"/>
      <c r="GC17" s="1"/>
      <c r="GG17" s="1"/>
      <c r="GK17" s="1"/>
      <c r="GO17" s="1"/>
      <c r="GS17" s="1"/>
      <c r="GW17" s="1"/>
      <c r="HA17" s="1"/>
      <c r="HE17" s="1"/>
      <c r="HI17" s="1"/>
      <c r="HM17" s="1"/>
      <c r="HO17" s="1"/>
      <c r="HQ17" s="1"/>
      <c r="HU17" s="1"/>
      <c r="HY17" s="1"/>
      <c r="IC17" s="1"/>
      <c r="IG17" s="1"/>
      <c r="IK17" s="1"/>
      <c r="IO17" s="1"/>
      <c r="IS17" s="1"/>
      <c r="IW17" s="1"/>
      <c r="JA17" s="1"/>
      <c r="JE17" s="1"/>
      <c r="JI17" s="1"/>
      <c r="JM17" s="1"/>
      <c r="JQ17" s="1"/>
      <c r="JU17" s="1"/>
      <c r="JY17" s="1"/>
      <c r="KC17" s="1"/>
      <c r="KG17" s="1"/>
      <c r="KK17" s="1"/>
      <c r="KO17" s="1"/>
      <c r="KS17" s="1"/>
      <c r="LA17" s="1"/>
      <c r="LE17" s="1"/>
      <c r="LI17" s="1"/>
      <c r="LQ17" s="1"/>
      <c r="LY17" s="1"/>
      <c r="MC17" s="1"/>
      <c r="MK17" s="1"/>
      <c r="MW17" s="1"/>
      <c r="NQ17" s="1"/>
      <c r="OK17" s="1"/>
    </row>
    <row r="18" spans="101:401" x14ac:dyDescent="0.25">
      <c r="CW18" s="1"/>
      <c r="DQ18" s="1"/>
      <c r="EK18" s="1"/>
      <c r="FE18" s="1"/>
      <c r="FM18" s="1"/>
      <c r="FQ18" s="1"/>
      <c r="FU18" s="1"/>
      <c r="FY18" s="1"/>
      <c r="GC18" s="1"/>
      <c r="GG18" s="1"/>
      <c r="GK18" s="1"/>
      <c r="GO18" s="1"/>
      <c r="GS18" s="1"/>
      <c r="GW18" s="1"/>
      <c r="HA18" s="1"/>
      <c r="HE18" s="1"/>
      <c r="HI18" s="1"/>
      <c r="HM18" s="1"/>
      <c r="HO18" s="1"/>
      <c r="HQ18" s="1"/>
      <c r="HU18" s="1"/>
      <c r="HY18" s="1"/>
      <c r="IC18" s="1"/>
      <c r="IG18" s="1"/>
      <c r="IK18" s="1"/>
      <c r="IO18" s="1"/>
      <c r="IS18" s="1"/>
      <c r="IW18" s="1"/>
      <c r="JA18" s="1"/>
      <c r="JE18" s="1"/>
      <c r="JI18" s="1"/>
      <c r="JM18" s="1"/>
      <c r="JQ18" s="1"/>
      <c r="JU18" s="1"/>
      <c r="JY18" s="1"/>
      <c r="KC18" s="1"/>
      <c r="KG18" s="1"/>
      <c r="KK18" s="1"/>
      <c r="KO18" s="1"/>
      <c r="KS18" s="1"/>
      <c r="LA18" s="1"/>
      <c r="LI18" s="1"/>
      <c r="LY18" s="1"/>
      <c r="MC18" s="1"/>
      <c r="MK18" s="1"/>
      <c r="MW18" s="1"/>
      <c r="NQ18" s="1"/>
      <c r="OK18" s="1"/>
    </row>
    <row r="19" spans="101:401" x14ac:dyDescent="0.25">
      <c r="CW19" s="1"/>
      <c r="EK19" s="1"/>
      <c r="FE19" s="1"/>
      <c r="FM19" s="1"/>
      <c r="FQ19" s="1"/>
      <c r="FU19" s="1"/>
      <c r="FY19" s="1"/>
      <c r="GC19" s="1"/>
      <c r="GG19" s="1"/>
      <c r="GK19" s="1"/>
      <c r="GO19" s="1"/>
      <c r="GS19" s="1"/>
      <c r="GW19" s="1"/>
      <c r="HA19" s="1"/>
      <c r="HE19" s="1"/>
      <c r="HI19" s="1"/>
      <c r="HM19" s="1"/>
      <c r="HQ19" s="1"/>
      <c r="HU19" s="1"/>
      <c r="HY19" s="1"/>
      <c r="IC19" s="1"/>
      <c r="IG19" s="1"/>
      <c r="IK19" s="1"/>
      <c r="IO19" s="1"/>
      <c r="IS19" s="1"/>
      <c r="IW19" s="1"/>
      <c r="JA19" s="1"/>
      <c r="JE19" s="1"/>
      <c r="JI19" s="1"/>
      <c r="JM19" s="1"/>
      <c r="JQ19" s="1"/>
      <c r="JU19" s="1"/>
      <c r="JY19" s="1"/>
      <c r="KC19" s="1"/>
      <c r="KG19" s="1"/>
      <c r="KK19" s="1"/>
      <c r="KO19" s="1"/>
      <c r="KS19" s="1"/>
      <c r="LA19" s="1"/>
      <c r="LI19" s="1"/>
      <c r="LY19" s="1"/>
      <c r="MC19" s="1"/>
      <c r="MK19" s="1"/>
      <c r="MW19" s="1"/>
      <c r="NQ19" s="1"/>
      <c r="OK19" s="1"/>
    </row>
    <row r="20" spans="101:401" x14ac:dyDescent="0.25">
      <c r="EK20" s="1"/>
      <c r="FE20" s="1"/>
      <c r="FM20" s="1"/>
      <c r="FQ20" s="1"/>
      <c r="FU20" s="1"/>
      <c r="FY20" s="1"/>
      <c r="GC20" s="1"/>
      <c r="GG20" s="1"/>
      <c r="GK20" s="1"/>
      <c r="GO20" s="1"/>
      <c r="GS20" s="1"/>
      <c r="GW20" s="1"/>
      <c r="HA20" s="1"/>
      <c r="HE20" s="1"/>
      <c r="HI20" s="1"/>
      <c r="HM20" s="1"/>
      <c r="HQ20" s="1"/>
      <c r="HU20" s="1"/>
      <c r="HY20" s="1"/>
      <c r="IC20" s="1"/>
      <c r="IG20" s="1"/>
      <c r="IK20" s="1"/>
      <c r="IO20" s="1"/>
      <c r="IS20" s="1"/>
      <c r="IW20" s="1"/>
      <c r="JA20" s="1"/>
      <c r="JE20" s="1"/>
      <c r="JI20" s="1"/>
      <c r="JM20" s="1"/>
      <c r="JQ20" s="1"/>
      <c r="JU20" s="1"/>
      <c r="JY20" s="1"/>
      <c r="KC20" s="1"/>
      <c r="KG20" s="1"/>
      <c r="KK20" s="1"/>
      <c r="KO20" s="1"/>
      <c r="LA20" s="1"/>
      <c r="LI20" s="1"/>
      <c r="LY20" s="1"/>
      <c r="MC20" s="1"/>
      <c r="MK20" s="1"/>
      <c r="MW20" s="1"/>
      <c r="NQ20" s="1"/>
      <c r="OK20" s="1"/>
    </row>
    <row r="21" spans="101:401" x14ac:dyDescent="0.25">
      <c r="EK21" s="1"/>
      <c r="FE21" s="1"/>
      <c r="FM21" s="1"/>
      <c r="FQ21" s="1"/>
      <c r="FU21" s="1"/>
      <c r="FY21" s="1"/>
      <c r="GC21" s="1"/>
      <c r="GG21" s="1"/>
      <c r="GK21" s="1"/>
      <c r="GO21" s="1"/>
      <c r="GS21" s="1"/>
      <c r="GW21" s="1"/>
      <c r="HA21" s="1"/>
      <c r="HE21" s="1"/>
      <c r="HI21" s="1"/>
      <c r="HM21" s="1"/>
      <c r="HQ21" s="1"/>
      <c r="HU21" s="1"/>
      <c r="HY21" s="1"/>
      <c r="IC21" s="1"/>
      <c r="IG21" s="1"/>
      <c r="IK21" s="1"/>
      <c r="IO21" s="1"/>
      <c r="IS21" s="1"/>
      <c r="IW21" s="1"/>
      <c r="JA21" s="1"/>
      <c r="JE21" s="1"/>
      <c r="JI21" s="1"/>
      <c r="JM21" s="1"/>
      <c r="JQ21" s="1"/>
      <c r="JU21" s="1"/>
      <c r="JY21" s="1"/>
      <c r="KC21" s="1"/>
      <c r="KG21" s="1"/>
      <c r="KO21" s="1"/>
      <c r="LA21" s="1"/>
      <c r="LI21" s="1"/>
      <c r="LY21" s="1"/>
      <c r="MC21" s="1"/>
      <c r="MW21" s="1"/>
      <c r="NQ21" s="1"/>
      <c r="OK21" s="1"/>
    </row>
    <row r="22" spans="101:401" x14ac:dyDescent="0.25">
      <c r="EK22" s="1"/>
      <c r="FE22" s="1"/>
      <c r="FM22" s="1"/>
      <c r="FQ22" s="1"/>
      <c r="FU22" s="1"/>
      <c r="FY22" s="1"/>
      <c r="GC22" s="1"/>
      <c r="GG22" s="1"/>
      <c r="GK22" s="1"/>
      <c r="GO22" s="1"/>
      <c r="GS22" s="1"/>
      <c r="GW22" s="1"/>
      <c r="HA22" s="1"/>
      <c r="HE22" s="1"/>
      <c r="HI22" s="1"/>
      <c r="HM22" s="1"/>
      <c r="HQ22" s="1"/>
      <c r="HU22" s="1"/>
      <c r="HY22" s="1"/>
      <c r="IC22" s="1"/>
      <c r="IG22" s="1"/>
      <c r="IK22" s="1"/>
      <c r="IO22" s="1"/>
      <c r="IS22" s="1"/>
      <c r="IW22" s="1"/>
      <c r="JA22" s="1"/>
      <c r="JE22" s="1"/>
      <c r="JI22" s="1"/>
      <c r="JM22" s="1"/>
      <c r="JQ22" s="1"/>
      <c r="JU22" s="1"/>
      <c r="JY22" s="1"/>
      <c r="KC22" s="1"/>
      <c r="KG22" s="1"/>
      <c r="KO22" s="1"/>
      <c r="LA22" s="1"/>
      <c r="LI22" s="1"/>
      <c r="LY22" s="1"/>
      <c r="MC22" s="1"/>
      <c r="MW22" s="1"/>
      <c r="NQ22" s="1"/>
      <c r="OK22" s="1"/>
    </row>
    <row r="23" spans="101:401" x14ac:dyDescent="0.25">
      <c r="EK23" s="1"/>
      <c r="FE23" s="1"/>
      <c r="FM23" s="1"/>
      <c r="FQ23" s="1"/>
      <c r="FU23" s="1"/>
      <c r="FY23" s="1"/>
      <c r="GC23" s="1"/>
      <c r="GG23" s="1"/>
      <c r="GK23" s="1"/>
      <c r="GO23" s="1"/>
      <c r="GS23" s="1"/>
      <c r="GW23" s="1"/>
      <c r="HA23" s="1"/>
      <c r="HE23" s="1"/>
      <c r="HI23" s="1"/>
      <c r="HM23" s="1"/>
      <c r="HQ23" s="1"/>
      <c r="HU23" s="1"/>
      <c r="HY23" s="1"/>
      <c r="IC23" s="1"/>
      <c r="IG23" s="1"/>
      <c r="IK23" s="1"/>
      <c r="IO23" s="1"/>
      <c r="IS23" s="1"/>
      <c r="IW23" s="1"/>
      <c r="JA23" s="1"/>
      <c r="JE23" s="1"/>
      <c r="JI23" s="1"/>
      <c r="JM23" s="1"/>
      <c r="JQ23" s="1"/>
      <c r="JU23" s="1"/>
      <c r="JY23" s="1"/>
      <c r="KC23" s="1"/>
      <c r="KG23" s="1"/>
      <c r="KO23" s="1"/>
      <c r="LA23" s="1"/>
      <c r="LI23" s="1"/>
      <c r="LY23" s="1"/>
      <c r="MC23" s="1"/>
      <c r="MW23" s="1"/>
      <c r="NQ23" s="1"/>
      <c r="OK23" s="1"/>
    </row>
    <row r="24" spans="101:401" x14ac:dyDescent="0.25">
      <c r="EK24" s="1"/>
      <c r="FE24" s="1"/>
      <c r="FM24" s="1"/>
      <c r="FQ24" s="1"/>
      <c r="FU24" s="1"/>
      <c r="FY24" s="1"/>
      <c r="GC24" s="1"/>
      <c r="GG24" s="1"/>
      <c r="GK24" s="1"/>
      <c r="GO24" s="1"/>
      <c r="GS24" s="1"/>
      <c r="GW24" s="1"/>
      <c r="HA24" s="1"/>
      <c r="HE24" s="1"/>
      <c r="HI24" s="1"/>
      <c r="HM24" s="1"/>
      <c r="HQ24" s="1"/>
      <c r="HU24" s="1"/>
      <c r="HY24" s="1"/>
      <c r="IC24" s="1"/>
      <c r="IG24" s="1"/>
      <c r="IK24" s="1"/>
      <c r="IO24" s="1"/>
      <c r="IS24" s="1"/>
      <c r="IW24" s="1"/>
      <c r="JA24" s="1"/>
      <c r="JE24" s="1"/>
      <c r="JI24" s="1"/>
      <c r="JM24" s="1"/>
      <c r="JQ24" s="1"/>
      <c r="JU24" s="1"/>
      <c r="JY24" s="1"/>
      <c r="KC24" s="1"/>
      <c r="KG24" s="1"/>
      <c r="KO24" s="1"/>
      <c r="LA24" s="1"/>
      <c r="LI24" s="1"/>
      <c r="LY24" s="1"/>
      <c r="MC24" s="1"/>
      <c r="MW24" s="1"/>
      <c r="NQ24" s="1"/>
      <c r="OK24" s="1"/>
    </row>
    <row r="25" spans="101:401" x14ac:dyDescent="0.25">
      <c r="EK25" s="1"/>
      <c r="FE25" s="1"/>
      <c r="FM25" s="1"/>
      <c r="FQ25" s="1"/>
      <c r="FU25" s="1"/>
      <c r="FY25" s="1"/>
      <c r="GC25" s="1"/>
      <c r="GG25" s="1"/>
      <c r="GK25" s="1"/>
      <c r="GO25" s="1"/>
      <c r="GS25" s="1"/>
      <c r="GW25" s="1"/>
      <c r="HA25" s="1"/>
      <c r="HE25" s="1"/>
      <c r="HI25" s="1"/>
      <c r="HM25" s="1"/>
      <c r="HQ25" s="1"/>
      <c r="HU25" s="1"/>
      <c r="HY25" s="1"/>
      <c r="IC25" s="1"/>
      <c r="IG25" s="1"/>
      <c r="IK25" s="1"/>
      <c r="IO25" s="1"/>
      <c r="IS25" s="1"/>
      <c r="IW25" s="1"/>
      <c r="JA25" s="1"/>
      <c r="JE25" s="1"/>
      <c r="JI25" s="1"/>
      <c r="JM25" s="1"/>
      <c r="JQ25" s="1"/>
      <c r="JU25" s="1"/>
      <c r="JY25" s="1"/>
      <c r="KC25" s="1"/>
      <c r="KG25" s="1"/>
      <c r="KO25" s="1"/>
      <c r="LA25" s="1"/>
      <c r="LI25" s="1"/>
      <c r="LY25" s="1"/>
      <c r="MC25" s="1"/>
      <c r="MW25" s="1"/>
      <c r="NQ25" s="1"/>
      <c r="OK25" s="1"/>
    </row>
    <row r="26" spans="101:401" x14ac:dyDescent="0.25">
      <c r="EK26" s="1"/>
      <c r="FE26" s="1"/>
      <c r="FM26" s="1"/>
      <c r="FQ26" s="1"/>
      <c r="FU26" s="1"/>
      <c r="FY26" s="1"/>
      <c r="GC26" s="1"/>
      <c r="GG26" s="1"/>
      <c r="GK26" s="1"/>
      <c r="GO26" s="1"/>
      <c r="GS26" s="1"/>
      <c r="GW26" s="1"/>
      <c r="HA26" s="1"/>
      <c r="HE26" s="1"/>
      <c r="HI26" s="1"/>
      <c r="HM26" s="1"/>
      <c r="HQ26" s="1"/>
      <c r="HU26" s="1"/>
      <c r="HY26" s="1"/>
      <c r="IC26" s="1"/>
      <c r="IG26" s="1"/>
      <c r="IK26" s="1"/>
      <c r="IO26" s="1"/>
      <c r="IS26" s="1"/>
      <c r="IW26" s="1"/>
      <c r="JA26" s="1"/>
      <c r="JE26" s="1"/>
      <c r="JI26" s="1"/>
      <c r="JM26" s="1"/>
      <c r="JQ26" s="1"/>
      <c r="JU26" s="1"/>
      <c r="JY26" s="1"/>
      <c r="KG26" s="1"/>
      <c r="KO26" s="1"/>
      <c r="LA26" s="1"/>
      <c r="LI26" s="1"/>
      <c r="LY26" s="1"/>
      <c r="MC26" s="1"/>
      <c r="MW26" s="1"/>
      <c r="NQ26" s="1"/>
      <c r="OK26" s="1"/>
    </row>
    <row r="27" spans="101:401" x14ac:dyDescent="0.25">
      <c r="EK27" s="1"/>
      <c r="FE27" s="1"/>
      <c r="FM27" s="1"/>
      <c r="FQ27" s="1"/>
      <c r="FU27" s="1"/>
      <c r="FY27" s="1"/>
      <c r="GC27" s="1"/>
      <c r="GG27" s="1"/>
      <c r="GK27" s="1"/>
      <c r="GO27" s="1"/>
      <c r="GS27" s="1"/>
      <c r="GW27" s="1"/>
      <c r="HA27" s="1"/>
      <c r="HE27" s="1"/>
      <c r="HI27" s="1"/>
      <c r="HM27" s="1"/>
      <c r="HQ27" s="1"/>
      <c r="HU27" s="1"/>
      <c r="HY27" s="1"/>
      <c r="IC27" s="1"/>
      <c r="IG27" s="1"/>
      <c r="IK27" s="1"/>
      <c r="IO27" s="1"/>
      <c r="IS27" s="1"/>
      <c r="IW27" s="1"/>
      <c r="JA27" s="1"/>
      <c r="JE27" s="1"/>
      <c r="JI27" s="1"/>
      <c r="JM27" s="1"/>
      <c r="JQ27" s="1"/>
      <c r="JU27" s="1"/>
      <c r="JY27" s="1"/>
      <c r="KG27" s="1"/>
      <c r="KO27" s="1"/>
      <c r="LA27" s="1"/>
      <c r="LI27" s="1"/>
      <c r="LY27" s="1"/>
      <c r="MC27" s="1"/>
      <c r="MW27" s="1"/>
      <c r="NQ27" s="1"/>
      <c r="OK27" s="1"/>
    </row>
    <row r="28" spans="101:401" x14ac:dyDescent="0.25">
      <c r="EK28" s="1"/>
      <c r="FE28" s="1"/>
      <c r="FM28" s="1"/>
      <c r="FQ28" s="1"/>
      <c r="FU28" s="1"/>
      <c r="FY28" s="1"/>
      <c r="GC28" s="1"/>
      <c r="GG28" s="1"/>
      <c r="GK28" s="1"/>
      <c r="GO28" s="1"/>
      <c r="GS28" s="1"/>
      <c r="GW28" s="1"/>
      <c r="HA28" s="1"/>
      <c r="HE28" s="1"/>
      <c r="HI28" s="1"/>
      <c r="HM28" s="1"/>
      <c r="HQ28" s="1"/>
      <c r="HU28" s="1"/>
      <c r="HY28" s="1"/>
      <c r="IC28" s="1"/>
      <c r="IG28" s="1"/>
      <c r="IK28" s="1"/>
      <c r="IO28" s="1"/>
      <c r="IS28" s="1"/>
      <c r="IW28" s="1"/>
      <c r="JA28" s="1"/>
      <c r="JI28" s="1"/>
      <c r="JQ28" s="1"/>
      <c r="JU28" s="1"/>
      <c r="JY28" s="1"/>
      <c r="KG28" s="1"/>
      <c r="KO28" s="1"/>
      <c r="LA28" s="1"/>
      <c r="LI28" s="1"/>
      <c r="LY28" s="1"/>
      <c r="MC28" s="1"/>
      <c r="MW28" s="1"/>
      <c r="NQ28" s="1"/>
      <c r="OK28" s="1"/>
    </row>
    <row r="29" spans="101:401" x14ac:dyDescent="0.25">
      <c r="EK29" s="1"/>
      <c r="FE29" s="1"/>
      <c r="FM29" s="1"/>
      <c r="FQ29" s="1"/>
      <c r="FU29" s="1"/>
      <c r="FY29" s="1"/>
      <c r="GC29" s="1"/>
      <c r="GG29" s="1"/>
      <c r="GK29" s="1"/>
      <c r="GO29" s="1"/>
      <c r="GS29" s="1"/>
      <c r="GW29" s="1"/>
      <c r="HA29" s="1"/>
      <c r="HE29" s="1"/>
      <c r="HI29" s="1"/>
      <c r="HM29" s="1"/>
      <c r="HQ29" s="1"/>
      <c r="HU29" s="1"/>
      <c r="HY29" s="1"/>
      <c r="IC29" s="1"/>
      <c r="IG29" s="1"/>
      <c r="IK29" s="1"/>
      <c r="IO29" s="1"/>
      <c r="IS29" s="1"/>
      <c r="IW29" s="1"/>
      <c r="JA29" s="1"/>
      <c r="JI29" s="1"/>
      <c r="JU29" s="1"/>
      <c r="JY29" s="1"/>
      <c r="KG29" s="1"/>
      <c r="KO29" s="1"/>
      <c r="LA29" s="1"/>
      <c r="LI29" s="1"/>
      <c r="LY29" s="1"/>
      <c r="MC29" s="1"/>
      <c r="MW29" s="1"/>
      <c r="NQ29" s="1"/>
      <c r="OK29" s="1"/>
    </row>
    <row r="30" spans="101:401" x14ac:dyDescent="0.25">
      <c r="EK30" s="1"/>
      <c r="FE30" s="1"/>
      <c r="FM30" s="1"/>
      <c r="FQ30" s="1"/>
      <c r="FU30" s="1"/>
      <c r="FY30" s="1"/>
      <c r="GC30" s="1"/>
      <c r="GG30" s="1"/>
      <c r="GK30" s="1"/>
      <c r="GO30" s="1"/>
      <c r="GS30" s="1"/>
      <c r="GW30" s="1"/>
      <c r="HA30" s="1"/>
      <c r="HE30" s="1"/>
      <c r="HI30" s="1"/>
      <c r="HM30" s="1"/>
      <c r="HQ30" s="1"/>
      <c r="HU30" s="1"/>
      <c r="HY30" s="1"/>
      <c r="IC30" s="1"/>
      <c r="IG30" s="1"/>
      <c r="IK30" s="1"/>
      <c r="IO30" s="1"/>
      <c r="IS30" s="1"/>
      <c r="IW30" s="1"/>
      <c r="JA30" s="1"/>
      <c r="JI30" s="1"/>
      <c r="JU30" s="1"/>
      <c r="JY30" s="1"/>
      <c r="KG30" s="1"/>
      <c r="KO30" s="1"/>
      <c r="LA30" s="1"/>
      <c r="LI30" s="1"/>
      <c r="LY30" s="1"/>
      <c r="MC30" s="1"/>
      <c r="MW30" s="1"/>
      <c r="NQ30" s="1"/>
      <c r="OK30" s="1"/>
    </row>
    <row r="31" spans="101:401" x14ac:dyDescent="0.25">
      <c r="EK31" s="1"/>
      <c r="FE31" s="1"/>
      <c r="FM31" s="1"/>
      <c r="FQ31" s="1"/>
      <c r="FU31" s="1"/>
      <c r="FY31" s="1"/>
      <c r="GC31" s="1"/>
      <c r="GG31" s="1"/>
      <c r="GK31" s="1"/>
      <c r="GO31" s="1"/>
      <c r="GS31" s="1"/>
      <c r="GW31" s="1"/>
      <c r="HA31" s="1"/>
      <c r="HE31" s="1"/>
      <c r="HI31" s="1"/>
      <c r="HM31" s="1"/>
      <c r="HQ31" s="1"/>
      <c r="HU31" s="1"/>
      <c r="HY31" s="1"/>
      <c r="IC31" s="1"/>
      <c r="IG31" s="1"/>
      <c r="IK31" s="1"/>
      <c r="IO31" s="1"/>
      <c r="IS31" s="1"/>
      <c r="IW31" s="1"/>
      <c r="JA31" s="1"/>
      <c r="JI31" s="1"/>
      <c r="JU31" s="1"/>
      <c r="JY31" s="1"/>
      <c r="KG31" s="1"/>
      <c r="KO31" s="1"/>
      <c r="LA31" s="1"/>
      <c r="LI31" s="1"/>
      <c r="MC31" s="1"/>
      <c r="MW31" s="1"/>
      <c r="NQ31" s="1"/>
      <c r="OK31" s="1"/>
    </row>
    <row r="32" spans="101:401" x14ac:dyDescent="0.25">
      <c r="EK32" s="1"/>
      <c r="FE32" s="1"/>
      <c r="FM32" s="1"/>
      <c r="FQ32" s="1"/>
      <c r="FU32" s="1"/>
      <c r="FY32" s="1"/>
      <c r="GC32" s="1"/>
      <c r="GG32" s="1"/>
      <c r="GK32" s="1"/>
      <c r="GO32" s="1"/>
      <c r="GS32" s="1"/>
      <c r="GW32" s="1"/>
      <c r="HA32" s="1"/>
      <c r="HE32" s="1"/>
      <c r="HI32" s="1"/>
      <c r="HM32" s="1"/>
      <c r="HQ32" s="1"/>
      <c r="HU32" s="1"/>
      <c r="HY32" s="1"/>
      <c r="IC32" s="1"/>
      <c r="IG32" s="1"/>
      <c r="IK32" s="1"/>
      <c r="IO32" s="1"/>
      <c r="IS32" s="1"/>
      <c r="IW32" s="1"/>
      <c r="JA32" s="1"/>
      <c r="JI32" s="1"/>
      <c r="JU32" s="1"/>
      <c r="JY32" s="1"/>
      <c r="KG32" s="1"/>
      <c r="KO32" s="1"/>
      <c r="LA32" s="1"/>
      <c r="LI32" s="1"/>
      <c r="MC32" s="1"/>
      <c r="MW32" s="1"/>
      <c r="NQ32" s="1"/>
      <c r="OK32" s="1"/>
    </row>
    <row r="33" spans="161:401" x14ac:dyDescent="0.25">
      <c r="FE33" s="1"/>
      <c r="FM33" s="1"/>
      <c r="FQ33" s="1"/>
      <c r="FU33" s="1"/>
      <c r="FY33" s="1"/>
      <c r="GC33" s="1"/>
      <c r="GG33" s="1"/>
      <c r="GK33" s="1"/>
      <c r="GO33" s="1"/>
      <c r="GS33" s="1"/>
      <c r="GW33" s="1"/>
      <c r="HA33" s="1"/>
      <c r="HE33" s="1"/>
      <c r="HI33" s="1"/>
      <c r="HM33" s="1"/>
      <c r="HQ33" s="1"/>
      <c r="HU33" s="1"/>
      <c r="HY33" s="1"/>
      <c r="IC33" s="1"/>
      <c r="IG33" s="1"/>
      <c r="IK33" s="1"/>
      <c r="IO33" s="1"/>
      <c r="IS33" s="1"/>
      <c r="IW33" s="1"/>
      <c r="JA33" s="1"/>
      <c r="JI33" s="1"/>
      <c r="JU33" s="1"/>
      <c r="JY33" s="1"/>
      <c r="KG33" s="1"/>
      <c r="KO33" s="1"/>
      <c r="LA33" s="1"/>
      <c r="LI33" s="1"/>
      <c r="MC33" s="1"/>
      <c r="MW33" s="1"/>
      <c r="NQ33" s="1"/>
      <c r="OK33" s="1"/>
    </row>
    <row r="34" spans="161:401" x14ac:dyDescent="0.25">
      <c r="FE34" s="1"/>
      <c r="FM34" s="1"/>
      <c r="FQ34" s="1"/>
      <c r="FU34" s="1"/>
      <c r="FY34" s="1"/>
      <c r="GC34" s="1"/>
      <c r="GG34" s="1"/>
      <c r="GK34" s="1"/>
      <c r="GO34" s="1"/>
      <c r="GS34" s="1"/>
      <c r="GW34" s="1"/>
      <c r="HA34" s="1"/>
      <c r="HE34" s="1"/>
      <c r="HI34" s="1"/>
      <c r="HM34" s="1"/>
      <c r="HQ34" s="1"/>
      <c r="HU34" s="1"/>
      <c r="HY34" s="1"/>
      <c r="IC34" s="1"/>
      <c r="IG34" s="1"/>
      <c r="IK34" s="1"/>
      <c r="IO34" s="1"/>
      <c r="IS34" s="1"/>
      <c r="IW34" s="1"/>
      <c r="JA34" s="1"/>
      <c r="JI34" s="1"/>
      <c r="JU34" s="1"/>
      <c r="JY34" s="1"/>
      <c r="KG34" s="1"/>
      <c r="KO34" s="1"/>
      <c r="LA34" s="1"/>
      <c r="LI34" s="1"/>
      <c r="MC34" s="1"/>
      <c r="MW34" s="1"/>
      <c r="NQ34" s="1"/>
      <c r="OK34" s="1"/>
    </row>
    <row r="35" spans="161:401" x14ac:dyDescent="0.25">
      <c r="FE35" s="1"/>
      <c r="FM35" s="1"/>
      <c r="FQ35" s="1"/>
      <c r="FU35" s="1"/>
      <c r="FY35" s="1"/>
      <c r="GC35" s="1"/>
      <c r="GG35" s="1"/>
      <c r="GK35" s="1"/>
      <c r="GO35" s="1"/>
      <c r="GS35" s="1"/>
      <c r="GW35" s="1"/>
      <c r="HA35" s="1"/>
      <c r="HE35" s="1"/>
      <c r="HI35" s="1"/>
      <c r="HM35" s="1"/>
      <c r="HQ35" s="1"/>
      <c r="HU35" s="1"/>
      <c r="HY35" s="1"/>
      <c r="IC35" s="1"/>
      <c r="IG35" s="1"/>
      <c r="IK35" s="1"/>
      <c r="IO35" s="1"/>
      <c r="IS35" s="1"/>
      <c r="IW35" s="1"/>
      <c r="JA35" s="1"/>
      <c r="JI35" s="1"/>
      <c r="JU35" s="1"/>
      <c r="KG35" s="1"/>
      <c r="KO35" s="1"/>
      <c r="LA35" s="1"/>
      <c r="LI35" s="1"/>
      <c r="MC35" s="1"/>
      <c r="MW35" s="1"/>
      <c r="NQ35" s="1"/>
    </row>
    <row r="36" spans="161:401" x14ac:dyDescent="0.25">
      <c r="FE36" s="1"/>
      <c r="FM36" s="1"/>
      <c r="FQ36" s="1"/>
      <c r="FU36" s="1"/>
      <c r="FY36" s="1"/>
      <c r="GC36" s="1"/>
      <c r="GG36" s="1"/>
      <c r="GK36" s="1"/>
      <c r="GO36" s="1"/>
      <c r="GS36" s="1"/>
      <c r="GW36" s="1"/>
      <c r="HA36" s="1"/>
      <c r="HE36" s="1"/>
      <c r="HI36" s="1"/>
      <c r="HM36" s="1"/>
      <c r="HQ36" s="1"/>
      <c r="HU36" s="1"/>
      <c r="HY36" s="1"/>
      <c r="IC36" s="1"/>
      <c r="IG36" s="1"/>
      <c r="IK36" s="1"/>
      <c r="IO36" s="1"/>
      <c r="IS36" s="1"/>
      <c r="IW36" s="1"/>
      <c r="JA36" s="1"/>
      <c r="JI36" s="1"/>
      <c r="JU36" s="1"/>
      <c r="KG36" s="1"/>
      <c r="KO36" s="1"/>
      <c r="LA36" s="1"/>
      <c r="LI36" s="1"/>
      <c r="MC36" s="1"/>
      <c r="MW36" s="1"/>
      <c r="NQ36" s="1"/>
    </row>
    <row r="37" spans="161:401" x14ac:dyDescent="0.25">
      <c r="FE37" s="1"/>
      <c r="FM37" s="1"/>
      <c r="FQ37" s="1"/>
      <c r="FU37" s="1"/>
      <c r="FY37" s="1"/>
      <c r="GC37" s="1"/>
      <c r="GG37" s="1"/>
      <c r="GK37" s="1"/>
      <c r="GO37" s="1"/>
      <c r="GS37" s="1"/>
      <c r="GW37" s="1"/>
      <c r="HA37" s="1"/>
      <c r="HE37" s="1"/>
      <c r="HI37" s="1"/>
      <c r="HM37" s="1"/>
      <c r="HQ37" s="1"/>
      <c r="HU37" s="1"/>
      <c r="HY37" s="1"/>
      <c r="IC37" s="1"/>
      <c r="IG37" s="1"/>
      <c r="IK37" s="1"/>
      <c r="IO37" s="1"/>
      <c r="IS37" s="1"/>
      <c r="IW37" s="1"/>
      <c r="JA37" s="1"/>
      <c r="JI37" s="1"/>
      <c r="JU37" s="1"/>
      <c r="KG37" s="1"/>
      <c r="KO37" s="1"/>
      <c r="LA37" s="1"/>
      <c r="LI37" s="1"/>
      <c r="MC37" s="1"/>
      <c r="MW37" s="1"/>
      <c r="NQ37" s="1"/>
    </row>
    <row r="38" spans="161:401" x14ac:dyDescent="0.25">
      <c r="FE38" s="1"/>
      <c r="FM38" s="1"/>
      <c r="FQ38" s="1"/>
      <c r="FU38" s="1"/>
      <c r="FY38" s="1"/>
      <c r="GC38" s="1"/>
      <c r="GG38" s="1"/>
      <c r="GK38" s="1"/>
      <c r="GS38" s="1"/>
      <c r="GW38" s="1"/>
      <c r="HA38" s="1"/>
      <c r="HE38" s="1"/>
      <c r="HI38" s="1"/>
      <c r="HM38" s="1"/>
      <c r="HQ38" s="1"/>
      <c r="HU38" s="1"/>
      <c r="HY38" s="1"/>
      <c r="IC38" s="1"/>
      <c r="IG38" s="1"/>
      <c r="IK38" s="1"/>
      <c r="IO38" s="1"/>
      <c r="IS38" s="1"/>
      <c r="IW38" s="1"/>
      <c r="JA38" s="1"/>
      <c r="JI38" s="1"/>
      <c r="JU38" s="1"/>
      <c r="KO38" s="1"/>
      <c r="LA38" s="1"/>
      <c r="LI38" s="1"/>
      <c r="MC38" s="1"/>
      <c r="MW38" s="1"/>
      <c r="NQ38" s="1"/>
    </row>
    <row r="39" spans="161:401" x14ac:dyDescent="0.25">
      <c r="FE39" s="1"/>
      <c r="FM39" s="1"/>
      <c r="FU39" s="1"/>
      <c r="FY39" s="1"/>
      <c r="GC39" s="1"/>
      <c r="GG39" s="1"/>
      <c r="GK39" s="1"/>
      <c r="GS39" s="1"/>
      <c r="GW39" s="1"/>
      <c r="HA39" s="1"/>
      <c r="HE39" s="1"/>
      <c r="HI39" s="1"/>
      <c r="HM39" s="1"/>
      <c r="HQ39" s="1"/>
      <c r="HU39" s="1"/>
      <c r="HY39" s="1"/>
      <c r="IC39" s="1"/>
      <c r="IG39" s="1"/>
      <c r="IK39" s="1"/>
      <c r="IO39" s="1"/>
      <c r="IS39" s="1"/>
      <c r="IW39" s="1"/>
      <c r="JA39" s="1"/>
      <c r="JI39" s="1"/>
      <c r="JU39" s="1"/>
      <c r="KO39" s="1"/>
      <c r="LA39" s="1"/>
      <c r="LI39" s="1"/>
      <c r="MC39" s="1"/>
      <c r="MW39" s="1"/>
      <c r="NQ39" s="1"/>
    </row>
    <row r="40" spans="161:401" x14ac:dyDescent="0.25">
      <c r="FE40" s="1"/>
      <c r="FU40" s="1"/>
      <c r="FY40" s="1"/>
      <c r="GC40" s="1"/>
      <c r="GG40" s="1"/>
      <c r="GK40" s="1"/>
      <c r="GS40" s="1"/>
      <c r="GW40" s="1"/>
      <c r="HA40" s="1"/>
      <c r="HE40" s="1"/>
      <c r="HI40" s="1"/>
      <c r="HM40" s="1"/>
      <c r="HQ40" s="1"/>
      <c r="HU40" s="1"/>
      <c r="HY40" s="1"/>
      <c r="IC40" s="1"/>
      <c r="IG40" s="1"/>
      <c r="IK40" s="1"/>
      <c r="IO40" s="1"/>
      <c r="IS40" s="1"/>
      <c r="JA40" s="1"/>
      <c r="JU40" s="1"/>
      <c r="KO40" s="1"/>
      <c r="LA40" s="1"/>
      <c r="LI40" s="1"/>
      <c r="MC40" s="1"/>
      <c r="MW40" s="1"/>
      <c r="NQ40" s="1"/>
    </row>
    <row r="41" spans="161:401" x14ac:dyDescent="0.25">
      <c r="FE41" s="1"/>
      <c r="FU41" s="1"/>
      <c r="FY41" s="1"/>
      <c r="GC41" s="1"/>
      <c r="GG41" s="1"/>
      <c r="GK41" s="1"/>
      <c r="GS41" s="1"/>
      <c r="GW41" s="1"/>
      <c r="HA41" s="1"/>
      <c r="HE41" s="1"/>
      <c r="HI41" s="1"/>
      <c r="HM41" s="1"/>
      <c r="HQ41" s="1"/>
      <c r="HU41" s="1"/>
      <c r="HY41" s="1"/>
      <c r="IC41" s="1"/>
      <c r="IG41" s="1"/>
      <c r="IK41" s="1"/>
      <c r="IO41" s="1"/>
      <c r="IS41" s="1"/>
      <c r="JA41" s="1"/>
      <c r="JU41" s="1"/>
      <c r="KO41" s="1"/>
      <c r="LA41" s="1"/>
      <c r="LI41" s="1"/>
      <c r="MC41" s="1"/>
      <c r="MW41" s="1"/>
      <c r="NQ41" s="1"/>
    </row>
    <row r="42" spans="161:401" x14ac:dyDescent="0.25">
      <c r="FE42" s="1"/>
      <c r="FU42" s="1"/>
      <c r="FY42" s="1"/>
      <c r="GC42" s="1"/>
      <c r="GG42" s="1"/>
      <c r="GK42" s="1"/>
      <c r="GS42" s="1"/>
      <c r="GW42" s="1"/>
      <c r="HA42" s="1"/>
      <c r="HE42" s="1"/>
      <c r="HI42" s="1"/>
      <c r="HM42" s="1"/>
      <c r="HQ42" s="1"/>
      <c r="HU42" s="1"/>
      <c r="HY42" s="1"/>
      <c r="IC42" s="1"/>
      <c r="IG42" s="1"/>
      <c r="IK42" s="1"/>
      <c r="IO42" s="1"/>
      <c r="IS42" s="1"/>
      <c r="JA42" s="1"/>
      <c r="JU42" s="1"/>
      <c r="KO42" s="1"/>
      <c r="LA42" s="1"/>
      <c r="LI42" s="1"/>
      <c r="MC42" s="1"/>
      <c r="MW42" s="1"/>
      <c r="NQ42" s="1"/>
    </row>
    <row r="43" spans="161:401" x14ac:dyDescent="0.25">
      <c r="FE43" s="1"/>
      <c r="FU43" s="1"/>
      <c r="FY43" s="1"/>
      <c r="GC43" s="1"/>
      <c r="GG43" s="1"/>
      <c r="GK43" s="1"/>
      <c r="GS43" s="1"/>
      <c r="GW43" s="1"/>
      <c r="HA43" s="1"/>
      <c r="HE43" s="1"/>
      <c r="HI43" s="1"/>
      <c r="HM43" s="1"/>
      <c r="HQ43" s="1"/>
      <c r="HU43" s="1"/>
      <c r="HY43" s="1"/>
      <c r="IC43" s="1"/>
      <c r="IG43" s="1"/>
      <c r="IK43" s="1"/>
      <c r="IO43" s="1"/>
      <c r="IS43" s="1"/>
      <c r="JA43" s="1"/>
      <c r="JU43" s="1"/>
      <c r="KO43" s="1"/>
      <c r="LI43" s="1"/>
      <c r="MW43" s="1"/>
      <c r="NQ43" s="1"/>
    </row>
    <row r="44" spans="161:401" x14ac:dyDescent="0.25">
      <c r="FE44" s="1"/>
      <c r="FU44" s="1"/>
      <c r="FY44" s="1"/>
      <c r="GC44" s="1"/>
      <c r="GG44" s="1"/>
      <c r="GK44" s="1"/>
      <c r="GS44" s="1"/>
      <c r="GW44" s="1"/>
      <c r="HA44" s="1"/>
      <c r="HE44" s="1"/>
      <c r="HI44" s="1"/>
      <c r="HM44" s="1"/>
      <c r="HQ44" s="1"/>
      <c r="HU44" s="1"/>
      <c r="HY44" s="1"/>
      <c r="IC44" s="1"/>
      <c r="IG44" s="1"/>
      <c r="IK44" s="1"/>
      <c r="IO44" s="1"/>
      <c r="IS44" s="1"/>
      <c r="JA44" s="1"/>
      <c r="JU44" s="1"/>
      <c r="KO44" s="1"/>
      <c r="LI44" s="1"/>
      <c r="MW44" s="1"/>
      <c r="NQ44" s="1"/>
    </row>
    <row r="45" spans="161:401" x14ac:dyDescent="0.25">
      <c r="FE45" s="1"/>
      <c r="FU45" s="1"/>
      <c r="FY45" s="1"/>
      <c r="GC45" s="1"/>
      <c r="GG45" s="1"/>
      <c r="GK45" s="1"/>
      <c r="GS45" s="1"/>
      <c r="GW45" s="1"/>
      <c r="HA45" s="1"/>
      <c r="HE45" s="1"/>
      <c r="HI45" s="1"/>
      <c r="HM45" s="1"/>
      <c r="HQ45" s="1"/>
      <c r="HU45" s="1"/>
      <c r="HY45" s="1"/>
      <c r="IC45" s="1"/>
      <c r="IG45" s="1"/>
      <c r="IK45" s="1"/>
      <c r="IO45" s="1"/>
      <c r="IS45" s="1"/>
      <c r="JA45" s="1"/>
      <c r="JU45" s="1"/>
      <c r="KO45" s="1"/>
      <c r="LI45" s="1"/>
      <c r="MW45" s="1"/>
      <c r="NQ45" s="1"/>
    </row>
    <row r="46" spans="161:401" x14ac:dyDescent="0.25">
      <c r="FE46" s="1"/>
      <c r="FU46" s="1"/>
      <c r="FY46" s="1"/>
      <c r="GC46" s="1"/>
      <c r="GG46" s="1"/>
      <c r="GK46" s="1"/>
      <c r="GS46" s="1"/>
      <c r="GW46" s="1"/>
      <c r="HA46" s="1"/>
      <c r="HE46" s="1"/>
      <c r="HI46" s="1"/>
      <c r="HM46" s="1"/>
      <c r="HQ46" s="1"/>
      <c r="HU46" s="1"/>
      <c r="HY46" s="1"/>
      <c r="IC46" s="1"/>
      <c r="IG46" s="1"/>
      <c r="IK46" s="1"/>
      <c r="IO46" s="1"/>
      <c r="IS46" s="1"/>
      <c r="JA46" s="1"/>
      <c r="JU46" s="1"/>
      <c r="KO46" s="1"/>
      <c r="LI46" s="1"/>
      <c r="MW46" s="1"/>
      <c r="NQ46" s="1"/>
    </row>
    <row r="47" spans="161:401" x14ac:dyDescent="0.25">
      <c r="FE47" s="1"/>
      <c r="FY47" s="1"/>
      <c r="GG47" s="1"/>
      <c r="GK47" s="1"/>
      <c r="GS47" s="1"/>
      <c r="GW47" s="1"/>
      <c r="HA47" s="1"/>
      <c r="HE47" s="1"/>
      <c r="HI47" s="1"/>
      <c r="HM47" s="1"/>
      <c r="HQ47" s="1"/>
      <c r="HU47" s="1"/>
      <c r="HY47" s="1"/>
      <c r="IG47" s="1"/>
      <c r="IK47" s="1"/>
      <c r="IO47" s="1"/>
      <c r="IS47" s="1"/>
      <c r="JA47" s="1"/>
      <c r="JU47" s="1"/>
      <c r="KO47" s="1"/>
      <c r="LI47" s="1"/>
      <c r="MW47" s="1"/>
      <c r="NQ47" s="1"/>
    </row>
    <row r="48" spans="161:401" x14ac:dyDescent="0.25">
      <c r="FE48" s="1"/>
      <c r="FY48" s="1"/>
      <c r="GG48" s="1"/>
      <c r="GS48" s="1"/>
      <c r="GW48" s="1"/>
      <c r="HA48" s="1"/>
      <c r="HE48" s="1"/>
      <c r="HI48" s="1"/>
      <c r="HM48" s="1"/>
      <c r="HQ48" s="1"/>
      <c r="HU48" s="1"/>
      <c r="HY48" s="1"/>
      <c r="IG48" s="1"/>
      <c r="IK48" s="1"/>
      <c r="IO48" s="1"/>
      <c r="IS48" s="1"/>
      <c r="JA48" s="1"/>
      <c r="JU48" s="1"/>
      <c r="KO48" s="1"/>
      <c r="LI48" s="1"/>
      <c r="MW48" s="1"/>
    </row>
    <row r="49" spans="161:361" x14ac:dyDescent="0.25">
      <c r="FE49" s="1"/>
      <c r="FY49" s="1"/>
      <c r="GS49" s="1"/>
      <c r="GW49" s="1"/>
      <c r="HA49" s="1"/>
      <c r="HE49" s="1"/>
      <c r="HI49" s="1"/>
      <c r="HM49" s="1"/>
      <c r="HQ49" s="1"/>
      <c r="HU49" s="1"/>
      <c r="HY49" s="1"/>
      <c r="IG49" s="1"/>
      <c r="IK49" s="1"/>
      <c r="IO49" s="1"/>
      <c r="IS49" s="1"/>
      <c r="JA49" s="1"/>
      <c r="JU49" s="1"/>
      <c r="KO49" s="1"/>
      <c r="LI49" s="1"/>
      <c r="MW49" s="1"/>
    </row>
    <row r="50" spans="161:361" x14ac:dyDescent="0.25">
      <c r="FE50" s="1"/>
      <c r="FY50" s="1"/>
      <c r="GS50" s="1"/>
      <c r="GW50" s="1"/>
      <c r="HA50" s="1"/>
      <c r="HE50" s="1"/>
      <c r="HI50" s="1"/>
      <c r="HM50" s="1"/>
      <c r="HQ50" s="1"/>
      <c r="HU50" s="1"/>
      <c r="HY50" s="1"/>
      <c r="IG50" s="1"/>
      <c r="IK50" s="1"/>
      <c r="IO50" s="1"/>
      <c r="JA50" s="1"/>
      <c r="JU50" s="1"/>
      <c r="KO50" s="1"/>
      <c r="LI50" s="1"/>
    </row>
    <row r="51" spans="161:361" x14ac:dyDescent="0.25">
      <c r="FE51" s="1"/>
      <c r="FY51" s="1"/>
      <c r="GS51" s="1"/>
      <c r="GW51" s="1"/>
      <c r="HA51" s="1"/>
      <c r="HE51" s="1"/>
      <c r="HI51" s="1"/>
      <c r="HM51" s="1"/>
      <c r="HQ51" s="1"/>
      <c r="HU51" s="1"/>
      <c r="IG51" s="1"/>
      <c r="IO51" s="1"/>
      <c r="JA51" s="1"/>
      <c r="JU51" s="1"/>
      <c r="KO51" s="1"/>
      <c r="LI51" s="1"/>
    </row>
    <row r="52" spans="161:361" x14ac:dyDescent="0.25">
      <c r="FE52" s="1"/>
      <c r="FY52" s="1"/>
      <c r="GS52" s="1"/>
      <c r="GW52" s="1"/>
      <c r="HA52" s="1"/>
      <c r="HI52" s="1"/>
      <c r="HM52" s="1"/>
      <c r="HQ52" s="1"/>
      <c r="HU52" s="1"/>
      <c r="IG52" s="1"/>
      <c r="IO52" s="1"/>
      <c r="JA52" s="1"/>
      <c r="JU52" s="1"/>
      <c r="KO52" s="1"/>
      <c r="LI52" s="1"/>
    </row>
    <row r="53" spans="161:361" x14ac:dyDescent="0.25">
      <c r="FE53" s="1"/>
      <c r="FY53" s="1"/>
      <c r="GS53" s="1"/>
      <c r="GW53" s="1"/>
      <c r="HA53" s="1"/>
      <c r="HI53" s="1"/>
      <c r="HM53" s="1"/>
      <c r="HQ53" s="1"/>
      <c r="HU53" s="1"/>
      <c r="IG53" s="1"/>
      <c r="IO53" s="1"/>
      <c r="JA53" s="1"/>
      <c r="JU53" s="1"/>
      <c r="KO53" s="1"/>
      <c r="LI53" s="1"/>
    </row>
    <row r="54" spans="161:361" x14ac:dyDescent="0.25">
      <c r="FE54" s="1"/>
      <c r="FY54" s="1"/>
      <c r="GS54" s="1"/>
      <c r="GW54" s="1"/>
      <c r="HA54" s="1"/>
      <c r="HI54" s="1"/>
      <c r="HM54" s="1"/>
      <c r="HQ54" s="1"/>
      <c r="HU54" s="1"/>
      <c r="IG54" s="1"/>
      <c r="IO54" s="1"/>
      <c r="JA54" s="1"/>
      <c r="JU54" s="1"/>
      <c r="KO54" s="1"/>
      <c r="LI54" s="1"/>
    </row>
    <row r="55" spans="161:361" x14ac:dyDescent="0.25">
      <c r="FY55" s="1"/>
      <c r="GS55" s="1"/>
      <c r="GW55" s="1"/>
      <c r="HA55" s="1"/>
      <c r="HM55" s="1"/>
      <c r="HQ55" s="1"/>
      <c r="HU55" s="1"/>
      <c r="IG55" s="1"/>
      <c r="IO55" s="1"/>
      <c r="JA55" s="1"/>
      <c r="JU55" s="1"/>
      <c r="KO55" s="1"/>
      <c r="LI55" s="1"/>
    </row>
    <row r="56" spans="161:361" x14ac:dyDescent="0.25">
      <c r="FY56" s="1"/>
      <c r="GS56" s="1"/>
      <c r="GW56" s="1"/>
      <c r="HA56" s="1"/>
      <c r="HM56" s="1"/>
      <c r="HQ56" s="1"/>
      <c r="HU56" s="1"/>
      <c r="IG56" s="1"/>
      <c r="IO56" s="1"/>
      <c r="JA56" s="1"/>
      <c r="JU56" s="1"/>
      <c r="KO56" s="1"/>
      <c r="LI56" s="1"/>
    </row>
    <row r="57" spans="161:361" x14ac:dyDescent="0.25">
      <c r="FY57" s="1"/>
      <c r="GS57" s="1"/>
      <c r="HA57" s="1"/>
      <c r="HM57" s="1"/>
      <c r="HQ57" s="1"/>
      <c r="HU57" s="1"/>
      <c r="IG57" s="1"/>
      <c r="IO57" s="1"/>
      <c r="JA57" s="1"/>
      <c r="JU57" s="1"/>
      <c r="KO57" s="1"/>
      <c r="LI57" s="1"/>
    </row>
    <row r="58" spans="161:361" x14ac:dyDescent="0.25">
      <c r="FY58" s="1"/>
      <c r="GS58" s="1"/>
      <c r="HA58" s="1"/>
      <c r="HM58" s="1"/>
      <c r="HQ58" s="1"/>
      <c r="HU58" s="1"/>
      <c r="IG58" s="1"/>
      <c r="IO58" s="1"/>
      <c r="JA58" s="1"/>
      <c r="JU58" s="1"/>
      <c r="KO58" s="1"/>
      <c r="LI58" s="1"/>
    </row>
    <row r="59" spans="161:361" x14ac:dyDescent="0.25">
      <c r="FY59" s="1"/>
      <c r="GS59" s="1"/>
      <c r="HA59" s="1"/>
      <c r="HM59" s="1"/>
      <c r="HQ59" s="1"/>
      <c r="HU59" s="1"/>
      <c r="IG59" s="1"/>
      <c r="IO59" s="1"/>
      <c r="JA59" s="1"/>
      <c r="JU59" s="1"/>
      <c r="KO59" s="1"/>
      <c r="LI59" s="1"/>
    </row>
    <row r="60" spans="161:361" x14ac:dyDescent="0.25">
      <c r="FY60" s="1"/>
      <c r="GS60" s="1"/>
      <c r="HA60" s="1"/>
      <c r="HM60" s="1"/>
      <c r="HQ60" s="1"/>
      <c r="HU60" s="1"/>
      <c r="IG60" s="1"/>
      <c r="IO60" s="1"/>
      <c r="JA60" s="1"/>
      <c r="JU60" s="1"/>
      <c r="KO60" s="1"/>
      <c r="LI60" s="1"/>
    </row>
    <row r="61" spans="161:361" x14ac:dyDescent="0.25">
      <c r="FY61" s="1"/>
      <c r="GS61" s="1"/>
      <c r="HA61" s="1"/>
      <c r="HM61" s="1"/>
      <c r="HQ61" s="1"/>
      <c r="HU61" s="1"/>
      <c r="IG61" s="1"/>
      <c r="IO61" s="1"/>
      <c r="JA61" s="1"/>
      <c r="JU61" s="1"/>
      <c r="KO61" s="1"/>
      <c r="LI61" s="1"/>
    </row>
    <row r="62" spans="161:361" x14ac:dyDescent="0.25">
      <c r="FY62" s="1"/>
      <c r="GS62" s="1"/>
      <c r="HM62" s="1"/>
      <c r="HQ62" s="1"/>
      <c r="HU62" s="1"/>
      <c r="IG62" s="1"/>
      <c r="IO62" s="1"/>
      <c r="JA62" s="1"/>
      <c r="JU62" s="1"/>
      <c r="KO62" s="1"/>
      <c r="LI62" s="1"/>
    </row>
    <row r="63" spans="161:361" x14ac:dyDescent="0.25">
      <c r="FY63" s="1"/>
      <c r="GS63" s="1"/>
      <c r="HM63" s="1"/>
      <c r="HU63" s="1"/>
      <c r="IG63" s="1"/>
      <c r="IO63" s="1"/>
      <c r="JA63" s="1"/>
      <c r="JU63" s="1"/>
      <c r="KO63" s="1"/>
      <c r="LI63" s="1"/>
    </row>
    <row r="64" spans="161:361" x14ac:dyDescent="0.25">
      <c r="FY64" s="1"/>
      <c r="GS64" s="1"/>
      <c r="HM64" s="1"/>
      <c r="IG64" s="1"/>
      <c r="JA64" s="1"/>
      <c r="JU64" s="1"/>
      <c r="KO64" s="1"/>
      <c r="LI64" s="1"/>
    </row>
    <row r="65" spans="181:321" x14ac:dyDescent="0.25">
      <c r="FY65" s="1"/>
      <c r="GS65" s="1"/>
      <c r="HM65" s="1"/>
      <c r="IG65" s="1"/>
      <c r="JA65" s="1"/>
      <c r="JU65" s="1"/>
      <c r="KO65" s="1"/>
      <c r="LI65" s="1"/>
    </row>
    <row r="66" spans="181:321" x14ac:dyDescent="0.25">
      <c r="FY66" s="1"/>
      <c r="GS66" s="1"/>
      <c r="HM66" s="1"/>
      <c r="IG66" s="1"/>
      <c r="JA66" s="1"/>
      <c r="JU66" s="1"/>
      <c r="KO66" s="1"/>
      <c r="LI66" s="1"/>
    </row>
    <row r="67" spans="181:321" x14ac:dyDescent="0.25">
      <c r="FY67" s="1"/>
      <c r="GS67" s="1"/>
      <c r="HM67" s="1"/>
      <c r="IG67" s="1"/>
      <c r="JU67" s="1"/>
      <c r="KO67" s="1"/>
    </row>
    <row r="68" spans="181:321" x14ac:dyDescent="0.25">
      <c r="FY68" s="1"/>
      <c r="GS68" s="1"/>
      <c r="HM68" s="1"/>
      <c r="IG68" s="1"/>
      <c r="JU68" s="1"/>
      <c r="KO68" s="1"/>
    </row>
    <row r="69" spans="181:321" x14ac:dyDescent="0.25">
      <c r="FY69" s="1"/>
      <c r="GS69" s="1"/>
      <c r="HM69" s="1"/>
      <c r="IG69" s="1"/>
      <c r="JU69" s="1"/>
      <c r="KO69" s="1"/>
    </row>
    <row r="70" spans="181:321" x14ac:dyDescent="0.25">
      <c r="FY70" s="1"/>
      <c r="GS70" s="1"/>
      <c r="HM70" s="1"/>
      <c r="IG70" s="1"/>
      <c r="JU70" s="1"/>
      <c r="KO70" s="1"/>
    </row>
    <row r="71" spans="181:321" x14ac:dyDescent="0.25">
      <c r="FY71" s="1"/>
      <c r="GS71" s="1"/>
      <c r="HM71" s="1"/>
      <c r="IG71" s="1"/>
      <c r="KO71" s="1"/>
    </row>
    <row r="72" spans="181:321" x14ac:dyDescent="0.25">
      <c r="FY72" s="1"/>
      <c r="GS72" s="1"/>
      <c r="HM72" s="1"/>
      <c r="IG72" s="1"/>
    </row>
    <row r="73" spans="181:321" x14ac:dyDescent="0.25">
      <c r="GS73" s="1"/>
      <c r="HM73" s="1"/>
      <c r="IG73" s="1"/>
    </row>
    <row r="74" spans="181:321" x14ac:dyDescent="0.25">
      <c r="GS74" s="1"/>
      <c r="HM74" s="1"/>
      <c r="IG74" s="1"/>
    </row>
    <row r="75" spans="181:321" x14ac:dyDescent="0.25">
      <c r="GS75" s="1"/>
      <c r="HM75" s="1"/>
      <c r="IG75" s="1"/>
    </row>
    <row r="76" spans="181:321" x14ac:dyDescent="0.25">
      <c r="GS76" s="1"/>
      <c r="HM76" s="1"/>
      <c r="IG76" s="1"/>
    </row>
    <row r="77" spans="181:321" x14ac:dyDescent="0.25">
      <c r="GS77" s="1"/>
      <c r="HM77" s="1"/>
      <c r="IG77" s="1"/>
    </row>
    <row r="78" spans="181:321" x14ac:dyDescent="0.25">
      <c r="GS78" s="1"/>
      <c r="HM78" s="1"/>
      <c r="IG78" s="1"/>
    </row>
    <row r="79" spans="181:321" x14ac:dyDescent="0.25">
      <c r="GS79" s="1"/>
      <c r="HM79" s="1"/>
      <c r="IG79" s="1"/>
    </row>
    <row r="80" spans="181:321" x14ac:dyDescent="0.25">
      <c r="GS80" s="1"/>
      <c r="HM80" s="1"/>
      <c r="IG80" s="1"/>
    </row>
    <row r="81" spans="201:241" x14ac:dyDescent="0.25">
      <c r="GS81" s="1"/>
      <c r="HM81" s="1"/>
      <c r="IG81" s="1"/>
    </row>
    <row r="82" spans="201:241" x14ac:dyDescent="0.25">
      <c r="GS82" s="1"/>
      <c r="HM82" s="1"/>
      <c r="IG82" s="1"/>
    </row>
    <row r="83" spans="201:241" x14ac:dyDescent="0.25">
      <c r="GS83" s="1"/>
      <c r="HM83" s="1"/>
      <c r="IG83" s="1"/>
    </row>
    <row r="84" spans="201:241" x14ac:dyDescent="0.25">
      <c r="HM84" s="1"/>
      <c r="IG84" s="1"/>
    </row>
    <row r="85" spans="201:241" x14ac:dyDescent="0.25">
      <c r="HM85" s="1"/>
      <c r="IG85" s="1"/>
    </row>
    <row r="86" spans="201:241" x14ac:dyDescent="0.25">
      <c r="HM86" s="1"/>
      <c r="IG86" s="1"/>
    </row>
    <row r="87" spans="201:241" x14ac:dyDescent="0.25">
      <c r="HM87" s="1"/>
      <c r="IG87" s="1"/>
    </row>
    <row r="88" spans="201:241" x14ac:dyDescent="0.25">
      <c r="HM88" s="1"/>
      <c r="IG88" s="1"/>
    </row>
    <row r="89" spans="201:241" x14ac:dyDescent="0.25">
      <c r="HM89" s="1"/>
      <c r="IG89" s="1"/>
    </row>
    <row r="90" spans="201:241" x14ac:dyDescent="0.25">
      <c r="IG90" s="1"/>
    </row>
    <row r="91" spans="201:241" x14ac:dyDescent="0.25">
      <c r="IG91" s="1"/>
    </row>
    <row r="92" spans="201:241" x14ac:dyDescent="0.25">
      <c r="IG92" s="1"/>
    </row>
    <row r="93" spans="201:241" x14ac:dyDescent="0.25">
      <c r="IG93" s="1"/>
    </row>
    <row r="94" spans="201:241" x14ac:dyDescent="0.25">
      <c r="IG94" s="1"/>
    </row>
    <row r="95" spans="201:241" x14ac:dyDescent="0.25">
      <c r="IG95" s="1"/>
    </row>
    <row r="96" spans="201:241" x14ac:dyDescent="0.25">
      <c r="IG96" s="1"/>
    </row>
    <row r="97" spans="241:241" x14ac:dyDescent="0.25">
      <c r="IG9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102"/>
  <sheetViews>
    <sheetView tabSelected="1" topLeftCell="NW1" workbookViewId="0">
      <selection activeCell="CD2" sqref="CD2 CP2 CT2 CX2 DN2 DR2 DV2 DZ2 ED2 EH2 EL2 EP2 ET2 EX2 EZ2 FB2 FF2 FJ2 FL2 FN2 FP2 FR2 FV2 FX2 FZ2 GB2 GD2 GH2 GJ2 GL2 GN2 GP2 GR2 GT2 GV2 GX2 GZ2 HB2 HD2 HF2 HH2 HJ2 HL2 HN2 HP2 HR2 HT2 HV2 HX2 HZ2 IB2 ID2 IF2 IH2 IJ2 IL2 IP2 IR2 IT2 IX2 JB2 JF2 JJ2 JN2 JR2 JV2 JZ2 KD2 KH2 KL2 KP2 KT2 KX2 LB2 LF2 LJ2 LN2 LR2 LV2 LZ2 MD2 MH2 ML2 MP2 MT2 MX2 NF2 NJ2 NN2 NR2 OL2 PF2 PZ2 CC3:CD9 CO3:CP3 CS3:CT5 CW3:CX29 DM3:DN45 DQ3:DR51 DU3:DV23 DY3:DZ19 EC3:ED32 EG3:EH29 EK3:EL85 EO3:EP32 ES3:ET40 EW3:EZ3 FA3:FB31 FE3:FF92 FI3:FJ36 FM3:FN51 FQ3:FR51 FU3:FV43 FY3:GB3 GC3:GD41 GG3:GR3 GS3:GT101 GW3:IJ6 IK3:IL27 IO3:IR3 IS3:IT23 IW3:IX28 JA3:JB68 JE3:JF29 JI3:JJ16 JM3:JN24 JQ3:JR28 JU3:JV60 JY3:JZ10 KC3:KD10 KG3:KH14 KK3:KL6 KO3:KP25 KS3:KT14 KW3:KX4 LA3:LB3 LE3:LF6 LI3:LJ36 LM3:LN5 LU3:LV6 MC3:MD28 MG3:MH8 MK3:ML11 MO3:MP4 MS3:MT6 MW3:MX10 NE3:NF4 NI3:NJ4 NM3:NN4 NQ3:NR3 OK3:OL10 EW4:EX30 FY4:FZ80 GG4:GH47 GK4:GN7 GO4:GP42 IO4:IP32 GW7:IF8 IG7:IH102 GK8:GL54 GW9:IB9 IC9:ID41 GW10:HH10 HI10:HJ36 HM10:HT10 HU10:HX12 HY10:HZ43 GW11:GZ11 HA11:HD13 HE11:HF48 HM11:HP12 HQ11:HR43 GW12:GX34 HM13:HN90 HU13:HV52 HA14:HB48"/>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19.85546875" bestFit="1" customWidth="1"/>
    <col min="6" max="6" width="2" bestFit="1" customWidth="1"/>
    <col min="7" max="7" width="19.85546875" bestFit="1" customWidth="1"/>
    <col min="8" max="8" width="4" bestFit="1" customWidth="1"/>
    <col min="9" max="9" width="19.85546875" bestFit="1" customWidth="1"/>
    <col min="10" max="10" width="2" bestFit="1" customWidth="1"/>
    <col min="11" max="11" width="19.85546875" bestFit="1" customWidth="1"/>
    <col min="12" max="12" width="4" bestFit="1" customWidth="1"/>
    <col min="13" max="13" width="19.85546875" bestFit="1" customWidth="1"/>
    <col min="14" max="14" width="2" bestFit="1" customWidth="1"/>
    <col min="15" max="15" width="19.85546875" bestFit="1" customWidth="1"/>
    <col min="16" max="16" width="4" bestFit="1" customWidth="1"/>
    <col min="17" max="17" width="19.85546875" bestFit="1" customWidth="1"/>
    <col min="18" max="18" width="2" bestFit="1" customWidth="1"/>
    <col min="19" max="19" width="19.85546875" bestFit="1" customWidth="1"/>
    <col min="20" max="20" width="4" bestFit="1" customWidth="1"/>
    <col min="21" max="21" width="19.85546875" bestFit="1" customWidth="1"/>
    <col min="22" max="22" width="2" bestFit="1" customWidth="1"/>
    <col min="23" max="23" width="19.85546875" bestFit="1" customWidth="1"/>
    <col min="24" max="24" width="4" bestFit="1" customWidth="1"/>
    <col min="25" max="25" width="19.85546875" bestFit="1" customWidth="1"/>
    <col min="26" max="26" width="2" bestFit="1" customWidth="1"/>
    <col min="27" max="27" width="19.85546875" bestFit="1" customWidth="1"/>
    <col min="28" max="28" width="4" bestFit="1" customWidth="1"/>
    <col min="29" max="29" width="19.85546875" bestFit="1" customWidth="1"/>
    <col min="30" max="30" width="2" bestFit="1" customWidth="1"/>
    <col min="31" max="31" width="19.85546875" bestFit="1" customWidth="1"/>
    <col min="32" max="32" width="4" bestFit="1" customWidth="1"/>
    <col min="33" max="33" width="19.85546875" bestFit="1" customWidth="1"/>
    <col min="34" max="34" width="2" bestFit="1" customWidth="1"/>
    <col min="35" max="35" width="19.85546875" bestFit="1" customWidth="1"/>
    <col min="36" max="36" width="4" bestFit="1" customWidth="1"/>
    <col min="37" max="37" width="19.85546875" bestFit="1" customWidth="1"/>
    <col min="38" max="38" width="2" bestFit="1" customWidth="1"/>
    <col min="39" max="39" width="19.85546875" bestFit="1" customWidth="1"/>
    <col min="40" max="40" width="4" bestFit="1" customWidth="1"/>
    <col min="41" max="41" width="19.85546875" bestFit="1" customWidth="1"/>
    <col min="42" max="42" width="3" bestFit="1" customWidth="1"/>
    <col min="43" max="43" width="19.85546875" bestFit="1" customWidth="1"/>
    <col min="44" max="44" width="5" bestFit="1" customWidth="1"/>
    <col min="45" max="45" width="19.85546875" bestFit="1" customWidth="1"/>
    <col min="46" max="46" width="3" bestFit="1" customWidth="1"/>
    <col min="47" max="47" width="19.85546875" bestFit="1" customWidth="1"/>
    <col min="48" max="48" width="5" bestFit="1" customWidth="1"/>
    <col min="49" max="49" width="19.85546875" bestFit="1" customWidth="1"/>
    <col min="50" max="50" width="3" bestFit="1" customWidth="1"/>
    <col min="51" max="51" width="19.85546875" bestFit="1" customWidth="1"/>
    <col min="52" max="52" width="5" bestFit="1" customWidth="1"/>
    <col min="53" max="53" width="19.85546875" bestFit="1" customWidth="1"/>
    <col min="54" max="54" width="3" bestFit="1" customWidth="1"/>
    <col min="55" max="55" width="19.85546875" bestFit="1" customWidth="1"/>
    <col min="56" max="56" width="5" bestFit="1" customWidth="1"/>
    <col min="57" max="57" width="19.85546875" bestFit="1" customWidth="1"/>
    <col min="58" max="58" width="3" bestFit="1" customWidth="1"/>
    <col min="59" max="59" width="19.85546875" bestFit="1" customWidth="1"/>
    <col min="60" max="60" width="5" bestFit="1" customWidth="1"/>
    <col min="61" max="61" width="19.85546875" bestFit="1" customWidth="1"/>
    <col min="62" max="62" width="3" bestFit="1" customWidth="1"/>
    <col min="63" max="63" width="19.85546875" bestFit="1" customWidth="1"/>
    <col min="64" max="64" width="5" bestFit="1" customWidth="1"/>
    <col min="65" max="65" width="19.85546875" bestFit="1" customWidth="1"/>
    <col min="66" max="66" width="3" bestFit="1" customWidth="1"/>
    <col min="67" max="67" width="19.85546875" bestFit="1" customWidth="1"/>
    <col min="68" max="68" width="5" bestFit="1" customWidth="1"/>
    <col min="69" max="69" width="19.85546875" bestFit="1" customWidth="1"/>
    <col min="70" max="70" width="3" bestFit="1" customWidth="1"/>
    <col min="71" max="71" width="19.85546875" bestFit="1" customWidth="1"/>
    <col min="72" max="72" width="5" bestFit="1" customWidth="1"/>
    <col min="73" max="73" width="19.85546875" bestFit="1" customWidth="1"/>
    <col min="74" max="74" width="3" bestFit="1" customWidth="1"/>
    <col min="75" max="75" width="19.85546875" bestFit="1" customWidth="1"/>
    <col min="76" max="76" width="5" bestFit="1" customWidth="1"/>
    <col min="77" max="77" width="9.5703125" bestFit="1" customWidth="1"/>
    <col min="78" max="78" width="3" bestFit="1" customWidth="1"/>
    <col min="79" max="79" width="19.85546875" bestFit="1" customWidth="1"/>
    <col min="80" max="80" width="5" bestFit="1" customWidth="1"/>
    <col min="81" max="81" width="9.7109375" bestFit="1" customWidth="1"/>
    <col min="82" max="82" width="5" bestFit="1" customWidth="1"/>
    <col min="83" max="83" width="19.85546875" bestFit="1" customWidth="1"/>
    <col min="84" max="84" width="5" bestFit="1" customWidth="1"/>
    <col min="85" max="85" width="9.5703125" bestFit="1" customWidth="1"/>
    <col min="86" max="86" width="3" bestFit="1" customWidth="1"/>
    <col min="87" max="87" width="19.85546875" bestFit="1" customWidth="1"/>
    <col min="88" max="88" width="5" bestFit="1" customWidth="1"/>
    <col min="89" max="89" width="9.5703125" bestFit="1" customWidth="1"/>
    <col min="90" max="90" width="3" bestFit="1" customWidth="1"/>
    <col min="91" max="91" width="19.85546875" bestFit="1" customWidth="1"/>
    <col min="92" max="92" width="5" bestFit="1" customWidth="1"/>
    <col min="93" max="93" width="9.7109375" bestFit="1" customWidth="1"/>
    <col min="94" max="94" width="5" bestFit="1" customWidth="1"/>
    <col min="95" max="95" width="19.85546875" bestFit="1" customWidth="1"/>
    <col min="96" max="96" width="5" bestFit="1" customWidth="1"/>
    <col min="97" max="97" width="9.7109375" bestFit="1" customWidth="1"/>
    <col min="98" max="98" width="5" bestFit="1" customWidth="1"/>
    <col min="99" max="99" width="19.85546875" bestFit="1" customWidth="1"/>
    <col min="100" max="100" width="5" bestFit="1" customWidth="1"/>
    <col min="101" max="101" width="9.7109375" bestFit="1" customWidth="1"/>
    <col min="102" max="102" width="5" bestFit="1" customWidth="1"/>
    <col min="103" max="103" width="19.85546875" bestFit="1" customWidth="1"/>
    <col min="104" max="104" width="5" bestFit="1" customWidth="1"/>
    <col min="105" max="105" width="19.85546875" bestFit="1" customWidth="1"/>
    <col min="106" max="106" width="3" bestFit="1" customWidth="1"/>
    <col min="107" max="107" width="19.85546875" bestFit="1" customWidth="1"/>
    <col min="108" max="108" width="5" bestFit="1" customWidth="1"/>
    <col min="109" max="109" width="19.85546875" bestFit="1" customWidth="1"/>
    <col min="110" max="110" width="3" bestFit="1" customWidth="1"/>
    <col min="111" max="111" width="19.85546875" bestFit="1" customWidth="1"/>
    <col min="112" max="112" width="5" bestFit="1" customWidth="1"/>
    <col min="113" max="113" width="19.85546875" bestFit="1" customWidth="1"/>
    <col min="114" max="114" width="3" bestFit="1" customWidth="1"/>
    <col min="115" max="115" width="19.85546875" bestFit="1" customWidth="1"/>
    <col min="116" max="116" width="5" bestFit="1" customWidth="1"/>
    <col min="117" max="117" width="10.7109375" bestFit="1" customWidth="1"/>
    <col min="118" max="118" width="5" bestFit="1" customWidth="1"/>
    <col min="119" max="119" width="19.85546875" bestFit="1" customWidth="1"/>
    <col min="120" max="120" width="5" bestFit="1" customWidth="1"/>
    <col min="121" max="121" width="10.7109375" bestFit="1" customWidth="1"/>
    <col min="122" max="122" width="5" bestFit="1" customWidth="1"/>
    <col min="123" max="123" width="19.85546875" bestFit="1" customWidth="1"/>
    <col min="124" max="124" width="5" bestFit="1" customWidth="1"/>
    <col min="125" max="125" width="10.7109375" bestFit="1" customWidth="1"/>
    <col min="126" max="126" width="5" bestFit="1" customWidth="1"/>
    <col min="127" max="127" width="19.85546875" bestFit="1" customWidth="1"/>
    <col min="128" max="128" width="5" bestFit="1" customWidth="1"/>
    <col min="129" max="129" width="10.7109375" bestFit="1" customWidth="1"/>
    <col min="130" max="130" width="5" bestFit="1" customWidth="1"/>
    <col min="131" max="131" width="19.85546875" bestFit="1" customWidth="1"/>
    <col min="132" max="132" width="5" bestFit="1" customWidth="1"/>
    <col min="133" max="133" width="10.7109375" bestFit="1" customWidth="1"/>
    <col min="134" max="134" width="5" bestFit="1" customWidth="1"/>
    <col min="135" max="135" width="19.85546875" bestFit="1" customWidth="1"/>
    <col min="136" max="136" width="5" bestFit="1" customWidth="1"/>
    <col min="137" max="137" width="10.7109375" bestFit="1" customWidth="1"/>
    <col min="138" max="138" width="5" bestFit="1" customWidth="1"/>
    <col min="139" max="139" width="19.85546875" bestFit="1" customWidth="1"/>
    <col min="140" max="140" width="5" bestFit="1" customWidth="1"/>
    <col min="141" max="141" width="10.7109375" bestFit="1" customWidth="1"/>
    <col min="142" max="142" width="5" bestFit="1" customWidth="1"/>
    <col min="143" max="143" width="19.85546875" bestFit="1" customWidth="1"/>
    <col min="144" max="144" width="5" bestFit="1" customWidth="1"/>
    <col min="145" max="145" width="10.7109375" bestFit="1" customWidth="1"/>
    <col min="146" max="146" width="5" bestFit="1" customWidth="1"/>
    <col min="147" max="147" width="9.5703125" bestFit="1" customWidth="1"/>
    <col min="148" max="148" width="5" bestFit="1" customWidth="1"/>
    <col min="149" max="149" width="10.7109375" bestFit="1" customWidth="1"/>
    <col min="150" max="150" width="5" bestFit="1" customWidth="1"/>
    <col min="151" max="151" width="9.5703125" bestFit="1" customWidth="1"/>
    <col min="152" max="152" width="5" bestFit="1" customWidth="1"/>
    <col min="153" max="153" width="10.7109375" bestFit="1" customWidth="1"/>
    <col min="154" max="154" width="5" bestFit="1" customWidth="1"/>
    <col min="155" max="155" width="9.7109375" bestFit="1" customWidth="1"/>
    <col min="156" max="156" width="5" bestFit="1" customWidth="1"/>
    <col min="157" max="157" width="10.7109375" bestFit="1" customWidth="1"/>
    <col min="158" max="158" width="5" bestFit="1" customWidth="1"/>
    <col min="159" max="159" width="9.5703125" bestFit="1" customWidth="1"/>
    <col min="160" max="160" width="5" bestFit="1" customWidth="1"/>
    <col min="161" max="161" width="10.7109375" bestFit="1" customWidth="1"/>
    <col min="162" max="162" width="5" bestFit="1" customWidth="1"/>
    <col min="163" max="163" width="9.5703125" bestFit="1" customWidth="1"/>
    <col min="164" max="164" width="5" bestFit="1" customWidth="1"/>
    <col min="165" max="165" width="10.7109375" bestFit="1" customWidth="1"/>
    <col min="166" max="166" width="5" bestFit="1" customWidth="1"/>
    <col min="167" max="167" width="9.7109375" bestFit="1" customWidth="1"/>
    <col min="168" max="168" width="5" bestFit="1" customWidth="1"/>
    <col min="169" max="169" width="10.7109375" bestFit="1" customWidth="1"/>
    <col min="170" max="170" width="5" bestFit="1" customWidth="1"/>
    <col min="171" max="171" width="9.5703125" bestFit="1" customWidth="1"/>
    <col min="172" max="172" width="5" bestFit="1" customWidth="1"/>
    <col min="173" max="173" width="10.7109375" bestFit="1" customWidth="1"/>
    <col min="174" max="174" width="5" bestFit="1" customWidth="1"/>
    <col min="175" max="175" width="9.5703125" bestFit="1" customWidth="1"/>
    <col min="176" max="176" width="5" bestFit="1" customWidth="1"/>
    <col min="177" max="177" width="10.7109375" bestFit="1" customWidth="1"/>
    <col min="178" max="178" width="5" bestFit="1" customWidth="1"/>
    <col min="179" max="179" width="9.7109375" bestFit="1" customWidth="1"/>
    <col min="180" max="180" width="5" bestFit="1" customWidth="1"/>
    <col min="181" max="181" width="10.7109375" bestFit="1" customWidth="1"/>
    <col min="182" max="182" width="5" bestFit="1" customWidth="1"/>
    <col min="183" max="183" width="9.7109375" bestFit="1" customWidth="1"/>
    <col min="184" max="184" width="5" bestFit="1" customWidth="1"/>
    <col min="185" max="185" width="10.7109375" bestFit="1" customWidth="1"/>
    <col min="186" max="186" width="5" bestFit="1" customWidth="1"/>
    <col min="187" max="187" width="9.5703125" bestFit="1" customWidth="1"/>
    <col min="188" max="188" width="5" bestFit="1" customWidth="1"/>
    <col min="189" max="189" width="10.7109375" bestFit="1" customWidth="1"/>
    <col min="190" max="190" width="5" bestFit="1" customWidth="1"/>
    <col min="191" max="191" width="9.5703125" bestFit="1" customWidth="1"/>
    <col min="192" max="192" width="5" bestFit="1" customWidth="1"/>
    <col min="193" max="193" width="10.7109375" bestFit="1" customWidth="1"/>
    <col min="194" max="194" width="6" bestFit="1" customWidth="1"/>
    <col min="195" max="195" width="9.7109375" bestFit="1" customWidth="1"/>
    <col min="196" max="196" width="5" bestFit="1" customWidth="1"/>
    <col min="197" max="197" width="10.7109375" bestFit="1" customWidth="1"/>
    <col min="198" max="198" width="6" bestFit="1" customWidth="1"/>
    <col min="199" max="199" width="9.7109375" bestFit="1" customWidth="1"/>
    <col min="200" max="200" width="5" bestFit="1" customWidth="1"/>
    <col min="201" max="201" width="10.7109375" bestFit="1" customWidth="1"/>
    <col min="202" max="202" width="6" bestFit="1" customWidth="1"/>
    <col min="203" max="203" width="9.7109375" bestFit="1" customWidth="1"/>
    <col min="204" max="204" width="5" bestFit="1" customWidth="1"/>
    <col min="205" max="205" width="10.7109375" bestFit="1" customWidth="1"/>
    <col min="206" max="206" width="6" bestFit="1" customWidth="1"/>
    <col min="207" max="207" width="9.7109375" bestFit="1" customWidth="1"/>
    <col min="208" max="208" width="5" bestFit="1" customWidth="1"/>
    <col min="209" max="209" width="10.7109375" bestFit="1" customWidth="1"/>
    <col min="210" max="210" width="6" bestFit="1" customWidth="1"/>
    <col min="211" max="211" width="9.7109375" bestFit="1" customWidth="1"/>
    <col min="212" max="212" width="5" bestFit="1" customWidth="1"/>
    <col min="213" max="213" width="10.7109375" bestFit="1" customWidth="1"/>
    <col min="214" max="214" width="6" bestFit="1" customWidth="1"/>
    <col min="215" max="215" width="9.7109375" bestFit="1" customWidth="1"/>
    <col min="216" max="216" width="5" bestFit="1" customWidth="1"/>
    <col min="217" max="217" width="10.7109375" bestFit="1" customWidth="1"/>
    <col min="218" max="218" width="6" bestFit="1" customWidth="1"/>
    <col min="219" max="219" width="9.7109375" bestFit="1" customWidth="1"/>
    <col min="220" max="220" width="5" bestFit="1" customWidth="1"/>
    <col min="221" max="221" width="10.7109375" bestFit="1" customWidth="1"/>
    <col min="222" max="222" width="6" bestFit="1" customWidth="1"/>
    <col min="223" max="223" width="9.7109375" bestFit="1" customWidth="1"/>
    <col min="224" max="224" width="5" bestFit="1" customWidth="1"/>
    <col min="225" max="225" width="10.7109375" bestFit="1" customWidth="1"/>
    <col min="226" max="226" width="6" bestFit="1" customWidth="1"/>
    <col min="227" max="227" width="9.7109375" bestFit="1" customWidth="1"/>
    <col min="228" max="228" width="5" bestFit="1" customWidth="1"/>
    <col min="229" max="229" width="10.7109375" bestFit="1" customWidth="1"/>
    <col min="230" max="230" width="6" bestFit="1" customWidth="1"/>
    <col min="231" max="231" width="9.7109375" bestFit="1" customWidth="1"/>
    <col min="232" max="232" width="5" bestFit="1" customWidth="1"/>
    <col min="233" max="233" width="10.7109375" bestFit="1" customWidth="1"/>
    <col min="234" max="234" width="6" bestFit="1" customWidth="1"/>
    <col min="235" max="235" width="9.7109375" bestFit="1" customWidth="1"/>
    <col min="236" max="236" width="5" bestFit="1" customWidth="1"/>
    <col min="237" max="237" width="10.7109375" bestFit="1" customWidth="1"/>
    <col min="238" max="238" width="6" bestFit="1" customWidth="1"/>
    <col min="239" max="239" width="9.7109375" bestFit="1" customWidth="1"/>
    <col min="240" max="240" width="5" bestFit="1" customWidth="1"/>
    <col min="241" max="241" width="10.7109375" bestFit="1" customWidth="1"/>
    <col min="242" max="242" width="6" bestFit="1" customWidth="1"/>
    <col min="243" max="243" width="9.5703125" bestFit="1" customWidth="1"/>
    <col min="244" max="244" width="5" bestFit="1" customWidth="1"/>
    <col min="245" max="245" width="10.7109375" bestFit="1" customWidth="1"/>
    <col min="246" max="246" width="6" bestFit="1" customWidth="1"/>
    <col min="247" max="247" width="9.5703125" bestFit="1" customWidth="1"/>
    <col min="248" max="248" width="5" bestFit="1" customWidth="1"/>
    <col min="249" max="249" width="10.7109375" bestFit="1" customWidth="1"/>
    <col min="250" max="250" width="6" bestFit="1" customWidth="1"/>
    <col min="251" max="251" width="9.5703125" bestFit="1" customWidth="1"/>
    <col min="252" max="252" width="5" bestFit="1" customWidth="1"/>
    <col min="253" max="253" width="10.7109375" bestFit="1" customWidth="1"/>
    <col min="254" max="254" width="6" bestFit="1" customWidth="1"/>
    <col min="255" max="255" width="9.5703125" bestFit="1" customWidth="1"/>
    <col min="256" max="256" width="5" bestFit="1" customWidth="1"/>
    <col min="257" max="257" width="10.7109375" bestFit="1" customWidth="1"/>
    <col min="258" max="258" width="6" bestFit="1" customWidth="1"/>
    <col min="259" max="259" width="9.5703125" bestFit="1" customWidth="1"/>
    <col min="260" max="260" width="5" bestFit="1" customWidth="1"/>
    <col min="261" max="261" width="10.7109375" bestFit="1" customWidth="1"/>
    <col min="262" max="262" width="6" bestFit="1" customWidth="1"/>
    <col min="263" max="263" width="19.85546875" bestFit="1" customWidth="1"/>
    <col min="264" max="264" width="5" bestFit="1" customWidth="1"/>
    <col min="265" max="265" width="10.7109375" bestFit="1" customWidth="1"/>
    <col min="266" max="266" width="6" bestFit="1" customWidth="1"/>
    <col min="267" max="267" width="19.85546875" bestFit="1" customWidth="1"/>
    <col min="268" max="268" width="5" bestFit="1" customWidth="1"/>
    <col min="269" max="269" width="10.7109375" bestFit="1" customWidth="1"/>
    <col min="270" max="270" width="6" bestFit="1" customWidth="1"/>
    <col min="271" max="271" width="19.85546875" bestFit="1" customWidth="1"/>
    <col min="272" max="272" width="5" bestFit="1" customWidth="1"/>
    <col min="273" max="273" width="10.7109375" bestFit="1" customWidth="1"/>
    <col min="274" max="274" width="6" bestFit="1" customWidth="1"/>
    <col min="275" max="275" width="19.85546875" bestFit="1" customWidth="1"/>
    <col min="276" max="276" width="5" bestFit="1" customWidth="1"/>
    <col min="277" max="277" width="10.7109375" bestFit="1" customWidth="1"/>
    <col min="278" max="278" width="6" bestFit="1" customWidth="1"/>
    <col min="279" max="279" width="19.85546875" bestFit="1" customWidth="1"/>
    <col min="280" max="280" width="5" bestFit="1" customWidth="1"/>
    <col min="281" max="281" width="10.7109375" bestFit="1" customWidth="1"/>
    <col min="282" max="282" width="6" bestFit="1" customWidth="1"/>
    <col min="283" max="283" width="19.85546875" bestFit="1" customWidth="1"/>
    <col min="284" max="284" width="5" bestFit="1" customWidth="1"/>
    <col min="285" max="285" width="9.7109375" bestFit="1" customWidth="1"/>
    <col min="286" max="286" width="6" bestFit="1" customWidth="1"/>
    <col min="287" max="287" width="19.85546875" bestFit="1" customWidth="1"/>
    <col min="288" max="288" width="5" bestFit="1" customWidth="1"/>
    <col min="289" max="289" width="10.7109375" bestFit="1" customWidth="1"/>
    <col min="290" max="290" width="6" bestFit="1" customWidth="1"/>
    <col min="291" max="291" width="19.85546875" bestFit="1" customWidth="1"/>
    <col min="292" max="292" width="5" bestFit="1" customWidth="1"/>
    <col min="293" max="293" width="10.7109375" bestFit="1" customWidth="1"/>
    <col min="294" max="294" width="6" bestFit="1" customWidth="1"/>
    <col min="295" max="295" width="19.85546875" bestFit="1" customWidth="1"/>
    <col min="296" max="296" width="5" bestFit="1" customWidth="1"/>
    <col min="297" max="297" width="10.7109375" bestFit="1" customWidth="1"/>
    <col min="298" max="298" width="6" bestFit="1" customWidth="1"/>
    <col min="299" max="299" width="19.85546875" bestFit="1" customWidth="1"/>
    <col min="300" max="300" width="5" bestFit="1" customWidth="1"/>
    <col min="301" max="301" width="10.7109375" bestFit="1" customWidth="1"/>
    <col min="302" max="302" width="6" bestFit="1" customWidth="1"/>
    <col min="303" max="303" width="19.85546875" bestFit="1" customWidth="1"/>
    <col min="304" max="304" width="5" bestFit="1" customWidth="1"/>
    <col min="305" max="305" width="10.7109375" bestFit="1" customWidth="1"/>
    <col min="306" max="306" width="6" bestFit="1" customWidth="1"/>
    <col min="307" max="307" width="19.85546875" bestFit="1" customWidth="1"/>
    <col min="308" max="308" width="5" bestFit="1" customWidth="1"/>
    <col min="309" max="309" width="10.7109375" bestFit="1" customWidth="1"/>
    <col min="310" max="310" width="6" bestFit="1" customWidth="1"/>
    <col min="311" max="311" width="19.85546875" bestFit="1" customWidth="1"/>
    <col min="312" max="312" width="5" bestFit="1" customWidth="1"/>
    <col min="313" max="313" width="10.7109375" bestFit="1" customWidth="1"/>
    <col min="314" max="314" width="6" bestFit="1" customWidth="1"/>
    <col min="315" max="315" width="19.85546875" bestFit="1" customWidth="1"/>
    <col min="316" max="316" width="5" bestFit="1" customWidth="1"/>
    <col min="317" max="317" width="10.7109375" bestFit="1" customWidth="1"/>
    <col min="318" max="318" width="6" bestFit="1" customWidth="1"/>
    <col min="319" max="319" width="19.85546875" bestFit="1" customWidth="1"/>
    <col min="320" max="320" width="5" bestFit="1" customWidth="1"/>
    <col min="321" max="321" width="10.7109375" bestFit="1" customWidth="1"/>
    <col min="322" max="322" width="6" bestFit="1" customWidth="1"/>
    <col min="323" max="323" width="19.85546875" bestFit="1" customWidth="1"/>
    <col min="324" max="324" width="5" bestFit="1" customWidth="1"/>
    <col min="325" max="325" width="10.7109375" bestFit="1" customWidth="1"/>
    <col min="326" max="326" width="6" bestFit="1" customWidth="1"/>
    <col min="327" max="327" width="19.85546875" bestFit="1" customWidth="1"/>
    <col min="328" max="328" width="5" bestFit="1" customWidth="1"/>
    <col min="329" max="329" width="10.7109375" bestFit="1" customWidth="1"/>
    <col min="330" max="330" width="3" bestFit="1" customWidth="1"/>
    <col min="331" max="331" width="19.85546875" bestFit="1" customWidth="1"/>
    <col min="332" max="332" width="5" bestFit="1" customWidth="1"/>
    <col min="333" max="333" width="10.7109375" bestFit="1" customWidth="1"/>
    <col min="334" max="334" width="6" bestFit="1" customWidth="1"/>
    <col min="335" max="335" width="19.85546875" bestFit="1" customWidth="1"/>
    <col min="336" max="336" width="5" bestFit="1" customWidth="1"/>
    <col min="337" max="337" width="9.7109375" bestFit="1" customWidth="1"/>
    <col min="338" max="338" width="6" bestFit="1" customWidth="1"/>
    <col min="339" max="339" width="19.85546875" bestFit="1" customWidth="1"/>
    <col min="340" max="340" width="5" bestFit="1" customWidth="1"/>
    <col min="341" max="341" width="10.7109375" bestFit="1" customWidth="1"/>
    <col min="342" max="342" width="6" bestFit="1" customWidth="1"/>
    <col min="343" max="343" width="19.85546875" bestFit="1" customWidth="1"/>
    <col min="344" max="344" width="5" bestFit="1" customWidth="1"/>
    <col min="345" max="345" width="10.7109375" bestFit="1" customWidth="1"/>
    <col min="346" max="346" width="6" bestFit="1" customWidth="1"/>
    <col min="347" max="347" width="19.85546875" bestFit="1" customWidth="1"/>
    <col min="348" max="348" width="5" bestFit="1" customWidth="1"/>
    <col min="349" max="349" width="10.7109375" bestFit="1" customWidth="1"/>
    <col min="350" max="350" width="6" bestFit="1" customWidth="1"/>
    <col min="351" max="351" width="19.85546875" bestFit="1" customWidth="1"/>
    <col min="352" max="352" width="5" bestFit="1" customWidth="1"/>
    <col min="353" max="353" width="9.7109375" bestFit="1" customWidth="1"/>
    <col min="354" max="354" width="5" bestFit="1" customWidth="1"/>
    <col min="355" max="355" width="19.85546875" bestFit="1" customWidth="1"/>
    <col min="356" max="356" width="5" bestFit="1" customWidth="1"/>
    <col min="357" max="357" width="10.7109375" bestFit="1" customWidth="1"/>
    <col min="358" max="358" width="6" bestFit="1" customWidth="1"/>
    <col min="359" max="359" width="19.85546875" bestFit="1" customWidth="1"/>
    <col min="360" max="360" width="5" bestFit="1" customWidth="1"/>
    <col min="361" max="361" width="10.7109375" bestFit="1" customWidth="1"/>
    <col min="362" max="362" width="6" bestFit="1" customWidth="1"/>
    <col min="363" max="363" width="19.85546875" bestFit="1" customWidth="1"/>
    <col min="364" max="364" width="5" bestFit="1" customWidth="1"/>
    <col min="365" max="365" width="9.5703125" bestFit="1" customWidth="1"/>
    <col min="366" max="366" width="3" bestFit="1" customWidth="1"/>
    <col min="367" max="367" width="19.85546875" bestFit="1" customWidth="1"/>
    <col min="368" max="368" width="5" bestFit="1" customWidth="1"/>
    <col min="369" max="369" width="10.7109375" bestFit="1" customWidth="1"/>
    <col min="370" max="370" width="6" bestFit="1" customWidth="1"/>
    <col min="371" max="371" width="19.85546875" bestFit="1" customWidth="1"/>
    <col min="372" max="372" width="5" bestFit="1" customWidth="1"/>
    <col min="373" max="373" width="10.7109375" bestFit="1" customWidth="1"/>
    <col min="374" max="374" width="6" bestFit="1" customWidth="1"/>
    <col min="375" max="375" width="19.85546875" bestFit="1" customWidth="1"/>
    <col min="376" max="376" width="5" bestFit="1" customWidth="1"/>
    <col min="377" max="377" width="10.7109375" bestFit="1" customWidth="1"/>
    <col min="378" max="378" width="6" bestFit="1" customWidth="1"/>
    <col min="379" max="379" width="19.85546875" bestFit="1" customWidth="1"/>
    <col min="380" max="380" width="5" bestFit="1" customWidth="1"/>
    <col min="381" max="381" width="10.7109375" bestFit="1" customWidth="1"/>
    <col min="382" max="382" width="5"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10.7109375" bestFit="1" customWidth="1"/>
    <col min="402" max="402" width="6"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10.7109375" bestFit="1" customWidth="1"/>
    <col min="422" max="422" width="6"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9.7109375" bestFit="1" customWidth="1"/>
    <col min="442" max="442" width="6"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_xll.BDH(CONCATENATE("TNA US 04/15/16 P", B$1, " Equity"), "PX_LAST", "1/1/1900", "4/15/2016")</f>
        <v>#NAME?</v>
      </c>
      <c r="C2" t="e">
        <f ca="1">_xll.BDH(CONCATENATE("TNA US 04/15/16 P", D$1, " Equity"), "PX_LAST", "1/1/1900", "4/15/2016")</f>
        <v>#NAME?</v>
      </c>
      <c r="E2" t="e">
        <f ca="1">_xll.BDH(CONCATENATE("TNA US 04/15/16 P", F$1, " Equity"), "PX_LAST", "1/1/1900", "4/15/2016")</f>
        <v>#NAME?</v>
      </c>
      <c r="G2" t="e">
        <f ca="1">_xll.BDH(CONCATENATE("TNA US 04/15/16 P", H$1, " Equity"), "PX_LAST", "1/1/1900", "4/15/2016")</f>
        <v>#NAME?</v>
      </c>
      <c r="I2" t="e">
        <f ca="1">_xll.BDH(CONCATENATE("TNA US 04/15/16 P", J$1, " Equity"), "PX_LAST", "1/1/1900", "4/15/2016")</f>
        <v>#NAME?</v>
      </c>
      <c r="K2" t="e">
        <f ca="1">_xll.BDH(CONCATENATE("TNA US 04/15/16 P", L$1, " Equity"), "PX_LAST", "1/1/1900", "4/15/2016")</f>
        <v>#NAME?</v>
      </c>
      <c r="M2" t="e">
        <f ca="1">_xll.BDH(CONCATENATE("TNA US 04/15/16 P", N$1, " Equity"), "PX_LAST", "1/1/1900", "4/15/2016")</f>
        <v>#NAME?</v>
      </c>
      <c r="O2" t="e">
        <f ca="1">_xll.BDH(CONCATENATE("TNA US 04/15/16 P", P$1, " Equity"), "PX_LAST", "1/1/1900", "4/15/2016")</f>
        <v>#NAME?</v>
      </c>
      <c r="Q2" t="e">
        <f ca="1">_xll.BDH(CONCATENATE("TNA US 04/15/16 P", R$1, " Equity"), "PX_LAST", "1/1/1900", "4/15/2016")</f>
        <v>#NAME?</v>
      </c>
      <c r="S2" t="e">
        <f ca="1">_xll.BDH(CONCATENATE("TNA US 04/15/16 P", T$1, " Equity"), "PX_LAST", "1/1/1900", "4/15/2016")</f>
        <v>#NAME?</v>
      </c>
      <c r="U2" t="e">
        <f ca="1">_xll.BDH(CONCATENATE("TNA US 04/15/16 P", V$1, " Equity"), "PX_LAST", "1/1/1900", "4/15/2016")</f>
        <v>#NAME?</v>
      </c>
      <c r="W2" t="e">
        <f ca="1">_xll.BDH(CONCATENATE("TNA US 04/15/16 P", X$1, " Equity"), "PX_LAST", "1/1/1900", "4/15/2016")</f>
        <v>#NAME?</v>
      </c>
      <c r="Y2" t="e">
        <f ca="1">_xll.BDH(CONCATENATE("TNA US 04/15/16 P", Z$1, " Equity"), "PX_LAST", "1/1/1900", "4/15/2016")</f>
        <v>#NAME?</v>
      </c>
      <c r="AA2" t="e">
        <f ca="1">_xll.BDH(CONCATENATE("TNA US 04/15/16 P", AB$1, " Equity"), "PX_LAST", "1/1/1900", "4/15/2016")</f>
        <v>#NAME?</v>
      </c>
      <c r="AC2" t="e">
        <f ca="1">_xll.BDH(CONCATENATE("TNA US 04/15/16 P", AD$1, " Equity"), "PX_LAST", "1/1/1900", "4/15/2016")</f>
        <v>#NAME?</v>
      </c>
      <c r="AE2" t="e">
        <f ca="1">_xll.BDH(CONCATENATE("TNA US 04/15/16 P", AF$1, " Equity"), "PX_LAST", "1/1/1900", "4/15/2016")</f>
        <v>#NAME?</v>
      </c>
      <c r="AG2" t="e">
        <f ca="1">_xll.BDH(CONCATENATE("TNA US 04/15/16 P", AH$1, " Equity"), "PX_LAST", "1/1/1900", "4/15/2016")</f>
        <v>#NAME?</v>
      </c>
      <c r="AI2" t="e">
        <f ca="1">_xll.BDH(CONCATENATE("TNA US 04/15/16 P", AJ$1, " Equity"), "PX_LAST", "1/1/1900", "4/15/2016")</f>
        <v>#NAME?</v>
      </c>
      <c r="AK2" t="e">
        <f ca="1">_xll.BDH(CONCATENATE("TNA US 04/15/16 P", AL$1, " Equity"), "PX_LAST", "1/1/1900", "4/15/2016")</f>
        <v>#NAME?</v>
      </c>
      <c r="AM2" t="e">
        <f ca="1">_xll.BDH(CONCATENATE("TNA US 04/15/16 P", AN$1, " Equity"), "PX_LAST", "1/1/1900", "4/15/2016")</f>
        <v>#NAME?</v>
      </c>
      <c r="AO2" t="e">
        <f ca="1">_xll.BDH(CONCATENATE("TNA US 04/15/16 P", AP$1, " Equity"), "PX_LAST", "1/1/1900", "4/15/2016")</f>
        <v>#NAME?</v>
      </c>
      <c r="AQ2" t="e">
        <f ca="1">_xll.BDH(CONCATENATE("TNA US 04/15/16 P", AR$1, " Equity"), "PX_LAST", "1/1/1900", "4/15/2016")</f>
        <v>#NAME?</v>
      </c>
      <c r="AS2" t="e">
        <f ca="1">_xll.BDH(CONCATENATE("TNA US 04/15/16 P", AT$1, " Equity"), "PX_LAST", "1/1/1900", "4/15/2016")</f>
        <v>#NAME?</v>
      </c>
      <c r="AU2" t="e">
        <f ca="1">_xll.BDH(CONCATENATE("TNA US 04/15/16 P", AV$1, " Equity"), "PX_LAST", "1/1/1900", "4/15/2016")</f>
        <v>#NAME?</v>
      </c>
      <c r="AW2" t="e">
        <f ca="1">_xll.BDH(CONCATENATE("TNA US 04/15/16 P", AX$1, " Equity"), "PX_LAST", "1/1/1900", "4/15/2016")</f>
        <v>#NAME?</v>
      </c>
      <c r="AY2" t="e">
        <f ca="1">_xll.BDH(CONCATENATE("TNA US 04/15/16 P", AZ$1, " Equity"), "PX_LAST", "1/1/1900", "4/15/2016")</f>
        <v>#NAME?</v>
      </c>
      <c r="BA2" t="e">
        <f ca="1">_xll.BDH(CONCATENATE("TNA US 04/15/16 P", BB$1, " Equity"), "PX_LAST", "1/1/1900", "4/15/2016")</f>
        <v>#NAME?</v>
      </c>
      <c r="BC2" t="e">
        <f ca="1">_xll.BDH(CONCATENATE("TNA US 04/15/16 P", BD$1, " Equity"), "PX_LAST", "1/1/1900", "4/15/2016")</f>
        <v>#NAME?</v>
      </c>
      <c r="BE2" t="e">
        <f ca="1">_xll.BDH(CONCATENATE("TNA US 04/15/16 P", BF$1, " Equity"), "PX_LAST", "1/1/1900", "4/15/2016")</f>
        <v>#NAME?</v>
      </c>
      <c r="BG2" t="e">
        <f ca="1">_xll.BDH(CONCATENATE("TNA US 04/15/16 P", BH$1, " Equity"), "PX_LAST", "1/1/1900", "4/15/2016")</f>
        <v>#NAME?</v>
      </c>
      <c r="BI2" t="e">
        <f ca="1">_xll.BDH(CONCATENATE("TNA US 04/15/16 P", BJ$1, " Equity"), "PX_LAST", "1/1/1900", "4/15/2016")</f>
        <v>#NAME?</v>
      </c>
      <c r="BK2" t="e">
        <f ca="1">_xll.BDH(CONCATENATE("TNA US 04/15/16 P", BL$1, " Equity"), "PX_LAST", "1/1/1900", "4/15/2016")</f>
        <v>#NAME?</v>
      </c>
      <c r="BM2" t="e">
        <f ca="1">_xll.BDH(CONCATENATE("TNA US 04/15/16 P", BN$1, " Equity"), "PX_LAST", "1/1/1900", "4/15/2016")</f>
        <v>#NAME?</v>
      </c>
      <c r="BO2" t="e">
        <f ca="1">_xll.BDH(CONCATENATE("TNA US 04/15/16 P", BP$1, " Equity"), "PX_LAST", "1/1/1900", "4/15/2016")</f>
        <v>#NAME?</v>
      </c>
      <c r="BQ2" t="e">
        <f ca="1">_xll.BDH(CONCATENATE("TNA US 04/15/16 P", BR$1, " Equity"), "PX_LAST", "1/1/1900", "4/15/2016")</f>
        <v>#NAME?</v>
      </c>
      <c r="BS2" t="e">
        <f ca="1">_xll.BDH(CONCATENATE("TNA US 04/15/16 P", BT$1, " Equity"), "PX_LAST", "1/1/1900", "4/15/2016")</f>
        <v>#NAME?</v>
      </c>
      <c r="BU2" t="e">
        <f ca="1">_xll.BDH(CONCATENATE("TNA US 04/15/16 P", BV$1, " Equity"), "PX_LAST", "1/1/1900", "4/15/2016")</f>
        <v>#NAME?</v>
      </c>
      <c r="BW2" t="e">
        <f ca="1">_xll.BDH(CONCATENATE("TNA US 04/15/16 P", BX$1, " Equity"), "PX_LAST", "1/1/1900", "4/15/2016")</f>
        <v>#NAME?</v>
      </c>
      <c r="BY2" t="e">
        <f ca="1">_xll.BDH(CONCATENATE("TNA US 04/15/16 P", BZ$1, " Equity"), "PX_LAST", "1/1/1900", "4/15/2016")</f>
        <v>#NAME?</v>
      </c>
      <c r="CA2" t="e">
        <f ca="1">_xll.BDH(CONCATENATE("TNA US 04/15/16 P", CB$1, " Equity"), "PX_LAST", "1/1/1900", "4/15/2016")</f>
        <v>#NAME?</v>
      </c>
      <c r="CC2" s="1" t="e">
        <f ca="1">_xll.BDH(CONCATENATE("TNA US 04/15/16 P", CD$1, " Equity"),"PX_LAST","1/1/1900","4/15/2016","cols=2;rows=8")</f>
        <v>#NAME?</v>
      </c>
      <c r="CE2" t="e">
        <f ca="1">_xll.BDH(CONCATENATE("TNA US 04/15/16 P", CF$1, " Equity"), "PX_LAST", "1/1/1900", "4/15/2016")</f>
        <v>#NAME?</v>
      </c>
      <c r="CG2" t="e">
        <f ca="1">_xll.BDH(CONCATENATE("TNA US 04/15/16 P", CH$1, " Equity"), "PX_LAST", "1/1/1900", "4/15/2016")</f>
        <v>#NAME?</v>
      </c>
      <c r="CI2" t="e">
        <f ca="1">_xll.BDH(CONCATENATE("TNA US 04/15/16 P", CJ$1, " Equity"), "PX_LAST", "1/1/1900", "4/15/2016")</f>
        <v>#NAME?</v>
      </c>
      <c r="CK2" t="e">
        <f ca="1">_xll.BDH(CONCATENATE("TNA US 04/15/16 P", CL$1, " Equity"), "PX_LAST", "1/1/1900", "4/15/2016")</f>
        <v>#NAME?</v>
      </c>
      <c r="CM2" t="e">
        <f ca="1">_xll.BDH(CONCATENATE("TNA US 04/15/16 P", CN$1, " Equity"), "PX_LAST", "1/1/1900", "4/15/2016")</f>
        <v>#NAME?</v>
      </c>
      <c r="CO2" s="1" t="e">
        <f ca="1">_xll.BDH(CONCATENATE("TNA US 04/15/16 P", CP$1, " Equity"),"PX_LAST","1/1/1900","4/15/2016","cols=2;rows=2")</f>
        <v>#NAME?</v>
      </c>
      <c r="CQ2" t="e">
        <f ca="1">_xll.BDH(CONCATENATE("TNA US 04/15/16 P", CR$1, " Equity"), "PX_LAST", "1/1/1900", "4/15/2016")</f>
        <v>#NAME?</v>
      </c>
      <c r="CS2" s="1" t="e">
        <f ca="1">_xll.BDH(CONCATENATE("TNA US 04/15/16 P", CT$1, " Equity"),"PX_LAST","1/1/1900","4/15/2016","cols=2;rows=4")</f>
        <v>#NAME?</v>
      </c>
      <c r="CU2" t="e">
        <f ca="1">_xll.BDH(CONCATENATE("TNA US 04/15/16 P", CV$1, " Equity"), "PX_LAST", "1/1/1900", "4/15/2016")</f>
        <v>#NAME?</v>
      </c>
      <c r="CW2" s="1" t="e">
        <f ca="1">_xll.BDH(CONCATENATE("TNA US 04/15/16 P", CX$1, " Equity"),"PX_LAST","1/1/1900","4/15/2016","cols=2;rows=28")</f>
        <v>#NAME?</v>
      </c>
      <c r="CY2" t="e">
        <f ca="1">_xll.BDH(CONCATENATE("TNA US 04/15/16 P", CZ$1, " Equity"), "PX_LAST", "1/1/1900", "4/15/2016")</f>
        <v>#NAME?</v>
      </c>
      <c r="DA2" t="e">
        <f ca="1">_xll.BDH(CONCATENATE("TNA US 04/15/16 P", DB$1, " Equity"), "PX_LAST", "1/1/1900", "4/15/2016")</f>
        <v>#NAME?</v>
      </c>
      <c r="DC2" t="e">
        <f ca="1">_xll.BDH(CONCATENATE("TNA US 04/15/16 P", DD$1, " Equity"), "PX_LAST", "1/1/1900", "4/15/2016")</f>
        <v>#NAME?</v>
      </c>
      <c r="DE2" t="e">
        <f ca="1">_xll.BDH(CONCATENATE("TNA US 04/15/16 P", DF$1, " Equity"), "PX_LAST", "1/1/1900", "4/15/2016")</f>
        <v>#NAME?</v>
      </c>
      <c r="DG2" t="e">
        <f ca="1">_xll.BDH(CONCATENATE("TNA US 04/15/16 P", DH$1, " Equity"), "PX_LAST", "1/1/1900", "4/15/2016")</f>
        <v>#NAME?</v>
      </c>
      <c r="DI2" t="e">
        <f ca="1">_xll.BDH(CONCATENATE("TNA US 04/15/16 P", DJ$1, " Equity"), "PX_LAST", "1/1/1900", "4/15/2016")</f>
        <v>#NAME?</v>
      </c>
      <c r="DK2" t="e">
        <f ca="1">_xll.BDH(CONCATENATE("TNA US 04/15/16 P", DL$1, " Equity"), "PX_LAST", "1/1/1900", "4/15/2016")</f>
        <v>#NAME?</v>
      </c>
      <c r="DM2" s="1" t="e">
        <f ca="1">_xll.BDH(CONCATENATE("TNA US 04/15/16 P", DN$1, " Equity"),"PX_LAST","1/1/1900","4/15/2016","cols=2;rows=44")</f>
        <v>#NAME?</v>
      </c>
      <c r="DO2" t="e">
        <f ca="1">_xll.BDH(CONCATENATE("TNA US 04/15/16 P", DP$1, " Equity"), "PX_LAST", "1/1/1900", "4/15/2016")</f>
        <v>#NAME?</v>
      </c>
      <c r="DQ2" s="1" t="e">
        <f ca="1">_xll.BDH(CONCATENATE("TNA US 04/15/16 P", DR$1, " Equity"),"PX_LAST","1/1/1900","4/15/2016","cols=2;rows=50")</f>
        <v>#NAME?</v>
      </c>
      <c r="DS2" t="e">
        <f ca="1">_xll.BDH(CONCATENATE("TNA US 04/15/16 P", DT$1, " Equity"), "PX_LAST", "1/1/1900", "4/15/2016")</f>
        <v>#NAME?</v>
      </c>
      <c r="DU2" s="1" t="e">
        <f ca="1">_xll.BDH(CONCATENATE("TNA US 04/15/16 P", DV$1, " Equity"),"PX_LAST","1/1/1900","4/15/2016","cols=2;rows=22")</f>
        <v>#NAME?</v>
      </c>
      <c r="DW2" t="e">
        <f ca="1">_xll.BDH(CONCATENATE("TNA US 04/15/16 P", DX$1, " Equity"), "PX_LAST", "1/1/1900", "4/15/2016")</f>
        <v>#NAME?</v>
      </c>
      <c r="DY2" s="1" t="e">
        <f ca="1">_xll.BDH(CONCATENATE("TNA US 04/15/16 P", DZ$1, " Equity"),"PX_LAST","1/1/1900","4/15/2016","cols=2;rows=18")</f>
        <v>#NAME?</v>
      </c>
      <c r="EA2" t="e">
        <f ca="1">_xll.BDH(CONCATENATE("TNA US 04/15/16 P", EB$1, " Equity"), "PX_LAST", "1/1/1900", "4/15/2016")</f>
        <v>#NAME?</v>
      </c>
      <c r="EC2" s="1" t="e">
        <f ca="1">_xll.BDH(CONCATENATE("TNA US 04/15/16 P", ED$1, " Equity"),"PX_LAST","1/1/1900","4/15/2016","cols=2;rows=31")</f>
        <v>#NAME?</v>
      </c>
      <c r="EE2" t="e">
        <f ca="1">_xll.BDH(CONCATENATE("TNA US 04/15/16 P", EF$1, " Equity"), "PX_LAST", "1/1/1900", "4/15/2016")</f>
        <v>#NAME?</v>
      </c>
      <c r="EG2" s="1" t="e">
        <f ca="1">_xll.BDH(CONCATENATE("TNA US 04/15/16 P", EH$1, " Equity"),"PX_LAST","1/1/1900","4/15/2016","cols=2;rows=28")</f>
        <v>#NAME?</v>
      </c>
      <c r="EI2" t="e">
        <f ca="1">_xll.BDH(CONCATENATE("TNA US 04/15/16 P", EJ$1, " Equity"), "PX_LAST", "1/1/1900", "4/15/2016")</f>
        <v>#NAME?</v>
      </c>
      <c r="EK2" s="1" t="e">
        <f ca="1">_xll.BDH(CONCATENATE("TNA US 04/15/16 P", EL$1, " Equity"),"PX_LAST","1/1/1900","4/15/2016","cols=2;rows=84")</f>
        <v>#NAME?</v>
      </c>
      <c r="EM2" t="e">
        <f ca="1">_xll.BDH(CONCATENATE("TNA US 04/15/16 P", EN$1, " Equity"), "PX_LAST", "1/1/1900", "4/15/2016")</f>
        <v>#NAME?</v>
      </c>
      <c r="EO2" s="1" t="e">
        <f ca="1">_xll.BDH(CONCATENATE("TNA US 04/15/16 P", EP$1, " Equity"),"PX_LAST","1/1/1900","4/15/2016","cols=2;rows=31")</f>
        <v>#NAME?</v>
      </c>
      <c r="EQ2" t="e">
        <f ca="1">_xll.BDH(CONCATENATE("TNA US 04/15/16 P", ER$1, " Equity"), "PX_LAST", "1/1/1900", "4/15/2016")</f>
        <v>#NAME?</v>
      </c>
      <c r="ES2" s="1" t="e">
        <f ca="1">_xll.BDH(CONCATENATE("TNA US 04/15/16 P", ET$1, " Equity"),"PX_LAST","1/1/1900","4/15/2016","cols=2;rows=39")</f>
        <v>#NAME?</v>
      </c>
      <c r="EU2" t="e">
        <f ca="1">_xll.BDH(CONCATENATE("TNA US 04/15/16 P", EV$1, " Equity"), "PX_LAST", "1/1/1900", "4/15/2016")</f>
        <v>#NAME?</v>
      </c>
      <c r="EW2" s="1" t="e">
        <f ca="1">_xll.BDH(CONCATENATE("TNA US 04/15/16 P", EX$1, " Equity"),"PX_LAST","1/1/1900","4/15/2016","cols=2;rows=29")</f>
        <v>#NAME?</v>
      </c>
      <c r="EY2" s="1" t="e">
        <f ca="1">_xll.BDH(CONCATENATE("TNA US 04/15/16 P", EZ$1, " Equity"),"PX_LAST","1/1/1900","4/15/2016","cols=2;rows=2")</f>
        <v>#NAME?</v>
      </c>
      <c r="FA2" s="1" t="e">
        <f ca="1">_xll.BDH(CONCATENATE("TNA US 04/15/16 P", FB$1, " Equity"),"PX_LAST","1/1/1900","4/15/2016","cols=2;rows=30")</f>
        <v>#NAME?</v>
      </c>
      <c r="FC2" t="e">
        <f ca="1">_xll.BDH(CONCATENATE("TNA US 04/15/16 P", FD$1, " Equity"), "PX_LAST", "1/1/1900", "4/15/2016")</f>
        <v>#NAME?</v>
      </c>
      <c r="FE2" s="1" t="e">
        <f ca="1">_xll.BDH(CONCATENATE("TNA US 04/15/16 P", FF$1, " Equity"),"PX_LAST","1/1/1900","4/15/2016","cols=2;rows=91")</f>
        <v>#NAME?</v>
      </c>
      <c r="FG2" t="e">
        <f ca="1">_xll.BDH(CONCATENATE("TNA US 04/15/16 P", FH$1, " Equity"), "PX_LAST", "1/1/1900", "4/15/2016")</f>
        <v>#NAME?</v>
      </c>
      <c r="FI2" s="1" t="e">
        <f ca="1">_xll.BDH(CONCATENATE("TNA US 04/15/16 P", FJ$1, " Equity"),"PX_LAST","1/1/1900","4/15/2016","cols=2;rows=35")</f>
        <v>#NAME?</v>
      </c>
      <c r="FK2" s="1" t="e">
        <f ca="1">_xll.BDH(CONCATENATE("TNA US 04/15/16 P", FL$1, " Equity"),"PX_LAST","1/1/1900","4/15/2016","cols=2;rows=1")</f>
        <v>#NAME?</v>
      </c>
      <c r="FM2" s="1" t="e">
        <f ca="1">_xll.BDH(CONCATENATE("TNA US 04/15/16 P", FN$1, " Equity"),"PX_LAST","1/1/1900","4/15/2016","cols=2;rows=50")</f>
        <v>#NAME?</v>
      </c>
      <c r="FO2" s="1" t="e">
        <f ca="1">_xll.BDH(CONCATENATE("TNA US 04/15/16 P", FP$1, " Equity"),"PX_LAST","1/1/1900","4/15/2016","cols=2;rows=1")</f>
        <v>#NAME?</v>
      </c>
      <c r="FQ2" s="1" t="e">
        <f ca="1">_xll.BDH(CONCATENATE("TNA US 04/15/16 P", FR$1, " Equity"),"PX_LAST","1/1/1900","4/15/2016","cols=2;rows=50")</f>
        <v>#NAME?</v>
      </c>
      <c r="FS2" t="e">
        <f ca="1">_xll.BDH(CONCATENATE("TNA US 04/15/16 P", FT$1, " Equity"), "PX_LAST", "1/1/1900", "4/15/2016")</f>
        <v>#NAME?</v>
      </c>
      <c r="FU2" s="1" t="e">
        <f ca="1">_xll.BDH(CONCATENATE("TNA US 04/15/16 P", FV$1, " Equity"),"PX_LAST","1/1/1900","4/15/2016","cols=2;rows=42")</f>
        <v>#NAME?</v>
      </c>
      <c r="FW2" s="1" t="e">
        <f ca="1">_xll.BDH(CONCATENATE("TNA US 04/15/16 P", FX$1, " Equity"),"PX_LAST","1/1/1900","4/15/2016","cols=2;rows=1")</f>
        <v>#NAME?</v>
      </c>
      <c r="FY2" s="1" t="e">
        <f ca="1">_xll.BDH(CONCATENATE("TNA US 04/15/16 P", FZ$1, " Equity"),"PX_LAST","1/1/1900","4/15/2016","cols=2;rows=79")</f>
        <v>#NAME?</v>
      </c>
      <c r="GA2" s="1" t="e">
        <f ca="1">_xll.BDH(CONCATENATE("TNA US 04/15/16 P", GB$1, " Equity"),"PX_LAST","1/1/1900","4/15/2016","cols=2;rows=2")</f>
        <v>#NAME?</v>
      </c>
      <c r="GC2" s="1" t="e">
        <f ca="1">_xll.BDH(CONCATENATE("TNA US 04/15/16 P", GD$1, " Equity"),"PX_LAST","1/1/1900","4/15/2016","cols=2;rows=40")</f>
        <v>#NAME?</v>
      </c>
      <c r="GE2" t="e">
        <f ca="1">_xll.BDH(CONCATENATE("TNA US 04/15/16 P", GF$1, " Equity"), "PX_LAST", "1/1/1900", "4/15/2016")</f>
        <v>#NAME?</v>
      </c>
      <c r="GG2" s="1" t="e">
        <f ca="1">_xll.BDH(CONCATENATE("TNA US 04/15/16 P", GH$1, " Equity"),"PX_LAST","1/1/1900","4/15/2016","cols=2;rows=46")</f>
        <v>#NAME?</v>
      </c>
      <c r="GI2" s="1" t="e">
        <f ca="1">_xll.BDH(CONCATENATE("TNA US 04/15/16 P", GJ$1, " Equity"),"PX_LAST","1/1/1900","4/15/2016","cols=2;rows=2")</f>
        <v>#NAME?</v>
      </c>
      <c r="GK2" s="1" t="e">
        <f ca="1">_xll.BDH(CONCATENATE("TNA US 04/15/16 P", GL$1, " Equity"),"PX_LAST","1/1/1900","4/15/2016","cols=2;rows=53")</f>
        <v>#NAME?</v>
      </c>
      <c r="GM2" s="1" t="e">
        <f ca="1">_xll.BDH(CONCATENATE("TNA US 04/15/16 P", GN$1, " Equity"),"PX_LAST","1/1/1900","4/15/2016","cols=2;rows=6")</f>
        <v>#NAME?</v>
      </c>
      <c r="GO2" s="1" t="e">
        <f ca="1">_xll.BDH(CONCATENATE("TNA US 04/15/16 P", GP$1, " Equity"),"PX_LAST","1/1/1900","4/15/2016","cols=2;rows=41")</f>
        <v>#NAME?</v>
      </c>
      <c r="GQ2" s="1" t="e">
        <f ca="1">_xll.BDH(CONCATENATE("TNA US 04/15/16 P", GR$1, " Equity"),"PX_LAST","1/1/1900","4/15/2016","cols=2;rows=2")</f>
        <v>#NAME?</v>
      </c>
      <c r="GS2" s="1" t="e">
        <f ca="1">_xll.BDH(CONCATENATE("TNA US 04/15/16 P", GT$1, " Equity"),"PX_LAST","1/1/1900","4/15/2016","cols=2;rows=100")</f>
        <v>#NAME?</v>
      </c>
      <c r="GU2" s="1" t="e">
        <f ca="1">_xll.BDH(CONCATENATE("TNA US 04/15/16 P", GV$1, " Equity"),"PX_LAST","1/1/1900","4/15/2016","cols=2;rows=1")</f>
        <v>#NAME?</v>
      </c>
      <c r="GW2" s="1" t="e">
        <f ca="1">_xll.BDH(CONCATENATE("TNA US 04/15/16 P", GX$1, " Equity"),"PX_LAST","1/1/1900","4/15/2016","cols=2;rows=33")</f>
        <v>#NAME?</v>
      </c>
      <c r="GY2" s="1" t="e">
        <f ca="1">_xll.BDH(CONCATENATE("TNA US 04/15/16 P", GZ$1, " Equity"),"PX_LAST","1/1/1900","4/15/2016","cols=2;rows=10")</f>
        <v>#NAME?</v>
      </c>
      <c r="HA2" s="1" t="e">
        <f ca="1">_xll.BDH(CONCATENATE("TNA US 04/15/16 P", HB$1, " Equity"),"PX_LAST","1/1/1900","4/15/2016","cols=2;rows=47")</f>
        <v>#NAME?</v>
      </c>
      <c r="HC2" s="1" t="e">
        <f ca="1">_xll.BDH(CONCATENATE("TNA US 04/15/16 P", HD$1, " Equity"),"PX_LAST","1/1/1900","4/15/2016","cols=2;rows=12")</f>
        <v>#NAME?</v>
      </c>
      <c r="HE2" s="1" t="e">
        <f ca="1">_xll.BDH(CONCATENATE("TNA US 04/15/16 P", HF$1, " Equity"),"PX_LAST","1/1/1900","4/15/2016","cols=2;rows=47")</f>
        <v>#NAME?</v>
      </c>
      <c r="HG2" s="1" t="e">
        <f ca="1">_xll.BDH(CONCATENATE("TNA US 04/15/16 P", HH$1, " Equity"),"PX_LAST","1/1/1900","4/15/2016","cols=2;rows=9")</f>
        <v>#NAME?</v>
      </c>
      <c r="HI2" s="1" t="e">
        <f ca="1">_xll.BDH(CONCATENATE("TNA US 04/15/16 P", HJ$1, " Equity"),"PX_LAST","1/1/1900","4/15/2016","cols=2;rows=35")</f>
        <v>#NAME?</v>
      </c>
      <c r="HK2" s="1" t="e">
        <f ca="1">_xll.BDH(CONCATENATE("TNA US 04/15/16 P", HL$1, " Equity"),"PX_LAST","1/1/1900","4/15/2016","cols=2;rows=8")</f>
        <v>#NAME?</v>
      </c>
      <c r="HM2" s="1" t="e">
        <f ca="1">_xll.BDH(CONCATENATE("TNA US 04/15/16 P", HN$1, " Equity"),"PX_LAST","1/1/1900","4/15/2016","cols=2;rows=89")</f>
        <v>#NAME?</v>
      </c>
      <c r="HO2" s="1" t="e">
        <f ca="1">_xll.BDH(CONCATENATE("TNA US 04/15/16 P", HP$1, " Equity"),"PX_LAST","1/1/1900","4/15/2016","cols=2;rows=11")</f>
        <v>#NAME?</v>
      </c>
      <c r="HQ2" s="1" t="e">
        <f ca="1">_xll.BDH(CONCATENATE("TNA US 04/15/16 P", HR$1, " Equity"),"PX_LAST","1/1/1900","4/15/2016","cols=2;rows=42")</f>
        <v>#NAME?</v>
      </c>
      <c r="HS2" s="1" t="e">
        <f ca="1">_xll.BDH(CONCATENATE("TNA US 04/15/16 P", HT$1, " Equity"),"PX_LAST","1/1/1900","4/15/2016","cols=2;rows=9")</f>
        <v>#NAME?</v>
      </c>
      <c r="HU2" s="1" t="e">
        <f ca="1">_xll.BDH(CONCATENATE("TNA US 04/15/16 P", HV$1, " Equity"),"PX_LAST","1/1/1900","4/15/2016","cols=2;rows=51")</f>
        <v>#NAME?</v>
      </c>
      <c r="HW2" s="1" t="e">
        <f ca="1">_xll.BDH(CONCATENATE("TNA US 04/15/16 P", HX$1, " Equity"),"PX_LAST","1/1/1900","4/15/2016","cols=2;rows=11")</f>
        <v>#NAME?</v>
      </c>
      <c r="HY2" s="1" t="e">
        <f ca="1">_xll.BDH(CONCATENATE("TNA US 04/15/16 P", HZ$1, " Equity"),"PX_LAST","1/1/1900","4/15/2016","cols=2;rows=42")</f>
        <v>#NAME?</v>
      </c>
      <c r="IA2" s="1" t="e">
        <f ca="1">_xll.BDH(CONCATENATE("TNA US 04/15/16 P", IB$1, " Equity"),"PX_LAST","1/1/1900","4/15/2016","cols=2;rows=8")</f>
        <v>#NAME?</v>
      </c>
      <c r="IC2" s="1" t="e">
        <f ca="1">_xll.BDH(CONCATENATE("TNA US 04/15/16 P", ID$1, " Equity"),"PX_LAST","1/1/1900","4/15/2016","cols=2;rows=40")</f>
        <v>#NAME?</v>
      </c>
      <c r="IE2" s="1" t="e">
        <f ca="1">_xll.BDH(CONCATENATE("TNA US 04/15/16 P", IF$1, " Equity"),"PX_LAST","1/1/1900","4/15/2016","cols=2;rows=7")</f>
        <v>#NAME?</v>
      </c>
      <c r="IG2" s="1" t="e">
        <f ca="1">_xll.BDH(CONCATENATE("TNA US 04/15/16 P", IH$1, " Equity"),"PX_LAST","1/1/1900","4/15/2016","cols=2;rows=101")</f>
        <v>#NAME?</v>
      </c>
      <c r="II2" s="1" t="e">
        <f ca="1">_xll.BDH(CONCATENATE("TNA US 04/15/16 P", IJ$1, " Equity"),"PX_LAST","1/1/1900","4/15/2016","cols=2;rows=5")</f>
        <v>#NAME?</v>
      </c>
      <c r="IK2" s="1" t="e">
        <f ca="1">_xll.BDH(CONCATENATE("TNA US 04/15/16 P", IL$1, " Equity"),"PX_LAST","1/1/1900","4/15/2016","cols=2;rows=26")</f>
        <v>#NAME?</v>
      </c>
      <c r="IM2" t="e">
        <f ca="1">_xll.BDH(CONCATENATE("TNA US 04/15/16 P", IN$1, " Equity"), "PX_LAST", "1/1/1900", "4/15/2016")</f>
        <v>#NAME?</v>
      </c>
      <c r="IO2" s="1" t="e">
        <f ca="1">_xll.BDH(CONCATENATE("TNA US 04/15/16 P", IP$1, " Equity"),"PX_LAST","1/1/1900","4/15/2016","cols=2;rows=31")</f>
        <v>#NAME?</v>
      </c>
      <c r="IQ2" s="1" t="e">
        <f ca="1">_xll.BDH(CONCATENATE("TNA US 04/15/16 P", IR$1, " Equity"),"PX_LAST","1/1/1900","4/15/2016","cols=2;rows=2")</f>
        <v>#NAME?</v>
      </c>
      <c r="IS2" s="1" t="e">
        <f ca="1">_xll.BDH(CONCATENATE("TNA US 04/15/16 P", IT$1, " Equity"),"PX_LAST","1/1/1900","4/15/2016","cols=2;rows=22")</f>
        <v>#NAME?</v>
      </c>
      <c r="IU2" t="e">
        <f ca="1">_xll.BDH(CONCATENATE("TNA US 04/15/16 P", IV$1, " Equity"), "PX_LAST", "1/1/1900", "4/15/2016")</f>
        <v>#NAME?</v>
      </c>
      <c r="IW2" s="1" t="e">
        <f ca="1">_xll.BDH(CONCATENATE("TNA US 04/15/16 P", IX$1, " Equity"),"PX_LAST","1/1/1900","4/15/2016","cols=2;rows=27")</f>
        <v>#NAME?</v>
      </c>
      <c r="IY2" t="e">
        <f ca="1">_xll.BDH(CONCATENATE("TNA US 04/15/16 P", IZ$1, " Equity"), "PX_LAST", "1/1/1900", "4/15/2016")</f>
        <v>#NAME?</v>
      </c>
      <c r="JA2" s="1" t="e">
        <f ca="1">_xll.BDH(CONCATENATE("TNA US 04/15/16 P", JB$1, " Equity"),"PX_LAST","1/1/1900","4/15/2016","cols=2;rows=67")</f>
        <v>#NAME?</v>
      </c>
      <c r="JC2" t="e">
        <f ca="1">_xll.BDH(CONCATENATE("TNA US 04/15/16 P", JD$1, " Equity"), "PX_LAST", "1/1/1900", "4/15/2016")</f>
        <v>#NAME?</v>
      </c>
      <c r="JE2" s="1" t="e">
        <f ca="1">_xll.BDH(CONCATENATE("TNA US 04/15/16 P", JF$1, " Equity"),"PX_LAST","1/1/1900","4/15/2016","cols=2;rows=28")</f>
        <v>#NAME?</v>
      </c>
      <c r="JG2" t="e">
        <f ca="1">_xll.BDH(CONCATENATE("TNA US 04/15/16 P", JH$1, " Equity"), "PX_LAST", "1/1/1900", "4/15/2016")</f>
        <v>#NAME?</v>
      </c>
      <c r="JI2" s="1" t="e">
        <f ca="1">_xll.BDH(CONCATENATE("TNA US 04/15/16 P", JJ$1, " Equity"),"PX_LAST","1/1/1900","4/15/2016","cols=2;rows=15")</f>
        <v>#NAME?</v>
      </c>
      <c r="JK2" t="e">
        <f ca="1">_xll.BDH(CONCATENATE("TNA US 04/15/16 P", JL$1, " Equity"), "PX_LAST", "1/1/1900", "4/15/2016")</f>
        <v>#NAME?</v>
      </c>
      <c r="JM2" s="1" t="e">
        <f ca="1">_xll.BDH(CONCATENATE("TNA US 04/15/16 P", JN$1, " Equity"),"PX_LAST","1/1/1900","4/15/2016","cols=2;rows=23")</f>
        <v>#NAME?</v>
      </c>
      <c r="JO2" t="e">
        <f ca="1">_xll.BDH(CONCATENATE("TNA US 04/15/16 P", JP$1, " Equity"), "PX_LAST", "1/1/1900", "4/15/2016")</f>
        <v>#NAME?</v>
      </c>
      <c r="JQ2" s="1" t="e">
        <f ca="1">_xll.BDH(CONCATENATE("TNA US 04/15/16 P", JR$1, " Equity"),"PX_LAST","1/1/1900","4/15/2016","cols=2;rows=27")</f>
        <v>#NAME?</v>
      </c>
      <c r="JS2" t="e">
        <f ca="1">_xll.BDH(CONCATENATE("TNA US 04/15/16 P", JT$1, " Equity"), "PX_LAST", "1/1/1900", "4/15/2016")</f>
        <v>#NAME?</v>
      </c>
      <c r="JU2" s="1" t="e">
        <f ca="1">_xll.BDH(CONCATENATE("TNA US 04/15/16 P", JV$1, " Equity"),"PX_LAST","1/1/1900","4/15/2016","cols=2;rows=59")</f>
        <v>#NAME?</v>
      </c>
      <c r="JW2" t="e">
        <f ca="1">_xll.BDH(CONCATENATE("TNA US 04/15/16 P", JX$1, " Equity"), "PX_LAST", "1/1/1900", "4/15/2016")</f>
        <v>#NAME?</v>
      </c>
      <c r="JY2" s="1" t="e">
        <f ca="1">_xll.BDH(CONCATENATE("TNA US 04/15/16 P", JZ$1, " Equity"),"PX_LAST","1/1/1900","4/15/2016","cols=2;rows=9")</f>
        <v>#NAME?</v>
      </c>
      <c r="KA2" t="e">
        <f ca="1">_xll.BDH(CONCATENATE("TNA US 04/15/16 P", KB$1, " Equity"), "PX_LAST", "1/1/1900", "4/15/2016")</f>
        <v>#NAME?</v>
      </c>
      <c r="KC2" s="1" t="e">
        <f ca="1">_xll.BDH(CONCATENATE("TNA US 04/15/16 P", KD$1, " Equity"),"PX_LAST","1/1/1900","4/15/2016","cols=2;rows=9")</f>
        <v>#NAME?</v>
      </c>
      <c r="KE2" t="e">
        <f ca="1">_xll.BDH(CONCATENATE("TNA US 04/15/16 P", KF$1, " Equity"), "PX_LAST", "1/1/1900", "4/15/2016")</f>
        <v>#NAME?</v>
      </c>
      <c r="KG2" s="1" t="e">
        <f ca="1">_xll.BDH(CONCATENATE("TNA US 04/15/16 P", KH$1, " Equity"),"PX_LAST","1/1/1900","4/15/2016","cols=2;rows=13")</f>
        <v>#NAME?</v>
      </c>
      <c r="KI2" t="e">
        <f ca="1">_xll.BDH(CONCATENATE("TNA US 04/15/16 P", KJ$1, " Equity"), "PX_LAST", "1/1/1900", "4/15/2016")</f>
        <v>#NAME?</v>
      </c>
      <c r="KK2" s="1" t="e">
        <f ca="1">_xll.BDH(CONCATENATE("TNA US 04/15/16 P", KL$1, " Equity"),"PX_LAST","1/1/1900","4/15/2016","cols=2;rows=5")</f>
        <v>#NAME?</v>
      </c>
      <c r="KM2" t="e">
        <f ca="1">_xll.BDH(CONCATENATE("TNA US 04/15/16 P", KN$1, " Equity"), "PX_LAST", "1/1/1900", "4/15/2016")</f>
        <v>#NAME?</v>
      </c>
      <c r="KO2" s="1" t="e">
        <f ca="1">_xll.BDH(CONCATENATE("TNA US 04/15/16 P", KP$1, " Equity"),"PX_LAST","1/1/1900","4/15/2016","cols=2;rows=24")</f>
        <v>#NAME?</v>
      </c>
      <c r="KQ2" t="e">
        <f ca="1">_xll.BDH(CONCATENATE("TNA US 04/15/16 P", KR$1, " Equity"), "PX_LAST", "1/1/1900", "4/15/2016")</f>
        <v>#NAME?</v>
      </c>
      <c r="KS2" s="1" t="e">
        <f ca="1">_xll.BDH(CONCATENATE("TNA US 04/15/16 P", KT$1, " Equity"),"PX_LAST","1/1/1900","4/15/2016","cols=2;rows=13")</f>
        <v>#NAME?</v>
      </c>
      <c r="KU2" t="e">
        <f ca="1">_xll.BDH(CONCATENATE("TNA US 04/15/16 P", KV$1, " Equity"), "PX_LAST", "1/1/1900", "4/15/2016")</f>
        <v>#NAME?</v>
      </c>
      <c r="KW2" s="1" t="e">
        <f ca="1">_xll.BDH(CONCATENATE("TNA US 04/15/16 P", KX$1, " Equity"),"PX_LAST","1/1/1900","4/15/2016","cols=2;rows=3")</f>
        <v>#NAME?</v>
      </c>
      <c r="KY2" t="e">
        <f ca="1">_xll.BDH(CONCATENATE("TNA US 04/15/16 P", KZ$1, " Equity"), "PX_LAST", "1/1/1900", "4/15/2016")</f>
        <v>#NAME?</v>
      </c>
      <c r="LA2" s="1" t="e">
        <f ca="1">_xll.BDH(CONCATENATE("TNA US 04/15/16 P", LB$1, " Equity"),"PX_LAST","1/1/1900","4/15/2016","cols=2;rows=2")</f>
        <v>#NAME?</v>
      </c>
      <c r="LC2" t="e">
        <f ca="1">_xll.BDH(CONCATENATE("TNA US 04/15/16 P", LD$1, " Equity"), "PX_LAST", "1/1/1900", "4/15/2016")</f>
        <v>#NAME?</v>
      </c>
      <c r="LE2" s="1" t="e">
        <f ca="1">_xll.BDH(CONCATENATE("TNA US 04/15/16 P", LF$1, " Equity"),"PX_LAST","1/1/1900","4/15/2016","cols=2;rows=5")</f>
        <v>#NAME?</v>
      </c>
      <c r="LG2" t="e">
        <f ca="1">_xll.BDH(CONCATENATE("TNA US 04/15/16 P", LH$1, " Equity"), "PX_LAST", "1/1/1900", "4/15/2016")</f>
        <v>#NAME?</v>
      </c>
      <c r="LI2" s="1" t="e">
        <f ca="1">_xll.BDH(CONCATENATE("TNA US 04/15/16 P", LJ$1, " Equity"),"PX_LAST","1/1/1900","4/15/2016","cols=2;rows=35")</f>
        <v>#NAME?</v>
      </c>
      <c r="LK2" t="e">
        <f ca="1">_xll.BDH(CONCATENATE("TNA US 04/15/16 P", LL$1, " Equity"), "PX_LAST", "1/1/1900", "4/15/2016")</f>
        <v>#NAME?</v>
      </c>
      <c r="LM2" s="1" t="e">
        <f ca="1">_xll.BDH(CONCATENATE("TNA US 04/15/16 P", LN$1, " Equity"),"PX_LAST","1/1/1900","4/15/2016","cols=2;rows=4")</f>
        <v>#NAME?</v>
      </c>
      <c r="LO2" t="e">
        <f ca="1">_xll.BDH(CONCATENATE("TNA US 04/15/16 P", LP$1, " Equity"), "PX_LAST", "1/1/1900", "4/15/2016")</f>
        <v>#NAME?</v>
      </c>
      <c r="LQ2" s="1" t="e">
        <f ca="1">_xll.BDH(CONCATENATE("TNA US 04/15/16 P", LR$1, " Equity"),"PX_LAST","1/1/1900","4/15/2016","cols=2;rows=1")</f>
        <v>#NAME?</v>
      </c>
      <c r="LS2" t="e">
        <f ca="1">_xll.BDH(CONCATENATE("TNA US 04/15/16 P", LT$1, " Equity"), "PX_LAST", "1/1/1900", "4/15/2016")</f>
        <v>#NAME?</v>
      </c>
      <c r="LU2" s="1" t="e">
        <f ca="1">_xll.BDH(CONCATENATE("TNA US 04/15/16 P", LV$1, " Equity"),"PX_LAST","1/1/1900","4/15/2016","cols=2;rows=5")</f>
        <v>#NAME?</v>
      </c>
      <c r="LW2" t="e">
        <f ca="1">_xll.BDH(CONCATENATE("TNA US 04/15/16 P", LX$1, " Equity"), "PX_LAST", "1/1/1900", "4/15/2016")</f>
        <v>#NAME?</v>
      </c>
      <c r="LY2" s="1" t="e">
        <f ca="1">_xll.BDH(CONCATENATE("TNA US 04/15/16 P", LZ$1, " Equity"),"PX_LAST","1/1/1900","4/15/2016","cols=2;rows=1")</f>
        <v>#NAME?</v>
      </c>
      <c r="MA2" t="e">
        <f ca="1">_xll.BDH(CONCATENATE("TNA US 04/15/16 P", MB$1, " Equity"), "PX_LAST", "1/1/1900", "4/15/2016")</f>
        <v>#NAME?</v>
      </c>
      <c r="MC2" s="1" t="e">
        <f ca="1">_xll.BDH(CONCATENATE("TNA US 04/15/16 P", MD$1, " Equity"),"PX_LAST","1/1/1900","4/15/2016","cols=2;rows=27")</f>
        <v>#NAME?</v>
      </c>
      <c r="ME2" t="e">
        <f ca="1">_xll.BDH(CONCATENATE("TNA US 04/15/16 P", MF$1, " Equity"), "PX_LAST", "1/1/1900", "4/15/2016")</f>
        <v>#NAME?</v>
      </c>
      <c r="MG2" s="1" t="e">
        <f ca="1">_xll.BDH(CONCATENATE("TNA US 04/15/16 P", MH$1, " Equity"),"PX_LAST","1/1/1900","4/15/2016","cols=2;rows=7")</f>
        <v>#NAME?</v>
      </c>
      <c r="MI2" t="e">
        <f ca="1">_xll.BDH(CONCATENATE("TNA US 04/15/16 P", MJ$1, " Equity"), "PX_LAST", "1/1/1900", "4/15/2016")</f>
        <v>#NAME?</v>
      </c>
      <c r="MK2" s="1" t="e">
        <f ca="1">_xll.BDH(CONCATENATE("TNA US 04/15/16 P", ML$1, " Equity"),"PX_LAST","1/1/1900","4/15/2016","cols=2;rows=10")</f>
        <v>#NAME?</v>
      </c>
      <c r="MM2" t="e">
        <f ca="1">_xll.BDH(CONCATENATE("TNA US 04/15/16 P", MN$1, " Equity"), "PX_LAST", "1/1/1900", "4/15/2016")</f>
        <v>#NAME?</v>
      </c>
      <c r="MO2" s="1" t="e">
        <f ca="1">_xll.BDH(CONCATENATE("TNA US 04/15/16 P", MP$1, " Equity"),"PX_LAST","1/1/1900","4/15/2016","cols=2;rows=3")</f>
        <v>#NAME?</v>
      </c>
      <c r="MQ2" t="e">
        <f ca="1">_xll.BDH(CONCATENATE("TNA US 04/15/16 P", MR$1, " Equity"), "PX_LAST", "1/1/1900", "4/15/2016")</f>
        <v>#NAME?</v>
      </c>
      <c r="MS2" s="1" t="e">
        <f ca="1">_xll.BDH(CONCATENATE("TNA US 04/15/16 P", MT$1, " Equity"),"PX_LAST","1/1/1900","4/15/2016","cols=2;rows=5")</f>
        <v>#NAME?</v>
      </c>
      <c r="MU2" t="e">
        <f ca="1">_xll.BDH(CONCATENATE("TNA US 04/15/16 P", MV$1, " Equity"), "PX_LAST", "1/1/1900", "4/15/2016")</f>
        <v>#NAME?</v>
      </c>
      <c r="MW2" s="1" t="e">
        <f ca="1">_xll.BDH(CONCATENATE("TNA US 04/15/16 P", MX$1, " Equity"),"PX_LAST","1/1/1900","4/15/2016","cols=2;rows=9")</f>
        <v>#NAME?</v>
      </c>
      <c r="MY2" t="e">
        <f ca="1">_xll.BDH(CONCATENATE("TNA US 04/15/16 P", MZ$1, " Equity"), "PX_LAST", "1/1/1900", "4/15/2016")</f>
        <v>#NAME?</v>
      </c>
      <c r="NA2" t="e">
        <f ca="1">_xll.BDH(CONCATENATE("TNA US 04/15/16 P", NB$1, " Equity"), "PX_LAST", "1/1/1900", "4/15/2016")</f>
        <v>#NAME?</v>
      </c>
      <c r="NC2" t="e">
        <f ca="1">_xll.BDH(CONCATENATE("TNA US 04/15/16 P", ND$1, " Equity"), "PX_LAST", "1/1/1900", "4/15/2016")</f>
        <v>#NAME?</v>
      </c>
      <c r="NE2" s="1" t="e">
        <f ca="1">_xll.BDH(CONCATENATE("TNA US 04/15/16 P", NF$1, " Equity"),"PX_LAST","1/1/1900","4/15/2016","cols=2;rows=3")</f>
        <v>#NAME?</v>
      </c>
      <c r="NG2" t="e">
        <f ca="1">_xll.BDH(CONCATENATE("TNA US 04/15/16 P", NH$1, " Equity"), "PX_LAST", "1/1/1900", "4/15/2016")</f>
        <v>#NAME?</v>
      </c>
      <c r="NI2" s="1" t="e">
        <f ca="1">_xll.BDH(CONCATENATE("TNA US 04/15/16 P", NJ$1, " Equity"),"PX_LAST","1/1/1900","4/15/2016","cols=2;rows=3")</f>
        <v>#NAME?</v>
      </c>
      <c r="NK2" t="e">
        <f ca="1">_xll.BDH(CONCATENATE("TNA US 04/15/16 P", NL$1, " Equity"), "PX_LAST", "1/1/1900", "4/15/2016")</f>
        <v>#NAME?</v>
      </c>
      <c r="NM2" s="1" t="e">
        <f ca="1">_xll.BDH(CONCATENATE("TNA US 04/15/16 P", NN$1, " Equity"),"PX_LAST","1/1/1900","4/15/2016","cols=2;rows=3")</f>
        <v>#NAME?</v>
      </c>
      <c r="NO2" t="e">
        <f ca="1">_xll.BDH(CONCATENATE("TNA US 04/15/16 P", NP$1, " Equity"), "PX_LAST", "1/1/1900", "4/15/2016")</f>
        <v>#NAME?</v>
      </c>
      <c r="NQ2" s="1" t="e">
        <f ca="1">_xll.BDH(CONCATENATE("TNA US 04/15/16 P", NR$1, " Equity"),"PX_LAST","1/1/1900","4/15/2016","cols=2;rows=2")</f>
        <v>#NAME?</v>
      </c>
      <c r="NS2" t="e">
        <f ca="1">_xll.BDH(CONCATENATE("TNA US 04/15/16 P", NT$1, " Equity"), "PX_LAST", "1/1/1900", "4/15/2016")</f>
        <v>#NAME?</v>
      </c>
      <c r="NU2" t="e">
        <f ca="1">_xll.BDH(CONCATENATE("TNA US 04/15/16 P", NV$1, " Equity"), "PX_LAST", "1/1/1900", "4/15/2016")</f>
        <v>#NAME?</v>
      </c>
      <c r="NW2" t="e">
        <f ca="1">_xll.BDH(CONCATENATE("TNA US 04/15/16 P", NX$1, " Equity"), "PX_LAST", "1/1/1900", "4/15/2016")</f>
        <v>#NAME?</v>
      </c>
      <c r="NY2" t="e">
        <f ca="1">_xll.BDH(CONCATENATE("TNA US 04/15/16 P", NZ$1, " Equity"), "PX_LAST", "1/1/1900", "4/15/2016")</f>
        <v>#NAME?</v>
      </c>
      <c r="OA2" t="e">
        <f ca="1">_xll.BDH(CONCATENATE("TNA US 04/15/16 P", OB$1, " Equity"), "PX_LAST", "1/1/1900", "4/15/2016")</f>
        <v>#NAME?</v>
      </c>
      <c r="OC2" t="e">
        <f ca="1">_xll.BDH(CONCATENATE("TNA US 04/15/16 P", OD$1, " Equity"), "PX_LAST", "1/1/1900", "4/15/2016")</f>
        <v>#NAME?</v>
      </c>
      <c r="OE2" t="e">
        <f ca="1">_xll.BDH(CONCATENATE("TNA US 04/15/16 P", OF$1, " Equity"), "PX_LAST", "1/1/1900", "4/15/2016")</f>
        <v>#NAME?</v>
      </c>
      <c r="OG2" t="e">
        <f ca="1">_xll.BDH(CONCATENATE("TNA US 04/15/16 P", OH$1, " Equity"), "PX_LAST", "1/1/1900", "4/15/2016")</f>
        <v>#NAME?</v>
      </c>
      <c r="OI2" t="e">
        <f ca="1">_xll.BDH(CONCATENATE("TNA US 04/15/16 P", OJ$1, " Equity"), "PX_LAST", "1/1/1900", "4/15/2016")</f>
        <v>#NAME?</v>
      </c>
      <c r="OK2" s="1" t="e">
        <f ca="1">_xll.BDH(CONCATENATE("TNA US 04/15/16 P", OL$1, " Equity"),"PX_LAST","1/1/1900","4/15/2016","cols=2;rows=9")</f>
        <v>#NAME?</v>
      </c>
      <c r="OM2" t="e">
        <f ca="1">_xll.BDH(CONCATENATE("TNA US 04/15/16 P", ON$1, " Equity"), "PX_LAST", "1/1/1900", "4/15/2016")</f>
        <v>#NAME?</v>
      </c>
      <c r="OO2" t="e">
        <f ca="1">_xll.BDH(CONCATENATE("TNA US 04/15/16 P", OP$1, " Equity"), "PX_LAST", "1/1/1900", "4/15/2016")</f>
        <v>#NAME?</v>
      </c>
      <c r="OQ2" t="e">
        <f ca="1">_xll.BDH(CONCATENATE("TNA US 04/15/16 P", OR$1, " Equity"), "PX_LAST", "1/1/1900", "4/15/2016")</f>
        <v>#NAME?</v>
      </c>
      <c r="OS2" t="e">
        <f ca="1">_xll.BDH(CONCATENATE("TNA US 04/15/16 P", OT$1, " Equity"), "PX_LAST", "1/1/1900", "4/15/2016")</f>
        <v>#NAME?</v>
      </c>
      <c r="OU2" t="e">
        <f ca="1">_xll.BDH(CONCATENATE("TNA US 04/15/16 P", OV$1, " Equity"), "PX_LAST", "1/1/1900", "4/15/2016")</f>
        <v>#NAME?</v>
      </c>
      <c r="OW2" t="e">
        <f ca="1">_xll.BDH(CONCATENATE("TNA US 04/15/16 P", OX$1, " Equity"), "PX_LAST", "1/1/1900", "4/15/2016")</f>
        <v>#NAME?</v>
      </c>
      <c r="OY2" t="e">
        <f ca="1">_xll.BDH(CONCATENATE("TNA US 04/15/16 P", OZ$1, " Equity"), "PX_LAST", "1/1/1900", "4/15/2016")</f>
        <v>#NAME?</v>
      </c>
      <c r="PA2" t="e">
        <f ca="1">_xll.BDH(CONCATENATE("TNA US 04/15/16 P", PB$1, " Equity"), "PX_LAST", "1/1/1900", "4/15/2016")</f>
        <v>#NAME?</v>
      </c>
      <c r="PC2" t="e">
        <f ca="1">_xll.BDH(CONCATENATE("TNA US 04/15/16 P", PD$1, " Equity"), "PX_LAST", "1/1/1900", "4/15/2016")</f>
        <v>#NAME?</v>
      </c>
      <c r="PE2" s="1" t="e">
        <f ca="1">_xll.BDH(CONCATENATE("TNA US 04/15/16 P", PF$1, " Equity"),"PX_LAST","1/1/1900","4/15/2016","cols=2;rows=1")</f>
        <v>#NAME?</v>
      </c>
      <c r="PG2" t="e">
        <f ca="1">_xll.BDH(CONCATENATE("TNA US 04/15/16 P", PH$1, " Equity"), "PX_LAST", "1/1/1900", "4/15/2016")</f>
        <v>#NAME?</v>
      </c>
      <c r="PI2" t="e">
        <f ca="1">_xll.BDH(CONCATENATE("TNA US 04/15/16 P", PJ$1, " Equity"), "PX_LAST", "1/1/1900", "4/15/2016")</f>
        <v>#NAME?</v>
      </c>
      <c r="PK2" t="e">
        <f ca="1">_xll.BDH(CONCATENATE("TNA US 04/15/16 P", PL$1, " Equity"), "PX_LAST", "1/1/1900", "4/15/2016")</f>
        <v>#NAME?</v>
      </c>
      <c r="PM2" t="e">
        <f ca="1">_xll.BDH(CONCATENATE("TNA US 04/15/16 P", PN$1, " Equity"), "PX_LAST", "1/1/1900", "4/15/2016")</f>
        <v>#NAME?</v>
      </c>
      <c r="PO2" t="e">
        <f ca="1">_xll.BDH(CONCATENATE("TNA US 04/15/16 P", PP$1, " Equity"), "PX_LAST", "1/1/1900", "4/15/2016")</f>
        <v>#NAME?</v>
      </c>
      <c r="PQ2" t="e">
        <f ca="1">_xll.BDH(CONCATENATE("TNA US 04/15/16 P", PR$1, " Equity"), "PX_LAST", "1/1/1900", "4/15/2016")</f>
        <v>#NAME?</v>
      </c>
      <c r="PS2" t="e">
        <f ca="1">_xll.BDH(CONCATENATE("TNA US 04/15/16 P", PT$1, " Equity"), "PX_LAST", "1/1/1900", "4/15/2016")</f>
        <v>#NAME?</v>
      </c>
      <c r="PU2" t="e">
        <f ca="1">_xll.BDH(CONCATENATE("TNA US 04/15/16 P", PV$1, " Equity"), "PX_LAST", "1/1/1900", "4/15/2016")</f>
        <v>#NAME?</v>
      </c>
      <c r="PW2" t="e">
        <f ca="1">_xll.BDH(CONCATENATE("TNA US 04/15/16 P", PX$1, " Equity"), "PX_LAST", "1/1/1900", "4/15/2016")</f>
        <v>#NAME?</v>
      </c>
      <c r="PY2" s="1" t="e">
        <f ca="1">_xll.BDH(CONCATENATE("TNA US 04/15/16 P", PZ$1, " Equity"),"PX_LAST","1/1/1900","4/15/2016","cols=2;rows=1")</f>
        <v>#NAME?</v>
      </c>
      <c r="QA2" t="e">
        <f ca="1">_xll.BDH(CONCATENATE("TNA US 04/15/16 P", QB$1, " Equity"), "PX_LAST", "1/1/1900", "4/15/2016")</f>
        <v>#NAME?</v>
      </c>
      <c r="QC2" t="e">
        <f ca="1">_xll.BDH(CONCATENATE("TNA US 04/15/16 P", QD$1, " Equity"), "PX_LAST", "1/1/1900", "4/15/2016")</f>
        <v>#NAME?</v>
      </c>
      <c r="QE2" t="e">
        <f ca="1">_xll.BDH(CONCATENATE("TNA US 04/15/16 P", QF$1, " Equity"), "PX_LAST", "1/1/1900", "4/15/2016")</f>
        <v>#NAME?</v>
      </c>
      <c r="QG2" t="e">
        <f ca="1">_xll.BDH(CONCATENATE("TNA US 04/15/16 P", QH$1, " Equity"), "PX_LAST", "1/1/1900", "4/15/2016")</f>
        <v>#NAME?</v>
      </c>
      <c r="QI2" t="e">
        <f ca="1">_xll.BDH(CONCATENATE("TNA US 04/15/16 P", QJ$1, " Equity"), "PX_LAST", "1/1/1900", "4/15/2016")</f>
        <v>#NAME?</v>
      </c>
      <c r="QK2" t="e">
        <f ca="1">_xll.BDH(CONCATENATE("TNA US 04/15/16 P", QL$1, " Equity"), "PX_LAST", "1/1/1900", "4/15/2016")</f>
        <v>#NAME?</v>
      </c>
      <c r="QM2" t="e">
        <f ca="1">_xll.BDH(CONCATENATE("TNA US 04/15/16 P", QN$1, " Equity"), "PX_LAST", "1/1/1900", "4/15/2016")</f>
        <v>#NAME?</v>
      </c>
      <c r="QO2" t="e">
        <f ca="1">_xll.BDH(CONCATENATE("TNA US 04/15/16 P", QP$1, " Equity"), "PX_LAST", "1/1/1900", "4/15/2016")</f>
        <v>#NAME?</v>
      </c>
      <c r="QQ2" t="e">
        <f ca="1">_xll.BDH(CONCATENATE("TNA US 04/15/16 P", QR$1, " Equity"), "PX_LAST", "1/1/1900", "4/15/2016")</f>
        <v>#NAME?</v>
      </c>
      <c r="QS2" t="e">
        <f ca="1">_xll.BDH(CONCATENATE("TNA US 04/15/16 P", QT$1, " Equity"), "PX_LAST", "1/1/1900", "4/15/2016")</f>
        <v>#NAME?</v>
      </c>
      <c r="QU2" t="e">
        <f ca="1">_xll.BDH(CONCATENATE("TNA US 04/15/16 P", QV$1, " Equity"), "PX_LAST", "1/1/1900", "4/15/2016")</f>
        <v>#NAME?</v>
      </c>
      <c r="QW2" t="e">
        <f ca="1">_xll.BDH(CONCATENATE("TNA US 04/15/16 P", QX$1, " Equity"), "PX_LAST", "1/1/1900", "4/15/2016")</f>
        <v>#NAME?</v>
      </c>
      <c r="QY2" t="e">
        <f ca="1">_xll.BDH(CONCATENATE("TNA US 04/15/16 P", QZ$1, " Equity"), "PX_LAST", "1/1/1900", "4/15/2016")</f>
        <v>#NAME?</v>
      </c>
      <c r="RA2" t="e">
        <f ca="1">_xll.BDH(CONCATENATE("TNA US 04/15/16 P", RB$1, " Equity"), "PX_LAST", "1/1/1900", "4/15/2016")</f>
        <v>#NAME?</v>
      </c>
      <c r="RC2" t="e">
        <f ca="1">_xll.BDH(CONCATENATE("TNA US 04/15/16 P", RD$1, " Equity"), "PX_LAST", "1/1/1900", "4/15/2016")</f>
        <v>#NAME?</v>
      </c>
      <c r="RE2" t="e">
        <f ca="1">_xll.BDH(CONCATENATE("TNA US 04/15/16 P", RF$1, " Equity"), "PX_LAST", "1/1/1900", "4/15/2016")</f>
        <v>#NAME?</v>
      </c>
      <c r="RG2" t="e">
        <f ca="1">_xll.BDH(CONCATENATE("TNA US 04/15/16 P", RH$1, " Equity"), "PX_LAST", "1/1/1900", "4/15/2016")</f>
        <v>#NAME?</v>
      </c>
      <c r="RI2" t="e">
        <f ca="1">_xll.BDH(CONCATENATE("TNA US 04/15/16 P", RJ$1, " Equity"), "PX_LAST", "1/1/1900", "4/15/2016")</f>
        <v>#NAME?</v>
      </c>
      <c r="RK2" t="e">
        <f ca="1">_xll.BDH(CONCATENATE("TNA US 04/15/16 P", RL$1, " Equity"), "PX_LAST", "1/1/1900", "4/15/2016")</f>
        <v>#NAME?</v>
      </c>
      <c r="RM2" t="e">
        <f ca="1">_xll.BDH(CONCATENATE("TNA US 04/15/16 P", RN$1, " Equity"), "PX_LAST", "1/1/1900", "4/15/2016")</f>
        <v>#NAME?</v>
      </c>
      <c r="RO2" t="e">
        <f ca="1">_xll.BDH(CONCATENATE("TNA US 04/15/16 P", RP$1, " Equity"), "PX_LAST", "1/1/1900", "4/15/2016")</f>
        <v>#NAME?</v>
      </c>
      <c r="RQ2" t="e">
        <f ca="1">_xll.BDH(CONCATENATE("TNA US 04/15/16 P", RR$1, " Equity"), "PX_LAST", "1/1/1900", "4/15/2016")</f>
        <v>#NAME?</v>
      </c>
      <c r="RS2" t="e">
        <f ca="1">_xll.BDH(CONCATENATE("TNA US 04/15/16 P", RT$1, " Equity"), "PX_LAST", "1/1/1900", "4/15/2016")</f>
        <v>#NAME?</v>
      </c>
      <c r="RU2" t="e">
        <f ca="1">_xll.BDH(CONCATENATE("TNA US 04/15/16 P", RV$1, " Equity"), "PX_LAST", "1/1/1900", "4/15/2016")</f>
        <v>#NAME?</v>
      </c>
      <c r="RW2" t="e">
        <f ca="1">_xll.BDH(CONCATENATE("TNA US 04/15/16 P", RX$1, " Equity"), "PX_LAST", "1/1/1900", "4/15/2016")</f>
        <v>#NAME?</v>
      </c>
      <c r="RY2" t="e">
        <f ca="1">_xll.BDH(CONCATENATE("TNA US 04/15/16 P", RZ$1, " Equity"), "PX_LAST", "1/1/1900", "4/15/2016")</f>
        <v>#NAME?</v>
      </c>
      <c r="SA2" t="e">
        <f ca="1">_xll.BDH(CONCATENATE("TNA US 04/15/16 P", SB$1, " Equity"), "PX_LAST", "1/1/1900", "4/15/2016")</f>
        <v>#NAME?</v>
      </c>
      <c r="SC2" t="e">
        <f ca="1">_xll.BDH(CONCATENATE("TNA US 04/15/16 P", SD$1, " Equity"), "PX_LAST", "1/1/1900", "4/15/2016")</f>
        <v>#NAME?</v>
      </c>
      <c r="SE2" t="e">
        <f ca="1">_xll.BDH(CONCATENATE("TNA US 04/15/16 P", SF$1, " Equity"), "PX_LAST", "1/1/1900", "4/15/2016")</f>
        <v>#NAME?</v>
      </c>
      <c r="SG2" t="e">
        <f ca="1">_xll.BDH(CONCATENATE("TNA US 04/15/16 P", SH$1, " Equity"), "PX_LAST", "1/1/1900", "4/15/2016")</f>
        <v>#NAME?</v>
      </c>
      <c r="SI2" t="e">
        <f ca="1">_xll.BDH(CONCATENATE("TNA US 04/15/16 P", SJ$1, " Equity"), "PX_LAST", "1/1/1900", "4/15/2016")</f>
        <v>#NAME?</v>
      </c>
      <c r="SK2" t="e">
        <f ca="1">_xll.BDH(CONCATENATE("TNA US 04/15/16 P", SL$1, " Equity"), "PX_LAST", "1/1/1900", "4/15/2016")</f>
        <v>#NAME?</v>
      </c>
      <c r="SM2" t="e">
        <f ca="1">_xll.BDH(CONCATENATE("TNA US 04/15/16 P", SN$1, " Equity"), "PX_LAST", "1/1/1900", "4/15/2016")</f>
        <v>#NAME?</v>
      </c>
      <c r="SO2" t="e">
        <f ca="1">_xll.BDH(CONCATENATE("TNA US 04/15/16 P", SP$1, " Equity"), "PX_LAST", "1/1/1900", "4/15/2016")</f>
        <v>#NAME?</v>
      </c>
      <c r="SQ2" t="e">
        <f ca="1">_xll.BDH(CONCATENATE("TNA US 04/15/16 P", SR$1, " Equity"), "PX_LAST", "1/1/1900", "4/15/2016")</f>
        <v>#NAME?</v>
      </c>
      <c r="SS2" t="e">
        <f ca="1">_xll.BDH(CONCATENATE("TNA US 04/15/16 P", ST$1, " Equity"), "PX_LAST", "1/1/1900", "4/15/2016")</f>
        <v>#NAME?</v>
      </c>
      <c r="SU2" t="e">
        <f ca="1">_xll.BDH(CONCATENATE("TNA US 04/15/16 P", SV$1, " Equity"), "PX_LAST", "1/1/1900", "4/15/2016")</f>
        <v>#NAME?</v>
      </c>
      <c r="SW2" t="e">
        <f ca="1">_xll.BDH(CONCATENATE("TNA US 04/15/16 P", SX$1, " Equity"), "PX_LAST", "1/1/1900", "4/15/2016")</f>
        <v>#NAME?</v>
      </c>
      <c r="SY2" t="e">
        <f ca="1">_xll.BDH(CONCATENATE("TNA US 04/15/16 P", SZ$1, " Equity"), "PX_LAST", "1/1/1900", "4/15/2016")</f>
        <v>#NAME?</v>
      </c>
      <c r="TA2" t="e">
        <f ca="1">_xll.BDH(CONCATENATE("TNA US 04/15/16 P", TB$1, " Equity"), "PX_LAST", "1/1/1900", "4/15/2016")</f>
        <v>#NAME?</v>
      </c>
      <c r="TC2" t="e">
        <f ca="1">_xll.BDH(CONCATENATE("TNA US 04/15/16 P", TD$1, " Equity"), "PX_LAST", "1/1/1900", "4/15/2016")</f>
        <v>#NAME?</v>
      </c>
      <c r="TE2" t="e">
        <f ca="1">_xll.BDH(CONCATENATE("TNA US 04/15/16 P", TF$1, " Equity"), "PX_LAST", "1/1/1900", "4/15/2016")</f>
        <v>#NAME?</v>
      </c>
      <c r="TG2" t="e">
        <f ca="1">_xll.BDH(CONCATENATE("TNA US 04/15/16 P", TH$1, " Equity"), "PX_LAST", "1/1/1900", "4/15/2016")</f>
        <v>#NAME?</v>
      </c>
      <c r="TI2" t="e">
        <f ca="1">_xll.BDH(CONCATENATE("TNA US 04/15/16 P", TJ$1, " Equity"), "PX_LAST", "1/1/1900", "4/15/2016")</f>
        <v>#NAME?</v>
      </c>
      <c r="TK2" t="e">
        <f ca="1">_xll.BDH(CONCATENATE("TNA US 04/15/16 P", TL$1, " Equity"), "PX_LAST", "1/1/1900", "4/15/2016")</f>
        <v>#NAME?</v>
      </c>
      <c r="TM2" t="e">
        <f ca="1">_xll.BDH(CONCATENATE("TNA US 04/15/16 P", TN$1, " Equity"), "PX_LAST", "1/1/1900", "4/15/2016")</f>
        <v>#NAME?</v>
      </c>
      <c r="TO2" t="e">
        <f ca="1">_xll.BDH(CONCATENATE("TNA US 04/15/16 P", TP$1, " Equity"), "PX_LAST", "1/1/1900", "4/15/2016")</f>
        <v>#NAME?</v>
      </c>
      <c r="TQ2" t="e">
        <f ca="1">_xll.BDH(CONCATENATE("TNA US 04/15/16 P", TR$1, " Equity"), "PX_LAST", "1/1/1900", "4/15/2016")</f>
        <v>#NAME?</v>
      </c>
      <c r="TS2" t="e">
        <f ca="1">_xll.BDH(CONCATENATE("TNA US 04/15/16 P", TT$1, " Equity"), "PX_LAST", "1/1/1900", "4/15/2016")</f>
        <v>#NAME?</v>
      </c>
      <c r="TU2" t="e">
        <f ca="1">_xll.BDH(CONCATENATE("TNA US 04/15/16 P", TV$1, " Equity"), "PX_LAST", "1/1/1900", "4/15/2016")</f>
        <v>#NAME?</v>
      </c>
      <c r="TW2" t="e">
        <f ca="1">_xll.BDH(CONCATENATE("TNA US 04/15/16 P", TX$1, " Equity"), "PX_LAST", "1/1/1900", "4/15/2016")</f>
        <v>#NAME?</v>
      </c>
      <c r="TY2" t="e">
        <f ca="1">_xll.BDH(CONCATENATE("TNA US 04/15/16 P", TZ$1, " Equity"), "PX_LAST", "1/1/1900", "4/15/2016")</f>
        <v>#NAME?</v>
      </c>
      <c r="UA2" t="e">
        <f ca="1">_xll.BDH(CONCATENATE("TNA US 04/15/16 P", UB$1, " Equity"), "PX_LAST", "1/1/1900", "4/15/2016")</f>
        <v>#NAME?</v>
      </c>
      <c r="UC2" t="e">
        <f ca="1">_xll.BDH(CONCATENATE("TNA US 04/15/16 P", UD$1, " Equity"), "PX_LAST", "1/1/1900", "4/15/2016")</f>
        <v>#NAME?</v>
      </c>
      <c r="UE2" t="e">
        <f ca="1">_xll.BDH(CONCATENATE("TNA US 04/15/16 P", UF$1, " Equity"), "PX_LAST", "1/1/1900", "4/15/2016")</f>
        <v>#NAME?</v>
      </c>
      <c r="UG2" t="e">
        <f ca="1">_xll.BDH(CONCATENATE("TNA US 04/15/16 P", UH$1, " Equity"), "PX_LAST", "1/1/1900", "4/15/2016")</f>
        <v>#NAME?</v>
      </c>
      <c r="UI2" t="e">
        <f ca="1">_xll.BDH(CONCATENATE("TNA US 04/15/16 P", UJ$1, " Equity"), "PX_LAST", "1/1/1900", "4/15/2016")</f>
        <v>#NAME?</v>
      </c>
      <c r="UK2" t="e">
        <f ca="1">_xll.BDH(CONCATENATE("TNA US 04/15/16 P", UL$1, " Equity"), "PX_LAST", "1/1/1900", "4/15/2016")</f>
        <v>#NAME?</v>
      </c>
      <c r="UM2" t="e">
        <f ca="1">_xll.BDH(CONCATENATE("TNA US 04/15/16 P", UN$1, " Equity"), "PX_LAST", "1/1/1900", "4/15/2016")</f>
        <v>#NAME?</v>
      </c>
      <c r="UO2" t="e">
        <f ca="1">_xll.BDH(CONCATENATE("TNA US 04/15/16 P", UP$1, " Equity"), "PX_LAST", "1/1/1900", "4/15/2016")</f>
        <v>#NAME?</v>
      </c>
      <c r="UQ2" t="e">
        <f ca="1">_xll.BDH(CONCATENATE("TNA US 04/15/16 P", UR$1, " Equity"), "PX_LAST", "1/1/1900", "4/15/2016")</f>
        <v>#NAME?</v>
      </c>
      <c r="US2" t="e">
        <f ca="1">_xll.BDH(CONCATENATE("TNA US 04/15/16 P", UT$1, " Equity"), "PX_LAST", "1/1/1900", "4/15/2016")</f>
        <v>#NAME?</v>
      </c>
      <c r="UU2" t="e">
        <f ca="1">_xll.BDH(CONCATENATE("TNA US 04/15/16 P", UV$1, " Equity"), "PX_LAST", "1/1/1900", "4/15/2016")</f>
        <v>#NAME?</v>
      </c>
      <c r="UW2" t="e">
        <f ca="1">_xll.BDH(CONCATENATE("TNA US 04/15/16 P", UX$1, " Equity"), "PX_LAST", "1/1/1900", "4/15/2016")</f>
        <v>#NAME?</v>
      </c>
      <c r="UY2" t="e">
        <f ca="1">_xll.BDH(CONCATENATE("TNA US 04/15/16 P", UZ$1, " Equity"), "PX_LAST", "1/1/1900", "4/15/2016")</f>
        <v>#NAME?</v>
      </c>
      <c r="VA2" t="e">
        <f ca="1">_xll.BDH(CONCATENATE("TNA US 04/15/16 P", VB$1, " Equity"), "PX_LAST", "1/1/1900", "4/15/2016")</f>
        <v>#NAME?</v>
      </c>
      <c r="VC2" t="e">
        <f ca="1">_xll.BDH(CONCATENATE("TNA US 04/15/16 P", VD$1, " Equity"), "PX_LAST", "1/1/1900", "4/15/2016")</f>
        <v>#NAME?</v>
      </c>
      <c r="VE2" t="e">
        <f ca="1">_xll.BDH(CONCATENATE("TNA US 04/15/16 P", VF$1, " Equity"), "PX_LAST", "1/1/1900", "4/15/2016")</f>
        <v>#NAME?</v>
      </c>
      <c r="VG2" t="e">
        <f ca="1">_xll.BDH(CONCATENATE("TNA US 04/15/16 P", VH$1, " Equity"), "PX_LAST", "1/1/1900", "4/15/2016")</f>
        <v>#NAME?</v>
      </c>
      <c r="VI2" t="e">
        <f ca="1">_xll.BDH(CONCATENATE("TNA US 04/15/16 P", VJ$1, " Equity"), "PX_LAST", "1/1/1900", "4/15/2016")</f>
        <v>#NAME?</v>
      </c>
      <c r="VK2" t="e">
        <f ca="1">_xll.BDH(CONCATENATE("TNA US 04/15/16 P", VL$1, " Equity"), "PX_LAST", "1/1/1900", "4/15/2016")</f>
        <v>#NAME?</v>
      </c>
      <c r="VM2" t="e">
        <f ca="1">_xll.BDH(CONCATENATE("TNA US 04/15/16 P", VN$1, " Equity"), "PX_LAST", "1/1/1900", "4/15/2016")</f>
        <v>#NAME?</v>
      </c>
      <c r="VO2" t="e">
        <f ca="1">_xll.BDH(CONCATENATE("TNA US 04/15/16 P", VP$1, " Equity"), "PX_LAST", "1/1/1900", "4/15/2016")</f>
        <v>#NAME?</v>
      </c>
      <c r="VQ2" t="e">
        <f ca="1">_xll.BDH(CONCATENATE("TNA US 04/15/16 P", VR$1, " Equity"), "PX_LAST", "1/1/1900", "4/15/2016")</f>
        <v>#NAME?</v>
      </c>
      <c r="VS2" t="e">
        <f ca="1">_xll.BDH(CONCATENATE("TNA US 04/15/16 P", VT$1, " Equity"), "PX_LAST", "1/1/1900", "4/15/2016")</f>
        <v>#NAME?</v>
      </c>
      <c r="VU2" t="e">
        <f ca="1">_xll.BDH(CONCATENATE("TNA US 04/15/16 P", VV$1, " Equity"), "PX_LAST", "1/1/1900", "4/15/2016")</f>
        <v>#NAME?</v>
      </c>
      <c r="VW2" t="e">
        <f ca="1">_xll.BDH(CONCATENATE("TNA US 04/15/16 P", VX$1, " Equity"), "PX_LAST", "1/1/1900", "4/15/2016")</f>
        <v>#NAME?</v>
      </c>
      <c r="VY2" t="e">
        <f ca="1">_xll.BDH(CONCATENATE("TNA US 04/15/16 P", VZ$1, " Equity"), "PX_LAST", "1/1/1900", "4/15/2016")</f>
        <v>#NAME?</v>
      </c>
      <c r="WA2" t="e">
        <f ca="1">_xll.BDH(CONCATENATE("TNA US 04/15/16 P", WB$1, " Equity"), "PX_LAST", "1/1/1900", "4/15/2016")</f>
        <v>#NAME?</v>
      </c>
      <c r="WC2" t="e">
        <f ca="1">_xll.BDH(CONCATENATE("TNA US 04/15/16 P", WD$1, " Equity"), "PX_LAST", "1/1/1900", "4/15/2016")</f>
        <v>#NAME?</v>
      </c>
      <c r="WE2" t="e">
        <f ca="1">_xll.BDH(CONCATENATE("TNA US 04/15/16 P", WF$1, " Equity"), "PX_LAST", "1/1/1900", "4/15/2016")</f>
        <v>#NAME?</v>
      </c>
      <c r="WG2" t="e">
        <f ca="1">_xll.BDH(CONCATENATE("TNA US 04/15/16 P", WH$1, " Equity"), "PX_LAST", "1/1/1900", "4/15/2016")</f>
        <v>#NAME?</v>
      </c>
      <c r="WI2" t="e">
        <f ca="1">_xll.BDH(CONCATENATE("TNA US 04/15/16 P", WJ$1, " Equity"), "PX_LAST", "1/1/1900", "4/15/2016")</f>
        <v>#NAME?</v>
      </c>
      <c r="WK2" t="e">
        <f ca="1">_xll.BDH(CONCATENATE("TNA US 04/15/16 P", WL$1, " Equity"), "PX_LAST", "1/1/1900", "4/15/2016")</f>
        <v>#NAME?</v>
      </c>
      <c r="WM2" t="e">
        <f ca="1">_xll.BDH(CONCATENATE("TNA US 04/15/16 P", WN$1, " Equity"), "PX_LAST", "1/1/1900", "4/15/2016")</f>
        <v>#NAME?</v>
      </c>
      <c r="WO2" t="e">
        <f ca="1">_xll.BDH(CONCATENATE("TNA US 04/15/16 P", WP$1, " Equity"), "PX_LAST", "1/1/1900", "4/15/2016")</f>
        <v>#NAME?</v>
      </c>
      <c r="WQ2" t="e">
        <f ca="1">_xll.BDH(CONCATENATE("TNA US 04/15/16 P", WR$1, " Equity"), "PX_LAST", "1/1/1900", "4/15/2016")</f>
        <v>#NAME?</v>
      </c>
      <c r="WS2" t="e">
        <f ca="1">_xll.BDH(CONCATENATE("TNA US 04/15/16 P", WT$1, " Equity"), "PX_LAST", "1/1/1900", "4/15/2016")</f>
        <v>#NAME?</v>
      </c>
      <c r="WU2" t="e">
        <f ca="1">_xll.BDH(CONCATENATE("TNA US 04/15/16 P", WV$1, " Equity"), "PX_LAST", "1/1/1900", "4/15/2016")</f>
        <v>#NAME?</v>
      </c>
      <c r="WW2" t="e">
        <f ca="1">_xll.BDH(CONCATENATE("TNA US 04/15/16 P", WX$1, " Equity"), "PX_LAST", "1/1/1900", "4/15/2016")</f>
        <v>#NAME?</v>
      </c>
      <c r="WY2" t="e">
        <f ca="1">_xll.BDH(CONCATENATE("TNA US 04/15/16 P", WZ$1, " Equity"), "PX_LAST", "1/1/1900", "4/15/2016")</f>
        <v>#NAME?</v>
      </c>
      <c r="XA2" t="e">
        <f ca="1">_xll.BDH(CONCATENATE("TNA US 04/15/16 P", XB$1, " Equity"), "PX_LAST", "1/1/1900", "4/15/2016")</f>
        <v>#NAME?</v>
      </c>
      <c r="XC2" t="e">
        <f ca="1">_xll.BDH(CONCATENATE("TNA US 04/15/16 P", XD$1, " Equity"), "PX_LAST", "1/1/1900", "4/15/2016")</f>
        <v>#NAME?</v>
      </c>
      <c r="XE2" t="e">
        <f ca="1">_xll.BDH(CONCATENATE("TNA US 04/15/16 P", XF$1, " Equity"), "PX_LAST", "1/1/1900", "4/15/2016")</f>
        <v>#NAME?</v>
      </c>
      <c r="XG2" t="e">
        <f ca="1">_xll.BDH(CONCATENATE("TNA US 04/15/16 P", XH$1, " Equity"), "PX_LAST", "1/1/1900", "4/15/2016")</f>
        <v>#NAME?</v>
      </c>
      <c r="XI2" t="e">
        <f ca="1">_xll.BDH(CONCATENATE("TNA US 04/15/16 P", XJ$1, " Equity"), "PX_LAST", "1/1/1900", "4/15/2016")</f>
        <v>#NAME?</v>
      </c>
      <c r="XK2" t="e">
        <f ca="1">_xll.BDH(CONCATENATE("TNA US 04/15/16 P", XL$1, " Equity"), "PX_LAST", "1/1/1900", "4/15/2016")</f>
        <v>#NAME?</v>
      </c>
      <c r="XM2" t="e">
        <f ca="1">_xll.BDH(CONCATENATE("TNA US 04/15/16 P", XN$1, " Equity"), "PX_LAST", "1/1/1900", "4/15/2016")</f>
        <v>#NAME?</v>
      </c>
      <c r="XO2" t="e">
        <f ca="1">_xll.BDH(CONCATENATE("TNA US 04/15/16 P", XP$1, " Equity"), "PX_LAST", "1/1/1900", "4/15/2016")</f>
        <v>#NAME?</v>
      </c>
      <c r="XQ2" t="e">
        <f ca="1">_xll.BDH(CONCATENATE("TNA US 04/15/16 P", XR$1, " Equity"), "PX_LAST", "1/1/1900", "4/15/2016")</f>
        <v>#NAME?</v>
      </c>
      <c r="XS2" t="e">
        <f ca="1">_xll.BDH(CONCATENATE("TNA US 04/15/16 P", XT$1, " Equity"), "PX_LAST", "1/1/1900", "4/15/2016")</f>
        <v>#NAME?</v>
      </c>
      <c r="XU2" t="e">
        <f ca="1">_xll.BDH(CONCATENATE("TNA US 04/15/16 P", XV$1, " Equity"), "PX_LAST", "1/1/1900", "4/15/2016")</f>
        <v>#NAME?</v>
      </c>
      <c r="XW2" t="e">
        <f ca="1">_xll.BDH(CONCATENATE("TNA US 04/15/16 P", XX$1, " Equity"), "PX_LAST", "1/1/1900", "4/15/2016")</f>
        <v>#NAME?</v>
      </c>
      <c r="XY2" t="e">
        <f ca="1">_xll.BDH(CONCATENATE("TNA US 04/15/16 P", XZ$1, " Equity"), "PX_LAST", "1/1/1900", "4/15/2016")</f>
        <v>#NAME?</v>
      </c>
      <c r="YA2" t="e">
        <f ca="1">_xll.BDH(CONCATENATE("TNA US 04/15/16 P", YB$1, " Equity"), "PX_LAST", "1/1/1900", "4/15/2016")</f>
        <v>#NAME?</v>
      </c>
      <c r="YC2" t="e">
        <f ca="1">_xll.BDH(CONCATENATE("TNA US 04/15/16 P", YD$1, " Equity"), "PX_LAST", "1/1/1900", "4/15/2016")</f>
        <v>#NAME?</v>
      </c>
      <c r="YE2" t="e">
        <f ca="1">_xll.BDH(CONCATENATE("TNA US 04/15/16 P", YF$1, " Equity"), "PX_LAST", "1/1/1900", "4/15/2016")</f>
        <v>#NAME?</v>
      </c>
      <c r="YG2" t="e">
        <f ca="1">_xll.BDH(CONCATENATE("TNA US 04/15/16 P", YH$1, " Equity"), "PX_LAST", "1/1/1900", "4/15/2016")</f>
        <v>#NAME?</v>
      </c>
      <c r="YI2" t="e">
        <f ca="1">_xll.BDH(CONCATENATE("TNA US 04/15/16 P", YJ$1, " Equity"), "PX_LAST", "1/1/1900", "4/15/2016")</f>
        <v>#NAME?</v>
      </c>
      <c r="YK2" t="e">
        <f ca="1">_xll.BDH(CONCATENATE("TNA US 04/15/16 P", YL$1, " Equity"), "PX_LAST", "1/1/1900", "4/15/2016")</f>
        <v>#NAME?</v>
      </c>
      <c r="YM2" t="e">
        <f ca="1">_xll.BDH(CONCATENATE("TNA US 04/15/16 P", YN$1, " Equity"), "PX_LAST", "1/1/1900", "4/15/2016")</f>
        <v>#NAME?</v>
      </c>
      <c r="YO2" t="e">
        <f ca="1">_xll.BDH(CONCATENATE("TNA US 04/15/16 P", YP$1, " Equity"), "PX_LAST", "1/1/1900", "4/15/2016")</f>
        <v>#NAME?</v>
      </c>
      <c r="YQ2" t="e">
        <f ca="1">_xll.BDH(CONCATENATE("TNA US 04/15/16 P", YR$1, " Equity"), "PX_LAST", "1/1/1900", "4/15/2016")</f>
        <v>#NAME?</v>
      </c>
      <c r="YS2" t="e">
        <f ca="1">_xll.BDH(CONCATENATE("TNA US 04/15/16 P", YT$1, " Equity"), "PX_LAST", "1/1/1900", "4/15/2016")</f>
        <v>#NAME?</v>
      </c>
      <c r="YU2" t="e">
        <f ca="1">_xll.BDH(CONCATENATE("TNA US 04/15/16 P", YV$1, " Equity"), "PX_LAST", "1/1/1900", "4/15/2016")</f>
        <v>#NAME?</v>
      </c>
      <c r="YW2" t="e">
        <f ca="1">_xll.BDH(CONCATENATE("TNA US 04/15/16 P", YX$1, " Equity"), "PX_LAST", "1/1/1900", "4/15/2016")</f>
        <v>#NAME?</v>
      </c>
      <c r="YY2" t="e">
        <f ca="1">_xll.BDH(CONCATENATE("TNA US 04/15/16 P", YZ$1, " Equity"), "PX_LAST", "1/1/1900", "4/15/2016")</f>
        <v>#NAME?</v>
      </c>
      <c r="ZA2" t="e">
        <f ca="1">_xll.BDH(CONCATENATE("TNA US 04/15/16 P", ZB$1, " Equity"), "PX_LAST", "1/1/1900", "4/15/2016")</f>
        <v>#NAME?</v>
      </c>
      <c r="ZC2" t="e">
        <f ca="1">_xll.BDH(CONCATENATE("TNA US 04/15/16 P", ZD$1, " Equity"), "PX_LAST", "1/1/1900", "4/15/2016")</f>
        <v>#NAME?</v>
      </c>
      <c r="ZE2" t="e">
        <f ca="1">_xll.BDH(CONCATENATE("TNA US 04/15/16 P", ZF$1, " Equity"), "PX_LAST", "1/1/1900", "4/15/2016")</f>
        <v>#NAME?</v>
      </c>
      <c r="ZG2" t="e">
        <f ca="1">_xll.BDH(CONCATENATE("TNA US 04/15/16 P", ZH$1, " Equity"), "PX_LAST", "1/1/1900", "4/15/2016")</f>
        <v>#NAME?</v>
      </c>
      <c r="ZI2" t="e">
        <f ca="1">_xll.BDH(CONCATENATE("TNA US 04/15/16 P", ZJ$1, " Equity"), "PX_LAST", "1/1/1900", "4/15/2016")</f>
        <v>#NAME?</v>
      </c>
      <c r="ZK2" t="e">
        <f ca="1">_xll.BDH(CONCATENATE("TNA US 04/15/16 P", ZL$1, " Equity"), "PX_LAST", "1/1/1900", "4/15/2016")</f>
        <v>#NAME?</v>
      </c>
      <c r="ZM2" t="e">
        <f ca="1">_xll.BDH(CONCATENATE("TNA US 04/15/16 P", ZN$1, " Equity"), "PX_LAST", "1/1/1900", "4/15/2016")</f>
        <v>#NAME?</v>
      </c>
      <c r="ZO2" t="e">
        <f ca="1">_xll.BDH(CONCATENATE("TNA US 04/15/16 P", ZP$1, " Equity"), "PX_LAST", "1/1/1900", "4/15/2016")</f>
        <v>#NAME?</v>
      </c>
      <c r="ZQ2" t="e">
        <f ca="1">_xll.BDH(CONCATENATE("TNA US 04/15/16 P", ZR$1, " Equity"), "PX_LAST", "1/1/1900", "4/15/2016")</f>
        <v>#NAME?</v>
      </c>
      <c r="ZS2" t="e">
        <f ca="1">_xll.BDH(CONCATENATE("TNA US 04/15/16 P", ZT$1, " Equity"), "PX_LAST", "1/1/1900", "4/15/2016")</f>
        <v>#NAME?</v>
      </c>
      <c r="ZU2" t="e">
        <f ca="1">_xll.BDH(CONCATENATE("TNA US 04/15/16 P", ZV$1, " Equity"), "PX_LAST", "1/1/1900", "4/15/2016")</f>
        <v>#NAME?</v>
      </c>
      <c r="ZW2" t="e">
        <f ca="1">_xll.BDH(CONCATENATE("TNA US 04/15/16 P", ZX$1, " Equity"), "PX_LAST", "1/1/1900", "4/15/2016")</f>
        <v>#NAME?</v>
      </c>
      <c r="ZY2" t="e">
        <f ca="1">_xll.BDH(CONCATENATE("TNA US 04/15/16 P", ZZ$1, " Equity"), "PX_LAST", "1/1/1900", "4/15/2016")</f>
        <v>#NAME?</v>
      </c>
      <c r="AAA2" t="e">
        <f ca="1">_xll.BDH(CONCATENATE("TNA US 04/15/16 P", AAB$1, " Equity"), "PX_LAST", "1/1/1900", "4/15/2016")</f>
        <v>#NAME?</v>
      </c>
      <c r="AAC2" t="e">
        <f ca="1">_xll.BDH(CONCATENATE("TNA US 04/15/16 P", AAD$1, " Equity"), "PX_LAST", "1/1/1900", "4/15/2016")</f>
        <v>#NAME?</v>
      </c>
      <c r="AAE2" t="e">
        <f ca="1">_xll.BDH(CONCATENATE("TNA US 04/15/16 P", AAF$1, " Equity"), "PX_LAST", "1/1/1900", "4/15/2016")</f>
        <v>#NAME?</v>
      </c>
      <c r="AAG2" t="e">
        <f ca="1">_xll.BDH(CONCATENATE("TNA US 04/15/16 P", AAH$1, " Equity"), "PX_LAST", "1/1/1900", "4/15/2016")</f>
        <v>#NAME?</v>
      </c>
      <c r="AAI2" t="e">
        <f ca="1">_xll.BDH(CONCATENATE("TNA US 04/15/16 P", AAJ$1, " Equity"), "PX_LAST", "1/1/1900", "4/15/2016")</f>
        <v>#NAME?</v>
      </c>
      <c r="AAK2" t="e">
        <f ca="1">_xll.BDH(CONCATENATE("TNA US 04/15/16 P", AAL$1, " Equity"), "PX_LAST", "1/1/1900", "4/15/2016")</f>
        <v>#NAME?</v>
      </c>
      <c r="AAM2" t="e">
        <f ca="1">_xll.BDH(CONCATENATE("TNA US 04/15/16 P", AAN$1, " Equity"), "PX_LAST", "1/1/1900", "4/15/2016")</f>
        <v>#NAME?</v>
      </c>
      <c r="AAO2" t="e">
        <f ca="1">_xll.BDH(CONCATENATE("TNA US 04/15/16 P", AAP$1, " Equity"), "PX_LAST", "1/1/1900", "4/15/2016")</f>
        <v>#NAME?</v>
      </c>
      <c r="AAQ2" t="e">
        <f ca="1">_xll.BDH(CONCATENATE("TNA US 04/15/16 P", AAR$1, " Equity"), "PX_LAST", "1/1/1900", "4/15/2016")</f>
        <v>#NAME?</v>
      </c>
      <c r="AAS2" t="e">
        <f ca="1">_xll.BDH(CONCATENATE("TNA US 04/15/16 P", AAT$1, " Equity"), "PX_LAST", "1/1/1900", "4/15/2016")</f>
        <v>#NAME?</v>
      </c>
      <c r="AAU2" t="e">
        <f ca="1">_xll.BDH(CONCATENATE("TNA US 04/15/16 P", AAV$1, " Equity"), "PX_LAST", "1/1/1900", "4/15/2016")</f>
        <v>#NAME?</v>
      </c>
      <c r="AAW2" t="e">
        <f ca="1">_xll.BDH(CONCATENATE("TNA US 04/15/16 P", AAX$1, " Equity"), "PX_LAST", "1/1/1900", "4/15/2016")</f>
        <v>#NAME?</v>
      </c>
      <c r="AAY2" t="e">
        <f ca="1">_xll.BDH(CONCATENATE("TNA US 04/15/16 P", AAZ$1, " Equity"), "PX_LAST", "1/1/1900", "4/15/2016")</f>
        <v>#NAME?</v>
      </c>
      <c r="ABA2" t="e">
        <f ca="1">_xll.BDH(CONCATENATE("TNA US 04/15/16 P", ABB$1, " Equity"), "PX_LAST", "1/1/1900", "4/15/2016")</f>
        <v>#NAME?</v>
      </c>
      <c r="ABC2" t="e">
        <f ca="1">_xll.BDH(CONCATENATE("TNA US 04/15/16 P", ABD$1, " Equity"), "PX_LAST", "1/1/1900", "4/15/2016")</f>
        <v>#NAME?</v>
      </c>
      <c r="ABE2" t="e">
        <f ca="1">_xll.BDH(CONCATENATE("TNA US 04/15/16 P", ABF$1, " Equity"), "PX_LAST", "1/1/1900", "4/15/2016")</f>
        <v>#NAME?</v>
      </c>
      <c r="ABG2" t="e">
        <f ca="1">_xll.BDH(CONCATENATE("TNA US 04/15/16 P", ABH$1, " Equity"), "PX_LAST", "1/1/1900", "4/15/2016")</f>
        <v>#NAME?</v>
      </c>
      <c r="ABI2" t="e">
        <f ca="1">_xll.BDH(CONCATENATE("TNA US 04/15/16 P", ABJ$1, " Equity"), "PX_LAST", "1/1/1900", "4/15/2016")</f>
        <v>#NAME?</v>
      </c>
      <c r="ABK2" t="e">
        <f ca="1">_xll.BDH(CONCATENATE("TNA US 04/15/16 P", ABL$1, " Equity"), "PX_LAST", "1/1/1900", "4/15/2016")</f>
        <v>#NAME?</v>
      </c>
      <c r="ABM2" t="e">
        <f ca="1">_xll.BDH(CONCATENATE("TNA US 04/15/16 P", ABN$1, " Equity"), "PX_LAST", "1/1/1900", "4/15/2016")</f>
        <v>#NAME?</v>
      </c>
      <c r="ABO2" t="e">
        <f ca="1">_xll.BDH(CONCATENATE("TNA US 04/15/16 P", ABP$1, " Equity"), "PX_LAST", "1/1/1900", "4/15/2016")</f>
        <v>#NAME?</v>
      </c>
      <c r="ABQ2" t="e">
        <f ca="1">_xll.BDH(CONCATENATE("TNA US 04/15/16 P", ABR$1, " Equity"), "PX_LAST", "1/1/1900", "4/15/2016")</f>
        <v>#NAME?</v>
      </c>
      <c r="ABS2" t="e">
        <f ca="1">_xll.BDH(CONCATENATE("TNA US 04/15/16 P", ABT$1, " Equity"), "PX_LAST", "1/1/1900", "4/15/2016")</f>
        <v>#NAME?</v>
      </c>
      <c r="ABU2" t="e">
        <f ca="1">_xll.BDH(CONCATENATE("TNA US 04/15/16 P", ABV$1, " Equity"), "PX_LAST", "1/1/1900", "4/15/2016")</f>
        <v>#NAME?</v>
      </c>
      <c r="ABW2" t="e">
        <f ca="1">_xll.BDH(CONCATENATE("TNA US 04/15/16 P", ABX$1, " Equity"), "PX_LAST", "1/1/1900", "4/15/2016")</f>
        <v>#NAME?</v>
      </c>
      <c r="ABY2" t="e">
        <f ca="1">_xll.BDH(CONCATENATE("TNA US 04/15/16 P", ABZ$1, " Equity"), "PX_LAST", "1/1/1900", "4/15/2016")</f>
        <v>#NAME?</v>
      </c>
      <c r="ACA2" t="e">
        <f ca="1">_xll.BDH(CONCATENATE("TNA US 04/15/16 P", ACB$1, " Equity"), "PX_LAST", "1/1/1900", "4/15/2016")</f>
        <v>#NAME?</v>
      </c>
      <c r="ACC2" t="e">
        <f ca="1">_xll.BDH(CONCATENATE("TNA US 04/15/16 P", ACD$1, " Equity"), "PX_LAST", "1/1/1900", "4/15/2016")</f>
        <v>#NAME?</v>
      </c>
      <c r="ACE2" t="e">
        <f ca="1">_xll.BDH(CONCATENATE("TNA US 04/15/16 P", ACF$1, " Equity"), "PX_LAST", "1/1/1900", "4/15/2016")</f>
        <v>#NAME?</v>
      </c>
      <c r="ACG2" t="e">
        <f ca="1">_xll.BDH(CONCATENATE("TNA US 04/15/16 P", ACH$1, " Equity"), "PX_LAST", "1/1/1900", "4/15/2016")</f>
        <v>#NAME?</v>
      </c>
      <c r="ACI2" t="e">
        <f ca="1">_xll.BDH(CONCATENATE("TNA US 04/15/16 P", ACJ$1, " Equity"), "PX_LAST", "1/1/1900", "4/15/2016")</f>
        <v>#NAME?</v>
      </c>
      <c r="ACK2" t="e">
        <f ca="1">_xll.BDH(CONCATENATE("TNA US 04/15/16 P", ACL$1, " Equity"), "PX_LAST", "1/1/1900", "4/15/2016")</f>
        <v>#NAME?</v>
      </c>
      <c r="ACM2" t="e">
        <f ca="1">_xll.BDH(CONCATENATE("TNA US 04/15/16 P", ACN$1, " Equity"), "PX_LAST", "1/1/1900", "4/15/2016")</f>
        <v>#NAME?</v>
      </c>
      <c r="ACO2" t="e">
        <f ca="1">_xll.BDH(CONCATENATE("TNA US 04/15/16 P", ACP$1, " Equity"), "PX_LAST", "1/1/1900", "4/15/2016")</f>
        <v>#NAME?</v>
      </c>
      <c r="ACQ2" t="e">
        <f ca="1">_xll.BDH(CONCATENATE("TNA US 04/15/16 P", ACR$1, " Equity"), "PX_LAST", "1/1/1900", "4/15/2016")</f>
        <v>#NAME?</v>
      </c>
      <c r="ACS2" t="e">
        <f ca="1">_xll.BDH(CONCATENATE("TNA US 04/15/16 P", ACT$1, " Equity"), "PX_LAST", "1/1/1900", "4/15/2016")</f>
        <v>#NAME?</v>
      </c>
      <c r="ACU2" t="e">
        <f ca="1">_xll.BDH(CONCATENATE("TNA US 04/15/16 P", ACV$1, " Equity"), "PX_LAST", "1/1/1900", "4/15/2016")</f>
        <v>#NAME?</v>
      </c>
      <c r="ACW2" t="e">
        <f ca="1">_xll.BDH(CONCATENATE("TNA US 04/15/16 P", ACX$1, " Equity"), "PX_LAST", "1/1/1900", "4/15/2016")</f>
        <v>#NAME?</v>
      </c>
      <c r="ACY2" t="e">
        <f ca="1">_xll.BDH(CONCATENATE("TNA US 04/15/16 P", ACZ$1, " Equity"), "PX_LAST", "1/1/1900", "4/15/2016")</f>
        <v>#NAME?</v>
      </c>
      <c r="ADA2" t="e">
        <f ca="1">_xll.BDH(CONCATENATE("TNA US 04/15/16 P", ADB$1, " Equity"), "PX_LAST", "1/1/1900", "4/15/2016")</f>
        <v>#NAME?</v>
      </c>
      <c r="ADC2" t="e">
        <f ca="1">_xll.BDH(CONCATENATE("TNA US 04/15/16 P", ADD$1, " Equity"), "PX_LAST", "1/1/1900", "4/15/2016")</f>
        <v>#NAME?</v>
      </c>
      <c r="ADE2" t="e">
        <f ca="1">_xll.BDH(CONCATENATE("TNA US 04/15/16 P", ADF$1, " Equity"), "PX_LAST", "1/1/1900", "4/15/2016")</f>
        <v>#NAME?</v>
      </c>
      <c r="ADG2" t="e">
        <f ca="1">_xll.BDH(CONCATENATE("TNA US 04/15/16 P", ADH$1, " Equity"), "PX_LAST", "1/1/1900", "4/15/2016")</f>
        <v>#NAME?</v>
      </c>
      <c r="ADI2" t="e">
        <f ca="1">_xll.BDH(CONCATENATE("TNA US 04/15/16 P", ADJ$1, " Equity"), "PX_LAST", "1/1/1900", "4/15/2016")</f>
        <v>#NAME?</v>
      </c>
      <c r="ADK2" t="e">
        <f ca="1">_xll.BDH(CONCATENATE("TNA US 04/15/16 P", ADL$1, " Equity"), "PX_LAST", "1/1/1900", "4/15/2016")</f>
        <v>#NAME?</v>
      </c>
      <c r="ADM2" t="e">
        <f ca="1">_xll.BDH(CONCATENATE("TNA US 04/15/16 P", ADN$1, " Equity"), "PX_LAST", "1/1/1900", "4/15/2016")</f>
        <v>#NAME?</v>
      </c>
      <c r="ADO2" t="e">
        <f ca="1">_xll.BDH(CONCATENATE("TNA US 04/15/16 P", ADP$1, " Equity"), "PX_LAST", "1/1/1900", "4/15/2016")</f>
        <v>#NAME?</v>
      </c>
      <c r="ADQ2" t="e">
        <f ca="1">_xll.BDH(CONCATENATE("TNA US 04/15/16 P", ADR$1, " Equity"), "PX_LAST", "1/1/1900", "4/15/2016")</f>
        <v>#NAME?</v>
      </c>
      <c r="ADS2" t="e">
        <f ca="1">_xll.BDH(CONCATENATE("TNA US 04/15/16 P", ADT$1, " Equity"), "PX_LAST", "1/1/1900", "4/15/2016")</f>
        <v>#NAME?</v>
      </c>
      <c r="ADU2" t="e">
        <f ca="1">_xll.BDH(CONCATENATE("TNA US 04/15/16 P", ADV$1, " Equity"), "PX_LAST", "1/1/1900", "4/15/2016")</f>
        <v>#NAME?</v>
      </c>
    </row>
    <row r="3" spans="1:802" x14ac:dyDescent="0.25">
      <c r="CC3" s="1"/>
      <c r="CO3" s="1"/>
      <c r="CS3" s="1"/>
      <c r="CW3" s="1"/>
      <c r="DM3" s="1"/>
      <c r="DQ3" s="1"/>
      <c r="DU3" s="1"/>
      <c r="DY3" s="1"/>
      <c r="EC3" s="1"/>
      <c r="EG3" s="1"/>
      <c r="EK3" s="1"/>
      <c r="EO3" s="1"/>
      <c r="ES3" s="1"/>
      <c r="EW3" s="1"/>
      <c r="EY3" s="1"/>
      <c r="FA3" s="1"/>
      <c r="FE3" s="1"/>
      <c r="FI3" s="1"/>
      <c r="FM3" s="1"/>
      <c r="FQ3" s="1"/>
      <c r="FU3" s="1"/>
      <c r="FY3" s="1"/>
      <c r="GA3" s="1"/>
      <c r="GC3" s="1"/>
      <c r="GG3" s="1"/>
      <c r="GI3" s="1"/>
      <c r="GK3" s="1"/>
      <c r="GM3" s="1"/>
      <c r="GO3" s="1"/>
      <c r="GQ3" s="1"/>
      <c r="GS3" s="1"/>
      <c r="GW3" s="1"/>
      <c r="GY3" s="1"/>
      <c r="HA3" s="1"/>
      <c r="HC3" s="1"/>
      <c r="HE3" s="1"/>
      <c r="HG3" s="1"/>
      <c r="HI3" s="1"/>
      <c r="HK3" s="1"/>
      <c r="HM3" s="1"/>
      <c r="HO3" s="1"/>
      <c r="HQ3" s="1"/>
      <c r="HS3" s="1"/>
      <c r="HU3" s="1"/>
      <c r="HW3" s="1"/>
      <c r="HY3" s="1"/>
      <c r="IA3" s="1"/>
      <c r="IC3" s="1"/>
      <c r="IE3" s="1"/>
      <c r="IG3" s="1"/>
      <c r="II3" s="1"/>
      <c r="IK3" s="1"/>
      <c r="IO3" s="1"/>
      <c r="IQ3" s="1"/>
      <c r="IS3" s="1"/>
      <c r="IW3" s="1"/>
      <c r="JA3" s="1"/>
      <c r="JE3" s="1"/>
      <c r="JI3" s="1"/>
      <c r="JM3" s="1"/>
      <c r="JQ3" s="1"/>
      <c r="JU3" s="1"/>
      <c r="JY3" s="1"/>
      <c r="KC3" s="1"/>
      <c r="KG3" s="1"/>
      <c r="KK3" s="1"/>
      <c r="KO3" s="1"/>
      <c r="KS3" s="1"/>
      <c r="KW3" s="1"/>
      <c r="LA3" s="1"/>
      <c r="LE3" s="1"/>
      <c r="LI3" s="1"/>
      <c r="LM3" s="1"/>
      <c r="LU3" s="1"/>
      <c r="MC3" s="1"/>
      <c r="MG3" s="1"/>
      <c r="MK3" s="1"/>
      <c r="MO3" s="1"/>
      <c r="MS3" s="1"/>
      <c r="MW3" s="1"/>
      <c r="NE3" s="1"/>
      <c r="NI3" s="1"/>
      <c r="NM3" s="1"/>
      <c r="NQ3" s="1"/>
      <c r="OK3" s="1"/>
    </row>
    <row r="4" spans="1:802" x14ac:dyDescent="0.25">
      <c r="CC4" s="1"/>
      <c r="CS4" s="1"/>
      <c r="CW4" s="1"/>
      <c r="DM4" s="1"/>
      <c r="DQ4" s="1"/>
      <c r="DU4" s="1"/>
      <c r="DY4" s="1"/>
      <c r="EC4" s="1"/>
      <c r="EG4" s="1"/>
      <c r="EK4" s="1"/>
      <c r="EO4" s="1"/>
      <c r="ES4" s="1"/>
      <c r="EW4" s="1"/>
      <c r="FA4" s="1"/>
      <c r="FE4" s="1"/>
      <c r="FI4" s="1"/>
      <c r="FM4" s="1"/>
      <c r="FQ4" s="1"/>
      <c r="FU4" s="1"/>
      <c r="FY4" s="1"/>
      <c r="GC4" s="1"/>
      <c r="GG4" s="1"/>
      <c r="GK4" s="1"/>
      <c r="GM4" s="1"/>
      <c r="GO4" s="1"/>
      <c r="GS4" s="1"/>
      <c r="GW4" s="1"/>
      <c r="GY4" s="1"/>
      <c r="HA4" s="1"/>
      <c r="HC4" s="1"/>
      <c r="HE4" s="1"/>
      <c r="HG4" s="1"/>
      <c r="HI4" s="1"/>
      <c r="HK4" s="1"/>
      <c r="HM4" s="1"/>
      <c r="HO4" s="1"/>
      <c r="HQ4" s="1"/>
      <c r="HS4" s="1"/>
      <c r="HU4" s="1"/>
      <c r="HW4" s="1"/>
      <c r="HY4" s="1"/>
      <c r="IA4" s="1"/>
      <c r="IC4" s="1"/>
      <c r="IE4" s="1"/>
      <c r="IG4" s="1"/>
      <c r="II4" s="1"/>
      <c r="IK4" s="1"/>
      <c r="IO4" s="1"/>
      <c r="IS4" s="1"/>
      <c r="IW4" s="1"/>
      <c r="JA4" s="1"/>
      <c r="JE4" s="1"/>
      <c r="JI4" s="1"/>
      <c r="JM4" s="1"/>
      <c r="JQ4" s="1"/>
      <c r="JU4" s="1"/>
      <c r="JY4" s="1"/>
      <c r="KC4" s="1"/>
      <c r="KG4" s="1"/>
      <c r="KK4" s="1"/>
      <c r="KO4" s="1"/>
      <c r="KS4" s="1"/>
      <c r="KW4" s="1"/>
      <c r="LE4" s="1"/>
      <c r="LI4" s="1"/>
      <c r="LM4" s="1"/>
      <c r="LU4" s="1"/>
      <c r="MC4" s="1"/>
      <c r="MG4" s="1"/>
      <c r="MK4" s="1"/>
      <c r="MO4" s="1"/>
      <c r="MS4" s="1"/>
      <c r="MW4" s="1"/>
      <c r="NE4" s="1"/>
      <c r="NI4" s="1"/>
      <c r="NM4" s="1"/>
      <c r="OK4" s="1"/>
    </row>
    <row r="5" spans="1:802" x14ac:dyDescent="0.25">
      <c r="CC5" s="1"/>
      <c r="CS5" s="1"/>
      <c r="CW5" s="1"/>
      <c r="DM5" s="1"/>
      <c r="DQ5" s="1"/>
      <c r="DU5" s="1"/>
      <c r="DY5" s="1"/>
      <c r="EC5" s="1"/>
      <c r="EG5" s="1"/>
      <c r="EK5" s="1"/>
      <c r="EO5" s="1"/>
      <c r="ES5" s="1"/>
      <c r="EW5" s="1"/>
      <c r="FA5" s="1"/>
      <c r="FE5" s="1"/>
      <c r="FI5" s="1"/>
      <c r="FM5" s="1"/>
      <c r="FQ5" s="1"/>
      <c r="FU5" s="1"/>
      <c r="FY5" s="1"/>
      <c r="GC5" s="1"/>
      <c r="GG5" s="1"/>
      <c r="GK5" s="1"/>
      <c r="GM5" s="1"/>
      <c r="GO5" s="1"/>
      <c r="GS5" s="1"/>
      <c r="GW5" s="1"/>
      <c r="GY5" s="1"/>
      <c r="HA5" s="1"/>
      <c r="HC5" s="1"/>
      <c r="HE5" s="1"/>
      <c r="HG5" s="1"/>
      <c r="HI5" s="1"/>
      <c r="HK5" s="1"/>
      <c r="HM5" s="1"/>
      <c r="HO5" s="1"/>
      <c r="HQ5" s="1"/>
      <c r="HS5" s="1"/>
      <c r="HU5" s="1"/>
      <c r="HW5" s="1"/>
      <c r="HY5" s="1"/>
      <c r="IA5" s="1"/>
      <c r="IC5" s="1"/>
      <c r="IE5" s="1"/>
      <c r="IG5" s="1"/>
      <c r="II5" s="1"/>
      <c r="IK5" s="1"/>
      <c r="IO5" s="1"/>
      <c r="IS5" s="1"/>
      <c r="IW5" s="1"/>
      <c r="JA5" s="1"/>
      <c r="JE5" s="1"/>
      <c r="JI5" s="1"/>
      <c r="JM5" s="1"/>
      <c r="JQ5" s="1"/>
      <c r="JU5" s="1"/>
      <c r="JY5" s="1"/>
      <c r="KC5" s="1"/>
      <c r="KG5" s="1"/>
      <c r="KK5" s="1"/>
      <c r="KO5" s="1"/>
      <c r="KS5" s="1"/>
      <c r="LE5" s="1"/>
      <c r="LI5" s="1"/>
      <c r="LM5" s="1"/>
      <c r="LU5" s="1"/>
      <c r="MC5" s="1"/>
      <c r="MG5" s="1"/>
      <c r="MK5" s="1"/>
      <c r="MS5" s="1"/>
      <c r="MW5" s="1"/>
      <c r="OK5" s="1"/>
    </row>
    <row r="6" spans="1:802" x14ac:dyDescent="0.25">
      <c r="CC6" s="1"/>
      <c r="CW6" s="1"/>
      <c r="DM6" s="1"/>
      <c r="DQ6" s="1"/>
      <c r="DU6" s="1"/>
      <c r="DY6" s="1"/>
      <c r="EC6" s="1"/>
      <c r="EG6" s="1"/>
      <c r="EK6" s="1"/>
      <c r="EO6" s="1"/>
      <c r="ES6" s="1"/>
      <c r="EW6" s="1"/>
      <c r="FA6" s="1"/>
      <c r="FE6" s="1"/>
      <c r="FI6" s="1"/>
      <c r="FM6" s="1"/>
      <c r="FQ6" s="1"/>
      <c r="FU6" s="1"/>
      <c r="FY6" s="1"/>
      <c r="GC6" s="1"/>
      <c r="GG6" s="1"/>
      <c r="GK6" s="1"/>
      <c r="GM6" s="1"/>
      <c r="GO6" s="1"/>
      <c r="GS6" s="1"/>
      <c r="GW6" s="1"/>
      <c r="GY6" s="1"/>
      <c r="HA6" s="1"/>
      <c r="HC6" s="1"/>
      <c r="HE6" s="1"/>
      <c r="HG6" s="1"/>
      <c r="HI6" s="1"/>
      <c r="HK6" s="1"/>
      <c r="HM6" s="1"/>
      <c r="HO6" s="1"/>
      <c r="HQ6" s="1"/>
      <c r="HS6" s="1"/>
      <c r="HU6" s="1"/>
      <c r="HW6" s="1"/>
      <c r="HY6" s="1"/>
      <c r="IA6" s="1"/>
      <c r="IC6" s="1"/>
      <c r="IE6" s="1"/>
      <c r="IG6" s="1"/>
      <c r="II6" s="1"/>
      <c r="IK6" s="1"/>
      <c r="IO6" s="1"/>
      <c r="IS6" s="1"/>
      <c r="IW6" s="1"/>
      <c r="JA6" s="1"/>
      <c r="JE6" s="1"/>
      <c r="JI6" s="1"/>
      <c r="JM6" s="1"/>
      <c r="JQ6" s="1"/>
      <c r="JU6" s="1"/>
      <c r="JY6" s="1"/>
      <c r="KC6" s="1"/>
      <c r="KG6" s="1"/>
      <c r="KK6" s="1"/>
      <c r="KO6" s="1"/>
      <c r="KS6" s="1"/>
      <c r="LE6" s="1"/>
      <c r="LI6" s="1"/>
      <c r="LU6" s="1"/>
      <c r="MC6" s="1"/>
      <c r="MG6" s="1"/>
      <c r="MK6" s="1"/>
      <c r="MS6" s="1"/>
      <c r="MW6" s="1"/>
      <c r="OK6" s="1"/>
    </row>
    <row r="7" spans="1:802" x14ac:dyDescent="0.25">
      <c r="CC7" s="1"/>
      <c r="CW7" s="1"/>
      <c r="DM7" s="1"/>
      <c r="DQ7" s="1"/>
      <c r="DU7" s="1"/>
      <c r="DY7" s="1"/>
      <c r="EC7" s="1"/>
      <c r="EG7" s="1"/>
      <c r="EK7" s="1"/>
      <c r="EO7" s="1"/>
      <c r="ES7" s="1"/>
      <c r="EW7" s="1"/>
      <c r="FA7" s="1"/>
      <c r="FE7" s="1"/>
      <c r="FI7" s="1"/>
      <c r="FM7" s="1"/>
      <c r="FQ7" s="1"/>
      <c r="FU7" s="1"/>
      <c r="FY7" s="1"/>
      <c r="GC7" s="1"/>
      <c r="GG7" s="1"/>
      <c r="GK7" s="1"/>
      <c r="GM7" s="1"/>
      <c r="GO7" s="1"/>
      <c r="GS7" s="1"/>
      <c r="GW7" s="1"/>
      <c r="GY7" s="1"/>
      <c r="HA7" s="1"/>
      <c r="HC7" s="1"/>
      <c r="HE7" s="1"/>
      <c r="HG7" s="1"/>
      <c r="HI7" s="1"/>
      <c r="HK7" s="1"/>
      <c r="HM7" s="1"/>
      <c r="HO7" s="1"/>
      <c r="HQ7" s="1"/>
      <c r="HS7" s="1"/>
      <c r="HU7" s="1"/>
      <c r="HW7" s="1"/>
      <c r="HY7" s="1"/>
      <c r="IA7" s="1"/>
      <c r="IC7" s="1"/>
      <c r="IE7" s="1"/>
      <c r="IG7" s="1"/>
      <c r="IK7" s="1"/>
      <c r="IO7" s="1"/>
      <c r="IS7" s="1"/>
      <c r="IW7" s="1"/>
      <c r="JA7" s="1"/>
      <c r="JE7" s="1"/>
      <c r="JI7" s="1"/>
      <c r="JM7" s="1"/>
      <c r="JQ7" s="1"/>
      <c r="JU7" s="1"/>
      <c r="JY7" s="1"/>
      <c r="KC7" s="1"/>
      <c r="KG7" s="1"/>
      <c r="KO7" s="1"/>
      <c r="KS7" s="1"/>
      <c r="LI7" s="1"/>
      <c r="MC7" s="1"/>
      <c r="MG7" s="1"/>
      <c r="MK7" s="1"/>
      <c r="MW7" s="1"/>
      <c r="OK7" s="1"/>
    </row>
    <row r="8" spans="1:802" x14ac:dyDescent="0.25">
      <c r="CC8" s="1"/>
      <c r="CW8" s="1"/>
      <c r="DM8" s="1"/>
      <c r="DQ8" s="1"/>
      <c r="DU8" s="1"/>
      <c r="DY8" s="1"/>
      <c r="EC8" s="1"/>
      <c r="EG8" s="1"/>
      <c r="EK8" s="1"/>
      <c r="EO8" s="1"/>
      <c r="ES8" s="1"/>
      <c r="EW8" s="1"/>
      <c r="FA8" s="1"/>
      <c r="FE8" s="1"/>
      <c r="FI8" s="1"/>
      <c r="FM8" s="1"/>
      <c r="FQ8" s="1"/>
      <c r="FU8" s="1"/>
      <c r="FY8" s="1"/>
      <c r="GC8" s="1"/>
      <c r="GG8" s="1"/>
      <c r="GK8" s="1"/>
      <c r="GO8" s="1"/>
      <c r="GS8" s="1"/>
      <c r="GW8" s="1"/>
      <c r="GY8" s="1"/>
      <c r="HA8" s="1"/>
      <c r="HC8" s="1"/>
      <c r="HE8" s="1"/>
      <c r="HG8" s="1"/>
      <c r="HI8" s="1"/>
      <c r="HK8" s="1"/>
      <c r="HM8" s="1"/>
      <c r="HO8" s="1"/>
      <c r="HQ8" s="1"/>
      <c r="HS8" s="1"/>
      <c r="HU8" s="1"/>
      <c r="HW8" s="1"/>
      <c r="HY8" s="1"/>
      <c r="IA8" s="1"/>
      <c r="IC8" s="1"/>
      <c r="IE8" s="1"/>
      <c r="IG8" s="1"/>
      <c r="IK8" s="1"/>
      <c r="IO8" s="1"/>
      <c r="IS8" s="1"/>
      <c r="IW8" s="1"/>
      <c r="JA8" s="1"/>
      <c r="JE8" s="1"/>
      <c r="JI8" s="1"/>
      <c r="JM8" s="1"/>
      <c r="JQ8" s="1"/>
      <c r="JU8" s="1"/>
      <c r="JY8" s="1"/>
      <c r="KC8" s="1"/>
      <c r="KG8" s="1"/>
      <c r="KO8" s="1"/>
      <c r="KS8" s="1"/>
      <c r="LI8" s="1"/>
      <c r="MC8" s="1"/>
      <c r="MG8" s="1"/>
      <c r="MK8" s="1"/>
      <c r="MW8" s="1"/>
      <c r="OK8" s="1"/>
    </row>
    <row r="9" spans="1:802" x14ac:dyDescent="0.25">
      <c r="CC9" s="1"/>
      <c r="CW9" s="1"/>
      <c r="DM9" s="1"/>
      <c r="DQ9" s="1"/>
      <c r="DU9" s="1"/>
      <c r="DY9" s="1"/>
      <c r="EC9" s="1"/>
      <c r="EG9" s="1"/>
      <c r="EK9" s="1"/>
      <c r="EO9" s="1"/>
      <c r="ES9" s="1"/>
      <c r="EW9" s="1"/>
      <c r="FA9" s="1"/>
      <c r="FE9" s="1"/>
      <c r="FI9" s="1"/>
      <c r="FM9" s="1"/>
      <c r="FQ9" s="1"/>
      <c r="FU9" s="1"/>
      <c r="FY9" s="1"/>
      <c r="GC9" s="1"/>
      <c r="GG9" s="1"/>
      <c r="GK9" s="1"/>
      <c r="GO9" s="1"/>
      <c r="GS9" s="1"/>
      <c r="GW9" s="1"/>
      <c r="GY9" s="1"/>
      <c r="HA9" s="1"/>
      <c r="HC9" s="1"/>
      <c r="HE9" s="1"/>
      <c r="HG9" s="1"/>
      <c r="HI9" s="1"/>
      <c r="HK9" s="1"/>
      <c r="HM9" s="1"/>
      <c r="HO9" s="1"/>
      <c r="HQ9" s="1"/>
      <c r="HS9" s="1"/>
      <c r="HU9" s="1"/>
      <c r="HW9" s="1"/>
      <c r="HY9" s="1"/>
      <c r="IA9" s="1"/>
      <c r="IC9" s="1"/>
      <c r="IG9" s="1"/>
      <c r="IK9" s="1"/>
      <c r="IO9" s="1"/>
      <c r="IS9" s="1"/>
      <c r="IW9" s="1"/>
      <c r="JA9" s="1"/>
      <c r="JE9" s="1"/>
      <c r="JI9" s="1"/>
      <c r="JM9" s="1"/>
      <c r="JQ9" s="1"/>
      <c r="JU9" s="1"/>
      <c r="JY9" s="1"/>
      <c r="KC9" s="1"/>
      <c r="KG9" s="1"/>
      <c r="KO9" s="1"/>
      <c r="KS9" s="1"/>
      <c r="LI9" s="1"/>
      <c r="MC9" s="1"/>
      <c r="MK9" s="1"/>
      <c r="MW9" s="1"/>
      <c r="OK9" s="1"/>
    </row>
    <row r="10" spans="1:802" x14ac:dyDescent="0.25">
      <c r="CW10" s="1"/>
      <c r="DM10" s="1"/>
      <c r="DQ10" s="1"/>
      <c r="DU10" s="1"/>
      <c r="DY10" s="1"/>
      <c r="EC10" s="1"/>
      <c r="EG10" s="1"/>
      <c r="EK10" s="1"/>
      <c r="EO10" s="1"/>
      <c r="ES10" s="1"/>
      <c r="EW10" s="1"/>
      <c r="FA10" s="1"/>
      <c r="FE10" s="1"/>
      <c r="FI10" s="1"/>
      <c r="FM10" s="1"/>
      <c r="FQ10" s="1"/>
      <c r="FU10" s="1"/>
      <c r="FY10" s="1"/>
      <c r="GC10" s="1"/>
      <c r="GG10" s="1"/>
      <c r="GK10" s="1"/>
      <c r="GO10" s="1"/>
      <c r="GS10" s="1"/>
      <c r="GW10" s="1"/>
      <c r="GY10" s="1"/>
      <c r="HA10" s="1"/>
      <c r="HC10" s="1"/>
      <c r="HE10" s="1"/>
      <c r="HG10" s="1"/>
      <c r="HI10" s="1"/>
      <c r="HM10" s="1"/>
      <c r="HO10" s="1"/>
      <c r="HQ10" s="1"/>
      <c r="HS10" s="1"/>
      <c r="HU10" s="1"/>
      <c r="HW10" s="1"/>
      <c r="HY10" s="1"/>
      <c r="IC10" s="1"/>
      <c r="IG10" s="1"/>
      <c r="IK10" s="1"/>
      <c r="IO10" s="1"/>
      <c r="IS10" s="1"/>
      <c r="IW10" s="1"/>
      <c r="JA10" s="1"/>
      <c r="JE10" s="1"/>
      <c r="JI10" s="1"/>
      <c r="JM10" s="1"/>
      <c r="JQ10" s="1"/>
      <c r="JU10" s="1"/>
      <c r="JY10" s="1"/>
      <c r="KC10" s="1"/>
      <c r="KG10" s="1"/>
      <c r="KO10" s="1"/>
      <c r="KS10" s="1"/>
      <c r="LI10" s="1"/>
      <c r="MC10" s="1"/>
      <c r="MK10" s="1"/>
      <c r="MW10" s="1"/>
      <c r="OK10" s="1"/>
    </row>
    <row r="11" spans="1:802" x14ac:dyDescent="0.25">
      <c r="CW11" s="1"/>
      <c r="DM11" s="1"/>
      <c r="DQ11" s="1"/>
      <c r="DU11" s="1"/>
      <c r="DY11" s="1"/>
      <c r="EC11" s="1"/>
      <c r="EG11" s="1"/>
      <c r="EK11" s="1"/>
      <c r="EO11" s="1"/>
      <c r="ES11" s="1"/>
      <c r="EW11" s="1"/>
      <c r="FA11" s="1"/>
      <c r="FE11" s="1"/>
      <c r="FI11" s="1"/>
      <c r="FM11" s="1"/>
      <c r="FQ11" s="1"/>
      <c r="FU11" s="1"/>
      <c r="FY11" s="1"/>
      <c r="GC11" s="1"/>
      <c r="GG11" s="1"/>
      <c r="GK11" s="1"/>
      <c r="GO11" s="1"/>
      <c r="GS11" s="1"/>
      <c r="GW11" s="1"/>
      <c r="GY11" s="1"/>
      <c r="HA11" s="1"/>
      <c r="HC11" s="1"/>
      <c r="HE11" s="1"/>
      <c r="HI11" s="1"/>
      <c r="HM11" s="1"/>
      <c r="HO11" s="1"/>
      <c r="HQ11" s="1"/>
      <c r="HU11" s="1"/>
      <c r="HW11" s="1"/>
      <c r="HY11" s="1"/>
      <c r="IC11" s="1"/>
      <c r="IG11" s="1"/>
      <c r="IK11" s="1"/>
      <c r="IO11" s="1"/>
      <c r="IS11" s="1"/>
      <c r="IW11" s="1"/>
      <c r="JA11" s="1"/>
      <c r="JE11" s="1"/>
      <c r="JI11" s="1"/>
      <c r="JM11" s="1"/>
      <c r="JQ11" s="1"/>
      <c r="JU11" s="1"/>
      <c r="KG11" s="1"/>
      <c r="KO11" s="1"/>
      <c r="KS11" s="1"/>
      <c r="LI11" s="1"/>
      <c r="MC11" s="1"/>
      <c r="MK11" s="1"/>
    </row>
    <row r="12" spans="1:802" x14ac:dyDescent="0.25">
      <c r="CW12" s="1"/>
      <c r="DM12" s="1"/>
      <c r="DQ12" s="1"/>
      <c r="DU12" s="1"/>
      <c r="DY12" s="1"/>
      <c r="EC12" s="1"/>
      <c r="EG12" s="1"/>
      <c r="EK12" s="1"/>
      <c r="EO12" s="1"/>
      <c r="ES12" s="1"/>
      <c r="EW12" s="1"/>
      <c r="FA12" s="1"/>
      <c r="FE12" s="1"/>
      <c r="FI12" s="1"/>
      <c r="FM12" s="1"/>
      <c r="FQ12" s="1"/>
      <c r="FU12" s="1"/>
      <c r="FY12" s="1"/>
      <c r="GC12" s="1"/>
      <c r="GG12" s="1"/>
      <c r="GK12" s="1"/>
      <c r="GO12" s="1"/>
      <c r="GS12" s="1"/>
      <c r="GW12" s="1"/>
      <c r="HA12" s="1"/>
      <c r="HC12" s="1"/>
      <c r="HE12" s="1"/>
      <c r="HI12" s="1"/>
      <c r="HM12" s="1"/>
      <c r="HO12" s="1"/>
      <c r="HQ12" s="1"/>
      <c r="HU12" s="1"/>
      <c r="HW12" s="1"/>
      <c r="HY12" s="1"/>
      <c r="IC12" s="1"/>
      <c r="IG12" s="1"/>
      <c r="IK12" s="1"/>
      <c r="IO12" s="1"/>
      <c r="IS12" s="1"/>
      <c r="IW12" s="1"/>
      <c r="JA12" s="1"/>
      <c r="JE12" s="1"/>
      <c r="JI12" s="1"/>
      <c r="JM12" s="1"/>
      <c r="JQ12" s="1"/>
      <c r="JU12" s="1"/>
      <c r="KG12" s="1"/>
      <c r="KO12" s="1"/>
      <c r="KS12" s="1"/>
      <c r="LI12" s="1"/>
      <c r="MC12" s="1"/>
    </row>
    <row r="13" spans="1:802" x14ac:dyDescent="0.25">
      <c r="CW13" s="1"/>
      <c r="DM13" s="1"/>
      <c r="DQ13" s="1"/>
      <c r="DU13" s="1"/>
      <c r="DY13" s="1"/>
      <c r="EC13" s="1"/>
      <c r="EG13" s="1"/>
      <c r="EK13" s="1"/>
      <c r="EO13" s="1"/>
      <c r="ES13" s="1"/>
      <c r="EW13" s="1"/>
      <c r="FA13" s="1"/>
      <c r="FE13" s="1"/>
      <c r="FI13" s="1"/>
      <c r="FM13" s="1"/>
      <c r="FQ13" s="1"/>
      <c r="FU13" s="1"/>
      <c r="FY13" s="1"/>
      <c r="GC13" s="1"/>
      <c r="GG13" s="1"/>
      <c r="GK13" s="1"/>
      <c r="GO13" s="1"/>
      <c r="GS13" s="1"/>
      <c r="GW13" s="1"/>
      <c r="HA13" s="1"/>
      <c r="HC13" s="1"/>
      <c r="HE13" s="1"/>
      <c r="HI13" s="1"/>
      <c r="HM13" s="1"/>
      <c r="HQ13" s="1"/>
      <c r="HU13" s="1"/>
      <c r="HY13" s="1"/>
      <c r="IC13" s="1"/>
      <c r="IG13" s="1"/>
      <c r="IK13" s="1"/>
      <c r="IO13" s="1"/>
      <c r="IS13" s="1"/>
      <c r="IW13" s="1"/>
      <c r="JA13" s="1"/>
      <c r="JE13" s="1"/>
      <c r="JI13" s="1"/>
      <c r="JM13" s="1"/>
      <c r="JQ13" s="1"/>
      <c r="JU13" s="1"/>
      <c r="KG13" s="1"/>
      <c r="KO13" s="1"/>
      <c r="KS13" s="1"/>
      <c r="LI13" s="1"/>
      <c r="MC13" s="1"/>
    </row>
    <row r="14" spans="1:802" x14ac:dyDescent="0.25">
      <c r="CW14" s="1"/>
      <c r="DM14" s="1"/>
      <c r="DQ14" s="1"/>
      <c r="DU14" s="1"/>
      <c r="DY14" s="1"/>
      <c r="EC14" s="1"/>
      <c r="EG14" s="1"/>
      <c r="EK14" s="1"/>
      <c r="EO14" s="1"/>
      <c r="ES14" s="1"/>
      <c r="EW14" s="1"/>
      <c r="FA14" s="1"/>
      <c r="FE14" s="1"/>
      <c r="FI14" s="1"/>
      <c r="FM14" s="1"/>
      <c r="FQ14" s="1"/>
      <c r="FU14" s="1"/>
      <c r="FY14" s="1"/>
      <c r="GC14" s="1"/>
      <c r="GG14" s="1"/>
      <c r="GK14" s="1"/>
      <c r="GO14" s="1"/>
      <c r="GS14" s="1"/>
      <c r="GW14" s="1"/>
      <c r="HA14" s="1"/>
      <c r="HE14" s="1"/>
      <c r="HI14" s="1"/>
      <c r="HM14" s="1"/>
      <c r="HQ14" s="1"/>
      <c r="HU14" s="1"/>
      <c r="HY14" s="1"/>
      <c r="IC14" s="1"/>
      <c r="IG14" s="1"/>
      <c r="IK14" s="1"/>
      <c r="IO14" s="1"/>
      <c r="IS14" s="1"/>
      <c r="IW14" s="1"/>
      <c r="JA14" s="1"/>
      <c r="JE14" s="1"/>
      <c r="JI14" s="1"/>
      <c r="JM14" s="1"/>
      <c r="JQ14" s="1"/>
      <c r="JU14" s="1"/>
      <c r="KG14" s="1"/>
      <c r="KO14" s="1"/>
      <c r="KS14" s="1"/>
      <c r="LI14" s="1"/>
      <c r="MC14" s="1"/>
    </row>
    <row r="15" spans="1:802" x14ac:dyDescent="0.25">
      <c r="CW15" s="1"/>
      <c r="DM15" s="1"/>
      <c r="DQ15" s="1"/>
      <c r="DU15" s="1"/>
      <c r="DY15" s="1"/>
      <c r="EC15" s="1"/>
      <c r="EG15" s="1"/>
      <c r="EK15" s="1"/>
      <c r="EO15" s="1"/>
      <c r="ES15" s="1"/>
      <c r="EW15" s="1"/>
      <c r="FA15" s="1"/>
      <c r="FE15" s="1"/>
      <c r="FI15" s="1"/>
      <c r="FM15" s="1"/>
      <c r="FQ15" s="1"/>
      <c r="FU15" s="1"/>
      <c r="FY15" s="1"/>
      <c r="GC15" s="1"/>
      <c r="GG15" s="1"/>
      <c r="GK15" s="1"/>
      <c r="GO15" s="1"/>
      <c r="GS15" s="1"/>
      <c r="GW15" s="1"/>
      <c r="HA15" s="1"/>
      <c r="HE15" s="1"/>
      <c r="HI15" s="1"/>
      <c r="HM15" s="1"/>
      <c r="HQ15" s="1"/>
      <c r="HU15" s="1"/>
      <c r="HY15" s="1"/>
      <c r="IC15" s="1"/>
      <c r="IG15" s="1"/>
      <c r="IK15" s="1"/>
      <c r="IO15" s="1"/>
      <c r="IS15" s="1"/>
      <c r="IW15" s="1"/>
      <c r="JA15" s="1"/>
      <c r="JE15" s="1"/>
      <c r="JI15" s="1"/>
      <c r="JM15" s="1"/>
      <c r="JQ15" s="1"/>
      <c r="JU15" s="1"/>
      <c r="KO15" s="1"/>
      <c r="LI15" s="1"/>
      <c r="MC15" s="1"/>
    </row>
    <row r="16" spans="1:802" x14ac:dyDescent="0.25">
      <c r="CW16" s="1"/>
      <c r="DM16" s="1"/>
      <c r="DQ16" s="1"/>
      <c r="DU16" s="1"/>
      <c r="DY16" s="1"/>
      <c r="EC16" s="1"/>
      <c r="EG16" s="1"/>
      <c r="EK16" s="1"/>
      <c r="EO16" s="1"/>
      <c r="ES16" s="1"/>
      <c r="EW16" s="1"/>
      <c r="FA16" s="1"/>
      <c r="FE16" s="1"/>
      <c r="FI16" s="1"/>
      <c r="FM16" s="1"/>
      <c r="FQ16" s="1"/>
      <c r="FU16" s="1"/>
      <c r="FY16" s="1"/>
      <c r="GC16" s="1"/>
      <c r="GG16" s="1"/>
      <c r="GK16" s="1"/>
      <c r="GO16" s="1"/>
      <c r="GS16" s="1"/>
      <c r="GW16" s="1"/>
      <c r="HA16" s="1"/>
      <c r="HE16" s="1"/>
      <c r="HI16" s="1"/>
      <c r="HM16" s="1"/>
      <c r="HQ16" s="1"/>
      <c r="HU16" s="1"/>
      <c r="HY16" s="1"/>
      <c r="IC16" s="1"/>
      <c r="IG16" s="1"/>
      <c r="IK16" s="1"/>
      <c r="IO16" s="1"/>
      <c r="IS16" s="1"/>
      <c r="IW16" s="1"/>
      <c r="JA16" s="1"/>
      <c r="JE16" s="1"/>
      <c r="JI16" s="1"/>
      <c r="JM16" s="1"/>
      <c r="JQ16" s="1"/>
      <c r="JU16" s="1"/>
      <c r="KO16" s="1"/>
      <c r="LI16" s="1"/>
      <c r="MC16" s="1"/>
    </row>
    <row r="17" spans="101:341" x14ac:dyDescent="0.25">
      <c r="CW17" s="1"/>
      <c r="DM17" s="1"/>
      <c r="DQ17" s="1"/>
      <c r="DU17" s="1"/>
      <c r="DY17" s="1"/>
      <c r="EC17" s="1"/>
      <c r="EG17" s="1"/>
      <c r="EK17" s="1"/>
      <c r="EO17" s="1"/>
      <c r="ES17" s="1"/>
      <c r="EW17" s="1"/>
      <c r="FA17" s="1"/>
      <c r="FE17" s="1"/>
      <c r="FI17" s="1"/>
      <c r="FM17" s="1"/>
      <c r="FQ17" s="1"/>
      <c r="FU17" s="1"/>
      <c r="FY17" s="1"/>
      <c r="GC17" s="1"/>
      <c r="GG17" s="1"/>
      <c r="GK17" s="1"/>
      <c r="GO17" s="1"/>
      <c r="GS17" s="1"/>
      <c r="GW17" s="1"/>
      <c r="HA17" s="1"/>
      <c r="HE17" s="1"/>
      <c r="HI17" s="1"/>
      <c r="HM17" s="1"/>
      <c r="HQ17" s="1"/>
      <c r="HU17" s="1"/>
      <c r="HY17" s="1"/>
      <c r="IC17" s="1"/>
      <c r="IG17" s="1"/>
      <c r="IK17" s="1"/>
      <c r="IO17" s="1"/>
      <c r="IS17" s="1"/>
      <c r="IW17" s="1"/>
      <c r="JA17" s="1"/>
      <c r="JE17" s="1"/>
      <c r="JM17" s="1"/>
      <c r="JQ17" s="1"/>
      <c r="JU17" s="1"/>
      <c r="KO17" s="1"/>
      <c r="LI17" s="1"/>
      <c r="MC17" s="1"/>
    </row>
    <row r="18" spans="101:341" x14ac:dyDescent="0.25">
      <c r="CW18" s="1"/>
      <c r="DM18" s="1"/>
      <c r="DQ18" s="1"/>
      <c r="DU18" s="1"/>
      <c r="DY18" s="1"/>
      <c r="EC18" s="1"/>
      <c r="EG18" s="1"/>
      <c r="EK18" s="1"/>
      <c r="EO18" s="1"/>
      <c r="ES18" s="1"/>
      <c r="EW18" s="1"/>
      <c r="FA18" s="1"/>
      <c r="FE18" s="1"/>
      <c r="FI18" s="1"/>
      <c r="FM18" s="1"/>
      <c r="FQ18" s="1"/>
      <c r="FU18" s="1"/>
      <c r="FY18" s="1"/>
      <c r="GC18" s="1"/>
      <c r="GG18" s="1"/>
      <c r="GK18" s="1"/>
      <c r="GO18" s="1"/>
      <c r="GS18" s="1"/>
      <c r="GW18" s="1"/>
      <c r="HA18" s="1"/>
      <c r="HE18" s="1"/>
      <c r="HI18" s="1"/>
      <c r="HM18" s="1"/>
      <c r="HQ18" s="1"/>
      <c r="HU18" s="1"/>
      <c r="HY18" s="1"/>
      <c r="IC18" s="1"/>
      <c r="IG18" s="1"/>
      <c r="IK18" s="1"/>
      <c r="IO18" s="1"/>
      <c r="IS18" s="1"/>
      <c r="IW18" s="1"/>
      <c r="JA18" s="1"/>
      <c r="JE18" s="1"/>
      <c r="JM18" s="1"/>
      <c r="JQ18" s="1"/>
      <c r="JU18" s="1"/>
      <c r="KO18" s="1"/>
      <c r="LI18" s="1"/>
      <c r="MC18" s="1"/>
    </row>
    <row r="19" spans="101:341" x14ac:dyDescent="0.25">
      <c r="CW19" s="1"/>
      <c r="DM19" s="1"/>
      <c r="DQ19" s="1"/>
      <c r="DU19" s="1"/>
      <c r="DY19" s="1"/>
      <c r="EC19" s="1"/>
      <c r="EG19" s="1"/>
      <c r="EK19" s="1"/>
      <c r="EO19" s="1"/>
      <c r="ES19" s="1"/>
      <c r="EW19" s="1"/>
      <c r="FA19" s="1"/>
      <c r="FE19" s="1"/>
      <c r="FI19" s="1"/>
      <c r="FM19" s="1"/>
      <c r="FQ19" s="1"/>
      <c r="FU19" s="1"/>
      <c r="FY19" s="1"/>
      <c r="GC19" s="1"/>
      <c r="GG19" s="1"/>
      <c r="GK19" s="1"/>
      <c r="GO19" s="1"/>
      <c r="GS19" s="1"/>
      <c r="GW19" s="1"/>
      <c r="HA19" s="1"/>
      <c r="HE19" s="1"/>
      <c r="HI19" s="1"/>
      <c r="HM19" s="1"/>
      <c r="HQ19" s="1"/>
      <c r="HU19" s="1"/>
      <c r="HY19" s="1"/>
      <c r="IC19" s="1"/>
      <c r="IG19" s="1"/>
      <c r="IK19" s="1"/>
      <c r="IO19" s="1"/>
      <c r="IS19" s="1"/>
      <c r="IW19" s="1"/>
      <c r="JA19" s="1"/>
      <c r="JE19" s="1"/>
      <c r="JM19" s="1"/>
      <c r="JQ19" s="1"/>
      <c r="JU19" s="1"/>
      <c r="KO19" s="1"/>
      <c r="LI19" s="1"/>
      <c r="MC19" s="1"/>
    </row>
    <row r="20" spans="101:341" x14ac:dyDescent="0.25">
      <c r="CW20" s="1"/>
      <c r="DM20" s="1"/>
      <c r="DQ20" s="1"/>
      <c r="DU20" s="1"/>
      <c r="EC20" s="1"/>
      <c r="EG20" s="1"/>
      <c r="EK20" s="1"/>
      <c r="EO20" s="1"/>
      <c r="ES20" s="1"/>
      <c r="EW20" s="1"/>
      <c r="FA20" s="1"/>
      <c r="FE20" s="1"/>
      <c r="FI20" s="1"/>
      <c r="FM20" s="1"/>
      <c r="FQ20" s="1"/>
      <c r="FU20" s="1"/>
      <c r="FY20" s="1"/>
      <c r="GC20" s="1"/>
      <c r="GG20" s="1"/>
      <c r="GK20" s="1"/>
      <c r="GO20" s="1"/>
      <c r="GS20" s="1"/>
      <c r="GW20" s="1"/>
      <c r="HA20" s="1"/>
      <c r="HE20" s="1"/>
      <c r="HI20" s="1"/>
      <c r="HM20" s="1"/>
      <c r="HQ20" s="1"/>
      <c r="HU20" s="1"/>
      <c r="HY20" s="1"/>
      <c r="IC20" s="1"/>
      <c r="IG20" s="1"/>
      <c r="IK20" s="1"/>
      <c r="IO20" s="1"/>
      <c r="IS20" s="1"/>
      <c r="IW20" s="1"/>
      <c r="JA20" s="1"/>
      <c r="JE20" s="1"/>
      <c r="JM20" s="1"/>
      <c r="JQ20" s="1"/>
      <c r="JU20" s="1"/>
      <c r="KO20" s="1"/>
      <c r="LI20" s="1"/>
      <c r="MC20" s="1"/>
    </row>
    <row r="21" spans="101:341" x14ac:dyDescent="0.25">
      <c r="CW21" s="1"/>
      <c r="DM21" s="1"/>
      <c r="DQ21" s="1"/>
      <c r="DU21" s="1"/>
      <c r="EC21" s="1"/>
      <c r="EG21" s="1"/>
      <c r="EK21" s="1"/>
      <c r="EO21" s="1"/>
      <c r="ES21" s="1"/>
      <c r="EW21" s="1"/>
      <c r="FA21" s="1"/>
      <c r="FE21" s="1"/>
      <c r="FI21" s="1"/>
      <c r="FM21" s="1"/>
      <c r="FQ21" s="1"/>
      <c r="FU21" s="1"/>
      <c r="FY21" s="1"/>
      <c r="GC21" s="1"/>
      <c r="GG21" s="1"/>
      <c r="GK21" s="1"/>
      <c r="GO21" s="1"/>
      <c r="GS21" s="1"/>
      <c r="GW21" s="1"/>
      <c r="HA21" s="1"/>
      <c r="HE21" s="1"/>
      <c r="HI21" s="1"/>
      <c r="HM21" s="1"/>
      <c r="HQ21" s="1"/>
      <c r="HU21" s="1"/>
      <c r="HY21" s="1"/>
      <c r="IC21" s="1"/>
      <c r="IG21" s="1"/>
      <c r="IK21" s="1"/>
      <c r="IO21" s="1"/>
      <c r="IS21" s="1"/>
      <c r="IW21" s="1"/>
      <c r="JA21" s="1"/>
      <c r="JE21" s="1"/>
      <c r="JM21" s="1"/>
      <c r="JQ21" s="1"/>
      <c r="JU21" s="1"/>
      <c r="KO21" s="1"/>
      <c r="LI21" s="1"/>
      <c r="MC21" s="1"/>
    </row>
    <row r="22" spans="101:341" x14ac:dyDescent="0.25">
      <c r="CW22" s="1"/>
      <c r="DM22" s="1"/>
      <c r="DQ22" s="1"/>
      <c r="DU22" s="1"/>
      <c r="EC22" s="1"/>
      <c r="EG22" s="1"/>
      <c r="EK22" s="1"/>
      <c r="EO22" s="1"/>
      <c r="ES22" s="1"/>
      <c r="EW22" s="1"/>
      <c r="FA22" s="1"/>
      <c r="FE22" s="1"/>
      <c r="FI22" s="1"/>
      <c r="FM22" s="1"/>
      <c r="FQ22" s="1"/>
      <c r="FU22" s="1"/>
      <c r="FY22" s="1"/>
      <c r="GC22" s="1"/>
      <c r="GG22" s="1"/>
      <c r="GK22" s="1"/>
      <c r="GO22" s="1"/>
      <c r="GS22" s="1"/>
      <c r="GW22" s="1"/>
      <c r="HA22" s="1"/>
      <c r="HE22" s="1"/>
      <c r="HI22" s="1"/>
      <c r="HM22" s="1"/>
      <c r="HQ22" s="1"/>
      <c r="HU22" s="1"/>
      <c r="HY22" s="1"/>
      <c r="IC22" s="1"/>
      <c r="IG22" s="1"/>
      <c r="IK22" s="1"/>
      <c r="IO22" s="1"/>
      <c r="IS22" s="1"/>
      <c r="IW22" s="1"/>
      <c r="JA22" s="1"/>
      <c r="JE22" s="1"/>
      <c r="JM22" s="1"/>
      <c r="JQ22" s="1"/>
      <c r="JU22" s="1"/>
      <c r="KO22" s="1"/>
      <c r="LI22" s="1"/>
      <c r="MC22" s="1"/>
    </row>
    <row r="23" spans="101:341" x14ac:dyDescent="0.25">
      <c r="CW23" s="1"/>
      <c r="DM23" s="1"/>
      <c r="DQ23" s="1"/>
      <c r="DU23" s="1"/>
      <c r="EC23" s="1"/>
      <c r="EG23" s="1"/>
      <c r="EK23" s="1"/>
      <c r="EO23" s="1"/>
      <c r="ES23" s="1"/>
      <c r="EW23" s="1"/>
      <c r="FA23" s="1"/>
      <c r="FE23" s="1"/>
      <c r="FI23" s="1"/>
      <c r="FM23" s="1"/>
      <c r="FQ23" s="1"/>
      <c r="FU23" s="1"/>
      <c r="FY23" s="1"/>
      <c r="GC23" s="1"/>
      <c r="GG23" s="1"/>
      <c r="GK23" s="1"/>
      <c r="GO23" s="1"/>
      <c r="GS23" s="1"/>
      <c r="GW23" s="1"/>
      <c r="HA23" s="1"/>
      <c r="HE23" s="1"/>
      <c r="HI23" s="1"/>
      <c r="HM23" s="1"/>
      <c r="HQ23" s="1"/>
      <c r="HU23" s="1"/>
      <c r="HY23" s="1"/>
      <c r="IC23" s="1"/>
      <c r="IG23" s="1"/>
      <c r="IK23" s="1"/>
      <c r="IO23" s="1"/>
      <c r="IS23" s="1"/>
      <c r="IW23" s="1"/>
      <c r="JA23" s="1"/>
      <c r="JE23" s="1"/>
      <c r="JM23" s="1"/>
      <c r="JQ23" s="1"/>
      <c r="JU23" s="1"/>
      <c r="KO23" s="1"/>
      <c r="LI23" s="1"/>
      <c r="MC23" s="1"/>
    </row>
    <row r="24" spans="101:341" x14ac:dyDescent="0.25">
      <c r="CW24" s="1"/>
      <c r="DM24" s="1"/>
      <c r="DQ24" s="1"/>
      <c r="EC24" s="1"/>
      <c r="EG24" s="1"/>
      <c r="EK24" s="1"/>
      <c r="EO24" s="1"/>
      <c r="ES24" s="1"/>
      <c r="EW24" s="1"/>
      <c r="FA24" s="1"/>
      <c r="FE24" s="1"/>
      <c r="FI24" s="1"/>
      <c r="FM24" s="1"/>
      <c r="FQ24" s="1"/>
      <c r="FU24" s="1"/>
      <c r="FY24" s="1"/>
      <c r="GC24" s="1"/>
      <c r="GG24" s="1"/>
      <c r="GK24" s="1"/>
      <c r="GO24" s="1"/>
      <c r="GS24" s="1"/>
      <c r="GW24" s="1"/>
      <c r="HA24" s="1"/>
      <c r="HE24" s="1"/>
      <c r="HI24" s="1"/>
      <c r="HM24" s="1"/>
      <c r="HQ24" s="1"/>
      <c r="HU24" s="1"/>
      <c r="HY24" s="1"/>
      <c r="IC24" s="1"/>
      <c r="IG24" s="1"/>
      <c r="IK24" s="1"/>
      <c r="IO24" s="1"/>
      <c r="IW24" s="1"/>
      <c r="JA24" s="1"/>
      <c r="JE24" s="1"/>
      <c r="JM24" s="1"/>
      <c r="JQ24" s="1"/>
      <c r="JU24" s="1"/>
      <c r="KO24" s="1"/>
      <c r="LI24" s="1"/>
      <c r="MC24" s="1"/>
    </row>
    <row r="25" spans="101:341" x14ac:dyDescent="0.25">
      <c r="CW25" s="1"/>
      <c r="DM25" s="1"/>
      <c r="DQ25" s="1"/>
      <c r="EC25" s="1"/>
      <c r="EG25" s="1"/>
      <c r="EK25" s="1"/>
      <c r="EO25" s="1"/>
      <c r="ES25" s="1"/>
      <c r="EW25" s="1"/>
      <c r="FA25" s="1"/>
      <c r="FE25" s="1"/>
      <c r="FI25" s="1"/>
      <c r="FM25" s="1"/>
      <c r="FQ25" s="1"/>
      <c r="FU25" s="1"/>
      <c r="FY25" s="1"/>
      <c r="GC25" s="1"/>
      <c r="GG25" s="1"/>
      <c r="GK25" s="1"/>
      <c r="GO25" s="1"/>
      <c r="GS25" s="1"/>
      <c r="GW25" s="1"/>
      <c r="HA25" s="1"/>
      <c r="HE25" s="1"/>
      <c r="HI25" s="1"/>
      <c r="HM25" s="1"/>
      <c r="HQ25" s="1"/>
      <c r="HU25" s="1"/>
      <c r="HY25" s="1"/>
      <c r="IC25" s="1"/>
      <c r="IG25" s="1"/>
      <c r="IK25" s="1"/>
      <c r="IO25" s="1"/>
      <c r="IW25" s="1"/>
      <c r="JA25" s="1"/>
      <c r="JE25" s="1"/>
      <c r="JQ25" s="1"/>
      <c r="JU25" s="1"/>
      <c r="KO25" s="1"/>
      <c r="LI25" s="1"/>
      <c r="MC25" s="1"/>
    </row>
    <row r="26" spans="101:341" x14ac:dyDescent="0.25">
      <c r="CW26" s="1"/>
      <c r="DM26" s="1"/>
      <c r="DQ26" s="1"/>
      <c r="EC26" s="1"/>
      <c r="EG26" s="1"/>
      <c r="EK26" s="1"/>
      <c r="EO26" s="1"/>
      <c r="ES26" s="1"/>
      <c r="EW26" s="1"/>
      <c r="FA26" s="1"/>
      <c r="FE26" s="1"/>
      <c r="FI26" s="1"/>
      <c r="FM26" s="1"/>
      <c r="FQ26" s="1"/>
      <c r="FU26" s="1"/>
      <c r="FY26" s="1"/>
      <c r="GC26" s="1"/>
      <c r="GG26" s="1"/>
      <c r="GK26" s="1"/>
      <c r="GO26" s="1"/>
      <c r="GS26" s="1"/>
      <c r="GW26" s="1"/>
      <c r="HA26" s="1"/>
      <c r="HE26" s="1"/>
      <c r="HI26" s="1"/>
      <c r="HM26" s="1"/>
      <c r="HQ26" s="1"/>
      <c r="HU26" s="1"/>
      <c r="HY26" s="1"/>
      <c r="IC26" s="1"/>
      <c r="IG26" s="1"/>
      <c r="IK26" s="1"/>
      <c r="IO26" s="1"/>
      <c r="IW26" s="1"/>
      <c r="JA26" s="1"/>
      <c r="JE26" s="1"/>
      <c r="JQ26" s="1"/>
      <c r="JU26" s="1"/>
      <c r="LI26" s="1"/>
      <c r="MC26" s="1"/>
    </row>
    <row r="27" spans="101:341" x14ac:dyDescent="0.25">
      <c r="CW27" s="1"/>
      <c r="DM27" s="1"/>
      <c r="DQ27" s="1"/>
      <c r="EC27" s="1"/>
      <c r="EG27" s="1"/>
      <c r="EK27" s="1"/>
      <c r="EO27" s="1"/>
      <c r="ES27" s="1"/>
      <c r="EW27" s="1"/>
      <c r="FA27" s="1"/>
      <c r="FE27" s="1"/>
      <c r="FI27" s="1"/>
      <c r="FM27" s="1"/>
      <c r="FQ27" s="1"/>
      <c r="FU27" s="1"/>
      <c r="FY27" s="1"/>
      <c r="GC27" s="1"/>
      <c r="GG27" s="1"/>
      <c r="GK27" s="1"/>
      <c r="GO27" s="1"/>
      <c r="GS27" s="1"/>
      <c r="GW27" s="1"/>
      <c r="HA27" s="1"/>
      <c r="HE27" s="1"/>
      <c r="HI27" s="1"/>
      <c r="HM27" s="1"/>
      <c r="HQ27" s="1"/>
      <c r="HU27" s="1"/>
      <c r="HY27" s="1"/>
      <c r="IC27" s="1"/>
      <c r="IG27" s="1"/>
      <c r="IK27" s="1"/>
      <c r="IO27" s="1"/>
      <c r="IW27" s="1"/>
      <c r="JA27" s="1"/>
      <c r="JE27" s="1"/>
      <c r="JQ27" s="1"/>
      <c r="JU27" s="1"/>
      <c r="LI27" s="1"/>
      <c r="MC27" s="1"/>
    </row>
    <row r="28" spans="101:341" x14ac:dyDescent="0.25">
      <c r="CW28" s="1"/>
      <c r="DM28" s="1"/>
      <c r="DQ28" s="1"/>
      <c r="EC28" s="1"/>
      <c r="EG28" s="1"/>
      <c r="EK28" s="1"/>
      <c r="EO28" s="1"/>
      <c r="ES28" s="1"/>
      <c r="EW28" s="1"/>
      <c r="FA28" s="1"/>
      <c r="FE28" s="1"/>
      <c r="FI28" s="1"/>
      <c r="FM28" s="1"/>
      <c r="FQ28" s="1"/>
      <c r="FU28" s="1"/>
      <c r="FY28" s="1"/>
      <c r="GC28" s="1"/>
      <c r="GG28" s="1"/>
      <c r="GK28" s="1"/>
      <c r="GO28" s="1"/>
      <c r="GS28" s="1"/>
      <c r="GW28" s="1"/>
      <c r="HA28" s="1"/>
      <c r="HE28" s="1"/>
      <c r="HI28" s="1"/>
      <c r="HM28" s="1"/>
      <c r="HQ28" s="1"/>
      <c r="HU28" s="1"/>
      <c r="HY28" s="1"/>
      <c r="IC28" s="1"/>
      <c r="IG28" s="1"/>
      <c r="IO28" s="1"/>
      <c r="IW28" s="1"/>
      <c r="JA28" s="1"/>
      <c r="JE28" s="1"/>
      <c r="JQ28" s="1"/>
      <c r="JU28" s="1"/>
      <c r="LI28" s="1"/>
      <c r="MC28" s="1"/>
    </row>
    <row r="29" spans="101:341" x14ac:dyDescent="0.25">
      <c r="CW29" s="1"/>
      <c r="DM29" s="1"/>
      <c r="DQ29" s="1"/>
      <c r="EC29" s="1"/>
      <c r="EG29" s="1"/>
      <c r="EK29" s="1"/>
      <c r="EO29" s="1"/>
      <c r="ES29" s="1"/>
      <c r="EW29" s="1"/>
      <c r="FA29" s="1"/>
      <c r="FE29" s="1"/>
      <c r="FI29" s="1"/>
      <c r="FM29" s="1"/>
      <c r="FQ29" s="1"/>
      <c r="FU29" s="1"/>
      <c r="FY29" s="1"/>
      <c r="GC29" s="1"/>
      <c r="GG29" s="1"/>
      <c r="GK29" s="1"/>
      <c r="GO29" s="1"/>
      <c r="GS29" s="1"/>
      <c r="GW29" s="1"/>
      <c r="HA29" s="1"/>
      <c r="HE29" s="1"/>
      <c r="HI29" s="1"/>
      <c r="HM29" s="1"/>
      <c r="HQ29" s="1"/>
      <c r="HU29" s="1"/>
      <c r="HY29" s="1"/>
      <c r="IC29" s="1"/>
      <c r="IG29" s="1"/>
      <c r="IO29" s="1"/>
      <c r="JA29" s="1"/>
      <c r="JE29" s="1"/>
      <c r="JU29" s="1"/>
      <c r="LI29" s="1"/>
    </row>
    <row r="30" spans="101:341" x14ac:dyDescent="0.25">
      <c r="DM30" s="1"/>
      <c r="DQ30" s="1"/>
      <c r="EC30" s="1"/>
      <c r="EK30" s="1"/>
      <c r="EO30" s="1"/>
      <c r="ES30" s="1"/>
      <c r="EW30" s="1"/>
      <c r="FA30" s="1"/>
      <c r="FE30" s="1"/>
      <c r="FI30" s="1"/>
      <c r="FM30" s="1"/>
      <c r="FQ30" s="1"/>
      <c r="FU30" s="1"/>
      <c r="FY30" s="1"/>
      <c r="GC30" s="1"/>
      <c r="GG30" s="1"/>
      <c r="GK30" s="1"/>
      <c r="GO30" s="1"/>
      <c r="GS30" s="1"/>
      <c r="GW30" s="1"/>
      <c r="HA30" s="1"/>
      <c r="HE30" s="1"/>
      <c r="HI30" s="1"/>
      <c r="HM30" s="1"/>
      <c r="HQ30" s="1"/>
      <c r="HU30" s="1"/>
      <c r="HY30" s="1"/>
      <c r="IC30" s="1"/>
      <c r="IG30" s="1"/>
      <c r="IO30" s="1"/>
      <c r="JA30" s="1"/>
      <c r="JU30" s="1"/>
      <c r="LI30" s="1"/>
    </row>
    <row r="31" spans="101:341" x14ac:dyDescent="0.25">
      <c r="DM31" s="1"/>
      <c r="DQ31" s="1"/>
      <c r="EC31" s="1"/>
      <c r="EK31" s="1"/>
      <c r="EO31" s="1"/>
      <c r="ES31" s="1"/>
      <c r="FA31" s="1"/>
      <c r="FE31" s="1"/>
      <c r="FI31" s="1"/>
      <c r="FM31" s="1"/>
      <c r="FQ31" s="1"/>
      <c r="FU31" s="1"/>
      <c r="FY31" s="1"/>
      <c r="GC31" s="1"/>
      <c r="GG31" s="1"/>
      <c r="GK31" s="1"/>
      <c r="GO31" s="1"/>
      <c r="GS31" s="1"/>
      <c r="GW31" s="1"/>
      <c r="HA31" s="1"/>
      <c r="HE31" s="1"/>
      <c r="HI31" s="1"/>
      <c r="HM31" s="1"/>
      <c r="HQ31" s="1"/>
      <c r="HU31" s="1"/>
      <c r="HY31" s="1"/>
      <c r="IC31" s="1"/>
      <c r="IG31" s="1"/>
      <c r="IO31" s="1"/>
      <c r="JA31" s="1"/>
      <c r="JU31" s="1"/>
      <c r="LI31" s="1"/>
    </row>
    <row r="32" spans="101:341" x14ac:dyDescent="0.25">
      <c r="DM32" s="1"/>
      <c r="DQ32" s="1"/>
      <c r="EC32" s="1"/>
      <c r="EK32" s="1"/>
      <c r="EO32" s="1"/>
      <c r="ES32" s="1"/>
      <c r="FE32" s="1"/>
      <c r="FI32" s="1"/>
      <c r="FM32" s="1"/>
      <c r="FQ32" s="1"/>
      <c r="FU32" s="1"/>
      <c r="FY32" s="1"/>
      <c r="GC32" s="1"/>
      <c r="GG32" s="1"/>
      <c r="GK32" s="1"/>
      <c r="GO32" s="1"/>
      <c r="GS32" s="1"/>
      <c r="GW32" s="1"/>
      <c r="HA32" s="1"/>
      <c r="HE32" s="1"/>
      <c r="HI32" s="1"/>
      <c r="HM32" s="1"/>
      <c r="HQ32" s="1"/>
      <c r="HU32" s="1"/>
      <c r="HY32" s="1"/>
      <c r="IC32" s="1"/>
      <c r="IG32" s="1"/>
      <c r="IO32" s="1"/>
      <c r="JA32" s="1"/>
      <c r="JU32" s="1"/>
      <c r="LI32" s="1"/>
    </row>
    <row r="33" spans="117:321" x14ac:dyDescent="0.25">
      <c r="DM33" s="1"/>
      <c r="DQ33" s="1"/>
      <c r="EK33" s="1"/>
      <c r="ES33" s="1"/>
      <c r="FE33" s="1"/>
      <c r="FI33" s="1"/>
      <c r="FM33" s="1"/>
      <c r="FQ33" s="1"/>
      <c r="FU33" s="1"/>
      <c r="FY33" s="1"/>
      <c r="GC33" s="1"/>
      <c r="GG33" s="1"/>
      <c r="GK33" s="1"/>
      <c r="GO33" s="1"/>
      <c r="GS33" s="1"/>
      <c r="GW33" s="1"/>
      <c r="HA33" s="1"/>
      <c r="HE33" s="1"/>
      <c r="HI33" s="1"/>
      <c r="HM33" s="1"/>
      <c r="HQ33" s="1"/>
      <c r="HU33" s="1"/>
      <c r="HY33" s="1"/>
      <c r="IC33" s="1"/>
      <c r="IG33" s="1"/>
      <c r="JA33" s="1"/>
      <c r="JU33" s="1"/>
      <c r="LI33" s="1"/>
    </row>
    <row r="34" spans="117:321" x14ac:dyDescent="0.25">
      <c r="DM34" s="1"/>
      <c r="DQ34" s="1"/>
      <c r="EK34" s="1"/>
      <c r="ES34" s="1"/>
      <c r="FE34" s="1"/>
      <c r="FI34" s="1"/>
      <c r="FM34" s="1"/>
      <c r="FQ34" s="1"/>
      <c r="FU34" s="1"/>
      <c r="FY34" s="1"/>
      <c r="GC34" s="1"/>
      <c r="GG34" s="1"/>
      <c r="GK34" s="1"/>
      <c r="GO34" s="1"/>
      <c r="GS34" s="1"/>
      <c r="GW34" s="1"/>
      <c r="HA34" s="1"/>
      <c r="HE34" s="1"/>
      <c r="HI34" s="1"/>
      <c r="HM34" s="1"/>
      <c r="HQ34" s="1"/>
      <c r="HU34" s="1"/>
      <c r="HY34" s="1"/>
      <c r="IC34" s="1"/>
      <c r="IG34" s="1"/>
      <c r="JA34" s="1"/>
      <c r="JU34" s="1"/>
      <c r="LI34" s="1"/>
    </row>
    <row r="35" spans="117:321" x14ac:dyDescent="0.25">
      <c r="DM35" s="1"/>
      <c r="DQ35" s="1"/>
      <c r="EK35" s="1"/>
      <c r="ES35" s="1"/>
      <c r="FE35" s="1"/>
      <c r="FI35" s="1"/>
      <c r="FM35" s="1"/>
      <c r="FQ35" s="1"/>
      <c r="FU35" s="1"/>
      <c r="FY35" s="1"/>
      <c r="GC35" s="1"/>
      <c r="GG35" s="1"/>
      <c r="GK35" s="1"/>
      <c r="GO35" s="1"/>
      <c r="GS35" s="1"/>
      <c r="HA35" s="1"/>
      <c r="HE35" s="1"/>
      <c r="HI35" s="1"/>
      <c r="HM35" s="1"/>
      <c r="HQ35" s="1"/>
      <c r="HU35" s="1"/>
      <c r="HY35" s="1"/>
      <c r="IC35" s="1"/>
      <c r="IG35" s="1"/>
      <c r="JA35" s="1"/>
      <c r="JU35" s="1"/>
      <c r="LI35" s="1"/>
    </row>
    <row r="36" spans="117:321" x14ac:dyDescent="0.25">
      <c r="DM36" s="1"/>
      <c r="DQ36" s="1"/>
      <c r="EK36" s="1"/>
      <c r="ES36" s="1"/>
      <c r="FE36" s="1"/>
      <c r="FI36" s="1"/>
      <c r="FM36" s="1"/>
      <c r="FQ36" s="1"/>
      <c r="FU36" s="1"/>
      <c r="FY36" s="1"/>
      <c r="GC36" s="1"/>
      <c r="GG36" s="1"/>
      <c r="GK36" s="1"/>
      <c r="GO36" s="1"/>
      <c r="GS36" s="1"/>
      <c r="HA36" s="1"/>
      <c r="HE36" s="1"/>
      <c r="HI36" s="1"/>
      <c r="HM36" s="1"/>
      <c r="HQ36" s="1"/>
      <c r="HU36" s="1"/>
      <c r="HY36" s="1"/>
      <c r="IC36" s="1"/>
      <c r="IG36" s="1"/>
      <c r="JA36" s="1"/>
      <c r="JU36" s="1"/>
      <c r="LI36" s="1"/>
    </row>
    <row r="37" spans="117:321" x14ac:dyDescent="0.25">
      <c r="DM37" s="1"/>
      <c r="DQ37" s="1"/>
      <c r="EK37" s="1"/>
      <c r="ES37" s="1"/>
      <c r="FE37" s="1"/>
      <c r="FM37" s="1"/>
      <c r="FQ37" s="1"/>
      <c r="FU37" s="1"/>
      <c r="FY37" s="1"/>
      <c r="GC37" s="1"/>
      <c r="GG37" s="1"/>
      <c r="GK37" s="1"/>
      <c r="GO37" s="1"/>
      <c r="GS37" s="1"/>
      <c r="HA37" s="1"/>
      <c r="HE37" s="1"/>
      <c r="HM37" s="1"/>
      <c r="HQ37" s="1"/>
      <c r="HU37" s="1"/>
      <c r="HY37" s="1"/>
      <c r="IC37" s="1"/>
      <c r="IG37" s="1"/>
      <c r="JA37" s="1"/>
      <c r="JU37" s="1"/>
    </row>
    <row r="38" spans="117:321" x14ac:dyDescent="0.25">
      <c r="DM38" s="1"/>
      <c r="DQ38" s="1"/>
      <c r="EK38" s="1"/>
      <c r="ES38" s="1"/>
      <c r="FE38" s="1"/>
      <c r="FM38" s="1"/>
      <c r="FQ38" s="1"/>
      <c r="FU38" s="1"/>
      <c r="FY38" s="1"/>
      <c r="GC38" s="1"/>
      <c r="GG38" s="1"/>
      <c r="GK38" s="1"/>
      <c r="GO38" s="1"/>
      <c r="GS38" s="1"/>
      <c r="HA38" s="1"/>
      <c r="HE38" s="1"/>
      <c r="HM38" s="1"/>
      <c r="HQ38" s="1"/>
      <c r="HU38" s="1"/>
      <c r="HY38" s="1"/>
      <c r="IC38" s="1"/>
      <c r="IG38" s="1"/>
      <c r="JA38" s="1"/>
      <c r="JU38" s="1"/>
    </row>
    <row r="39" spans="117:321" x14ac:dyDescent="0.25">
      <c r="DM39" s="1"/>
      <c r="DQ39" s="1"/>
      <c r="EK39" s="1"/>
      <c r="ES39" s="1"/>
      <c r="FE39" s="1"/>
      <c r="FM39" s="1"/>
      <c r="FQ39" s="1"/>
      <c r="FU39" s="1"/>
      <c r="FY39" s="1"/>
      <c r="GC39" s="1"/>
      <c r="GG39" s="1"/>
      <c r="GK39" s="1"/>
      <c r="GO39" s="1"/>
      <c r="GS39" s="1"/>
      <c r="HA39" s="1"/>
      <c r="HE39" s="1"/>
      <c r="HM39" s="1"/>
      <c r="HQ39" s="1"/>
      <c r="HU39" s="1"/>
      <c r="HY39" s="1"/>
      <c r="IC39" s="1"/>
      <c r="IG39" s="1"/>
      <c r="JA39" s="1"/>
      <c r="JU39" s="1"/>
    </row>
    <row r="40" spans="117:321" x14ac:dyDescent="0.25">
      <c r="DM40" s="1"/>
      <c r="DQ40" s="1"/>
      <c r="EK40" s="1"/>
      <c r="ES40" s="1"/>
      <c r="FE40" s="1"/>
      <c r="FM40" s="1"/>
      <c r="FQ40" s="1"/>
      <c r="FU40" s="1"/>
      <c r="FY40" s="1"/>
      <c r="GC40" s="1"/>
      <c r="GG40" s="1"/>
      <c r="GK40" s="1"/>
      <c r="GO40" s="1"/>
      <c r="GS40" s="1"/>
      <c r="HA40" s="1"/>
      <c r="HE40" s="1"/>
      <c r="HM40" s="1"/>
      <c r="HQ40" s="1"/>
      <c r="HU40" s="1"/>
      <c r="HY40" s="1"/>
      <c r="IC40" s="1"/>
      <c r="IG40" s="1"/>
      <c r="JA40" s="1"/>
      <c r="JU40" s="1"/>
    </row>
    <row r="41" spans="117:321" x14ac:dyDescent="0.25">
      <c r="DM41" s="1"/>
      <c r="DQ41" s="1"/>
      <c r="EK41" s="1"/>
      <c r="FE41" s="1"/>
      <c r="FM41" s="1"/>
      <c r="FQ41" s="1"/>
      <c r="FU41" s="1"/>
      <c r="FY41" s="1"/>
      <c r="GC41" s="1"/>
      <c r="GG41" s="1"/>
      <c r="GK41" s="1"/>
      <c r="GO41" s="1"/>
      <c r="GS41" s="1"/>
      <c r="HA41" s="1"/>
      <c r="HE41" s="1"/>
      <c r="HM41" s="1"/>
      <c r="HQ41" s="1"/>
      <c r="HU41" s="1"/>
      <c r="HY41" s="1"/>
      <c r="IC41" s="1"/>
      <c r="IG41" s="1"/>
      <c r="JA41" s="1"/>
      <c r="JU41" s="1"/>
    </row>
    <row r="42" spans="117:321" x14ac:dyDescent="0.25">
      <c r="DM42" s="1"/>
      <c r="DQ42" s="1"/>
      <c r="EK42" s="1"/>
      <c r="FE42" s="1"/>
      <c r="FM42" s="1"/>
      <c r="FQ42" s="1"/>
      <c r="FU42" s="1"/>
      <c r="FY42" s="1"/>
      <c r="GG42" s="1"/>
      <c r="GK42" s="1"/>
      <c r="GO42" s="1"/>
      <c r="GS42" s="1"/>
      <c r="HA42" s="1"/>
      <c r="HE42" s="1"/>
      <c r="HM42" s="1"/>
      <c r="HQ42" s="1"/>
      <c r="HU42" s="1"/>
      <c r="HY42" s="1"/>
      <c r="IG42" s="1"/>
      <c r="JA42" s="1"/>
      <c r="JU42" s="1"/>
    </row>
    <row r="43" spans="117:321" x14ac:dyDescent="0.25">
      <c r="DM43" s="1"/>
      <c r="DQ43" s="1"/>
      <c r="EK43" s="1"/>
      <c r="FE43" s="1"/>
      <c r="FM43" s="1"/>
      <c r="FQ43" s="1"/>
      <c r="FU43" s="1"/>
      <c r="FY43" s="1"/>
      <c r="GG43" s="1"/>
      <c r="GK43" s="1"/>
      <c r="GS43" s="1"/>
      <c r="HA43" s="1"/>
      <c r="HE43" s="1"/>
      <c r="HM43" s="1"/>
      <c r="HQ43" s="1"/>
      <c r="HU43" s="1"/>
      <c r="HY43" s="1"/>
      <c r="IG43" s="1"/>
      <c r="JA43" s="1"/>
      <c r="JU43" s="1"/>
    </row>
    <row r="44" spans="117:321" x14ac:dyDescent="0.25">
      <c r="DM44" s="1"/>
      <c r="DQ44" s="1"/>
      <c r="EK44" s="1"/>
      <c r="FE44" s="1"/>
      <c r="FM44" s="1"/>
      <c r="FQ44" s="1"/>
      <c r="FY44" s="1"/>
      <c r="GG44" s="1"/>
      <c r="GK44" s="1"/>
      <c r="GS44" s="1"/>
      <c r="HA44" s="1"/>
      <c r="HE44" s="1"/>
      <c r="HM44" s="1"/>
      <c r="HU44" s="1"/>
      <c r="IG44" s="1"/>
      <c r="JA44" s="1"/>
      <c r="JU44" s="1"/>
    </row>
    <row r="45" spans="117:321" x14ac:dyDescent="0.25">
      <c r="DM45" s="1"/>
      <c r="DQ45" s="1"/>
      <c r="EK45" s="1"/>
      <c r="FE45" s="1"/>
      <c r="FM45" s="1"/>
      <c r="FQ45" s="1"/>
      <c r="FY45" s="1"/>
      <c r="GG45" s="1"/>
      <c r="GK45" s="1"/>
      <c r="GS45" s="1"/>
      <c r="HA45" s="1"/>
      <c r="HE45" s="1"/>
      <c r="HM45" s="1"/>
      <c r="HU45" s="1"/>
      <c r="IG45" s="1"/>
      <c r="JA45" s="1"/>
      <c r="JU45" s="1"/>
    </row>
    <row r="46" spans="117:321" x14ac:dyDescent="0.25">
      <c r="DQ46" s="1"/>
      <c r="EK46" s="1"/>
      <c r="FE46" s="1"/>
      <c r="FM46" s="1"/>
      <c r="FQ46" s="1"/>
      <c r="FY46" s="1"/>
      <c r="GG46" s="1"/>
      <c r="GK46" s="1"/>
      <c r="GS46" s="1"/>
      <c r="HA46" s="1"/>
      <c r="HE46" s="1"/>
      <c r="HM46" s="1"/>
      <c r="HU46" s="1"/>
      <c r="IG46" s="1"/>
      <c r="JA46" s="1"/>
      <c r="JU46" s="1"/>
    </row>
    <row r="47" spans="117:321" x14ac:dyDescent="0.25">
      <c r="DQ47" s="1"/>
      <c r="EK47" s="1"/>
      <c r="FE47" s="1"/>
      <c r="FM47" s="1"/>
      <c r="FQ47" s="1"/>
      <c r="FY47" s="1"/>
      <c r="GG47" s="1"/>
      <c r="GK47" s="1"/>
      <c r="GS47" s="1"/>
      <c r="HA47" s="1"/>
      <c r="HE47" s="1"/>
      <c r="HM47" s="1"/>
      <c r="HU47" s="1"/>
      <c r="IG47" s="1"/>
      <c r="JA47" s="1"/>
      <c r="JU47" s="1"/>
    </row>
    <row r="48" spans="117:321" x14ac:dyDescent="0.25">
      <c r="DQ48" s="1"/>
      <c r="EK48" s="1"/>
      <c r="FE48" s="1"/>
      <c r="FM48" s="1"/>
      <c r="FQ48" s="1"/>
      <c r="FY48" s="1"/>
      <c r="GK48" s="1"/>
      <c r="GS48" s="1"/>
      <c r="HA48" s="1"/>
      <c r="HE48" s="1"/>
      <c r="HM48" s="1"/>
      <c r="HU48" s="1"/>
      <c r="IG48" s="1"/>
      <c r="JA48" s="1"/>
      <c r="JU48" s="1"/>
    </row>
    <row r="49" spans="121:281" x14ac:dyDescent="0.25">
      <c r="DQ49" s="1"/>
      <c r="EK49" s="1"/>
      <c r="FE49" s="1"/>
      <c r="FM49" s="1"/>
      <c r="FQ49" s="1"/>
      <c r="FY49" s="1"/>
      <c r="GK49" s="1"/>
      <c r="GS49" s="1"/>
      <c r="HM49" s="1"/>
      <c r="HU49" s="1"/>
      <c r="IG49" s="1"/>
      <c r="JA49" s="1"/>
      <c r="JU49" s="1"/>
    </row>
    <row r="50" spans="121:281" x14ac:dyDescent="0.25">
      <c r="DQ50" s="1"/>
      <c r="EK50" s="1"/>
      <c r="FE50" s="1"/>
      <c r="FM50" s="1"/>
      <c r="FQ50" s="1"/>
      <c r="FY50" s="1"/>
      <c r="GK50" s="1"/>
      <c r="GS50" s="1"/>
      <c r="HM50" s="1"/>
      <c r="HU50" s="1"/>
      <c r="IG50" s="1"/>
      <c r="JA50" s="1"/>
      <c r="JU50" s="1"/>
    </row>
    <row r="51" spans="121:281" x14ac:dyDescent="0.25">
      <c r="DQ51" s="1"/>
      <c r="EK51" s="1"/>
      <c r="FE51" s="1"/>
      <c r="FM51" s="1"/>
      <c r="FQ51" s="1"/>
      <c r="FY51" s="1"/>
      <c r="GK51" s="1"/>
      <c r="GS51" s="1"/>
      <c r="HM51" s="1"/>
      <c r="HU51" s="1"/>
      <c r="IG51" s="1"/>
      <c r="JA51" s="1"/>
      <c r="JU51" s="1"/>
    </row>
    <row r="52" spans="121:281" x14ac:dyDescent="0.25">
      <c r="EK52" s="1"/>
      <c r="FE52" s="1"/>
      <c r="FY52" s="1"/>
      <c r="GK52" s="1"/>
      <c r="GS52" s="1"/>
      <c r="HM52" s="1"/>
      <c r="HU52" s="1"/>
      <c r="IG52" s="1"/>
      <c r="JA52" s="1"/>
      <c r="JU52" s="1"/>
    </row>
    <row r="53" spans="121:281" x14ac:dyDescent="0.25">
      <c r="EK53" s="1"/>
      <c r="FE53" s="1"/>
      <c r="FY53" s="1"/>
      <c r="GK53" s="1"/>
      <c r="GS53" s="1"/>
      <c r="HM53" s="1"/>
      <c r="IG53" s="1"/>
      <c r="JA53" s="1"/>
      <c r="JU53" s="1"/>
    </row>
    <row r="54" spans="121:281" x14ac:dyDescent="0.25">
      <c r="EK54" s="1"/>
      <c r="FE54" s="1"/>
      <c r="FY54" s="1"/>
      <c r="GK54" s="1"/>
      <c r="GS54" s="1"/>
      <c r="HM54" s="1"/>
      <c r="IG54" s="1"/>
      <c r="JA54" s="1"/>
      <c r="JU54" s="1"/>
    </row>
    <row r="55" spans="121:281" x14ac:dyDescent="0.25">
      <c r="EK55" s="1"/>
      <c r="FE55" s="1"/>
      <c r="FY55" s="1"/>
      <c r="GS55" s="1"/>
      <c r="HM55" s="1"/>
      <c r="IG55" s="1"/>
      <c r="JA55" s="1"/>
      <c r="JU55" s="1"/>
    </row>
    <row r="56" spans="121:281" x14ac:dyDescent="0.25">
      <c r="EK56" s="1"/>
      <c r="FE56" s="1"/>
      <c r="FY56" s="1"/>
      <c r="GS56" s="1"/>
      <c r="HM56" s="1"/>
      <c r="IG56" s="1"/>
      <c r="JA56" s="1"/>
      <c r="JU56" s="1"/>
    </row>
    <row r="57" spans="121:281" x14ac:dyDescent="0.25">
      <c r="EK57" s="1"/>
      <c r="FE57" s="1"/>
      <c r="FY57" s="1"/>
      <c r="GS57" s="1"/>
      <c r="HM57" s="1"/>
      <c r="IG57" s="1"/>
      <c r="JA57" s="1"/>
      <c r="JU57" s="1"/>
    </row>
    <row r="58" spans="121:281" x14ac:dyDescent="0.25">
      <c r="EK58" s="1"/>
      <c r="FE58" s="1"/>
      <c r="FY58" s="1"/>
      <c r="GS58" s="1"/>
      <c r="HM58" s="1"/>
      <c r="IG58" s="1"/>
      <c r="JA58" s="1"/>
      <c r="JU58" s="1"/>
    </row>
    <row r="59" spans="121:281" x14ac:dyDescent="0.25">
      <c r="EK59" s="1"/>
      <c r="FE59" s="1"/>
      <c r="FY59" s="1"/>
      <c r="GS59" s="1"/>
      <c r="HM59" s="1"/>
      <c r="IG59" s="1"/>
      <c r="JA59" s="1"/>
      <c r="JU59" s="1"/>
    </row>
    <row r="60" spans="121:281" x14ac:dyDescent="0.25">
      <c r="EK60" s="1"/>
      <c r="FE60" s="1"/>
      <c r="FY60" s="1"/>
      <c r="GS60" s="1"/>
      <c r="HM60" s="1"/>
      <c r="IG60" s="1"/>
      <c r="JA60" s="1"/>
      <c r="JU60" s="1"/>
    </row>
    <row r="61" spans="121:281" x14ac:dyDescent="0.25">
      <c r="EK61" s="1"/>
      <c r="FE61" s="1"/>
      <c r="FY61" s="1"/>
      <c r="GS61" s="1"/>
      <c r="HM61" s="1"/>
      <c r="IG61" s="1"/>
      <c r="JA61" s="1"/>
    </row>
    <row r="62" spans="121:281" x14ac:dyDescent="0.25">
      <c r="EK62" s="1"/>
      <c r="FE62" s="1"/>
      <c r="FY62" s="1"/>
      <c r="GS62" s="1"/>
      <c r="HM62" s="1"/>
      <c r="IG62" s="1"/>
      <c r="JA62" s="1"/>
    </row>
    <row r="63" spans="121:281" x14ac:dyDescent="0.25">
      <c r="EK63" s="1"/>
      <c r="FE63" s="1"/>
      <c r="FY63" s="1"/>
      <c r="GS63" s="1"/>
      <c r="HM63" s="1"/>
      <c r="IG63" s="1"/>
      <c r="JA63" s="1"/>
    </row>
    <row r="64" spans="121:281" x14ac:dyDescent="0.25">
      <c r="EK64" s="1"/>
      <c r="FE64" s="1"/>
      <c r="FY64" s="1"/>
      <c r="GS64" s="1"/>
      <c r="HM64" s="1"/>
      <c r="IG64" s="1"/>
      <c r="JA64" s="1"/>
    </row>
    <row r="65" spans="141:261" x14ac:dyDescent="0.25">
      <c r="EK65" s="1"/>
      <c r="FE65" s="1"/>
      <c r="FY65" s="1"/>
      <c r="GS65" s="1"/>
      <c r="HM65" s="1"/>
      <c r="IG65" s="1"/>
      <c r="JA65" s="1"/>
    </row>
    <row r="66" spans="141:261" x14ac:dyDescent="0.25">
      <c r="EK66" s="1"/>
      <c r="FE66" s="1"/>
      <c r="FY66" s="1"/>
      <c r="GS66" s="1"/>
      <c r="HM66" s="1"/>
      <c r="IG66" s="1"/>
      <c r="JA66" s="1"/>
    </row>
    <row r="67" spans="141:261" x14ac:dyDescent="0.25">
      <c r="EK67" s="1"/>
      <c r="FE67" s="1"/>
      <c r="FY67" s="1"/>
      <c r="GS67" s="1"/>
      <c r="HM67" s="1"/>
      <c r="IG67" s="1"/>
      <c r="JA67" s="1"/>
    </row>
    <row r="68" spans="141:261" x14ac:dyDescent="0.25">
      <c r="EK68" s="1"/>
      <c r="FE68" s="1"/>
      <c r="FY68" s="1"/>
      <c r="GS68" s="1"/>
      <c r="HM68" s="1"/>
      <c r="IG68" s="1"/>
      <c r="JA68" s="1"/>
    </row>
    <row r="69" spans="141:261" x14ac:dyDescent="0.25">
      <c r="EK69" s="1"/>
      <c r="FE69" s="1"/>
      <c r="FY69" s="1"/>
      <c r="GS69" s="1"/>
      <c r="HM69" s="1"/>
      <c r="IG69" s="1"/>
    </row>
    <row r="70" spans="141:261" x14ac:dyDescent="0.25">
      <c r="EK70" s="1"/>
      <c r="FE70" s="1"/>
      <c r="FY70" s="1"/>
      <c r="GS70" s="1"/>
      <c r="HM70" s="1"/>
      <c r="IG70" s="1"/>
    </row>
    <row r="71" spans="141:261" x14ac:dyDescent="0.25">
      <c r="EK71" s="1"/>
      <c r="FE71" s="1"/>
      <c r="FY71" s="1"/>
      <c r="GS71" s="1"/>
      <c r="HM71" s="1"/>
      <c r="IG71" s="1"/>
    </row>
    <row r="72" spans="141:261" x14ac:dyDescent="0.25">
      <c r="EK72" s="1"/>
      <c r="FE72" s="1"/>
      <c r="FY72" s="1"/>
      <c r="GS72" s="1"/>
      <c r="HM72" s="1"/>
      <c r="IG72" s="1"/>
    </row>
    <row r="73" spans="141:261" x14ac:dyDescent="0.25">
      <c r="EK73" s="1"/>
      <c r="FE73" s="1"/>
      <c r="FY73" s="1"/>
      <c r="GS73" s="1"/>
      <c r="HM73" s="1"/>
      <c r="IG73" s="1"/>
    </row>
    <row r="74" spans="141:261" x14ac:dyDescent="0.25">
      <c r="EK74" s="1"/>
      <c r="FE74" s="1"/>
      <c r="FY74" s="1"/>
      <c r="GS74" s="1"/>
      <c r="HM74" s="1"/>
      <c r="IG74" s="1"/>
    </row>
    <row r="75" spans="141:261" x14ac:dyDescent="0.25">
      <c r="EK75" s="1"/>
      <c r="FE75" s="1"/>
      <c r="FY75" s="1"/>
      <c r="GS75" s="1"/>
      <c r="HM75" s="1"/>
      <c r="IG75" s="1"/>
    </row>
    <row r="76" spans="141:261" x14ac:dyDescent="0.25">
      <c r="EK76" s="1"/>
      <c r="FE76" s="1"/>
      <c r="FY76" s="1"/>
      <c r="GS76" s="1"/>
      <c r="HM76" s="1"/>
      <c r="IG76" s="1"/>
    </row>
    <row r="77" spans="141:261" x14ac:dyDescent="0.25">
      <c r="EK77" s="1"/>
      <c r="FE77" s="1"/>
      <c r="FY77" s="1"/>
      <c r="GS77" s="1"/>
      <c r="HM77" s="1"/>
      <c r="IG77" s="1"/>
    </row>
    <row r="78" spans="141:261" x14ac:dyDescent="0.25">
      <c r="EK78" s="1"/>
      <c r="FE78" s="1"/>
      <c r="FY78" s="1"/>
      <c r="GS78" s="1"/>
      <c r="HM78" s="1"/>
      <c r="IG78" s="1"/>
    </row>
    <row r="79" spans="141:261" x14ac:dyDescent="0.25">
      <c r="EK79" s="1"/>
      <c r="FE79" s="1"/>
      <c r="FY79" s="1"/>
      <c r="GS79" s="1"/>
      <c r="HM79" s="1"/>
      <c r="IG79" s="1"/>
    </row>
    <row r="80" spans="141:261" x14ac:dyDescent="0.25">
      <c r="EK80" s="1"/>
      <c r="FE80" s="1"/>
      <c r="FY80" s="1"/>
      <c r="GS80" s="1"/>
      <c r="HM80" s="1"/>
      <c r="IG80" s="1"/>
    </row>
    <row r="81" spans="141:241" x14ac:dyDescent="0.25">
      <c r="EK81" s="1"/>
      <c r="FE81" s="1"/>
      <c r="GS81" s="1"/>
      <c r="HM81" s="1"/>
      <c r="IG81" s="1"/>
    </row>
    <row r="82" spans="141:241" x14ac:dyDescent="0.25">
      <c r="EK82" s="1"/>
      <c r="FE82" s="1"/>
      <c r="GS82" s="1"/>
      <c r="HM82" s="1"/>
      <c r="IG82" s="1"/>
    </row>
    <row r="83" spans="141:241" x14ac:dyDescent="0.25">
      <c r="EK83" s="1"/>
      <c r="FE83" s="1"/>
      <c r="GS83" s="1"/>
      <c r="HM83" s="1"/>
      <c r="IG83" s="1"/>
    </row>
    <row r="84" spans="141:241" x14ac:dyDescent="0.25">
      <c r="EK84" s="1"/>
      <c r="FE84" s="1"/>
      <c r="GS84" s="1"/>
      <c r="HM84" s="1"/>
      <c r="IG84" s="1"/>
    </row>
    <row r="85" spans="141:241" x14ac:dyDescent="0.25">
      <c r="EK85" s="1"/>
      <c r="FE85" s="1"/>
      <c r="GS85" s="1"/>
      <c r="HM85" s="1"/>
      <c r="IG85" s="1"/>
    </row>
    <row r="86" spans="141:241" x14ac:dyDescent="0.25">
      <c r="FE86" s="1"/>
      <c r="GS86" s="1"/>
      <c r="HM86" s="1"/>
      <c r="IG86" s="1"/>
    </row>
    <row r="87" spans="141:241" x14ac:dyDescent="0.25">
      <c r="FE87" s="1"/>
      <c r="GS87" s="1"/>
      <c r="HM87" s="1"/>
      <c r="IG87" s="1"/>
    </row>
    <row r="88" spans="141:241" x14ac:dyDescent="0.25">
      <c r="FE88" s="1"/>
      <c r="GS88" s="1"/>
      <c r="HM88" s="1"/>
      <c r="IG88" s="1"/>
    </row>
    <row r="89" spans="141:241" x14ac:dyDescent="0.25">
      <c r="FE89" s="1"/>
      <c r="GS89" s="1"/>
      <c r="HM89" s="1"/>
      <c r="IG89" s="1"/>
    </row>
    <row r="90" spans="141:241" x14ac:dyDescent="0.25">
      <c r="FE90" s="1"/>
      <c r="GS90" s="1"/>
      <c r="HM90" s="1"/>
      <c r="IG90" s="1"/>
    </row>
    <row r="91" spans="141:241" x14ac:dyDescent="0.25">
      <c r="FE91" s="1"/>
      <c r="GS91" s="1"/>
      <c r="IG91" s="1"/>
    </row>
    <row r="92" spans="141:241" x14ac:dyDescent="0.25">
      <c r="FE92" s="1"/>
      <c r="GS92" s="1"/>
      <c r="IG92" s="1"/>
    </row>
    <row r="93" spans="141:241" x14ac:dyDescent="0.25">
      <c r="GS93" s="1"/>
      <c r="IG93" s="1"/>
    </row>
    <row r="94" spans="141:241" x14ac:dyDescent="0.25">
      <c r="GS94" s="1"/>
      <c r="IG94" s="1"/>
    </row>
    <row r="95" spans="141:241" x14ac:dyDescent="0.25">
      <c r="GS95" s="1"/>
      <c r="IG95" s="1"/>
    </row>
    <row r="96" spans="141:241" x14ac:dyDescent="0.25">
      <c r="GS96" s="1"/>
      <c r="IG96" s="1"/>
    </row>
    <row r="97" spans="201:241" x14ac:dyDescent="0.25">
      <c r="GS97" s="1"/>
      <c r="IG97" s="1"/>
    </row>
    <row r="98" spans="201:241" x14ac:dyDescent="0.25">
      <c r="GS98" s="1"/>
      <c r="IG98" s="1"/>
    </row>
    <row r="99" spans="201:241" x14ac:dyDescent="0.25">
      <c r="GS99" s="1"/>
      <c r="IG99" s="1"/>
    </row>
    <row r="100" spans="201:241" x14ac:dyDescent="0.25">
      <c r="GS100" s="1"/>
      <c r="IG100" s="1"/>
    </row>
    <row r="101" spans="201:241" x14ac:dyDescent="0.25">
      <c r="GS101" s="1"/>
      <c r="IG101" s="1"/>
    </row>
    <row r="102" spans="201:241" x14ac:dyDescent="0.25">
      <c r="IG10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82"/>
  <sheetViews>
    <sheetView topLeftCell="J1" workbookViewId="0">
      <selection activeCell="AL2" sqref="AL2 AP2 AT2 AX2 BB2 BF2 BJ2 BN2 BR2 BV2 BZ2 CD2 CH2 CL2 DN2 DR2 DV2 DZ2 ED2 EH2 EL2 EP2 ET2 EX2 FB2 FF2 FH2 FJ2 FL2 FN2 FP2 FR2 FT2 FV2 FX2 FZ2 GB2 GD2 GF2 GH2 GJ2 GL2 GN2 GP2 GR2 GT2 GV2 GX2 GZ2 HB2 HD2 HF2 HJ2 HN2 HR2 HT2 HV2 HX2 HZ2 ID2 IH2 IL2 IT2 IX2 JB2 JV2 KP2 LJ2 MD2 MX2 NR2 OL2 PF2 AK3:AL3 AO3:AP13 AS3:AT12 AW3:AX41 BA3:BB43 BE3:BF25 BI3:BJ14 BM3:BN12 BQ3:BR5 BU3:BV3 BY3:BZ8 CC3:CD11 CG3:CH6 CK3:CL16 DM3:DN3 DQ3:DR12 DU3:DV7 DY3:DZ6 EC3:ED6 EG3:EH4 EK3:EL12 EO3:EP5 ES3:ET8 EW3:EX9 FA3:FB13 FE3:GZ4 HA3:HD5 HE3:HF29 HI3:HJ35 HM3:HN62 HQ3:HX3 HY3:HZ31 IC3:ID40 IG3:IH71 IK3:IL47 IW3:IX3 JA3:JB62 JU3:JV75 KO3:KP40 LI3:LJ30 MC3:MD25 MW3:MX23 NQ3:NR20 OK3:OL16 PE3:PF18 HQ4:HR28 HU4:HV44 FE5:FF60 FI5:FJ21 FM5:GV5 GW5:GX40 FM6:GJ8 GK6:GR11 GS6:GT82 HA6:HB61 FM9:FX10 FY9:GF13 GG9:GH40 FM11:FP11 FQ11:FT13 FU11:FV58 FM12:FN28 GK12:GL46 GO12:GP38 FQ14:FR44 FY14:FZ63 GC14:GD65"/>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9.5703125" bestFit="1" customWidth="1"/>
    <col min="6" max="6" width="2" bestFit="1" customWidth="1"/>
    <col min="7" max="7" width="19.85546875" bestFit="1" customWidth="1"/>
    <col min="8" max="8" width="4" bestFit="1" customWidth="1"/>
    <col min="9" max="9" width="9.5703125" bestFit="1" customWidth="1"/>
    <col min="10" max="10" width="2" bestFit="1" customWidth="1"/>
    <col min="11" max="11" width="19.85546875" bestFit="1" customWidth="1"/>
    <col min="12" max="12" width="4" bestFit="1" customWidth="1"/>
    <col min="13" max="13" width="9.5703125" bestFit="1" customWidth="1"/>
    <col min="14" max="14" width="2" bestFit="1" customWidth="1"/>
    <col min="15" max="15" width="19.85546875" bestFit="1" customWidth="1"/>
    <col min="16" max="16" width="4" bestFit="1" customWidth="1"/>
    <col min="17" max="17" width="9.5703125" bestFit="1" customWidth="1"/>
    <col min="18" max="18" width="2" bestFit="1" customWidth="1"/>
    <col min="19" max="19" width="19.85546875" bestFit="1" customWidth="1"/>
    <col min="20" max="20" width="4" bestFit="1" customWidth="1"/>
    <col min="21" max="21" width="9.5703125" bestFit="1" customWidth="1"/>
    <col min="22" max="22" width="2" bestFit="1" customWidth="1"/>
    <col min="23" max="23" width="19.85546875" bestFit="1" customWidth="1"/>
    <col min="24" max="24" width="4" bestFit="1" customWidth="1"/>
    <col min="25" max="25" width="9.5703125" bestFit="1" customWidth="1"/>
    <col min="26" max="26" width="2" bestFit="1" customWidth="1"/>
    <col min="27" max="27" width="19.85546875" bestFit="1" customWidth="1"/>
    <col min="28" max="28" width="4" bestFit="1" customWidth="1"/>
    <col min="29" max="29" width="9.5703125" bestFit="1" customWidth="1"/>
    <col min="30" max="30" width="2" bestFit="1" customWidth="1"/>
    <col min="31" max="31" width="19.85546875" bestFit="1" customWidth="1"/>
    <col min="32" max="32" width="4" bestFit="1" customWidth="1"/>
    <col min="33" max="33" width="9.5703125" bestFit="1" customWidth="1"/>
    <col min="34" max="34" width="2" bestFit="1" customWidth="1"/>
    <col min="35" max="35" width="19.85546875" bestFit="1" customWidth="1"/>
    <col min="36" max="36" width="4" bestFit="1" customWidth="1"/>
    <col min="37" max="37" width="9.7109375" bestFit="1" customWidth="1"/>
    <col min="38" max="38" width="5" bestFit="1" customWidth="1"/>
    <col min="39" max="39" width="19.85546875" bestFit="1" customWidth="1"/>
    <col min="40" max="40" width="4" bestFit="1" customWidth="1"/>
    <col min="41" max="41" width="10.7109375" bestFit="1" customWidth="1"/>
    <col min="42" max="42" width="5" bestFit="1" customWidth="1"/>
    <col min="43" max="43" width="19.85546875" bestFit="1" customWidth="1"/>
    <col min="44" max="44" width="5" bestFit="1" customWidth="1"/>
    <col min="45" max="45" width="9.7109375" bestFit="1" customWidth="1"/>
    <col min="46" max="46" width="5" bestFit="1" customWidth="1"/>
    <col min="47" max="47" width="19.85546875" bestFit="1" customWidth="1"/>
    <col min="48" max="48" width="5" bestFit="1" customWidth="1"/>
    <col min="49" max="49" width="10.7109375" bestFit="1" customWidth="1"/>
    <col min="50" max="50" width="5" bestFit="1" customWidth="1"/>
    <col min="51" max="51" width="19.85546875" bestFit="1" customWidth="1"/>
    <col min="52" max="52" width="5" bestFit="1" customWidth="1"/>
    <col min="53" max="53" width="10.7109375" bestFit="1" customWidth="1"/>
    <col min="54" max="54" width="5" bestFit="1" customWidth="1"/>
    <col min="55" max="55" width="19.85546875" bestFit="1" customWidth="1"/>
    <col min="56" max="56" width="5" bestFit="1" customWidth="1"/>
    <col min="57" max="57" width="10.7109375" bestFit="1" customWidth="1"/>
    <col min="58" max="58" width="5" bestFit="1" customWidth="1"/>
    <col min="59" max="59" width="19.85546875" bestFit="1" customWidth="1"/>
    <col min="60" max="60" width="5" bestFit="1" customWidth="1"/>
    <col min="61" max="61" width="10.7109375" bestFit="1" customWidth="1"/>
    <col min="62" max="62" width="5" bestFit="1" customWidth="1"/>
    <col min="63" max="63" width="19.85546875" bestFit="1" customWidth="1"/>
    <col min="64" max="64" width="5" bestFit="1" customWidth="1"/>
    <col min="65" max="65" width="9.7109375" bestFit="1" customWidth="1"/>
    <col min="66" max="66" width="5" bestFit="1" customWidth="1"/>
    <col min="67" max="67" width="19.85546875" bestFit="1" customWidth="1"/>
    <col min="68" max="68" width="5" bestFit="1" customWidth="1"/>
    <col min="69" max="69" width="9.7109375" bestFit="1" customWidth="1"/>
    <col min="70" max="70" width="5" bestFit="1" customWidth="1"/>
    <col min="71" max="71" width="19.85546875" bestFit="1" customWidth="1"/>
    <col min="72" max="72" width="5" bestFit="1" customWidth="1"/>
    <col min="73" max="73" width="10.7109375" bestFit="1" customWidth="1"/>
    <col min="74" max="74" width="5" bestFit="1" customWidth="1"/>
    <col min="75" max="75" width="19.85546875" bestFit="1" customWidth="1"/>
    <col min="76" max="76" width="5" bestFit="1" customWidth="1"/>
    <col min="77" max="77" width="9.7109375" bestFit="1" customWidth="1"/>
    <col min="78" max="78" width="5" bestFit="1" customWidth="1"/>
    <col min="79" max="79" width="19.85546875" bestFit="1" customWidth="1"/>
    <col min="80" max="80" width="5" bestFit="1" customWidth="1"/>
    <col min="81" max="81" width="10.7109375" bestFit="1" customWidth="1"/>
    <col min="82" max="82" width="5" bestFit="1" customWidth="1"/>
    <col min="83" max="83" width="19.85546875" bestFit="1" customWidth="1"/>
    <col min="84" max="84" width="5" bestFit="1" customWidth="1"/>
    <col min="85" max="85" width="9.7109375" bestFit="1" customWidth="1"/>
    <col min="86" max="86" width="5" bestFit="1" customWidth="1"/>
    <col min="87" max="87" width="19.85546875" bestFit="1" customWidth="1"/>
    <col min="88" max="88" width="5" bestFit="1" customWidth="1"/>
    <col min="89" max="89" width="9.7109375" bestFit="1" customWidth="1"/>
    <col min="90" max="90" width="5"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9.5703125" bestFit="1" customWidth="1"/>
    <col min="98" max="98" width="3" bestFit="1" customWidth="1"/>
    <col min="99" max="99" width="19.85546875" bestFit="1" customWidth="1"/>
    <col min="100" max="100" width="5" bestFit="1" customWidth="1"/>
    <col min="101" max="101" width="9.5703125" bestFit="1" customWidth="1"/>
    <col min="102" max="102" width="3" bestFit="1" customWidth="1"/>
    <col min="103" max="103" width="19.85546875" bestFit="1" customWidth="1"/>
    <col min="104" max="104" width="5" bestFit="1" customWidth="1"/>
    <col min="105" max="105" width="9.5703125" bestFit="1" customWidth="1"/>
    <col min="106" max="106" width="3" bestFit="1" customWidth="1"/>
    <col min="107" max="107" width="19.85546875" bestFit="1" customWidth="1"/>
    <col min="108" max="108" width="5" bestFit="1" customWidth="1"/>
    <col min="109" max="109" width="9.5703125" bestFit="1" customWidth="1"/>
    <col min="110" max="110" width="3" bestFit="1" customWidth="1"/>
    <col min="111" max="111" width="19.85546875" bestFit="1" customWidth="1"/>
    <col min="112" max="112" width="5" bestFit="1" customWidth="1"/>
    <col min="113" max="113" width="9.5703125" bestFit="1" customWidth="1"/>
    <col min="114" max="114" width="3" bestFit="1" customWidth="1"/>
    <col min="115" max="115" width="19.85546875" bestFit="1" customWidth="1"/>
    <col min="116" max="116" width="5" bestFit="1" customWidth="1"/>
    <col min="117" max="117" width="9.7109375" bestFit="1" customWidth="1"/>
    <col min="118" max="118" width="6" bestFit="1" customWidth="1"/>
    <col min="119" max="119" width="19.85546875" bestFit="1" customWidth="1"/>
    <col min="120" max="120" width="5" bestFit="1" customWidth="1"/>
    <col min="121" max="121" width="10.7109375" bestFit="1" customWidth="1"/>
    <col min="122" max="122" width="6" bestFit="1" customWidth="1"/>
    <col min="123" max="123" width="19.85546875" bestFit="1" customWidth="1"/>
    <col min="124" max="124" width="5" bestFit="1" customWidth="1"/>
    <col min="125" max="125" width="10.7109375" bestFit="1" customWidth="1"/>
    <col min="126" max="126" width="6" bestFit="1" customWidth="1"/>
    <col min="127" max="127" width="19.85546875" bestFit="1" customWidth="1"/>
    <col min="128" max="128" width="5" bestFit="1" customWidth="1"/>
    <col min="129" max="129" width="10.7109375" bestFit="1" customWidth="1"/>
    <col min="130" max="130" width="6" bestFit="1" customWidth="1"/>
    <col min="131" max="131" width="19.85546875" bestFit="1" customWidth="1"/>
    <col min="132" max="132" width="5" bestFit="1" customWidth="1"/>
    <col min="133" max="133" width="10.7109375" bestFit="1" customWidth="1"/>
    <col min="134" max="134" width="6" bestFit="1" customWidth="1"/>
    <col min="135" max="135" width="19.85546875" bestFit="1" customWidth="1"/>
    <col min="136" max="136" width="5" bestFit="1" customWidth="1"/>
    <col min="137" max="137" width="9.7109375" bestFit="1" customWidth="1"/>
    <col min="138" max="138" width="6" bestFit="1" customWidth="1"/>
    <col min="139" max="139" width="19.85546875" bestFit="1" customWidth="1"/>
    <col min="140" max="140" width="5" bestFit="1" customWidth="1"/>
    <col min="141" max="141" width="10.7109375" bestFit="1" customWidth="1"/>
    <col min="142" max="142" width="6" bestFit="1" customWidth="1"/>
    <col min="143" max="143" width="19.85546875" bestFit="1" customWidth="1"/>
    <col min="144" max="144" width="5" bestFit="1" customWidth="1"/>
    <col min="145" max="145" width="9.7109375" bestFit="1" customWidth="1"/>
    <col min="146" max="146" width="5" bestFit="1" customWidth="1"/>
    <col min="147" max="147" width="19.85546875" bestFit="1" customWidth="1"/>
    <col min="148" max="148" width="5" bestFit="1" customWidth="1"/>
    <col min="149" max="149" width="10.7109375" bestFit="1" customWidth="1"/>
    <col min="150" max="150" width="6" bestFit="1" customWidth="1"/>
    <col min="151" max="151" width="19.85546875" bestFit="1" customWidth="1"/>
    <col min="152" max="152" width="5" bestFit="1" customWidth="1"/>
    <col min="153" max="153" width="10.7109375" bestFit="1" customWidth="1"/>
    <col min="154" max="154" width="6" bestFit="1" customWidth="1"/>
    <col min="155" max="155" width="19.85546875" bestFit="1" customWidth="1"/>
    <col min="156" max="156" width="5" bestFit="1" customWidth="1"/>
    <col min="157" max="157" width="10.7109375" bestFit="1" customWidth="1"/>
    <col min="158" max="158" width="5" bestFit="1" customWidth="1"/>
    <col min="159" max="159" width="19.85546875" bestFit="1" customWidth="1"/>
    <col min="160" max="160" width="5" bestFit="1" customWidth="1"/>
    <col min="161" max="161" width="10.7109375" bestFit="1" customWidth="1"/>
    <col min="162" max="162" width="6" bestFit="1" customWidth="1"/>
    <col min="163" max="163" width="9.5703125" bestFit="1" customWidth="1"/>
    <col min="164" max="164" width="5" bestFit="1" customWidth="1"/>
    <col min="165" max="165" width="10.7109375" bestFit="1" customWidth="1"/>
    <col min="166" max="166" width="6" bestFit="1" customWidth="1"/>
    <col min="167" max="167" width="9.5703125" bestFit="1" customWidth="1"/>
    <col min="168" max="168" width="5" bestFit="1" customWidth="1"/>
    <col min="169" max="169" width="10.7109375" bestFit="1" customWidth="1"/>
    <col min="170" max="170" width="6" bestFit="1" customWidth="1"/>
    <col min="171" max="171" width="9.7109375" bestFit="1" customWidth="1"/>
    <col min="172" max="172" width="5" bestFit="1" customWidth="1"/>
    <col min="173" max="173" width="10.7109375" bestFit="1" customWidth="1"/>
    <col min="174" max="174" width="6" bestFit="1" customWidth="1"/>
    <col min="175" max="175" width="9.7109375" bestFit="1" customWidth="1"/>
    <col min="176" max="176" width="5" bestFit="1" customWidth="1"/>
    <col min="177" max="177" width="10.7109375" bestFit="1" customWidth="1"/>
    <col min="178" max="178" width="6" bestFit="1" customWidth="1"/>
    <col min="179" max="179" width="9.5703125" bestFit="1" customWidth="1"/>
    <col min="180" max="180" width="5" bestFit="1" customWidth="1"/>
    <col min="181" max="181" width="10.7109375" bestFit="1" customWidth="1"/>
    <col min="182" max="182" width="6" bestFit="1" customWidth="1"/>
    <col min="183" max="183" width="9.7109375" bestFit="1" customWidth="1"/>
    <col min="184" max="184" width="5" bestFit="1" customWidth="1"/>
    <col min="185" max="185" width="10.7109375" bestFit="1" customWidth="1"/>
    <col min="186" max="186" width="6" bestFit="1" customWidth="1"/>
    <col min="187" max="187" width="9.7109375" bestFit="1" customWidth="1"/>
    <col min="188" max="188" width="5" bestFit="1" customWidth="1"/>
    <col min="189" max="189" width="10.7109375" bestFit="1" customWidth="1"/>
    <col min="190" max="190" width="6" bestFit="1" customWidth="1"/>
    <col min="191" max="191" width="9.7109375" bestFit="1" customWidth="1"/>
    <col min="192" max="192" width="5" bestFit="1" customWidth="1"/>
    <col min="193" max="193" width="10.7109375" bestFit="1" customWidth="1"/>
    <col min="194" max="194" width="6" bestFit="1" customWidth="1"/>
    <col min="195" max="195" width="9.7109375" bestFit="1" customWidth="1"/>
    <col min="196" max="196" width="5" bestFit="1" customWidth="1"/>
    <col min="197" max="197" width="10.7109375" bestFit="1" customWidth="1"/>
    <col min="198" max="198" width="6" bestFit="1" customWidth="1"/>
    <col min="199" max="199" width="9.7109375" bestFit="1" customWidth="1"/>
    <col min="200" max="200" width="5" bestFit="1" customWidth="1"/>
    <col min="201" max="201" width="10.7109375" bestFit="1" customWidth="1"/>
    <col min="202" max="202" width="6" bestFit="1" customWidth="1"/>
    <col min="203" max="203" width="9.7109375" bestFit="1" customWidth="1"/>
    <col min="204" max="204" width="5" bestFit="1" customWidth="1"/>
    <col min="205" max="205" width="10.7109375" bestFit="1" customWidth="1"/>
    <col min="206" max="206" width="6" bestFit="1" customWidth="1"/>
    <col min="207" max="207" width="9.7109375" bestFit="1" customWidth="1"/>
    <col min="208" max="208" width="5" bestFit="1" customWidth="1"/>
    <col min="209" max="209" width="10.7109375" bestFit="1" customWidth="1"/>
    <col min="210" max="210" width="6" bestFit="1" customWidth="1"/>
    <col min="211" max="211" width="9.7109375" bestFit="1" customWidth="1"/>
    <col min="212" max="212" width="5" bestFit="1" customWidth="1"/>
    <col min="213" max="213" width="10.7109375" bestFit="1" customWidth="1"/>
    <col min="214" max="214" width="6" bestFit="1" customWidth="1"/>
    <col min="215" max="215" width="9.5703125" bestFit="1" customWidth="1"/>
    <col min="216" max="216" width="5" bestFit="1" customWidth="1"/>
    <col min="217" max="217" width="10.7109375" bestFit="1" customWidth="1"/>
    <col min="218" max="218" width="6" bestFit="1" customWidth="1"/>
    <col min="219" max="219" width="9.5703125" bestFit="1" customWidth="1"/>
    <col min="220" max="220" width="5" bestFit="1" customWidth="1"/>
    <col min="221" max="221" width="10.7109375" bestFit="1" customWidth="1"/>
    <col min="222" max="222" width="6" bestFit="1" customWidth="1"/>
    <col min="223" max="223" width="9.5703125" bestFit="1" customWidth="1"/>
    <col min="224" max="224" width="5" bestFit="1" customWidth="1"/>
    <col min="225" max="225" width="10.7109375" bestFit="1" customWidth="1"/>
    <col min="226" max="226" width="6" bestFit="1" customWidth="1"/>
    <col min="227" max="227" width="9.7109375" bestFit="1" customWidth="1"/>
    <col min="228" max="228" width="5" bestFit="1" customWidth="1"/>
    <col min="229" max="229" width="10.7109375" bestFit="1" customWidth="1"/>
    <col min="230" max="230" width="6" bestFit="1" customWidth="1"/>
    <col min="231" max="231" width="9.7109375" bestFit="1" customWidth="1"/>
    <col min="232" max="232" width="5" bestFit="1" customWidth="1"/>
    <col min="233" max="233" width="10.7109375" bestFit="1" customWidth="1"/>
    <col min="234" max="234" width="6" bestFit="1" customWidth="1"/>
    <col min="235" max="235" width="9.5703125" bestFit="1" customWidth="1"/>
    <col min="236" max="236" width="5" bestFit="1" customWidth="1"/>
    <col min="237" max="237" width="10.7109375" bestFit="1" customWidth="1"/>
    <col min="238" max="238" width="6" bestFit="1" customWidth="1"/>
    <col min="239" max="239" width="9.5703125" bestFit="1" customWidth="1"/>
    <col min="240" max="240" width="5" bestFit="1" customWidth="1"/>
    <col min="241" max="241" width="10.7109375" bestFit="1" customWidth="1"/>
    <col min="242" max="242" width="6" bestFit="1" customWidth="1"/>
    <col min="243" max="243" width="9.5703125" bestFit="1" customWidth="1"/>
    <col min="244" max="244" width="5" bestFit="1" customWidth="1"/>
    <col min="245" max="245" width="10.7109375" bestFit="1" customWidth="1"/>
    <col min="246" max="246" width="6" bestFit="1" customWidth="1"/>
    <col min="247" max="247" width="9.5703125" bestFit="1" customWidth="1"/>
    <col min="248" max="248" width="5" bestFit="1" customWidth="1"/>
    <col min="249" max="249" width="9.5703125" bestFit="1" customWidth="1"/>
    <col min="250" max="250" width="3" bestFit="1" customWidth="1"/>
    <col min="251" max="251" width="9.5703125" bestFit="1" customWidth="1"/>
    <col min="252" max="252" width="5" bestFit="1" customWidth="1"/>
    <col min="253" max="253" width="9.7109375" bestFit="1" customWidth="1"/>
    <col min="254" max="254" width="5" bestFit="1" customWidth="1"/>
    <col min="255" max="255" width="9.5703125" bestFit="1" customWidth="1"/>
    <col min="256" max="256" width="5" bestFit="1" customWidth="1"/>
    <col min="257" max="257" width="9.7109375" bestFit="1" customWidth="1"/>
    <col min="258" max="258" width="5" bestFit="1" customWidth="1"/>
    <col min="259" max="259" width="9.5703125" bestFit="1" customWidth="1"/>
    <col min="260" max="260" width="5" bestFit="1" customWidth="1"/>
    <col min="261" max="261" width="10.7109375" bestFit="1" customWidth="1"/>
    <col min="262" max="262" width="6" bestFit="1" customWidth="1"/>
    <col min="263" max="263" width="9.5703125" bestFit="1" customWidth="1"/>
    <col min="264" max="264" width="5" bestFit="1" customWidth="1"/>
    <col min="265" max="265" width="9.5703125" bestFit="1" customWidth="1"/>
    <col min="266" max="266" width="3" bestFit="1" customWidth="1"/>
    <col min="267" max="267" width="9.5703125" bestFit="1" customWidth="1"/>
    <col min="268" max="268" width="5" bestFit="1" customWidth="1"/>
    <col min="269" max="269" width="9.5703125" bestFit="1" customWidth="1"/>
    <col min="270" max="270" width="3" bestFit="1" customWidth="1"/>
    <col min="271" max="271" width="9.5703125" bestFit="1" customWidth="1"/>
    <col min="272" max="272" width="5" bestFit="1" customWidth="1"/>
    <col min="273" max="273" width="9.5703125" bestFit="1" customWidth="1"/>
    <col min="274" max="274" width="3" bestFit="1" customWidth="1"/>
    <col min="275" max="275" width="9.5703125" bestFit="1" customWidth="1"/>
    <col min="276" max="276" width="5" bestFit="1" customWidth="1"/>
    <col min="277" max="277" width="9.5703125" bestFit="1" customWidth="1"/>
    <col min="278" max="278" width="3" bestFit="1" customWidth="1"/>
    <col min="279" max="279" width="19.85546875" bestFit="1" customWidth="1"/>
    <col min="280" max="280" width="5" bestFit="1" customWidth="1"/>
    <col min="281" max="281" width="10.7109375" bestFit="1" customWidth="1"/>
    <col min="282" max="282" width="6" bestFit="1" customWidth="1"/>
    <col min="283" max="283" width="19.85546875" bestFit="1" customWidth="1"/>
    <col min="284" max="284" width="5" bestFit="1" customWidth="1"/>
    <col min="285" max="285" width="19.85546875" bestFit="1" customWidth="1"/>
    <col min="286" max="286" width="3" bestFit="1" customWidth="1"/>
    <col min="287" max="287" width="19.85546875" bestFit="1" customWidth="1"/>
    <col min="288" max="288" width="5" bestFit="1" customWidth="1"/>
    <col min="289" max="289" width="19.85546875" bestFit="1" customWidth="1"/>
    <col min="290" max="290" width="3" bestFit="1" customWidth="1"/>
    <col min="291" max="291" width="19.85546875" bestFit="1" customWidth="1"/>
    <col min="292" max="292" width="5" bestFit="1" customWidth="1"/>
    <col min="293" max="293" width="19.85546875" bestFit="1" customWidth="1"/>
    <col min="294" max="294" width="3" bestFit="1" customWidth="1"/>
    <col min="295" max="295" width="19.85546875" bestFit="1" customWidth="1"/>
    <col min="296" max="296" width="5" bestFit="1" customWidth="1"/>
    <col min="297" max="297" width="19.85546875" bestFit="1" customWidth="1"/>
    <col min="298" max="298" width="3" bestFit="1" customWidth="1"/>
    <col min="299" max="299" width="19.85546875" bestFit="1" customWidth="1"/>
    <col min="300" max="300" width="5" bestFit="1" customWidth="1"/>
    <col min="301" max="301" width="9.7109375" bestFit="1" customWidth="1"/>
    <col min="302" max="302" width="6" bestFit="1" customWidth="1"/>
    <col min="303" max="303" width="19.85546875" bestFit="1" customWidth="1"/>
    <col min="304" max="304" width="5" bestFit="1" customWidth="1"/>
    <col min="305" max="305" width="19.85546875" bestFit="1" customWidth="1"/>
    <col min="306" max="306" width="3" bestFit="1" customWidth="1"/>
    <col min="307" max="307" width="19.85546875" bestFit="1" customWidth="1"/>
    <col min="308" max="308" width="5" bestFit="1" customWidth="1"/>
    <col min="309" max="309" width="19.85546875" bestFit="1" customWidth="1"/>
    <col min="310" max="310" width="3" bestFit="1" customWidth="1"/>
    <col min="311" max="311" width="19.85546875" bestFit="1" customWidth="1"/>
    <col min="312" max="312" width="5" bestFit="1" customWidth="1"/>
    <col min="313" max="313" width="19.85546875" bestFit="1" customWidth="1"/>
    <col min="314" max="314" width="3" bestFit="1" customWidth="1"/>
    <col min="315" max="315" width="19.85546875" bestFit="1" customWidth="1"/>
    <col min="316" max="316" width="5" bestFit="1" customWidth="1"/>
    <col min="317" max="317" width="19.85546875" bestFit="1" customWidth="1"/>
    <col min="318" max="318" width="3" bestFit="1" customWidth="1"/>
    <col min="319" max="319" width="19.85546875" bestFit="1" customWidth="1"/>
    <col min="320" max="320" width="5" bestFit="1" customWidth="1"/>
    <col min="321" max="321" width="9.7109375" bestFit="1" customWidth="1"/>
    <col min="322" max="322" width="5" bestFit="1" customWidth="1"/>
    <col min="323" max="323" width="19.85546875" bestFit="1" customWidth="1"/>
    <col min="324" max="324" width="5" bestFit="1" customWidth="1"/>
    <col min="325" max="325" width="19.85546875" bestFit="1" customWidth="1"/>
    <col min="326" max="326" width="3" bestFit="1" customWidth="1"/>
    <col min="327" max="327" width="19.85546875" bestFit="1" customWidth="1"/>
    <col min="328" max="328" width="5" bestFit="1" customWidth="1"/>
    <col min="329" max="329" width="19.85546875" bestFit="1" customWidth="1"/>
    <col min="330" max="330" width="3" bestFit="1" customWidth="1"/>
    <col min="331" max="331" width="19.85546875" bestFit="1" customWidth="1"/>
    <col min="332" max="332" width="5" bestFit="1" customWidth="1"/>
    <col min="333" max="333" width="19.85546875" bestFit="1" customWidth="1"/>
    <col min="334" max="334" width="3" bestFit="1" customWidth="1"/>
    <col min="335" max="335" width="19.85546875" bestFit="1" customWidth="1"/>
    <col min="336" max="336" width="5" bestFit="1" customWidth="1"/>
    <col min="337" max="337" width="19.85546875" bestFit="1" customWidth="1"/>
    <col min="338" max="338" width="3" bestFit="1" customWidth="1"/>
    <col min="339" max="339" width="19.85546875" bestFit="1" customWidth="1"/>
    <col min="340" max="340" width="5" bestFit="1" customWidth="1"/>
    <col min="341" max="341" width="9.7109375" bestFit="1" customWidth="1"/>
    <col min="342" max="342" width="5" bestFit="1" customWidth="1"/>
    <col min="343" max="343" width="19.85546875" bestFit="1" customWidth="1"/>
    <col min="344" max="344" width="5" bestFit="1" customWidth="1"/>
    <col min="345" max="345" width="19.85546875" bestFit="1" customWidth="1"/>
    <col min="346" max="346" width="3" bestFit="1" customWidth="1"/>
    <col min="347" max="347" width="19.85546875" bestFit="1" customWidth="1"/>
    <col min="348" max="348" width="5" bestFit="1" customWidth="1"/>
    <col min="349" max="349" width="19.85546875" bestFit="1" customWidth="1"/>
    <col min="350" max="350" width="3" bestFit="1" customWidth="1"/>
    <col min="351" max="351" width="19.85546875" bestFit="1" customWidth="1"/>
    <col min="352" max="352" width="5" bestFit="1" customWidth="1"/>
    <col min="353" max="353" width="19.85546875" bestFit="1" customWidth="1"/>
    <col min="354" max="354" width="3" bestFit="1" customWidth="1"/>
    <col min="355" max="355" width="19.85546875" bestFit="1" customWidth="1"/>
    <col min="356" max="356" width="5" bestFit="1" customWidth="1"/>
    <col min="357" max="357" width="19.85546875" bestFit="1" customWidth="1"/>
    <col min="358" max="358" width="3" bestFit="1" customWidth="1"/>
    <col min="359" max="359" width="19.85546875" bestFit="1" customWidth="1"/>
    <col min="360" max="360" width="5" bestFit="1" customWidth="1"/>
    <col min="361" max="361" width="9.7109375" bestFit="1" customWidth="1"/>
    <col min="362" max="362" width="5" bestFit="1" customWidth="1"/>
    <col min="363" max="363" width="19.85546875" bestFit="1" customWidth="1"/>
    <col min="364" max="364" width="5" bestFit="1" customWidth="1"/>
    <col min="365" max="365" width="19.85546875" bestFit="1" customWidth="1"/>
    <col min="366" max="366" width="3" bestFit="1" customWidth="1"/>
    <col min="367" max="367" width="19.85546875" bestFit="1" customWidth="1"/>
    <col min="368" max="368" width="5" bestFit="1" customWidth="1"/>
    <col min="369" max="369" width="19.85546875" bestFit="1" customWidth="1"/>
    <col min="370" max="370" width="3" bestFit="1" customWidth="1"/>
    <col min="371" max="371" width="19.85546875" bestFit="1" customWidth="1"/>
    <col min="372" max="372" width="5" bestFit="1" customWidth="1"/>
    <col min="373" max="373" width="19.85546875" bestFit="1" customWidth="1"/>
    <col min="374" max="374" width="3" bestFit="1" customWidth="1"/>
    <col min="375" max="375" width="19.85546875" bestFit="1" customWidth="1"/>
    <col min="376" max="376" width="5" bestFit="1" customWidth="1"/>
    <col min="377" max="377" width="19.85546875" bestFit="1" customWidth="1"/>
    <col min="378" max="378" width="3" bestFit="1" customWidth="1"/>
    <col min="379" max="379" width="19.85546875" bestFit="1" customWidth="1"/>
    <col min="380" max="380" width="5" bestFit="1" customWidth="1"/>
    <col min="381" max="381" width="9.7109375" bestFit="1" customWidth="1"/>
    <col min="382" max="382" width="5"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9.7109375" bestFit="1" customWidth="1"/>
    <col min="402" max="402" width="5"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9.7109375" bestFit="1" customWidth="1"/>
    <col min="422" max="422" width="5"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19.85546875" bestFit="1" customWidth="1"/>
    <col min="442" max="442" width="4"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_xll.BDH(CONCATENATE("TZA US 04/15/16 C", B$1, " Equity"), "PX_LAST", "1/1/1900", "4/15/2016")</f>
        <v>#NAME?</v>
      </c>
      <c r="C2" t="e">
        <f ca="1">_xll.BDH(CONCATENATE("TZA US 04/15/16 C", D$1, " Equity"), "PX_LAST", "1/1/1900", "4/15/2016")</f>
        <v>#NAME?</v>
      </c>
      <c r="E2" t="e">
        <f ca="1">_xll.BDH(CONCATENATE("TZA US 04/15/16 C", F$1, " Equity"), "PX_LAST", "1/1/1900", "4/15/2016")</f>
        <v>#NAME?</v>
      </c>
      <c r="G2" t="e">
        <f ca="1">_xll.BDH(CONCATENATE("TZA US 04/15/16 C", H$1, " Equity"), "PX_LAST", "1/1/1900", "4/15/2016")</f>
        <v>#NAME?</v>
      </c>
      <c r="I2" t="e">
        <f ca="1">_xll.BDH(CONCATENATE("TZA US 04/15/16 C", J$1, " Equity"), "PX_LAST", "1/1/1900", "4/15/2016")</f>
        <v>#NAME?</v>
      </c>
      <c r="K2" t="e">
        <f ca="1">_xll.BDH(CONCATENATE("TZA US 04/15/16 C", L$1, " Equity"), "PX_LAST", "1/1/1900", "4/15/2016")</f>
        <v>#NAME?</v>
      </c>
      <c r="M2" t="e">
        <f ca="1">_xll.BDH(CONCATENATE("TZA US 04/15/16 C", N$1, " Equity"), "PX_LAST", "1/1/1900", "4/15/2016")</f>
        <v>#NAME?</v>
      </c>
      <c r="O2" t="e">
        <f ca="1">_xll.BDH(CONCATENATE("TZA US 04/15/16 C", P$1, " Equity"), "PX_LAST", "1/1/1900", "4/15/2016")</f>
        <v>#NAME?</v>
      </c>
      <c r="Q2" t="e">
        <f ca="1">_xll.BDH(CONCATENATE("TZA US 04/15/16 C", R$1, " Equity"), "PX_LAST", "1/1/1900", "4/15/2016")</f>
        <v>#NAME?</v>
      </c>
      <c r="S2" t="e">
        <f ca="1">_xll.BDH(CONCATENATE("TZA US 04/15/16 C", T$1, " Equity"), "PX_LAST", "1/1/1900", "4/15/2016")</f>
        <v>#NAME?</v>
      </c>
      <c r="U2" t="e">
        <f ca="1">_xll.BDH(CONCATENATE("TZA US 04/15/16 C", V$1, " Equity"), "PX_LAST", "1/1/1900", "4/15/2016")</f>
        <v>#NAME?</v>
      </c>
      <c r="W2" t="e">
        <f ca="1">_xll.BDH(CONCATENATE("TZA US 04/15/16 C", X$1, " Equity"), "PX_LAST", "1/1/1900", "4/15/2016")</f>
        <v>#NAME?</v>
      </c>
      <c r="Y2" t="e">
        <f ca="1">_xll.BDH(CONCATENATE("TZA US 04/15/16 C", Z$1, " Equity"), "PX_LAST", "1/1/1900", "4/15/2016")</f>
        <v>#NAME?</v>
      </c>
      <c r="AA2" t="e">
        <f ca="1">_xll.BDH(CONCATENATE("TZA US 04/15/16 C", AB$1, " Equity"), "PX_LAST", "1/1/1900", "4/15/2016")</f>
        <v>#NAME?</v>
      </c>
      <c r="AC2" t="e">
        <f ca="1">_xll.BDH(CONCATENATE("TZA US 04/15/16 C", AD$1, " Equity"), "PX_LAST", "1/1/1900", "4/15/2016")</f>
        <v>#NAME?</v>
      </c>
      <c r="AE2" t="e">
        <f ca="1">_xll.BDH(CONCATENATE("TZA US 04/15/16 C", AF$1, " Equity"), "PX_LAST", "1/1/1900", "4/15/2016")</f>
        <v>#NAME?</v>
      </c>
      <c r="AG2" t="e">
        <f ca="1">_xll.BDH(CONCATENATE("TZA US 04/15/16 C", AH$1, " Equity"), "PX_LAST", "1/1/1900", "4/15/2016")</f>
        <v>#NAME?</v>
      </c>
      <c r="AI2" t="e">
        <f ca="1">_xll.BDH(CONCATENATE("TZA US 04/15/16 C", AJ$1, " Equity"), "PX_LAST", "1/1/1900", "4/15/2016")</f>
        <v>#NAME?</v>
      </c>
      <c r="AK2" s="1" t="e">
        <f ca="1">_xll.BDH(CONCATENATE("TZA US 04/15/16 C", AL$1, " Equity"),"PX_LAST","1/1/1900","4/15/2016","cols=2;rows=2")</f>
        <v>#NAME?</v>
      </c>
      <c r="AM2" t="e">
        <f ca="1">_xll.BDH(CONCATENATE("TZA US 04/15/16 C", AN$1, " Equity"), "PX_LAST", "1/1/1900", "4/15/2016")</f>
        <v>#NAME?</v>
      </c>
      <c r="AO2" s="1" t="e">
        <f ca="1">_xll.BDH(CONCATENATE("TZA US 04/15/16 C", AP$1, " Equity"),"PX_LAST","1/1/1900","4/15/2016","cols=2;rows=12")</f>
        <v>#NAME?</v>
      </c>
      <c r="AQ2" t="e">
        <f ca="1">_xll.BDH(CONCATENATE("TZA US 04/15/16 C", AR$1, " Equity"), "PX_LAST", "1/1/1900", "4/15/2016")</f>
        <v>#NAME?</v>
      </c>
      <c r="AS2" s="1" t="e">
        <f ca="1">_xll.BDH(CONCATENATE("TZA US 04/15/16 C", AT$1, " Equity"),"PX_LAST","1/1/1900","4/15/2016","cols=2;rows=11")</f>
        <v>#NAME?</v>
      </c>
      <c r="AU2" t="e">
        <f ca="1">_xll.BDH(CONCATENATE("TZA US 04/15/16 C", AV$1, " Equity"), "PX_LAST", "1/1/1900", "4/15/2016")</f>
        <v>#NAME?</v>
      </c>
      <c r="AW2" s="1" t="e">
        <f ca="1">_xll.BDH(CONCATENATE("TZA US 04/15/16 C", AX$1, " Equity"),"PX_LAST","1/1/1900","4/15/2016","cols=2;rows=40")</f>
        <v>#NAME?</v>
      </c>
      <c r="AY2" t="e">
        <f ca="1">_xll.BDH(CONCATENATE("TZA US 04/15/16 C", AZ$1, " Equity"), "PX_LAST", "1/1/1900", "4/15/2016")</f>
        <v>#NAME?</v>
      </c>
      <c r="BA2" s="1" t="e">
        <f ca="1">_xll.BDH(CONCATENATE("TZA US 04/15/16 C", BB$1, " Equity"),"PX_LAST","1/1/1900","4/15/2016","cols=2;rows=42")</f>
        <v>#NAME?</v>
      </c>
      <c r="BC2" t="e">
        <f ca="1">_xll.BDH(CONCATENATE("TZA US 04/15/16 C", BD$1, " Equity"), "PX_LAST", "1/1/1900", "4/15/2016")</f>
        <v>#NAME?</v>
      </c>
      <c r="BE2" s="1" t="e">
        <f ca="1">_xll.BDH(CONCATENATE("TZA US 04/15/16 C", BF$1, " Equity"),"PX_LAST","1/1/1900","4/15/2016","cols=2;rows=24")</f>
        <v>#NAME?</v>
      </c>
      <c r="BG2" t="e">
        <f ca="1">_xll.BDH(CONCATENATE("TZA US 04/15/16 C", BH$1, " Equity"), "PX_LAST", "1/1/1900", "4/15/2016")</f>
        <v>#NAME?</v>
      </c>
      <c r="BI2" s="1" t="e">
        <f ca="1">_xll.BDH(CONCATENATE("TZA US 04/15/16 C", BJ$1, " Equity"),"PX_LAST","1/1/1900","4/15/2016","cols=2;rows=13")</f>
        <v>#NAME?</v>
      </c>
      <c r="BK2" t="e">
        <f ca="1">_xll.BDH(CONCATENATE("TZA US 04/15/16 C", BL$1, " Equity"), "PX_LAST", "1/1/1900", "4/15/2016")</f>
        <v>#NAME?</v>
      </c>
      <c r="BM2" s="1" t="e">
        <f ca="1">_xll.BDH(CONCATENATE("TZA US 04/15/16 C", BN$1, " Equity"),"PX_LAST","1/1/1900","4/15/2016","cols=2;rows=11")</f>
        <v>#NAME?</v>
      </c>
      <c r="BO2" t="e">
        <f ca="1">_xll.BDH(CONCATENATE("TZA US 04/15/16 C", BP$1, " Equity"), "PX_LAST", "1/1/1900", "4/15/2016")</f>
        <v>#NAME?</v>
      </c>
      <c r="BQ2" s="1" t="e">
        <f ca="1">_xll.BDH(CONCATENATE("TZA US 04/15/16 C", BR$1, " Equity"),"PX_LAST","1/1/1900","4/15/2016","cols=2;rows=4")</f>
        <v>#NAME?</v>
      </c>
      <c r="BS2" t="e">
        <f ca="1">_xll.BDH(CONCATENATE("TZA US 04/15/16 C", BT$1, " Equity"), "PX_LAST", "1/1/1900", "4/15/2016")</f>
        <v>#NAME?</v>
      </c>
      <c r="BU2" s="1" t="e">
        <f ca="1">_xll.BDH(CONCATENATE("TZA US 04/15/16 C", BV$1, " Equity"),"PX_LAST","1/1/1900","4/15/2016","cols=2;rows=2")</f>
        <v>#NAME?</v>
      </c>
      <c r="BW2" t="e">
        <f ca="1">_xll.BDH(CONCATENATE("TZA US 04/15/16 C", BX$1, " Equity"), "PX_LAST", "1/1/1900", "4/15/2016")</f>
        <v>#NAME?</v>
      </c>
      <c r="BY2" s="1" t="e">
        <f ca="1">_xll.BDH(CONCATENATE("TZA US 04/15/16 C", BZ$1, " Equity"),"PX_LAST","1/1/1900","4/15/2016","cols=2;rows=7")</f>
        <v>#NAME?</v>
      </c>
      <c r="CA2" t="e">
        <f ca="1">_xll.BDH(CONCATENATE("TZA US 04/15/16 C", CB$1, " Equity"), "PX_LAST", "1/1/1900", "4/15/2016")</f>
        <v>#NAME?</v>
      </c>
      <c r="CC2" s="1" t="e">
        <f ca="1">_xll.BDH(CONCATENATE("TZA US 04/15/16 C", CD$1, " Equity"),"PX_LAST","1/1/1900","4/15/2016","cols=2;rows=10")</f>
        <v>#NAME?</v>
      </c>
      <c r="CE2" t="e">
        <f ca="1">_xll.BDH(CONCATENATE("TZA US 04/15/16 C", CF$1, " Equity"), "PX_LAST", "1/1/1900", "4/15/2016")</f>
        <v>#NAME?</v>
      </c>
      <c r="CG2" s="1" t="e">
        <f ca="1">_xll.BDH(CONCATENATE("TZA US 04/15/16 C", CH$1, " Equity"),"PX_LAST","1/1/1900","4/15/2016","cols=2;rows=5")</f>
        <v>#NAME?</v>
      </c>
      <c r="CI2" t="e">
        <f ca="1">_xll.BDH(CONCATENATE("TZA US 04/15/16 C", CJ$1, " Equity"), "PX_LAST", "1/1/1900", "4/15/2016")</f>
        <v>#NAME?</v>
      </c>
      <c r="CK2" s="1" t="e">
        <f ca="1">_xll.BDH(CONCATENATE("TZA US 04/15/16 C", CL$1, " Equity"),"PX_LAST","1/1/1900","4/15/2016","cols=2;rows=15")</f>
        <v>#NAME?</v>
      </c>
      <c r="CM2" t="e">
        <f ca="1">_xll.BDH(CONCATENATE("TZA US 04/15/16 C", CN$1, " Equity"), "PX_LAST", "1/1/1900", "4/15/2016")</f>
        <v>#NAME?</v>
      </c>
      <c r="CO2" t="e">
        <f ca="1">_xll.BDH(CONCATENATE("TZA US 04/15/16 C", CP$1, " Equity"), "PX_LAST", "1/1/1900", "4/15/2016")</f>
        <v>#NAME?</v>
      </c>
      <c r="CQ2" t="e">
        <f ca="1">_xll.BDH(CONCATENATE("TZA US 04/15/16 C", CR$1, " Equity"), "PX_LAST", "1/1/1900", "4/15/2016")</f>
        <v>#NAME?</v>
      </c>
      <c r="CS2" t="e">
        <f ca="1">_xll.BDH(CONCATENATE("TZA US 04/15/16 C", CT$1, " Equity"), "PX_LAST", "1/1/1900", "4/15/2016")</f>
        <v>#NAME?</v>
      </c>
      <c r="CU2" t="e">
        <f ca="1">_xll.BDH(CONCATENATE("TZA US 04/15/16 C", CV$1, " Equity"), "PX_LAST", "1/1/1900", "4/15/2016")</f>
        <v>#NAME?</v>
      </c>
      <c r="CW2" t="e">
        <f ca="1">_xll.BDH(CONCATENATE("TZA US 04/15/16 C", CX$1, " Equity"), "PX_LAST", "1/1/1900", "4/15/2016")</f>
        <v>#NAME?</v>
      </c>
      <c r="CY2" t="e">
        <f ca="1">_xll.BDH(CONCATENATE("TZA US 04/15/16 C", CZ$1, " Equity"), "PX_LAST", "1/1/1900", "4/15/2016")</f>
        <v>#NAME?</v>
      </c>
      <c r="DA2" t="e">
        <f ca="1">_xll.BDH(CONCATENATE("TZA US 04/15/16 C", DB$1, " Equity"), "PX_LAST", "1/1/1900", "4/15/2016")</f>
        <v>#NAME?</v>
      </c>
      <c r="DC2" t="e">
        <f ca="1">_xll.BDH(CONCATENATE("TZA US 04/15/16 C", DD$1, " Equity"), "PX_LAST", "1/1/1900", "4/15/2016")</f>
        <v>#NAME?</v>
      </c>
      <c r="DE2" t="e">
        <f ca="1">_xll.BDH(CONCATENATE("TZA US 04/15/16 C", DF$1, " Equity"), "PX_LAST", "1/1/1900", "4/15/2016")</f>
        <v>#NAME?</v>
      </c>
      <c r="DG2" t="e">
        <f ca="1">_xll.BDH(CONCATENATE("TZA US 04/15/16 C", DH$1, " Equity"), "PX_LAST", "1/1/1900", "4/15/2016")</f>
        <v>#NAME?</v>
      </c>
      <c r="DI2" t="e">
        <f ca="1">_xll.BDH(CONCATENATE("TZA US 04/15/16 C", DJ$1, " Equity"), "PX_LAST", "1/1/1900", "4/15/2016")</f>
        <v>#NAME?</v>
      </c>
      <c r="DK2" t="e">
        <f ca="1">_xll.BDH(CONCATENATE("TZA US 04/15/16 C", DL$1, " Equity"), "PX_LAST", "1/1/1900", "4/15/2016")</f>
        <v>#NAME?</v>
      </c>
      <c r="DM2" s="1" t="e">
        <f ca="1">_xll.BDH(CONCATENATE("TZA US 04/15/16 C", DN$1, " Equity"),"PX_LAST","1/1/1900","4/15/2016","cols=2;rows=2")</f>
        <v>#NAME?</v>
      </c>
      <c r="DO2" t="e">
        <f ca="1">_xll.BDH(CONCATENATE("TZA US 04/15/16 C", DP$1, " Equity"), "PX_LAST", "1/1/1900", "4/15/2016")</f>
        <v>#NAME?</v>
      </c>
      <c r="DQ2" s="1" t="e">
        <f ca="1">_xll.BDH(CONCATENATE("TZA US 04/15/16 C", DR$1, " Equity"),"PX_LAST","1/1/1900","4/15/2016","cols=2;rows=11")</f>
        <v>#NAME?</v>
      </c>
      <c r="DS2" t="e">
        <f ca="1">_xll.BDH(CONCATENATE("TZA US 04/15/16 C", DT$1, " Equity"), "PX_LAST", "1/1/1900", "4/15/2016")</f>
        <v>#NAME?</v>
      </c>
      <c r="DU2" s="1" t="e">
        <f ca="1">_xll.BDH(CONCATENATE("TZA US 04/15/16 C", DV$1, " Equity"),"PX_LAST","1/1/1900","4/15/2016","cols=2;rows=6")</f>
        <v>#NAME?</v>
      </c>
      <c r="DW2" t="e">
        <f ca="1">_xll.BDH(CONCATENATE("TZA US 04/15/16 C", DX$1, " Equity"), "PX_LAST", "1/1/1900", "4/15/2016")</f>
        <v>#NAME?</v>
      </c>
      <c r="DY2" s="1" t="e">
        <f ca="1">_xll.BDH(CONCATENATE("TZA US 04/15/16 C", DZ$1, " Equity"),"PX_LAST","1/1/1900","4/15/2016","cols=2;rows=5")</f>
        <v>#NAME?</v>
      </c>
      <c r="EA2" t="e">
        <f ca="1">_xll.BDH(CONCATENATE("TZA US 04/15/16 C", EB$1, " Equity"), "PX_LAST", "1/1/1900", "4/15/2016")</f>
        <v>#NAME?</v>
      </c>
      <c r="EC2" s="1" t="e">
        <f ca="1">_xll.BDH(CONCATENATE("TZA US 04/15/16 C", ED$1, " Equity"),"PX_LAST","1/1/1900","4/15/2016","cols=2;rows=5")</f>
        <v>#NAME?</v>
      </c>
      <c r="EE2" t="e">
        <f ca="1">_xll.BDH(CONCATENATE("TZA US 04/15/16 C", EF$1, " Equity"), "PX_LAST", "1/1/1900", "4/15/2016")</f>
        <v>#NAME?</v>
      </c>
      <c r="EG2" s="1" t="e">
        <f ca="1">_xll.BDH(CONCATENATE("TZA US 04/15/16 C", EH$1, " Equity"),"PX_LAST","1/1/1900","4/15/2016","cols=2;rows=3")</f>
        <v>#NAME?</v>
      </c>
      <c r="EI2" t="e">
        <f ca="1">_xll.BDH(CONCATENATE("TZA US 04/15/16 C", EJ$1, " Equity"), "PX_LAST", "1/1/1900", "4/15/2016")</f>
        <v>#NAME?</v>
      </c>
      <c r="EK2" s="1" t="e">
        <f ca="1">_xll.BDH(CONCATENATE("TZA US 04/15/16 C", EL$1, " Equity"),"PX_LAST","1/1/1900","4/15/2016","cols=2;rows=11")</f>
        <v>#NAME?</v>
      </c>
      <c r="EM2" t="e">
        <f ca="1">_xll.BDH(CONCATENATE("TZA US 04/15/16 C", EN$1, " Equity"), "PX_LAST", "1/1/1900", "4/15/2016")</f>
        <v>#NAME?</v>
      </c>
      <c r="EO2" s="1" t="e">
        <f ca="1">_xll.BDH(CONCATENATE("TZA US 04/15/16 C", EP$1, " Equity"),"PX_LAST","1/1/1900","4/15/2016","cols=2;rows=4")</f>
        <v>#NAME?</v>
      </c>
      <c r="EQ2" t="e">
        <f ca="1">_xll.BDH(CONCATENATE("TZA US 04/15/16 C", ER$1, " Equity"), "PX_LAST", "1/1/1900", "4/15/2016")</f>
        <v>#NAME?</v>
      </c>
      <c r="ES2" s="1" t="e">
        <f ca="1">_xll.BDH(CONCATENATE("TZA US 04/15/16 C", ET$1, " Equity"),"PX_LAST","1/1/1900","4/15/2016","cols=2;rows=7")</f>
        <v>#NAME?</v>
      </c>
      <c r="EU2" t="e">
        <f ca="1">_xll.BDH(CONCATENATE("TZA US 04/15/16 C", EV$1, " Equity"), "PX_LAST", "1/1/1900", "4/15/2016")</f>
        <v>#NAME?</v>
      </c>
      <c r="EW2" s="1" t="e">
        <f ca="1">_xll.BDH(CONCATENATE("TZA US 04/15/16 C", EX$1, " Equity"),"PX_LAST","1/1/1900","4/15/2016","cols=2;rows=8")</f>
        <v>#NAME?</v>
      </c>
      <c r="EY2" t="e">
        <f ca="1">_xll.BDH(CONCATENATE("TZA US 04/15/16 C", EZ$1, " Equity"), "PX_LAST", "1/1/1900", "4/15/2016")</f>
        <v>#NAME?</v>
      </c>
      <c r="FA2" s="1" t="e">
        <f ca="1">_xll.BDH(CONCATENATE("TZA US 04/15/16 C", FB$1, " Equity"),"PX_LAST","1/1/1900","4/15/2016","cols=2;rows=12")</f>
        <v>#NAME?</v>
      </c>
      <c r="FC2" t="e">
        <f ca="1">_xll.BDH(CONCATENATE("TZA US 04/15/16 C", FD$1, " Equity"), "PX_LAST", "1/1/1900", "4/15/2016")</f>
        <v>#NAME?</v>
      </c>
      <c r="FE2" s="1" t="e">
        <f ca="1">_xll.BDH(CONCATENATE("TZA US 04/15/16 C", FF$1, " Equity"),"PX_LAST","1/1/1900","4/15/2016","cols=2;rows=59")</f>
        <v>#NAME?</v>
      </c>
      <c r="FG2" s="1" t="e">
        <f ca="1">_xll.BDH(CONCATENATE("TZA US 04/15/16 C", FH$1, " Equity"),"PX_LAST","1/1/1900","4/15/2016","cols=2;rows=3")</f>
        <v>#NAME?</v>
      </c>
      <c r="FI2" s="1" t="e">
        <f ca="1">_xll.BDH(CONCATENATE("TZA US 04/15/16 C", FJ$1, " Equity"),"PX_LAST","1/1/1900","4/15/2016","cols=2;rows=20")</f>
        <v>#NAME?</v>
      </c>
      <c r="FK2" s="1" t="e">
        <f ca="1">_xll.BDH(CONCATENATE("TZA US 04/15/16 C", FL$1, " Equity"),"PX_LAST","1/1/1900","4/15/2016","cols=2;rows=3")</f>
        <v>#NAME?</v>
      </c>
      <c r="FM2" s="1" t="e">
        <f ca="1">_xll.BDH(CONCATENATE("TZA US 04/15/16 C", FN$1, " Equity"),"PX_LAST","1/1/1900","4/15/2016","cols=2;rows=27")</f>
        <v>#NAME?</v>
      </c>
      <c r="FO2" s="1" t="e">
        <f ca="1">_xll.BDH(CONCATENATE("TZA US 04/15/16 C", FP$1, " Equity"),"PX_LAST","1/1/1900","4/15/2016","cols=2;rows=10")</f>
        <v>#NAME?</v>
      </c>
      <c r="FQ2" s="1" t="e">
        <f ca="1">_xll.BDH(CONCATENATE("TZA US 04/15/16 C", FR$1, " Equity"),"PX_LAST","1/1/1900","4/15/2016","cols=2;rows=43")</f>
        <v>#NAME?</v>
      </c>
      <c r="FS2" s="1" t="e">
        <f ca="1">_xll.BDH(CONCATENATE("TZA US 04/15/16 C", FT$1, " Equity"),"PX_LAST","1/1/1900","4/15/2016","cols=2;rows=12")</f>
        <v>#NAME?</v>
      </c>
      <c r="FU2" s="1" t="e">
        <f ca="1">_xll.BDH(CONCATENATE("TZA US 04/15/16 C", FV$1, " Equity"),"PX_LAST","1/1/1900","4/15/2016","cols=2;rows=57")</f>
        <v>#NAME?</v>
      </c>
      <c r="FW2" s="1" t="e">
        <f ca="1">_xll.BDH(CONCATENATE("TZA US 04/15/16 C", FX$1, " Equity"),"PX_LAST","1/1/1900","4/15/2016","cols=2;rows=9")</f>
        <v>#NAME?</v>
      </c>
      <c r="FY2" s="1" t="e">
        <f ca="1">_xll.BDH(CONCATENATE("TZA US 04/15/16 C", FZ$1, " Equity"),"PX_LAST","1/1/1900","4/15/2016","cols=2;rows=62")</f>
        <v>#NAME?</v>
      </c>
      <c r="GA2" s="1" t="e">
        <f ca="1">_xll.BDH(CONCATENATE("TZA US 04/15/16 C", GB$1, " Equity"),"PX_LAST","1/1/1900","4/15/2016","cols=2;rows=12")</f>
        <v>#NAME?</v>
      </c>
      <c r="GC2" s="1" t="e">
        <f ca="1">_xll.BDH(CONCATENATE("TZA US 04/15/16 C", GD$1, " Equity"),"PX_LAST","1/1/1900","4/15/2016","cols=2;rows=64")</f>
        <v>#NAME?</v>
      </c>
      <c r="GE2" s="1" t="e">
        <f ca="1">_xll.BDH(CONCATENATE("TZA US 04/15/16 C", GF$1, " Equity"),"PX_LAST","1/1/1900","4/15/2016","cols=2;rows=12")</f>
        <v>#NAME?</v>
      </c>
      <c r="GG2" s="1" t="e">
        <f ca="1">_xll.BDH(CONCATENATE("TZA US 04/15/16 C", GH$1, " Equity"),"PX_LAST","1/1/1900","4/15/2016","cols=2;rows=39")</f>
        <v>#NAME?</v>
      </c>
      <c r="GI2" s="1" t="e">
        <f ca="1">_xll.BDH(CONCATENATE("TZA US 04/15/16 C", GJ$1, " Equity"),"PX_LAST","1/1/1900","4/15/2016","cols=2;rows=7")</f>
        <v>#NAME?</v>
      </c>
      <c r="GK2" s="1" t="e">
        <f ca="1">_xll.BDH(CONCATENATE("TZA US 04/15/16 C", GL$1, " Equity"),"PX_LAST","1/1/1900","4/15/2016","cols=2;rows=45")</f>
        <v>#NAME?</v>
      </c>
      <c r="GM2" s="1" t="e">
        <f ca="1">_xll.BDH(CONCATENATE("TZA US 04/15/16 C", GN$1, " Equity"),"PX_LAST","1/1/1900","4/15/2016","cols=2;rows=10")</f>
        <v>#NAME?</v>
      </c>
      <c r="GO2" s="1" t="e">
        <f ca="1">_xll.BDH(CONCATENATE("TZA US 04/15/16 C", GP$1, " Equity"),"PX_LAST","1/1/1900","4/15/2016","cols=2;rows=37")</f>
        <v>#NAME?</v>
      </c>
      <c r="GQ2" s="1" t="e">
        <f ca="1">_xll.BDH(CONCATENATE("TZA US 04/15/16 C", GR$1, " Equity"),"PX_LAST","1/1/1900","4/15/2016","cols=2;rows=10")</f>
        <v>#NAME?</v>
      </c>
      <c r="GS2" s="1" t="e">
        <f ca="1">_xll.BDH(CONCATENATE("TZA US 04/15/16 C", GT$1, " Equity"),"PX_LAST","1/1/1900","4/15/2016","cols=2;rows=81")</f>
        <v>#NAME?</v>
      </c>
      <c r="GU2" s="1" t="e">
        <f ca="1">_xll.BDH(CONCATENATE("TZA US 04/15/16 C", GV$1, " Equity"),"PX_LAST","1/1/1900","4/15/2016","cols=2;rows=4")</f>
        <v>#NAME?</v>
      </c>
      <c r="GW2" s="1" t="e">
        <f ca="1">_xll.BDH(CONCATENATE("TZA US 04/15/16 C", GX$1, " Equity"),"PX_LAST","1/1/1900","4/15/2016","cols=2;rows=39")</f>
        <v>#NAME?</v>
      </c>
      <c r="GY2" s="1" t="e">
        <f ca="1">_xll.BDH(CONCATENATE("TZA US 04/15/16 C", GZ$1, " Equity"),"PX_LAST","1/1/1900","4/15/2016","cols=2;rows=3")</f>
        <v>#NAME?</v>
      </c>
      <c r="HA2" s="1" t="e">
        <f ca="1">_xll.BDH(CONCATENATE("TZA US 04/15/16 C", HB$1, " Equity"),"PX_LAST","1/1/1900","4/15/2016","cols=2;rows=60")</f>
        <v>#NAME?</v>
      </c>
      <c r="HC2" s="1" t="e">
        <f ca="1">_xll.BDH(CONCATENATE("TZA US 04/15/16 C", HD$1, " Equity"),"PX_LAST","1/1/1900","4/15/2016","cols=2;rows=4")</f>
        <v>#NAME?</v>
      </c>
      <c r="HE2" s="1" t="e">
        <f ca="1">_xll.BDH(CONCATENATE("TZA US 04/15/16 C", HF$1, " Equity"),"PX_LAST","1/1/1900","4/15/2016","cols=2;rows=28")</f>
        <v>#NAME?</v>
      </c>
      <c r="HG2" t="e">
        <f ca="1">_xll.BDH(CONCATENATE("TZA US 04/15/16 C", HH$1, " Equity"), "PX_LAST", "1/1/1900", "4/15/2016")</f>
        <v>#NAME?</v>
      </c>
      <c r="HI2" s="1" t="e">
        <f ca="1">_xll.BDH(CONCATENATE("TZA US 04/15/16 C", HJ$1, " Equity"),"PX_LAST","1/1/1900","4/15/2016","cols=2;rows=34")</f>
        <v>#NAME?</v>
      </c>
      <c r="HK2" t="e">
        <f ca="1">_xll.BDH(CONCATENATE("TZA US 04/15/16 C", HL$1, " Equity"), "PX_LAST", "1/1/1900", "4/15/2016")</f>
        <v>#NAME?</v>
      </c>
      <c r="HM2" s="1" t="e">
        <f ca="1">_xll.BDH(CONCATENATE("TZA US 04/15/16 C", HN$1, " Equity"),"PX_LAST","1/1/1900","4/15/2016","cols=2;rows=61")</f>
        <v>#NAME?</v>
      </c>
      <c r="HO2" t="e">
        <f ca="1">_xll.BDH(CONCATENATE("TZA US 04/15/16 C", HP$1, " Equity"), "PX_LAST", "1/1/1900", "4/15/2016")</f>
        <v>#NAME?</v>
      </c>
      <c r="HQ2" s="1" t="e">
        <f ca="1">_xll.BDH(CONCATENATE("TZA US 04/15/16 C", HR$1, " Equity"),"PX_LAST","1/1/1900","4/15/2016","cols=2;rows=27")</f>
        <v>#NAME?</v>
      </c>
      <c r="HS2" s="1" t="e">
        <f ca="1">_xll.BDH(CONCATENATE("TZA US 04/15/16 C", HT$1, " Equity"),"PX_LAST","1/1/1900","4/15/2016","cols=2;rows=2")</f>
        <v>#NAME?</v>
      </c>
      <c r="HU2" s="1" t="e">
        <f ca="1">_xll.BDH(CONCATENATE("TZA US 04/15/16 C", HV$1, " Equity"),"PX_LAST","1/1/1900","4/15/2016","cols=2;rows=43")</f>
        <v>#NAME?</v>
      </c>
      <c r="HW2" s="1" t="e">
        <f ca="1">_xll.BDH(CONCATENATE("TZA US 04/15/16 C", HX$1, " Equity"),"PX_LAST","1/1/1900","4/15/2016","cols=2;rows=2")</f>
        <v>#NAME?</v>
      </c>
      <c r="HY2" s="1" t="e">
        <f ca="1">_xll.BDH(CONCATENATE("TZA US 04/15/16 C", HZ$1, " Equity"),"PX_LAST","1/1/1900","4/15/2016","cols=2;rows=30")</f>
        <v>#NAME?</v>
      </c>
      <c r="IA2" t="e">
        <f ca="1">_xll.BDH(CONCATENATE("TZA US 04/15/16 C", IB$1, " Equity"), "PX_LAST", "1/1/1900", "4/15/2016")</f>
        <v>#NAME?</v>
      </c>
      <c r="IC2" s="1" t="e">
        <f ca="1">_xll.BDH(CONCATENATE("TZA US 04/15/16 C", ID$1, " Equity"),"PX_LAST","1/1/1900","4/15/2016","cols=2;rows=39")</f>
        <v>#NAME?</v>
      </c>
      <c r="IE2" t="e">
        <f ca="1">_xll.BDH(CONCATENATE("TZA US 04/15/16 C", IF$1, " Equity"), "PX_LAST", "1/1/1900", "4/15/2016")</f>
        <v>#NAME?</v>
      </c>
      <c r="IG2" s="1" t="e">
        <f ca="1">_xll.BDH(CONCATENATE("TZA US 04/15/16 C", IH$1, " Equity"),"PX_LAST","1/1/1900","4/15/2016","cols=2;rows=70")</f>
        <v>#NAME?</v>
      </c>
      <c r="II2" t="e">
        <f ca="1">_xll.BDH(CONCATENATE("TZA US 04/15/16 C", IJ$1, " Equity"), "PX_LAST", "1/1/1900", "4/15/2016")</f>
        <v>#NAME?</v>
      </c>
      <c r="IK2" s="1" t="e">
        <f ca="1">_xll.BDH(CONCATENATE("TZA US 04/15/16 C", IL$1, " Equity"),"PX_LAST","1/1/1900","4/15/2016","cols=2;rows=46")</f>
        <v>#NAME?</v>
      </c>
      <c r="IM2" t="e">
        <f ca="1">_xll.BDH(CONCATENATE("TZA US 04/15/16 C", IN$1, " Equity"), "PX_LAST", "1/1/1900", "4/15/2016")</f>
        <v>#NAME?</v>
      </c>
      <c r="IO2" t="e">
        <f ca="1">_xll.BDH(CONCATENATE("TZA US 04/15/16 C", IP$1, " Equity"), "PX_LAST", "1/1/1900", "4/15/2016")</f>
        <v>#NAME?</v>
      </c>
      <c r="IQ2" t="e">
        <f ca="1">_xll.BDH(CONCATENATE("TZA US 04/15/16 C", IR$1, " Equity"), "PX_LAST", "1/1/1900", "4/15/2016")</f>
        <v>#NAME?</v>
      </c>
      <c r="IS2" s="1" t="e">
        <f ca="1">_xll.BDH(CONCATENATE("TZA US 04/15/16 C", IT$1, " Equity"),"PX_LAST","1/1/1900","4/15/2016","cols=2;rows=1")</f>
        <v>#NAME?</v>
      </c>
      <c r="IU2" t="e">
        <f ca="1">_xll.BDH(CONCATENATE("TZA US 04/15/16 C", IV$1, " Equity"), "PX_LAST", "1/1/1900", "4/15/2016")</f>
        <v>#NAME?</v>
      </c>
      <c r="IW2" s="1" t="e">
        <f ca="1">_xll.BDH(CONCATENATE("TZA US 04/15/16 C", IX$1, " Equity"),"PX_LAST","1/1/1900","4/15/2016","cols=2;rows=2")</f>
        <v>#NAME?</v>
      </c>
      <c r="IY2" t="e">
        <f ca="1">_xll.BDH(CONCATENATE("TZA US 04/15/16 C", IZ$1, " Equity"), "PX_LAST", "1/1/1900", "4/15/2016")</f>
        <v>#NAME?</v>
      </c>
      <c r="JA2" s="1" t="e">
        <f ca="1">_xll.BDH(CONCATENATE("TZA US 04/15/16 C", JB$1, " Equity"),"PX_LAST","1/1/1900","4/15/2016","cols=2;rows=61")</f>
        <v>#NAME?</v>
      </c>
      <c r="JC2" t="e">
        <f ca="1">_xll.BDH(CONCATENATE("TZA US 04/15/16 C", JD$1, " Equity"), "PX_LAST", "1/1/1900", "4/15/2016")</f>
        <v>#NAME?</v>
      </c>
      <c r="JE2" t="e">
        <f ca="1">_xll.BDH(CONCATENATE("TZA US 04/15/16 C", JF$1, " Equity"), "PX_LAST", "1/1/1900", "4/15/2016")</f>
        <v>#NAME?</v>
      </c>
      <c r="JG2" t="e">
        <f ca="1">_xll.BDH(CONCATENATE("TZA US 04/15/16 C", JH$1, " Equity"), "PX_LAST", "1/1/1900", "4/15/2016")</f>
        <v>#NAME?</v>
      </c>
      <c r="JI2" t="e">
        <f ca="1">_xll.BDH(CONCATENATE("TZA US 04/15/16 C", JJ$1, " Equity"), "PX_LAST", "1/1/1900", "4/15/2016")</f>
        <v>#NAME?</v>
      </c>
      <c r="JK2" t="e">
        <f ca="1">_xll.BDH(CONCATENATE("TZA US 04/15/16 C", JL$1, " Equity"), "PX_LAST", "1/1/1900", "4/15/2016")</f>
        <v>#NAME?</v>
      </c>
      <c r="JM2" t="e">
        <f ca="1">_xll.BDH(CONCATENATE("TZA US 04/15/16 C", JN$1, " Equity"), "PX_LAST", "1/1/1900", "4/15/2016")</f>
        <v>#NAME?</v>
      </c>
      <c r="JO2" t="e">
        <f ca="1">_xll.BDH(CONCATENATE("TZA US 04/15/16 C", JP$1, " Equity"), "PX_LAST", "1/1/1900", "4/15/2016")</f>
        <v>#NAME?</v>
      </c>
      <c r="JQ2" t="e">
        <f ca="1">_xll.BDH(CONCATENATE("TZA US 04/15/16 C", JR$1, " Equity"), "PX_LAST", "1/1/1900", "4/15/2016")</f>
        <v>#NAME?</v>
      </c>
      <c r="JS2" t="e">
        <f ca="1">_xll.BDH(CONCATENATE("TZA US 04/15/16 C", JT$1, " Equity"), "PX_LAST", "1/1/1900", "4/15/2016")</f>
        <v>#NAME?</v>
      </c>
      <c r="JU2" s="1" t="e">
        <f ca="1">_xll.BDH(CONCATENATE("TZA US 04/15/16 C", JV$1, " Equity"),"PX_LAST","1/1/1900","4/15/2016","cols=2;rows=74")</f>
        <v>#NAME?</v>
      </c>
      <c r="JW2" t="e">
        <f ca="1">_xll.BDH(CONCATENATE("TZA US 04/15/16 C", JX$1, " Equity"), "PX_LAST", "1/1/1900", "4/15/2016")</f>
        <v>#NAME?</v>
      </c>
      <c r="JY2" t="e">
        <f ca="1">_xll.BDH(CONCATENATE("TZA US 04/15/16 C", JZ$1, " Equity"), "PX_LAST", "1/1/1900", "4/15/2016")</f>
        <v>#NAME?</v>
      </c>
      <c r="KA2" t="e">
        <f ca="1">_xll.BDH(CONCATENATE("TZA US 04/15/16 C", KB$1, " Equity"), "PX_LAST", "1/1/1900", "4/15/2016")</f>
        <v>#NAME?</v>
      </c>
      <c r="KC2" t="e">
        <f ca="1">_xll.BDH(CONCATENATE("TZA US 04/15/16 C", KD$1, " Equity"), "PX_LAST", "1/1/1900", "4/15/2016")</f>
        <v>#NAME?</v>
      </c>
      <c r="KE2" t="e">
        <f ca="1">_xll.BDH(CONCATENATE("TZA US 04/15/16 C", KF$1, " Equity"), "PX_LAST", "1/1/1900", "4/15/2016")</f>
        <v>#NAME?</v>
      </c>
      <c r="KG2" t="e">
        <f ca="1">_xll.BDH(CONCATENATE("TZA US 04/15/16 C", KH$1, " Equity"), "PX_LAST", "1/1/1900", "4/15/2016")</f>
        <v>#NAME?</v>
      </c>
      <c r="KI2" t="e">
        <f ca="1">_xll.BDH(CONCATENATE("TZA US 04/15/16 C", KJ$1, " Equity"), "PX_LAST", "1/1/1900", "4/15/2016")</f>
        <v>#NAME?</v>
      </c>
      <c r="KK2" t="e">
        <f ca="1">_xll.BDH(CONCATENATE("TZA US 04/15/16 C", KL$1, " Equity"), "PX_LAST", "1/1/1900", "4/15/2016")</f>
        <v>#NAME?</v>
      </c>
      <c r="KM2" t="e">
        <f ca="1">_xll.BDH(CONCATENATE("TZA US 04/15/16 C", KN$1, " Equity"), "PX_LAST", "1/1/1900", "4/15/2016")</f>
        <v>#NAME?</v>
      </c>
      <c r="KO2" s="1" t="e">
        <f ca="1">_xll.BDH(CONCATENATE("TZA US 04/15/16 C", KP$1, " Equity"),"PX_LAST","1/1/1900","4/15/2016","cols=2;rows=39")</f>
        <v>#NAME?</v>
      </c>
      <c r="KQ2" t="e">
        <f ca="1">_xll.BDH(CONCATENATE("TZA US 04/15/16 C", KR$1, " Equity"), "PX_LAST", "1/1/1900", "4/15/2016")</f>
        <v>#NAME?</v>
      </c>
      <c r="KS2" t="e">
        <f ca="1">_xll.BDH(CONCATENATE("TZA US 04/15/16 C", KT$1, " Equity"), "PX_LAST", "1/1/1900", "4/15/2016")</f>
        <v>#NAME?</v>
      </c>
      <c r="KU2" t="e">
        <f ca="1">_xll.BDH(CONCATENATE("TZA US 04/15/16 C", KV$1, " Equity"), "PX_LAST", "1/1/1900", "4/15/2016")</f>
        <v>#NAME?</v>
      </c>
      <c r="KW2" t="e">
        <f ca="1">_xll.BDH(CONCATENATE("TZA US 04/15/16 C", KX$1, " Equity"), "PX_LAST", "1/1/1900", "4/15/2016")</f>
        <v>#NAME?</v>
      </c>
      <c r="KY2" t="e">
        <f ca="1">_xll.BDH(CONCATENATE("TZA US 04/15/16 C", KZ$1, " Equity"), "PX_LAST", "1/1/1900", "4/15/2016")</f>
        <v>#NAME?</v>
      </c>
      <c r="LA2" t="e">
        <f ca="1">_xll.BDH(CONCATENATE("TZA US 04/15/16 C", LB$1, " Equity"), "PX_LAST", "1/1/1900", "4/15/2016")</f>
        <v>#NAME?</v>
      </c>
      <c r="LC2" t="e">
        <f ca="1">_xll.BDH(CONCATENATE("TZA US 04/15/16 C", LD$1, " Equity"), "PX_LAST", "1/1/1900", "4/15/2016")</f>
        <v>#NAME?</v>
      </c>
      <c r="LE2" t="e">
        <f ca="1">_xll.BDH(CONCATENATE("TZA US 04/15/16 C", LF$1, " Equity"), "PX_LAST", "1/1/1900", "4/15/2016")</f>
        <v>#NAME?</v>
      </c>
      <c r="LG2" t="e">
        <f ca="1">_xll.BDH(CONCATENATE("TZA US 04/15/16 C", LH$1, " Equity"), "PX_LAST", "1/1/1900", "4/15/2016")</f>
        <v>#NAME?</v>
      </c>
      <c r="LI2" s="1" t="e">
        <f ca="1">_xll.BDH(CONCATENATE("TZA US 04/15/16 C", LJ$1, " Equity"),"PX_LAST","1/1/1900","4/15/2016","cols=2;rows=29")</f>
        <v>#NAME?</v>
      </c>
      <c r="LK2" t="e">
        <f ca="1">_xll.BDH(CONCATENATE("TZA US 04/15/16 C", LL$1, " Equity"), "PX_LAST", "1/1/1900", "4/15/2016")</f>
        <v>#NAME?</v>
      </c>
      <c r="LM2" t="e">
        <f ca="1">_xll.BDH(CONCATENATE("TZA US 04/15/16 C", LN$1, " Equity"), "PX_LAST", "1/1/1900", "4/15/2016")</f>
        <v>#NAME?</v>
      </c>
      <c r="LO2" t="e">
        <f ca="1">_xll.BDH(CONCATENATE("TZA US 04/15/16 C", LP$1, " Equity"), "PX_LAST", "1/1/1900", "4/15/2016")</f>
        <v>#NAME?</v>
      </c>
      <c r="LQ2" t="e">
        <f ca="1">_xll.BDH(CONCATENATE("TZA US 04/15/16 C", LR$1, " Equity"), "PX_LAST", "1/1/1900", "4/15/2016")</f>
        <v>#NAME?</v>
      </c>
      <c r="LS2" t="e">
        <f ca="1">_xll.BDH(CONCATENATE("TZA US 04/15/16 C", LT$1, " Equity"), "PX_LAST", "1/1/1900", "4/15/2016")</f>
        <v>#NAME?</v>
      </c>
      <c r="LU2" t="e">
        <f ca="1">_xll.BDH(CONCATENATE("TZA US 04/15/16 C", LV$1, " Equity"), "PX_LAST", "1/1/1900", "4/15/2016")</f>
        <v>#NAME?</v>
      </c>
      <c r="LW2" t="e">
        <f ca="1">_xll.BDH(CONCATENATE("TZA US 04/15/16 C", LX$1, " Equity"), "PX_LAST", "1/1/1900", "4/15/2016")</f>
        <v>#NAME?</v>
      </c>
      <c r="LY2" t="e">
        <f ca="1">_xll.BDH(CONCATENATE("TZA US 04/15/16 C", LZ$1, " Equity"), "PX_LAST", "1/1/1900", "4/15/2016")</f>
        <v>#NAME?</v>
      </c>
      <c r="MA2" t="e">
        <f ca="1">_xll.BDH(CONCATENATE("TZA US 04/15/16 C", MB$1, " Equity"), "PX_LAST", "1/1/1900", "4/15/2016")</f>
        <v>#NAME?</v>
      </c>
      <c r="MC2" s="1" t="e">
        <f ca="1">_xll.BDH(CONCATENATE("TZA US 04/15/16 C", MD$1, " Equity"),"PX_LAST","1/1/1900","4/15/2016","cols=2;rows=24")</f>
        <v>#NAME?</v>
      </c>
      <c r="ME2" t="e">
        <f ca="1">_xll.BDH(CONCATENATE("TZA US 04/15/16 C", MF$1, " Equity"), "PX_LAST", "1/1/1900", "4/15/2016")</f>
        <v>#NAME?</v>
      </c>
      <c r="MG2" t="e">
        <f ca="1">_xll.BDH(CONCATENATE("TZA US 04/15/16 C", MH$1, " Equity"), "PX_LAST", "1/1/1900", "4/15/2016")</f>
        <v>#NAME?</v>
      </c>
      <c r="MI2" t="e">
        <f ca="1">_xll.BDH(CONCATENATE("TZA US 04/15/16 C", MJ$1, " Equity"), "PX_LAST", "1/1/1900", "4/15/2016")</f>
        <v>#NAME?</v>
      </c>
      <c r="MK2" t="e">
        <f ca="1">_xll.BDH(CONCATENATE("TZA US 04/15/16 C", ML$1, " Equity"), "PX_LAST", "1/1/1900", "4/15/2016")</f>
        <v>#NAME?</v>
      </c>
      <c r="MM2" t="e">
        <f ca="1">_xll.BDH(CONCATENATE("TZA US 04/15/16 C", MN$1, " Equity"), "PX_LAST", "1/1/1900", "4/15/2016")</f>
        <v>#NAME?</v>
      </c>
      <c r="MO2" t="e">
        <f ca="1">_xll.BDH(CONCATENATE("TZA US 04/15/16 C", MP$1, " Equity"), "PX_LAST", "1/1/1900", "4/15/2016")</f>
        <v>#NAME?</v>
      </c>
      <c r="MQ2" t="e">
        <f ca="1">_xll.BDH(CONCATENATE("TZA US 04/15/16 C", MR$1, " Equity"), "PX_LAST", "1/1/1900", "4/15/2016")</f>
        <v>#NAME?</v>
      </c>
      <c r="MS2" t="e">
        <f ca="1">_xll.BDH(CONCATENATE("TZA US 04/15/16 C", MT$1, " Equity"), "PX_LAST", "1/1/1900", "4/15/2016")</f>
        <v>#NAME?</v>
      </c>
      <c r="MU2" t="e">
        <f ca="1">_xll.BDH(CONCATENATE("TZA US 04/15/16 C", MV$1, " Equity"), "PX_LAST", "1/1/1900", "4/15/2016")</f>
        <v>#NAME?</v>
      </c>
      <c r="MW2" s="1" t="e">
        <f ca="1">_xll.BDH(CONCATENATE("TZA US 04/15/16 C", MX$1, " Equity"),"PX_LAST","1/1/1900","4/15/2016","cols=2;rows=22")</f>
        <v>#NAME?</v>
      </c>
      <c r="MY2" t="e">
        <f ca="1">_xll.BDH(CONCATENATE("TZA US 04/15/16 C", MZ$1, " Equity"), "PX_LAST", "1/1/1900", "4/15/2016")</f>
        <v>#NAME?</v>
      </c>
      <c r="NA2" t="e">
        <f ca="1">_xll.BDH(CONCATENATE("TZA US 04/15/16 C", NB$1, " Equity"), "PX_LAST", "1/1/1900", "4/15/2016")</f>
        <v>#NAME?</v>
      </c>
      <c r="NC2" t="e">
        <f ca="1">_xll.BDH(CONCATENATE("TZA US 04/15/16 C", ND$1, " Equity"), "PX_LAST", "1/1/1900", "4/15/2016")</f>
        <v>#NAME?</v>
      </c>
      <c r="NE2" t="e">
        <f ca="1">_xll.BDH(CONCATENATE("TZA US 04/15/16 C", NF$1, " Equity"), "PX_LAST", "1/1/1900", "4/15/2016")</f>
        <v>#NAME?</v>
      </c>
      <c r="NG2" t="e">
        <f ca="1">_xll.BDH(CONCATENATE("TZA US 04/15/16 C", NH$1, " Equity"), "PX_LAST", "1/1/1900", "4/15/2016")</f>
        <v>#NAME?</v>
      </c>
      <c r="NI2" t="e">
        <f ca="1">_xll.BDH(CONCATENATE("TZA US 04/15/16 C", NJ$1, " Equity"), "PX_LAST", "1/1/1900", "4/15/2016")</f>
        <v>#NAME?</v>
      </c>
      <c r="NK2" t="e">
        <f ca="1">_xll.BDH(CONCATENATE("TZA US 04/15/16 C", NL$1, " Equity"), "PX_LAST", "1/1/1900", "4/15/2016")</f>
        <v>#NAME?</v>
      </c>
      <c r="NM2" t="e">
        <f ca="1">_xll.BDH(CONCATENATE("TZA US 04/15/16 C", NN$1, " Equity"), "PX_LAST", "1/1/1900", "4/15/2016")</f>
        <v>#NAME?</v>
      </c>
      <c r="NO2" t="e">
        <f ca="1">_xll.BDH(CONCATENATE("TZA US 04/15/16 C", NP$1, " Equity"), "PX_LAST", "1/1/1900", "4/15/2016")</f>
        <v>#NAME?</v>
      </c>
      <c r="NQ2" s="1" t="e">
        <f ca="1">_xll.BDH(CONCATENATE("TZA US 04/15/16 C", NR$1, " Equity"),"PX_LAST","1/1/1900","4/15/2016","cols=2;rows=19")</f>
        <v>#NAME?</v>
      </c>
      <c r="NS2" t="e">
        <f ca="1">_xll.BDH(CONCATENATE("TZA US 04/15/16 C", NT$1, " Equity"), "PX_LAST", "1/1/1900", "4/15/2016")</f>
        <v>#NAME?</v>
      </c>
      <c r="NU2" t="e">
        <f ca="1">_xll.BDH(CONCATENATE("TZA US 04/15/16 C", NV$1, " Equity"), "PX_LAST", "1/1/1900", "4/15/2016")</f>
        <v>#NAME?</v>
      </c>
      <c r="NW2" t="e">
        <f ca="1">_xll.BDH(CONCATENATE("TZA US 04/15/16 C", NX$1, " Equity"), "PX_LAST", "1/1/1900", "4/15/2016")</f>
        <v>#NAME?</v>
      </c>
      <c r="NY2" t="e">
        <f ca="1">_xll.BDH(CONCATENATE("TZA US 04/15/16 C", NZ$1, " Equity"), "PX_LAST", "1/1/1900", "4/15/2016")</f>
        <v>#NAME?</v>
      </c>
      <c r="OA2" t="e">
        <f ca="1">_xll.BDH(CONCATENATE("TZA US 04/15/16 C", OB$1, " Equity"), "PX_LAST", "1/1/1900", "4/15/2016")</f>
        <v>#NAME?</v>
      </c>
      <c r="OC2" t="e">
        <f ca="1">_xll.BDH(CONCATENATE("TZA US 04/15/16 C", OD$1, " Equity"), "PX_LAST", "1/1/1900", "4/15/2016")</f>
        <v>#NAME?</v>
      </c>
      <c r="OE2" t="e">
        <f ca="1">_xll.BDH(CONCATENATE("TZA US 04/15/16 C", OF$1, " Equity"), "PX_LAST", "1/1/1900", "4/15/2016")</f>
        <v>#NAME?</v>
      </c>
      <c r="OG2" t="e">
        <f ca="1">_xll.BDH(CONCATENATE("TZA US 04/15/16 C", OH$1, " Equity"), "PX_LAST", "1/1/1900", "4/15/2016")</f>
        <v>#NAME?</v>
      </c>
      <c r="OI2" t="e">
        <f ca="1">_xll.BDH(CONCATENATE("TZA US 04/15/16 C", OJ$1, " Equity"), "PX_LAST", "1/1/1900", "4/15/2016")</f>
        <v>#NAME?</v>
      </c>
      <c r="OK2" s="1" t="e">
        <f ca="1">_xll.BDH(CONCATENATE("TZA US 04/15/16 C", OL$1, " Equity"),"PX_LAST","1/1/1900","4/15/2016","cols=2;rows=15")</f>
        <v>#NAME?</v>
      </c>
      <c r="OM2" t="e">
        <f ca="1">_xll.BDH(CONCATENATE("TZA US 04/15/16 C", ON$1, " Equity"), "PX_LAST", "1/1/1900", "4/15/2016")</f>
        <v>#NAME?</v>
      </c>
      <c r="OO2" t="e">
        <f ca="1">_xll.BDH(CONCATENATE("TZA US 04/15/16 C", OP$1, " Equity"), "PX_LAST", "1/1/1900", "4/15/2016")</f>
        <v>#NAME?</v>
      </c>
      <c r="OQ2" t="e">
        <f ca="1">_xll.BDH(CONCATENATE("TZA US 04/15/16 C", OR$1, " Equity"), "PX_LAST", "1/1/1900", "4/15/2016")</f>
        <v>#NAME?</v>
      </c>
      <c r="OS2" t="e">
        <f ca="1">_xll.BDH(CONCATENATE("TZA US 04/15/16 C", OT$1, " Equity"), "PX_LAST", "1/1/1900", "4/15/2016")</f>
        <v>#NAME?</v>
      </c>
      <c r="OU2" t="e">
        <f ca="1">_xll.BDH(CONCATENATE("TZA US 04/15/16 C", OV$1, " Equity"), "PX_LAST", "1/1/1900", "4/15/2016")</f>
        <v>#NAME?</v>
      </c>
      <c r="OW2" t="e">
        <f ca="1">_xll.BDH(CONCATENATE("TZA US 04/15/16 C", OX$1, " Equity"), "PX_LAST", "1/1/1900", "4/15/2016")</f>
        <v>#NAME?</v>
      </c>
      <c r="OY2" t="e">
        <f ca="1">_xll.BDH(CONCATENATE("TZA US 04/15/16 C", OZ$1, " Equity"), "PX_LAST", "1/1/1900", "4/15/2016")</f>
        <v>#NAME?</v>
      </c>
      <c r="PA2" t="e">
        <f ca="1">_xll.BDH(CONCATENATE("TZA US 04/15/16 C", PB$1, " Equity"), "PX_LAST", "1/1/1900", "4/15/2016")</f>
        <v>#NAME?</v>
      </c>
      <c r="PC2" t="e">
        <f ca="1">_xll.BDH(CONCATENATE("TZA US 04/15/16 C", PD$1, " Equity"), "PX_LAST", "1/1/1900", "4/15/2016")</f>
        <v>#NAME?</v>
      </c>
      <c r="PE2" s="1" t="e">
        <f ca="1">_xll.BDH(CONCATENATE("TZA US 04/15/16 C", PF$1, " Equity"),"PX_LAST","1/1/1900","4/15/2016","cols=2;rows=17")</f>
        <v>#NAME?</v>
      </c>
      <c r="PG2" t="e">
        <f ca="1">_xll.BDH(CONCATENATE("TZA US 04/15/16 C", PH$1, " Equity"), "PX_LAST", "1/1/1900", "4/15/2016")</f>
        <v>#NAME?</v>
      </c>
      <c r="PI2" t="e">
        <f ca="1">_xll.BDH(CONCATENATE("TZA US 04/15/16 C", PJ$1, " Equity"), "PX_LAST", "1/1/1900", "4/15/2016")</f>
        <v>#NAME?</v>
      </c>
      <c r="PK2" t="e">
        <f ca="1">_xll.BDH(CONCATENATE("TZA US 04/15/16 C", PL$1, " Equity"), "PX_LAST", "1/1/1900", "4/15/2016")</f>
        <v>#NAME?</v>
      </c>
      <c r="PM2" t="e">
        <f ca="1">_xll.BDH(CONCATENATE("TZA US 04/15/16 C", PN$1, " Equity"), "PX_LAST", "1/1/1900", "4/15/2016")</f>
        <v>#NAME?</v>
      </c>
      <c r="PO2" t="e">
        <f ca="1">_xll.BDH(CONCATENATE("TZA US 04/15/16 C", PP$1, " Equity"), "PX_LAST", "1/1/1900", "4/15/2016")</f>
        <v>#NAME?</v>
      </c>
      <c r="PQ2" t="e">
        <f ca="1">_xll.BDH(CONCATENATE("TZA US 04/15/16 C", PR$1, " Equity"), "PX_LAST", "1/1/1900", "4/15/2016")</f>
        <v>#NAME?</v>
      </c>
      <c r="PS2" t="e">
        <f ca="1">_xll.BDH(CONCATENATE("TZA US 04/15/16 C", PT$1, " Equity"), "PX_LAST", "1/1/1900", "4/15/2016")</f>
        <v>#NAME?</v>
      </c>
      <c r="PU2" t="e">
        <f ca="1">_xll.BDH(CONCATENATE("TZA US 04/15/16 C", PV$1, " Equity"), "PX_LAST", "1/1/1900", "4/15/2016")</f>
        <v>#NAME?</v>
      </c>
      <c r="PW2" t="e">
        <f ca="1">_xll.BDH(CONCATENATE("TZA US 04/15/16 C", PX$1, " Equity"), "PX_LAST", "1/1/1900", "4/15/2016")</f>
        <v>#NAME?</v>
      </c>
      <c r="PY2" t="e">
        <f ca="1">_xll.BDH(CONCATENATE("TZA US 04/15/16 C", PZ$1, " Equity"), "PX_LAST", "1/1/1900", "4/15/2016")</f>
        <v>#NAME?</v>
      </c>
      <c r="QA2" t="e">
        <f ca="1">_xll.BDH(CONCATENATE("TZA US 04/15/16 C", QB$1, " Equity"), "PX_LAST", "1/1/1900", "4/15/2016")</f>
        <v>#NAME?</v>
      </c>
      <c r="QC2" t="e">
        <f ca="1">_xll.BDH(CONCATENATE("TZA US 04/15/16 C", QD$1, " Equity"), "PX_LAST", "1/1/1900", "4/15/2016")</f>
        <v>#NAME?</v>
      </c>
      <c r="QE2" t="e">
        <f ca="1">_xll.BDH(CONCATENATE("TZA US 04/15/16 C", QF$1, " Equity"), "PX_LAST", "1/1/1900", "4/15/2016")</f>
        <v>#NAME?</v>
      </c>
      <c r="QG2" t="e">
        <f ca="1">_xll.BDH(CONCATENATE("TZA US 04/15/16 C", QH$1, " Equity"), "PX_LAST", "1/1/1900", "4/15/2016")</f>
        <v>#NAME?</v>
      </c>
      <c r="QI2" t="e">
        <f ca="1">_xll.BDH(CONCATENATE("TZA US 04/15/16 C", QJ$1, " Equity"), "PX_LAST", "1/1/1900", "4/15/2016")</f>
        <v>#NAME?</v>
      </c>
      <c r="QK2" t="e">
        <f ca="1">_xll.BDH(CONCATENATE("TZA US 04/15/16 C", QL$1, " Equity"), "PX_LAST", "1/1/1900", "4/15/2016")</f>
        <v>#NAME?</v>
      </c>
      <c r="QM2" t="e">
        <f ca="1">_xll.BDH(CONCATENATE("TZA US 04/15/16 C", QN$1, " Equity"), "PX_LAST", "1/1/1900", "4/15/2016")</f>
        <v>#NAME?</v>
      </c>
      <c r="QO2" t="e">
        <f ca="1">_xll.BDH(CONCATENATE("TZA US 04/15/16 C", QP$1, " Equity"), "PX_LAST", "1/1/1900", "4/15/2016")</f>
        <v>#NAME?</v>
      </c>
      <c r="QQ2" t="e">
        <f ca="1">_xll.BDH(CONCATENATE("TZA US 04/15/16 C", QR$1, " Equity"), "PX_LAST", "1/1/1900", "4/15/2016")</f>
        <v>#NAME?</v>
      </c>
      <c r="QS2" t="e">
        <f ca="1">_xll.BDH(CONCATENATE("TZA US 04/15/16 C", QT$1, " Equity"), "PX_LAST", "1/1/1900", "4/15/2016")</f>
        <v>#NAME?</v>
      </c>
      <c r="QU2" t="e">
        <f ca="1">_xll.BDH(CONCATENATE("TZA US 04/15/16 C", QV$1, " Equity"), "PX_LAST", "1/1/1900", "4/15/2016")</f>
        <v>#NAME?</v>
      </c>
      <c r="QW2" t="e">
        <f ca="1">_xll.BDH(CONCATENATE("TZA US 04/15/16 C", QX$1, " Equity"), "PX_LAST", "1/1/1900", "4/15/2016")</f>
        <v>#NAME?</v>
      </c>
      <c r="QY2" t="e">
        <f ca="1">_xll.BDH(CONCATENATE("TZA US 04/15/16 C", QZ$1, " Equity"), "PX_LAST", "1/1/1900", "4/15/2016")</f>
        <v>#NAME?</v>
      </c>
      <c r="RA2" t="e">
        <f ca="1">_xll.BDH(CONCATENATE("TZA US 04/15/16 C", RB$1, " Equity"), "PX_LAST", "1/1/1900", "4/15/2016")</f>
        <v>#NAME?</v>
      </c>
      <c r="RC2" t="e">
        <f ca="1">_xll.BDH(CONCATENATE("TZA US 04/15/16 C", RD$1, " Equity"), "PX_LAST", "1/1/1900", "4/15/2016")</f>
        <v>#NAME?</v>
      </c>
      <c r="RE2" t="e">
        <f ca="1">_xll.BDH(CONCATENATE("TZA US 04/15/16 C", RF$1, " Equity"), "PX_LAST", "1/1/1900", "4/15/2016")</f>
        <v>#NAME?</v>
      </c>
      <c r="RG2" t="e">
        <f ca="1">_xll.BDH(CONCATENATE("TZA US 04/15/16 C", RH$1, " Equity"), "PX_LAST", "1/1/1900", "4/15/2016")</f>
        <v>#NAME?</v>
      </c>
      <c r="RI2" t="e">
        <f ca="1">_xll.BDH(CONCATENATE("TZA US 04/15/16 C", RJ$1, " Equity"), "PX_LAST", "1/1/1900", "4/15/2016")</f>
        <v>#NAME?</v>
      </c>
      <c r="RK2" t="e">
        <f ca="1">_xll.BDH(CONCATENATE("TZA US 04/15/16 C", RL$1, " Equity"), "PX_LAST", "1/1/1900", "4/15/2016")</f>
        <v>#NAME?</v>
      </c>
      <c r="RM2" t="e">
        <f ca="1">_xll.BDH(CONCATENATE("TZA US 04/15/16 C", RN$1, " Equity"), "PX_LAST", "1/1/1900", "4/15/2016")</f>
        <v>#NAME?</v>
      </c>
      <c r="RO2" t="e">
        <f ca="1">_xll.BDH(CONCATENATE("TZA US 04/15/16 C", RP$1, " Equity"), "PX_LAST", "1/1/1900", "4/15/2016")</f>
        <v>#NAME?</v>
      </c>
      <c r="RQ2" t="e">
        <f ca="1">_xll.BDH(CONCATENATE("TZA US 04/15/16 C", RR$1, " Equity"), "PX_LAST", "1/1/1900", "4/15/2016")</f>
        <v>#NAME?</v>
      </c>
      <c r="RS2" t="e">
        <f ca="1">_xll.BDH(CONCATENATE("TZA US 04/15/16 C", RT$1, " Equity"), "PX_LAST", "1/1/1900", "4/15/2016")</f>
        <v>#NAME?</v>
      </c>
      <c r="RU2" t="e">
        <f ca="1">_xll.BDH(CONCATENATE("TZA US 04/15/16 C", RV$1, " Equity"), "PX_LAST", "1/1/1900", "4/15/2016")</f>
        <v>#NAME?</v>
      </c>
      <c r="RW2" t="e">
        <f ca="1">_xll.BDH(CONCATENATE("TZA US 04/15/16 C", RX$1, " Equity"), "PX_LAST", "1/1/1900", "4/15/2016")</f>
        <v>#NAME?</v>
      </c>
      <c r="RY2" t="e">
        <f ca="1">_xll.BDH(CONCATENATE("TZA US 04/15/16 C", RZ$1, " Equity"), "PX_LAST", "1/1/1900", "4/15/2016")</f>
        <v>#NAME?</v>
      </c>
      <c r="SA2" t="e">
        <f ca="1">_xll.BDH(CONCATENATE("TZA US 04/15/16 C", SB$1, " Equity"), "PX_LAST", "1/1/1900", "4/15/2016")</f>
        <v>#NAME?</v>
      </c>
      <c r="SC2" t="e">
        <f ca="1">_xll.BDH(CONCATENATE("TZA US 04/15/16 C", SD$1, " Equity"), "PX_LAST", "1/1/1900", "4/15/2016")</f>
        <v>#NAME?</v>
      </c>
      <c r="SE2" t="e">
        <f ca="1">_xll.BDH(CONCATENATE("TZA US 04/15/16 C", SF$1, " Equity"), "PX_LAST", "1/1/1900", "4/15/2016")</f>
        <v>#NAME?</v>
      </c>
      <c r="SG2" t="e">
        <f ca="1">_xll.BDH(CONCATENATE("TZA US 04/15/16 C", SH$1, " Equity"), "PX_LAST", "1/1/1900", "4/15/2016")</f>
        <v>#NAME?</v>
      </c>
      <c r="SI2" t="e">
        <f ca="1">_xll.BDH(CONCATENATE("TZA US 04/15/16 C", SJ$1, " Equity"), "PX_LAST", "1/1/1900", "4/15/2016")</f>
        <v>#NAME?</v>
      </c>
      <c r="SK2" t="e">
        <f ca="1">_xll.BDH(CONCATENATE("TZA US 04/15/16 C", SL$1, " Equity"), "PX_LAST", "1/1/1900", "4/15/2016")</f>
        <v>#NAME?</v>
      </c>
      <c r="SM2" t="e">
        <f ca="1">_xll.BDH(CONCATENATE("TZA US 04/15/16 C", SN$1, " Equity"), "PX_LAST", "1/1/1900", "4/15/2016")</f>
        <v>#NAME?</v>
      </c>
      <c r="SO2" t="e">
        <f ca="1">_xll.BDH(CONCATENATE("TZA US 04/15/16 C", SP$1, " Equity"), "PX_LAST", "1/1/1900", "4/15/2016")</f>
        <v>#NAME?</v>
      </c>
      <c r="SQ2" t="e">
        <f ca="1">_xll.BDH(CONCATENATE("TZA US 04/15/16 C", SR$1, " Equity"), "PX_LAST", "1/1/1900", "4/15/2016")</f>
        <v>#NAME?</v>
      </c>
      <c r="SS2" t="e">
        <f ca="1">_xll.BDH(CONCATENATE("TZA US 04/15/16 C", ST$1, " Equity"), "PX_LAST", "1/1/1900", "4/15/2016")</f>
        <v>#NAME?</v>
      </c>
      <c r="SU2" t="e">
        <f ca="1">_xll.BDH(CONCATENATE("TZA US 04/15/16 C", SV$1, " Equity"), "PX_LAST", "1/1/1900", "4/15/2016")</f>
        <v>#NAME?</v>
      </c>
      <c r="SW2" t="e">
        <f ca="1">_xll.BDH(CONCATENATE("TZA US 04/15/16 C", SX$1, " Equity"), "PX_LAST", "1/1/1900", "4/15/2016")</f>
        <v>#NAME?</v>
      </c>
      <c r="SY2" t="e">
        <f ca="1">_xll.BDH(CONCATENATE("TZA US 04/15/16 C", SZ$1, " Equity"), "PX_LAST", "1/1/1900", "4/15/2016")</f>
        <v>#NAME?</v>
      </c>
      <c r="TA2" t="e">
        <f ca="1">_xll.BDH(CONCATENATE("TZA US 04/15/16 C", TB$1, " Equity"), "PX_LAST", "1/1/1900", "4/15/2016")</f>
        <v>#NAME?</v>
      </c>
      <c r="TC2" t="e">
        <f ca="1">_xll.BDH(CONCATENATE("TZA US 04/15/16 C", TD$1, " Equity"), "PX_LAST", "1/1/1900", "4/15/2016")</f>
        <v>#NAME?</v>
      </c>
      <c r="TE2" t="e">
        <f ca="1">_xll.BDH(CONCATENATE("TZA US 04/15/16 C", TF$1, " Equity"), "PX_LAST", "1/1/1900", "4/15/2016")</f>
        <v>#NAME?</v>
      </c>
      <c r="TG2" t="e">
        <f ca="1">_xll.BDH(CONCATENATE("TZA US 04/15/16 C", TH$1, " Equity"), "PX_LAST", "1/1/1900", "4/15/2016")</f>
        <v>#NAME?</v>
      </c>
      <c r="TI2" t="e">
        <f ca="1">_xll.BDH(CONCATENATE("TZA US 04/15/16 C", TJ$1, " Equity"), "PX_LAST", "1/1/1900", "4/15/2016")</f>
        <v>#NAME?</v>
      </c>
      <c r="TK2" t="e">
        <f ca="1">_xll.BDH(CONCATENATE("TZA US 04/15/16 C", TL$1, " Equity"), "PX_LAST", "1/1/1900", "4/15/2016")</f>
        <v>#NAME?</v>
      </c>
      <c r="TM2" t="e">
        <f ca="1">_xll.BDH(CONCATENATE("TZA US 04/15/16 C", TN$1, " Equity"), "PX_LAST", "1/1/1900", "4/15/2016")</f>
        <v>#NAME?</v>
      </c>
      <c r="TO2" t="e">
        <f ca="1">_xll.BDH(CONCATENATE("TZA US 04/15/16 C", TP$1, " Equity"), "PX_LAST", "1/1/1900", "4/15/2016")</f>
        <v>#NAME?</v>
      </c>
      <c r="TQ2" t="e">
        <f ca="1">_xll.BDH(CONCATENATE("TZA US 04/15/16 C", TR$1, " Equity"), "PX_LAST", "1/1/1900", "4/15/2016")</f>
        <v>#NAME?</v>
      </c>
      <c r="TS2" t="e">
        <f ca="1">_xll.BDH(CONCATENATE("TZA US 04/15/16 C", TT$1, " Equity"), "PX_LAST", "1/1/1900", "4/15/2016")</f>
        <v>#NAME?</v>
      </c>
      <c r="TU2" t="e">
        <f ca="1">_xll.BDH(CONCATENATE("TZA US 04/15/16 C", TV$1, " Equity"), "PX_LAST", "1/1/1900", "4/15/2016")</f>
        <v>#NAME?</v>
      </c>
      <c r="TW2" t="e">
        <f ca="1">_xll.BDH(CONCATENATE("TZA US 04/15/16 C", TX$1, " Equity"), "PX_LAST", "1/1/1900", "4/15/2016")</f>
        <v>#NAME?</v>
      </c>
      <c r="TY2" t="e">
        <f ca="1">_xll.BDH(CONCATENATE("TZA US 04/15/16 C", TZ$1, " Equity"), "PX_LAST", "1/1/1900", "4/15/2016")</f>
        <v>#NAME?</v>
      </c>
      <c r="UA2" t="e">
        <f ca="1">_xll.BDH(CONCATENATE("TZA US 04/15/16 C", UB$1, " Equity"), "PX_LAST", "1/1/1900", "4/15/2016")</f>
        <v>#NAME?</v>
      </c>
      <c r="UC2" t="e">
        <f ca="1">_xll.BDH(CONCATENATE("TZA US 04/15/16 C", UD$1, " Equity"), "PX_LAST", "1/1/1900", "4/15/2016")</f>
        <v>#NAME?</v>
      </c>
      <c r="UE2" t="e">
        <f ca="1">_xll.BDH(CONCATENATE("TZA US 04/15/16 C", UF$1, " Equity"), "PX_LAST", "1/1/1900", "4/15/2016")</f>
        <v>#NAME?</v>
      </c>
      <c r="UG2" t="e">
        <f ca="1">_xll.BDH(CONCATENATE("TZA US 04/15/16 C", UH$1, " Equity"), "PX_LAST", "1/1/1900", "4/15/2016")</f>
        <v>#NAME?</v>
      </c>
      <c r="UI2" t="e">
        <f ca="1">_xll.BDH(CONCATENATE("TZA US 04/15/16 C", UJ$1, " Equity"), "PX_LAST", "1/1/1900", "4/15/2016")</f>
        <v>#NAME?</v>
      </c>
      <c r="UK2" t="e">
        <f ca="1">_xll.BDH(CONCATENATE("TZA US 04/15/16 C", UL$1, " Equity"), "PX_LAST", "1/1/1900", "4/15/2016")</f>
        <v>#NAME?</v>
      </c>
      <c r="UM2" t="e">
        <f ca="1">_xll.BDH(CONCATENATE("TZA US 04/15/16 C", UN$1, " Equity"), "PX_LAST", "1/1/1900", "4/15/2016")</f>
        <v>#NAME?</v>
      </c>
      <c r="UO2" t="e">
        <f ca="1">_xll.BDH(CONCATENATE("TZA US 04/15/16 C", UP$1, " Equity"), "PX_LAST", "1/1/1900", "4/15/2016")</f>
        <v>#NAME?</v>
      </c>
      <c r="UQ2" t="e">
        <f ca="1">_xll.BDH(CONCATENATE("TZA US 04/15/16 C", UR$1, " Equity"), "PX_LAST", "1/1/1900", "4/15/2016")</f>
        <v>#NAME?</v>
      </c>
      <c r="US2" t="e">
        <f ca="1">_xll.BDH(CONCATENATE("TZA US 04/15/16 C", UT$1, " Equity"), "PX_LAST", "1/1/1900", "4/15/2016")</f>
        <v>#NAME?</v>
      </c>
      <c r="UU2" t="e">
        <f ca="1">_xll.BDH(CONCATENATE("TZA US 04/15/16 C", UV$1, " Equity"), "PX_LAST", "1/1/1900", "4/15/2016")</f>
        <v>#NAME?</v>
      </c>
      <c r="UW2" t="e">
        <f ca="1">_xll.BDH(CONCATENATE("TZA US 04/15/16 C", UX$1, " Equity"), "PX_LAST", "1/1/1900", "4/15/2016")</f>
        <v>#NAME?</v>
      </c>
      <c r="UY2" t="e">
        <f ca="1">_xll.BDH(CONCATENATE("TZA US 04/15/16 C", UZ$1, " Equity"), "PX_LAST", "1/1/1900", "4/15/2016")</f>
        <v>#NAME?</v>
      </c>
      <c r="VA2" t="e">
        <f ca="1">_xll.BDH(CONCATENATE("TZA US 04/15/16 C", VB$1, " Equity"), "PX_LAST", "1/1/1900", "4/15/2016")</f>
        <v>#NAME?</v>
      </c>
      <c r="VC2" t="e">
        <f ca="1">_xll.BDH(CONCATENATE("TZA US 04/15/16 C", VD$1, " Equity"), "PX_LAST", "1/1/1900", "4/15/2016")</f>
        <v>#NAME?</v>
      </c>
      <c r="VE2" t="e">
        <f ca="1">_xll.BDH(CONCATENATE("TZA US 04/15/16 C", VF$1, " Equity"), "PX_LAST", "1/1/1900", "4/15/2016")</f>
        <v>#NAME?</v>
      </c>
      <c r="VG2" t="e">
        <f ca="1">_xll.BDH(CONCATENATE("TZA US 04/15/16 C", VH$1, " Equity"), "PX_LAST", "1/1/1900", "4/15/2016")</f>
        <v>#NAME?</v>
      </c>
      <c r="VI2" t="e">
        <f ca="1">_xll.BDH(CONCATENATE("TZA US 04/15/16 C", VJ$1, " Equity"), "PX_LAST", "1/1/1900", "4/15/2016")</f>
        <v>#NAME?</v>
      </c>
      <c r="VK2" t="e">
        <f ca="1">_xll.BDH(CONCATENATE("TZA US 04/15/16 C", VL$1, " Equity"), "PX_LAST", "1/1/1900", "4/15/2016")</f>
        <v>#NAME?</v>
      </c>
      <c r="VM2" t="e">
        <f ca="1">_xll.BDH(CONCATENATE("TZA US 04/15/16 C", VN$1, " Equity"), "PX_LAST", "1/1/1900", "4/15/2016")</f>
        <v>#NAME?</v>
      </c>
      <c r="VO2" t="e">
        <f ca="1">_xll.BDH(CONCATENATE("TZA US 04/15/16 C", VP$1, " Equity"), "PX_LAST", "1/1/1900", "4/15/2016")</f>
        <v>#NAME?</v>
      </c>
      <c r="VQ2" t="e">
        <f ca="1">_xll.BDH(CONCATENATE("TZA US 04/15/16 C", VR$1, " Equity"), "PX_LAST", "1/1/1900", "4/15/2016")</f>
        <v>#NAME?</v>
      </c>
      <c r="VS2" t="e">
        <f ca="1">_xll.BDH(CONCATENATE("TZA US 04/15/16 C", VT$1, " Equity"), "PX_LAST", "1/1/1900", "4/15/2016")</f>
        <v>#NAME?</v>
      </c>
      <c r="VU2" t="e">
        <f ca="1">_xll.BDH(CONCATENATE("TZA US 04/15/16 C", VV$1, " Equity"), "PX_LAST", "1/1/1900", "4/15/2016")</f>
        <v>#NAME?</v>
      </c>
      <c r="VW2" t="e">
        <f ca="1">_xll.BDH(CONCATENATE("TZA US 04/15/16 C", VX$1, " Equity"), "PX_LAST", "1/1/1900", "4/15/2016")</f>
        <v>#NAME?</v>
      </c>
      <c r="VY2" t="e">
        <f ca="1">_xll.BDH(CONCATENATE("TZA US 04/15/16 C", VZ$1, " Equity"), "PX_LAST", "1/1/1900", "4/15/2016")</f>
        <v>#NAME?</v>
      </c>
      <c r="WA2" t="e">
        <f ca="1">_xll.BDH(CONCATENATE("TZA US 04/15/16 C", WB$1, " Equity"), "PX_LAST", "1/1/1900", "4/15/2016")</f>
        <v>#NAME?</v>
      </c>
      <c r="WC2" t="e">
        <f ca="1">_xll.BDH(CONCATENATE("TZA US 04/15/16 C", WD$1, " Equity"), "PX_LAST", "1/1/1900", "4/15/2016")</f>
        <v>#NAME?</v>
      </c>
      <c r="WE2" t="e">
        <f ca="1">_xll.BDH(CONCATENATE("TZA US 04/15/16 C", WF$1, " Equity"), "PX_LAST", "1/1/1900", "4/15/2016")</f>
        <v>#NAME?</v>
      </c>
      <c r="WG2" t="e">
        <f ca="1">_xll.BDH(CONCATENATE("TZA US 04/15/16 C", WH$1, " Equity"), "PX_LAST", "1/1/1900", "4/15/2016")</f>
        <v>#NAME?</v>
      </c>
      <c r="WI2" t="e">
        <f ca="1">_xll.BDH(CONCATENATE("TZA US 04/15/16 C", WJ$1, " Equity"), "PX_LAST", "1/1/1900", "4/15/2016")</f>
        <v>#NAME?</v>
      </c>
      <c r="WK2" t="e">
        <f ca="1">_xll.BDH(CONCATENATE("TZA US 04/15/16 C", WL$1, " Equity"), "PX_LAST", "1/1/1900", "4/15/2016")</f>
        <v>#NAME?</v>
      </c>
      <c r="WM2" t="e">
        <f ca="1">_xll.BDH(CONCATENATE("TZA US 04/15/16 C", WN$1, " Equity"), "PX_LAST", "1/1/1900", "4/15/2016")</f>
        <v>#NAME?</v>
      </c>
      <c r="WO2" t="e">
        <f ca="1">_xll.BDH(CONCATENATE("TZA US 04/15/16 C", WP$1, " Equity"), "PX_LAST", "1/1/1900", "4/15/2016")</f>
        <v>#NAME?</v>
      </c>
      <c r="WQ2" t="e">
        <f ca="1">_xll.BDH(CONCATENATE("TZA US 04/15/16 C", WR$1, " Equity"), "PX_LAST", "1/1/1900", "4/15/2016")</f>
        <v>#NAME?</v>
      </c>
      <c r="WS2" t="e">
        <f ca="1">_xll.BDH(CONCATENATE("TZA US 04/15/16 C", WT$1, " Equity"), "PX_LAST", "1/1/1900", "4/15/2016")</f>
        <v>#NAME?</v>
      </c>
      <c r="WU2" t="e">
        <f ca="1">_xll.BDH(CONCATENATE("TZA US 04/15/16 C", WV$1, " Equity"), "PX_LAST", "1/1/1900", "4/15/2016")</f>
        <v>#NAME?</v>
      </c>
      <c r="WW2" t="e">
        <f ca="1">_xll.BDH(CONCATENATE("TZA US 04/15/16 C", WX$1, " Equity"), "PX_LAST", "1/1/1900", "4/15/2016")</f>
        <v>#NAME?</v>
      </c>
      <c r="WY2" t="e">
        <f ca="1">_xll.BDH(CONCATENATE("TZA US 04/15/16 C", WZ$1, " Equity"), "PX_LAST", "1/1/1900", "4/15/2016")</f>
        <v>#NAME?</v>
      </c>
      <c r="XA2" t="e">
        <f ca="1">_xll.BDH(CONCATENATE("TZA US 04/15/16 C", XB$1, " Equity"), "PX_LAST", "1/1/1900", "4/15/2016")</f>
        <v>#NAME?</v>
      </c>
      <c r="XC2" t="e">
        <f ca="1">_xll.BDH(CONCATENATE("TZA US 04/15/16 C", XD$1, " Equity"), "PX_LAST", "1/1/1900", "4/15/2016")</f>
        <v>#NAME?</v>
      </c>
      <c r="XE2" t="e">
        <f ca="1">_xll.BDH(CONCATENATE("TZA US 04/15/16 C", XF$1, " Equity"), "PX_LAST", "1/1/1900", "4/15/2016")</f>
        <v>#NAME?</v>
      </c>
      <c r="XG2" t="e">
        <f ca="1">_xll.BDH(CONCATENATE("TZA US 04/15/16 C", XH$1, " Equity"), "PX_LAST", "1/1/1900", "4/15/2016")</f>
        <v>#NAME?</v>
      </c>
      <c r="XI2" t="e">
        <f ca="1">_xll.BDH(CONCATENATE("TZA US 04/15/16 C", XJ$1, " Equity"), "PX_LAST", "1/1/1900", "4/15/2016")</f>
        <v>#NAME?</v>
      </c>
      <c r="XK2" t="e">
        <f ca="1">_xll.BDH(CONCATENATE("TZA US 04/15/16 C", XL$1, " Equity"), "PX_LAST", "1/1/1900", "4/15/2016")</f>
        <v>#NAME?</v>
      </c>
      <c r="XM2" t="e">
        <f ca="1">_xll.BDH(CONCATENATE("TZA US 04/15/16 C", XN$1, " Equity"), "PX_LAST", "1/1/1900", "4/15/2016")</f>
        <v>#NAME?</v>
      </c>
      <c r="XO2" t="e">
        <f ca="1">_xll.BDH(CONCATENATE("TZA US 04/15/16 C", XP$1, " Equity"), "PX_LAST", "1/1/1900", "4/15/2016")</f>
        <v>#NAME?</v>
      </c>
      <c r="XQ2" t="e">
        <f ca="1">_xll.BDH(CONCATENATE("TZA US 04/15/16 C", XR$1, " Equity"), "PX_LAST", "1/1/1900", "4/15/2016")</f>
        <v>#NAME?</v>
      </c>
      <c r="XS2" t="e">
        <f ca="1">_xll.BDH(CONCATENATE("TZA US 04/15/16 C", XT$1, " Equity"), "PX_LAST", "1/1/1900", "4/15/2016")</f>
        <v>#NAME?</v>
      </c>
      <c r="XU2" t="e">
        <f ca="1">_xll.BDH(CONCATENATE("TZA US 04/15/16 C", XV$1, " Equity"), "PX_LAST", "1/1/1900", "4/15/2016")</f>
        <v>#NAME?</v>
      </c>
      <c r="XW2" t="e">
        <f ca="1">_xll.BDH(CONCATENATE("TZA US 04/15/16 C", XX$1, " Equity"), "PX_LAST", "1/1/1900", "4/15/2016")</f>
        <v>#NAME?</v>
      </c>
      <c r="XY2" t="e">
        <f ca="1">_xll.BDH(CONCATENATE("TZA US 04/15/16 C", XZ$1, " Equity"), "PX_LAST", "1/1/1900", "4/15/2016")</f>
        <v>#NAME?</v>
      </c>
      <c r="YA2" t="e">
        <f ca="1">_xll.BDH(CONCATENATE("TZA US 04/15/16 C", YB$1, " Equity"), "PX_LAST", "1/1/1900", "4/15/2016")</f>
        <v>#NAME?</v>
      </c>
      <c r="YC2" t="e">
        <f ca="1">_xll.BDH(CONCATENATE("TZA US 04/15/16 C", YD$1, " Equity"), "PX_LAST", "1/1/1900", "4/15/2016")</f>
        <v>#NAME?</v>
      </c>
      <c r="YE2" t="e">
        <f ca="1">_xll.BDH(CONCATENATE("TZA US 04/15/16 C", YF$1, " Equity"), "PX_LAST", "1/1/1900", "4/15/2016")</f>
        <v>#NAME?</v>
      </c>
      <c r="YG2" t="e">
        <f ca="1">_xll.BDH(CONCATENATE("TZA US 04/15/16 C", YH$1, " Equity"), "PX_LAST", "1/1/1900", "4/15/2016")</f>
        <v>#NAME?</v>
      </c>
      <c r="YI2" t="e">
        <f ca="1">_xll.BDH(CONCATENATE("TZA US 04/15/16 C", YJ$1, " Equity"), "PX_LAST", "1/1/1900", "4/15/2016")</f>
        <v>#NAME?</v>
      </c>
      <c r="YK2" t="e">
        <f ca="1">_xll.BDH(CONCATENATE("TZA US 04/15/16 C", YL$1, " Equity"), "PX_LAST", "1/1/1900", "4/15/2016")</f>
        <v>#NAME?</v>
      </c>
      <c r="YM2" t="e">
        <f ca="1">_xll.BDH(CONCATENATE("TZA US 04/15/16 C", YN$1, " Equity"), "PX_LAST", "1/1/1900", "4/15/2016")</f>
        <v>#NAME?</v>
      </c>
      <c r="YO2" t="e">
        <f ca="1">_xll.BDH(CONCATENATE("TZA US 04/15/16 C", YP$1, " Equity"), "PX_LAST", "1/1/1900", "4/15/2016")</f>
        <v>#NAME?</v>
      </c>
      <c r="YQ2" t="e">
        <f ca="1">_xll.BDH(CONCATENATE("TZA US 04/15/16 C", YR$1, " Equity"), "PX_LAST", "1/1/1900", "4/15/2016")</f>
        <v>#NAME?</v>
      </c>
      <c r="YS2" t="e">
        <f ca="1">_xll.BDH(CONCATENATE("TZA US 04/15/16 C", YT$1, " Equity"), "PX_LAST", "1/1/1900", "4/15/2016")</f>
        <v>#NAME?</v>
      </c>
      <c r="YU2" t="e">
        <f ca="1">_xll.BDH(CONCATENATE("TZA US 04/15/16 C", YV$1, " Equity"), "PX_LAST", "1/1/1900", "4/15/2016")</f>
        <v>#NAME?</v>
      </c>
      <c r="YW2" t="e">
        <f ca="1">_xll.BDH(CONCATENATE("TZA US 04/15/16 C", YX$1, " Equity"), "PX_LAST", "1/1/1900", "4/15/2016")</f>
        <v>#NAME?</v>
      </c>
      <c r="YY2" t="e">
        <f ca="1">_xll.BDH(CONCATENATE("TZA US 04/15/16 C", YZ$1, " Equity"), "PX_LAST", "1/1/1900", "4/15/2016")</f>
        <v>#NAME?</v>
      </c>
      <c r="ZA2" t="e">
        <f ca="1">_xll.BDH(CONCATENATE("TZA US 04/15/16 C", ZB$1, " Equity"), "PX_LAST", "1/1/1900", "4/15/2016")</f>
        <v>#NAME?</v>
      </c>
      <c r="ZC2" t="e">
        <f ca="1">_xll.BDH(CONCATENATE("TZA US 04/15/16 C", ZD$1, " Equity"), "PX_LAST", "1/1/1900", "4/15/2016")</f>
        <v>#NAME?</v>
      </c>
      <c r="ZE2" t="e">
        <f ca="1">_xll.BDH(CONCATENATE("TZA US 04/15/16 C", ZF$1, " Equity"), "PX_LAST", "1/1/1900", "4/15/2016")</f>
        <v>#NAME?</v>
      </c>
      <c r="ZG2" t="e">
        <f ca="1">_xll.BDH(CONCATENATE("TZA US 04/15/16 C", ZH$1, " Equity"), "PX_LAST", "1/1/1900", "4/15/2016")</f>
        <v>#NAME?</v>
      </c>
      <c r="ZI2" t="e">
        <f ca="1">_xll.BDH(CONCATENATE("TZA US 04/15/16 C", ZJ$1, " Equity"), "PX_LAST", "1/1/1900", "4/15/2016")</f>
        <v>#NAME?</v>
      </c>
      <c r="ZK2" t="e">
        <f ca="1">_xll.BDH(CONCATENATE("TZA US 04/15/16 C", ZL$1, " Equity"), "PX_LAST", "1/1/1900", "4/15/2016")</f>
        <v>#NAME?</v>
      </c>
      <c r="ZM2" t="e">
        <f ca="1">_xll.BDH(CONCATENATE("TZA US 04/15/16 C", ZN$1, " Equity"), "PX_LAST", "1/1/1900", "4/15/2016")</f>
        <v>#NAME?</v>
      </c>
      <c r="ZO2" t="e">
        <f ca="1">_xll.BDH(CONCATENATE("TZA US 04/15/16 C", ZP$1, " Equity"), "PX_LAST", "1/1/1900", "4/15/2016")</f>
        <v>#NAME?</v>
      </c>
      <c r="ZQ2" t="e">
        <f ca="1">_xll.BDH(CONCATENATE("TZA US 04/15/16 C", ZR$1, " Equity"), "PX_LAST", "1/1/1900", "4/15/2016")</f>
        <v>#NAME?</v>
      </c>
      <c r="ZS2" t="e">
        <f ca="1">_xll.BDH(CONCATENATE("TZA US 04/15/16 C", ZT$1, " Equity"), "PX_LAST", "1/1/1900", "4/15/2016")</f>
        <v>#NAME?</v>
      </c>
      <c r="ZU2" t="e">
        <f ca="1">_xll.BDH(CONCATENATE("TZA US 04/15/16 C", ZV$1, " Equity"), "PX_LAST", "1/1/1900", "4/15/2016")</f>
        <v>#NAME?</v>
      </c>
      <c r="ZW2" t="e">
        <f ca="1">_xll.BDH(CONCATENATE("TZA US 04/15/16 C", ZX$1, " Equity"), "PX_LAST", "1/1/1900", "4/15/2016")</f>
        <v>#NAME?</v>
      </c>
      <c r="ZY2" t="e">
        <f ca="1">_xll.BDH(CONCATENATE("TZA US 04/15/16 C", ZZ$1, " Equity"), "PX_LAST", "1/1/1900", "4/15/2016")</f>
        <v>#NAME?</v>
      </c>
      <c r="AAA2" t="e">
        <f ca="1">_xll.BDH(CONCATENATE("TZA US 04/15/16 C", AAB$1, " Equity"), "PX_LAST", "1/1/1900", "4/15/2016")</f>
        <v>#NAME?</v>
      </c>
      <c r="AAC2" t="e">
        <f ca="1">_xll.BDH(CONCATENATE("TZA US 04/15/16 C", AAD$1, " Equity"), "PX_LAST", "1/1/1900", "4/15/2016")</f>
        <v>#NAME?</v>
      </c>
      <c r="AAE2" t="e">
        <f ca="1">_xll.BDH(CONCATENATE("TZA US 04/15/16 C", AAF$1, " Equity"), "PX_LAST", "1/1/1900", "4/15/2016")</f>
        <v>#NAME?</v>
      </c>
      <c r="AAG2" t="e">
        <f ca="1">_xll.BDH(CONCATENATE("TZA US 04/15/16 C", AAH$1, " Equity"), "PX_LAST", "1/1/1900", "4/15/2016")</f>
        <v>#NAME?</v>
      </c>
      <c r="AAI2" t="e">
        <f ca="1">_xll.BDH(CONCATENATE("TZA US 04/15/16 C", AAJ$1, " Equity"), "PX_LAST", "1/1/1900", "4/15/2016")</f>
        <v>#NAME?</v>
      </c>
      <c r="AAK2" t="e">
        <f ca="1">_xll.BDH(CONCATENATE("TZA US 04/15/16 C", AAL$1, " Equity"), "PX_LAST", "1/1/1900", "4/15/2016")</f>
        <v>#NAME?</v>
      </c>
      <c r="AAM2" t="e">
        <f ca="1">_xll.BDH(CONCATENATE("TZA US 04/15/16 C", AAN$1, " Equity"), "PX_LAST", "1/1/1900", "4/15/2016")</f>
        <v>#NAME?</v>
      </c>
      <c r="AAO2" t="e">
        <f ca="1">_xll.BDH(CONCATENATE("TZA US 04/15/16 C", AAP$1, " Equity"), "PX_LAST", "1/1/1900", "4/15/2016")</f>
        <v>#NAME?</v>
      </c>
      <c r="AAQ2" t="e">
        <f ca="1">_xll.BDH(CONCATENATE("TZA US 04/15/16 C", AAR$1, " Equity"), "PX_LAST", "1/1/1900", "4/15/2016")</f>
        <v>#NAME?</v>
      </c>
      <c r="AAS2" t="e">
        <f ca="1">_xll.BDH(CONCATENATE("TZA US 04/15/16 C", AAT$1, " Equity"), "PX_LAST", "1/1/1900", "4/15/2016")</f>
        <v>#NAME?</v>
      </c>
      <c r="AAU2" t="e">
        <f ca="1">_xll.BDH(CONCATENATE("TZA US 04/15/16 C", AAV$1, " Equity"), "PX_LAST", "1/1/1900", "4/15/2016")</f>
        <v>#NAME?</v>
      </c>
      <c r="AAW2" t="e">
        <f ca="1">_xll.BDH(CONCATENATE("TZA US 04/15/16 C", AAX$1, " Equity"), "PX_LAST", "1/1/1900", "4/15/2016")</f>
        <v>#NAME?</v>
      </c>
      <c r="AAY2" t="e">
        <f ca="1">_xll.BDH(CONCATENATE("TZA US 04/15/16 C", AAZ$1, " Equity"), "PX_LAST", "1/1/1900", "4/15/2016")</f>
        <v>#NAME?</v>
      </c>
      <c r="ABA2" t="e">
        <f ca="1">_xll.BDH(CONCATENATE("TZA US 04/15/16 C", ABB$1, " Equity"), "PX_LAST", "1/1/1900", "4/15/2016")</f>
        <v>#NAME?</v>
      </c>
      <c r="ABC2" t="e">
        <f ca="1">_xll.BDH(CONCATENATE("TZA US 04/15/16 C", ABD$1, " Equity"), "PX_LAST", "1/1/1900", "4/15/2016")</f>
        <v>#NAME?</v>
      </c>
      <c r="ABE2" t="e">
        <f ca="1">_xll.BDH(CONCATENATE("TZA US 04/15/16 C", ABF$1, " Equity"), "PX_LAST", "1/1/1900", "4/15/2016")</f>
        <v>#NAME?</v>
      </c>
      <c r="ABG2" t="e">
        <f ca="1">_xll.BDH(CONCATENATE("TZA US 04/15/16 C", ABH$1, " Equity"), "PX_LAST", "1/1/1900", "4/15/2016")</f>
        <v>#NAME?</v>
      </c>
      <c r="ABI2" t="e">
        <f ca="1">_xll.BDH(CONCATENATE("TZA US 04/15/16 C", ABJ$1, " Equity"), "PX_LAST", "1/1/1900", "4/15/2016")</f>
        <v>#NAME?</v>
      </c>
      <c r="ABK2" t="e">
        <f ca="1">_xll.BDH(CONCATENATE("TZA US 04/15/16 C", ABL$1, " Equity"), "PX_LAST", "1/1/1900", "4/15/2016")</f>
        <v>#NAME?</v>
      </c>
      <c r="ABM2" t="e">
        <f ca="1">_xll.BDH(CONCATENATE("TZA US 04/15/16 C", ABN$1, " Equity"), "PX_LAST", "1/1/1900", "4/15/2016")</f>
        <v>#NAME?</v>
      </c>
      <c r="ABO2" t="e">
        <f ca="1">_xll.BDH(CONCATENATE("TZA US 04/15/16 C", ABP$1, " Equity"), "PX_LAST", "1/1/1900", "4/15/2016")</f>
        <v>#NAME?</v>
      </c>
      <c r="ABQ2" t="e">
        <f ca="1">_xll.BDH(CONCATENATE("TZA US 04/15/16 C", ABR$1, " Equity"), "PX_LAST", "1/1/1900", "4/15/2016")</f>
        <v>#NAME?</v>
      </c>
      <c r="ABS2" t="e">
        <f ca="1">_xll.BDH(CONCATENATE("TZA US 04/15/16 C", ABT$1, " Equity"), "PX_LAST", "1/1/1900", "4/15/2016")</f>
        <v>#NAME?</v>
      </c>
      <c r="ABU2" t="e">
        <f ca="1">_xll.BDH(CONCATENATE("TZA US 04/15/16 C", ABV$1, " Equity"), "PX_LAST", "1/1/1900", "4/15/2016")</f>
        <v>#NAME?</v>
      </c>
      <c r="ABW2" t="e">
        <f ca="1">_xll.BDH(CONCATENATE("TZA US 04/15/16 C", ABX$1, " Equity"), "PX_LAST", "1/1/1900", "4/15/2016")</f>
        <v>#NAME?</v>
      </c>
      <c r="ABY2" t="e">
        <f ca="1">_xll.BDH(CONCATENATE("TZA US 04/15/16 C", ABZ$1, " Equity"), "PX_LAST", "1/1/1900", "4/15/2016")</f>
        <v>#NAME?</v>
      </c>
      <c r="ACA2" t="e">
        <f ca="1">_xll.BDH(CONCATENATE("TZA US 04/15/16 C", ACB$1, " Equity"), "PX_LAST", "1/1/1900", "4/15/2016")</f>
        <v>#NAME?</v>
      </c>
      <c r="ACC2" t="e">
        <f ca="1">_xll.BDH(CONCATENATE("TZA US 04/15/16 C", ACD$1, " Equity"), "PX_LAST", "1/1/1900", "4/15/2016")</f>
        <v>#NAME?</v>
      </c>
      <c r="ACE2" t="e">
        <f ca="1">_xll.BDH(CONCATENATE("TZA US 04/15/16 C", ACF$1, " Equity"), "PX_LAST", "1/1/1900", "4/15/2016")</f>
        <v>#NAME?</v>
      </c>
      <c r="ACG2" t="e">
        <f ca="1">_xll.BDH(CONCATENATE("TZA US 04/15/16 C", ACH$1, " Equity"), "PX_LAST", "1/1/1900", "4/15/2016")</f>
        <v>#NAME?</v>
      </c>
      <c r="ACI2" t="e">
        <f ca="1">_xll.BDH(CONCATENATE("TZA US 04/15/16 C", ACJ$1, " Equity"), "PX_LAST", "1/1/1900", "4/15/2016")</f>
        <v>#NAME?</v>
      </c>
      <c r="ACK2" t="e">
        <f ca="1">_xll.BDH(CONCATENATE("TZA US 04/15/16 C", ACL$1, " Equity"), "PX_LAST", "1/1/1900", "4/15/2016")</f>
        <v>#NAME?</v>
      </c>
      <c r="ACM2" t="e">
        <f ca="1">_xll.BDH(CONCATENATE("TZA US 04/15/16 C", ACN$1, " Equity"), "PX_LAST", "1/1/1900", "4/15/2016")</f>
        <v>#NAME?</v>
      </c>
      <c r="ACO2" t="e">
        <f ca="1">_xll.BDH(CONCATENATE("TZA US 04/15/16 C", ACP$1, " Equity"), "PX_LAST", "1/1/1900", "4/15/2016")</f>
        <v>#NAME?</v>
      </c>
      <c r="ACQ2" t="e">
        <f ca="1">_xll.BDH(CONCATENATE("TZA US 04/15/16 C", ACR$1, " Equity"), "PX_LAST", "1/1/1900", "4/15/2016")</f>
        <v>#NAME?</v>
      </c>
      <c r="ACS2" t="e">
        <f ca="1">_xll.BDH(CONCATENATE("TZA US 04/15/16 C", ACT$1, " Equity"), "PX_LAST", "1/1/1900", "4/15/2016")</f>
        <v>#NAME?</v>
      </c>
      <c r="ACU2" t="e">
        <f ca="1">_xll.BDH(CONCATENATE("TZA US 04/15/16 C", ACV$1, " Equity"), "PX_LAST", "1/1/1900", "4/15/2016")</f>
        <v>#NAME?</v>
      </c>
      <c r="ACW2" t="e">
        <f ca="1">_xll.BDH(CONCATENATE("TZA US 04/15/16 C", ACX$1, " Equity"), "PX_LAST", "1/1/1900", "4/15/2016")</f>
        <v>#NAME?</v>
      </c>
      <c r="ACY2" t="e">
        <f ca="1">_xll.BDH(CONCATENATE("TZA US 04/15/16 C", ACZ$1, " Equity"), "PX_LAST", "1/1/1900", "4/15/2016")</f>
        <v>#NAME?</v>
      </c>
      <c r="ADA2" t="e">
        <f ca="1">_xll.BDH(CONCATENATE("TZA US 04/15/16 C", ADB$1, " Equity"), "PX_LAST", "1/1/1900", "4/15/2016")</f>
        <v>#NAME?</v>
      </c>
      <c r="ADC2" t="e">
        <f ca="1">_xll.BDH(CONCATENATE("TZA US 04/15/16 C", ADD$1, " Equity"), "PX_LAST", "1/1/1900", "4/15/2016")</f>
        <v>#NAME?</v>
      </c>
      <c r="ADE2" t="e">
        <f ca="1">_xll.BDH(CONCATENATE("TZA US 04/15/16 C", ADF$1, " Equity"), "PX_LAST", "1/1/1900", "4/15/2016")</f>
        <v>#NAME?</v>
      </c>
      <c r="ADG2" t="e">
        <f ca="1">_xll.BDH(CONCATENATE("TZA US 04/15/16 C", ADH$1, " Equity"), "PX_LAST", "1/1/1900", "4/15/2016")</f>
        <v>#NAME?</v>
      </c>
      <c r="ADI2" t="e">
        <f ca="1">_xll.BDH(CONCATENATE("TZA US 04/15/16 C", ADJ$1, " Equity"), "PX_LAST", "1/1/1900", "4/15/2016")</f>
        <v>#NAME?</v>
      </c>
      <c r="ADK2" t="e">
        <f ca="1">_xll.BDH(CONCATENATE("TZA US 04/15/16 C", ADL$1, " Equity"), "PX_LAST", "1/1/1900", "4/15/2016")</f>
        <v>#NAME?</v>
      </c>
      <c r="ADM2" t="e">
        <f ca="1">_xll.BDH(CONCATENATE("TZA US 04/15/16 C", ADN$1, " Equity"), "PX_LAST", "1/1/1900", "4/15/2016")</f>
        <v>#NAME?</v>
      </c>
      <c r="ADO2" t="e">
        <f ca="1">_xll.BDH(CONCATENATE("TZA US 04/15/16 C", ADP$1, " Equity"), "PX_LAST", "1/1/1900", "4/15/2016")</f>
        <v>#NAME?</v>
      </c>
      <c r="ADQ2" t="e">
        <f ca="1">_xll.BDH(CONCATENATE("TZA US 04/15/16 C", ADR$1, " Equity"), "PX_LAST", "1/1/1900", "4/15/2016")</f>
        <v>#NAME?</v>
      </c>
      <c r="ADS2" t="e">
        <f ca="1">_xll.BDH(CONCATENATE("TZA US 04/15/16 C", ADT$1, " Equity"), "PX_LAST", "1/1/1900", "4/15/2016")</f>
        <v>#NAME?</v>
      </c>
      <c r="ADU2" t="e">
        <f ca="1">_xll.BDH(CONCATENATE("TZA US 04/15/16 C", ADV$1, " Equity"), "PX_LAST", "1/1/1900", "4/15/2016")</f>
        <v>#NAME?</v>
      </c>
    </row>
    <row r="3" spans="1:802" x14ac:dyDescent="0.25">
      <c r="AK3" s="1"/>
      <c r="AO3" s="1"/>
      <c r="AS3" s="1"/>
      <c r="AW3" s="1"/>
      <c r="BA3" s="1"/>
      <c r="BE3" s="1"/>
      <c r="BI3" s="1"/>
      <c r="BM3" s="1"/>
      <c r="BQ3" s="1"/>
      <c r="BU3" s="1"/>
      <c r="BY3" s="1"/>
      <c r="CC3" s="1"/>
      <c r="CG3" s="1"/>
      <c r="CK3" s="1"/>
      <c r="DM3" s="1"/>
      <c r="DQ3" s="1"/>
      <c r="DU3" s="1"/>
      <c r="DY3" s="1"/>
      <c r="EC3" s="1"/>
      <c r="EG3" s="1"/>
      <c r="EK3" s="1"/>
      <c r="EO3" s="1"/>
      <c r="ES3" s="1"/>
      <c r="EW3" s="1"/>
      <c r="FA3" s="1"/>
      <c r="FE3" s="1"/>
      <c r="FG3" s="1"/>
      <c r="FI3" s="1"/>
      <c r="FK3" s="1"/>
      <c r="FM3" s="1"/>
      <c r="FO3" s="1"/>
      <c r="FQ3" s="1"/>
      <c r="FS3" s="1"/>
      <c r="FU3" s="1"/>
      <c r="FW3" s="1"/>
      <c r="FY3" s="1"/>
      <c r="GA3" s="1"/>
      <c r="GC3" s="1"/>
      <c r="GE3" s="1"/>
      <c r="GG3" s="1"/>
      <c r="GI3" s="1"/>
      <c r="GK3" s="1"/>
      <c r="GM3" s="1"/>
      <c r="GO3" s="1"/>
      <c r="GQ3" s="1"/>
      <c r="GS3" s="1"/>
      <c r="GU3" s="1"/>
      <c r="GW3" s="1"/>
      <c r="GY3" s="1"/>
      <c r="HA3" s="1"/>
      <c r="HC3" s="1"/>
      <c r="HE3" s="1"/>
      <c r="HI3" s="1"/>
      <c r="HM3" s="1"/>
      <c r="HQ3" s="1"/>
      <c r="HS3" s="1"/>
      <c r="HU3" s="1"/>
      <c r="HW3" s="1"/>
      <c r="HY3" s="1"/>
      <c r="IC3" s="1"/>
      <c r="IG3" s="1"/>
      <c r="IK3" s="1"/>
      <c r="IW3" s="1"/>
      <c r="JA3" s="1"/>
      <c r="JU3" s="1"/>
      <c r="KO3" s="1"/>
      <c r="LI3" s="1"/>
      <c r="MC3" s="1"/>
      <c r="MW3" s="1"/>
      <c r="NQ3" s="1"/>
      <c r="OK3" s="1"/>
      <c r="PE3" s="1"/>
    </row>
    <row r="4" spans="1:802" x14ac:dyDescent="0.25">
      <c r="AO4" s="1"/>
      <c r="AS4" s="1"/>
      <c r="AW4" s="1"/>
      <c r="BA4" s="1"/>
      <c r="BE4" s="1"/>
      <c r="BI4" s="1"/>
      <c r="BM4" s="1"/>
      <c r="BQ4" s="1"/>
      <c r="BY4" s="1"/>
      <c r="CC4" s="1"/>
      <c r="CG4" s="1"/>
      <c r="CK4" s="1"/>
      <c r="DQ4" s="1"/>
      <c r="DU4" s="1"/>
      <c r="DY4" s="1"/>
      <c r="EC4" s="1"/>
      <c r="EG4" s="1"/>
      <c r="EK4" s="1"/>
      <c r="EO4" s="1"/>
      <c r="ES4" s="1"/>
      <c r="EW4" s="1"/>
      <c r="FA4" s="1"/>
      <c r="FE4" s="1"/>
      <c r="FG4" s="1"/>
      <c r="FI4" s="1"/>
      <c r="FK4" s="1"/>
      <c r="FM4" s="1"/>
      <c r="FO4" s="1"/>
      <c r="FQ4" s="1"/>
      <c r="FS4" s="1"/>
      <c r="FU4" s="1"/>
      <c r="FW4" s="1"/>
      <c r="FY4" s="1"/>
      <c r="GA4" s="1"/>
      <c r="GC4" s="1"/>
      <c r="GE4" s="1"/>
      <c r="GG4" s="1"/>
      <c r="GI4" s="1"/>
      <c r="GK4" s="1"/>
      <c r="GM4" s="1"/>
      <c r="GO4" s="1"/>
      <c r="GQ4" s="1"/>
      <c r="GS4" s="1"/>
      <c r="GU4" s="1"/>
      <c r="GW4" s="1"/>
      <c r="GY4" s="1"/>
      <c r="HA4" s="1"/>
      <c r="HC4" s="1"/>
      <c r="HE4" s="1"/>
      <c r="HI4" s="1"/>
      <c r="HM4" s="1"/>
      <c r="HQ4" s="1"/>
      <c r="HU4" s="1"/>
      <c r="HY4" s="1"/>
      <c r="IC4" s="1"/>
      <c r="IG4" s="1"/>
      <c r="IK4" s="1"/>
      <c r="JA4" s="1"/>
      <c r="JU4" s="1"/>
      <c r="KO4" s="1"/>
      <c r="LI4" s="1"/>
      <c r="MC4" s="1"/>
      <c r="MW4" s="1"/>
      <c r="NQ4" s="1"/>
      <c r="OK4" s="1"/>
      <c r="PE4" s="1"/>
    </row>
    <row r="5" spans="1:802" x14ac:dyDescent="0.25">
      <c r="AO5" s="1"/>
      <c r="AS5" s="1"/>
      <c r="AW5" s="1"/>
      <c r="BA5" s="1"/>
      <c r="BE5" s="1"/>
      <c r="BI5" s="1"/>
      <c r="BM5" s="1"/>
      <c r="BQ5" s="1"/>
      <c r="BY5" s="1"/>
      <c r="CC5" s="1"/>
      <c r="CG5" s="1"/>
      <c r="CK5" s="1"/>
      <c r="DQ5" s="1"/>
      <c r="DU5" s="1"/>
      <c r="DY5" s="1"/>
      <c r="EC5" s="1"/>
      <c r="EK5" s="1"/>
      <c r="EO5" s="1"/>
      <c r="ES5" s="1"/>
      <c r="EW5" s="1"/>
      <c r="FA5" s="1"/>
      <c r="FE5" s="1"/>
      <c r="FI5" s="1"/>
      <c r="FM5" s="1"/>
      <c r="FO5" s="1"/>
      <c r="FQ5" s="1"/>
      <c r="FS5" s="1"/>
      <c r="FU5" s="1"/>
      <c r="FW5" s="1"/>
      <c r="FY5" s="1"/>
      <c r="GA5" s="1"/>
      <c r="GC5" s="1"/>
      <c r="GE5" s="1"/>
      <c r="GG5" s="1"/>
      <c r="GI5" s="1"/>
      <c r="GK5" s="1"/>
      <c r="GM5" s="1"/>
      <c r="GO5" s="1"/>
      <c r="GQ5" s="1"/>
      <c r="GS5" s="1"/>
      <c r="GU5" s="1"/>
      <c r="GW5" s="1"/>
      <c r="HA5" s="1"/>
      <c r="HC5" s="1"/>
      <c r="HE5" s="1"/>
      <c r="HI5" s="1"/>
      <c r="HM5" s="1"/>
      <c r="HQ5" s="1"/>
      <c r="HU5" s="1"/>
      <c r="HY5" s="1"/>
      <c r="IC5" s="1"/>
      <c r="IG5" s="1"/>
      <c r="IK5" s="1"/>
      <c r="JA5" s="1"/>
      <c r="JU5" s="1"/>
      <c r="KO5" s="1"/>
      <c r="LI5" s="1"/>
      <c r="MC5" s="1"/>
      <c r="MW5" s="1"/>
      <c r="NQ5" s="1"/>
      <c r="OK5" s="1"/>
      <c r="PE5" s="1"/>
    </row>
    <row r="6" spans="1:802" x14ac:dyDescent="0.25">
      <c r="AO6" s="1"/>
      <c r="AS6" s="1"/>
      <c r="AW6" s="1"/>
      <c r="BA6" s="1"/>
      <c r="BE6" s="1"/>
      <c r="BI6" s="1"/>
      <c r="BM6" s="1"/>
      <c r="BY6" s="1"/>
      <c r="CC6" s="1"/>
      <c r="CG6" s="1"/>
      <c r="CK6" s="1"/>
      <c r="DQ6" s="1"/>
      <c r="DU6" s="1"/>
      <c r="DY6" s="1"/>
      <c r="EC6" s="1"/>
      <c r="EK6" s="1"/>
      <c r="ES6" s="1"/>
      <c r="EW6" s="1"/>
      <c r="FA6" s="1"/>
      <c r="FE6" s="1"/>
      <c r="FI6" s="1"/>
      <c r="FM6" s="1"/>
      <c r="FO6" s="1"/>
      <c r="FQ6" s="1"/>
      <c r="FS6" s="1"/>
      <c r="FU6" s="1"/>
      <c r="FW6" s="1"/>
      <c r="FY6" s="1"/>
      <c r="GA6" s="1"/>
      <c r="GC6" s="1"/>
      <c r="GE6" s="1"/>
      <c r="GG6" s="1"/>
      <c r="GI6" s="1"/>
      <c r="GK6" s="1"/>
      <c r="GM6" s="1"/>
      <c r="GO6" s="1"/>
      <c r="GQ6" s="1"/>
      <c r="GS6" s="1"/>
      <c r="GW6" s="1"/>
      <c r="HA6" s="1"/>
      <c r="HE6" s="1"/>
      <c r="HI6" s="1"/>
      <c r="HM6" s="1"/>
      <c r="HQ6" s="1"/>
      <c r="HU6" s="1"/>
      <c r="HY6" s="1"/>
      <c r="IC6" s="1"/>
      <c r="IG6" s="1"/>
      <c r="IK6" s="1"/>
      <c r="JA6" s="1"/>
      <c r="JU6" s="1"/>
      <c r="KO6" s="1"/>
      <c r="LI6" s="1"/>
      <c r="MC6" s="1"/>
      <c r="MW6" s="1"/>
      <c r="NQ6" s="1"/>
      <c r="OK6" s="1"/>
      <c r="PE6" s="1"/>
    </row>
    <row r="7" spans="1:802" x14ac:dyDescent="0.25">
      <c r="AO7" s="1"/>
      <c r="AS7" s="1"/>
      <c r="AW7" s="1"/>
      <c r="BA7" s="1"/>
      <c r="BE7" s="1"/>
      <c r="BI7" s="1"/>
      <c r="BM7" s="1"/>
      <c r="BY7" s="1"/>
      <c r="CC7" s="1"/>
      <c r="CK7" s="1"/>
      <c r="DQ7" s="1"/>
      <c r="DU7" s="1"/>
      <c r="EK7" s="1"/>
      <c r="ES7" s="1"/>
      <c r="EW7" s="1"/>
      <c r="FA7" s="1"/>
      <c r="FE7" s="1"/>
      <c r="FI7" s="1"/>
      <c r="FM7" s="1"/>
      <c r="FO7" s="1"/>
      <c r="FQ7" s="1"/>
      <c r="FS7" s="1"/>
      <c r="FU7" s="1"/>
      <c r="FW7" s="1"/>
      <c r="FY7" s="1"/>
      <c r="GA7" s="1"/>
      <c r="GC7" s="1"/>
      <c r="GE7" s="1"/>
      <c r="GG7" s="1"/>
      <c r="GI7" s="1"/>
      <c r="GK7" s="1"/>
      <c r="GM7" s="1"/>
      <c r="GO7" s="1"/>
      <c r="GQ7" s="1"/>
      <c r="GS7" s="1"/>
      <c r="GW7" s="1"/>
      <c r="HA7" s="1"/>
      <c r="HE7" s="1"/>
      <c r="HI7" s="1"/>
      <c r="HM7" s="1"/>
      <c r="HQ7" s="1"/>
      <c r="HU7" s="1"/>
      <c r="HY7" s="1"/>
      <c r="IC7" s="1"/>
      <c r="IG7" s="1"/>
      <c r="IK7" s="1"/>
      <c r="JA7" s="1"/>
      <c r="JU7" s="1"/>
      <c r="KO7" s="1"/>
      <c r="LI7" s="1"/>
      <c r="MC7" s="1"/>
      <c r="MW7" s="1"/>
      <c r="NQ7" s="1"/>
      <c r="OK7" s="1"/>
      <c r="PE7" s="1"/>
    </row>
    <row r="8" spans="1:802" x14ac:dyDescent="0.25">
      <c r="AO8" s="1"/>
      <c r="AS8" s="1"/>
      <c r="AW8" s="1"/>
      <c r="BA8" s="1"/>
      <c r="BE8" s="1"/>
      <c r="BI8" s="1"/>
      <c r="BM8" s="1"/>
      <c r="BY8" s="1"/>
      <c r="CC8" s="1"/>
      <c r="CK8" s="1"/>
      <c r="DQ8" s="1"/>
      <c r="EK8" s="1"/>
      <c r="ES8" s="1"/>
      <c r="EW8" s="1"/>
      <c r="FA8" s="1"/>
      <c r="FE8" s="1"/>
      <c r="FI8" s="1"/>
      <c r="FM8" s="1"/>
      <c r="FO8" s="1"/>
      <c r="FQ8" s="1"/>
      <c r="FS8" s="1"/>
      <c r="FU8" s="1"/>
      <c r="FW8" s="1"/>
      <c r="FY8" s="1"/>
      <c r="GA8" s="1"/>
      <c r="GC8" s="1"/>
      <c r="GE8" s="1"/>
      <c r="GG8" s="1"/>
      <c r="GI8" s="1"/>
      <c r="GK8" s="1"/>
      <c r="GM8" s="1"/>
      <c r="GO8" s="1"/>
      <c r="GQ8" s="1"/>
      <c r="GS8" s="1"/>
      <c r="GW8" s="1"/>
      <c r="HA8" s="1"/>
      <c r="HE8" s="1"/>
      <c r="HI8" s="1"/>
      <c r="HM8" s="1"/>
      <c r="HQ8" s="1"/>
      <c r="HU8" s="1"/>
      <c r="HY8" s="1"/>
      <c r="IC8" s="1"/>
      <c r="IG8" s="1"/>
      <c r="IK8" s="1"/>
      <c r="JA8" s="1"/>
      <c r="JU8" s="1"/>
      <c r="KO8" s="1"/>
      <c r="LI8" s="1"/>
      <c r="MC8" s="1"/>
      <c r="MW8" s="1"/>
      <c r="NQ8" s="1"/>
      <c r="OK8" s="1"/>
      <c r="PE8" s="1"/>
    </row>
    <row r="9" spans="1:802" x14ac:dyDescent="0.25">
      <c r="AO9" s="1"/>
      <c r="AS9" s="1"/>
      <c r="AW9" s="1"/>
      <c r="BA9" s="1"/>
      <c r="BE9" s="1"/>
      <c r="BI9" s="1"/>
      <c r="BM9" s="1"/>
      <c r="CC9" s="1"/>
      <c r="CK9" s="1"/>
      <c r="DQ9" s="1"/>
      <c r="EK9" s="1"/>
      <c r="EW9" s="1"/>
      <c r="FA9" s="1"/>
      <c r="FE9" s="1"/>
      <c r="FI9" s="1"/>
      <c r="FM9" s="1"/>
      <c r="FO9" s="1"/>
      <c r="FQ9" s="1"/>
      <c r="FS9" s="1"/>
      <c r="FU9" s="1"/>
      <c r="FW9" s="1"/>
      <c r="FY9" s="1"/>
      <c r="GA9" s="1"/>
      <c r="GC9" s="1"/>
      <c r="GE9" s="1"/>
      <c r="GG9" s="1"/>
      <c r="GK9" s="1"/>
      <c r="GM9" s="1"/>
      <c r="GO9" s="1"/>
      <c r="GQ9" s="1"/>
      <c r="GS9" s="1"/>
      <c r="GW9" s="1"/>
      <c r="HA9" s="1"/>
      <c r="HE9" s="1"/>
      <c r="HI9" s="1"/>
      <c r="HM9" s="1"/>
      <c r="HQ9" s="1"/>
      <c r="HU9" s="1"/>
      <c r="HY9" s="1"/>
      <c r="IC9" s="1"/>
      <c r="IG9" s="1"/>
      <c r="IK9" s="1"/>
      <c r="JA9" s="1"/>
      <c r="JU9" s="1"/>
      <c r="KO9" s="1"/>
      <c r="LI9" s="1"/>
      <c r="MC9" s="1"/>
      <c r="MW9" s="1"/>
      <c r="NQ9" s="1"/>
      <c r="OK9" s="1"/>
      <c r="PE9" s="1"/>
    </row>
    <row r="10" spans="1:802" x14ac:dyDescent="0.25">
      <c r="AO10" s="1"/>
      <c r="AS10" s="1"/>
      <c r="AW10" s="1"/>
      <c r="BA10" s="1"/>
      <c r="BE10" s="1"/>
      <c r="BI10" s="1"/>
      <c r="BM10" s="1"/>
      <c r="CC10" s="1"/>
      <c r="CK10" s="1"/>
      <c r="DQ10" s="1"/>
      <c r="EK10" s="1"/>
      <c r="FA10" s="1"/>
      <c r="FE10" s="1"/>
      <c r="FI10" s="1"/>
      <c r="FM10" s="1"/>
      <c r="FO10" s="1"/>
      <c r="FQ10" s="1"/>
      <c r="FS10" s="1"/>
      <c r="FU10" s="1"/>
      <c r="FW10" s="1"/>
      <c r="FY10" s="1"/>
      <c r="GA10" s="1"/>
      <c r="GC10" s="1"/>
      <c r="GE10" s="1"/>
      <c r="GG10" s="1"/>
      <c r="GK10" s="1"/>
      <c r="GM10" s="1"/>
      <c r="GO10" s="1"/>
      <c r="GQ10" s="1"/>
      <c r="GS10" s="1"/>
      <c r="GW10" s="1"/>
      <c r="HA10" s="1"/>
      <c r="HE10" s="1"/>
      <c r="HI10" s="1"/>
      <c r="HM10" s="1"/>
      <c r="HQ10" s="1"/>
      <c r="HU10" s="1"/>
      <c r="HY10" s="1"/>
      <c r="IC10" s="1"/>
      <c r="IG10" s="1"/>
      <c r="IK10" s="1"/>
      <c r="JA10" s="1"/>
      <c r="JU10" s="1"/>
      <c r="KO10" s="1"/>
      <c r="LI10" s="1"/>
      <c r="MC10" s="1"/>
      <c r="MW10" s="1"/>
      <c r="NQ10" s="1"/>
      <c r="OK10" s="1"/>
      <c r="PE10" s="1"/>
    </row>
    <row r="11" spans="1:802" x14ac:dyDescent="0.25">
      <c r="AO11" s="1"/>
      <c r="AS11" s="1"/>
      <c r="AW11" s="1"/>
      <c r="BA11" s="1"/>
      <c r="BE11" s="1"/>
      <c r="BI11" s="1"/>
      <c r="BM11" s="1"/>
      <c r="CC11" s="1"/>
      <c r="CK11" s="1"/>
      <c r="DQ11" s="1"/>
      <c r="EK11" s="1"/>
      <c r="FA11" s="1"/>
      <c r="FE11" s="1"/>
      <c r="FI11" s="1"/>
      <c r="FM11" s="1"/>
      <c r="FO11" s="1"/>
      <c r="FQ11" s="1"/>
      <c r="FS11" s="1"/>
      <c r="FU11" s="1"/>
      <c r="FY11" s="1"/>
      <c r="GA11" s="1"/>
      <c r="GC11" s="1"/>
      <c r="GE11" s="1"/>
      <c r="GG11" s="1"/>
      <c r="GK11" s="1"/>
      <c r="GM11" s="1"/>
      <c r="GO11" s="1"/>
      <c r="GQ11" s="1"/>
      <c r="GS11" s="1"/>
      <c r="GW11" s="1"/>
      <c r="HA11" s="1"/>
      <c r="HE11" s="1"/>
      <c r="HI11" s="1"/>
      <c r="HM11" s="1"/>
      <c r="HQ11" s="1"/>
      <c r="HU11" s="1"/>
      <c r="HY11" s="1"/>
      <c r="IC11" s="1"/>
      <c r="IG11" s="1"/>
      <c r="IK11" s="1"/>
      <c r="JA11" s="1"/>
      <c r="JU11" s="1"/>
      <c r="KO11" s="1"/>
      <c r="LI11" s="1"/>
      <c r="MC11" s="1"/>
      <c r="MW11" s="1"/>
      <c r="NQ11" s="1"/>
      <c r="OK11" s="1"/>
      <c r="PE11" s="1"/>
    </row>
    <row r="12" spans="1:802" x14ac:dyDescent="0.25">
      <c r="AO12" s="1"/>
      <c r="AS12" s="1"/>
      <c r="AW12" s="1"/>
      <c r="BA12" s="1"/>
      <c r="BE12" s="1"/>
      <c r="BI12" s="1"/>
      <c r="BM12" s="1"/>
      <c r="CK12" s="1"/>
      <c r="DQ12" s="1"/>
      <c r="EK12" s="1"/>
      <c r="FA12" s="1"/>
      <c r="FE12" s="1"/>
      <c r="FI12" s="1"/>
      <c r="FM12" s="1"/>
      <c r="FQ12" s="1"/>
      <c r="FS12" s="1"/>
      <c r="FU12" s="1"/>
      <c r="FY12" s="1"/>
      <c r="GA12" s="1"/>
      <c r="GC12" s="1"/>
      <c r="GE12" s="1"/>
      <c r="GG12" s="1"/>
      <c r="GK12" s="1"/>
      <c r="GO12" s="1"/>
      <c r="GS12" s="1"/>
      <c r="GW12" s="1"/>
      <c r="HA12" s="1"/>
      <c r="HE12" s="1"/>
      <c r="HI12" s="1"/>
      <c r="HM12" s="1"/>
      <c r="HQ12" s="1"/>
      <c r="HU12" s="1"/>
      <c r="HY12" s="1"/>
      <c r="IC12" s="1"/>
      <c r="IG12" s="1"/>
      <c r="IK12" s="1"/>
      <c r="JA12" s="1"/>
      <c r="JU12" s="1"/>
      <c r="KO12" s="1"/>
      <c r="LI12" s="1"/>
      <c r="MC12" s="1"/>
      <c r="MW12" s="1"/>
      <c r="NQ12" s="1"/>
      <c r="OK12" s="1"/>
      <c r="PE12" s="1"/>
    </row>
    <row r="13" spans="1:802" x14ac:dyDescent="0.25">
      <c r="AO13" s="1"/>
      <c r="AW13" s="1"/>
      <c r="BA13" s="1"/>
      <c r="BE13" s="1"/>
      <c r="BI13" s="1"/>
      <c r="CK13" s="1"/>
      <c r="FA13" s="1"/>
      <c r="FE13" s="1"/>
      <c r="FI13" s="1"/>
      <c r="FM13" s="1"/>
      <c r="FQ13" s="1"/>
      <c r="FS13" s="1"/>
      <c r="FU13" s="1"/>
      <c r="FY13" s="1"/>
      <c r="GA13" s="1"/>
      <c r="GC13" s="1"/>
      <c r="GE13" s="1"/>
      <c r="GG13" s="1"/>
      <c r="GK13" s="1"/>
      <c r="GO13" s="1"/>
      <c r="GS13" s="1"/>
      <c r="GW13" s="1"/>
      <c r="HA13" s="1"/>
      <c r="HE13" s="1"/>
      <c r="HI13" s="1"/>
      <c r="HM13" s="1"/>
      <c r="HQ13" s="1"/>
      <c r="HU13" s="1"/>
      <c r="HY13" s="1"/>
      <c r="IC13" s="1"/>
      <c r="IG13" s="1"/>
      <c r="IK13" s="1"/>
      <c r="JA13" s="1"/>
      <c r="JU13" s="1"/>
      <c r="KO13" s="1"/>
      <c r="LI13" s="1"/>
      <c r="MC13" s="1"/>
      <c r="MW13" s="1"/>
      <c r="NQ13" s="1"/>
      <c r="OK13" s="1"/>
      <c r="PE13" s="1"/>
    </row>
    <row r="14" spans="1:802" x14ac:dyDescent="0.25">
      <c r="AW14" s="1"/>
      <c r="BA14" s="1"/>
      <c r="BE14" s="1"/>
      <c r="BI14" s="1"/>
      <c r="CK14" s="1"/>
      <c r="FE14" s="1"/>
      <c r="FI14" s="1"/>
      <c r="FM14" s="1"/>
      <c r="FQ14" s="1"/>
      <c r="FU14" s="1"/>
      <c r="FY14" s="1"/>
      <c r="GC14" s="1"/>
      <c r="GG14" s="1"/>
      <c r="GK14" s="1"/>
      <c r="GO14" s="1"/>
      <c r="GS14" s="1"/>
      <c r="GW14" s="1"/>
      <c r="HA14" s="1"/>
      <c r="HE14" s="1"/>
      <c r="HI14" s="1"/>
      <c r="HM14" s="1"/>
      <c r="HQ14" s="1"/>
      <c r="HU14" s="1"/>
      <c r="HY14" s="1"/>
      <c r="IC14" s="1"/>
      <c r="IG14" s="1"/>
      <c r="IK14" s="1"/>
      <c r="JA14" s="1"/>
      <c r="JU14" s="1"/>
      <c r="KO14" s="1"/>
      <c r="LI14" s="1"/>
      <c r="MC14" s="1"/>
      <c r="MW14" s="1"/>
      <c r="NQ14" s="1"/>
      <c r="OK14" s="1"/>
      <c r="PE14" s="1"/>
    </row>
    <row r="15" spans="1:802" x14ac:dyDescent="0.25">
      <c r="AW15" s="1"/>
      <c r="BA15" s="1"/>
      <c r="BE15" s="1"/>
      <c r="CK15" s="1"/>
      <c r="FE15" s="1"/>
      <c r="FI15" s="1"/>
      <c r="FM15" s="1"/>
      <c r="FQ15" s="1"/>
      <c r="FU15" s="1"/>
      <c r="FY15" s="1"/>
      <c r="GC15" s="1"/>
      <c r="GG15" s="1"/>
      <c r="GK15" s="1"/>
      <c r="GO15" s="1"/>
      <c r="GS15" s="1"/>
      <c r="GW15" s="1"/>
      <c r="HA15" s="1"/>
      <c r="HE15" s="1"/>
      <c r="HI15" s="1"/>
      <c r="HM15" s="1"/>
      <c r="HQ15" s="1"/>
      <c r="HU15" s="1"/>
      <c r="HY15" s="1"/>
      <c r="IC15" s="1"/>
      <c r="IG15" s="1"/>
      <c r="IK15" s="1"/>
      <c r="JA15" s="1"/>
      <c r="JU15" s="1"/>
      <c r="KO15" s="1"/>
      <c r="LI15" s="1"/>
      <c r="MC15" s="1"/>
      <c r="MW15" s="1"/>
      <c r="NQ15" s="1"/>
      <c r="OK15" s="1"/>
      <c r="PE15" s="1"/>
    </row>
    <row r="16" spans="1:802" x14ac:dyDescent="0.25">
      <c r="AW16" s="1"/>
      <c r="BA16" s="1"/>
      <c r="BE16" s="1"/>
      <c r="CK16" s="1"/>
      <c r="FE16" s="1"/>
      <c r="FI16" s="1"/>
      <c r="FM16" s="1"/>
      <c r="FQ16" s="1"/>
      <c r="FU16" s="1"/>
      <c r="FY16" s="1"/>
      <c r="GC16" s="1"/>
      <c r="GG16" s="1"/>
      <c r="GK16" s="1"/>
      <c r="GO16" s="1"/>
      <c r="GS16" s="1"/>
      <c r="GW16" s="1"/>
      <c r="HA16" s="1"/>
      <c r="HE16" s="1"/>
      <c r="HI16" s="1"/>
      <c r="HM16" s="1"/>
      <c r="HQ16" s="1"/>
      <c r="HU16" s="1"/>
      <c r="HY16" s="1"/>
      <c r="IC16" s="1"/>
      <c r="IG16" s="1"/>
      <c r="IK16" s="1"/>
      <c r="JA16" s="1"/>
      <c r="JU16" s="1"/>
      <c r="KO16" s="1"/>
      <c r="LI16" s="1"/>
      <c r="MC16" s="1"/>
      <c r="MW16" s="1"/>
      <c r="NQ16" s="1"/>
      <c r="OK16" s="1"/>
      <c r="PE16" s="1"/>
    </row>
    <row r="17" spans="49:421" x14ac:dyDescent="0.25">
      <c r="AW17" s="1"/>
      <c r="BA17" s="1"/>
      <c r="BE17" s="1"/>
      <c r="FE17" s="1"/>
      <c r="FI17" s="1"/>
      <c r="FM17" s="1"/>
      <c r="FQ17" s="1"/>
      <c r="FU17" s="1"/>
      <c r="FY17" s="1"/>
      <c r="GC17" s="1"/>
      <c r="GG17" s="1"/>
      <c r="GK17" s="1"/>
      <c r="GO17" s="1"/>
      <c r="GS17" s="1"/>
      <c r="GW17" s="1"/>
      <c r="HA17" s="1"/>
      <c r="HE17" s="1"/>
      <c r="HI17" s="1"/>
      <c r="HM17" s="1"/>
      <c r="HQ17" s="1"/>
      <c r="HU17" s="1"/>
      <c r="HY17" s="1"/>
      <c r="IC17" s="1"/>
      <c r="IG17" s="1"/>
      <c r="IK17" s="1"/>
      <c r="JA17" s="1"/>
      <c r="JU17" s="1"/>
      <c r="KO17" s="1"/>
      <c r="LI17" s="1"/>
      <c r="MC17" s="1"/>
      <c r="MW17" s="1"/>
      <c r="NQ17" s="1"/>
      <c r="PE17" s="1"/>
    </row>
    <row r="18" spans="49:421" x14ac:dyDescent="0.25">
      <c r="AW18" s="1"/>
      <c r="BA18" s="1"/>
      <c r="BE18" s="1"/>
      <c r="FE18" s="1"/>
      <c r="FI18" s="1"/>
      <c r="FM18" s="1"/>
      <c r="FQ18" s="1"/>
      <c r="FU18" s="1"/>
      <c r="FY18" s="1"/>
      <c r="GC18" s="1"/>
      <c r="GG18" s="1"/>
      <c r="GK18" s="1"/>
      <c r="GO18" s="1"/>
      <c r="GS18" s="1"/>
      <c r="GW18" s="1"/>
      <c r="HA18" s="1"/>
      <c r="HE18" s="1"/>
      <c r="HI18" s="1"/>
      <c r="HM18" s="1"/>
      <c r="HQ18" s="1"/>
      <c r="HU18" s="1"/>
      <c r="HY18" s="1"/>
      <c r="IC18" s="1"/>
      <c r="IG18" s="1"/>
      <c r="IK18" s="1"/>
      <c r="JA18" s="1"/>
      <c r="JU18" s="1"/>
      <c r="KO18" s="1"/>
      <c r="LI18" s="1"/>
      <c r="MC18" s="1"/>
      <c r="MW18" s="1"/>
      <c r="NQ18" s="1"/>
      <c r="PE18" s="1"/>
    </row>
    <row r="19" spans="49:421" x14ac:dyDescent="0.25">
      <c r="AW19" s="1"/>
      <c r="BA19" s="1"/>
      <c r="BE19" s="1"/>
      <c r="FE19" s="1"/>
      <c r="FI19" s="1"/>
      <c r="FM19" s="1"/>
      <c r="FQ19" s="1"/>
      <c r="FU19" s="1"/>
      <c r="FY19" s="1"/>
      <c r="GC19" s="1"/>
      <c r="GG19" s="1"/>
      <c r="GK19" s="1"/>
      <c r="GO19" s="1"/>
      <c r="GS19" s="1"/>
      <c r="GW19" s="1"/>
      <c r="HA19" s="1"/>
      <c r="HE19" s="1"/>
      <c r="HI19" s="1"/>
      <c r="HM19" s="1"/>
      <c r="HQ19" s="1"/>
      <c r="HU19" s="1"/>
      <c r="HY19" s="1"/>
      <c r="IC19" s="1"/>
      <c r="IG19" s="1"/>
      <c r="IK19" s="1"/>
      <c r="JA19" s="1"/>
      <c r="JU19" s="1"/>
      <c r="KO19" s="1"/>
      <c r="LI19" s="1"/>
      <c r="MC19" s="1"/>
      <c r="MW19" s="1"/>
      <c r="NQ19" s="1"/>
    </row>
    <row r="20" spans="49:421" x14ac:dyDescent="0.25">
      <c r="AW20" s="1"/>
      <c r="BA20" s="1"/>
      <c r="BE20" s="1"/>
      <c r="FE20" s="1"/>
      <c r="FI20" s="1"/>
      <c r="FM20" s="1"/>
      <c r="FQ20" s="1"/>
      <c r="FU20" s="1"/>
      <c r="FY20" s="1"/>
      <c r="GC20" s="1"/>
      <c r="GG20" s="1"/>
      <c r="GK20" s="1"/>
      <c r="GO20" s="1"/>
      <c r="GS20" s="1"/>
      <c r="GW20" s="1"/>
      <c r="HA20" s="1"/>
      <c r="HE20" s="1"/>
      <c r="HI20" s="1"/>
      <c r="HM20" s="1"/>
      <c r="HQ20" s="1"/>
      <c r="HU20" s="1"/>
      <c r="HY20" s="1"/>
      <c r="IC20" s="1"/>
      <c r="IG20" s="1"/>
      <c r="IK20" s="1"/>
      <c r="JA20" s="1"/>
      <c r="JU20" s="1"/>
      <c r="KO20" s="1"/>
      <c r="LI20" s="1"/>
      <c r="MC20" s="1"/>
      <c r="MW20" s="1"/>
      <c r="NQ20" s="1"/>
    </row>
    <row r="21" spans="49:421" x14ac:dyDescent="0.25">
      <c r="AW21" s="1"/>
      <c r="BA21" s="1"/>
      <c r="BE21" s="1"/>
      <c r="FE21" s="1"/>
      <c r="FI21" s="1"/>
      <c r="FM21" s="1"/>
      <c r="FQ21" s="1"/>
      <c r="FU21" s="1"/>
      <c r="FY21" s="1"/>
      <c r="GC21" s="1"/>
      <c r="GG21" s="1"/>
      <c r="GK21" s="1"/>
      <c r="GO21" s="1"/>
      <c r="GS21" s="1"/>
      <c r="GW21" s="1"/>
      <c r="HA21" s="1"/>
      <c r="HE21" s="1"/>
      <c r="HI21" s="1"/>
      <c r="HM21" s="1"/>
      <c r="HQ21" s="1"/>
      <c r="HU21" s="1"/>
      <c r="HY21" s="1"/>
      <c r="IC21" s="1"/>
      <c r="IG21" s="1"/>
      <c r="IK21" s="1"/>
      <c r="JA21" s="1"/>
      <c r="JU21" s="1"/>
      <c r="KO21" s="1"/>
      <c r="LI21" s="1"/>
      <c r="MC21" s="1"/>
      <c r="MW21" s="1"/>
    </row>
    <row r="22" spans="49:421" x14ac:dyDescent="0.25">
      <c r="AW22" s="1"/>
      <c r="BA22" s="1"/>
      <c r="BE22" s="1"/>
      <c r="FE22" s="1"/>
      <c r="FM22" s="1"/>
      <c r="FQ22" s="1"/>
      <c r="FU22" s="1"/>
      <c r="FY22" s="1"/>
      <c r="GC22" s="1"/>
      <c r="GG22" s="1"/>
      <c r="GK22" s="1"/>
      <c r="GO22" s="1"/>
      <c r="GS22" s="1"/>
      <c r="GW22" s="1"/>
      <c r="HA22" s="1"/>
      <c r="HE22" s="1"/>
      <c r="HI22" s="1"/>
      <c r="HM22" s="1"/>
      <c r="HQ22" s="1"/>
      <c r="HU22" s="1"/>
      <c r="HY22" s="1"/>
      <c r="IC22" s="1"/>
      <c r="IG22" s="1"/>
      <c r="IK22" s="1"/>
      <c r="JA22" s="1"/>
      <c r="JU22" s="1"/>
      <c r="KO22" s="1"/>
      <c r="LI22" s="1"/>
      <c r="MC22" s="1"/>
      <c r="MW22" s="1"/>
    </row>
    <row r="23" spans="49:421" x14ac:dyDescent="0.25">
      <c r="AW23" s="1"/>
      <c r="BA23" s="1"/>
      <c r="BE23" s="1"/>
      <c r="FE23" s="1"/>
      <c r="FM23" s="1"/>
      <c r="FQ23" s="1"/>
      <c r="FU23" s="1"/>
      <c r="FY23" s="1"/>
      <c r="GC23" s="1"/>
      <c r="GG23" s="1"/>
      <c r="GK23" s="1"/>
      <c r="GO23" s="1"/>
      <c r="GS23" s="1"/>
      <c r="GW23" s="1"/>
      <c r="HA23" s="1"/>
      <c r="HE23" s="1"/>
      <c r="HI23" s="1"/>
      <c r="HM23" s="1"/>
      <c r="HQ23" s="1"/>
      <c r="HU23" s="1"/>
      <c r="HY23" s="1"/>
      <c r="IC23" s="1"/>
      <c r="IG23" s="1"/>
      <c r="IK23" s="1"/>
      <c r="JA23" s="1"/>
      <c r="JU23" s="1"/>
      <c r="KO23" s="1"/>
      <c r="LI23" s="1"/>
      <c r="MC23" s="1"/>
      <c r="MW23" s="1"/>
    </row>
    <row r="24" spans="49:421" x14ac:dyDescent="0.25">
      <c r="AW24" s="1"/>
      <c r="BA24" s="1"/>
      <c r="BE24" s="1"/>
      <c r="FE24" s="1"/>
      <c r="FM24" s="1"/>
      <c r="FQ24" s="1"/>
      <c r="FU24" s="1"/>
      <c r="FY24" s="1"/>
      <c r="GC24" s="1"/>
      <c r="GG24" s="1"/>
      <c r="GK24" s="1"/>
      <c r="GO24" s="1"/>
      <c r="GS24" s="1"/>
      <c r="GW24" s="1"/>
      <c r="HA24" s="1"/>
      <c r="HE24" s="1"/>
      <c r="HI24" s="1"/>
      <c r="HM24" s="1"/>
      <c r="HQ24" s="1"/>
      <c r="HU24" s="1"/>
      <c r="HY24" s="1"/>
      <c r="IC24" s="1"/>
      <c r="IG24" s="1"/>
      <c r="IK24" s="1"/>
      <c r="JA24" s="1"/>
      <c r="JU24" s="1"/>
      <c r="KO24" s="1"/>
      <c r="LI24" s="1"/>
      <c r="MC24" s="1"/>
    </row>
    <row r="25" spans="49:421" x14ac:dyDescent="0.25">
      <c r="AW25" s="1"/>
      <c r="BA25" s="1"/>
      <c r="BE25" s="1"/>
      <c r="FE25" s="1"/>
      <c r="FM25" s="1"/>
      <c r="FQ25" s="1"/>
      <c r="FU25" s="1"/>
      <c r="FY25" s="1"/>
      <c r="GC25" s="1"/>
      <c r="GG25" s="1"/>
      <c r="GK25" s="1"/>
      <c r="GO25" s="1"/>
      <c r="GS25" s="1"/>
      <c r="GW25" s="1"/>
      <c r="HA25" s="1"/>
      <c r="HE25" s="1"/>
      <c r="HI25" s="1"/>
      <c r="HM25" s="1"/>
      <c r="HQ25" s="1"/>
      <c r="HU25" s="1"/>
      <c r="HY25" s="1"/>
      <c r="IC25" s="1"/>
      <c r="IG25" s="1"/>
      <c r="IK25" s="1"/>
      <c r="JA25" s="1"/>
      <c r="JU25" s="1"/>
      <c r="KO25" s="1"/>
      <c r="LI25" s="1"/>
      <c r="MC25" s="1"/>
    </row>
    <row r="26" spans="49:421" x14ac:dyDescent="0.25">
      <c r="AW26" s="1"/>
      <c r="BA26" s="1"/>
      <c r="FE26" s="1"/>
      <c r="FM26" s="1"/>
      <c r="FQ26" s="1"/>
      <c r="FU26" s="1"/>
      <c r="FY26" s="1"/>
      <c r="GC26" s="1"/>
      <c r="GG26" s="1"/>
      <c r="GK26" s="1"/>
      <c r="GO26" s="1"/>
      <c r="GS26" s="1"/>
      <c r="GW26" s="1"/>
      <c r="HA26" s="1"/>
      <c r="HE26" s="1"/>
      <c r="HI26" s="1"/>
      <c r="HM26" s="1"/>
      <c r="HQ26" s="1"/>
      <c r="HU26" s="1"/>
      <c r="HY26" s="1"/>
      <c r="IC26" s="1"/>
      <c r="IG26" s="1"/>
      <c r="IK26" s="1"/>
      <c r="JA26" s="1"/>
      <c r="JU26" s="1"/>
      <c r="KO26" s="1"/>
      <c r="LI26" s="1"/>
    </row>
    <row r="27" spans="49:421" x14ac:dyDescent="0.25">
      <c r="AW27" s="1"/>
      <c r="BA27" s="1"/>
      <c r="FE27" s="1"/>
      <c r="FM27" s="1"/>
      <c r="FQ27" s="1"/>
      <c r="FU27" s="1"/>
      <c r="FY27" s="1"/>
      <c r="GC27" s="1"/>
      <c r="GG27" s="1"/>
      <c r="GK27" s="1"/>
      <c r="GO27" s="1"/>
      <c r="GS27" s="1"/>
      <c r="GW27" s="1"/>
      <c r="HA27" s="1"/>
      <c r="HE27" s="1"/>
      <c r="HI27" s="1"/>
      <c r="HM27" s="1"/>
      <c r="HQ27" s="1"/>
      <c r="HU27" s="1"/>
      <c r="HY27" s="1"/>
      <c r="IC27" s="1"/>
      <c r="IG27" s="1"/>
      <c r="IK27" s="1"/>
      <c r="JA27" s="1"/>
      <c r="JU27" s="1"/>
      <c r="KO27" s="1"/>
      <c r="LI27" s="1"/>
    </row>
    <row r="28" spans="49:421" x14ac:dyDescent="0.25">
      <c r="AW28" s="1"/>
      <c r="BA28" s="1"/>
      <c r="FE28" s="1"/>
      <c r="FM28" s="1"/>
      <c r="FQ28" s="1"/>
      <c r="FU28" s="1"/>
      <c r="FY28" s="1"/>
      <c r="GC28" s="1"/>
      <c r="GG28" s="1"/>
      <c r="GK28" s="1"/>
      <c r="GO28" s="1"/>
      <c r="GS28" s="1"/>
      <c r="GW28" s="1"/>
      <c r="HA28" s="1"/>
      <c r="HE28" s="1"/>
      <c r="HI28" s="1"/>
      <c r="HM28" s="1"/>
      <c r="HQ28" s="1"/>
      <c r="HU28" s="1"/>
      <c r="HY28" s="1"/>
      <c r="IC28" s="1"/>
      <c r="IG28" s="1"/>
      <c r="IK28" s="1"/>
      <c r="JA28" s="1"/>
      <c r="JU28" s="1"/>
      <c r="KO28" s="1"/>
      <c r="LI28" s="1"/>
    </row>
    <row r="29" spans="49:421" x14ac:dyDescent="0.25">
      <c r="AW29" s="1"/>
      <c r="BA29" s="1"/>
      <c r="FE29" s="1"/>
      <c r="FQ29" s="1"/>
      <c r="FU29" s="1"/>
      <c r="FY29" s="1"/>
      <c r="GC29" s="1"/>
      <c r="GG29" s="1"/>
      <c r="GK29" s="1"/>
      <c r="GO29" s="1"/>
      <c r="GS29" s="1"/>
      <c r="GW29" s="1"/>
      <c r="HA29" s="1"/>
      <c r="HE29" s="1"/>
      <c r="HI29" s="1"/>
      <c r="HM29" s="1"/>
      <c r="HU29" s="1"/>
      <c r="HY29" s="1"/>
      <c r="IC29" s="1"/>
      <c r="IG29" s="1"/>
      <c r="IK29" s="1"/>
      <c r="JA29" s="1"/>
      <c r="JU29" s="1"/>
      <c r="KO29" s="1"/>
      <c r="LI29" s="1"/>
    </row>
    <row r="30" spans="49:421" x14ac:dyDescent="0.25">
      <c r="AW30" s="1"/>
      <c r="BA30" s="1"/>
      <c r="FE30" s="1"/>
      <c r="FQ30" s="1"/>
      <c r="FU30" s="1"/>
      <c r="FY30" s="1"/>
      <c r="GC30" s="1"/>
      <c r="GG30" s="1"/>
      <c r="GK30" s="1"/>
      <c r="GO30" s="1"/>
      <c r="GS30" s="1"/>
      <c r="GW30" s="1"/>
      <c r="HA30" s="1"/>
      <c r="HI30" s="1"/>
      <c r="HM30" s="1"/>
      <c r="HU30" s="1"/>
      <c r="HY30" s="1"/>
      <c r="IC30" s="1"/>
      <c r="IG30" s="1"/>
      <c r="IK30" s="1"/>
      <c r="JA30" s="1"/>
      <c r="JU30" s="1"/>
      <c r="KO30" s="1"/>
      <c r="LI30" s="1"/>
    </row>
    <row r="31" spans="49:421" x14ac:dyDescent="0.25">
      <c r="AW31" s="1"/>
      <c r="BA31" s="1"/>
      <c r="FE31" s="1"/>
      <c r="FQ31" s="1"/>
      <c r="FU31" s="1"/>
      <c r="FY31" s="1"/>
      <c r="GC31" s="1"/>
      <c r="GG31" s="1"/>
      <c r="GK31" s="1"/>
      <c r="GO31" s="1"/>
      <c r="GS31" s="1"/>
      <c r="GW31" s="1"/>
      <c r="HA31" s="1"/>
      <c r="HI31" s="1"/>
      <c r="HM31" s="1"/>
      <c r="HU31" s="1"/>
      <c r="HY31" s="1"/>
      <c r="IC31" s="1"/>
      <c r="IG31" s="1"/>
      <c r="IK31" s="1"/>
      <c r="JA31" s="1"/>
      <c r="JU31" s="1"/>
      <c r="KO31" s="1"/>
    </row>
    <row r="32" spans="49:421" x14ac:dyDescent="0.25">
      <c r="AW32" s="1"/>
      <c r="BA32" s="1"/>
      <c r="FE32" s="1"/>
      <c r="FQ32" s="1"/>
      <c r="FU32" s="1"/>
      <c r="FY32" s="1"/>
      <c r="GC32" s="1"/>
      <c r="GG32" s="1"/>
      <c r="GK32" s="1"/>
      <c r="GO32" s="1"/>
      <c r="GS32" s="1"/>
      <c r="GW32" s="1"/>
      <c r="HA32" s="1"/>
      <c r="HI32" s="1"/>
      <c r="HM32" s="1"/>
      <c r="HU32" s="1"/>
      <c r="IC32" s="1"/>
      <c r="IG32" s="1"/>
      <c r="IK32" s="1"/>
      <c r="JA32" s="1"/>
      <c r="JU32" s="1"/>
      <c r="KO32" s="1"/>
    </row>
    <row r="33" spans="49:301" x14ac:dyDescent="0.25">
      <c r="AW33" s="1"/>
      <c r="BA33" s="1"/>
      <c r="FE33" s="1"/>
      <c r="FQ33" s="1"/>
      <c r="FU33" s="1"/>
      <c r="FY33" s="1"/>
      <c r="GC33" s="1"/>
      <c r="GG33" s="1"/>
      <c r="GK33" s="1"/>
      <c r="GO33" s="1"/>
      <c r="GS33" s="1"/>
      <c r="GW33" s="1"/>
      <c r="HA33" s="1"/>
      <c r="HI33" s="1"/>
      <c r="HM33" s="1"/>
      <c r="HU33" s="1"/>
      <c r="IC33" s="1"/>
      <c r="IG33" s="1"/>
      <c r="IK33" s="1"/>
      <c r="JA33" s="1"/>
      <c r="JU33" s="1"/>
      <c r="KO33" s="1"/>
    </row>
    <row r="34" spans="49:301" x14ac:dyDescent="0.25">
      <c r="AW34" s="1"/>
      <c r="BA34" s="1"/>
      <c r="FE34" s="1"/>
      <c r="FQ34" s="1"/>
      <c r="FU34" s="1"/>
      <c r="FY34" s="1"/>
      <c r="GC34" s="1"/>
      <c r="GG34" s="1"/>
      <c r="GK34" s="1"/>
      <c r="GO34" s="1"/>
      <c r="GS34" s="1"/>
      <c r="GW34" s="1"/>
      <c r="HA34" s="1"/>
      <c r="HI34" s="1"/>
      <c r="HM34" s="1"/>
      <c r="HU34" s="1"/>
      <c r="IC34" s="1"/>
      <c r="IG34" s="1"/>
      <c r="IK34" s="1"/>
      <c r="JA34" s="1"/>
      <c r="JU34" s="1"/>
      <c r="KO34" s="1"/>
    </row>
    <row r="35" spans="49:301" x14ac:dyDescent="0.25">
      <c r="AW35" s="1"/>
      <c r="BA35" s="1"/>
      <c r="FE35" s="1"/>
      <c r="FQ35" s="1"/>
      <c r="FU35" s="1"/>
      <c r="FY35" s="1"/>
      <c r="GC35" s="1"/>
      <c r="GG35" s="1"/>
      <c r="GK35" s="1"/>
      <c r="GO35" s="1"/>
      <c r="GS35" s="1"/>
      <c r="GW35" s="1"/>
      <c r="HA35" s="1"/>
      <c r="HI35" s="1"/>
      <c r="HM35" s="1"/>
      <c r="HU35" s="1"/>
      <c r="IC35" s="1"/>
      <c r="IG35" s="1"/>
      <c r="IK35" s="1"/>
      <c r="JA35" s="1"/>
      <c r="JU35" s="1"/>
      <c r="KO35" s="1"/>
    </row>
    <row r="36" spans="49:301" x14ac:dyDescent="0.25">
      <c r="AW36" s="1"/>
      <c r="BA36" s="1"/>
      <c r="FE36" s="1"/>
      <c r="FQ36" s="1"/>
      <c r="FU36" s="1"/>
      <c r="FY36" s="1"/>
      <c r="GC36" s="1"/>
      <c r="GG36" s="1"/>
      <c r="GK36" s="1"/>
      <c r="GO36" s="1"/>
      <c r="GS36" s="1"/>
      <c r="GW36" s="1"/>
      <c r="HA36" s="1"/>
      <c r="HM36" s="1"/>
      <c r="HU36" s="1"/>
      <c r="IC36" s="1"/>
      <c r="IG36" s="1"/>
      <c r="IK36" s="1"/>
      <c r="JA36" s="1"/>
      <c r="JU36" s="1"/>
      <c r="KO36" s="1"/>
    </row>
    <row r="37" spans="49:301" x14ac:dyDescent="0.25">
      <c r="AW37" s="1"/>
      <c r="BA37" s="1"/>
      <c r="FE37" s="1"/>
      <c r="FQ37" s="1"/>
      <c r="FU37" s="1"/>
      <c r="FY37" s="1"/>
      <c r="GC37" s="1"/>
      <c r="GG37" s="1"/>
      <c r="GK37" s="1"/>
      <c r="GO37" s="1"/>
      <c r="GS37" s="1"/>
      <c r="GW37" s="1"/>
      <c r="HA37" s="1"/>
      <c r="HM37" s="1"/>
      <c r="HU37" s="1"/>
      <c r="IC37" s="1"/>
      <c r="IG37" s="1"/>
      <c r="IK37" s="1"/>
      <c r="JA37" s="1"/>
      <c r="JU37" s="1"/>
      <c r="KO37" s="1"/>
    </row>
    <row r="38" spans="49:301" x14ac:dyDescent="0.25">
      <c r="AW38" s="1"/>
      <c r="BA38" s="1"/>
      <c r="FE38" s="1"/>
      <c r="FQ38" s="1"/>
      <c r="FU38" s="1"/>
      <c r="FY38" s="1"/>
      <c r="GC38" s="1"/>
      <c r="GG38" s="1"/>
      <c r="GK38" s="1"/>
      <c r="GO38" s="1"/>
      <c r="GS38" s="1"/>
      <c r="GW38" s="1"/>
      <c r="HA38" s="1"/>
      <c r="HM38" s="1"/>
      <c r="HU38" s="1"/>
      <c r="IC38" s="1"/>
      <c r="IG38" s="1"/>
      <c r="IK38" s="1"/>
      <c r="JA38" s="1"/>
      <c r="JU38" s="1"/>
      <c r="KO38" s="1"/>
    </row>
    <row r="39" spans="49:301" x14ac:dyDescent="0.25">
      <c r="AW39" s="1"/>
      <c r="BA39" s="1"/>
      <c r="FE39" s="1"/>
      <c r="FQ39" s="1"/>
      <c r="FU39" s="1"/>
      <c r="FY39" s="1"/>
      <c r="GC39" s="1"/>
      <c r="GG39" s="1"/>
      <c r="GK39" s="1"/>
      <c r="GS39" s="1"/>
      <c r="GW39" s="1"/>
      <c r="HA39" s="1"/>
      <c r="HM39" s="1"/>
      <c r="HU39" s="1"/>
      <c r="IC39" s="1"/>
      <c r="IG39" s="1"/>
      <c r="IK39" s="1"/>
      <c r="JA39" s="1"/>
      <c r="JU39" s="1"/>
      <c r="KO39" s="1"/>
    </row>
    <row r="40" spans="49:301" x14ac:dyDescent="0.25">
      <c r="AW40" s="1"/>
      <c r="BA40" s="1"/>
      <c r="FE40" s="1"/>
      <c r="FQ40" s="1"/>
      <c r="FU40" s="1"/>
      <c r="FY40" s="1"/>
      <c r="GC40" s="1"/>
      <c r="GG40" s="1"/>
      <c r="GK40" s="1"/>
      <c r="GS40" s="1"/>
      <c r="GW40" s="1"/>
      <c r="HA40" s="1"/>
      <c r="HM40" s="1"/>
      <c r="HU40" s="1"/>
      <c r="IC40" s="1"/>
      <c r="IG40" s="1"/>
      <c r="IK40" s="1"/>
      <c r="JA40" s="1"/>
      <c r="JU40" s="1"/>
      <c r="KO40" s="1"/>
    </row>
    <row r="41" spans="49:301" x14ac:dyDescent="0.25">
      <c r="AW41" s="1"/>
      <c r="BA41" s="1"/>
      <c r="FE41" s="1"/>
      <c r="FQ41" s="1"/>
      <c r="FU41" s="1"/>
      <c r="FY41" s="1"/>
      <c r="GC41" s="1"/>
      <c r="GK41" s="1"/>
      <c r="GS41" s="1"/>
      <c r="HA41" s="1"/>
      <c r="HM41" s="1"/>
      <c r="HU41" s="1"/>
      <c r="IG41" s="1"/>
      <c r="IK41" s="1"/>
      <c r="JA41" s="1"/>
      <c r="JU41" s="1"/>
    </row>
    <row r="42" spans="49:301" x14ac:dyDescent="0.25">
      <c r="BA42" s="1"/>
      <c r="FE42" s="1"/>
      <c r="FQ42" s="1"/>
      <c r="FU42" s="1"/>
      <c r="FY42" s="1"/>
      <c r="GC42" s="1"/>
      <c r="GK42" s="1"/>
      <c r="GS42" s="1"/>
      <c r="HA42" s="1"/>
      <c r="HM42" s="1"/>
      <c r="HU42" s="1"/>
      <c r="IG42" s="1"/>
      <c r="IK42" s="1"/>
      <c r="JA42" s="1"/>
      <c r="JU42" s="1"/>
    </row>
    <row r="43" spans="49:301" x14ac:dyDescent="0.25">
      <c r="BA43" s="1"/>
      <c r="FE43" s="1"/>
      <c r="FQ43" s="1"/>
      <c r="FU43" s="1"/>
      <c r="FY43" s="1"/>
      <c r="GC43" s="1"/>
      <c r="GK43" s="1"/>
      <c r="GS43" s="1"/>
      <c r="HA43" s="1"/>
      <c r="HM43" s="1"/>
      <c r="HU43" s="1"/>
      <c r="IG43" s="1"/>
      <c r="IK43" s="1"/>
      <c r="JA43" s="1"/>
      <c r="JU43" s="1"/>
    </row>
    <row r="44" spans="49:301" x14ac:dyDescent="0.25">
      <c r="FE44" s="1"/>
      <c r="FQ44" s="1"/>
      <c r="FU44" s="1"/>
      <c r="FY44" s="1"/>
      <c r="GC44" s="1"/>
      <c r="GK44" s="1"/>
      <c r="GS44" s="1"/>
      <c r="HA44" s="1"/>
      <c r="HM44" s="1"/>
      <c r="HU44" s="1"/>
      <c r="IG44" s="1"/>
      <c r="IK44" s="1"/>
      <c r="JA44" s="1"/>
      <c r="JU44" s="1"/>
    </row>
    <row r="45" spans="49:301" x14ac:dyDescent="0.25">
      <c r="FE45" s="1"/>
      <c r="FU45" s="1"/>
      <c r="FY45" s="1"/>
      <c r="GC45" s="1"/>
      <c r="GK45" s="1"/>
      <c r="GS45" s="1"/>
      <c r="HA45" s="1"/>
      <c r="HM45" s="1"/>
      <c r="IG45" s="1"/>
      <c r="IK45" s="1"/>
      <c r="JA45" s="1"/>
      <c r="JU45" s="1"/>
    </row>
    <row r="46" spans="49:301" x14ac:dyDescent="0.25">
      <c r="FE46" s="1"/>
      <c r="FU46" s="1"/>
      <c r="FY46" s="1"/>
      <c r="GC46" s="1"/>
      <c r="GK46" s="1"/>
      <c r="GS46" s="1"/>
      <c r="HA46" s="1"/>
      <c r="HM46" s="1"/>
      <c r="IG46" s="1"/>
      <c r="IK46" s="1"/>
      <c r="JA46" s="1"/>
      <c r="JU46" s="1"/>
    </row>
    <row r="47" spans="49:301" x14ac:dyDescent="0.25">
      <c r="FE47" s="1"/>
      <c r="FU47" s="1"/>
      <c r="FY47" s="1"/>
      <c r="GC47" s="1"/>
      <c r="GS47" s="1"/>
      <c r="HA47" s="1"/>
      <c r="HM47" s="1"/>
      <c r="IG47" s="1"/>
      <c r="IK47" s="1"/>
      <c r="JA47" s="1"/>
      <c r="JU47" s="1"/>
    </row>
    <row r="48" spans="49:301" x14ac:dyDescent="0.25">
      <c r="FE48" s="1"/>
      <c r="FU48" s="1"/>
      <c r="FY48" s="1"/>
      <c r="GC48" s="1"/>
      <c r="GS48" s="1"/>
      <c r="HA48" s="1"/>
      <c r="HM48" s="1"/>
      <c r="IG48" s="1"/>
      <c r="JA48" s="1"/>
      <c r="JU48" s="1"/>
    </row>
    <row r="49" spans="161:281" x14ac:dyDescent="0.25">
      <c r="FE49" s="1"/>
      <c r="FU49" s="1"/>
      <c r="FY49" s="1"/>
      <c r="GC49" s="1"/>
      <c r="GS49" s="1"/>
      <c r="HA49" s="1"/>
      <c r="HM49" s="1"/>
      <c r="IG49" s="1"/>
      <c r="JA49" s="1"/>
      <c r="JU49" s="1"/>
    </row>
    <row r="50" spans="161:281" x14ac:dyDescent="0.25">
      <c r="FE50" s="1"/>
      <c r="FU50" s="1"/>
      <c r="FY50" s="1"/>
      <c r="GC50" s="1"/>
      <c r="GS50" s="1"/>
      <c r="HA50" s="1"/>
      <c r="HM50" s="1"/>
      <c r="IG50" s="1"/>
      <c r="JA50" s="1"/>
      <c r="JU50" s="1"/>
    </row>
    <row r="51" spans="161:281" x14ac:dyDescent="0.25">
      <c r="FE51" s="1"/>
      <c r="FU51" s="1"/>
      <c r="FY51" s="1"/>
      <c r="GC51" s="1"/>
      <c r="GS51" s="1"/>
      <c r="HA51" s="1"/>
      <c r="HM51" s="1"/>
      <c r="IG51" s="1"/>
      <c r="JA51" s="1"/>
      <c r="JU51" s="1"/>
    </row>
    <row r="52" spans="161:281" x14ac:dyDescent="0.25">
      <c r="FE52" s="1"/>
      <c r="FU52" s="1"/>
      <c r="FY52" s="1"/>
      <c r="GC52" s="1"/>
      <c r="GS52" s="1"/>
      <c r="HA52" s="1"/>
      <c r="HM52" s="1"/>
      <c r="IG52" s="1"/>
      <c r="JA52" s="1"/>
      <c r="JU52" s="1"/>
    </row>
    <row r="53" spans="161:281" x14ac:dyDescent="0.25">
      <c r="FE53" s="1"/>
      <c r="FU53" s="1"/>
      <c r="FY53" s="1"/>
      <c r="GC53" s="1"/>
      <c r="GS53" s="1"/>
      <c r="HA53" s="1"/>
      <c r="HM53" s="1"/>
      <c r="IG53" s="1"/>
      <c r="JA53" s="1"/>
      <c r="JU53" s="1"/>
    </row>
    <row r="54" spans="161:281" x14ac:dyDescent="0.25">
      <c r="FE54" s="1"/>
      <c r="FU54" s="1"/>
      <c r="FY54" s="1"/>
      <c r="GC54" s="1"/>
      <c r="GS54" s="1"/>
      <c r="HA54" s="1"/>
      <c r="HM54" s="1"/>
      <c r="IG54" s="1"/>
      <c r="JA54" s="1"/>
      <c r="JU54" s="1"/>
    </row>
    <row r="55" spans="161:281" x14ac:dyDescent="0.25">
      <c r="FE55" s="1"/>
      <c r="FU55" s="1"/>
      <c r="FY55" s="1"/>
      <c r="GC55" s="1"/>
      <c r="GS55" s="1"/>
      <c r="HA55" s="1"/>
      <c r="HM55" s="1"/>
      <c r="IG55" s="1"/>
      <c r="JA55" s="1"/>
      <c r="JU55" s="1"/>
    </row>
    <row r="56" spans="161:281" x14ac:dyDescent="0.25">
      <c r="FE56" s="1"/>
      <c r="FU56" s="1"/>
      <c r="FY56" s="1"/>
      <c r="GC56" s="1"/>
      <c r="GS56" s="1"/>
      <c r="HA56" s="1"/>
      <c r="HM56" s="1"/>
      <c r="IG56" s="1"/>
      <c r="JA56" s="1"/>
      <c r="JU56" s="1"/>
    </row>
    <row r="57" spans="161:281" x14ac:dyDescent="0.25">
      <c r="FE57" s="1"/>
      <c r="FU57" s="1"/>
      <c r="FY57" s="1"/>
      <c r="GC57" s="1"/>
      <c r="GS57" s="1"/>
      <c r="HA57" s="1"/>
      <c r="HM57" s="1"/>
      <c r="IG57" s="1"/>
      <c r="JA57" s="1"/>
      <c r="JU57" s="1"/>
    </row>
    <row r="58" spans="161:281" x14ac:dyDescent="0.25">
      <c r="FE58" s="1"/>
      <c r="FU58" s="1"/>
      <c r="FY58" s="1"/>
      <c r="GC58" s="1"/>
      <c r="GS58" s="1"/>
      <c r="HA58" s="1"/>
      <c r="HM58" s="1"/>
      <c r="IG58" s="1"/>
      <c r="JA58" s="1"/>
      <c r="JU58" s="1"/>
    </row>
    <row r="59" spans="161:281" x14ac:dyDescent="0.25">
      <c r="FE59" s="1"/>
      <c r="FY59" s="1"/>
      <c r="GC59" s="1"/>
      <c r="GS59" s="1"/>
      <c r="HA59" s="1"/>
      <c r="HM59" s="1"/>
      <c r="IG59" s="1"/>
      <c r="JA59" s="1"/>
      <c r="JU59" s="1"/>
    </row>
    <row r="60" spans="161:281" x14ac:dyDescent="0.25">
      <c r="FE60" s="1"/>
      <c r="FY60" s="1"/>
      <c r="GC60" s="1"/>
      <c r="GS60" s="1"/>
      <c r="HA60" s="1"/>
      <c r="HM60" s="1"/>
      <c r="IG60" s="1"/>
      <c r="JA60" s="1"/>
      <c r="JU60" s="1"/>
    </row>
    <row r="61" spans="161:281" x14ac:dyDescent="0.25">
      <c r="FY61" s="1"/>
      <c r="GC61" s="1"/>
      <c r="GS61" s="1"/>
      <c r="HA61" s="1"/>
      <c r="HM61" s="1"/>
      <c r="IG61" s="1"/>
      <c r="JA61" s="1"/>
      <c r="JU61" s="1"/>
    </row>
    <row r="62" spans="161:281" x14ac:dyDescent="0.25">
      <c r="FY62" s="1"/>
      <c r="GC62" s="1"/>
      <c r="GS62" s="1"/>
      <c r="HM62" s="1"/>
      <c r="IG62" s="1"/>
      <c r="JA62" s="1"/>
      <c r="JU62" s="1"/>
    </row>
    <row r="63" spans="161:281" x14ac:dyDescent="0.25">
      <c r="FY63" s="1"/>
      <c r="GC63" s="1"/>
      <c r="GS63" s="1"/>
      <c r="IG63" s="1"/>
      <c r="JU63" s="1"/>
    </row>
    <row r="64" spans="161:281" x14ac:dyDescent="0.25">
      <c r="GC64" s="1"/>
      <c r="GS64" s="1"/>
      <c r="IG64" s="1"/>
      <c r="JU64" s="1"/>
    </row>
    <row r="65" spans="185:281" x14ac:dyDescent="0.25">
      <c r="GC65" s="1"/>
      <c r="GS65" s="1"/>
      <c r="IG65" s="1"/>
      <c r="JU65" s="1"/>
    </row>
    <row r="66" spans="185:281" x14ac:dyDescent="0.25">
      <c r="GS66" s="1"/>
      <c r="IG66" s="1"/>
      <c r="JU66" s="1"/>
    </row>
    <row r="67" spans="185:281" x14ac:dyDescent="0.25">
      <c r="GS67" s="1"/>
      <c r="IG67" s="1"/>
      <c r="JU67" s="1"/>
    </row>
    <row r="68" spans="185:281" x14ac:dyDescent="0.25">
      <c r="GS68" s="1"/>
      <c r="IG68" s="1"/>
      <c r="JU68" s="1"/>
    </row>
    <row r="69" spans="185:281" x14ac:dyDescent="0.25">
      <c r="GS69" s="1"/>
      <c r="IG69" s="1"/>
      <c r="JU69" s="1"/>
    </row>
    <row r="70" spans="185:281" x14ac:dyDescent="0.25">
      <c r="GS70" s="1"/>
      <c r="IG70" s="1"/>
      <c r="JU70" s="1"/>
    </row>
    <row r="71" spans="185:281" x14ac:dyDescent="0.25">
      <c r="GS71" s="1"/>
      <c r="IG71" s="1"/>
      <c r="JU71" s="1"/>
    </row>
    <row r="72" spans="185:281" x14ac:dyDescent="0.25">
      <c r="GS72" s="1"/>
      <c r="JU72" s="1"/>
    </row>
    <row r="73" spans="185:281" x14ac:dyDescent="0.25">
      <c r="GS73" s="1"/>
      <c r="JU73" s="1"/>
    </row>
    <row r="74" spans="185:281" x14ac:dyDescent="0.25">
      <c r="GS74" s="1"/>
      <c r="JU74" s="1"/>
    </row>
    <row r="75" spans="185:281" x14ac:dyDescent="0.25">
      <c r="GS75" s="1"/>
      <c r="JU75" s="1"/>
    </row>
    <row r="76" spans="185:281" x14ac:dyDescent="0.25">
      <c r="GS76" s="1"/>
    </row>
    <row r="77" spans="185:281" x14ac:dyDescent="0.25">
      <c r="GS77" s="1"/>
    </row>
    <row r="78" spans="185:281" x14ac:dyDescent="0.25">
      <c r="GS78" s="1"/>
    </row>
    <row r="79" spans="185:281" x14ac:dyDescent="0.25">
      <c r="GS79" s="1"/>
    </row>
    <row r="80" spans="185:281" x14ac:dyDescent="0.25">
      <c r="GS80" s="1"/>
    </row>
    <row r="81" spans="201:201" x14ac:dyDescent="0.25">
      <c r="GS81" s="1"/>
    </row>
    <row r="82" spans="201:201" x14ac:dyDescent="0.25">
      <c r="GS8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V58"/>
  <sheetViews>
    <sheetView workbookViewId="0">
      <selection activeCell="F2" sqref="F2 J2 AL2 AP2 AT2 AX2 BB2 BF2 BN2 BR2 BV2 CD2 CH2 CL2 CT2 DN2 DR2 DV2 DZ2 ED2 EH2 EL2 EP2 ET2 EX2 FB2 FF2 FH2 FJ2 FL2 FN2 FP2 FR2 FT2 FV2 FX2 FZ2 GB2 GD2 GH2 GJ2 GL2 GP2 GR2 GT2 GV2 GX2 HB2 HF2 HJ2 HN2 HR2 HV2 HX2 HZ2 IB2 ID2 IF2 IH2 IL2 IT2 JB2 JV2 KP2 LJ2 MD2 MX2 NR2 PF2 E3:F3 AK3:AL9 AO3:AP6 AS3:AT12 AW3:AX26 BA3:BB3 BE3:BF4 BQ3:BR3 BU3:BV3 CC3:CD3 CG3:CH3 CK3:CL7 DQ3:DR5 DU3:DV5 DY3:DZ7 EC3:ED7 EG3:EH11 EK3:EL17 EO3:EP9 ES3:ET14 EW3:EX18 FA3:FB22 FE3:FL4 FM3:GB6 GC3:GD40 GG3:GJ5 GK3:GL50 GO3:GP36 GS3:GV3 GW3:GX27 HA3:HB30 HE3:HF26 HI3:HJ25 HM3:HN28 HQ3:HR18 HU3:HV17 HY3:HZ9 IC3:ID24 IG3:IH31 IK3:IL34 IS3:IT3 JA3:JB19 JU3:JV14 KO3:KP6 LI3:LJ3 MC3:MD4 MW3:MX4 GS4:GT50 FE5:FH5 FI5:FJ28 FE6:FF42 GG6:GH46 FM7:FP8 FQ7:FX10 FY7:FZ58 FM9:FN41 FQ11:FT13 FU11:FV38 FQ14:FR38"/>
    </sheetView>
  </sheetViews>
  <sheetFormatPr defaultRowHeight="15" x14ac:dyDescent="0.25"/>
  <cols>
    <col min="1" max="1" width="19.85546875" bestFit="1" customWidth="1"/>
    <col min="2" max="2" width="2" bestFit="1" customWidth="1"/>
    <col min="3" max="3" width="19.85546875" bestFit="1" customWidth="1"/>
    <col min="4" max="4" width="4" bestFit="1" customWidth="1"/>
    <col min="5" max="5" width="9.7109375" bestFit="1" customWidth="1"/>
    <col min="6" max="6" width="5" bestFit="1" customWidth="1"/>
    <col min="7" max="7" width="19.85546875" bestFit="1" customWidth="1"/>
    <col min="8" max="8" width="4" bestFit="1" customWidth="1"/>
    <col min="9" max="9" width="9.7109375" bestFit="1" customWidth="1"/>
    <col min="10" max="10" width="5" bestFit="1" customWidth="1"/>
    <col min="11" max="11" width="19.85546875" bestFit="1" customWidth="1"/>
    <col min="12" max="12" width="4" bestFit="1" customWidth="1"/>
    <col min="13" max="13" width="9.5703125" bestFit="1" customWidth="1"/>
    <col min="14" max="14" width="2" bestFit="1" customWidth="1"/>
    <col min="15" max="15" width="19.85546875" bestFit="1" customWidth="1"/>
    <col min="16" max="16" width="4" bestFit="1" customWidth="1"/>
    <col min="17" max="17" width="9.5703125" bestFit="1" customWidth="1"/>
    <col min="18" max="18" width="2" bestFit="1" customWidth="1"/>
    <col min="19" max="19" width="19.85546875" bestFit="1" customWidth="1"/>
    <col min="20" max="20" width="4" bestFit="1" customWidth="1"/>
    <col min="21" max="21" width="9.5703125" bestFit="1" customWidth="1"/>
    <col min="22" max="22" width="2" bestFit="1" customWidth="1"/>
    <col min="23" max="23" width="19.85546875" bestFit="1" customWidth="1"/>
    <col min="24" max="24" width="4" bestFit="1" customWidth="1"/>
    <col min="25" max="25" width="9.5703125" bestFit="1" customWidth="1"/>
    <col min="26" max="26" width="2" bestFit="1" customWidth="1"/>
    <col min="27" max="27" width="19.85546875" bestFit="1" customWidth="1"/>
    <col min="28" max="28" width="4" bestFit="1" customWidth="1"/>
    <col min="29" max="29" width="9.5703125" bestFit="1" customWidth="1"/>
    <col min="30" max="30" width="2" bestFit="1" customWidth="1"/>
    <col min="31" max="31" width="19.85546875" bestFit="1" customWidth="1"/>
    <col min="32" max="32" width="4" bestFit="1" customWidth="1"/>
    <col min="33" max="33" width="9.5703125" bestFit="1" customWidth="1"/>
    <col min="34" max="34" width="2" bestFit="1" customWidth="1"/>
    <col min="35" max="35" width="19.85546875" bestFit="1" customWidth="1"/>
    <col min="36" max="36" width="4" bestFit="1" customWidth="1"/>
    <col min="37" max="37" width="10.7109375" bestFit="1" customWidth="1"/>
    <col min="38" max="38" width="5" bestFit="1" customWidth="1"/>
    <col min="39" max="39" width="19.85546875" bestFit="1" customWidth="1"/>
    <col min="40" max="40" width="4" bestFit="1" customWidth="1"/>
    <col min="41" max="41" width="10.7109375" bestFit="1" customWidth="1"/>
    <col min="42" max="42" width="5" bestFit="1" customWidth="1"/>
    <col min="43" max="43" width="19.85546875" bestFit="1" customWidth="1"/>
    <col min="44" max="44" width="5" bestFit="1" customWidth="1"/>
    <col min="45" max="45" width="10.7109375" bestFit="1" customWidth="1"/>
    <col min="46" max="46" width="5" bestFit="1" customWidth="1"/>
    <col min="47" max="47" width="19.85546875" bestFit="1" customWidth="1"/>
    <col min="48" max="48" width="5" bestFit="1" customWidth="1"/>
    <col min="49" max="49" width="10.7109375" bestFit="1" customWidth="1"/>
    <col min="50" max="50" width="5" bestFit="1" customWidth="1"/>
    <col min="51" max="51" width="19.85546875" bestFit="1" customWidth="1"/>
    <col min="52" max="52" width="5" bestFit="1" customWidth="1"/>
    <col min="53" max="53" width="9.7109375" bestFit="1" customWidth="1"/>
    <col min="54" max="54" width="5" bestFit="1" customWidth="1"/>
    <col min="55" max="55" width="19.85546875" bestFit="1" customWidth="1"/>
    <col min="56" max="56" width="5" bestFit="1" customWidth="1"/>
    <col min="57" max="57" width="9.7109375" bestFit="1" customWidth="1"/>
    <col min="58" max="58" width="5" bestFit="1" customWidth="1"/>
    <col min="59" max="59" width="19.85546875" bestFit="1" customWidth="1"/>
    <col min="60" max="60" width="5" bestFit="1" customWidth="1"/>
    <col min="61" max="61" width="9.5703125" bestFit="1" customWidth="1"/>
    <col min="62" max="62" width="3" bestFit="1" customWidth="1"/>
    <col min="63" max="63" width="19.85546875" bestFit="1" customWidth="1"/>
    <col min="64" max="64" width="5" bestFit="1" customWidth="1"/>
    <col min="65" max="65" width="9.7109375" bestFit="1" customWidth="1"/>
    <col min="66" max="66" width="4" bestFit="1" customWidth="1"/>
    <col min="67" max="67" width="19.85546875" bestFit="1" customWidth="1"/>
    <col min="68" max="68" width="5" bestFit="1" customWidth="1"/>
    <col min="69" max="69" width="9.7109375" bestFit="1" customWidth="1"/>
    <col min="70" max="70" width="4" bestFit="1" customWidth="1"/>
    <col min="71" max="71" width="19.85546875" bestFit="1" customWidth="1"/>
    <col min="72" max="72" width="5" bestFit="1" customWidth="1"/>
    <col min="73" max="73" width="10.7109375" bestFit="1" customWidth="1"/>
    <col min="74" max="74" width="5" bestFit="1" customWidth="1"/>
    <col min="75" max="75" width="19.85546875" bestFit="1" customWidth="1"/>
    <col min="76" max="76" width="5" bestFit="1" customWidth="1"/>
    <col min="77" max="77" width="9.5703125" bestFit="1" customWidth="1"/>
    <col min="78" max="78" width="3" bestFit="1" customWidth="1"/>
    <col min="79" max="79" width="19.85546875" bestFit="1" customWidth="1"/>
    <col min="80" max="80" width="5" bestFit="1" customWidth="1"/>
    <col min="81" max="81" width="10.7109375" bestFit="1" customWidth="1"/>
    <col min="82" max="82" width="5" bestFit="1" customWidth="1"/>
    <col min="83" max="83" width="19.85546875" bestFit="1" customWidth="1"/>
    <col min="84" max="84" width="5" bestFit="1" customWidth="1"/>
    <col min="85" max="85" width="10.7109375" bestFit="1" customWidth="1"/>
    <col min="86" max="86" width="6" bestFit="1" customWidth="1"/>
    <col min="87" max="87" width="19.85546875" bestFit="1" customWidth="1"/>
    <col min="88" max="88" width="5" bestFit="1" customWidth="1"/>
    <col min="89" max="89" width="10.7109375" bestFit="1" customWidth="1"/>
    <col min="90" max="90" width="6" bestFit="1" customWidth="1"/>
    <col min="91" max="91" width="19.85546875" bestFit="1" customWidth="1"/>
    <col min="92" max="92" width="5" bestFit="1" customWidth="1"/>
    <col min="93" max="93" width="19.85546875" bestFit="1" customWidth="1"/>
    <col min="94" max="94" width="3" bestFit="1" customWidth="1"/>
    <col min="95" max="95" width="19.85546875" bestFit="1" customWidth="1"/>
    <col min="96" max="96" width="5" bestFit="1" customWidth="1"/>
    <col min="97" max="97" width="10.7109375" bestFit="1" customWidth="1"/>
    <col min="98" max="98" width="4" bestFit="1" customWidth="1"/>
    <col min="99" max="99" width="19.85546875" bestFit="1" customWidth="1"/>
    <col min="100" max="100" width="5" bestFit="1" customWidth="1"/>
    <col min="101" max="101" width="9.5703125" bestFit="1" customWidth="1"/>
    <col min="102" max="102" width="3" bestFit="1" customWidth="1"/>
    <col min="103" max="103" width="19.85546875" bestFit="1" customWidth="1"/>
    <col min="104" max="104" width="5" bestFit="1" customWidth="1"/>
    <col min="105" max="105" width="9.5703125" bestFit="1" customWidth="1"/>
    <col min="106" max="106" width="3" bestFit="1" customWidth="1"/>
    <col min="107" max="107" width="19.85546875" bestFit="1" customWidth="1"/>
    <col min="108" max="108" width="5" bestFit="1" customWidth="1"/>
    <col min="109" max="109" width="9.5703125" bestFit="1" customWidth="1"/>
    <col min="110" max="110" width="3" bestFit="1" customWidth="1"/>
    <col min="111" max="111" width="19.85546875" bestFit="1" customWidth="1"/>
    <col min="112" max="112" width="5" bestFit="1" customWidth="1"/>
    <col min="113" max="113" width="9.5703125" bestFit="1" customWidth="1"/>
    <col min="114" max="114" width="3" bestFit="1" customWidth="1"/>
    <col min="115" max="115" width="19.85546875" bestFit="1" customWidth="1"/>
    <col min="116" max="116" width="5" bestFit="1" customWidth="1"/>
    <col min="117" max="117" width="9.7109375" bestFit="1" customWidth="1"/>
    <col min="118" max="118" width="5" bestFit="1" customWidth="1"/>
    <col min="119" max="119" width="19.85546875" bestFit="1" customWidth="1"/>
    <col min="120" max="120" width="5" bestFit="1" customWidth="1"/>
    <col min="121" max="121" width="10.7109375" bestFit="1" customWidth="1"/>
    <col min="122" max="122" width="5" bestFit="1" customWidth="1"/>
    <col min="123" max="123" width="19.85546875" bestFit="1" customWidth="1"/>
    <col min="124" max="124" width="5" bestFit="1" customWidth="1"/>
    <col min="125" max="125" width="10.7109375" bestFit="1" customWidth="1"/>
    <col min="126" max="126" width="5" bestFit="1" customWidth="1"/>
    <col min="127" max="127" width="19.85546875" bestFit="1" customWidth="1"/>
    <col min="128" max="128" width="5" bestFit="1" customWidth="1"/>
    <col min="129" max="129" width="10.7109375" bestFit="1" customWidth="1"/>
    <col min="130" max="130" width="5" bestFit="1" customWidth="1"/>
    <col min="131" max="131" width="19.85546875" bestFit="1" customWidth="1"/>
    <col min="132" max="132" width="5" bestFit="1" customWidth="1"/>
    <col min="133" max="133" width="10.7109375" bestFit="1" customWidth="1"/>
    <col min="134" max="134" width="5" bestFit="1" customWidth="1"/>
    <col min="135" max="135" width="19.85546875" bestFit="1" customWidth="1"/>
    <col min="136" max="136" width="5" bestFit="1" customWidth="1"/>
    <col min="137" max="137" width="10.7109375" bestFit="1" customWidth="1"/>
    <col min="138" max="138" width="5" bestFit="1" customWidth="1"/>
    <col min="139" max="139" width="19.85546875" bestFit="1" customWidth="1"/>
    <col min="140" max="140" width="5" bestFit="1" customWidth="1"/>
    <col min="141" max="141" width="10.7109375" bestFit="1" customWidth="1"/>
    <col min="142" max="142" width="5" bestFit="1" customWidth="1"/>
    <col min="143" max="143" width="19.85546875" bestFit="1" customWidth="1"/>
    <col min="144" max="144" width="5" bestFit="1" customWidth="1"/>
    <col min="145" max="145" width="10.7109375" bestFit="1" customWidth="1"/>
    <col min="146" max="146" width="5" bestFit="1" customWidth="1"/>
    <col min="147" max="147" width="19.85546875" bestFit="1" customWidth="1"/>
    <col min="148" max="148" width="5" bestFit="1" customWidth="1"/>
    <col min="149" max="149" width="10.7109375" bestFit="1" customWidth="1"/>
    <col min="150" max="150" width="5" bestFit="1" customWidth="1"/>
    <col min="151" max="151" width="19.85546875" bestFit="1" customWidth="1"/>
    <col min="152" max="152" width="5" bestFit="1" customWidth="1"/>
    <col min="153" max="153" width="10.7109375" bestFit="1" customWidth="1"/>
    <col min="154" max="154" width="5" bestFit="1" customWidth="1"/>
    <col min="155" max="155" width="19.85546875" bestFit="1" customWidth="1"/>
    <col min="156" max="156" width="5" bestFit="1" customWidth="1"/>
    <col min="157" max="157" width="10.7109375" bestFit="1" customWidth="1"/>
    <col min="158" max="158" width="5" bestFit="1" customWidth="1"/>
    <col min="159" max="159" width="19.85546875" bestFit="1" customWidth="1"/>
    <col min="160" max="160" width="5" bestFit="1" customWidth="1"/>
    <col min="161" max="161" width="10.7109375" bestFit="1" customWidth="1"/>
    <col min="162" max="162" width="5" bestFit="1" customWidth="1"/>
    <col min="163" max="163" width="9.5703125" bestFit="1" customWidth="1"/>
    <col min="164" max="164" width="5" bestFit="1" customWidth="1"/>
    <col min="165" max="165" width="10.7109375" bestFit="1" customWidth="1"/>
    <col min="166" max="166" width="5" bestFit="1" customWidth="1"/>
    <col min="167" max="167" width="9.5703125" bestFit="1" customWidth="1"/>
    <col min="168" max="168" width="5" bestFit="1" customWidth="1"/>
    <col min="169" max="169" width="10.7109375" bestFit="1" customWidth="1"/>
    <col min="170" max="170" width="5" bestFit="1" customWidth="1"/>
    <col min="171" max="171" width="9.7109375" bestFit="1" customWidth="1"/>
    <col min="172" max="172" width="5" bestFit="1" customWidth="1"/>
    <col min="173" max="173" width="10.7109375" bestFit="1" customWidth="1"/>
    <col min="174" max="174" width="5" bestFit="1" customWidth="1"/>
    <col min="175" max="175" width="9.7109375" bestFit="1" customWidth="1"/>
    <col min="176" max="176" width="5" bestFit="1" customWidth="1"/>
    <col min="177" max="177" width="10.7109375" bestFit="1" customWidth="1"/>
    <col min="178" max="178" width="5" bestFit="1" customWidth="1"/>
    <col min="179" max="179" width="9.7109375" bestFit="1" customWidth="1"/>
    <col min="180" max="180" width="5" bestFit="1" customWidth="1"/>
    <col min="181" max="181" width="10.7109375" bestFit="1" customWidth="1"/>
    <col min="182" max="182" width="5" bestFit="1" customWidth="1"/>
    <col min="183" max="183" width="9.7109375" bestFit="1" customWidth="1"/>
    <col min="184" max="184" width="5" bestFit="1" customWidth="1"/>
    <col min="185" max="185" width="10.7109375" bestFit="1" customWidth="1"/>
    <col min="186" max="186" width="5" bestFit="1" customWidth="1"/>
    <col min="187" max="187" width="9.5703125" bestFit="1" customWidth="1"/>
    <col min="188" max="188" width="5" bestFit="1" customWidth="1"/>
    <col min="189" max="189" width="10.7109375" bestFit="1" customWidth="1"/>
    <col min="190" max="190" width="5" bestFit="1" customWidth="1"/>
    <col min="191" max="191" width="9.7109375" bestFit="1" customWidth="1"/>
    <col min="192" max="192" width="5" bestFit="1" customWidth="1"/>
    <col min="193" max="193" width="10.7109375" bestFit="1" customWidth="1"/>
    <col min="194" max="194" width="5" bestFit="1" customWidth="1"/>
    <col min="195" max="195" width="9.5703125" bestFit="1" customWidth="1"/>
    <col min="196" max="196" width="5" bestFit="1" customWidth="1"/>
    <col min="197" max="197" width="10.7109375" bestFit="1" customWidth="1"/>
    <col min="198" max="198" width="6" bestFit="1" customWidth="1"/>
    <col min="199" max="199" width="9.5703125" bestFit="1" customWidth="1"/>
    <col min="200" max="200" width="5" bestFit="1" customWidth="1"/>
    <col min="201" max="201" width="10.7109375" bestFit="1" customWidth="1"/>
    <col min="202" max="202" width="6" bestFit="1" customWidth="1"/>
    <col min="203" max="203" width="9.7109375" bestFit="1" customWidth="1"/>
    <col min="204" max="204" width="5" bestFit="1" customWidth="1"/>
    <col min="205" max="205" width="9.7109375" bestFit="1" customWidth="1"/>
    <col min="206" max="206" width="5" bestFit="1" customWidth="1"/>
    <col min="207" max="207" width="9.5703125" bestFit="1" customWidth="1"/>
    <col min="208" max="208" width="5" bestFit="1" customWidth="1"/>
    <col min="209" max="209" width="10.7109375" bestFit="1" customWidth="1"/>
    <col min="210" max="210" width="6" bestFit="1" customWidth="1"/>
    <col min="211" max="211" width="9.5703125" bestFit="1" customWidth="1"/>
    <col min="212" max="212" width="5" bestFit="1" customWidth="1"/>
    <col min="213" max="213" width="10.7109375" bestFit="1" customWidth="1"/>
    <col min="214" max="214" width="6" bestFit="1" customWidth="1"/>
    <col min="215" max="215" width="9.5703125" bestFit="1" customWidth="1"/>
    <col min="216" max="216" width="5" bestFit="1" customWidth="1"/>
    <col min="217" max="217" width="10.7109375" bestFit="1" customWidth="1"/>
    <col min="218" max="218" width="6" bestFit="1" customWidth="1"/>
    <col min="219" max="219" width="9.5703125" bestFit="1" customWidth="1"/>
    <col min="220" max="220" width="5" bestFit="1" customWidth="1"/>
    <col min="221" max="221" width="9.7109375" bestFit="1" customWidth="1"/>
    <col min="222" max="222" width="6" bestFit="1" customWidth="1"/>
    <col min="223" max="223" width="9.5703125" bestFit="1" customWidth="1"/>
    <col min="224" max="224" width="5" bestFit="1" customWidth="1"/>
    <col min="225" max="225" width="9.7109375" bestFit="1" customWidth="1"/>
    <col min="226" max="226" width="6" bestFit="1" customWidth="1"/>
    <col min="227" max="227" width="9.5703125" bestFit="1" customWidth="1"/>
    <col min="228" max="228" width="5" bestFit="1" customWidth="1"/>
    <col min="229" max="229" width="10.7109375" bestFit="1" customWidth="1"/>
    <col min="230" max="230" width="6" bestFit="1" customWidth="1"/>
    <col min="231" max="231" width="9.7109375" bestFit="1" customWidth="1"/>
    <col min="232" max="232" width="6" bestFit="1" customWidth="1"/>
    <col min="233" max="233" width="9.7109375" bestFit="1" customWidth="1"/>
    <col min="234" max="234" width="5" bestFit="1" customWidth="1"/>
    <col min="235" max="235" width="9.7109375" bestFit="1" customWidth="1"/>
    <col min="236" max="236" width="5" bestFit="1" customWidth="1"/>
    <col min="237" max="237" width="10.7109375" bestFit="1" customWidth="1"/>
    <col min="238" max="238" width="6" bestFit="1" customWidth="1"/>
    <col min="239" max="239" width="9.5703125" bestFit="1" customWidth="1"/>
    <col min="240" max="240" width="5" bestFit="1" customWidth="1"/>
    <col min="241" max="241" width="10.7109375" bestFit="1" customWidth="1"/>
    <col min="242" max="242" width="6" bestFit="1" customWidth="1"/>
    <col min="243" max="243" width="9.5703125" bestFit="1" customWidth="1"/>
    <col min="244" max="244" width="5" bestFit="1" customWidth="1"/>
    <col min="245" max="245" width="9.7109375" bestFit="1" customWidth="1"/>
    <col min="246" max="246" width="6" bestFit="1" customWidth="1"/>
    <col min="247" max="247" width="9.5703125" bestFit="1" customWidth="1"/>
    <col min="248" max="248" width="5" bestFit="1" customWidth="1"/>
    <col min="249" max="249" width="9.5703125" bestFit="1" customWidth="1"/>
    <col min="250" max="250" width="3" bestFit="1" customWidth="1"/>
    <col min="251" max="251" width="9.5703125" bestFit="1" customWidth="1"/>
    <col min="252" max="252" width="5" bestFit="1" customWidth="1"/>
    <col min="253" max="253" width="9.5703125" bestFit="1" customWidth="1"/>
    <col min="254" max="254" width="3" bestFit="1" customWidth="1"/>
    <col min="255" max="255" width="9.5703125" bestFit="1" customWidth="1"/>
    <col min="256" max="256" width="5" bestFit="1" customWidth="1"/>
    <col min="257" max="257" width="9.5703125" bestFit="1" customWidth="1"/>
    <col min="258" max="258" width="3" bestFit="1" customWidth="1"/>
    <col min="259" max="259" width="9.5703125" bestFit="1" customWidth="1"/>
    <col min="260" max="260" width="5" bestFit="1" customWidth="1"/>
    <col min="261" max="261" width="9.7109375" bestFit="1" customWidth="1"/>
    <col min="262" max="262" width="6" bestFit="1" customWidth="1"/>
    <col min="263" max="263" width="9.5703125" bestFit="1" customWidth="1"/>
    <col min="264" max="264" width="5" bestFit="1" customWidth="1"/>
    <col min="265" max="265" width="9.5703125" bestFit="1" customWidth="1"/>
    <col min="266" max="266" width="3" bestFit="1" customWidth="1"/>
    <col min="267" max="267" width="9.5703125" bestFit="1" customWidth="1"/>
    <col min="268" max="268" width="5" bestFit="1" customWidth="1"/>
    <col min="269" max="269" width="9.5703125" bestFit="1" customWidth="1"/>
    <col min="270" max="270" width="3" bestFit="1" customWidth="1"/>
    <col min="271" max="271" width="9.5703125" bestFit="1" customWidth="1"/>
    <col min="272" max="272" width="5" bestFit="1" customWidth="1"/>
    <col min="273" max="273" width="9.5703125" bestFit="1" customWidth="1"/>
    <col min="274" max="274" width="3" bestFit="1" customWidth="1"/>
    <col min="275" max="275" width="9.5703125" bestFit="1" customWidth="1"/>
    <col min="276" max="276" width="5" bestFit="1" customWidth="1"/>
    <col min="277" max="277" width="9.5703125" bestFit="1" customWidth="1"/>
    <col min="278" max="278" width="3" bestFit="1" customWidth="1"/>
    <col min="279" max="279" width="19.85546875" bestFit="1" customWidth="1"/>
    <col min="280" max="280" width="5" bestFit="1" customWidth="1"/>
    <col min="281" max="281" width="9.7109375" bestFit="1" customWidth="1"/>
    <col min="282" max="282" width="6" bestFit="1" customWidth="1"/>
    <col min="283" max="283" width="19.85546875" bestFit="1" customWidth="1"/>
    <col min="284" max="284" width="5" bestFit="1" customWidth="1"/>
    <col min="285" max="285" width="19.85546875" bestFit="1" customWidth="1"/>
    <col min="286" max="286" width="3" bestFit="1" customWidth="1"/>
    <col min="287" max="287" width="19.85546875" bestFit="1" customWidth="1"/>
    <col min="288" max="288" width="5" bestFit="1" customWidth="1"/>
    <col min="289" max="289" width="19.85546875" bestFit="1" customWidth="1"/>
    <col min="290" max="290" width="3" bestFit="1" customWidth="1"/>
    <col min="291" max="291" width="19.85546875" bestFit="1" customWidth="1"/>
    <col min="292" max="292" width="5" bestFit="1" customWidth="1"/>
    <col min="293" max="293" width="19.85546875" bestFit="1" customWidth="1"/>
    <col min="294" max="294" width="3" bestFit="1" customWidth="1"/>
    <col min="295" max="295" width="19.85546875" bestFit="1" customWidth="1"/>
    <col min="296" max="296" width="5" bestFit="1" customWidth="1"/>
    <col min="297" max="297" width="19.85546875" bestFit="1" customWidth="1"/>
    <col min="298" max="298" width="3" bestFit="1" customWidth="1"/>
    <col min="299" max="299" width="19.85546875" bestFit="1" customWidth="1"/>
    <col min="300" max="300" width="5" bestFit="1" customWidth="1"/>
    <col min="301" max="301" width="9.7109375" bestFit="1" customWidth="1"/>
    <col min="302" max="302" width="6" bestFit="1" customWidth="1"/>
    <col min="303" max="303" width="19.85546875" bestFit="1" customWidth="1"/>
    <col min="304" max="304" width="5" bestFit="1" customWidth="1"/>
    <col min="305" max="305" width="19.85546875" bestFit="1" customWidth="1"/>
    <col min="306" max="306" width="3" bestFit="1" customWidth="1"/>
    <col min="307" max="307" width="19.85546875" bestFit="1" customWidth="1"/>
    <col min="308" max="308" width="5" bestFit="1" customWidth="1"/>
    <col min="309" max="309" width="19.85546875" bestFit="1" customWidth="1"/>
    <col min="310" max="310" width="3" bestFit="1" customWidth="1"/>
    <col min="311" max="311" width="19.85546875" bestFit="1" customWidth="1"/>
    <col min="312" max="312" width="5" bestFit="1" customWidth="1"/>
    <col min="313" max="313" width="19.85546875" bestFit="1" customWidth="1"/>
    <col min="314" max="314" width="3" bestFit="1" customWidth="1"/>
    <col min="315" max="315" width="19.85546875" bestFit="1" customWidth="1"/>
    <col min="316" max="316" width="5" bestFit="1" customWidth="1"/>
    <col min="317" max="317" width="19.85546875" bestFit="1" customWidth="1"/>
    <col min="318" max="318" width="3" bestFit="1" customWidth="1"/>
    <col min="319" max="319" width="19.85546875" bestFit="1" customWidth="1"/>
    <col min="320" max="320" width="5" bestFit="1" customWidth="1"/>
    <col min="321" max="321" width="9.7109375" bestFit="1" customWidth="1"/>
    <col min="322" max="322" width="5" bestFit="1" customWidth="1"/>
    <col min="323" max="323" width="19.85546875" bestFit="1" customWidth="1"/>
    <col min="324" max="324" width="5" bestFit="1" customWidth="1"/>
    <col min="325" max="325" width="19.85546875" bestFit="1" customWidth="1"/>
    <col min="326" max="326" width="3" bestFit="1" customWidth="1"/>
    <col min="327" max="327" width="19.85546875" bestFit="1" customWidth="1"/>
    <col min="328" max="328" width="5" bestFit="1" customWidth="1"/>
    <col min="329" max="329" width="19.85546875" bestFit="1" customWidth="1"/>
    <col min="330" max="330" width="3" bestFit="1" customWidth="1"/>
    <col min="331" max="331" width="19.85546875" bestFit="1" customWidth="1"/>
    <col min="332" max="332" width="5" bestFit="1" customWidth="1"/>
    <col min="333" max="333" width="19.85546875" bestFit="1" customWidth="1"/>
    <col min="334" max="334" width="3" bestFit="1" customWidth="1"/>
    <col min="335" max="335" width="19.85546875" bestFit="1" customWidth="1"/>
    <col min="336" max="336" width="5" bestFit="1" customWidth="1"/>
    <col min="337" max="337" width="19.85546875" bestFit="1" customWidth="1"/>
    <col min="338" max="338" width="3" bestFit="1" customWidth="1"/>
    <col min="339" max="339" width="19.85546875" bestFit="1" customWidth="1"/>
    <col min="340" max="340" width="5" bestFit="1" customWidth="1"/>
    <col min="341" max="341" width="9.7109375" bestFit="1" customWidth="1"/>
    <col min="342" max="342" width="5" bestFit="1" customWidth="1"/>
    <col min="343" max="343" width="19.85546875" bestFit="1" customWidth="1"/>
    <col min="344" max="344" width="5" bestFit="1" customWidth="1"/>
    <col min="345" max="345" width="19.85546875" bestFit="1" customWidth="1"/>
    <col min="346" max="346" width="3" bestFit="1" customWidth="1"/>
    <col min="347" max="347" width="19.85546875" bestFit="1" customWidth="1"/>
    <col min="348" max="348" width="5" bestFit="1" customWidth="1"/>
    <col min="349" max="349" width="19.85546875" bestFit="1" customWidth="1"/>
    <col min="350" max="350" width="3" bestFit="1" customWidth="1"/>
    <col min="351" max="351" width="19.85546875" bestFit="1" customWidth="1"/>
    <col min="352" max="352" width="5" bestFit="1" customWidth="1"/>
    <col min="353" max="353" width="19.85546875" bestFit="1" customWidth="1"/>
    <col min="354" max="354" width="3" bestFit="1" customWidth="1"/>
    <col min="355" max="355" width="19.85546875" bestFit="1" customWidth="1"/>
    <col min="356" max="356" width="5" bestFit="1" customWidth="1"/>
    <col min="357" max="357" width="19.85546875" bestFit="1" customWidth="1"/>
    <col min="358" max="358" width="3" bestFit="1" customWidth="1"/>
    <col min="359" max="359" width="19.85546875" bestFit="1" customWidth="1"/>
    <col min="360" max="360" width="5" bestFit="1" customWidth="1"/>
    <col min="361" max="361" width="9.7109375" bestFit="1" customWidth="1"/>
    <col min="362" max="362" width="6" bestFit="1" customWidth="1"/>
    <col min="363" max="363" width="19.85546875" bestFit="1" customWidth="1"/>
    <col min="364" max="364" width="5" bestFit="1" customWidth="1"/>
    <col min="365" max="365" width="19.85546875" bestFit="1" customWidth="1"/>
    <col min="366" max="366" width="3" bestFit="1" customWidth="1"/>
    <col min="367" max="367" width="19.85546875" bestFit="1" customWidth="1"/>
    <col min="368" max="368" width="5" bestFit="1" customWidth="1"/>
    <col min="369" max="369" width="19.85546875" bestFit="1" customWidth="1"/>
    <col min="370" max="370" width="3" bestFit="1" customWidth="1"/>
    <col min="371" max="371" width="19.85546875" bestFit="1" customWidth="1"/>
    <col min="372" max="372" width="5" bestFit="1" customWidth="1"/>
    <col min="373" max="373" width="19.85546875" bestFit="1" customWidth="1"/>
    <col min="374" max="374" width="3" bestFit="1" customWidth="1"/>
    <col min="375" max="375" width="19.85546875" bestFit="1" customWidth="1"/>
    <col min="376" max="376" width="5" bestFit="1" customWidth="1"/>
    <col min="377" max="377" width="19.85546875" bestFit="1" customWidth="1"/>
    <col min="378" max="378" width="3" bestFit="1" customWidth="1"/>
    <col min="379" max="379" width="19.85546875" bestFit="1" customWidth="1"/>
    <col min="380" max="380" width="5" bestFit="1" customWidth="1"/>
    <col min="381" max="381" width="9.7109375" bestFit="1" customWidth="1"/>
    <col min="382" max="382" width="5" bestFit="1" customWidth="1"/>
    <col min="383" max="383" width="19.85546875" bestFit="1" customWidth="1"/>
    <col min="384" max="384" width="5" bestFit="1" customWidth="1"/>
    <col min="385" max="385" width="19.85546875" bestFit="1" customWidth="1"/>
    <col min="386" max="386" width="3" bestFit="1" customWidth="1"/>
    <col min="387" max="387" width="19.85546875" bestFit="1" customWidth="1"/>
    <col min="388" max="388" width="5" bestFit="1" customWidth="1"/>
    <col min="389" max="389" width="19.85546875" bestFit="1" customWidth="1"/>
    <col min="390" max="390" width="3" bestFit="1" customWidth="1"/>
    <col min="391" max="391" width="19.85546875" bestFit="1" customWidth="1"/>
    <col min="392" max="392" width="5" bestFit="1" customWidth="1"/>
    <col min="393" max="393" width="19.85546875" bestFit="1" customWidth="1"/>
    <col min="394" max="394" width="3" bestFit="1" customWidth="1"/>
    <col min="395" max="395" width="19.85546875" bestFit="1" customWidth="1"/>
    <col min="396" max="396" width="5" bestFit="1" customWidth="1"/>
    <col min="397" max="397" width="19.85546875" bestFit="1" customWidth="1"/>
    <col min="398" max="398" width="3" bestFit="1" customWidth="1"/>
    <col min="399" max="399" width="19.85546875" bestFit="1" customWidth="1"/>
    <col min="400" max="400" width="5" bestFit="1" customWidth="1"/>
    <col min="401" max="401" width="9.5703125" bestFit="1" customWidth="1"/>
    <col min="402" max="402" width="4" bestFit="1" customWidth="1"/>
    <col min="403" max="403" width="19.85546875" bestFit="1" customWidth="1"/>
    <col min="404" max="404" width="6" bestFit="1" customWidth="1"/>
    <col min="405" max="405" width="19.85546875" bestFit="1" customWidth="1"/>
    <col min="406" max="406" width="4" bestFit="1" customWidth="1"/>
    <col min="407" max="407" width="19.85546875" bestFit="1" customWidth="1"/>
    <col min="408" max="408" width="6" bestFit="1" customWidth="1"/>
    <col min="409" max="409" width="19.85546875" bestFit="1" customWidth="1"/>
    <col min="410" max="410" width="4" bestFit="1" customWidth="1"/>
    <col min="411" max="411" width="19.85546875" bestFit="1" customWidth="1"/>
    <col min="412" max="412" width="6" bestFit="1" customWidth="1"/>
    <col min="413" max="413" width="19.85546875" bestFit="1" customWidth="1"/>
    <col min="414" max="414" width="4" bestFit="1" customWidth="1"/>
    <col min="415" max="415" width="19.85546875" bestFit="1" customWidth="1"/>
    <col min="416" max="416" width="6" bestFit="1" customWidth="1"/>
    <col min="417" max="417" width="19.85546875" bestFit="1" customWidth="1"/>
    <col min="418" max="418" width="4" bestFit="1" customWidth="1"/>
    <col min="419" max="419" width="19.85546875" bestFit="1" customWidth="1"/>
    <col min="420" max="420" width="6" bestFit="1" customWidth="1"/>
    <col min="421" max="421" width="9.7109375" bestFit="1" customWidth="1"/>
    <col min="422" max="422" width="4" bestFit="1" customWidth="1"/>
    <col min="423" max="423" width="19.85546875" bestFit="1" customWidth="1"/>
    <col min="424" max="424" width="6" bestFit="1" customWidth="1"/>
    <col min="425" max="425" width="19.85546875" bestFit="1" customWidth="1"/>
    <col min="426" max="426" width="4" bestFit="1" customWidth="1"/>
    <col min="427" max="427" width="19.85546875" bestFit="1" customWidth="1"/>
    <col min="428" max="428" width="6" bestFit="1" customWidth="1"/>
    <col min="429" max="429" width="19.85546875" bestFit="1" customWidth="1"/>
    <col min="430" max="430" width="4" bestFit="1" customWidth="1"/>
    <col min="431" max="431" width="19.85546875" bestFit="1" customWidth="1"/>
    <col min="432" max="432" width="6" bestFit="1" customWidth="1"/>
    <col min="433" max="433" width="19.85546875" bestFit="1" customWidth="1"/>
    <col min="434" max="434" width="4" bestFit="1" customWidth="1"/>
    <col min="435" max="435" width="19.85546875" bestFit="1" customWidth="1"/>
    <col min="436" max="436" width="6" bestFit="1" customWidth="1"/>
    <col min="437" max="437" width="19.85546875" bestFit="1" customWidth="1"/>
    <col min="438" max="438" width="4" bestFit="1" customWidth="1"/>
    <col min="439" max="439" width="19.85546875" bestFit="1" customWidth="1"/>
    <col min="440" max="440" width="6" bestFit="1" customWidth="1"/>
    <col min="441" max="441" width="19.85546875" bestFit="1" customWidth="1"/>
    <col min="442" max="442" width="4" bestFit="1" customWidth="1"/>
    <col min="443" max="443" width="19.85546875" bestFit="1" customWidth="1"/>
    <col min="444" max="444" width="6" bestFit="1" customWidth="1"/>
    <col min="445" max="445" width="19.85546875" bestFit="1" customWidth="1"/>
    <col min="446" max="446" width="4" bestFit="1" customWidth="1"/>
    <col min="447" max="447" width="19.85546875" bestFit="1" customWidth="1"/>
    <col min="448" max="448" width="6" bestFit="1" customWidth="1"/>
    <col min="449" max="449" width="19.85546875" bestFit="1" customWidth="1"/>
    <col min="450" max="450" width="4" bestFit="1" customWidth="1"/>
    <col min="451" max="451" width="19.85546875" bestFit="1" customWidth="1"/>
    <col min="452" max="452" width="6" bestFit="1" customWidth="1"/>
    <col min="453" max="453" width="19.85546875" bestFit="1" customWidth="1"/>
    <col min="454" max="454" width="4" bestFit="1" customWidth="1"/>
    <col min="455" max="455" width="19.85546875" bestFit="1" customWidth="1"/>
    <col min="456" max="456" width="6" bestFit="1" customWidth="1"/>
    <col min="457" max="457" width="19.85546875" bestFit="1" customWidth="1"/>
    <col min="458" max="458" width="4" bestFit="1" customWidth="1"/>
    <col min="459" max="459" width="19.85546875" bestFit="1" customWidth="1"/>
    <col min="460" max="460" width="6" bestFit="1" customWidth="1"/>
    <col min="461" max="461" width="19.85546875" bestFit="1" customWidth="1"/>
    <col min="462" max="462" width="4" bestFit="1" customWidth="1"/>
    <col min="463" max="463" width="19.85546875" bestFit="1" customWidth="1"/>
    <col min="464" max="464" width="6" bestFit="1" customWidth="1"/>
    <col min="465" max="465" width="19.85546875" bestFit="1" customWidth="1"/>
    <col min="466" max="466" width="4" bestFit="1" customWidth="1"/>
    <col min="467" max="467" width="19.85546875" bestFit="1" customWidth="1"/>
    <col min="468" max="468" width="6" bestFit="1" customWidth="1"/>
    <col min="469" max="469" width="19.85546875" bestFit="1" customWidth="1"/>
    <col min="470" max="470" width="4" bestFit="1" customWidth="1"/>
    <col min="471" max="471" width="19.85546875" bestFit="1" customWidth="1"/>
    <col min="472" max="472" width="6" bestFit="1" customWidth="1"/>
    <col min="473" max="473" width="19.85546875" bestFit="1" customWidth="1"/>
    <col min="474" max="474" width="4" bestFit="1" customWidth="1"/>
    <col min="475" max="475" width="19.85546875" bestFit="1" customWidth="1"/>
    <col min="476" max="476" width="6" bestFit="1" customWidth="1"/>
    <col min="477" max="477" width="19.85546875" bestFit="1" customWidth="1"/>
    <col min="478" max="478" width="4" bestFit="1" customWidth="1"/>
    <col min="479" max="479" width="19.85546875" bestFit="1" customWidth="1"/>
    <col min="480" max="480" width="6" bestFit="1" customWidth="1"/>
    <col min="481" max="481" width="19.85546875" bestFit="1" customWidth="1"/>
    <col min="482" max="482" width="4" bestFit="1" customWidth="1"/>
    <col min="483" max="483" width="19.85546875" bestFit="1" customWidth="1"/>
    <col min="484" max="484" width="6" bestFit="1" customWidth="1"/>
    <col min="485" max="485" width="19.85546875" bestFit="1" customWidth="1"/>
    <col min="486" max="486" width="4" bestFit="1" customWidth="1"/>
    <col min="487" max="487" width="19.85546875" bestFit="1" customWidth="1"/>
    <col min="488" max="488" width="6" bestFit="1" customWidth="1"/>
    <col min="489" max="489" width="19.85546875" bestFit="1" customWidth="1"/>
    <col min="490" max="490" width="4" bestFit="1" customWidth="1"/>
    <col min="491" max="491" width="19.85546875" bestFit="1" customWidth="1"/>
    <col min="492" max="492" width="6" bestFit="1" customWidth="1"/>
    <col min="493" max="493" width="19.85546875" bestFit="1" customWidth="1"/>
    <col min="494" max="494" width="4" bestFit="1" customWidth="1"/>
    <col min="495" max="495" width="19.85546875" bestFit="1" customWidth="1"/>
    <col min="496" max="496" width="6" bestFit="1" customWidth="1"/>
    <col min="497" max="497" width="19.85546875" bestFit="1" customWidth="1"/>
    <col min="498" max="498" width="4" bestFit="1" customWidth="1"/>
    <col min="499" max="499" width="19.85546875" bestFit="1" customWidth="1"/>
    <col min="500" max="500" width="6" bestFit="1" customWidth="1"/>
    <col min="501" max="501" width="19.85546875" bestFit="1" customWidth="1"/>
    <col min="502" max="502" width="4" bestFit="1" customWidth="1"/>
    <col min="503" max="503" width="19.85546875" bestFit="1" customWidth="1"/>
    <col min="504" max="504" width="6" bestFit="1" customWidth="1"/>
    <col min="505" max="505" width="19.85546875" bestFit="1" customWidth="1"/>
    <col min="506" max="506" width="4" bestFit="1" customWidth="1"/>
    <col min="507" max="507" width="19.85546875" bestFit="1" customWidth="1"/>
    <col min="508" max="508" width="6" bestFit="1" customWidth="1"/>
    <col min="509" max="509" width="19.85546875" bestFit="1" customWidth="1"/>
    <col min="510" max="510" width="4" bestFit="1" customWidth="1"/>
    <col min="511" max="511" width="19.85546875" bestFit="1" customWidth="1"/>
    <col min="512" max="512" width="6" bestFit="1" customWidth="1"/>
    <col min="513" max="513" width="19.85546875" bestFit="1" customWidth="1"/>
    <col min="514" max="514" width="4" bestFit="1" customWidth="1"/>
    <col min="515" max="515" width="19.85546875" bestFit="1" customWidth="1"/>
    <col min="516" max="516" width="6" bestFit="1" customWidth="1"/>
    <col min="517" max="517" width="19.85546875" bestFit="1" customWidth="1"/>
    <col min="518" max="518" width="4" bestFit="1" customWidth="1"/>
    <col min="519" max="519" width="19.85546875" bestFit="1" customWidth="1"/>
    <col min="520" max="520" width="6" bestFit="1" customWidth="1"/>
    <col min="521" max="521" width="19.85546875" bestFit="1" customWidth="1"/>
    <col min="522" max="522" width="4" bestFit="1" customWidth="1"/>
    <col min="523" max="523" width="19.85546875" bestFit="1" customWidth="1"/>
    <col min="524" max="524" width="6" bestFit="1" customWidth="1"/>
    <col min="525" max="525" width="19.85546875" bestFit="1" customWidth="1"/>
    <col min="526" max="526" width="4" bestFit="1" customWidth="1"/>
    <col min="527" max="527" width="19.85546875" bestFit="1" customWidth="1"/>
    <col min="528" max="528" width="6" bestFit="1" customWidth="1"/>
    <col min="529" max="529" width="19.85546875" bestFit="1" customWidth="1"/>
    <col min="530" max="530" width="4" bestFit="1" customWidth="1"/>
    <col min="531" max="531" width="19.85546875" bestFit="1" customWidth="1"/>
    <col min="532" max="532" width="6" bestFit="1" customWidth="1"/>
    <col min="533" max="533" width="19.85546875" bestFit="1" customWidth="1"/>
    <col min="534" max="534" width="4" bestFit="1" customWidth="1"/>
    <col min="535" max="535" width="19.85546875" bestFit="1" customWidth="1"/>
    <col min="536" max="536" width="6" bestFit="1" customWidth="1"/>
    <col min="537" max="537" width="19.85546875" bestFit="1" customWidth="1"/>
    <col min="538" max="538" width="4" bestFit="1" customWidth="1"/>
    <col min="539" max="539" width="19.85546875" bestFit="1" customWidth="1"/>
    <col min="540" max="540" width="6" bestFit="1" customWidth="1"/>
    <col min="541" max="541" width="19.85546875" bestFit="1" customWidth="1"/>
    <col min="542" max="542" width="4" bestFit="1" customWidth="1"/>
    <col min="543" max="543" width="19.85546875" bestFit="1" customWidth="1"/>
    <col min="544" max="544" width="6" bestFit="1" customWidth="1"/>
    <col min="545" max="545" width="19.85546875" bestFit="1" customWidth="1"/>
    <col min="546" max="546" width="4" bestFit="1" customWidth="1"/>
    <col min="547" max="547" width="19.85546875" bestFit="1" customWidth="1"/>
    <col min="548" max="548" width="6" bestFit="1" customWidth="1"/>
    <col min="549" max="549" width="19.85546875" bestFit="1" customWidth="1"/>
    <col min="550" max="550" width="4" bestFit="1" customWidth="1"/>
    <col min="551" max="551" width="19.85546875" bestFit="1" customWidth="1"/>
    <col min="552" max="552" width="6" bestFit="1" customWidth="1"/>
    <col min="553" max="553" width="19.85546875" bestFit="1" customWidth="1"/>
    <col min="554" max="554" width="4" bestFit="1" customWidth="1"/>
    <col min="555" max="555" width="19.85546875" bestFit="1" customWidth="1"/>
    <col min="556" max="556" width="6" bestFit="1" customWidth="1"/>
    <col min="557" max="557" width="19.85546875" bestFit="1" customWidth="1"/>
    <col min="558" max="558" width="4" bestFit="1" customWidth="1"/>
    <col min="559" max="559" width="19.85546875" bestFit="1" customWidth="1"/>
    <col min="560" max="560" width="6" bestFit="1" customWidth="1"/>
    <col min="561" max="561" width="19.85546875" bestFit="1" customWidth="1"/>
    <col min="562" max="562" width="4" bestFit="1" customWidth="1"/>
    <col min="563" max="563" width="19.85546875" bestFit="1" customWidth="1"/>
    <col min="564" max="564" width="6" bestFit="1" customWidth="1"/>
    <col min="565" max="565" width="19.85546875" bestFit="1" customWidth="1"/>
    <col min="566" max="566" width="4" bestFit="1" customWidth="1"/>
    <col min="567" max="567" width="19.85546875" bestFit="1" customWidth="1"/>
    <col min="568" max="568" width="6" bestFit="1" customWidth="1"/>
    <col min="569" max="569" width="19.85546875" bestFit="1" customWidth="1"/>
    <col min="570" max="570" width="4" bestFit="1" customWidth="1"/>
    <col min="571" max="571" width="19.85546875" bestFit="1" customWidth="1"/>
    <col min="572" max="572" width="6" bestFit="1" customWidth="1"/>
    <col min="573" max="573" width="19.85546875" bestFit="1" customWidth="1"/>
    <col min="574" max="574" width="4" bestFit="1" customWidth="1"/>
    <col min="575" max="575" width="19.85546875" bestFit="1" customWidth="1"/>
    <col min="576" max="576" width="6" bestFit="1" customWidth="1"/>
    <col min="577" max="577" width="19.85546875" bestFit="1" customWidth="1"/>
    <col min="578" max="578" width="4" bestFit="1" customWidth="1"/>
    <col min="579" max="579" width="19.85546875" bestFit="1" customWidth="1"/>
    <col min="580" max="580" width="6" bestFit="1" customWidth="1"/>
    <col min="581" max="581" width="19.85546875" bestFit="1" customWidth="1"/>
    <col min="582" max="582" width="4" bestFit="1" customWidth="1"/>
    <col min="583" max="583" width="19.85546875" bestFit="1" customWidth="1"/>
    <col min="584" max="584" width="6" bestFit="1" customWidth="1"/>
    <col min="585" max="585" width="19.85546875" bestFit="1" customWidth="1"/>
    <col min="586" max="586" width="4" bestFit="1" customWidth="1"/>
    <col min="587" max="587" width="19.85546875" bestFit="1" customWidth="1"/>
    <col min="588" max="588" width="6" bestFit="1" customWidth="1"/>
    <col min="589" max="589" width="19.85546875" bestFit="1" customWidth="1"/>
    <col min="590" max="590" width="4" bestFit="1" customWidth="1"/>
    <col min="591" max="591" width="19.85546875" bestFit="1" customWidth="1"/>
    <col min="592" max="592" width="6" bestFit="1" customWidth="1"/>
    <col min="593" max="593" width="19.85546875" bestFit="1" customWidth="1"/>
    <col min="594" max="594" width="4" bestFit="1" customWidth="1"/>
    <col min="595" max="595" width="19.85546875" bestFit="1" customWidth="1"/>
    <col min="596" max="596" width="6" bestFit="1" customWidth="1"/>
    <col min="597" max="597" width="19.85546875" bestFit="1" customWidth="1"/>
    <col min="598" max="598" width="4" bestFit="1" customWidth="1"/>
    <col min="599" max="599" width="19.85546875" bestFit="1" customWidth="1"/>
    <col min="600" max="600" width="6" bestFit="1" customWidth="1"/>
    <col min="601" max="601" width="19.85546875" bestFit="1" customWidth="1"/>
    <col min="602" max="602" width="4" bestFit="1" customWidth="1"/>
    <col min="603" max="603" width="19.85546875" bestFit="1" customWidth="1"/>
    <col min="604" max="604" width="6" bestFit="1" customWidth="1"/>
    <col min="605" max="605" width="19.85546875" bestFit="1" customWidth="1"/>
    <col min="606" max="606" width="4" bestFit="1" customWidth="1"/>
    <col min="607" max="607" width="19.85546875" bestFit="1" customWidth="1"/>
    <col min="608" max="608" width="6" bestFit="1" customWidth="1"/>
    <col min="609" max="609" width="19.85546875" bestFit="1" customWidth="1"/>
    <col min="610" max="610" width="4" bestFit="1" customWidth="1"/>
    <col min="611" max="611" width="19.85546875" bestFit="1" customWidth="1"/>
    <col min="612" max="612" width="6" bestFit="1" customWidth="1"/>
    <col min="613" max="613" width="19.85546875" bestFit="1" customWidth="1"/>
    <col min="614" max="614" width="4" bestFit="1" customWidth="1"/>
    <col min="615" max="615" width="19.85546875" bestFit="1" customWidth="1"/>
    <col min="616" max="616" width="6" bestFit="1" customWidth="1"/>
    <col min="617" max="617" width="19.85546875" bestFit="1" customWidth="1"/>
    <col min="618" max="618" width="4" bestFit="1" customWidth="1"/>
    <col min="619" max="619" width="19.85546875" bestFit="1" customWidth="1"/>
    <col min="620" max="620" width="6" bestFit="1" customWidth="1"/>
    <col min="621" max="621" width="19.85546875" bestFit="1" customWidth="1"/>
    <col min="622" max="622" width="4" bestFit="1" customWidth="1"/>
    <col min="623" max="623" width="19.85546875" bestFit="1" customWidth="1"/>
    <col min="624" max="624" width="6" bestFit="1" customWidth="1"/>
    <col min="625" max="625" width="19.85546875" bestFit="1" customWidth="1"/>
    <col min="626" max="626" width="4" bestFit="1" customWidth="1"/>
    <col min="627" max="627" width="19.85546875" bestFit="1" customWidth="1"/>
    <col min="628" max="628" width="6" bestFit="1" customWidth="1"/>
    <col min="629" max="629" width="19.85546875" bestFit="1" customWidth="1"/>
    <col min="630" max="630" width="4" bestFit="1" customWidth="1"/>
    <col min="631" max="631" width="19.85546875" bestFit="1" customWidth="1"/>
    <col min="632" max="632" width="6" bestFit="1" customWidth="1"/>
    <col min="633" max="633" width="19.85546875" bestFit="1" customWidth="1"/>
    <col min="634" max="634" width="4" bestFit="1" customWidth="1"/>
    <col min="635" max="635" width="19.85546875" bestFit="1" customWidth="1"/>
    <col min="636" max="636" width="6" bestFit="1" customWidth="1"/>
    <col min="637" max="637" width="19.85546875" bestFit="1" customWidth="1"/>
    <col min="638" max="638" width="4" bestFit="1" customWidth="1"/>
    <col min="639" max="639" width="19.85546875" bestFit="1" customWidth="1"/>
    <col min="640" max="640" width="6" bestFit="1" customWidth="1"/>
    <col min="641" max="641" width="19.85546875" bestFit="1" customWidth="1"/>
    <col min="642" max="642" width="4" bestFit="1" customWidth="1"/>
    <col min="643" max="643" width="19.85546875" bestFit="1" customWidth="1"/>
    <col min="644" max="644" width="6" bestFit="1" customWidth="1"/>
    <col min="645" max="645" width="19.85546875" bestFit="1" customWidth="1"/>
    <col min="646" max="646" width="4" bestFit="1" customWidth="1"/>
    <col min="647" max="647" width="19.85546875" bestFit="1" customWidth="1"/>
    <col min="648" max="648" width="6" bestFit="1" customWidth="1"/>
    <col min="649" max="649" width="19.85546875" bestFit="1" customWidth="1"/>
    <col min="650" max="650" width="4" bestFit="1" customWidth="1"/>
    <col min="651" max="651" width="19.85546875" bestFit="1" customWidth="1"/>
    <col min="652" max="652" width="6" bestFit="1" customWidth="1"/>
    <col min="653" max="653" width="19.85546875" bestFit="1" customWidth="1"/>
    <col min="654" max="654" width="4" bestFit="1" customWidth="1"/>
    <col min="655" max="655" width="19.85546875" bestFit="1" customWidth="1"/>
    <col min="656" max="656" width="6" bestFit="1" customWidth="1"/>
    <col min="657" max="657" width="19.85546875" bestFit="1" customWidth="1"/>
    <col min="658" max="658" width="4" bestFit="1" customWidth="1"/>
    <col min="659" max="659" width="19.85546875" bestFit="1" customWidth="1"/>
    <col min="660" max="660" width="6" bestFit="1" customWidth="1"/>
    <col min="661" max="661" width="19.85546875" bestFit="1" customWidth="1"/>
    <col min="662" max="662" width="4" bestFit="1" customWidth="1"/>
    <col min="663" max="663" width="19.85546875" bestFit="1" customWidth="1"/>
    <col min="664" max="664" width="6" bestFit="1" customWidth="1"/>
    <col min="665" max="665" width="19.85546875" bestFit="1" customWidth="1"/>
    <col min="666" max="666" width="4" bestFit="1" customWidth="1"/>
    <col min="667" max="667" width="19.85546875" bestFit="1" customWidth="1"/>
    <col min="668" max="668" width="6" bestFit="1" customWidth="1"/>
    <col min="669" max="669" width="19.85546875" bestFit="1" customWidth="1"/>
    <col min="670" max="670" width="4" bestFit="1" customWidth="1"/>
    <col min="671" max="671" width="19.85546875" bestFit="1" customWidth="1"/>
    <col min="672" max="672" width="6" bestFit="1" customWidth="1"/>
    <col min="673" max="673" width="19.85546875" bestFit="1" customWidth="1"/>
    <col min="674" max="674" width="4" bestFit="1" customWidth="1"/>
    <col min="675" max="675" width="19.85546875" bestFit="1" customWidth="1"/>
    <col min="676" max="676" width="6" bestFit="1" customWidth="1"/>
    <col min="677" max="677" width="19.85546875" bestFit="1" customWidth="1"/>
    <col min="678" max="678" width="4" bestFit="1" customWidth="1"/>
    <col min="679" max="679" width="19.85546875" bestFit="1" customWidth="1"/>
    <col min="680" max="680" width="6" bestFit="1" customWidth="1"/>
    <col min="681" max="681" width="19.85546875" bestFit="1" customWidth="1"/>
    <col min="682" max="682" width="4" bestFit="1" customWidth="1"/>
    <col min="683" max="683" width="19.85546875" bestFit="1" customWidth="1"/>
    <col min="684" max="684" width="6" bestFit="1" customWidth="1"/>
    <col min="685" max="685" width="19.85546875" bestFit="1" customWidth="1"/>
    <col min="686" max="686" width="4" bestFit="1" customWidth="1"/>
    <col min="687" max="687" width="19.85546875" bestFit="1" customWidth="1"/>
    <col min="688" max="688" width="6" bestFit="1" customWidth="1"/>
    <col min="689" max="689" width="19.85546875" bestFit="1" customWidth="1"/>
    <col min="690" max="690" width="4" bestFit="1" customWidth="1"/>
    <col min="691" max="691" width="19.85546875" bestFit="1" customWidth="1"/>
    <col min="692" max="692" width="6" bestFit="1" customWidth="1"/>
    <col min="693" max="693" width="19.85546875" bestFit="1" customWidth="1"/>
    <col min="694" max="694" width="4" bestFit="1" customWidth="1"/>
    <col min="695" max="695" width="19.85546875" bestFit="1" customWidth="1"/>
    <col min="696" max="696" width="6" bestFit="1" customWidth="1"/>
    <col min="697" max="697" width="19.85546875" bestFit="1" customWidth="1"/>
    <col min="698" max="698" width="4" bestFit="1" customWidth="1"/>
    <col min="699" max="699" width="19.85546875" bestFit="1" customWidth="1"/>
    <col min="700" max="700" width="6" bestFit="1" customWidth="1"/>
    <col min="701" max="701" width="19.85546875" bestFit="1" customWidth="1"/>
    <col min="702" max="702" width="4" bestFit="1" customWidth="1"/>
    <col min="703" max="703" width="19.85546875" bestFit="1" customWidth="1"/>
    <col min="704" max="704" width="6" bestFit="1" customWidth="1"/>
    <col min="705" max="705" width="19.85546875" bestFit="1" customWidth="1"/>
    <col min="706" max="706" width="4" bestFit="1" customWidth="1"/>
    <col min="707" max="707" width="19.85546875" bestFit="1" customWidth="1"/>
    <col min="708" max="708" width="6" bestFit="1" customWidth="1"/>
    <col min="709" max="709" width="19.85546875" bestFit="1" customWidth="1"/>
    <col min="710" max="710" width="4" bestFit="1" customWidth="1"/>
    <col min="711" max="711" width="19.85546875" bestFit="1" customWidth="1"/>
    <col min="712" max="712" width="6" bestFit="1" customWidth="1"/>
    <col min="713" max="713" width="19.85546875" bestFit="1" customWidth="1"/>
    <col min="714" max="714" width="4" bestFit="1" customWidth="1"/>
    <col min="715" max="715" width="19.85546875" bestFit="1" customWidth="1"/>
    <col min="716" max="716" width="6" bestFit="1" customWidth="1"/>
    <col min="717" max="717" width="19.85546875" bestFit="1" customWidth="1"/>
    <col min="718" max="718" width="4" bestFit="1" customWidth="1"/>
    <col min="719" max="719" width="19.85546875" bestFit="1" customWidth="1"/>
    <col min="720" max="720" width="6" bestFit="1" customWidth="1"/>
    <col min="721" max="721" width="19.85546875" bestFit="1" customWidth="1"/>
    <col min="722" max="722" width="4" bestFit="1" customWidth="1"/>
    <col min="723" max="723" width="19.85546875" bestFit="1" customWidth="1"/>
    <col min="724" max="724" width="6" bestFit="1" customWidth="1"/>
    <col min="725" max="725" width="19.85546875" bestFit="1" customWidth="1"/>
    <col min="726" max="726" width="4" bestFit="1" customWidth="1"/>
    <col min="727" max="727" width="19.85546875" bestFit="1" customWidth="1"/>
    <col min="728" max="728" width="6" bestFit="1" customWidth="1"/>
    <col min="729" max="729" width="19.85546875" bestFit="1" customWidth="1"/>
    <col min="730" max="730" width="4" bestFit="1" customWidth="1"/>
    <col min="731" max="731" width="19.85546875" bestFit="1" customWidth="1"/>
    <col min="732" max="732" width="6" bestFit="1" customWidth="1"/>
    <col min="733" max="733" width="19.85546875" bestFit="1" customWidth="1"/>
    <col min="734" max="734" width="4" bestFit="1" customWidth="1"/>
    <col min="735" max="735" width="19.85546875" bestFit="1" customWidth="1"/>
    <col min="736" max="736" width="6" bestFit="1" customWidth="1"/>
    <col min="737" max="737" width="19.85546875" bestFit="1" customWidth="1"/>
    <col min="738" max="738" width="4" bestFit="1" customWidth="1"/>
    <col min="739" max="739" width="19.85546875" bestFit="1" customWidth="1"/>
    <col min="740" max="740" width="6" bestFit="1" customWidth="1"/>
    <col min="741" max="741" width="19.85546875" bestFit="1" customWidth="1"/>
    <col min="742" max="742" width="4" bestFit="1" customWidth="1"/>
    <col min="743" max="743" width="19.85546875" bestFit="1" customWidth="1"/>
    <col min="744" max="744" width="6" bestFit="1" customWidth="1"/>
    <col min="745" max="745" width="19.85546875" bestFit="1" customWidth="1"/>
    <col min="746" max="746" width="4" bestFit="1" customWidth="1"/>
    <col min="747" max="747" width="19.85546875" bestFit="1" customWidth="1"/>
    <col min="748" max="748" width="6" bestFit="1" customWidth="1"/>
    <col min="749" max="749" width="19.85546875" bestFit="1" customWidth="1"/>
    <col min="750" max="750" width="4" bestFit="1" customWidth="1"/>
    <col min="751" max="751" width="19.85546875" bestFit="1" customWidth="1"/>
    <col min="752" max="752" width="6" bestFit="1" customWidth="1"/>
    <col min="753" max="753" width="19.85546875" bestFit="1" customWidth="1"/>
    <col min="754" max="754" width="4" bestFit="1" customWidth="1"/>
    <col min="755" max="755" width="19.85546875" bestFit="1" customWidth="1"/>
    <col min="756" max="756" width="6" bestFit="1" customWidth="1"/>
    <col min="757" max="757" width="19.85546875" bestFit="1" customWidth="1"/>
    <col min="758" max="758" width="4" bestFit="1" customWidth="1"/>
    <col min="759" max="759" width="19.85546875" bestFit="1" customWidth="1"/>
    <col min="760" max="760" width="6" bestFit="1" customWidth="1"/>
    <col min="761" max="761" width="19.85546875" bestFit="1" customWidth="1"/>
    <col min="762" max="762" width="4" bestFit="1" customWidth="1"/>
    <col min="763" max="763" width="19.85546875" bestFit="1" customWidth="1"/>
    <col min="764" max="764" width="6" bestFit="1" customWidth="1"/>
    <col min="765" max="765" width="19.85546875" bestFit="1" customWidth="1"/>
    <col min="766" max="766" width="4" bestFit="1" customWidth="1"/>
    <col min="767" max="767" width="19.85546875" bestFit="1" customWidth="1"/>
    <col min="768" max="768" width="6" bestFit="1" customWidth="1"/>
    <col min="769" max="769" width="19.85546875" bestFit="1" customWidth="1"/>
    <col min="770" max="770" width="4" bestFit="1" customWidth="1"/>
    <col min="771" max="771" width="19.85546875" bestFit="1" customWidth="1"/>
    <col min="772" max="772" width="6" bestFit="1" customWidth="1"/>
    <col min="773" max="773" width="19.85546875" bestFit="1" customWidth="1"/>
    <col min="774" max="774" width="4" bestFit="1" customWidth="1"/>
    <col min="775" max="775" width="19.85546875" bestFit="1" customWidth="1"/>
    <col min="776" max="776" width="6" bestFit="1" customWidth="1"/>
    <col min="777" max="777" width="19.85546875" bestFit="1" customWidth="1"/>
    <col min="778" max="778" width="4" bestFit="1" customWidth="1"/>
    <col min="779" max="779" width="19.85546875" bestFit="1" customWidth="1"/>
    <col min="780" max="780" width="6" bestFit="1" customWidth="1"/>
    <col min="781" max="781" width="19.85546875" bestFit="1" customWidth="1"/>
    <col min="782" max="782" width="4" bestFit="1" customWidth="1"/>
    <col min="783" max="783" width="19.85546875" bestFit="1" customWidth="1"/>
    <col min="784" max="784" width="6" bestFit="1" customWidth="1"/>
    <col min="785" max="785" width="19.85546875" bestFit="1" customWidth="1"/>
    <col min="786" max="786" width="4" bestFit="1" customWidth="1"/>
    <col min="787" max="787" width="19.85546875" bestFit="1" customWidth="1"/>
    <col min="788" max="788" width="6" bestFit="1" customWidth="1"/>
    <col min="789" max="789" width="19.85546875" bestFit="1" customWidth="1"/>
    <col min="790" max="790" width="4" bestFit="1" customWidth="1"/>
    <col min="791" max="791" width="19.85546875" bestFit="1" customWidth="1"/>
    <col min="792" max="792" width="6" bestFit="1" customWidth="1"/>
    <col min="793" max="793" width="19.85546875" bestFit="1" customWidth="1"/>
    <col min="794" max="794" width="4" bestFit="1" customWidth="1"/>
    <col min="795" max="795" width="19.85546875" bestFit="1" customWidth="1"/>
    <col min="796" max="796" width="6" bestFit="1" customWidth="1"/>
    <col min="797" max="797" width="19.85546875" bestFit="1" customWidth="1"/>
    <col min="798" max="798" width="4" bestFit="1" customWidth="1"/>
    <col min="799" max="799" width="19.85546875" bestFit="1" customWidth="1"/>
    <col min="800" max="800" width="6" bestFit="1" customWidth="1"/>
    <col min="801" max="801" width="19.85546875" bestFit="1" customWidth="1"/>
    <col min="802" max="802" width="4" bestFit="1" customWidth="1"/>
  </cols>
  <sheetData>
    <row r="1" spans="1:802" x14ac:dyDescent="0.25">
      <c r="A1">
        <v>0</v>
      </c>
      <c r="B1">
        <v>0</v>
      </c>
      <c r="C1">
        <v>0.25</v>
      </c>
      <c r="D1">
        <v>0.5</v>
      </c>
      <c r="E1">
        <v>0.75</v>
      </c>
      <c r="F1">
        <v>1</v>
      </c>
      <c r="G1">
        <v>1.25</v>
      </c>
      <c r="H1">
        <v>1.5</v>
      </c>
      <c r="I1">
        <v>1.75</v>
      </c>
      <c r="J1">
        <v>2</v>
      </c>
      <c r="K1">
        <v>2.25</v>
      </c>
      <c r="L1">
        <v>2.5</v>
      </c>
      <c r="M1">
        <v>2.75</v>
      </c>
      <c r="N1">
        <v>3</v>
      </c>
      <c r="O1">
        <v>3.25</v>
      </c>
      <c r="P1">
        <v>3.5</v>
      </c>
      <c r="Q1">
        <v>3.75</v>
      </c>
      <c r="R1">
        <v>4</v>
      </c>
      <c r="S1">
        <v>4.25</v>
      </c>
      <c r="T1">
        <v>4.5</v>
      </c>
      <c r="U1">
        <v>4.75</v>
      </c>
      <c r="V1">
        <v>5</v>
      </c>
      <c r="W1">
        <v>5.25</v>
      </c>
      <c r="X1">
        <v>5.5</v>
      </c>
      <c r="Y1">
        <v>5.75</v>
      </c>
      <c r="Z1">
        <v>6</v>
      </c>
      <c r="AA1">
        <v>6.25</v>
      </c>
      <c r="AB1">
        <v>6.5</v>
      </c>
      <c r="AC1">
        <v>6.75</v>
      </c>
      <c r="AD1">
        <v>7</v>
      </c>
      <c r="AE1">
        <v>7.25</v>
      </c>
      <c r="AF1">
        <v>7.5</v>
      </c>
      <c r="AG1">
        <v>7.75</v>
      </c>
      <c r="AH1">
        <v>8</v>
      </c>
      <c r="AI1">
        <v>8.25</v>
      </c>
      <c r="AJ1">
        <v>8.5</v>
      </c>
      <c r="AK1">
        <v>8.75</v>
      </c>
      <c r="AL1">
        <v>9</v>
      </c>
      <c r="AM1">
        <v>9.25</v>
      </c>
      <c r="AN1">
        <v>9.5</v>
      </c>
      <c r="AO1">
        <v>9.75</v>
      </c>
      <c r="AP1">
        <v>10</v>
      </c>
      <c r="AQ1">
        <v>10.25</v>
      </c>
      <c r="AR1">
        <v>10.5</v>
      </c>
      <c r="AS1">
        <v>10.75</v>
      </c>
      <c r="AT1">
        <v>11</v>
      </c>
      <c r="AU1">
        <v>11.25</v>
      </c>
      <c r="AV1">
        <v>11.5</v>
      </c>
      <c r="AW1">
        <v>11.75</v>
      </c>
      <c r="AX1">
        <v>12</v>
      </c>
      <c r="AY1">
        <v>12.25</v>
      </c>
      <c r="AZ1">
        <v>12.5</v>
      </c>
      <c r="BA1">
        <v>12.75</v>
      </c>
      <c r="BB1">
        <v>13</v>
      </c>
      <c r="BC1">
        <v>13.25</v>
      </c>
      <c r="BD1">
        <v>13.5</v>
      </c>
      <c r="BE1">
        <v>13.75</v>
      </c>
      <c r="BF1">
        <v>14</v>
      </c>
      <c r="BG1">
        <v>14.25</v>
      </c>
      <c r="BH1">
        <v>14.5</v>
      </c>
      <c r="BI1">
        <v>14.75</v>
      </c>
      <c r="BJ1">
        <v>15</v>
      </c>
      <c r="BK1">
        <v>15.25</v>
      </c>
      <c r="BL1">
        <v>15.5</v>
      </c>
      <c r="BM1">
        <v>15.75</v>
      </c>
      <c r="BN1">
        <v>16</v>
      </c>
      <c r="BO1">
        <v>16.25</v>
      </c>
      <c r="BP1">
        <v>16.5</v>
      </c>
      <c r="BQ1">
        <v>16.75</v>
      </c>
      <c r="BR1">
        <v>17</v>
      </c>
      <c r="BS1">
        <v>17.25</v>
      </c>
      <c r="BT1">
        <v>17.5</v>
      </c>
      <c r="BU1">
        <v>17.75</v>
      </c>
      <c r="BV1">
        <v>18</v>
      </c>
      <c r="BW1">
        <v>18.25</v>
      </c>
      <c r="BX1">
        <v>18.5</v>
      </c>
      <c r="BY1">
        <v>18.75</v>
      </c>
      <c r="BZ1">
        <v>19</v>
      </c>
      <c r="CA1">
        <v>19.25</v>
      </c>
      <c r="CB1">
        <v>19.5</v>
      </c>
      <c r="CC1">
        <v>19.75</v>
      </c>
      <c r="CD1">
        <v>20</v>
      </c>
      <c r="CE1">
        <v>20.25</v>
      </c>
      <c r="CF1">
        <v>20.5</v>
      </c>
      <c r="CG1">
        <v>20.75</v>
      </c>
      <c r="CH1">
        <v>21</v>
      </c>
      <c r="CI1">
        <v>21.25</v>
      </c>
      <c r="CJ1">
        <v>21.5</v>
      </c>
      <c r="CK1">
        <v>21.75</v>
      </c>
      <c r="CL1">
        <v>22</v>
      </c>
      <c r="CM1">
        <v>22.25</v>
      </c>
      <c r="CN1">
        <v>22.5</v>
      </c>
      <c r="CO1">
        <v>22.75</v>
      </c>
      <c r="CP1">
        <v>23</v>
      </c>
      <c r="CQ1">
        <v>23.25</v>
      </c>
      <c r="CR1">
        <v>23.5</v>
      </c>
      <c r="CS1">
        <v>23.75</v>
      </c>
      <c r="CT1">
        <v>24</v>
      </c>
      <c r="CU1">
        <v>24.25</v>
      </c>
      <c r="CV1">
        <v>24.5</v>
      </c>
      <c r="CW1">
        <v>24.75</v>
      </c>
      <c r="CX1">
        <v>25</v>
      </c>
      <c r="CY1">
        <v>25.25</v>
      </c>
      <c r="CZ1">
        <v>25.5</v>
      </c>
      <c r="DA1">
        <v>25.75</v>
      </c>
      <c r="DB1">
        <v>26</v>
      </c>
      <c r="DC1">
        <v>26.25</v>
      </c>
      <c r="DD1">
        <v>26.5</v>
      </c>
      <c r="DE1">
        <v>26.75</v>
      </c>
      <c r="DF1">
        <v>27</v>
      </c>
      <c r="DG1">
        <v>27.25</v>
      </c>
      <c r="DH1">
        <v>27.5</v>
      </c>
      <c r="DI1">
        <v>27.75</v>
      </c>
      <c r="DJ1">
        <v>28</v>
      </c>
      <c r="DK1">
        <v>28.25</v>
      </c>
      <c r="DL1">
        <v>28.5</v>
      </c>
      <c r="DM1">
        <v>28.75</v>
      </c>
      <c r="DN1">
        <v>29</v>
      </c>
      <c r="DO1">
        <v>29.25</v>
      </c>
      <c r="DP1">
        <v>29.5</v>
      </c>
      <c r="DQ1">
        <v>29.75</v>
      </c>
      <c r="DR1">
        <v>30</v>
      </c>
      <c r="DS1">
        <v>30.25</v>
      </c>
      <c r="DT1">
        <v>30.5</v>
      </c>
      <c r="DU1">
        <v>30.75</v>
      </c>
      <c r="DV1">
        <v>31</v>
      </c>
      <c r="DW1">
        <v>31.25</v>
      </c>
      <c r="DX1">
        <v>31.5</v>
      </c>
      <c r="DY1">
        <v>31.75</v>
      </c>
      <c r="DZ1">
        <v>32</v>
      </c>
      <c r="EA1">
        <v>32.25</v>
      </c>
      <c r="EB1">
        <v>32.5</v>
      </c>
      <c r="EC1">
        <v>32.75</v>
      </c>
      <c r="ED1">
        <v>33</v>
      </c>
      <c r="EE1">
        <v>33.25</v>
      </c>
      <c r="EF1">
        <v>33.5</v>
      </c>
      <c r="EG1">
        <v>33.75</v>
      </c>
      <c r="EH1">
        <v>34</v>
      </c>
      <c r="EI1">
        <v>34.25</v>
      </c>
      <c r="EJ1">
        <v>34.5</v>
      </c>
      <c r="EK1">
        <v>34.75</v>
      </c>
      <c r="EL1">
        <v>35</v>
      </c>
      <c r="EM1">
        <v>35.25</v>
      </c>
      <c r="EN1">
        <v>35.5</v>
      </c>
      <c r="EO1">
        <v>35.75</v>
      </c>
      <c r="EP1">
        <v>36</v>
      </c>
      <c r="EQ1">
        <v>36.25</v>
      </c>
      <c r="ER1">
        <v>36.5</v>
      </c>
      <c r="ES1">
        <v>36.75</v>
      </c>
      <c r="ET1">
        <v>37</v>
      </c>
      <c r="EU1">
        <v>37.25</v>
      </c>
      <c r="EV1">
        <v>37.5</v>
      </c>
      <c r="EW1">
        <v>37.75</v>
      </c>
      <c r="EX1">
        <v>38</v>
      </c>
      <c r="EY1">
        <v>38.25</v>
      </c>
      <c r="EZ1">
        <v>38.5</v>
      </c>
      <c r="FA1">
        <v>38.75</v>
      </c>
      <c r="FB1">
        <v>39</v>
      </c>
      <c r="FC1">
        <v>39.25</v>
      </c>
      <c r="FD1">
        <v>39.5</v>
      </c>
      <c r="FE1">
        <v>39.75</v>
      </c>
      <c r="FF1">
        <v>40</v>
      </c>
      <c r="FG1">
        <v>40.25</v>
      </c>
      <c r="FH1">
        <v>40.5</v>
      </c>
      <c r="FI1">
        <v>40.75</v>
      </c>
      <c r="FJ1">
        <v>41</v>
      </c>
      <c r="FK1">
        <v>41.25</v>
      </c>
      <c r="FL1">
        <v>41.5</v>
      </c>
      <c r="FM1">
        <v>41.75</v>
      </c>
      <c r="FN1">
        <v>42</v>
      </c>
      <c r="FO1">
        <v>42.25</v>
      </c>
      <c r="FP1">
        <v>42.5</v>
      </c>
      <c r="FQ1">
        <v>42.75</v>
      </c>
      <c r="FR1">
        <v>43</v>
      </c>
      <c r="FS1">
        <v>43.25</v>
      </c>
      <c r="FT1">
        <v>43.5</v>
      </c>
      <c r="FU1">
        <v>43.75</v>
      </c>
      <c r="FV1">
        <v>44</v>
      </c>
      <c r="FW1">
        <v>44.25</v>
      </c>
      <c r="FX1">
        <v>44.5</v>
      </c>
      <c r="FY1">
        <v>44.75</v>
      </c>
      <c r="FZ1">
        <v>45</v>
      </c>
      <c r="GA1">
        <v>45.25</v>
      </c>
      <c r="GB1">
        <v>45.5</v>
      </c>
      <c r="GC1">
        <v>45.75</v>
      </c>
      <c r="GD1">
        <v>46</v>
      </c>
      <c r="GE1">
        <v>46.25</v>
      </c>
      <c r="GF1">
        <v>46.5</v>
      </c>
      <c r="GG1">
        <v>46.75</v>
      </c>
      <c r="GH1">
        <v>47</v>
      </c>
      <c r="GI1">
        <v>47.25</v>
      </c>
      <c r="GJ1">
        <v>47.5</v>
      </c>
      <c r="GK1">
        <v>47.75</v>
      </c>
      <c r="GL1">
        <v>48</v>
      </c>
      <c r="GM1">
        <v>48.25</v>
      </c>
      <c r="GN1">
        <v>48.5</v>
      </c>
      <c r="GO1">
        <v>48.75</v>
      </c>
      <c r="GP1">
        <v>49</v>
      </c>
      <c r="GQ1">
        <v>49.25</v>
      </c>
      <c r="GR1">
        <v>49.5</v>
      </c>
      <c r="GS1">
        <v>49.75</v>
      </c>
      <c r="GT1">
        <v>50</v>
      </c>
      <c r="GU1">
        <v>50.25</v>
      </c>
      <c r="GV1">
        <v>50.5</v>
      </c>
      <c r="GW1">
        <v>50.75</v>
      </c>
      <c r="GX1">
        <v>51</v>
      </c>
      <c r="GY1">
        <v>51.25</v>
      </c>
      <c r="GZ1">
        <v>51.5</v>
      </c>
      <c r="HA1">
        <v>51.75</v>
      </c>
      <c r="HB1">
        <v>52</v>
      </c>
      <c r="HC1">
        <v>52.25</v>
      </c>
      <c r="HD1">
        <v>52.5</v>
      </c>
      <c r="HE1">
        <v>52.75</v>
      </c>
      <c r="HF1">
        <v>53</v>
      </c>
      <c r="HG1">
        <v>53.25</v>
      </c>
      <c r="HH1">
        <v>53.5</v>
      </c>
      <c r="HI1">
        <v>53.75</v>
      </c>
      <c r="HJ1">
        <v>54</v>
      </c>
      <c r="HK1">
        <v>54.25</v>
      </c>
      <c r="HL1">
        <v>54.5</v>
      </c>
      <c r="HM1">
        <v>54.75</v>
      </c>
      <c r="HN1">
        <v>55</v>
      </c>
      <c r="HO1">
        <v>55.25</v>
      </c>
      <c r="HP1">
        <v>55.5</v>
      </c>
      <c r="HQ1">
        <v>55.75</v>
      </c>
      <c r="HR1">
        <v>56</v>
      </c>
      <c r="HS1">
        <v>56.25</v>
      </c>
      <c r="HT1">
        <v>56.5</v>
      </c>
      <c r="HU1">
        <v>56.75</v>
      </c>
      <c r="HV1">
        <v>57</v>
      </c>
      <c r="HW1">
        <v>57.25</v>
      </c>
      <c r="HX1">
        <v>57.5</v>
      </c>
      <c r="HY1">
        <v>57.75</v>
      </c>
      <c r="HZ1">
        <v>58</v>
      </c>
      <c r="IA1">
        <v>58.25</v>
      </c>
      <c r="IB1">
        <v>58.5</v>
      </c>
      <c r="IC1">
        <v>58.75</v>
      </c>
      <c r="ID1">
        <v>59</v>
      </c>
      <c r="IE1">
        <v>59.25</v>
      </c>
      <c r="IF1">
        <v>59.5</v>
      </c>
      <c r="IG1">
        <v>59.75</v>
      </c>
      <c r="IH1">
        <v>60</v>
      </c>
      <c r="II1">
        <v>60.25</v>
      </c>
      <c r="IJ1">
        <v>60.5</v>
      </c>
      <c r="IK1">
        <v>60.75</v>
      </c>
      <c r="IL1">
        <v>61</v>
      </c>
      <c r="IM1">
        <v>61.25</v>
      </c>
      <c r="IN1">
        <v>61.5</v>
      </c>
      <c r="IO1">
        <v>61.75</v>
      </c>
      <c r="IP1">
        <v>62</v>
      </c>
      <c r="IQ1">
        <v>62.25</v>
      </c>
      <c r="IR1">
        <v>62.5</v>
      </c>
      <c r="IS1">
        <v>62.75</v>
      </c>
      <c r="IT1">
        <v>63</v>
      </c>
      <c r="IU1">
        <v>63.25</v>
      </c>
      <c r="IV1">
        <v>63.5</v>
      </c>
      <c r="IW1">
        <v>63.75</v>
      </c>
      <c r="IX1">
        <v>64</v>
      </c>
      <c r="IY1">
        <v>64.25</v>
      </c>
      <c r="IZ1">
        <v>64.5</v>
      </c>
      <c r="JA1">
        <v>64.75</v>
      </c>
      <c r="JB1">
        <v>65</v>
      </c>
      <c r="JC1">
        <v>65.25</v>
      </c>
      <c r="JD1">
        <v>65.5</v>
      </c>
      <c r="JE1">
        <v>65.75</v>
      </c>
      <c r="JF1">
        <v>66</v>
      </c>
      <c r="JG1">
        <v>66.25</v>
      </c>
      <c r="JH1">
        <v>66.5</v>
      </c>
      <c r="JI1">
        <v>66.75</v>
      </c>
      <c r="JJ1">
        <v>67</v>
      </c>
      <c r="JK1">
        <v>67.25</v>
      </c>
      <c r="JL1">
        <v>67.5</v>
      </c>
      <c r="JM1">
        <v>67.75</v>
      </c>
      <c r="JN1">
        <v>68</v>
      </c>
      <c r="JO1">
        <v>68.25</v>
      </c>
      <c r="JP1">
        <v>68.5</v>
      </c>
      <c r="JQ1">
        <v>68.75</v>
      </c>
      <c r="JR1">
        <v>69</v>
      </c>
      <c r="JS1">
        <v>69.25</v>
      </c>
      <c r="JT1">
        <v>69.5</v>
      </c>
      <c r="JU1">
        <v>69.75</v>
      </c>
      <c r="JV1">
        <v>70</v>
      </c>
      <c r="JW1">
        <v>70.25</v>
      </c>
      <c r="JX1">
        <v>70.5</v>
      </c>
      <c r="JY1">
        <v>70.75</v>
      </c>
      <c r="JZ1">
        <v>71</v>
      </c>
      <c r="KA1">
        <v>71.25</v>
      </c>
      <c r="KB1">
        <v>71.5</v>
      </c>
      <c r="KC1">
        <v>71.75</v>
      </c>
      <c r="KD1">
        <v>72</v>
      </c>
      <c r="KE1">
        <v>72.25</v>
      </c>
      <c r="KF1">
        <v>72.5</v>
      </c>
      <c r="KG1">
        <v>72.75</v>
      </c>
      <c r="KH1">
        <v>73</v>
      </c>
      <c r="KI1">
        <v>73.25</v>
      </c>
      <c r="KJ1">
        <v>73.5</v>
      </c>
      <c r="KK1">
        <v>73.75</v>
      </c>
      <c r="KL1">
        <v>74</v>
      </c>
      <c r="KM1">
        <v>74.25</v>
      </c>
      <c r="KN1">
        <v>74.5</v>
      </c>
      <c r="KO1">
        <v>74.75</v>
      </c>
      <c r="KP1">
        <v>75</v>
      </c>
      <c r="KQ1">
        <v>75.25</v>
      </c>
      <c r="KR1">
        <v>75.5</v>
      </c>
      <c r="KS1">
        <v>75.75</v>
      </c>
      <c r="KT1">
        <v>76</v>
      </c>
      <c r="KU1">
        <v>76.25</v>
      </c>
      <c r="KV1">
        <v>76.5</v>
      </c>
      <c r="KW1">
        <v>76.75</v>
      </c>
      <c r="KX1">
        <v>77</v>
      </c>
      <c r="KY1">
        <v>77.25</v>
      </c>
      <c r="KZ1">
        <v>77.5</v>
      </c>
      <c r="LA1">
        <v>77.75</v>
      </c>
      <c r="LB1">
        <v>78</v>
      </c>
      <c r="LC1">
        <v>78.25</v>
      </c>
      <c r="LD1">
        <v>78.5</v>
      </c>
      <c r="LE1">
        <v>78.75</v>
      </c>
      <c r="LF1">
        <v>79</v>
      </c>
      <c r="LG1">
        <v>79.25</v>
      </c>
      <c r="LH1">
        <v>79.5</v>
      </c>
      <c r="LI1">
        <v>79.75</v>
      </c>
      <c r="LJ1">
        <v>80</v>
      </c>
      <c r="LK1">
        <v>80.25</v>
      </c>
      <c r="LL1">
        <v>80.5</v>
      </c>
      <c r="LM1">
        <v>80.75</v>
      </c>
      <c r="LN1">
        <v>81</v>
      </c>
      <c r="LO1">
        <v>81.25</v>
      </c>
      <c r="LP1">
        <v>81.5</v>
      </c>
      <c r="LQ1">
        <v>81.75</v>
      </c>
      <c r="LR1">
        <v>82</v>
      </c>
      <c r="LS1">
        <v>82.25</v>
      </c>
      <c r="LT1">
        <v>82.5</v>
      </c>
      <c r="LU1">
        <v>82.75</v>
      </c>
      <c r="LV1">
        <v>83</v>
      </c>
      <c r="LW1">
        <v>83.25</v>
      </c>
      <c r="LX1">
        <v>83.5</v>
      </c>
      <c r="LY1">
        <v>83.75</v>
      </c>
      <c r="LZ1">
        <v>84</v>
      </c>
      <c r="MA1">
        <v>84.25</v>
      </c>
      <c r="MB1">
        <v>84.5</v>
      </c>
      <c r="MC1">
        <v>84.75</v>
      </c>
      <c r="MD1">
        <v>85</v>
      </c>
      <c r="ME1">
        <v>85.25</v>
      </c>
      <c r="MF1">
        <v>85.5</v>
      </c>
      <c r="MG1">
        <v>85.75</v>
      </c>
      <c r="MH1">
        <v>86</v>
      </c>
      <c r="MI1">
        <v>86.25</v>
      </c>
      <c r="MJ1">
        <v>86.5</v>
      </c>
      <c r="MK1">
        <v>86.75</v>
      </c>
      <c r="ML1">
        <v>87</v>
      </c>
      <c r="MM1">
        <v>87.25</v>
      </c>
      <c r="MN1">
        <v>87.5</v>
      </c>
      <c r="MO1">
        <v>87.75</v>
      </c>
      <c r="MP1">
        <v>88</v>
      </c>
      <c r="MQ1">
        <v>88.25</v>
      </c>
      <c r="MR1">
        <v>88.5</v>
      </c>
      <c r="MS1">
        <v>88.75</v>
      </c>
      <c r="MT1">
        <v>89</v>
      </c>
      <c r="MU1">
        <v>89.25</v>
      </c>
      <c r="MV1">
        <v>89.5</v>
      </c>
      <c r="MW1">
        <v>89.75</v>
      </c>
      <c r="MX1">
        <v>90</v>
      </c>
      <c r="MY1">
        <v>90.25</v>
      </c>
      <c r="MZ1">
        <v>90.5</v>
      </c>
      <c r="NA1">
        <v>90.75</v>
      </c>
      <c r="NB1">
        <v>91</v>
      </c>
      <c r="NC1">
        <v>91.25</v>
      </c>
      <c r="ND1">
        <v>91.5</v>
      </c>
      <c r="NE1">
        <v>91.75</v>
      </c>
      <c r="NF1">
        <v>92</v>
      </c>
      <c r="NG1">
        <v>92.25</v>
      </c>
      <c r="NH1">
        <v>92.5</v>
      </c>
      <c r="NI1">
        <v>92.75</v>
      </c>
      <c r="NJ1">
        <v>93</v>
      </c>
      <c r="NK1">
        <v>93.25</v>
      </c>
      <c r="NL1">
        <v>93.5</v>
      </c>
      <c r="NM1">
        <v>93.75</v>
      </c>
      <c r="NN1">
        <v>94</v>
      </c>
      <c r="NO1">
        <v>94.25</v>
      </c>
      <c r="NP1">
        <v>94.5</v>
      </c>
      <c r="NQ1">
        <v>94.75</v>
      </c>
      <c r="NR1">
        <v>95</v>
      </c>
      <c r="NS1">
        <v>95.25</v>
      </c>
      <c r="NT1">
        <v>95.5</v>
      </c>
      <c r="NU1">
        <v>95.75</v>
      </c>
      <c r="NV1">
        <v>96</v>
      </c>
      <c r="NW1">
        <v>96.25</v>
      </c>
      <c r="NX1">
        <v>96.5</v>
      </c>
      <c r="NY1">
        <v>96.75</v>
      </c>
      <c r="NZ1">
        <v>97</v>
      </c>
      <c r="OA1">
        <v>97.25</v>
      </c>
      <c r="OB1">
        <v>97.5</v>
      </c>
      <c r="OC1">
        <v>97.75</v>
      </c>
      <c r="OD1">
        <v>98</v>
      </c>
      <c r="OE1">
        <v>98.25</v>
      </c>
      <c r="OF1">
        <v>98.5</v>
      </c>
      <c r="OG1">
        <v>98.75</v>
      </c>
      <c r="OH1">
        <v>99</v>
      </c>
      <c r="OI1">
        <v>99.25</v>
      </c>
      <c r="OJ1">
        <v>99.5</v>
      </c>
      <c r="OK1">
        <v>99.75</v>
      </c>
      <c r="OL1">
        <v>100</v>
      </c>
      <c r="OM1">
        <v>100.25</v>
      </c>
      <c r="ON1">
        <v>100.5</v>
      </c>
      <c r="OO1">
        <v>100.75</v>
      </c>
      <c r="OP1">
        <v>101</v>
      </c>
      <c r="OQ1">
        <v>101.25</v>
      </c>
      <c r="OR1">
        <v>101.5</v>
      </c>
      <c r="OS1">
        <v>101.75</v>
      </c>
      <c r="OT1">
        <v>102</v>
      </c>
      <c r="OU1">
        <v>102.25</v>
      </c>
      <c r="OV1">
        <v>102.5</v>
      </c>
      <c r="OW1">
        <v>102.75</v>
      </c>
      <c r="OX1">
        <v>103</v>
      </c>
      <c r="OY1">
        <v>103.25</v>
      </c>
      <c r="OZ1">
        <v>103.5</v>
      </c>
      <c r="PA1">
        <v>103.75</v>
      </c>
      <c r="PB1">
        <v>104</v>
      </c>
      <c r="PC1">
        <v>104.25</v>
      </c>
      <c r="PD1">
        <v>104.5</v>
      </c>
      <c r="PE1">
        <v>104.75</v>
      </c>
      <c r="PF1">
        <v>105</v>
      </c>
      <c r="PG1">
        <v>105.25</v>
      </c>
      <c r="PH1">
        <v>105.5</v>
      </c>
      <c r="PI1">
        <v>105.75</v>
      </c>
      <c r="PJ1">
        <v>106</v>
      </c>
      <c r="PK1">
        <v>106.25</v>
      </c>
      <c r="PL1">
        <v>106.5</v>
      </c>
      <c r="PM1">
        <v>106.75</v>
      </c>
      <c r="PN1">
        <v>107</v>
      </c>
      <c r="PO1">
        <v>107.25</v>
      </c>
      <c r="PP1">
        <v>107.5</v>
      </c>
      <c r="PQ1">
        <v>107.75</v>
      </c>
      <c r="PR1">
        <v>108</v>
      </c>
      <c r="PS1">
        <v>108.25</v>
      </c>
      <c r="PT1">
        <v>108.5</v>
      </c>
      <c r="PU1">
        <v>108.75</v>
      </c>
      <c r="PV1">
        <v>109</v>
      </c>
      <c r="PW1">
        <v>109.25</v>
      </c>
      <c r="PX1">
        <v>109.5</v>
      </c>
      <c r="PY1">
        <v>109.75</v>
      </c>
      <c r="PZ1">
        <v>110</v>
      </c>
      <c r="QA1">
        <v>110.25</v>
      </c>
      <c r="QB1">
        <v>110.5</v>
      </c>
      <c r="QC1">
        <v>110.75</v>
      </c>
      <c r="QD1">
        <v>111</v>
      </c>
      <c r="QE1">
        <v>111.25</v>
      </c>
      <c r="QF1">
        <v>111.5</v>
      </c>
      <c r="QG1">
        <v>111.75</v>
      </c>
      <c r="QH1">
        <v>112</v>
      </c>
      <c r="QI1">
        <v>112.25</v>
      </c>
      <c r="QJ1">
        <v>112.5</v>
      </c>
      <c r="QK1">
        <v>112.75</v>
      </c>
      <c r="QL1">
        <v>113</v>
      </c>
      <c r="QM1">
        <v>113.25</v>
      </c>
      <c r="QN1">
        <v>113.5</v>
      </c>
      <c r="QO1">
        <v>113.75</v>
      </c>
      <c r="QP1">
        <v>114</v>
      </c>
      <c r="QQ1">
        <v>114.25</v>
      </c>
      <c r="QR1">
        <v>114.5</v>
      </c>
      <c r="QS1">
        <v>114.75</v>
      </c>
      <c r="QT1">
        <v>115</v>
      </c>
      <c r="QU1">
        <v>115.25</v>
      </c>
      <c r="QV1">
        <v>115.5</v>
      </c>
      <c r="QW1">
        <v>115.75</v>
      </c>
      <c r="QX1">
        <v>116</v>
      </c>
      <c r="QY1">
        <v>116.25</v>
      </c>
      <c r="QZ1">
        <v>116.5</v>
      </c>
      <c r="RA1">
        <v>116.75</v>
      </c>
      <c r="RB1">
        <v>117</v>
      </c>
      <c r="RC1">
        <v>117.25</v>
      </c>
      <c r="RD1">
        <v>117.5</v>
      </c>
      <c r="RE1">
        <v>117.75</v>
      </c>
      <c r="RF1">
        <v>118</v>
      </c>
      <c r="RG1">
        <v>118.25</v>
      </c>
      <c r="RH1">
        <v>118.5</v>
      </c>
      <c r="RI1">
        <v>118.75</v>
      </c>
      <c r="RJ1">
        <v>119</v>
      </c>
      <c r="RK1">
        <v>119.25</v>
      </c>
      <c r="RL1">
        <v>119.5</v>
      </c>
      <c r="RM1">
        <v>119.75</v>
      </c>
      <c r="RN1">
        <v>120</v>
      </c>
      <c r="RO1">
        <v>120.25</v>
      </c>
      <c r="RP1">
        <v>120.5</v>
      </c>
      <c r="RQ1">
        <v>120.75</v>
      </c>
      <c r="RR1">
        <v>121</v>
      </c>
      <c r="RS1">
        <v>121.25</v>
      </c>
      <c r="RT1">
        <v>121.5</v>
      </c>
      <c r="RU1">
        <v>121.75</v>
      </c>
      <c r="RV1">
        <v>122</v>
      </c>
      <c r="RW1">
        <v>122.25</v>
      </c>
      <c r="RX1">
        <v>122.5</v>
      </c>
      <c r="RY1">
        <v>122.75</v>
      </c>
      <c r="RZ1">
        <v>123</v>
      </c>
      <c r="SA1">
        <v>123.25</v>
      </c>
      <c r="SB1">
        <v>123.5</v>
      </c>
      <c r="SC1">
        <v>123.75</v>
      </c>
      <c r="SD1">
        <v>124</v>
      </c>
      <c r="SE1">
        <v>124.25</v>
      </c>
      <c r="SF1">
        <v>124.5</v>
      </c>
      <c r="SG1">
        <v>124.75</v>
      </c>
      <c r="SH1">
        <v>125</v>
      </c>
      <c r="SI1">
        <v>125.25</v>
      </c>
      <c r="SJ1">
        <v>125.5</v>
      </c>
      <c r="SK1">
        <v>125.75</v>
      </c>
      <c r="SL1">
        <v>126</v>
      </c>
      <c r="SM1">
        <v>126.25</v>
      </c>
      <c r="SN1">
        <v>126.5</v>
      </c>
      <c r="SO1">
        <v>126.75</v>
      </c>
      <c r="SP1">
        <v>127</v>
      </c>
      <c r="SQ1">
        <v>127.25</v>
      </c>
      <c r="SR1">
        <v>127.5</v>
      </c>
      <c r="SS1">
        <v>127.75</v>
      </c>
      <c r="ST1">
        <v>128</v>
      </c>
      <c r="SU1">
        <v>128.25</v>
      </c>
      <c r="SV1">
        <v>128.5</v>
      </c>
      <c r="SW1">
        <v>128.75</v>
      </c>
      <c r="SX1">
        <v>129</v>
      </c>
      <c r="SY1">
        <v>129.25</v>
      </c>
      <c r="SZ1">
        <v>129.5</v>
      </c>
      <c r="TA1">
        <v>129.75</v>
      </c>
      <c r="TB1">
        <v>130</v>
      </c>
      <c r="TC1">
        <v>130.25</v>
      </c>
      <c r="TD1">
        <v>130.5</v>
      </c>
      <c r="TE1">
        <v>130.75</v>
      </c>
      <c r="TF1">
        <v>131</v>
      </c>
      <c r="TG1">
        <v>131.25</v>
      </c>
      <c r="TH1">
        <v>131.5</v>
      </c>
      <c r="TI1">
        <v>131.75</v>
      </c>
      <c r="TJ1">
        <v>132</v>
      </c>
      <c r="TK1">
        <v>132.25</v>
      </c>
      <c r="TL1">
        <v>132.5</v>
      </c>
      <c r="TM1">
        <v>132.75</v>
      </c>
      <c r="TN1">
        <v>133</v>
      </c>
      <c r="TO1">
        <v>133.25</v>
      </c>
      <c r="TP1">
        <v>133.5</v>
      </c>
      <c r="TQ1">
        <v>133.75</v>
      </c>
      <c r="TR1">
        <v>134</v>
      </c>
      <c r="TS1">
        <v>134.25</v>
      </c>
      <c r="TT1">
        <v>134.5</v>
      </c>
      <c r="TU1">
        <v>134.75</v>
      </c>
      <c r="TV1">
        <v>135</v>
      </c>
      <c r="TW1">
        <v>135.25</v>
      </c>
      <c r="TX1">
        <v>135.5</v>
      </c>
      <c r="TY1">
        <v>135.75</v>
      </c>
      <c r="TZ1">
        <v>136</v>
      </c>
      <c r="UA1">
        <v>136.25</v>
      </c>
      <c r="UB1">
        <v>136.5</v>
      </c>
      <c r="UC1">
        <v>136.75</v>
      </c>
      <c r="UD1">
        <v>137</v>
      </c>
      <c r="UE1">
        <v>137.25</v>
      </c>
      <c r="UF1">
        <v>137.5</v>
      </c>
      <c r="UG1">
        <v>137.75</v>
      </c>
      <c r="UH1">
        <v>138</v>
      </c>
      <c r="UI1">
        <v>138.25</v>
      </c>
      <c r="UJ1">
        <v>138.5</v>
      </c>
      <c r="UK1">
        <v>138.75</v>
      </c>
      <c r="UL1">
        <v>139</v>
      </c>
      <c r="UM1">
        <v>139.25</v>
      </c>
      <c r="UN1">
        <v>139.5</v>
      </c>
      <c r="UO1">
        <v>139.75</v>
      </c>
      <c r="UP1">
        <v>140</v>
      </c>
      <c r="UQ1">
        <v>140.25</v>
      </c>
      <c r="UR1">
        <v>140.5</v>
      </c>
      <c r="US1">
        <v>140.75</v>
      </c>
      <c r="UT1">
        <v>141</v>
      </c>
      <c r="UU1">
        <v>141.25</v>
      </c>
      <c r="UV1">
        <v>141.5</v>
      </c>
      <c r="UW1">
        <v>141.75</v>
      </c>
      <c r="UX1">
        <v>142</v>
      </c>
      <c r="UY1">
        <v>142.25</v>
      </c>
      <c r="UZ1">
        <v>142.5</v>
      </c>
      <c r="VA1">
        <v>142.75</v>
      </c>
      <c r="VB1">
        <v>143</v>
      </c>
      <c r="VC1">
        <v>143.25</v>
      </c>
      <c r="VD1">
        <v>143.5</v>
      </c>
      <c r="VE1">
        <v>143.75</v>
      </c>
      <c r="VF1">
        <v>144</v>
      </c>
      <c r="VG1">
        <v>144.25</v>
      </c>
      <c r="VH1">
        <v>144.5</v>
      </c>
      <c r="VI1">
        <v>144.75</v>
      </c>
      <c r="VJ1">
        <v>145</v>
      </c>
      <c r="VK1">
        <v>145.25</v>
      </c>
      <c r="VL1">
        <v>145.5</v>
      </c>
      <c r="VM1">
        <v>145.75</v>
      </c>
      <c r="VN1">
        <v>146</v>
      </c>
      <c r="VO1">
        <v>146.25</v>
      </c>
      <c r="VP1">
        <v>146.5</v>
      </c>
      <c r="VQ1">
        <v>146.75</v>
      </c>
      <c r="VR1">
        <v>147</v>
      </c>
      <c r="VS1">
        <v>147.25</v>
      </c>
      <c r="VT1">
        <v>147.5</v>
      </c>
      <c r="VU1">
        <v>147.75</v>
      </c>
      <c r="VV1">
        <v>148</v>
      </c>
      <c r="VW1">
        <v>148.25</v>
      </c>
      <c r="VX1">
        <v>148.5</v>
      </c>
      <c r="VY1">
        <v>148.75</v>
      </c>
      <c r="VZ1">
        <v>149</v>
      </c>
      <c r="WA1">
        <v>149.25</v>
      </c>
      <c r="WB1">
        <v>149.5</v>
      </c>
      <c r="WC1">
        <v>149.75</v>
      </c>
      <c r="WD1">
        <v>150</v>
      </c>
      <c r="WE1">
        <v>150.25</v>
      </c>
      <c r="WF1">
        <v>150.5</v>
      </c>
      <c r="WG1">
        <v>150.75</v>
      </c>
      <c r="WH1">
        <v>151</v>
      </c>
      <c r="WI1">
        <v>151.25</v>
      </c>
      <c r="WJ1">
        <v>151.5</v>
      </c>
      <c r="WK1">
        <v>151.75</v>
      </c>
      <c r="WL1">
        <v>152</v>
      </c>
      <c r="WM1">
        <v>152.25</v>
      </c>
      <c r="WN1">
        <v>152.5</v>
      </c>
      <c r="WO1">
        <v>152.75</v>
      </c>
      <c r="WP1">
        <v>153</v>
      </c>
      <c r="WQ1">
        <v>153.25</v>
      </c>
      <c r="WR1">
        <v>153.5</v>
      </c>
      <c r="WS1">
        <v>153.75</v>
      </c>
      <c r="WT1">
        <v>154</v>
      </c>
      <c r="WU1">
        <v>154.25</v>
      </c>
      <c r="WV1">
        <v>154.5</v>
      </c>
      <c r="WW1">
        <v>154.75</v>
      </c>
      <c r="WX1">
        <v>155</v>
      </c>
      <c r="WY1">
        <v>155.25</v>
      </c>
      <c r="WZ1">
        <v>155.5</v>
      </c>
      <c r="XA1">
        <v>155.75</v>
      </c>
      <c r="XB1">
        <v>156</v>
      </c>
      <c r="XC1">
        <v>156.25</v>
      </c>
      <c r="XD1">
        <v>156.5</v>
      </c>
      <c r="XE1">
        <v>156.75</v>
      </c>
      <c r="XF1">
        <v>157</v>
      </c>
      <c r="XG1">
        <v>157.25</v>
      </c>
      <c r="XH1">
        <v>157.5</v>
      </c>
      <c r="XI1">
        <v>157.75</v>
      </c>
      <c r="XJ1">
        <v>158</v>
      </c>
      <c r="XK1">
        <v>158.25</v>
      </c>
      <c r="XL1">
        <v>158.5</v>
      </c>
      <c r="XM1">
        <v>158.75</v>
      </c>
      <c r="XN1">
        <v>159</v>
      </c>
      <c r="XO1">
        <v>159.25</v>
      </c>
      <c r="XP1">
        <v>159.5</v>
      </c>
      <c r="XQ1">
        <v>159.75</v>
      </c>
      <c r="XR1">
        <v>160</v>
      </c>
      <c r="XS1">
        <v>160.25</v>
      </c>
      <c r="XT1">
        <v>160.5</v>
      </c>
      <c r="XU1">
        <v>160.75</v>
      </c>
      <c r="XV1">
        <v>161</v>
      </c>
      <c r="XW1">
        <v>161.25</v>
      </c>
      <c r="XX1">
        <v>161.5</v>
      </c>
      <c r="XY1">
        <v>161.75</v>
      </c>
      <c r="XZ1">
        <v>162</v>
      </c>
      <c r="YA1">
        <v>162.25</v>
      </c>
      <c r="YB1">
        <v>162.5</v>
      </c>
      <c r="YC1">
        <v>162.75</v>
      </c>
      <c r="YD1">
        <v>163</v>
      </c>
      <c r="YE1">
        <v>163.25</v>
      </c>
      <c r="YF1">
        <v>163.5</v>
      </c>
      <c r="YG1">
        <v>163.75</v>
      </c>
      <c r="YH1">
        <v>164</v>
      </c>
      <c r="YI1">
        <v>164.25</v>
      </c>
      <c r="YJ1">
        <v>164.5</v>
      </c>
      <c r="YK1">
        <v>164.75</v>
      </c>
      <c r="YL1">
        <v>165</v>
      </c>
      <c r="YM1">
        <v>165.25</v>
      </c>
      <c r="YN1">
        <v>165.5</v>
      </c>
      <c r="YO1">
        <v>165.75</v>
      </c>
      <c r="YP1">
        <v>166</v>
      </c>
      <c r="YQ1">
        <v>166.25</v>
      </c>
      <c r="YR1">
        <v>166.5</v>
      </c>
      <c r="YS1">
        <v>166.75</v>
      </c>
      <c r="YT1">
        <v>167</v>
      </c>
      <c r="YU1">
        <v>167.25</v>
      </c>
      <c r="YV1">
        <v>167.5</v>
      </c>
      <c r="YW1">
        <v>167.75</v>
      </c>
      <c r="YX1">
        <v>168</v>
      </c>
      <c r="YY1">
        <v>168.25</v>
      </c>
      <c r="YZ1">
        <v>168.5</v>
      </c>
      <c r="ZA1">
        <v>168.75</v>
      </c>
      <c r="ZB1">
        <v>169</v>
      </c>
      <c r="ZC1">
        <v>169.25</v>
      </c>
      <c r="ZD1">
        <v>169.5</v>
      </c>
      <c r="ZE1">
        <v>169.75</v>
      </c>
      <c r="ZF1">
        <v>170</v>
      </c>
      <c r="ZG1">
        <v>170.25</v>
      </c>
      <c r="ZH1">
        <v>170.5</v>
      </c>
      <c r="ZI1">
        <v>170.75</v>
      </c>
      <c r="ZJ1">
        <v>171</v>
      </c>
      <c r="ZK1">
        <v>171.25</v>
      </c>
      <c r="ZL1">
        <v>171.5</v>
      </c>
      <c r="ZM1">
        <v>171.75</v>
      </c>
      <c r="ZN1">
        <v>172</v>
      </c>
      <c r="ZO1">
        <v>172.25</v>
      </c>
      <c r="ZP1">
        <v>172.5</v>
      </c>
      <c r="ZQ1">
        <v>172.75</v>
      </c>
      <c r="ZR1">
        <v>173</v>
      </c>
      <c r="ZS1">
        <v>173.25</v>
      </c>
      <c r="ZT1">
        <v>173.5</v>
      </c>
      <c r="ZU1">
        <v>173.75</v>
      </c>
      <c r="ZV1">
        <v>174</v>
      </c>
      <c r="ZW1">
        <v>174.25</v>
      </c>
      <c r="ZX1">
        <v>174.5</v>
      </c>
      <c r="ZY1">
        <v>174.75</v>
      </c>
      <c r="ZZ1">
        <v>175</v>
      </c>
      <c r="AAA1">
        <v>175.25</v>
      </c>
      <c r="AAB1">
        <v>175.5</v>
      </c>
      <c r="AAC1">
        <v>175.75</v>
      </c>
      <c r="AAD1">
        <v>176</v>
      </c>
      <c r="AAE1">
        <v>176.25</v>
      </c>
      <c r="AAF1">
        <v>176.5</v>
      </c>
      <c r="AAG1">
        <v>176.75</v>
      </c>
      <c r="AAH1">
        <v>177</v>
      </c>
      <c r="AAI1">
        <v>177.25</v>
      </c>
      <c r="AAJ1">
        <v>177.5</v>
      </c>
      <c r="AAK1">
        <v>177.75</v>
      </c>
      <c r="AAL1">
        <v>178</v>
      </c>
      <c r="AAM1">
        <v>178.25</v>
      </c>
      <c r="AAN1">
        <v>178.5</v>
      </c>
      <c r="AAO1">
        <v>178.75</v>
      </c>
      <c r="AAP1">
        <v>179</v>
      </c>
      <c r="AAQ1">
        <v>179.25</v>
      </c>
      <c r="AAR1">
        <v>179.5</v>
      </c>
      <c r="AAS1">
        <v>179.75</v>
      </c>
      <c r="AAT1">
        <v>180</v>
      </c>
      <c r="AAU1">
        <v>180.25</v>
      </c>
      <c r="AAV1">
        <v>180.5</v>
      </c>
      <c r="AAW1">
        <v>180.75</v>
      </c>
      <c r="AAX1">
        <v>181</v>
      </c>
      <c r="AAY1">
        <v>181.25</v>
      </c>
      <c r="AAZ1">
        <v>181.5</v>
      </c>
      <c r="ABA1">
        <v>181.75</v>
      </c>
      <c r="ABB1">
        <v>182</v>
      </c>
      <c r="ABC1">
        <v>182.25</v>
      </c>
      <c r="ABD1">
        <v>182.5</v>
      </c>
      <c r="ABE1">
        <v>182.75</v>
      </c>
      <c r="ABF1">
        <v>183</v>
      </c>
      <c r="ABG1">
        <v>183.25</v>
      </c>
      <c r="ABH1">
        <v>183.5</v>
      </c>
      <c r="ABI1">
        <v>183.75</v>
      </c>
      <c r="ABJ1">
        <v>184</v>
      </c>
      <c r="ABK1">
        <v>184.25</v>
      </c>
      <c r="ABL1">
        <v>184.5</v>
      </c>
      <c r="ABM1">
        <v>184.75</v>
      </c>
      <c r="ABN1">
        <v>185</v>
      </c>
      <c r="ABO1">
        <v>185.25</v>
      </c>
      <c r="ABP1">
        <v>185.5</v>
      </c>
      <c r="ABQ1">
        <v>185.75</v>
      </c>
      <c r="ABR1">
        <v>186</v>
      </c>
      <c r="ABS1">
        <v>186.25</v>
      </c>
      <c r="ABT1">
        <v>186.5</v>
      </c>
      <c r="ABU1">
        <v>186.75</v>
      </c>
      <c r="ABV1">
        <v>187</v>
      </c>
      <c r="ABW1">
        <v>187.25</v>
      </c>
      <c r="ABX1">
        <v>187.5</v>
      </c>
      <c r="ABY1">
        <v>187.75</v>
      </c>
      <c r="ABZ1">
        <v>188</v>
      </c>
      <c r="ACA1">
        <v>188.25</v>
      </c>
      <c r="ACB1">
        <v>188.5</v>
      </c>
      <c r="ACC1">
        <v>188.75</v>
      </c>
      <c r="ACD1">
        <v>189</v>
      </c>
      <c r="ACE1">
        <v>189.25</v>
      </c>
      <c r="ACF1">
        <v>189.5</v>
      </c>
      <c r="ACG1">
        <v>189.75</v>
      </c>
      <c r="ACH1">
        <v>190</v>
      </c>
      <c r="ACI1">
        <v>190.25</v>
      </c>
      <c r="ACJ1">
        <v>190.5</v>
      </c>
      <c r="ACK1">
        <v>190.75</v>
      </c>
      <c r="ACL1">
        <v>191</v>
      </c>
      <c r="ACM1">
        <v>191.25</v>
      </c>
      <c r="ACN1">
        <v>191.5</v>
      </c>
      <c r="ACO1">
        <v>191.75</v>
      </c>
      <c r="ACP1">
        <v>192</v>
      </c>
      <c r="ACQ1">
        <v>192.25</v>
      </c>
      <c r="ACR1">
        <v>192.5</v>
      </c>
      <c r="ACS1">
        <v>192.75</v>
      </c>
      <c r="ACT1">
        <v>193</v>
      </c>
      <c r="ACU1">
        <v>193.25</v>
      </c>
      <c r="ACV1">
        <v>193.5</v>
      </c>
      <c r="ACW1">
        <v>193.75</v>
      </c>
      <c r="ACX1">
        <v>194</v>
      </c>
      <c r="ACY1">
        <v>194.25</v>
      </c>
      <c r="ACZ1">
        <v>194.5</v>
      </c>
      <c r="ADA1">
        <v>194.75</v>
      </c>
      <c r="ADB1">
        <v>195</v>
      </c>
      <c r="ADC1">
        <v>195.25</v>
      </c>
      <c r="ADD1">
        <v>195.5</v>
      </c>
      <c r="ADE1">
        <v>195.75</v>
      </c>
      <c r="ADF1">
        <v>196</v>
      </c>
      <c r="ADG1">
        <v>196.25</v>
      </c>
      <c r="ADH1">
        <v>196.5</v>
      </c>
      <c r="ADI1">
        <v>196.75</v>
      </c>
      <c r="ADJ1">
        <v>197</v>
      </c>
      <c r="ADK1">
        <v>197.25</v>
      </c>
      <c r="ADL1">
        <v>197.5</v>
      </c>
      <c r="ADM1">
        <v>197.75</v>
      </c>
      <c r="ADN1">
        <v>198</v>
      </c>
      <c r="ADO1">
        <v>198.25</v>
      </c>
      <c r="ADP1">
        <v>198.5</v>
      </c>
      <c r="ADQ1">
        <v>198.75</v>
      </c>
      <c r="ADR1">
        <v>199</v>
      </c>
      <c r="ADS1">
        <v>199.25</v>
      </c>
      <c r="ADT1">
        <v>199.5</v>
      </c>
      <c r="ADU1">
        <v>199.75</v>
      </c>
      <c r="ADV1">
        <v>200</v>
      </c>
    </row>
    <row r="2" spans="1:802" x14ac:dyDescent="0.25">
      <c r="A2" t="e">
        <f ca="1">_xll.BDH(CONCATENATE("TZA US 04/15/16 P", B$1, " Equity"), "PX_LAST", "1/1/1900", "4/15/2016")</f>
        <v>#NAME?</v>
      </c>
      <c r="C2" t="e">
        <f ca="1">_xll.BDH(CONCATENATE("TZA US 04/15/16 P", D$1, " Equity"), "PX_LAST", "1/1/1900", "4/15/2016")</f>
        <v>#NAME?</v>
      </c>
      <c r="E2" s="1" t="e">
        <f ca="1">_xll.BDH(CONCATENATE("TZA US 04/15/16 P", F$1, " Equity"),"PX_LAST","1/1/1900","4/15/2016","cols=2;rows=2")</f>
        <v>#NAME?</v>
      </c>
      <c r="G2" t="e">
        <f ca="1">_xll.BDH(CONCATENATE("TZA US 04/15/16 P", H$1, " Equity"), "PX_LAST", "1/1/1900", "4/15/2016")</f>
        <v>#NAME?</v>
      </c>
      <c r="I2" s="1" t="e">
        <f ca="1">_xll.BDH(CONCATENATE("TZA US 04/15/16 P", J$1, " Equity"),"PX_LAST","1/1/1900","4/15/2016","cols=2;rows=1")</f>
        <v>#NAME?</v>
      </c>
      <c r="K2" s="1" t="e">
        <f ca="1">_xll.BDH(CONCATENATE("TZA US 04/15/16 P", L$1, " Equity"),"PX_LAST","1/1/1900","4/15/2016")</f>
        <v>#NAME?</v>
      </c>
      <c r="M2" t="e">
        <f ca="1">_xll.BDH(CONCATENATE("TZA US 04/15/16 P", N$1, " Equity"), "PX_LAST", "1/1/1900", "4/15/2016")</f>
        <v>#NAME?</v>
      </c>
      <c r="O2" t="e">
        <f ca="1">_xll.BDH(CONCATENATE("TZA US 04/15/16 P", P$1, " Equity"), "PX_LAST", "1/1/1900", "4/15/2016")</f>
        <v>#NAME?</v>
      </c>
      <c r="Q2" s="1" t="e">
        <f ca="1">_xll.BDH(CONCATENATE("TZA US 04/15/16 P", R$1, " Equity"),"PX_LAST","1/1/1900","4/15/2016")</f>
        <v>#NAME?</v>
      </c>
      <c r="S2" t="e">
        <f ca="1">_xll.BDH(CONCATENATE("TZA US 04/15/16 P", T$1, " Equity"), "PX_LAST", "1/1/1900", "4/15/2016")</f>
        <v>#NAME?</v>
      </c>
      <c r="U2" t="e">
        <f ca="1">_xll.BDH(CONCATENATE("TZA US 04/15/16 P", V$1, " Equity"), "PX_LAST", "1/1/1900", "4/15/2016")</f>
        <v>#NAME?</v>
      </c>
      <c r="W2" s="1" t="e">
        <f ca="1">_xll.BDH(CONCATENATE("TZA US 04/15/16 P", X$1, " Equity"),"PX_LAST","1/1/1900","4/15/2016")</f>
        <v>#NAME?</v>
      </c>
      <c r="Y2" t="e">
        <f ca="1">_xll.BDH(CONCATENATE("TZA US 04/15/16 P", Z$1, " Equity"), "PX_LAST", "1/1/1900", "4/15/2016")</f>
        <v>#NAME?</v>
      </c>
      <c r="AA2" t="e">
        <f ca="1">_xll.BDH(CONCATENATE("TZA US 04/15/16 P", AB$1, " Equity"), "PX_LAST", "1/1/1900", "4/15/2016")</f>
        <v>#NAME?</v>
      </c>
      <c r="AC2" s="1" t="e">
        <f ca="1">_xll.BDH(CONCATENATE("TZA US 04/15/16 P", AD$1, " Equity"),"PX_LAST","1/1/1900","4/15/2016")</f>
        <v>#NAME?</v>
      </c>
      <c r="AE2" t="e">
        <f ca="1">_xll.BDH(CONCATENATE("TZA US 04/15/16 P", AF$1, " Equity"), "PX_LAST", "1/1/1900", "4/15/2016")</f>
        <v>#NAME?</v>
      </c>
      <c r="AG2" t="e">
        <f ca="1">_xll.BDH(CONCATENATE("TZA US 04/15/16 P", AH$1, " Equity"), "PX_LAST", "1/1/1900", "4/15/2016")</f>
        <v>#NAME?</v>
      </c>
      <c r="AI2" s="1" t="e">
        <f ca="1">_xll.BDH(CONCATENATE("TZA US 04/15/16 P", AJ$1, " Equity"),"PX_LAST","1/1/1900","4/15/2016")</f>
        <v>#NAME?</v>
      </c>
      <c r="AK2" s="1" t="e">
        <f ca="1">_xll.BDH(CONCATENATE("TZA US 04/15/16 P", AL$1, " Equity"),"PX_LAST","1/1/1900","4/15/2016","cols=2;rows=8")</f>
        <v>#NAME?</v>
      </c>
      <c r="AM2" t="e">
        <f ca="1">_xll.BDH(CONCATENATE("TZA US 04/15/16 P", AN$1, " Equity"), "PX_LAST", "1/1/1900", "4/15/2016")</f>
        <v>#NAME?</v>
      </c>
      <c r="AO2" s="1" t="e">
        <f ca="1">_xll.BDH(CONCATENATE("TZA US 04/15/16 P", AP$1, " Equity"),"PX_LAST","1/1/1900","4/15/2016","cols=2;rows=5")</f>
        <v>#NAME?</v>
      </c>
      <c r="AQ2" t="e">
        <f ca="1">_xll.BDH(CONCATENATE("TZA US 04/15/16 P", AR$1, " Equity"), "PX_LAST", "1/1/1900", "4/15/2016")</f>
        <v>#NAME?</v>
      </c>
      <c r="AS2" s="1" t="e">
        <f ca="1">_xll.BDH(CONCATENATE("TZA US 04/15/16 P", AT$1, " Equity"),"PX_LAST","1/1/1900","4/15/2016","cols=2;rows=11")</f>
        <v>#NAME?</v>
      </c>
      <c r="AU2" s="1" t="e">
        <f ca="1">_xll.BDH(CONCATENATE("TZA US 04/15/16 P", AV$1, " Equity"),"PX_LAST","1/1/1900","4/15/2016")</f>
        <v>#NAME?</v>
      </c>
      <c r="AW2" s="1" t="e">
        <f ca="1">_xll.BDH(CONCATENATE("TZA US 04/15/16 P", AX$1, " Equity"),"PX_LAST","1/1/1900","4/15/2016","cols=2;rows=25")</f>
        <v>#NAME?</v>
      </c>
      <c r="AY2" t="e">
        <f ca="1">_xll.BDH(CONCATENATE("TZA US 04/15/16 P", AZ$1, " Equity"), "PX_LAST", "1/1/1900", "4/15/2016")</f>
        <v>#NAME?</v>
      </c>
      <c r="BA2" s="1" t="e">
        <f ca="1">_xll.BDH(CONCATENATE("TZA US 04/15/16 P", BB$1, " Equity"),"PX_LAST","1/1/1900","4/15/2016","cols=2;rows=2")</f>
        <v>#NAME?</v>
      </c>
      <c r="BC2" t="e">
        <f ca="1">_xll.BDH(CONCATENATE("TZA US 04/15/16 P", BD$1, " Equity"), "PX_LAST", "1/1/1900", "4/15/2016")</f>
        <v>#NAME?</v>
      </c>
      <c r="BE2" s="1" t="e">
        <f ca="1">_xll.BDH(CONCATENATE("TZA US 04/15/16 P", BF$1, " Equity"),"PX_LAST","1/1/1900","4/15/2016","cols=2;rows=3")</f>
        <v>#NAME?</v>
      </c>
      <c r="BG2" s="1" t="e">
        <f ca="1">_xll.BDH(CONCATENATE("TZA US 04/15/16 P", BH$1, " Equity"),"PX_LAST","1/1/1900","4/15/2016")</f>
        <v>#NAME?</v>
      </c>
      <c r="BI2" t="e">
        <f ca="1">_xll.BDH(CONCATENATE("TZA US 04/15/16 P", BJ$1, " Equity"), "PX_LAST", "1/1/1900", "4/15/2016")</f>
        <v>#NAME?</v>
      </c>
      <c r="BK2" t="e">
        <f ca="1">_xll.BDH(CONCATENATE("TZA US 04/15/16 P", BL$1, " Equity"), "PX_LAST", "1/1/1900", "4/15/2016")</f>
        <v>#NAME?</v>
      </c>
      <c r="BM2" s="1" t="e">
        <f ca="1">_xll.BDH(CONCATENATE("TZA US 04/15/16 P", BN$1, " Equity"),"PX_LAST","1/1/1900","4/15/2016","cols=2;rows=1")</f>
        <v>#NAME?</v>
      </c>
      <c r="BO2" t="e">
        <f ca="1">_xll.BDH(CONCATENATE("TZA US 04/15/16 P", BP$1, " Equity"), "PX_LAST", "1/1/1900", "4/15/2016")</f>
        <v>#NAME?</v>
      </c>
      <c r="BQ2" s="1" t="e">
        <f ca="1">_xll.BDH(CONCATENATE("TZA US 04/15/16 P", BR$1, " Equity"),"PX_LAST","1/1/1900","4/15/2016","cols=2;rows=2")</f>
        <v>#NAME?</v>
      </c>
      <c r="BS2" s="1" t="e">
        <f ca="1">_xll.BDH(CONCATENATE("TZA US 04/15/16 P", BT$1, " Equity"),"PX_LAST","1/1/1900","4/15/2016")</f>
        <v>#NAME?</v>
      </c>
      <c r="BU2" s="1" t="e">
        <f ca="1">_xll.BDH(CONCATENATE("TZA US 04/15/16 P", BV$1, " Equity"),"PX_LAST","1/1/1900","4/15/2016","cols=2;rows=2")</f>
        <v>#NAME?</v>
      </c>
      <c r="BW2" t="e">
        <f ca="1">_xll.BDH(CONCATENATE("TZA US 04/15/16 P", BX$1, " Equity"), "PX_LAST", "1/1/1900", "4/15/2016")</f>
        <v>#NAME?</v>
      </c>
      <c r="BY2" s="1" t="e">
        <f ca="1">_xll.BDH(CONCATENATE("TZA US 04/15/16 P", BZ$1, " Equity"),"PX_LAST","1/1/1900","4/15/2016")</f>
        <v>#NAME?</v>
      </c>
      <c r="CA2" t="e">
        <f ca="1">_xll.BDH(CONCATENATE("TZA US 04/15/16 P", CB$1, " Equity"), "PX_LAST", "1/1/1900", "4/15/2016")</f>
        <v>#NAME?</v>
      </c>
      <c r="CC2" s="1" t="e">
        <f ca="1">_xll.BDH(CONCATENATE("TZA US 04/15/16 P", CD$1, " Equity"),"PX_LAST","1/1/1900","4/15/2016","cols=2;rows=2")</f>
        <v>#NAME?</v>
      </c>
      <c r="CE2" s="1" t="e">
        <f ca="1">_xll.BDH(CONCATENATE("TZA US 04/15/16 P", CF$1, " Equity"),"PX_LAST","1/1/1900","4/15/2016")</f>
        <v>#NAME?</v>
      </c>
      <c r="CG2" s="1" t="e">
        <f ca="1">_xll.BDH(CONCATENATE("TZA US 04/15/16 P", CH$1, " Equity"),"PX_LAST","1/1/1900","4/15/2016","cols=2;rows=2")</f>
        <v>#NAME?</v>
      </c>
      <c r="CI2" t="e">
        <f ca="1">_xll.BDH(CONCATENATE("TZA US 04/15/16 P", CJ$1, " Equity"), "PX_LAST", "1/1/1900", "4/15/2016")</f>
        <v>#NAME?</v>
      </c>
      <c r="CK2" s="1" t="e">
        <f ca="1">_xll.BDH(CONCATENATE("TZA US 04/15/16 P", CL$1, " Equity"),"PX_LAST","1/1/1900","4/15/2016","cols=2;rows=6")</f>
        <v>#NAME?</v>
      </c>
      <c r="CM2" t="e">
        <f ca="1">_xll.BDH(CONCATENATE("TZA US 04/15/16 P", CN$1, " Equity"), "PX_LAST", "1/1/1900", "4/15/2016")</f>
        <v>#NAME?</v>
      </c>
      <c r="CO2" t="e">
        <f ca="1">_xll.BDH(CONCATENATE("TZA US 04/15/16 P", CP$1, " Equity"), "PX_LAST", "1/1/1900", "4/15/2016")</f>
        <v>#NAME?</v>
      </c>
      <c r="CQ2" s="1" t="e">
        <f ca="1">_xll.BDH(CONCATENATE("TZA US 04/15/16 P", CR$1, " Equity"),"PX_LAST","1/1/1900","4/15/2016")</f>
        <v>#NAME?</v>
      </c>
      <c r="CS2" s="1" t="e">
        <f ca="1">_xll.BDH(CONCATENATE("TZA US 04/15/16 P", CT$1, " Equity"),"PX_LAST","1/1/1900","4/15/2016","cols=2;rows=1")</f>
        <v>#NAME?</v>
      </c>
      <c r="CU2" t="e">
        <f ca="1">_xll.BDH(CONCATENATE("TZA US 04/15/16 P", CV$1, " Equity"), "PX_LAST", "1/1/1900", "4/15/2016")</f>
        <v>#NAME?</v>
      </c>
      <c r="CW2" s="1" t="e">
        <f ca="1">_xll.BDH(CONCATENATE("TZA US 04/15/16 P", CX$1, " Equity"),"PX_LAST","1/1/1900","4/15/2016")</f>
        <v>#NAME?</v>
      </c>
      <c r="CY2" t="e">
        <f ca="1">_xll.BDH(CONCATENATE("TZA US 04/15/16 P", CZ$1, " Equity"), "PX_LAST", "1/1/1900", "4/15/2016")</f>
        <v>#NAME?</v>
      </c>
      <c r="DA2" t="e">
        <f ca="1">_xll.BDH(CONCATENATE("TZA US 04/15/16 P", DB$1, " Equity"), "PX_LAST", "1/1/1900", "4/15/2016")</f>
        <v>#NAME?</v>
      </c>
      <c r="DC2" s="1" t="e">
        <f ca="1">_xll.BDH(CONCATENATE("TZA US 04/15/16 P", DD$1, " Equity"),"PX_LAST","1/1/1900","4/15/2016")</f>
        <v>#NAME?</v>
      </c>
      <c r="DE2" t="e">
        <f ca="1">_xll.BDH(CONCATENATE("TZA US 04/15/16 P", DF$1, " Equity"), "PX_LAST", "1/1/1900", "4/15/2016")</f>
        <v>#NAME?</v>
      </c>
      <c r="DG2" t="e">
        <f ca="1">_xll.BDH(CONCATENATE("TZA US 04/15/16 P", DH$1, " Equity"), "PX_LAST", "1/1/1900", "4/15/2016")</f>
        <v>#NAME?</v>
      </c>
      <c r="DI2" s="1" t="e">
        <f ca="1">_xll.BDH(CONCATENATE("TZA US 04/15/16 P", DJ$1, " Equity"),"PX_LAST","1/1/1900","4/15/2016")</f>
        <v>#NAME?</v>
      </c>
      <c r="DK2" t="e">
        <f ca="1">_xll.BDH(CONCATENATE("TZA US 04/15/16 P", DL$1, " Equity"), "PX_LAST", "1/1/1900", "4/15/2016")</f>
        <v>#NAME?</v>
      </c>
      <c r="DM2" s="1" t="e">
        <f ca="1">_xll.BDH(CONCATENATE("TZA US 04/15/16 P", DN$1, " Equity"),"PX_LAST","1/1/1900","4/15/2016","cols=2;rows=1")</f>
        <v>#NAME?</v>
      </c>
      <c r="DO2" s="1" t="e">
        <f ca="1">_xll.BDH(CONCATENATE("TZA US 04/15/16 P", DP$1, " Equity"),"PX_LAST","1/1/1900","4/15/2016")</f>
        <v>#NAME?</v>
      </c>
      <c r="DQ2" s="1" t="e">
        <f ca="1">_xll.BDH(CONCATENATE("TZA US 04/15/16 P", DR$1, " Equity"),"PX_LAST","1/1/1900","4/15/2016","cols=2;rows=4")</f>
        <v>#NAME?</v>
      </c>
      <c r="DS2" t="e">
        <f ca="1">_xll.BDH(CONCATENATE("TZA US 04/15/16 P", DT$1, " Equity"), "PX_LAST", "1/1/1900", "4/15/2016")</f>
        <v>#NAME?</v>
      </c>
      <c r="DU2" s="1" t="e">
        <f ca="1">_xll.BDH(CONCATENATE("TZA US 04/15/16 P", DV$1, " Equity"),"PX_LAST","1/1/1900","4/15/2016","cols=2;rows=4")</f>
        <v>#NAME?</v>
      </c>
      <c r="DW2" t="e">
        <f ca="1">_xll.BDH(CONCATENATE("TZA US 04/15/16 P", DX$1, " Equity"), "PX_LAST", "1/1/1900", "4/15/2016")</f>
        <v>#NAME?</v>
      </c>
      <c r="DY2" s="1" t="e">
        <f ca="1">_xll.BDH(CONCATENATE("TZA US 04/15/16 P", DZ$1, " Equity"),"PX_LAST","1/1/1900","4/15/2016","cols=2;rows=6")</f>
        <v>#NAME?</v>
      </c>
      <c r="EA2" s="1" t="e">
        <f ca="1">_xll.BDH(CONCATENATE("TZA US 04/15/16 P", EB$1, " Equity"),"PX_LAST","1/1/1900","4/15/2016")</f>
        <v>#NAME?</v>
      </c>
      <c r="EC2" s="1" t="e">
        <f ca="1">_xll.BDH(CONCATENATE("TZA US 04/15/16 P", ED$1, " Equity"),"PX_LAST","1/1/1900","4/15/2016","cols=2;rows=6")</f>
        <v>#NAME?</v>
      </c>
      <c r="EE2" t="e">
        <f ca="1">_xll.BDH(CONCATENATE("TZA US 04/15/16 P", EF$1, " Equity"), "PX_LAST", "1/1/1900", "4/15/2016")</f>
        <v>#NAME?</v>
      </c>
      <c r="EG2" s="1" t="e">
        <f ca="1">_xll.BDH(CONCATENATE("TZA US 04/15/16 P", EH$1, " Equity"),"PX_LAST","1/1/1900","4/15/2016","cols=2;rows=10")</f>
        <v>#NAME?</v>
      </c>
      <c r="EI2" t="e">
        <f ca="1">_xll.BDH(CONCATENATE("TZA US 04/15/16 P", EJ$1, " Equity"), "PX_LAST", "1/1/1900", "4/15/2016")</f>
        <v>#NAME?</v>
      </c>
      <c r="EK2" s="1" t="e">
        <f ca="1">_xll.BDH(CONCATENATE("TZA US 04/15/16 P", EL$1, " Equity"),"PX_LAST","1/1/1900","4/15/2016","cols=2;rows=16")</f>
        <v>#NAME?</v>
      </c>
      <c r="EM2" s="1" t="e">
        <f ca="1">_xll.BDH(CONCATENATE("TZA US 04/15/16 P", EN$1, " Equity"),"PX_LAST","1/1/1900","4/15/2016")</f>
        <v>#NAME?</v>
      </c>
      <c r="EO2" s="1" t="e">
        <f ca="1">_xll.BDH(CONCATENATE("TZA US 04/15/16 P", EP$1, " Equity"),"PX_LAST","1/1/1900","4/15/2016","cols=2;rows=8")</f>
        <v>#NAME?</v>
      </c>
      <c r="EQ2" t="e">
        <f ca="1">_xll.BDH(CONCATENATE("TZA US 04/15/16 P", ER$1, " Equity"), "PX_LAST", "1/1/1900", "4/15/2016")</f>
        <v>#NAME?</v>
      </c>
      <c r="ES2" s="1" t="e">
        <f ca="1">_xll.BDH(CONCATENATE("TZA US 04/15/16 P", ET$1, " Equity"),"PX_LAST","1/1/1900","4/15/2016","cols=2;rows=13")</f>
        <v>#NAME?</v>
      </c>
      <c r="EU2" t="e">
        <f ca="1">_xll.BDH(CONCATENATE("TZA US 04/15/16 P", EV$1, " Equity"), "PX_LAST", "1/1/1900", "4/15/2016")</f>
        <v>#NAME?</v>
      </c>
      <c r="EW2" s="1" t="e">
        <f ca="1">_xll.BDH(CONCATENATE("TZA US 04/15/16 P", EX$1, " Equity"),"PX_LAST","1/1/1900","4/15/2016","cols=2;rows=17")</f>
        <v>#NAME?</v>
      </c>
      <c r="EY2" s="1" t="e">
        <f ca="1">_xll.BDH(CONCATENATE("TZA US 04/15/16 P", EZ$1, " Equity"),"PX_LAST","1/1/1900","4/15/2016")</f>
        <v>#NAME?</v>
      </c>
      <c r="FA2" s="1" t="e">
        <f ca="1">_xll.BDH(CONCATENATE("TZA US 04/15/16 P", FB$1, " Equity"),"PX_LAST","1/1/1900","4/15/2016","cols=2;rows=21")</f>
        <v>#NAME?</v>
      </c>
      <c r="FC2" t="e">
        <f ca="1">_xll.BDH(CONCATENATE("TZA US 04/15/16 P", FD$1, " Equity"), "PX_LAST", "1/1/1900", "4/15/2016")</f>
        <v>#NAME?</v>
      </c>
      <c r="FE2" s="1" t="e">
        <f ca="1">_xll.BDH(CONCATENATE("TZA US 04/15/16 P", FF$1, " Equity"),"PX_LAST","1/1/1900","4/15/2016","cols=2;rows=41")</f>
        <v>#NAME?</v>
      </c>
      <c r="FG2" s="1" t="e">
        <f ca="1">_xll.BDH(CONCATENATE("TZA US 04/15/16 P", FH$1, " Equity"),"PX_LAST","1/1/1900","4/15/2016","cols=2;rows=4")</f>
        <v>#NAME?</v>
      </c>
      <c r="FI2" s="1" t="e">
        <f ca="1">_xll.BDH(CONCATENATE("TZA US 04/15/16 P", FJ$1, " Equity"),"PX_LAST","1/1/1900","4/15/2016","cols=2;rows=27")</f>
        <v>#NAME?</v>
      </c>
      <c r="FK2" s="1" t="e">
        <f ca="1">_xll.BDH(CONCATENATE("TZA US 04/15/16 P", FL$1, " Equity"),"PX_LAST","1/1/1900","4/15/2016","cols=2;rows=3")</f>
        <v>#NAME?</v>
      </c>
      <c r="FM2" s="1" t="e">
        <f ca="1">_xll.BDH(CONCATENATE("TZA US 04/15/16 P", FN$1, " Equity"),"PX_LAST","1/1/1900","4/15/2016","cols=2;rows=40")</f>
        <v>#NAME?</v>
      </c>
      <c r="FO2" s="1" t="e">
        <f ca="1">_xll.BDH(CONCATENATE("TZA US 04/15/16 P", FP$1, " Equity"),"PX_LAST","1/1/1900","4/15/2016","cols=2;rows=7")</f>
        <v>#NAME?</v>
      </c>
      <c r="FQ2" s="1" t="e">
        <f ca="1">_xll.BDH(CONCATENATE("TZA US 04/15/16 P", FR$1, " Equity"),"PX_LAST","1/1/1900","4/15/2016","cols=2;rows=37")</f>
        <v>#NAME?</v>
      </c>
      <c r="FS2" s="1" t="e">
        <f ca="1">_xll.BDH(CONCATENATE("TZA US 04/15/16 P", FT$1, " Equity"),"PX_LAST","1/1/1900","4/15/2016","cols=2;rows=12")</f>
        <v>#NAME?</v>
      </c>
      <c r="FU2" s="1" t="e">
        <f ca="1">_xll.BDH(CONCATENATE("TZA US 04/15/16 P", FV$1, " Equity"),"PX_LAST","1/1/1900","4/15/2016","cols=2;rows=37")</f>
        <v>#NAME?</v>
      </c>
      <c r="FW2" s="1" t="e">
        <f ca="1">_xll.BDH(CONCATENATE("TZA US 04/15/16 P", FX$1, " Equity"),"PX_LAST","1/1/1900","4/15/2016","cols=2;rows=9")</f>
        <v>#NAME?</v>
      </c>
      <c r="FY2" s="1" t="e">
        <f ca="1">_xll.BDH(CONCATENATE("TZA US 04/15/16 P", FZ$1, " Equity"),"PX_LAST","1/1/1900","4/15/2016","cols=2;rows=57")</f>
        <v>#NAME?</v>
      </c>
      <c r="GA2" s="1" t="e">
        <f ca="1">_xll.BDH(CONCATENATE("TZA US 04/15/16 P", GB$1, " Equity"),"PX_LAST","1/1/1900","4/15/2016","cols=2;rows=5")</f>
        <v>#NAME?</v>
      </c>
      <c r="GC2" s="1" t="e">
        <f ca="1">_xll.BDH(CONCATENATE("TZA US 04/15/16 P", GD$1, " Equity"),"PX_LAST","1/1/1900","4/15/2016","cols=2;rows=39")</f>
        <v>#NAME?</v>
      </c>
      <c r="GE2" t="e">
        <f ca="1">_xll.BDH(CONCATENATE("TZA US 04/15/16 P", GF$1, " Equity"), "PX_LAST", "1/1/1900", "4/15/2016")</f>
        <v>#NAME?</v>
      </c>
      <c r="GG2" s="1" t="e">
        <f ca="1">_xll.BDH(CONCATENATE("TZA US 04/15/16 P", GH$1, " Equity"),"PX_LAST","1/1/1900","4/15/2016","cols=2;rows=45")</f>
        <v>#NAME?</v>
      </c>
      <c r="GI2" s="1" t="e">
        <f ca="1">_xll.BDH(CONCATENATE("TZA US 04/15/16 P", GJ$1, " Equity"),"PX_LAST","1/1/1900","4/15/2016","cols=2;rows=4")</f>
        <v>#NAME?</v>
      </c>
      <c r="GK2" s="1" t="e">
        <f ca="1">_xll.BDH(CONCATENATE("TZA US 04/15/16 P", GL$1, " Equity"),"PX_LAST","1/1/1900","4/15/2016","cols=2;rows=49")</f>
        <v>#NAME?</v>
      </c>
      <c r="GM2" t="e">
        <f ca="1">_xll.BDH(CONCATENATE("TZA US 04/15/16 P", GN$1, " Equity"), "PX_LAST", "1/1/1900", "4/15/2016")</f>
        <v>#NAME?</v>
      </c>
      <c r="GO2" s="1" t="e">
        <f ca="1">_xll.BDH(CONCATENATE("TZA US 04/15/16 P", GP$1, " Equity"),"PX_LAST","1/1/1900","4/15/2016","cols=2;rows=35")</f>
        <v>#NAME?</v>
      </c>
      <c r="GQ2" s="1" t="e">
        <f ca="1">_xll.BDH(CONCATENATE("TZA US 04/15/16 P", GR$1, " Equity"),"PX_LAST","1/1/1900","4/15/2016","cols=2;rows=1")</f>
        <v>#NAME?</v>
      </c>
      <c r="GS2" s="1" t="e">
        <f ca="1">_xll.BDH(CONCATENATE("TZA US 04/15/16 P", GT$1, " Equity"),"PX_LAST","1/1/1900","4/15/2016","cols=2;rows=49")</f>
        <v>#NAME?</v>
      </c>
      <c r="GU2" s="1" t="e">
        <f ca="1">_xll.BDH(CONCATENATE("TZA US 04/15/16 P", GV$1, " Equity"),"PX_LAST","1/1/1900","4/15/2016","cols=2;rows=2")</f>
        <v>#NAME?</v>
      </c>
      <c r="GW2" s="1" t="e">
        <f ca="1">_xll.BDH(CONCATENATE("TZA US 04/15/16 P", GX$1, " Equity"),"PX_LAST","1/1/1900","4/15/2016","cols=2;rows=26")</f>
        <v>#NAME?</v>
      </c>
      <c r="GY2" t="e">
        <f ca="1">_xll.BDH(CONCATENATE("TZA US 04/15/16 P", GZ$1, " Equity"), "PX_LAST", "1/1/1900", "4/15/2016")</f>
        <v>#NAME?</v>
      </c>
      <c r="HA2" s="1" t="e">
        <f ca="1">_xll.BDH(CONCATENATE("TZA US 04/15/16 P", HB$1, " Equity"),"PX_LAST","1/1/1900","4/15/2016","cols=2;rows=29")</f>
        <v>#NAME?</v>
      </c>
      <c r="HC2" t="e">
        <f ca="1">_xll.BDH(CONCATENATE("TZA US 04/15/16 P", HD$1, " Equity"), "PX_LAST", "1/1/1900", "4/15/2016")</f>
        <v>#NAME?</v>
      </c>
      <c r="HE2" s="1" t="e">
        <f ca="1">_xll.BDH(CONCATENATE("TZA US 04/15/16 P", HF$1, " Equity"),"PX_LAST","1/1/1900","4/15/2016","cols=2;rows=25")</f>
        <v>#NAME?</v>
      </c>
      <c r="HG2" s="1" t="e">
        <f ca="1">_xll.BDH(CONCATENATE("TZA US 04/15/16 P", HH$1, " Equity"),"PX_LAST","1/1/1900","4/15/2016")</f>
        <v>#NAME?</v>
      </c>
      <c r="HI2" s="1" t="e">
        <f ca="1">_xll.BDH(CONCATENATE("TZA US 04/15/16 P", HJ$1, " Equity"),"PX_LAST","1/1/1900","4/15/2016","cols=2;rows=24")</f>
        <v>#NAME?</v>
      </c>
      <c r="HK2" t="e">
        <f ca="1">_xll.BDH(CONCATENATE("TZA US 04/15/16 P", HL$1, " Equity"), "PX_LAST", "1/1/1900", "4/15/2016")</f>
        <v>#NAME?</v>
      </c>
      <c r="HM2" s="1" t="e">
        <f ca="1">_xll.BDH(CONCATENATE("TZA US 04/15/16 P", HN$1, " Equity"),"PX_LAST","1/1/1900","4/15/2016","cols=2;rows=27")</f>
        <v>#NAME?</v>
      </c>
      <c r="HO2" t="e">
        <f ca="1">_xll.BDH(CONCATENATE("TZA US 04/15/16 P", HP$1, " Equity"), "PX_LAST", "1/1/1900", "4/15/2016")</f>
        <v>#NAME?</v>
      </c>
      <c r="HQ2" s="1" t="e">
        <f ca="1">_xll.BDH(CONCATENATE("TZA US 04/15/16 P", HR$1, " Equity"),"PX_LAST","1/1/1900","4/15/2016","cols=2;rows=17")</f>
        <v>#NAME?</v>
      </c>
      <c r="HS2" s="1" t="e">
        <f ca="1">_xll.BDH(CONCATENATE("TZA US 04/15/16 P", HT$1, " Equity"),"PX_LAST","1/1/1900","4/15/2016")</f>
        <v>#NAME?</v>
      </c>
      <c r="HU2" s="1" t="e">
        <f ca="1">_xll.BDH(CONCATENATE("TZA US 04/15/16 P", HV$1, " Equity"),"PX_LAST","1/1/1900","4/15/2016","cols=2;rows=16")</f>
        <v>#NAME?</v>
      </c>
      <c r="HW2" s="1" t="e">
        <f ca="1">_xll.BDH(CONCATENATE("TZA US 04/15/16 P", HX$1, " Equity"),"PX_LAST","1/1/1900","4/15/2016","cols=2;rows=1")</f>
        <v>#NAME?</v>
      </c>
      <c r="HY2" s="1" t="e">
        <f ca="1">_xll.BDH(CONCATENATE("TZA US 04/15/16 P", HZ$1, " Equity"),"PX_LAST","1/1/1900","4/15/2016","cols=2;rows=8")</f>
        <v>#NAME?</v>
      </c>
      <c r="IA2" s="1" t="e">
        <f ca="1">_xll.BDH(CONCATENATE("TZA US 04/15/16 P", IB$1, " Equity"),"PX_LAST","1/1/1900","4/15/2016","cols=2;rows=1")</f>
        <v>#NAME?</v>
      </c>
      <c r="IC2" s="1" t="e">
        <f ca="1">_xll.BDH(CONCATENATE("TZA US 04/15/16 P", ID$1, " Equity"),"PX_LAST","1/1/1900","4/15/2016","cols=2;rows=23")</f>
        <v>#NAME?</v>
      </c>
      <c r="IE2" s="1" t="e">
        <f ca="1">_xll.BDH(CONCATENATE("TZA US 04/15/16 P", IF$1, " Equity"),"PX_LAST","1/1/1900","4/15/2016","cols=2;rows=1")</f>
        <v>#NAME?</v>
      </c>
      <c r="IG2" s="1" t="e">
        <f ca="1">_xll.BDH(CONCATENATE("TZA US 04/15/16 P", IH$1, " Equity"),"PX_LAST","1/1/1900","4/15/2016","cols=2;rows=30")</f>
        <v>#NAME?</v>
      </c>
      <c r="II2" t="e">
        <f ca="1">_xll.BDH(CONCATENATE("TZA US 04/15/16 P", IJ$1, " Equity"), "PX_LAST", "1/1/1900", "4/15/2016")</f>
        <v>#NAME?</v>
      </c>
      <c r="IK2" s="1" t="e">
        <f ca="1">_xll.BDH(CONCATENATE("TZA US 04/15/16 P", IL$1, " Equity"),"PX_LAST","1/1/1900","4/15/2016","cols=2;rows=33")</f>
        <v>#NAME?</v>
      </c>
      <c r="IM2" t="e">
        <f ca="1">_xll.BDH(CONCATENATE("TZA US 04/15/16 P", IN$1, " Equity"), "PX_LAST", "1/1/1900", "4/15/2016")</f>
        <v>#NAME?</v>
      </c>
      <c r="IO2" t="e">
        <f ca="1">_xll.BDH(CONCATENATE("TZA US 04/15/16 P", IP$1, " Equity"), "PX_LAST", "1/1/1900", "4/15/2016")</f>
        <v>#NAME?</v>
      </c>
      <c r="IQ2" s="1" t="e">
        <f ca="1">_xll.BDH(CONCATENATE("TZA US 04/15/16 P", IR$1, " Equity"),"PX_LAST","1/1/1900","4/15/2016")</f>
        <v>#NAME?</v>
      </c>
      <c r="IS2" s="1" t="e">
        <f ca="1">_xll.BDH(CONCATENATE("TZA US 04/15/16 P", IT$1, " Equity"),"PX_LAST","1/1/1900","4/15/2016","cols=2;rows=2")</f>
        <v>#NAME?</v>
      </c>
      <c r="IU2" t="e">
        <f ca="1">_xll.BDH(CONCATENATE("TZA US 04/15/16 P", IV$1, " Equity"), "PX_LAST", "1/1/1900", "4/15/2016")</f>
        <v>#NAME?</v>
      </c>
      <c r="IW2" s="1" t="e">
        <f ca="1">_xll.BDH(CONCATENATE("TZA US 04/15/16 P", IX$1, " Equity"),"PX_LAST","1/1/1900","4/15/2016")</f>
        <v>#NAME?</v>
      </c>
      <c r="IY2" t="e">
        <f ca="1">_xll.BDH(CONCATENATE("TZA US 04/15/16 P", IZ$1, " Equity"), "PX_LAST", "1/1/1900", "4/15/2016")</f>
        <v>#NAME?</v>
      </c>
      <c r="JA2" s="1" t="e">
        <f ca="1">_xll.BDH(CONCATENATE("TZA US 04/15/16 P", JB$1, " Equity"),"PX_LAST","1/1/1900","4/15/2016","cols=2;rows=18")</f>
        <v>#NAME?</v>
      </c>
      <c r="JC2" s="1" t="e">
        <f ca="1">_xll.BDH(CONCATENATE("TZA US 04/15/16 P", JD$1, " Equity"),"PX_LAST","1/1/1900","4/15/2016")</f>
        <v>#NAME?</v>
      </c>
      <c r="JE2" t="e">
        <f ca="1">_xll.BDH(CONCATENATE("TZA US 04/15/16 P", JF$1, " Equity"), "PX_LAST", "1/1/1900", "4/15/2016")</f>
        <v>#NAME?</v>
      </c>
      <c r="JG2" t="e">
        <f ca="1">_xll.BDH(CONCATENATE("TZA US 04/15/16 P", JH$1, " Equity"), "PX_LAST", "1/1/1900", "4/15/2016")</f>
        <v>#NAME?</v>
      </c>
      <c r="JI2" s="1" t="e">
        <f ca="1">_xll.BDH(CONCATENATE("TZA US 04/15/16 P", JJ$1, " Equity"),"PX_LAST","1/1/1900","4/15/2016")</f>
        <v>#NAME?</v>
      </c>
      <c r="JK2" t="e">
        <f ca="1">_xll.BDH(CONCATENATE("TZA US 04/15/16 P", JL$1, " Equity"), "PX_LAST", "1/1/1900", "4/15/2016")</f>
        <v>#NAME?</v>
      </c>
      <c r="JM2" t="e">
        <f ca="1">_xll.BDH(CONCATENATE("TZA US 04/15/16 P", JN$1, " Equity"), "PX_LAST", "1/1/1900", "4/15/2016")</f>
        <v>#NAME?</v>
      </c>
      <c r="JO2" s="1" t="e">
        <f ca="1">_xll.BDH(CONCATENATE("TZA US 04/15/16 P", JP$1, " Equity"),"PX_LAST","1/1/1900","4/15/2016")</f>
        <v>#NAME?</v>
      </c>
      <c r="JQ2" t="e">
        <f ca="1">_xll.BDH(CONCATENATE("TZA US 04/15/16 P", JR$1, " Equity"), "PX_LAST", "1/1/1900", "4/15/2016")</f>
        <v>#NAME?</v>
      </c>
      <c r="JS2" t="e">
        <f ca="1">_xll.BDH(CONCATENATE("TZA US 04/15/16 P", JT$1, " Equity"), "PX_LAST", "1/1/1900", "4/15/2016")</f>
        <v>#NAME?</v>
      </c>
      <c r="JU2" s="1" t="e">
        <f ca="1">_xll.BDH(CONCATENATE("TZA US 04/15/16 P", JV$1, " Equity"),"PX_LAST","1/1/1900","4/15/2016","cols=2;rows=13")</f>
        <v>#NAME?</v>
      </c>
      <c r="JW2" t="e">
        <f ca="1">_xll.BDH(CONCATENATE("TZA US 04/15/16 P", JX$1, " Equity"), "PX_LAST", "1/1/1900", "4/15/2016")</f>
        <v>#NAME?</v>
      </c>
      <c r="JY2" t="e">
        <f ca="1">_xll.BDH(CONCATENATE("TZA US 04/15/16 P", JZ$1, " Equity"), "PX_LAST", "1/1/1900", "4/15/2016")</f>
        <v>#NAME?</v>
      </c>
      <c r="KA2" s="1" t="e">
        <f ca="1">_xll.BDH(CONCATENATE("TZA US 04/15/16 P", KB$1, " Equity"),"PX_LAST","1/1/1900","4/15/2016")</f>
        <v>#NAME?</v>
      </c>
      <c r="KC2" t="e">
        <f ca="1">_xll.BDH(CONCATENATE("TZA US 04/15/16 P", KD$1, " Equity"), "PX_LAST", "1/1/1900", "4/15/2016")</f>
        <v>#NAME?</v>
      </c>
      <c r="KE2" t="e">
        <f ca="1">_xll.BDH(CONCATENATE("TZA US 04/15/16 P", KF$1, " Equity"), "PX_LAST", "1/1/1900", "4/15/2016")</f>
        <v>#NAME?</v>
      </c>
      <c r="KG2" s="1" t="e">
        <f ca="1">_xll.BDH(CONCATENATE("TZA US 04/15/16 P", KH$1, " Equity"),"PX_LAST","1/1/1900","4/15/2016")</f>
        <v>#NAME?</v>
      </c>
      <c r="KI2" t="e">
        <f ca="1">_xll.BDH(CONCATENATE("TZA US 04/15/16 P", KJ$1, " Equity"), "PX_LAST", "1/1/1900", "4/15/2016")</f>
        <v>#NAME?</v>
      </c>
      <c r="KK2" t="e">
        <f ca="1">_xll.BDH(CONCATENATE("TZA US 04/15/16 P", KL$1, " Equity"), "PX_LAST", "1/1/1900", "4/15/2016")</f>
        <v>#NAME?</v>
      </c>
      <c r="KM2" s="1" t="e">
        <f ca="1">_xll.BDH(CONCATENATE("TZA US 04/15/16 P", KN$1, " Equity"),"PX_LAST","1/1/1900","4/15/2016")</f>
        <v>#NAME?</v>
      </c>
      <c r="KO2" s="1" t="e">
        <f ca="1">_xll.BDH(CONCATENATE("TZA US 04/15/16 P", KP$1, " Equity"),"PX_LAST","1/1/1900","4/15/2016","cols=2;rows=5")</f>
        <v>#NAME?</v>
      </c>
      <c r="KQ2" t="e">
        <f ca="1">_xll.BDH(CONCATENATE("TZA US 04/15/16 P", KR$1, " Equity"), "PX_LAST", "1/1/1900", "4/15/2016")</f>
        <v>#NAME?</v>
      </c>
      <c r="KS2" s="1" t="e">
        <f ca="1">_xll.BDH(CONCATENATE("TZA US 04/15/16 P", KT$1, " Equity"),"PX_LAST","1/1/1900","4/15/2016")</f>
        <v>#NAME?</v>
      </c>
      <c r="KU2" t="e">
        <f ca="1">_xll.BDH(CONCATENATE("TZA US 04/15/16 P", KV$1, " Equity"), "PX_LAST", "1/1/1900", "4/15/2016")</f>
        <v>#NAME?</v>
      </c>
      <c r="KW2" t="e">
        <f ca="1">_xll.BDH(CONCATENATE("TZA US 04/15/16 P", KX$1, " Equity"), "PX_LAST", "1/1/1900", "4/15/2016")</f>
        <v>#NAME?</v>
      </c>
      <c r="KY2" s="1" t="e">
        <f ca="1">_xll.BDH(CONCATENATE("TZA US 04/15/16 P", KZ$1, " Equity"),"PX_LAST","1/1/1900","4/15/2016")</f>
        <v>#NAME?</v>
      </c>
      <c r="LA2" t="e">
        <f ca="1">_xll.BDH(CONCATENATE("TZA US 04/15/16 P", LB$1, " Equity"), "PX_LAST", "1/1/1900", "4/15/2016")</f>
        <v>#NAME?</v>
      </c>
      <c r="LC2" t="e">
        <f ca="1">_xll.BDH(CONCATENATE("TZA US 04/15/16 P", LD$1, " Equity"), "PX_LAST", "1/1/1900", "4/15/2016")</f>
        <v>#NAME?</v>
      </c>
      <c r="LE2" s="1" t="e">
        <f ca="1">_xll.BDH(CONCATENATE("TZA US 04/15/16 P", LF$1, " Equity"),"PX_LAST","1/1/1900","4/15/2016")</f>
        <v>#NAME?</v>
      </c>
      <c r="LG2" t="e">
        <f ca="1">_xll.BDH(CONCATENATE("TZA US 04/15/16 P", LH$1, " Equity"), "PX_LAST", "1/1/1900", "4/15/2016")</f>
        <v>#NAME?</v>
      </c>
      <c r="LI2" s="1" t="e">
        <f ca="1">_xll.BDH(CONCATENATE("TZA US 04/15/16 P", LJ$1, " Equity"),"PX_LAST","1/1/1900","4/15/2016","cols=2;rows=2")</f>
        <v>#NAME?</v>
      </c>
      <c r="LK2" s="1" t="e">
        <f ca="1">_xll.BDH(CONCATENATE("TZA US 04/15/16 P", LL$1, " Equity"),"PX_LAST","1/1/1900","4/15/2016")</f>
        <v>#NAME?</v>
      </c>
      <c r="LM2" t="e">
        <f ca="1">_xll.BDH(CONCATENATE("TZA US 04/15/16 P", LN$1, " Equity"), "PX_LAST", "1/1/1900", "4/15/2016")</f>
        <v>#NAME?</v>
      </c>
      <c r="LO2" t="e">
        <f ca="1">_xll.BDH(CONCATENATE("TZA US 04/15/16 P", LP$1, " Equity"), "PX_LAST", "1/1/1900", "4/15/2016")</f>
        <v>#NAME?</v>
      </c>
      <c r="LQ2" s="1" t="e">
        <f ca="1">_xll.BDH(CONCATENATE("TZA US 04/15/16 P", LR$1, " Equity"),"PX_LAST","1/1/1900","4/15/2016")</f>
        <v>#NAME?</v>
      </c>
      <c r="LS2" t="e">
        <f ca="1">_xll.BDH(CONCATENATE("TZA US 04/15/16 P", LT$1, " Equity"), "PX_LAST", "1/1/1900", "4/15/2016")</f>
        <v>#NAME?</v>
      </c>
      <c r="LU2" t="e">
        <f ca="1">_xll.BDH(CONCATENATE("TZA US 04/15/16 P", LV$1, " Equity"), "PX_LAST", "1/1/1900", "4/15/2016")</f>
        <v>#NAME?</v>
      </c>
      <c r="LW2" s="1" t="e">
        <f ca="1">_xll.BDH(CONCATENATE("TZA US 04/15/16 P", LX$1, " Equity"),"PX_LAST","1/1/1900","4/15/2016")</f>
        <v>#NAME?</v>
      </c>
      <c r="LY2" t="e">
        <f ca="1">_xll.BDH(CONCATENATE("TZA US 04/15/16 P", LZ$1, " Equity"), "PX_LAST", "1/1/1900", "4/15/2016")</f>
        <v>#NAME?</v>
      </c>
      <c r="MA2" t="e">
        <f ca="1">_xll.BDH(CONCATENATE("TZA US 04/15/16 P", MB$1, " Equity"), "PX_LAST", "1/1/1900", "4/15/2016")</f>
        <v>#NAME?</v>
      </c>
      <c r="MC2" s="1" t="e">
        <f ca="1">_xll.BDH(CONCATENATE("TZA US 04/15/16 P", MD$1, " Equity"),"PX_LAST","1/1/1900","4/15/2016","cols=2;rows=3")</f>
        <v>#NAME?</v>
      </c>
      <c r="ME2" t="e">
        <f ca="1">_xll.BDH(CONCATENATE("TZA US 04/15/16 P", MF$1, " Equity"), "PX_LAST", "1/1/1900", "4/15/2016")</f>
        <v>#NAME?</v>
      </c>
      <c r="MG2" t="e">
        <f ca="1">_xll.BDH(CONCATENATE("TZA US 04/15/16 P", MH$1, " Equity"), "PX_LAST", "1/1/1900", "4/15/2016")</f>
        <v>#NAME?</v>
      </c>
      <c r="MI2" s="1" t="e">
        <f ca="1">_xll.BDH(CONCATENATE("TZA US 04/15/16 P", MJ$1, " Equity"),"PX_LAST","1/1/1900","4/15/2016")</f>
        <v>#NAME?</v>
      </c>
      <c r="MK2" t="e">
        <f ca="1">_xll.BDH(CONCATENATE("TZA US 04/15/16 P", ML$1, " Equity"), "PX_LAST", "1/1/1900", "4/15/2016")</f>
        <v>#NAME?</v>
      </c>
      <c r="MM2" t="e">
        <f ca="1">_xll.BDH(CONCATENATE("TZA US 04/15/16 P", MN$1, " Equity"), "PX_LAST", "1/1/1900", "4/15/2016")</f>
        <v>#NAME?</v>
      </c>
      <c r="MO2" s="1" t="e">
        <f ca="1">_xll.BDH(CONCATENATE("TZA US 04/15/16 P", MP$1, " Equity"),"PX_LAST","1/1/1900","4/15/2016")</f>
        <v>#NAME?</v>
      </c>
      <c r="MQ2" t="e">
        <f ca="1">_xll.BDH(CONCATENATE("TZA US 04/15/16 P", MR$1, " Equity"), "PX_LAST", "1/1/1900", "4/15/2016")</f>
        <v>#NAME?</v>
      </c>
      <c r="MS2" t="e">
        <f ca="1">_xll.BDH(CONCATENATE("TZA US 04/15/16 P", MT$1, " Equity"), "PX_LAST", "1/1/1900", "4/15/2016")</f>
        <v>#NAME?</v>
      </c>
      <c r="MU2" s="1" t="e">
        <f ca="1">_xll.BDH(CONCATENATE("TZA US 04/15/16 P", MV$1, " Equity"),"PX_LAST","1/1/1900","4/15/2016")</f>
        <v>#NAME?</v>
      </c>
      <c r="MW2" s="1" t="e">
        <f ca="1">_xll.BDH(CONCATENATE("TZA US 04/15/16 P", MX$1, " Equity"),"PX_LAST","1/1/1900","4/15/2016","cols=2;rows=3")</f>
        <v>#NAME?</v>
      </c>
      <c r="MY2" t="e">
        <f ca="1">_xll.BDH(CONCATENATE("TZA US 04/15/16 P", MZ$1, " Equity"), "PX_LAST", "1/1/1900", "4/15/2016")</f>
        <v>#NAME?</v>
      </c>
      <c r="NA2" s="1" t="e">
        <f ca="1">_xll.BDH(CONCATENATE("TZA US 04/15/16 P", NB$1, " Equity"),"PX_LAST","1/1/1900","4/15/2016")</f>
        <v>#NAME?</v>
      </c>
      <c r="NC2" t="e">
        <f ca="1">_xll.BDH(CONCATENATE("TZA US 04/15/16 P", ND$1, " Equity"), "PX_LAST", "1/1/1900", "4/15/2016")</f>
        <v>#NAME?</v>
      </c>
      <c r="NE2" t="e">
        <f ca="1">_xll.BDH(CONCATENATE("TZA US 04/15/16 P", NF$1, " Equity"), "PX_LAST", "1/1/1900", "4/15/2016")</f>
        <v>#NAME?</v>
      </c>
      <c r="NG2" s="1" t="e">
        <f ca="1">_xll.BDH(CONCATENATE("TZA US 04/15/16 P", NH$1, " Equity"),"PX_LAST","1/1/1900","4/15/2016")</f>
        <v>#NAME?</v>
      </c>
      <c r="NI2" t="e">
        <f ca="1">_xll.BDH(CONCATENATE("TZA US 04/15/16 P", NJ$1, " Equity"), "PX_LAST", "1/1/1900", "4/15/2016")</f>
        <v>#NAME?</v>
      </c>
      <c r="NK2" t="e">
        <f ca="1">_xll.BDH(CONCATENATE("TZA US 04/15/16 P", NL$1, " Equity"), "PX_LAST", "1/1/1900", "4/15/2016")</f>
        <v>#NAME?</v>
      </c>
      <c r="NM2" s="1" t="e">
        <f ca="1">_xll.BDH(CONCATENATE("TZA US 04/15/16 P", NN$1, " Equity"),"PX_LAST","1/1/1900","4/15/2016")</f>
        <v>#NAME?</v>
      </c>
      <c r="NO2" t="e">
        <f ca="1">_xll.BDH(CONCATENATE("TZA US 04/15/16 P", NP$1, " Equity"), "PX_LAST", "1/1/1900", "4/15/2016")</f>
        <v>#NAME?</v>
      </c>
      <c r="NQ2" s="1" t="e">
        <f ca="1">_xll.BDH(CONCATENATE("TZA US 04/15/16 P", NR$1, " Equity"),"PX_LAST","1/1/1900","4/15/2016","cols=2;rows=1")</f>
        <v>#NAME?</v>
      </c>
      <c r="NS2" s="1" t="e">
        <f ca="1">_xll.BDH(CONCATENATE("TZA US 04/15/16 P", NT$1, " Equity"),"PX_LAST","1/1/1900","4/15/2016")</f>
        <v>#NAME?</v>
      </c>
      <c r="NU2" t="e">
        <f ca="1">_xll.BDH(CONCATENATE("TZA US 04/15/16 P", NV$1, " Equity"), "PX_LAST", "1/1/1900", "4/15/2016")</f>
        <v>#NAME?</v>
      </c>
      <c r="NW2" t="e">
        <f ca="1">_xll.BDH(CONCATENATE("TZA US 04/15/16 P", NX$1, " Equity"), "PX_LAST", "1/1/1900", "4/15/2016")</f>
        <v>#NAME?</v>
      </c>
      <c r="NY2" s="1" t="e">
        <f ca="1">_xll.BDH(CONCATENATE("TZA US 04/15/16 P", NZ$1, " Equity"),"PX_LAST","1/1/1900","4/15/2016")</f>
        <v>#NAME?</v>
      </c>
      <c r="OA2" t="e">
        <f ca="1">_xll.BDH(CONCATENATE("TZA US 04/15/16 P", OB$1, " Equity"), "PX_LAST", "1/1/1900", "4/15/2016")</f>
        <v>#NAME?</v>
      </c>
      <c r="OC2" t="e">
        <f ca="1">_xll.BDH(CONCATENATE("TZA US 04/15/16 P", OD$1, " Equity"), "PX_LAST", "1/1/1900", "4/15/2016")</f>
        <v>#NAME?</v>
      </c>
      <c r="OE2" s="1" t="e">
        <f ca="1">_xll.BDH(CONCATENATE("TZA US 04/15/16 P", OF$1, " Equity"),"PX_LAST","1/1/1900","4/15/2016")</f>
        <v>#NAME?</v>
      </c>
      <c r="OG2" t="e">
        <f ca="1">_xll.BDH(CONCATENATE("TZA US 04/15/16 P", OH$1, " Equity"), "PX_LAST", "1/1/1900", "4/15/2016")</f>
        <v>#NAME?</v>
      </c>
      <c r="OI2" t="e">
        <f ca="1">_xll.BDH(CONCATENATE("TZA US 04/15/16 P", OJ$1, " Equity"), "PX_LAST", "1/1/1900", "4/15/2016")</f>
        <v>#NAME?</v>
      </c>
      <c r="OK2" s="1" t="e">
        <f ca="1">_xll.BDH(CONCATENATE("TZA US 04/15/16 P", OL$1, " Equity"),"PX_LAST","1/1/1900","4/15/2016")</f>
        <v>#NAME?</v>
      </c>
      <c r="OM2" t="e">
        <f ca="1">_xll.BDH(CONCATENATE("TZA US 04/15/16 P", ON$1, " Equity"), "PX_LAST", "1/1/1900", "4/15/2016")</f>
        <v>#NAME?</v>
      </c>
      <c r="OO2" t="e">
        <f ca="1">_xll.BDH(CONCATENATE("TZA US 04/15/16 P", OP$1, " Equity"), "PX_LAST", "1/1/1900", "4/15/2016")</f>
        <v>#NAME?</v>
      </c>
      <c r="OQ2" s="1" t="e">
        <f ca="1">_xll.BDH(CONCATENATE("TZA US 04/15/16 P", OR$1, " Equity"),"PX_LAST","1/1/1900","4/15/2016")</f>
        <v>#NAME?</v>
      </c>
      <c r="OS2" t="e">
        <f ca="1">_xll.BDH(CONCATENATE("TZA US 04/15/16 P", OT$1, " Equity"), "PX_LAST", "1/1/1900", "4/15/2016")</f>
        <v>#NAME?</v>
      </c>
      <c r="OU2" t="e">
        <f ca="1">_xll.BDH(CONCATENATE("TZA US 04/15/16 P", OV$1, " Equity"), "PX_LAST", "1/1/1900", "4/15/2016")</f>
        <v>#NAME?</v>
      </c>
      <c r="OW2" s="1" t="e">
        <f ca="1">_xll.BDH(CONCATENATE("TZA US 04/15/16 P", OX$1, " Equity"),"PX_LAST","1/1/1900","4/15/2016")</f>
        <v>#NAME?</v>
      </c>
      <c r="OY2" t="e">
        <f ca="1">_xll.BDH(CONCATENATE("TZA US 04/15/16 P", OZ$1, " Equity"), "PX_LAST", "1/1/1900", "4/15/2016")</f>
        <v>#NAME?</v>
      </c>
      <c r="PA2" t="e">
        <f ca="1">_xll.BDH(CONCATENATE("TZA US 04/15/16 P", PB$1, " Equity"), "PX_LAST", "1/1/1900", "4/15/2016")</f>
        <v>#NAME?</v>
      </c>
      <c r="PC2" s="1" t="e">
        <f ca="1">_xll.BDH(CONCATENATE("TZA US 04/15/16 P", PD$1, " Equity"),"PX_LAST","1/1/1900","4/15/2016")</f>
        <v>#NAME?</v>
      </c>
      <c r="PE2" s="1" t="e">
        <f ca="1">_xll.BDH(CONCATENATE("TZA US 04/15/16 P", PF$1, " Equity"),"PX_LAST","1/1/1900","4/15/2016","cols=2;rows=1")</f>
        <v>#NAME?</v>
      </c>
      <c r="PG2" t="e">
        <f ca="1">_xll.BDH(CONCATENATE("TZA US 04/15/16 P", PH$1, " Equity"), "PX_LAST", "1/1/1900", "4/15/2016")</f>
        <v>#NAME?</v>
      </c>
      <c r="PI2" s="1" t="e">
        <f ca="1">_xll.BDH(CONCATENATE("TZA US 04/15/16 P", PJ$1, " Equity"),"PX_LAST","1/1/1900","4/15/2016")</f>
        <v>#NAME?</v>
      </c>
      <c r="PK2" t="e">
        <f ca="1">_xll.BDH(CONCATENATE("TZA US 04/15/16 P", PL$1, " Equity"), "PX_LAST", "1/1/1900", "4/15/2016")</f>
        <v>#NAME?</v>
      </c>
      <c r="PM2" t="e">
        <f ca="1">_xll.BDH(CONCATENATE("TZA US 04/15/16 P", PN$1, " Equity"), "PX_LAST", "1/1/1900", "4/15/2016")</f>
        <v>#NAME?</v>
      </c>
      <c r="PO2" s="1" t="e">
        <f ca="1">_xll.BDH(CONCATENATE("TZA US 04/15/16 P", PP$1, " Equity"),"PX_LAST","1/1/1900","4/15/2016")</f>
        <v>#NAME?</v>
      </c>
      <c r="PQ2" t="e">
        <f ca="1">_xll.BDH(CONCATENATE("TZA US 04/15/16 P", PR$1, " Equity"), "PX_LAST", "1/1/1900", "4/15/2016")</f>
        <v>#NAME?</v>
      </c>
      <c r="PS2" t="e">
        <f ca="1">_xll.BDH(CONCATENATE("TZA US 04/15/16 P", PT$1, " Equity"), "PX_LAST", "1/1/1900", "4/15/2016")</f>
        <v>#NAME?</v>
      </c>
      <c r="PU2" s="1" t="e">
        <f ca="1">_xll.BDH(CONCATENATE("TZA US 04/15/16 P", PV$1, " Equity"),"PX_LAST","1/1/1900","4/15/2016")</f>
        <v>#NAME?</v>
      </c>
      <c r="PW2" t="e">
        <f ca="1">_xll.BDH(CONCATENATE("TZA US 04/15/16 P", PX$1, " Equity"), "PX_LAST", "1/1/1900", "4/15/2016")</f>
        <v>#NAME?</v>
      </c>
      <c r="PY2" t="e">
        <f ca="1">_xll.BDH(CONCATENATE("TZA US 04/15/16 P", PZ$1, " Equity"), "PX_LAST", "1/1/1900", "4/15/2016")</f>
        <v>#NAME?</v>
      </c>
      <c r="QA2" s="1" t="e">
        <f ca="1">_xll.BDH(CONCATENATE("TZA US 04/15/16 P", QB$1, " Equity"),"PX_LAST","1/1/1900","4/15/2016")</f>
        <v>#NAME?</v>
      </c>
      <c r="QC2" t="e">
        <f ca="1">_xll.BDH(CONCATENATE("TZA US 04/15/16 P", QD$1, " Equity"), "PX_LAST", "1/1/1900", "4/15/2016")</f>
        <v>#NAME?</v>
      </c>
      <c r="QE2" t="e">
        <f ca="1">_xll.BDH(CONCATENATE("TZA US 04/15/16 P", QF$1, " Equity"), "PX_LAST", "1/1/1900", "4/15/2016")</f>
        <v>#NAME?</v>
      </c>
      <c r="QG2" s="1" t="e">
        <f ca="1">_xll.BDH(CONCATENATE("TZA US 04/15/16 P", QH$1, " Equity"),"PX_LAST","1/1/1900","4/15/2016")</f>
        <v>#NAME?</v>
      </c>
      <c r="QI2" t="e">
        <f ca="1">_xll.BDH(CONCATENATE("TZA US 04/15/16 P", QJ$1, " Equity"), "PX_LAST", "1/1/1900", "4/15/2016")</f>
        <v>#NAME?</v>
      </c>
      <c r="QK2" t="e">
        <f ca="1">_xll.BDH(CONCATENATE("TZA US 04/15/16 P", QL$1, " Equity"), "PX_LAST", "1/1/1900", "4/15/2016")</f>
        <v>#NAME?</v>
      </c>
      <c r="QM2" s="1" t="e">
        <f ca="1">_xll.BDH(CONCATENATE("TZA US 04/15/16 P", QN$1, " Equity"),"PX_LAST","1/1/1900","4/15/2016")</f>
        <v>#NAME?</v>
      </c>
      <c r="QO2" t="e">
        <f ca="1">_xll.BDH(CONCATENATE("TZA US 04/15/16 P", QP$1, " Equity"), "PX_LAST", "1/1/1900", "4/15/2016")</f>
        <v>#NAME?</v>
      </c>
      <c r="QQ2" t="e">
        <f ca="1">_xll.BDH(CONCATENATE("TZA US 04/15/16 P", QR$1, " Equity"), "PX_LAST", "1/1/1900", "4/15/2016")</f>
        <v>#NAME?</v>
      </c>
      <c r="QS2" s="1" t="e">
        <f ca="1">_xll.BDH(CONCATENATE("TZA US 04/15/16 P", QT$1, " Equity"),"PX_LAST","1/1/1900","4/15/2016")</f>
        <v>#NAME?</v>
      </c>
      <c r="QU2" t="e">
        <f ca="1">_xll.BDH(CONCATENATE("TZA US 04/15/16 P", QV$1, " Equity"), "PX_LAST", "1/1/1900", "4/15/2016")</f>
        <v>#NAME?</v>
      </c>
      <c r="QW2" t="e">
        <f ca="1">_xll.BDH(CONCATENATE("TZA US 04/15/16 P", QX$1, " Equity"), "PX_LAST", "1/1/1900", "4/15/2016")</f>
        <v>#NAME?</v>
      </c>
      <c r="QY2" s="1" t="e">
        <f ca="1">_xll.BDH(CONCATENATE("TZA US 04/15/16 P", QZ$1, " Equity"),"PX_LAST","1/1/1900","4/15/2016")</f>
        <v>#NAME?</v>
      </c>
      <c r="RA2" t="e">
        <f ca="1">_xll.BDH(CONCATENATE("TZA US 04/15/16 P", RB$1, " Equity"), "PX_LAST", "1/1/1900", "4/15/2016")</f>
        <v>#NAME?</v>
      </c>
      <c r="RC2" t="e">
        <f ca="1">_xll.BDH(CONCATENATE("TZA US 04/15/16 P", RD$1, " Equity"), "PX_LAST", "1/1/1900", "4/15/2016")</f>
        <v>#NAME?</v>
      </c>
      <c r="RE2" s="1" t="e">
        <f ca="1">_xll.BDH(CONCATENATE("TZA US 04/15/16 P", RF$1, " Equity"),"PX_LAST","1/1/1900","4/15/2016")</f>
        <v>#NAME?</v>
      </c>
      <c r="RG2" t="e">
        <f ca="1">_xll.BDH(CONCATENATE("TZA US 04/15/16 P", RH$1, " Equity"), "PX_LAST", "1/1/1900", "4/15/2016")</f>
        <v>#NAME?</v>
      </c>
      <c r="RI2" t="e">
        <f ca="1">_xll.BDH(CONCATENATE("TZA US 04/15/16 P", RJ$1, " Equity"), "PX_LAST", "1/1/1900", "4/15/2016")</f>
        <v>#NAME?</v>
      </c>
      <c r="RK2" s="1" t="e">
        <f ca="1">_xll.BDH(CONCATENATE("TZA US 04/15/16 P", RL$1, " Equity"),"PX_LAST","1/1/1900","4/15/2016")</f>
        <v>#NAME?</v>
      </c>
      <c r="RM2" t="e">
        <f ca="1">_xll.BDH(CONCATENATE("TZA US 04/15/16 P", RN$1, " Equity"), "PX_LAST", "1/1/1900", "4/15/2016")</f>
        <v>#NAME?</v>
      </c>
      <c r="RO2" t="e">
        <f ca="1">_xll.BDH(CONCATENATE("TZA US 04/15/16 P", RP$1, " Equity"), "PX_LAST", "1/1/1900", "4/15/2016")</f>
        <v>#NAME?</v>
      </c>
      <c r="RQ2" s="1" t="e">
        <f ca="1">_xll.BDH(CONCATENATE("TZA US 04/15/16 P", RR$1, " Equity"),"PX_LAST","1/1/1900","4/15/2016")</f>
        <v>#NAME?</v>
      </c>
      <c r="RS2" t="e">
        <f ca="1">_xll.BDH(CONCATENATE("TZA US 04/15/16 P", RT$1, " Equity"), "PX_LAST", "1/1/1900", "4/15/2016")</f>
        <v>#NAME?</v>
      </c>
      <c r="RU2" t="e">
        <f ca="1">_xll.BDH(CONCATENATE("TZA US 04/15/16 P", RV$1, " Equity"), "PX_LAST", "1/1/1900", "4/15/2016")</f>
        <v>#NAME?</v>
      </c>
      <c r="RW2" s="1" t="e">
        <f ca="1">_xll.BDH(CONCATENATE("TZA US 04/15/16 P", RX$1, " Equity"),"PX_LAST","1/1/1900","4/15/2016")</f>
        <v>#NAME?</v>
      </c>
      <c r="RY2" t="e">
        <f ca="1">_xll.BDH(CONCATENATE("TZA US 04/15/16 P", RZ$1, " Equity"), "PX_LAST", "1/1/1900", "4/15/2016")</f>
        <v>#NAME?</v>
      </c>
      <c r="SA2" t="e">
        <f ca="1">_xll.BDH(CONCATENATE("TZA US 04/15/16 P", SB$1, " Equity"), "PX_LAST", "1/1/1900", "4/15/2016")</f>
        <v>#NAME?</v>
      </c>
      <c r="SC2" s="1" t="e">
        <f ca="1">_xll.BDH(CONCATENATE("TZA US 04/15/16 P", SD$1, " Equity"),"PX_LAST","1/1/1900","4/15/2016")</f>
        <v>#NAME?</v>
      </c>
      <c r="SE2" t="e">
        <f ca="1">_xll.BDH(CONCATENATE("TZA US 04/15/16 P", SF$1, " Equity"), "PX_LAST", "1/1/1900", "4/15/2016")</f>
        <v>#NAME?</v>
      </c>
      <c r="SG2" t="e">
        <f ca="1">_xll.BDH(CONCATENATE("TZA US 04/15/16 P", SH$1, " Equity"), "PX_LAST", "1/1/1900", "4/15/2016")</f>
        <v>#NAME?</v>
      </c>
      <c r="SI2" s="1" t="e">
        <f ca="1">_xll.BDH(CONCATENATE("TZA US 04/15/16 P", SJ$1, " Equity"),"PX_LAST","1/1/1900","4/15/2016")</f>
        <v>#NAME?</v>
      </c>
      <c r="SK2" t="e">
        <f ca="1">_xll.BDH(CONCATENATE("TZA US 04/15/16 P", SL$1, " Equity"), "PX_LAST", "1/1/1900", "4/15/2016")</f>
        <v>#NAME?</v>
      </c>
      <c r="SM2" t="e">
        <f ca="1">_xll.BDH(CONCATENATE("TZA US 04/15/16 P", SN$1, " Equity"), "PX_LAST", "1/1/1900", "4/15/2016")</f>
        <v>#NAME?</v>
      </c>
      <c r="SO2" s="1" t="e">
        <f ca="1">_xll.BDH(CONCATENATE("TZA US 04/15/16 P", SP$1, " Equity"),"PX_LAST","1/1/1900","4/15/2016")</f>
        <v>#NAME?</v>
      </c>
      <c r="SQ2" t="e">
        <f ca="1">_xll.BDH(CONCATENATE("TZA US 04/15/16 P", SR$1, " Equity"), "PX_LAST", "1/1/1900", "4/15/2016")</f>
        <v>#NAME?</v>
      </c>
      <c r="SS2" t="e">
        <f ca="1">_xll.BDH(CONCATENATE("TZA US 04/15/16 P", ST$1, " Equity"), "PX_LAST", "1/1/1900", "4/15/2016")</f>
        <v>#NAME?</v>
      </c>
      <c r="SU2" s="1" t="e">
        <f ca="1">_xll.BDH(CONCATENATE("TZA US 04/15/16 P", SV$1, " Equity"),"PX_LAST","1/1/1900","4/15/2016")</f>
        <v>#NAME?</v>
      </c>
      <c r="SW2" t="e">
        <f ca="1">_xll.BDH(CONCATENATE("TZA US 04/15/16 P", SX$1, " Equity"), "PX_LAST", "1/1/1900", "4/15/2016")</f>
        <v>#NAME?</v>
      </c>
      <c r="SY2" t="e">
        <f ca="1">_xll.BDH(CONCATENATE("TZA US 04/15/16 P", SZ$1, " Equity"), "PX_LAST", "1/1/1900", "4/15/2016")</f>
        <v>#NAME?</v>
      </c>
      <c r="TA2" s="1" t="e">
        <f ca="1">_xll.BDH(CONCATENATE("TZA US 04/15/16 P", TB$1, " Equity"),"PX_LAST","1/1/1900","4/15/2016")</f>
        <v>#NAME?</v>
      </c>
      <c r="TC2" t="e">
        <f ca="1">_xll.BDH(CONCATENATE("TZA US 04/15/16 P", TD$1, " Equity"), "PX_LAST", "1/1/1900", "4/15/2016")</f>
        <v>#NAME?</v>
      </c>
      <c r="TE2" t="e">
        <f ca="1">_xll.BDH(CONCATENATE("TZA US 04/15/16 P", TF$1, " Equity"), "PX_LAST", "1/1/1900", "4/15/2016")</f>
        <v>#NAME?</v>
      </c>
      <c r="TG2" s="1" t="e">
        <f ca="1">_xll.BDH(CONCATENATE("TZA US 04/15/16 P", TH$1, " Equity"),"PX_LAST","1/1/1900","4/15/2016")</f>
        <v>#NAME?</v>
      </c>
      <c r="TI2" t="e">
        <f ca="1">_xll.BDH(CONCATENATE("TZA US 04/15/16 P", TJ$1, " Equity"), "PX_LAST", "1/1/1900", "4/15/2016")</f>
        <v>#NAME?</v>
      </c>
      <c r="TK2" t="e">
        <f ca="1">_xll.BDH(CONCATENATE("TZA US 04/15/16 P", TL$1, " Equity"), "PX_LAST", "1/1/1900", "4/15/2016")</f>
        <v>#NAME?</v>
      </c>
      <c r="TM2" s="1" t="e">
        <f ca="1">_xll.BDH(CONCATENATE("TZA US 04/15/16 P", TN$1, " Equity"),"PX_LAST","1/1/1900","4/15/2016")</f>
        <v>#NAME?</v>
      </c>
      <c r="TO2" t="e">
        <f ca="1">_xll.BDH(CONCATENATE("TZA US 04/15/16 P", TP$1, " Equity"), "PX_LAST", "1/1/1900", "4/15/2016")</f>
        <v>#NAME?</v>
      </c>
      <c r="TQ2" t="e">
        <f ca="1">_xll.BDH(CONCATENATE("TZA US 04/15/16 P", TR$1, " Equity"), "PX_LAST", "1/1/1900", "4/15/2016")</f>
        <v>#NAME?</v>
      </c>
      <c r="TS2" s="1" t="e">
        <f ca="1">_xll.BDH(CONCATENATE("TZA US 04/15/16 P", TT$1, " Equity"),"PX_LAST","1/1/1900","4/15/2016")</f>
        <v>#NAME?</v>
      </c>
      <c r="TU2" t="e">
        <f ca="1">_xll.BDH(CONCATENATE("TZA US 04/15/16 P", TV$1, " Equity"), "PX_LAST", "1/1/1900", "4/15/2016")</f>
        <v>#NAME?</v>
      </c>
      <c r="TW2" t="e">
        <f ca="1">_xll.BDH(CONCATENATE("TZA US 04/15/16 P", TX$1, " Equity"), "PX_LAST", "1/1/1900", "4/15/2016")</f>
        <v>#NAME?</v>
      </c>
      <c r="TY2" s="1" t="e">
        <f ca="1">_xll.BDH(CONCATENATE("TZA US 04/15/16 P", TZ$1, " Equity"),"PX_LAST","1/1/1900","4/15/2016")</f>
        <v>#NAME?</v>
      </c>
      <c r="UA2" t="e">
        <f ca="1">_xll.BDH(CONCATENATE("TZA US 04/15/16 P", UB$1, " Equity"), "PX_LAST", "1/1/1900", "4/15/2016")</f>
        <v>#NAME?</v>
      </c>
      <c r="UC2" t="e">
        <f ca="1">_xll.BDH(CONCATENATE("TZA US 04/15/16 P", UD$1, " Equity"), "PX_LAST", "1/1/1900", "4/15/2016")</f>
        <v>#NAME?</v>
      </c>
      <c r="UE2" s="1" t="e">
        <f ca="1">_xll.BDH(CONCATENATE("TZA US 04/15/16 P", UF$1, " Equity"),"PX_LAST","1/1/1900","4/15/2016")</f>
        <v>#NAME?</v>
      </c>
      <c r="UG2" t="e">
        <f ca="1">_xll.BDH(CONCATENATE("TZA US 04/15/16 P", UH$1, " Equity"), "PX_LAST", "1/1/1900", "4/15/2016")</f>
        <v>#NAME?</v>
      </c>
      <c r="UI2" t="e">
        <f ca="1">_xll.BDH(CONCATENATE("TZA US 04/15/16 P", UJ$1, " Equity"), "PX_LAST", "1/1/1900", "4/15/2016")</f>
        <v>#NAME?</v>
      </c>
      <c r="UK2" s="1" t="e">
        <f ca="1">_xll.BDH(CONCATENATE("TZA US 04/15/16 P", UL$1, " Equity"),"PX_LAST","1/1/1900","4/15/2016")</f>
        <v>#NAME?</v>
      </c>
      <c r="UM2" t="e">
        <f ca="1">_xll.BDH(CONCATENATE("TZA US 04/15/16 P", UN$1, " Equity"), "PX_LAST", "1/1/1900", "4/15/2016")</f>
        <v>#NAME?</v>
      </c>
      <c r="UO2" t="e">
        <f ca="1">_xll.BDH(CONCATENATE("TZA US 04/15/16 P", UP$1, " Equity"), "PX_LAST", "1/1/1900", "4/15/2016")</f>
        <v>#NAME?</v>
      </c>
      <c r="UQ2" s="1" t="e">
        <f ca="1">_xll.BDH(CONCATENATE("TZA US 04/15/16 P", UR$1, " Equity"),"PX_LAST","1/1/1900","4/15/2016")</f>
        <v>#NAME?</v>
      </c>
      <c r="US2" t="e">
        <f ca="1">_xll.BDH(CONCATENATE("TZA US 04/15/16 P", UT$1, " Equity"), "PX_LAST", "1/1/1900", "4/15/2016")</f>
        <v>#NAME?</v>
      </c>
      <c r="UU2" t="e">
        <f ca="1">_xll.BDH(CONCATENATE("TZA US 04/15/16 P", UV$1, " Equity"), "PX_LAST", "1/1/1900", "4/15/2016")</f>
        <v>#NAME?</v>
      </c>
      <c r="UW2" s="1" t="e">
        <f ca="1">_xll.BDH(CONCATENATE("TZA US 04/15/16 P", UX$1, " Equity"),"PX_LAST","1/1/1900","4/15/2016")</f>
        <v>#NAME?</v>
      </c>
      <c r="UY2" t="e">
        <f ca="1">_xll.BDH(CONCATENATE("TZA US 04/15/16 P", UZ$1, " Equity"), "PX_LAST", "1/1/1900", "4/15/2016")</f>
        <v>#NAME?</v>
      </c>
      <c r="VA2" t="e">
        <f ca="1">_xll.BDH(CONCATENATE("TZA US 04/15/16 P", VB$1, " Equity"), "PX_LAST", "1/1/1900", "4/15/2016")</f>
        <v>#NAME?</v>
      </c>
      <c r="VC2" s="1" t="e">
        <f ca="1">_xll.BDH(CONCATENATE("TZA US 04/15/16 P", VD$1, " Equity"),"PX_LAST","1/1/1900","4/15/2016")</f>
        <v>#NAME?</v>
      </c>
      <c r="VE2" t="e">
        <f ca="1">_xll.BDH(CONCATENATE("TZA US 04/15/16 P", VF$1, " Equity"), "PX_LAST", "1/1/1900", "4/15/2016")</f>
        <v>#NAME?</v>
      </c>
      <c r="VG2" t="e">
        <f ca="1">_xll.BDH(CONCATENATE("TZA US 04/15/16 P", VH$1, " Equity"), "PX_LAST", "1/1/1900", "4/15/2016")</f>
        <v>#NAME?</v>
      </c>
      <c r="VI2" s="1" t="e">
        <f ca="1">_xll.BDH(CONCATENATE("TZA US 04/15/16 P", VJ$1, " Equity"),"PX_LAST","1/1/1900","4/15/2016")</f>
        <v>#NAME?</v>
      </c>
      <c r="VK2" t="e">
        <f ca="1">_xll.BDH(CONCATENATE("TZA US 04/15/16 P", VL$1, " Equity"), "PX_LAST", "1/1/1900", "4/15/2016")</f>
        <v>#NAME?</v>
      </c>
      <c r="VM2" t="e">
        <f ca="1">_xll.BDH(CONCATENATE("TZA US 04/15/16 P", VN$1, " Equity"), "PX_LAST", "1/1/1900", "4/15/2016")</f>
        <v>#NAME?</v>
      </c>
      <c r="VO2" s="1" t="e">
        <f ca="1">_xll.BDH(CONCATENATE("TZA US 04/15/16 P", VP$1, " Equity"),"PX_LAST","1/1/1900","4/15/2016")</f>
        <v>#NAME?</v>
      </c>
      <c r="VQ2" t="e">
        <f ca="1">_xll.BDH(CONCATENATE("TZA US 04/15/16 P", VR$1, " Equity"), "PX_LAST", "1/1/1900", "4/15/2016")</f>
        <v>#NAME?</v>
      </c>
      <c r="VS2" t="e">
        <f ca="1">_xll.BDH(CONCATENATE("TZA US 04/15/16 P", VT$1, " Equity"), "PX_LAST", "1/1/1900", "4/15/2016")</f>
        <v>#NAME?</v>
      </c>
      <c r="VU2" s="1" t="e">
        <f ca="1">_xll.BDH(CONCATENATE("TZA US 04/15/16 P", VV$1, " Equity"),"PX_LAST","1/1/1900","4/15/2016")</f>
        <v>#NAME?</v>
      </c>
      <c r="VW2" t="e">
        <f ca="1">_xll.BDH(CONCATENATE("TZA US 04/15/16 P", VX$1, " Equity"), "PX_LAST", "1/1/1900", "4/15/2016")</f>
        <v>#NAME?</v>
      </c>
      <c r="VY2" t="e">
        <f ca="1">_xll.BDH(CONCATENATE("TZA US 04/15/16 P", VZ$1, " Equity"), "PX_LAST", "1/1/1900", "4/15/2016")</f>
        <v>#NAME?</v>
      </c>
      <c r="WA2" s="1" t="e">
        <f ca="1">_xll.BDH(CONCATENATE("TZA US 04/15/16 P", WB$1, " Equity"),"PX_LAST","1/1/1900","4/15/2016")</f>
        <v>#NAME?</v>
      </c>
      <c r="WC2" t="e">
        <f ca="1">_xll.BDH(CONCATENATE("TZA US 04/15/16 P", WD$1, " Equity"), "PX_LAST", "1/1/1900", "4/15/2016")</f>
        <v>#NAME?</v>
      </c>
      <c r="WE2" t="e">
        <f ca="1">_xll.BDH(CONCATENATE("TZA US 04/15/16 P", WF$1, " Equity"), "PX_LAST", "1/1/1900", "4/15/2016")</f>
        <v>#NAME?</v>
      </c>
      <c r="WG2" s="1" t="e">
        <f ca="1">_xll.BDH(CONCATENATE("TZA US 04/15/16 P", WH$1, " Equity"),"PX_LAST","1/1/1900","4/15/2016")</f>
        <v>#NAME?</v>
      </c>
      <c r="WI2" t="e">
        <f ca="1">_xll.BDH(CONCATENATE("TZA US 04/15/16 P", WJ$1, " Equity"), "PX_LAST", "1/1/1900", "4/15/2016")</f>
        <v>#NAME?</v>
      </c>
      <c r="WK2" t="e">
        <f ca="1">_xll.BDH(CONCATENATE("TZA US 04/15/16 P", WL$1, " Equity"), "PX_LAST", "1/1/1900", "4/15/2016")</f>
        <v>#NAME?</v>
      </c>
      <c r="WM2" s="1" t="e">
        <f ca="1">_xll.BDH(CONCATENATE("TZA US 04/15/16 P", WN$1, " Equity"),"PX_LAST","1/1/1900","4/15/2016")</f>
        <v>#NAME?</v>
      </c>
      <c r="WO2" t="e">
        <f ca="1">_xll.BDH(CONCATENATE("TZA US 04/15/16 P", WP$1, " Equity"), "PX_LAST", "1/1/1900", "4/15/2016")</f>
        <v>#NAME?</v>
      </c>
      <c r="WQ2" t="e">
        <f ca="1">_xll.BDH(CONCATENATE("TZA US 04/15/16 P", WR$1, " Equity"), "PX_LAST", "1/1/1900", "4/15/2016")</f>
        <v>#NAME?</v>
      </c>
      <c r="WS2" s="1" t="e">
        <f ca="1">_xll.BDH(CONCATENATE("TZA US 04/15/16 P", WT$1, " Equity"),"PX_LAST","1/1/1900","4/15/2016")</f>
        <v>#NAME?</v>
      </c>
      <c r="WU2" t="e">
        <f ca="1">_xll.BDH(CONCATENATE("TZA US 04/15/16 P", WV$1, " Equity"), "PX_LAST", "1/1/1900", "4/15/2016")</f>
        <v>#NAME?</v>
      </c>
      <c r="WW2" t="e">
        <f ca="1">_xll.BDH(CONCATENATE("TZA US 04/15/16 P", WX$1, " Equity"), "PX_LAST", "1/1/1900", "4/15/2016")</f>
        <v>#NAME?</v>
      </c>
      <c r="WY2" s="1" t="e">
        <f ca="1">_xll.BDH(CONCATENATE("TZA US 04/15/16 P", WZ$1, " Equity"),"PX_LAST","1/1/1900","4/15/2016")</f>
        <v>#NAME?</v>
      </c>
      <c r="XA2" t="e">
        <f ca="1">_xll.BDH(CONCATENATE("TZA US 04/15/16 P", XB$1, " Equity"), "PX_LAST", "1/1/1900", "4/15/2016")</f>
        <v>#NAME?</v>
      </c>
      <c r="XC2" t="e">
        <f ca="1">_xll.BDH(CONCATENATE("TZA US 04/15/16 P", XD$1, " Equity"), "PX_LAST", "1/1/1900", "4/15/2016")</f>
        <v>#NAME?</v>
      </c>
      <c r="XE2" s="1" t="e">
        <f ca="1">_xll.BDH(CONCATENATE("TZA US 04/15/16 P", XF$1, " Equity"),"PX_LAST","1/1/1900","4/15/2016")</f>
        <v>#NAME?</v>
      </c>
      <c r="XG2" t="e">
        <f ca="1">_xll.BDH(CONCATENATE("TZA US 04/15/16 P", XH$1, " Equity"), "PX_LAST", "1/1/1900", "4/15/2016")</f>
        <v>#NAME?</v>
      </c>
      <c r="XI2" t="e">
        <f ca="1">_xll.BDH(CONCATENATE("TZA US 04/15/16 P", XJ$1, " Equity"), "PX_LAST", "1/1/1900", "4/15/2016")</f>
        <v>#NAME?</v>
      </c>
      <c r="XK2" s="1" t="e">
        <f ca="1">_xll.BDH(CONCATENATE("TZA US 04/15/16 P", XL$1, " Equity"),"PX_LAST","1/1/1900","4/15/2016")</f>
        <v>#NAME?</v>
      </c>
      <c r="XM2" t="e">
        <f ca="1">_xll.BDH(CONCATENATE("TZA US 04/15/16 P", XN$1, " Equity"), "PX_LAST", "1/1/1900", "4/15/2016")</f>
        <v>#NAME?</v>
      </c>
      <c r="XO2" t="e">
        <f ca="1">_xll.BDH(CONCATENATE("TZA US 04/15/16 P", XP$1, " Equity"), "PX_LAST", "1/1/1900", "4/15/2016")</f>
        <v>#NAME?</v>
      </c>
      <c r="XQ2" s="1" t="e">
        <f ca="1">_xll.BDH(CONCATENATE("TZA US 04/15/16 P", XR$1, " Equity"),"PX_LAST","1/1/1900","4/15/2016")</f>
        <v>#NAME?</v>
      </c>
      <c r="XS2" t="e">
        <f ca="1">_xll.BDH(CONCATENATE("TZA US 04/15/16 P", XT$1, " Equity"), "PX_LAST", "1/1/1900", "4/15/2016")</f>
        <v>#NAME?</v>
      </c>
      <c r="XU2" t="e">
        <f ca="1">_xll.BDH(CONCATENATE("TZA US 04/15/16 P", XV$1, " Equity"), "PX_LAST", "1/1/1900", "4/15/2016")</f>
        <v>#NAME?</v>
      </c>
      <c r="XW2" s="1" t="e">
        <f ca="1">_xll.BDH(CONCATENATE("TZA US 04/15/16 P", XX$1, " Equity"),"PX_LAST","1/1/1900","4/15/2016")</f>
        <v>#NAME?</v>
      </c>
      <c r="XY2" t="e">
        <f ca="1">_xll.BDH(CONCATENATE("TZA US 04/15/16 P", XZ$1, " Equity"), "PX_LAST", "1/1/1900", "4/15/2016")</f>
        <v>#NAME?</v>
      </c>
      <c r="YA2" t="e">
        <f ca="1">_xll.BDH(CONCATENATE("TZA US 04/15/16 P", YB$1, " Equity"), "PX_LAST", "1/1/1900", "4/15/2016")</f>
        <v>#NAME?</v>
      </c>
      <c r="YC2" s="1" t="e">
        <f ca="1">_xll.BDH(CONCATENATE("TZA US 04/15/16 P", YD$1, " Equity"),"PX_LAST","1/1/1900","4/15/2016")</f>
        <v>#NAME?</v>
      </c>
      <c r="YE2" t="e">
        <f ca="1">_xll.BDH(CONCATENATE("TZA US 04/15/16 P", YF$1, " Equity"), "PX_LAST", "1/1/1900", "4/15/2016")</f>
        <v>#NAME?</v>
      </c>
      <c r="YG2" t="e">
        <f ca="1">_xll.BDH(CONCATENATE("TZA US 04/15/16 P", YH$1, " Equity"), "PX_LAST", "1/1/1900", "4/15/2016")</f>
        <v>#NAME?</v>
      </c>
      <c r="YI2" s="1" t="e">
        <f ca="1">_xll.BDH(CONCATENATE("TZA US 04/15/16 P", YJ$1, " Equity"),"PX_LAST","1/1/1900","4/15/2016")</f>
        <v>#NAME?</v>
      </c>
      <c r="YK2" t="e">
        <f ca="1">_xll.BDH(CONCATENATE("TZA US 04/15/16 P", YL$1, " Equity"), "PX_LAST", "1/1/1900", "4/15/2016")</f>
        <v>#NAME?</v>
      </c>
      <c r="YM2" t="e">
        <f ca="1">_xll.BDH(CONCATENATE("TZA US 04/15/16 P", YN$1, " Equity"), "PX_LAST", "1/1/1900", "4/15/2016")</f>
        <v>#NAME?</v>
      </c>
      <c r="YO2" s="1" t="e">
        <f ca="1">_xll.BDH(CONCATENATE("TZA US 04/15/16 P", YP$1, " Equity"),"PX_LAST","1/1/1900","4/15/2016")</f>
        <v>#NAME?</v>
      </c>
      <c r="YQ2" t="e">
        <f ca="1">_xll.BDH(CONCATENATE("TZA US 04/15/16 P", YR$1, " Equity"), "PX_LAST", "1/1/1900", "4/15/2016")</f>
        <v>#NAME?</v>
      </c>
      <c r="YS2" t="e">
        <f ca="1">_xll.BDH(CONCATENATE("TZA US 04/15/16 P", YT$1, " Equity"), "PX_LAST", "1/1/1900", "4/15/2016")</f>
        <v>#NAME?</v>
      </c>
      <c r="YU2" s="1" t="e">
        <f ca="1">_xll.BDH(CONCATENATE("TZA US 04/15/16 P", YV$1, " Equity"),"PX_LAST","1/1/1900","4/15/2016")</f>
        <v>#NAME?</v>
      </c>
      <c r="YW2" t="e">
        <f ca="1">_xll.BDH(CONCATENATE("TZA US 04/15/16 P", YX$1, " Equity"), "PX_LAST", "1/1/1900", "4/15/2016")</f>
        <v>#NAME?</v>
      </c>
      <c r="YY2" t="e">
        <f ca="1">_xll.BDH(CONCATENATE("TZA US 04/15/16 P", YZ$1, " Equity"), "PX_LAST", "1/1/1900", "4/15/2016")</f>
        <v>#NAME?</v>
      </c>
      <c r="ZA2" s="1" t="e">
        <f ca="1">_xll.BDH(CONCATENATE("TZA US 04/15/16 P", ZB$1, " Equity"),"PX_LAST","1/1/1900","4/15/2016")</f>
        <v>#NAME?</v>
      </c>
      <c r="ZC2" t="e">
        <f ca="1">_xll.BDH(CONCATENATE("TZA US 04/15/16 P", ZD$1, " Equity"), "PX_LAST", "1/1/1900", "4/15/2016")</f>
        <v>#NAME?</v>
      </c>
      <c r="ZE2" t="e">
        <f ca="1">_xll.BDH(CONCATENATE("TZA US 04/15/16 P", ZF$1, " Equity"), "PX_LAST", "1/1/1900", "4/15/2016")</f>
        <v>#NAME?</v>
      </c>
      <c r="ZG2" s="1" t="e">
        <f ca="1">_xll.BDH(CONCATENATE("TZA US 04/15/16 P", ZH$1, " Equity"),"PX_LAST","1/1/1900","4/15/2016")</f>
        <v>#NAME?</v>
      </c>
      <c r="ZI2" t="e">
        <f ca="1">_xll.BDH(CONCATENATE("TZA US 04/15/16 P", ZJ$1, " Equity"), "PX_LAST", "1/1/1900", "4/15/2016")</f>
        <v>#NAME?</v>
      </c>
      <c r="ZK2" t="e">
        <f ca="1">_xll.BDH(CONCATENATE("TZA US 04/15/16 P", ZL$1, " Equity"), "PX_LAST", "1/1/1900", "4/15/2016")</f>
        <v>#NAME?</v>
      </c>
      <c r="ZM2" s="1" t="e">
        <f ca="1">_xll.BDH(CONCATENATE("TZA US 04/15/16 P", ZN$1, " Equity"),"PX_LAST","1/1/1900","4/15/2016")</f>
        <v>#NAME?</v>
      </c>
      <c r="ZO2" t="e">
        <f ca="1">_xll.BDH(CONCATENATE("TZA US 04/15/16 P", ZP$1, " Equity"), "PX_LAST", "1/1/1900", "4/15/2016")</f>
        <v>#NAME?</v>
      </c>
      <c r="ZQ2" t="e">
        <f ca="1">_xll.BDH(CONCATENATE("TZA US 04/15/16 P", ZR$1, " Equity"), "PX_LAST", "1/1/1900", "4/15/2016")</f>
        <v>#NAME?</v>
      </c>
      <c r="ZS2" s="1" t="e">
        <f ca="1">_xll.BDH(CONCATENATE("TZA US 04/15/16 P", ZT$1, " Equity"),"PX_LAST","1/1/1900","4/15/2016")</f>
        <v>#NAME?</v>
      </c>
      <c r="ZU2" t="e">
        <f ca="1">_xll.BDH(CONCATENATE("TZA US 04/15/16 P", ZV$1, " Equity"), "PX_LAST", "1/1/1900", "4/15/2016")</f>
        <v>#NAME?</v>
      </c>
      <c r="ZW2" t="e">
        <f ca="1">_xll.BDH(CONCATENATE("TZA US 04/15/16 P", ZX$1, " Equity"), "PX_LAST", "1/1/1900", "4/15/2016")</f>
        <v>#NAME?</v>
      </c>
      <c r="ZY2" s="1" t="e">
        <f ca="1">_xll.BDH(CONCATENATE("TZA US 04/15/16 P", ZZ$1, " Equity"),"PX_LAST","1/1/1900","4/15/2016")</f>
        <v>#NAME?</v>
      </c>
      <c r="AAA2" t="e">
        <f ca="1">_xll.BDH(CONCATENATE("TZA US 04/15/16 P", AAB$1, " Equity"), "PX_LAST", "1/1/1900", "4/15/2016")</f>
        <v>#NAME?</v>
      </c>
      <c r="AAC2" t="e">
        <f ca="1">_xll.BDH(CONCATENATE("TZA US 04/15/16 P", AAD$1, " Equity"), "PX_LAST", "1/1/1900", "4/15/2016")</f>
        <v>#NAME?</v>
      </c>
      <c r="AAE2" s="1" t="e">
        <f ca="1">_xll.BDH(CONCATENATE("TZA US 04/15/16 P", AAF$1, " Equity"),"PX_LAST","1/1/1900","4/15/2016")</f>
        <v>#NAME?</v>
      </c>
      <c r="AAG2" t="e">
        <f ca="1">_xll.BDH(CONCATENATE("TZA US 04/15/16 P", AAH$1, " Equity"), "PX_LAST", "1/1/1900", "4/15/2016")</f>
        <v>#NAME?</v>
      </c>
      <c r="AAI2" t="e">
        <f ca="1">_xll.BDH(CONCATENATE("TZA US 04/15/16 P", AAJ$1, " Equity"), "PX_LAST", "1/1/1900", "4/15/2016")</f>
        <v>#NAME?</v>
      </c>
      <c r="AAK2" s="1" t="e">
        <f ca="1">_xll.BDH(CONCATENATE("TZA US 04/15/16 P", AAL$1, " Equity"),"PX_LAST","1/1/1900","4/15/2016")</f>
        <v>#NAME?</v>
      </c>
      <c r="AAM2" t="e">
        <f ca="1">_xll.BDH(CONCATENATE("TZA US 04/15/16 P", AAN$1, " Equity"), "PX_LAST", "1/1/1900", "4/15/2016")</f>
        <v>#NAME?</v>
      </c>
      <c r="AAO2" t="e">
        <f ca="1">_xll.BDH(CONCATENATE("TZA US 04/15/16 P", AAP$1, " Equity"), "PX_LAST", "1/1/1900", "4/15/2016")</f>
        <v>#NAME?</v>
      </c>
      <c r="AAQ2" s="1" t="e">
        <f ca="1">_xll.BDH(CONCATENATE("TZA US 04/15/16 P", AAR$1, " Equity"),"PX_LAST","1/1/1900","4/15/2016")</f>
        <v>#NAME?</v>
      </c>
      <c r="AAS2" t="e">
        <f ca="1">_xll.BDH(CONCATENATE("TZA US 04/15/16 P", AAT$1, " Equity"), "PX_LAST", "1/1/1900", "4/15/2016")</f>
        <v>#NAME?</v>
      </c>
      <c r="AAU2" t="e">
        <f ca="1">_xll.BDH(CONCATENATE("TZA US 04/15/16 P", AAV$1, " Equity"), "PX_LAST", "1/1/1900", "4/15/2016")</f>
        <v>#NAME?</v>
      </c>
      <c r="AAW2" s="1" t="e">
        <f ca="1">_xll.BDH(CONCATENATE("TZA US 04/15/16 P", AAX$1, " Equity"),"PX_LAST","1/1/1900","4/15/2016")</f>
        <v>#NAME?</v>
      </c>
      <c r="AAY2" t="e">
        <f ca="1">_xll.BDH(CONCATENATE("TZA US 04/15/16 P", AAZ$1, " Equity"), "PX_LAST", "1/1/1900", "4/15/2016")</f>
        <v>#NAME?</v>
      </c>
      <c r="ABA2" t="e">
        <f ca="1">_xll.BDH(CONCATENATE("TZA US 04/15/16 P", ABB$1, " Equity"), "PX_LAST", "1/1/1900", "4/15/2016")</f>
        <v>#NAME?</v>
      </c>
      <c r="ABC2" s="1" t="e">
        <f ca="1">_xll.BDH(CONCATENATE("TZA US 04/15/16 P", ABD$1, " Equity"),"PX_LAST","1/1/1900","4/15/2016")</f>
        <v>#NAME?</v>
      </c>
      <c r="ABE2" t="e">
        <f ca="1">_xll.BDH(CONCATENATE("TZA US 04/15/16 P", ABF$1, " Equity"), "PX_LAST", "1/1/1900", "4/15/2016")</f>
        <v>#NAME?</v>
      </c>
      <c r="ABG2" t="e">
        <f ca="1">_xll.BDH(CONCATENATE("TZA US 04/15/16 P", ABH$1, " Equity"), "PX_LAST", "1/1/1900", "4/15/2016")</f>
        <v>#NAME?</v>
      </c>
      <c r="ABI2" s="1" t="e">
        <f ca="1">_xll.BDH(CONCATENATE("TZA US 04/15/16 P", ABJ$1, " Equity"),"PX_LAST","1/1/1900","4/15/2016")</f>
        <v>#NAME?</v>
      </c>
      <c r="ABK2" t="e">
        <f ca="1">_xll.BDH(CONCATENATE("TZA US 04/15/16 P", ABL$1, " Equity"), "PX_LAST", "1/1/1900", "4/15/2016")</f>
        <v>#NAME?</v>
      </c>
      <c r="ABM2" t="e">
        <f ca="1">_xll.BDH(CONCATENATE("TZA US 04/15/16 P", ABN$1, " Equity"), "PX_LAST", "1/1/1900", "4/15/2016")</f>
        <v>#NAME?</v>
      </c>
      <c r="ABO2" s="1" t="e">
        <f ca="1">_xll.BDH(CONCATENATE("TZA US 04/15/16 P", ABP$1, " Equity"),"PX_LAST","1/1/1900","4/15/2016")</f>
        <v>#NAME?</v>
      </c>
      <c r="ABQ2" t="e">
        <f ca="1">_xll.BDH(CONCATENATE("TZA US 04/15/16 P", ABR$1, " Equity"), "PX_LAST", "1/1/1900", "4/15/2016")</f>
        <v>#NAME?</v>
      </c>
      <c r="ABS2" t="e">
        <f ca="1">_xll.BDH(CONCATENATE("TZA US 04/15/16 P", ABT$1, " Equity"), "PX_LAST", "1/1/1900", "4/15/2016")</f>
        <v>#NAME?</v>
      </c>
      <c r="ABU2" s="1" t="e">
        <f ca="1">_xll.BDH(CONCATENATE("TZA US 04/15/16 P", ABV$1, " Equity"),"PX_LAST","1/1/1900","4/15/2016")</f>
        <v>#NAME?</v>
      </c>
      <c r="ABW2" t="e">
        <f ca="1">_xll.BDH(CONCATENATE("TZA US 04/15/16 P", ABX$1, " Equity"), "PX_LAST", "1/1/1900", "4/15/2016")</f>
        <v>#NAME?</v>
      </c>
      <c r="ABY2" t="e">
        <f ca="1">_xll.BDH(CONCATENATE("TZA US 04/15/16 P", ABZ$1, " Equity"), "PX_LAST", "1/1/1900", "4/15/2016")</f>
        <v>#NAME?</v>
      </c>
      <c r="ACA2" s="1" t="e">
        <f ca="1">_xll.BDH(CONCATENATE("TZA US 04/15/16 P", ACB$1, " Equity"),"PX_LAST","1/1/1900","4/15/2016")</f>
        <v>#NAME?</v>
      </c>
      <c r="ACC2" t="e">
        <f ca="1">_xll.BDH(CONCATENATE("TZA US 04/15/16 P", ACD$1, " Equity"), "PX_LAST", "1/1/1900", "4/15/2016")</f>
        <v>#NAME?</v>
      </c>
      <c r="ACE2" t="e">
        <f ca="1">_xll.BDH(CONCATENATE("TZA US 04/15/16 P", ACF$1, " Equity"), "PX_LAST", "1/1/1900", "4/15/2016")</f>
        <v>#NAME?</v>
      </c>
      <c r="ACG2" s="1" t="e">
        <f ca="1">_xll.BDH(CONCATENATE("TZA US 04/15/16 P", ACH$1, " Equity"),"PX_LAST","1/1/1900","4/15/2016")</f>
        <v>#NAME?</v>
      </c>
      <c r="ACI2" t="e">
        <f ca="1">_xll.BDH(CONCATENATE("TZA US 04/15/16 P", ACJ$1, " Equity"), "PX_LAST", "1/1/1900", "4/15/2016")</f>
        <v>#NAME?</v>
      </c>
      <c r="ACK2" t="e">
        <f ca="1">_xll.BDH(CONCATENATE("TZA US 04/15/16 P", ACL$1, " Equity"), "PX_LAST", "1/1/1900", "4/15/2016")</f>
        <v>#NAME?</v>
      </c>
      <c r="ACM2" s="1" t="e">
        <f ca="1">_xll.BDH(CONCATENATE("TZA US 04/15/16 P", ACN$1, " Equity"),"PX_LAST","1/1/1900","4/15/2016")</f>
        <v>#NAME?</v>
      </c>
      <c r="ACO2" t="e">
        <f ca="1">_xll.BDH(CONCATENATE("TZA US 04/15/16 P", ACP$1, " Equity"), "PX_LAST", "1/1/1900", "4/15/2016")</f>
        <v>#NAME?</v>
      </c>
      <c r="ACQ2" t="e">
        <f ca="1">_xll.BDH(CONCATENATE("TZA US 04/15/16 P", ACR$1, " Equity"), "PX_LAST", "1/1/1900", "4/15/2016")</f>
        <v>#NAME?</v>
      </c>
      <c r="ACS2" s="1" t="e">
        <f ca="1">_xll.BDH(CONCATENATE("TZA US 04/15/16 P", ACT$1, " Equity"),"PX_LAST","1/1/1900","4/15/2016")</f>
        <v>#NAME?</v>
      </c>
      <c r="ACU2" t="e">
        <f ca="1">_xll.BDH(CONCATENATE("TZA US 04/15/16 P", ACV$1, " Equity"), "PX_LAST", "1/1/1900", "4/15/2016")</f>
        <v>#NAME?</v>
      </c>
      <c r="ACW2" t="e">
        <f ca="1">_xll.BDH(CONCATENATE("TZA US 04/15/16 P", ACX$1, " Equity"), "PX_LAST", "1/1/1900", "4/15/2016")</f>
        <v>#NAME?</v>
      </c>
      <c r="ACY2" s="1" t="e">
        <f ca="1">_xll.BDH(CONCATENATE("TZA US 04/15/16 P", ACZ$1, " Equity"),"PX_LAST","1/1/1900","4/15/2016")</f>
        <v>#NAME?</v>
      </c>
      <c r="ADA2" t="e">
        <f ca="1">_xll.BDH(CONCATENATE("TZA US 04/15/16 P", ADB$1, " Equity"), "PX_LAST", "1/1/1900", "4/15/2016")</f>
        <v>#NAME?</v>
      </c>
      <c r="ADC2" t="e">
        <f ca="1">_xll.BDH(CONCATENATE("TZA US 04/15/16 P", ADD$1, " Equity"), "PX_LAST", "1/1/1900", "4/15/2016")</f>
        <v>#NAME?</v>
      </c>
      <c r="ADE2" s="1" t="e">
        <f ca="1">_xll.BDH(CONCATENATE("TZA US 04/15/16 P", ADF$1, " Equity"),"PX_LAST","1/1/1900","4/15/2016")</f>
        <v>#NAME?</v>
      </c>
      <c r="ADG2" t="e">
        <f ca="1">_xll.BDH(CONCATENATE("TZA US 04/15/16 P", ADH$1, " Equity"), "PX_LAST", "1/1/1900", "4/15/2016")</f>
        <v>#NAME?</v>
      </c>
      <c r="ADI2" t="e">
        <f ca="1">_xll.BDH(CONCATENATE("TZA US 04/15/16 P", ADJ$1, " Equity"), "PX_LAST", "1/1/1900", "4/15/2016")</f>
        <v>#NAME?</v>
      </c>
      <c r="ADK2" s="1" t="e">
        <f ca="1">_xll.BDH(CONCATENATE("TZA US 04/15/16 P", ADL$1, " Equity"),"PX_LAST","1/1/1900","4/15/2016")</f>
        <v>#NAME?</v>
      </c>
      <c r="ADM2" t="e">
        <f ca="1">_xll.BDH(CONCATENATE("TZA US 04/15/16 P", ADN$1, " Equity"), "PX_LAST", "1/1/1900", "4/15/2016")</f>
        <v>#NAME?</v>
      </c>
      <c r="ADO2" t="e">
        <f ca="1">_xll.BDH(CONCATENATE("TZA US 04/15/16 P", ADP$1, " Equity"), "PX_LAST", "1/1/1900", "4/15/2016")</f>
        <v>#NAME?</v>
      </c>
      <c r="ADQ2" s="1" t="e">
        <f ca="1">_xll.BDH(CONCATENATE("TZA US 04/15/16 P", ADR$1, " Equity"),"PX_LAST","1/1/1900","4/15/2016")</f>
        <v>#NAME?</v>
      </c>
      <c r="ADS2" t="e">
        <f ca="1">_xll.BDH(CONCATENATE("TZA US 04/15/16 P", ADT$1, " Equity"), "PX_LAST", "1/1/1900", "4/15/2016")</f>
        <v>#NAME?</v>
      </c>
      <c r="ADU2" t="e">
        <f ca="1">_xll.BDH(CONCATENATE("TZA US 04/15/16 P", ADV$1, " Equity"), "PX_LAST", "1/1/1900", "4/15/2016")</f>
        <v>#NAME?</v>
      </c>
    </row>
    <row r="3" spans="1:802" x14ac:dyDescent="0.25">
      <c r="E3" s="1"/>
      <c r="AK3" s="1"/>
      <c r="AO3" s="1"/>
      <c r="AS3" s="1"/>
      <c r="AW3" s="1"/>
      <c r="BA3" s="1"/>
      <c r="BE3" s="1"/>
      <c r="BQ3" s="1"/>
      <c r="BU3" s="1"/>
      <c r="CC3" s="1"/>
      <c r="CG3" s="1"/>
      <c r="CK3" s="1"/>
      <c r="DQ3" s="1"/>
      <c r="DU3" s="1"/>
      <c r="DY3" s="1"/>
      <c r="EC3" s="1"/>
      <c r="EG3" s="1"/>
      <c r="EK3" s="1"/>
      <c r="EO3" s="1"/>
      <c r="ES3" s="1"/>
      <c r="EW3" s="1"/>
      <c r="FA3" s="1"/>
      <c r="FE3" s="1"/>
      <c r="FG3" s="1"/>
      <c r="FI3" s="1"/>
      <c r="FK3" s="1"/>
      <c r="FM3" s="1"/>
      <c r="FO3" s="1"/>
      <c r="FQ3" s="1"/>
      <c r="FS3" s="1"/>
      <c r="FU3" s="1"/>
      <c r="FW3" s="1"/>
      <c r="FY3" s="1"/>
      <c r="GA3" s="1"/>
      <c r="GC3" s="1"/>
      <c r="GG3" s="1"/>
      <c r="GI3" s="1"/>
      <c r="GK3" s="1"/>
      <c r="GO3" s="1"/>
      <c r="GS3" s="1"/>
      <c r="GU3" s="1"/>
      <c r="GW3" s="1"/>
      <c r="HA3" s="1"/>
      <c r="HE3" s="1"/>
      <c r="HI3" s="1"/>
      <c r="HM3" s="1"/>
      <c r="HQ3" s="1"/>
      <c r="HU3" s="1"/>
      <c r="HY3" s="1"/>
      <c r="IC3" s="1"/>
      <c r="IG3" s="1"/>
      <c r="IK3" s="1"/>
      <c r="IS3" s="1"/>
      <c r="JA3" s="1"/>
      <c r="JU3" s="1"/>
      <c r="KO3" s="1"/>
      <c r="LI3" s="1"/>
      <c r="MC3" s="1"/>
      <c r="MW3" s="1"/>
    </row>
    <row r="4" spans="1:802" x14ac:dyDescent="0.25">
      <c r="AK4" s="1"/>
      <c r="AO4" s="1"/>
      <c r="AS4" s="1"/>
      <c r="AW4" s="1"/>
      <c r="BE4" s="1"/>
      <c r="CK4" s="1"/>
      <c r="DQ4" s="1"/>
      <c r="DU4" s="1"/>
      <c r="DY4" s="1"/>
      <c r="EC4" s="1"/>
      <c r="EG4" s="1"/>
      <c r="EK4" s="1"/>
      <c r="EO4" s="1"/>
      <c r="ES4" s="1"/>
      <c r="EW4" s="1"/>
      <c r="FA4" s="1"/>
      <c r="FE4" s="1"/>
      <c r="FG4" s="1"/>
      <c r="FI4" s="1"/>
      <c r="FK4" s="1"/>
      <c r="FM4" s="1"/>
      <c r="FO4" s="1"/>
      <c r="FQ4" s="1"/>
      <c r="FS4" s="1"/>
      <c r="FU4" s="1"/>
      <c r="FW4" s="1"/>
      <c r="FY4" s="1"/>
      <c r="GA4" s="1"/>
      <c r="GC4" s="1"/>
      <c r="GG4" s="1"/>
      <c r="GI4" s="1"/>
      <c r="GK4" s="1"/>
      <c r="GO4" s="1"/>
      <c r="GS4" s="1"/>
      <c r="GW4" s="1"/>
      <c r="HA4" s="1"/>
      <c r="HE4" s="1"/>
      <c r="HI4" s="1"/>
      <c r="HM4" s="1"/>
      <c r="HQ4" s="1"/>
      <c r="HU4" s="1"/>
      <c r="HY4" s="1"/>
      <c r="IC4" s="1"/>
      <c r="IG4" s="1"/>
      <c r="IK4" s="1"/>
      <c r="JA4" s="1"/>
      <c r="JU4" s="1"/>
      <c r="KO4" s="1"/>
      <c r="MC4" s="1"/>
      <c r="MW4" s="1"/>
    </row>
    <row r="5" spans="1:802" x14ac:dyDescent="0.25">
      <c r="AK5" s="1"/>
      <c r="AO5" s="1"/>
      <c r="AS5" s="1"/>
      <c r="AW5" s="1"/>
      <c r="CK5" s="1"/>
      <c r="DQ5" s="1"/>
      <c r="DU5" s="1"/>
      <c r="DY5" s="1"/>
      <c r="EC5" s="1"/>
      <c r="EG5" s="1"/>
      <c r="EK5" s="1"/>
      <c r="EO5" s="1"/>
      <c r="ES5" s="1"/>
      <c r="EW5" s="1"/>
      <c r="FA5" s="1"/>
      <c r="FE5" s="1"/>
      <c r="FG5" s="1"/>
      <c r="FI5" s="1"/>
      <c r="FM5" s="1"/>
      <c r="FO5" s="1"/>
      <c r="FQ5" s="1"/>
      <c r="FS5" s="1"/>
      <c r="FU5" s="1"/>
      <c r="FW5" s="1"/>
      <c r="FY5" s="1"/>
      <c r="GA5" s="1"/>
      <c r="GC5" s="1"/>
      <c r="GG5" s="1"/>
      <c r="GI5" s="1"/>
      <c r="GK5" s="1"/>
      <c r="GO5" s="1"/>
      <c r="GS5" s="1"/>
      <c r="GW5" s="1"/>
      <c r="HA5" s="1"/>
      <c r="HE5" s="1"/>
      <c r="HI5" s="1"/>
      <c r="HM5" s="1"/>
      <c r="HQ5" s="1"/>
      <c r="HU5" s="1"/>
      <c r="HY5" s="1"/>
      <c r="IC5" s="1"/>
      <c r="IG5" s="1"/>
      <c r="IK5" s="1"/>
      <c r="JA5" s="1"/>
      <c r="JU5" s="1"/>
      <c r="KO5" s="1"/>
    </row>
    <row r="6" spans="1:802" x14ac:dyDescent="0.25">
      <c r="AK6" s="1"/>
      <c r="AO6" s="1"/>
      <c r="AS6" s="1"/>
      <c r="AW6" s="1"/>
      <c r="CK6" s="1"/>
      <c r="DY6" s="1"/>
      <c r="EC6" s="1"/>
      <c r="EG6" s="1"/>
      <c r="EK6" s="1"/>
      <c r="EO6" s="1"/>
      <c r="ES6" s="1"/>
      <c r="EW6" s="1"/>
      <c r="FA6" s="1"/>
      <c r="FE6" s="1"/>
      <c r="FI6" s="1"/>
      <c r="FM6" s="1"/>
      <c r="FO6" s="1"/>
      <c r="FQ6" s="1"/>
      <c r="FS6" s="1"/>
      <c r="FU6" s="1"/>
      <c r="FW6" s="1"/>
      <c r="FY6" s="1"/>
      <c r="GA6" s="1"/>
      <c r="GC6" s="1"/>
      <c r="GG6" s="1"/>
      <c r="GK6" s="1"/>
      <c r="GO6" s="1"/>
      <c r="GS6" s="1"/>
      <c r="GW6" s="1"/>
      <c r="HA6" s="1"/>
      <c r="HE6" s="1"/>
      <c r="HI6" s="1"/>
      <c r="HM6" s="1"/>
      <c r="HQ6" s="1"/>
      <c r="HU6" s="1"/>
      <c r="HY6" s="1"/>
      <c r="IC6" s="1"/>
      <c r="IG6" s="1"/>
      <c r="IK6" s="1"/>
      <c r="JA6" s="1"/>
      <c r="JU6" s="1"/>
      <c r="KO6" s="1"/>
    </row>
    <row r="7" spans="1:802" x14ac:dyDescent="0.25">
      <c r="AK7" s="1"/>
      <c r="AS7" s="1"/>
      <c r="AW7" s="1"/>
      <c r="CK7" s="1"/>
      <c r="DY7" s="1"/>
      <c r="EC7" s="1"/>
      <c r="EG7" s="1"/>
      <c r="EK7" s="1"/>
      <c r="EO7" s="1"/>
      <c r="ES7" s="1"/>
      <c r="EW7" s="1"/>
      <c r="FA7" s="1"/>
      <c r="FE7" s="1"/>
      <c r="FI7" s="1"/>
      <c r="FM7" s="1"/>
      <c r="FO7" s="1"/>
      <c r="FQ7" s="1"/>
      <c r="FS7" s="1"/>
      <c r="FU7" s="1"/>
      <c r="FW7" s="1"/>
      <c r="FY7" s="1"/>
      <c r="GC7" s="1"/>
      <c r="GG7" s="1"/>
      <c r="GK7" s="1"/>
      <c r="GO7" s="1"/>
      <c r="GS7" s="1"/>
      <c r="GW7" s="1"/>
      <c r="HA7" s="1"/>
      <c r="HE7" s="1"/>
      <c r="HI7" s="1"/>
      <c r="HM7" s="1"/>
      <c r="HQ7" s="1"/>
      <c r="HU7" s="1"/>
      <c r="HY7" s="1"/>
      <c r="IC7" s="1"/>
      <c r="IG7" s="1"/>
      <c r="IK7" s="1"/>
      <c r="JA7" s="1"/>
      <c r="JU7" s="1"/>
    </row>
    <row r="8" spans="1:802" x14ac:dyDescent="0.25">
      <c r="AK8" s="1"/>
      <c r="AS8" s="1"/>
      <c r="AW8" s="1"/>
      <c r="EG8" s="1"/>
      <c r="EK8" s="1"/>
      <c r="EO8" s="1"/>
      <c r="ES8" s="1"/>
      <c r="EW8" s="1"/>
      <c r="FA8" s="1"/>
      <c r="FE8" s="1"/>
      <c r="FI8" s="1"/>
      <c r="FM8" s="1"/>
      <c r="FO8" s="1"/>
      <c r="FQ8" s="1"/>
      <c r="FS8" s="1"/>
      <c r="FU8" s="1"/>
      <c r="FW8" s="1"/>
      <c r="FY8" s="1"/>
      <c r="GC8" s="1"/>
      <c r="GG8" s="1"/>
      <c r="GK8" s="1"/>
      <c r="GO8" s="1"/>
      <c r="GS8" s="1"/>
      <c r="GW8" s="1"/>
      <c r="HA8" s="1"/>
      <c r="HE8" s="1"/>
      <c r="HI8" s="1"/>
      <c r="HM8" s="1"/>
      <c r="HQ8" s="1"/>
      <c r="HU8" s="1"/>
      <c r="HY8" s="1"/>
      <c r="IC8" s="1"/>
      <c r="IG8" s="1"/>
      <c r="IK8" s="1"/>
      <c r="JA8" s="1"/>
      <c r="JU8" s="1"/>
    </row>
    <row r="9" spans="1:802" x14ac:dyDescent="0.25">
      <c r="AK9" s="1"/>
      <c r="AS9" s="1"/>
      <c r="AW9" s="1"/>
      <c r="EG9" s="1"/>
      <c r="EK9" s="1"/>
      <c r="EO9" s="1"/>
      <c r="ES9" s="1"/>
      <c r="EW9" s="1"/>
      <c r="FA9" s="1"/>
      <c r="FE9" s="1"/>
      <c r="FI9" s="1"/>
      <c r="FM9" s="1"/>
      <c r="FQ9" s="1"/>
      <c r="FS9" s="1"/>
      <c r="FU9" s="1"/>
      <c r="FW9" s="1"/>
      <c r="FY9" s="1"/>
      <c r="GC9" s="1"/>
      <c r="GG9" s="1"/>
      <c r="GK9" s="1"/>
      <c r="GO9" s="1"/>
      <c r="GS9" s="1"/>
      <c r="GW9" s="1"/>
      <c r="HA9" s="1"/>
      <c r="HE9" s="1"/>
      <c r="HI9" s="1"/>
      <c r="HM9" s="1"/>
      <c r="HQ9" s="1"/>
      <c r="HU9" s="1"/>
      <c r="HY9" s="1"/>
      <c r="IC9" s="1"/>
      <c r="IG9" s="1"/>
      <c r="IK9" s="1"/>
      <c r="JA9" s="1"/>
      <c r="JU9" s="1"/>
    </row>
    <row r="10" spans="1:802" x14ac:dyDescent="0.25">
      <c r="AS10" s="1"/>
      <c r="AW10" s="1"/>
      <c r="EG10" s="1"/>
      <c r="EK10" s="1"/>
      <c r="ES10" s="1"/>
      <c r="EW10" s="1"/>
      <c r="FA10" s="1"/>
      <c r="FE10" s="1"/>
      <c r="FI10" s="1"/>
      <c r="FM10" s="1"/>
      <c r="FQ10" s="1"/>
      <c r="FS10" s="1"/>
      <c r="FU10" s="1"/>
      <c r="FW10" s="1"/>
      <c r="FY10" s="1"/>
      <c r="GC10" s="1"/>
      <c r="GG10" s="1"/>
      <c r="GK10" s="1"/>
      <c r="GO10" s="1"/>
      <c r="GS10" s="1"/>
      <c r="GW10" s="1"/>
      <c r="HA10" s="1"/>
      <c r="HE10" s="1"/>
      <c r="HI10" s="1"/>
      <c r="HM10" s="1"/>
      <c r="HQ10" s="1"/>
      <c r="HU10" s="1"/>
      <c r="IC10" s="1"/>
      <c r="IG10" s="1"/>
      <c r="IK10" s="1"/>
      <c r="JA10" s="1"/>
      <c r="JU10" s="1"/>
    </row>
    <row r="11" spans="1:802" x14ac:dyDescent="0.25">
      <c r="AS11" s="1"/>
      <c r="AW11" s="1"/>
      <c r="EG11" s="1"/>
      <c r="EK11" s="1"/>
      <c r="ES11" s="1"/>
      <c r="EW11" s="1"/>
      <c r="FA11" s="1"/>
      <c r="FE11" s="1"/>
      <c r="FI11" s="1"/>
      <c r="FM11" s="1"/>
      <c r="FQ11" s="1"/>
      <c r="FS11" s="1"/>
      <c r="FU11" s="1"/>
      <c r="FY11" s="1"/>
      <c r="GC11" s="1"/>
      <c r="GG11" s="1"/>
      <c r="GK11" s="1"/>
      <c r="GO11" s="1"/>
      <c r="GS11" s="1"/>
      <c r="GW11" s="1"/>
      <c r="HA11" s="1"/>
      <c r="HE11" s="1"/>
      <c r="HI11" s="1"/>
      <c r="HM11" s="1"/>
      <c r="HQ11" s="1"/>
      <c r="HU11" s="1"/>
      <c r="IC11" s="1"/>
      <c r="IG11" s="1"/>
      <c r="IK11" s="1"/>
      <c r="JA11" s="1"/>
      <c r="JU11" s="1"/>
    </row>
    <row r="12" spans="1:802" x14ac:dyDescent="0.25">
      <c r="AS12" s="1"/>
      <c r="AW12" s="1"/>
      <c r="EK12" s="1"/>
      <c r="ES12" s="1"/>
      <c r="EW12" s="1"/>
      <c r="FA12" s="1"/>
      <c r="FE12" s="1"/>
      <c r="FI12" s="1"/>
      <c r="FM12" s="1"/>
      <c r="FQ12" s="1"/>
      <c r="FS12" s="1"/>
      <c r="FU12" s="1"/>
      <c r="FY12" s="1"/>
      <c r="GC12" s="1"/>
      <c r="GG12" s="1"/>
      <c r="GK12" s="1"/>
      <c r="GO12" s="1"/>
      <c r="GS12" s="1"/>
      <c r="GW12" s="1"/>
      <c r="HA12" s="1"/>
      <c r="HE12" s="1"/>
      <c r="HI12" s="1"/>
      <c r="HM12" s="1"/>
      <c r="HQ12" s="1"/>
      <c r="HU12" s="1"/>
      <c r="IC12" s="1"/>
      <c r="IG12" s="1"/>
      <c r="IK12" s="1"/>
      <c r="JA12" s="1"/>
      <c r="JU12" s="1"/>
    </row>
    <row r="13" spans="1:802" x14ac:dyDescent="0.25">
      <c r="AW13" s="1"/>
      <c r="EK13" s="1"/>
      <c r="ES13" s="1"/>
      <c r="EW13" s="1"/>
      <c r="FA13" s="1"/>
      <c r="FE13" s="1"/>
      <c r="FI13" s="1"/>
      <c r="FM13" s="1"/>
      <c r="FQ13" s="1"/>
      <c r="FS13" s="1"/>
      <c r="FU13" s="1"/>
      <c r="FY13" s="1"/>
      <c r="GC13" s="1"/>
      <c r="GG13" s="1"/>
      <c r="GK13" s="1"/>
      <c r="GO13" s="1"/>
      <c r="GS13" s="1"/>
      <c r="GW13" s="1"/>
      <c r="HA13" s="1"/>
      <c r="HE13" s="1"/>
      <c r="HI13" s="1"/>
      <c r="HM13" s="1"/>
      <c r="HQ13" s="1"/>
      <c r="HU13" s="1"/>
      <c r="IC13" s="1"/>
      <c r="IG13" s="1"/>
      <c r="IK13" s="1"/>
      <c r="JA13" s="1"/>
      <c r="JU13" s="1"/>
    </row>
    <row r="14" spans="1:802" x14ac:dyDescent="0.25">
      <c r="AW14" s="1"/>
      <c r="EK14" s="1"/>
      <c r="ES14" s="1"/>
      <c r="EW14" s="1"/>
      <c r="FA14" s="1"/>
      <c r="FE14" s="1"/>
      <c r="FI14" s="1"/>
      <c r="FM14" s="1"/>
      <c r="FQ14" s="1"/>
      <c r="FU14" s="1"/>
      <c r="FY14" s="1"/>
      <c r="GC14" s="1"/>
      <c r="GG14" s="1"/>
      <c r="GK14" s="1"/>
      <c r="GO14" s="1"/>
      <c r="GS14" s="1"/>
      <c r="GW14" s="1"/>
      <c r="HA14" s="1"/>
      <c r="HE14" s="1"/>
      <c r="HI14" s="1"/>
      <c r="HM14" s="1"/>
      <c r="HQ14" s="1"/>
      <c r="HU14" s="1"/>
      <c r="IC14" s="1"/>
      <c r="IG14" s="1"/>
      <c r="IK14" s="1"/>
      <c r="JA14" s="1"/>
      <c r="JU14" s="1"/>
    </row>
    <row r="15" spans="1:802" x14ac:dyDescent="0.25">
      <c r="AW15" s="1"/>
      <c r="EK15" s="1"/>
      <c r="EW15" s="1"/>
      <c r="FA15" s="1"/>
      <c r="FE15" s="1"/>
      <c r="FI15" s="1"/>
      <c r="FM15" s="1"/>
      <c r="FQ15" s="1"/>
      <c r="FU15" s="1"/>
      <c r="FY15" s="1"/>
      <c r="GC15" s="1"/>
      <c r="GG15" s="1"/>
      <c r="GK15" s="1"/>
      <c r="GO15" s="1"/>
      <c r="GS15" s="1"/>
      <c r="GW15" s="1"/>
      <c r="HA15" s="1"/>
      <c r="HE15" s="1"/>
      <c r="HI15" s="1"/>
      <c r="HM15" s="1"/>
      <c r="HQ15" s="1"/>
      <c r="HU15" s="1"/>
      <c r="IC15" s="1"/>
      <c r="IG15" s="1"/>
      <c r="IK15" s="1"/>
      <c r="JA15" s="1"/>
    </row>
    <row r="16" spans="1:802" x14ac:dyDescent="0.25">
      <c r="AW16" s="1"/>
      <c r="EK16" s="1"/>
      <c r="EW16" s="1"/>
      <c r="FA16" s="1"/>
      <c r="FE16" s="1"/>
      <c r="FI16" s="1"/>
      <c r="FM16" s="1"/>
      <c r="FQ16" s="1"/>
      <c r="FU16" s="1"/>
      <c r="FY16" s="1"/>
      <c r="GC16" s="1"/>
      <c r="GG16" s="1"/>
      <c r="GK16" s="1"/>
      <c r="GO16" s="1"/>
      <c r="GS16" s="1"/>
      <c r="GW16" s="1"/>
      <c r="HA16" s="1"/>
      <c r="HE16" s="1"/>
      <c r="HI16" s="1"/>
      <c r="HM16" s="1"/>
      <c r="HQ16" s="1"/>
      <c r="HU16" s="1"/>
      <c r="IC16" s="1"/>
      <c r="IG16" s="1"/>
      <c r="IK16" s="1"/>
      <c r="JA16" s="1"/>
    </row>
    <row r="17" spans="49:261" x14ac:dyDescent="0.25">
      <c r="AW17" s="1"/>
      <c r="EK17" s="1"/>
      <c r="EW17" s="1"/>
      <c r="FA17" s="1"/>
      <c r="FE17" s="1"/>
      <c r="FI17" s="1"/>
      <c r="FM17" s="1"/>
      <c r="FQ17" s="1"/>
      <c r="FU17" s="1"/>
      <c r="FY17" s="1"/>
      <c r="GC17" s="1"/>
      <c r="GG17" s="1"/>
      <c r="GK17" s="1"/>
      <c r="GO17" s="1"/>
      <c r="GS17" s="1"/>
      <c r="GW17" s="1"/>
      <c r="HA17" s="1"/>
      <c r="HE17" s="1"/>
      <c r="HI17" s="1"/>
      <c r="HM17" s="1"/>
      <c r="HQ17" s="1"/>
      <c r="HU17" s="1"/>
      <c r="IC17" s="1"/>
      <c r="IG17" s="1"/>
      <c r="IK17" s="1"/>
      <c r="JA17" s="1"/>
    </row>
    <row r="18" spans="49:261" x14ac:dyDescent="0.25">
      <c r="AW18" s="1"/>
      <c r="EW18" s="1"/>
      <c r="FA18" s="1"/>
      <c r="FE18" s="1"/>
      <c r="FI18" s="1"/>
      <c r="FM18" s="1"/>
      <c r="FQ18" s="1"/>
      <c r="FU18" s="1"/>
      <c r="FY18" s="1"/>
      <c r="GC18" s="1"/>
      <c r="GG18" s="1"/>
      <c r="GK18" s="1"/>
      <c r="GO18" s="1"/>
      <c r="GS18" s="1"/>
      <c r="GW18" s="1"/>
      <c r="HA18" s="1"/>
      <c r="HE18" s="1"/>
      <c r="HI18" s="1"/>
      <c r="HM18" s="1"/>
      <c r="HQ18" s="1"/>
      <c r="IC18" s="1"/>
      <c r="IG18" s="1"/>
      <c r="IK18" s="1"/>
      <c r="JA18" s="1"/>
    </row>
    <row r="19" spans="49:261" x14ac:dyDescent="0.25">
      <c r="AW19" s="1"/>
      <c r="FA19" s="1"/>
      <c r="FE19" s="1"/>
      <c r="FI19" s="1"/>
      <c r="FM19" s="1"/>
      <c r="FQ19" s="1"/>
      <c r="FU19" s="1"/>
      <c r="FY19" s="1"/>
      <c r="GC19" s="1"/>
      <c r="GG19" s="1"/>
      <c r="GK19" s="1"/>
      <c r="GO19" s="1"/>
      <c r="GS19" s="1"/>
      <c r="GW19" s="1"/>
      <c r="HA19" s="1"/>
      <c r="HE19" s="1"/>
      <c r="HI19" s="1"/>
      <c r="HM19" s="1"/>
      <c r="IC19" s="1"/>
      <c r="IG19" s="1"/>
      <c r="IK19" s="1"/>
      <c r="JA19" s="1"/>
    </row>
    <row r="20" spans="49:261" x14ac:dyDescent="0.25">
      <c r="AW20" s="1"/>
      <c r="FA20" s="1"/>
      <c r="FE20" s="1"/>
      <c r="FI20" s="1"/>
      <c r="FM20" s="1"/>
      <c r="FQ20" s="1"/>
      <c r="FU20" s="1"/>
      <c r="FY20" s="1"/>
      <c r="GC20" s="1"/>
      <c r="GG20" s="1"/>
      <c r="GK20" s="1"/>
      <c r="GO20" s="1"/>
      <c r="GS20" s="1"/>
      <c r="GW20" s="1"/>
      <c r="HA20" s="1"/>
      <c r="HE20" s="1"/>
      <c r="HI20" s="1"/>
      <c r="HM20" s="1"/>
      <c r="IC20" s="1"/>
      <c r="IG20" s="1"/>
      <c r="IK20" s="1"/>
    </row>
    <row r="21" spans="49:261" x14ac:dyDescent="0.25">
      <c r="AW21" s="1"/>
      <c r="FA21" s="1"/>
      <c r="FE21" s="1"/>
      <c r="FI21" s="1"/>
      <c r="FM21" s="1"/>
      <c r="FQ21" s="1"/>
      <c r="FU21" s="1"/>
      <c r="FY21" s="1"/>
      <c r="GC21" s="1"/>
      <c r="GG21" s="1"/>
      <c r="GK21" s="1"/>
      <c r="GO21" s="1"/>
      <c r="GS21" s="1"/>
      <c r="GW21" s="1"/>
      <c r="HA21" s="1"/>
      <c r="HE21" s="1"/>
      <c r="HI21" s="1"/>
      <c r="HM21" s="1"/>
      <c r="IC21" s="1"/>
      <c r="IG21" s="1"/>
      <c r="IK21" s="1"/>
    </row>
    <row r="22" spans="49:261" x14ac:dyDescent="0.25">
      <c r="AW22" s="1"/>
      <c r="FA22" s="1"/>
      <c r="FE22" s="1"/>
      <c r="FI22" s="1"/>
      <c r="FM22" s="1"/>
      <c r="FQ22" s="1"/>
      <c r="FU22" s="1"/>
      <c r="FY22" s="1"/>
      <c r="GC22" s="1"/>
      <c r="GG22" s="1"/>
      <c r="GK22" s="1"/>
      <c r="GO22" s="1"/>
      <c r="GS22" s="1"/>
      <c r="GW22" s="1"/>
      <c r="HA22" s="1"/>
      <c r="HE22" s="1"/>
      <c r="HI22" s="1"/>
      <c r="HM22" s="1"/>
      <c r="IC22" s="1"/>
      <c r="IG22" s="1"/>
      <c r="IK22" s="1"/>
    </row>
    <row r="23" spans="49:261" x14ac:dyDescent="0.25">
      <c r="AW23" s="1"/>
      <c r="FE23" s="1"/>
      <c r="FI23" s="1"/>
      <c r="FM23" s="1"/>
      <c r="FQ23" s="1"/>
      <c r="FU23" s="1"/>
      <c r="FY23" s="1"/>
      <c r="GC23" s="1"/>
      <c r="GG23" s="1"/>
      <c r="GK23" s="1"/>
      <c r="GO23" s="1"/>
      <c r="GS23" s="1"/>
      <c r="GW23" s="1"/>
      <c r="HA23" s="1"/>
      <c r="HE23" s="1"/>
      <c r="HI23" s="1"/>
      <c r="HM23" s="1"/>
      <c r="IC23" s="1"/>
      <c r="IG23" s="1"/>
      <c r="IK23" s="1"/>
    </row>
    <row r="24" spans="49:261" x14ac:dyDescent="0.25">
      <c r="AW24" s="1"/>
      <c r="FE24" s="1"/>
      <c r="FI24" s="1"/>
      <c r="FM24" s="1"/>
      <c r="FQ24" s="1"/>
      <c r="FU24" s="1"/>
      <c r="FY24" s="1"/>
      <c r="GC24" s="1"/>
      <c r="GG24" s="1"/>
      <c r="GK24" s="1"/>
      <c r="GO24" s="1"/>
      <c r="GS24" s="1"/>
      <c r="GW24" s="1"/>
      <c r="HA24" s="1"/>
      <c r="HE24" s="1"/>
      <c r="HI24" s="1"/>
      <c r="HM24" s="1"/>
      <c r="IC24" s="1"/>
      <c r="IG24" s="1"/>
      <c r="IK24" s="1"/>
    </row>
    <row r="25" spans="49:261" x14ac:dyDescent="0.25">
      <c r="AW25" s="1"/>
      <c r="FE25" s="1"/>
      <c r="FI25" s="1"/>
      <c r="FM25" s="1"/>
      <c r="FQ25" s="1"/>
      <c r="FU25" s="1"/>
      <c r="FY25" s="1"/>
      <c r="GC25" s="1"/>
      <c r="GG25" s="1"/>
      <c r="GK25" s="1"/>
      <c r="GO25" s="1"/>
      <c r="GS25" s="1"/>
      <c r="GW25" s="1"/>
      <c r="HA25" s="1"/>
      <c r="HE25" s="1"/>
      <c r="HI25" s="1"/>
      <c r="HM25" s="1"/>
      <c r="IG25" s="1"/>
      <c r="IK25" s="1"/>
    </row>
    <row r="26" spans="49:261" x14ac:dyDescent="0.25">
      <c r="AW26" s="1"/>
      <c r="FE26" s="1"/>
      <c r="FI26" s="1"/>
      <c r="FM26" s="1"/>
      <c r="FQ26" s="1"/>
      <c r="FU26" s="1"/>
      <c r="FY26" s="1"/>
      <c r="GC26" s="1"/>
      <c r="GG26" s="1"/>
      <c r="GK26" s="1"/>
      <c r="GO26" s="1"/>
      <c r="GS26" s="1"/>
      <c r="GW26" s="1"/>
      <c r="HA26" s="1"/>
      <c r="HE26" s="1"/>
      <c r="HM26" s="1"/>
      <c r="IG26" s="1"/>
      <c r="IK26" s="1"/>
    </row>
    <row r="27" spans="49:261" x14ac:dyDescent="0.25">
      <c r="FE27" s="1"/>
      <c r="FI27" s="1"/>
      <c r="FM27" s="1"/>
      <c r="FQ27" s="1"/>
      <c r="FU27" s="1"/>
      <c r="FY27" s="1"/>
      <c r="GC27" s="1"/>
      <c r="GG27" s="1"/>
      <c r="GK27" s="1"/>
      <c r="GO27" s="1"/>
      <c r="GS27" s="1"/>
      <c r="GW27" s="1"/>
      <c r="HA27" s="1"/>
      <c r="HM27" s="1"/>
      <c r="IG27" s="1"/>
      <c r="IK27" s="1"/>
    </row>
    <row r="28" spans="49:261" x14ac:dyDescent="0.25">
      <c r="FE28" s="1"/>
      <c r="FI28" s="1"/>
      <c r="FM28" s="1"/>
      <c r="FQ28" s="1"/>
      <c r="FU28" s="1"/>
      <c r="FY28" s="1"/>
      <c r="GC28" s="1"/>
      <c r="GG28" s="1"/>
      <c r="GK28" s="1"/>
      <c r="GO28" s="1"/>
      <c r="GS28" s="1"/>
      <c r="HA28" s="1"/>
      <c r="HM28" s="1"/>
      <c r="IG28" s="1"/>
      <c r="IK28" s="1"/>
    </row>
    <row r="29" spans="49:261" x14ac:dyDescent="0.25">
      <c r="FE29" s="1"/>
      <c r="FM29" s="1"/>
      <c r="FQ29" s="1"/>
      <c r="FU29" s="1"/>
      <c r="FY29" s="1"/>
      <c r="GC29" s="1"/>
      <c r="GG29" s="1"/>
      <c r="GK29" s="1"/>
      <c r="GO29" s="1"/>
      <c r="GS29" s="1"/>
      <c r="HA29" s="1"/>
      <c r="IG29" s="1"/>
      <c r="IK29" s="1"/>
    </row>
    <row r="30" spans="49:261" x14ac:dyDescent="0.25">
      <c r="FE30" s="1"/>
      <c r="FM30" s="1"/>
      <c r="FQ30" s="1"/>
      <c r="FU30" s="1"/>
      <c r="FY30" s="1"/>
      <c r="GC30" s="1"/>
      <c r="GG30" s="1"/>
      <c r="GK30" s="1"/>
      <c r="GO30" s="1"/>
      <c r="GS30" s="1"/>
      <c r="HA30" s="1"/>
      <c r="IG30" s="1"/>
      <c r="IK30" s="1"/>
    </row>
    <row r="31" spans="49:261" x14ac:dyDescent="0.25">
      <c r="FE31" s="1"/>
      <c r="FM31" s="1"/>
      <c r="FQ31" s="1"/>
      <c r="FU31" s="1"/>
      <c r="FY31" s="1"/>
      <c r="GC31" s="1"/>
      <c r="GG31" s="1"/>
      <c r="GK31" s="1"/>
      <c r="GO31" s="1"/>
      <c r="GS31" s="1"/>
      <c r="IG31" s="1"/>
      <c r="IK31" s="1"/>
    </row>
    <row r="32" spans="49:261" x14ac:dyDescent="0.25">
      <c r="FE32" s="1"/>
      <c r="FM32" s="1"/>
      <c r="FQ32" s="1"/>
      <c r="FU32" s="1"/>
      <c r="FY32" s="1"/>
      <c r="GC32" s="1"/>
      <c r="GG32" s="1"/>
      <c r="GK32" s="1"/>
      <c r="GO32" s="1"/>
      <c r="GS32" s="1"/>
      <c r="IK32" s="1"/>
    </row>
    <row r="33" spans="161:245" x14ac:dyDescent="0.25">
      <c r="FE33" s="1"/>
      <c r="FM33" s="1"/>
      <c r="FQ33" s="1"/>
      <c r="FU33" s="1"/>
      <c r="FY33" s="1"/>
      <c r="GC33" s="1"/>
      <c r="GG33" s="1"/>
      <c r="GK33" s="1"/>
      <c r="GO33" s="1"/>
      <c r="GS33" s="1"/>
      <c r="IK33" s="1"/>
    </row>
    <row r="34" spans="161:245" x14ac:dyDescent="0.25">
      <c r="FE34" s="1"/>
      <c r="FM34" s="1"/>
      <c r="FQ34" s="1"/>
      <c r="FU34" s="1"/>
      <c r="FY34" s="1"/>
      <c r="GC34" s="1"/>
      <c r="GG34" s="1"/>
      <c r="GK34" s="1"/>
      <c r="GO34" s="1"/>
      <c r="GS34" s="1"/>
      <c r="IK34" s="1"/>
    </row>
    <row r="35" spans="161:245" x14ac:dyDescent="0.25">
      <c r="FE35" s="1"/>
      <c r="FM35" s="1"/>
      <c r="FQ35" s="1"/>
      <c r="FU35" s="1"/>
      <c r="FY35" s="1"/>
      <c r="GC35" s="1"/>
      <c r="GG35" s="1"/>
      <c r="GK35" s="1"/>
      <c r="GO35" s="1"/>
      <c r="GS35" s="1"/>
    </row>
    <row r="36" spans="161:245" x14ac:dyDescent="0.25">
      <c r="FE36" s="1"/>
      <c r="FM36" s="1"/>
      <c r="FQ36" s="1"/>
      <c r="FU36" s="1"/>
      <c r="FY36" s="1"/>
      <c r="GC36" s="1"/>
      <c r="GG36" s="1"/>
      <c r="GK36" s="1"/>
      <c r="GO36" s="1"/>
      <c r="GS36" s="1"/>
    </row>
    <row r="37" spans="161:245" x14ac:dyDescent="0.25">
      <c r="FE37" s="1"/>
      <c r="FM37" s="1"/>
      <c r="FQ37" s="1"/>
      <c r="FU37" s="1"/>
      <c r="FY37" s="1"/>
      <c r="GC37" s="1"/>
      <c r="GG37" s="1"/>
      <c r="GK37" s="1"/>
      <c r="GS37" s="1"/>
    </row>
    <row r="38" spans="161:245" x14ac:dyDescent="0.25">
      <c r="FE38" s="1"/>
      <c r="FM38" s="1"/>
      <c r="FQ38" s="1"/>
      <c r="FU38" s="1"/>
      <c r="FY38" s="1"/>
      <c r="GC38" s="1"/>
      <c r="GG38" s="1"/>
      <c r="GK38" s="1"/>
      <c r="GS38" s="1"/>
    </row>
    <row r="39" spans="161:245" x14ac:dyDescent="0.25">
      <c r="FE39" s="1"/>
      <c r="FM39" s="1"/>
      <c r="FY39" s="1"/>
      <c r="GC39" s="1"/>
      <c r="GG39" s="1"/>
      <c r="GK39" s="1"/>
      <c r="GS39" s="1"/>
    </row>
    <row r="40" spans="161:245" x14ac:dyDescent="0.25">
      <c r="FE40" s="1"/>
      <c r="FM40" s="1"/>
      <c r="FY40" s="1"/>
      <c r="GC40" s="1"/>
      <c r="GG40" s="1"/>
      <c r="GK40" s="1"/>
      <c r="GS40" s="1"/>
    </row>
    <row r="41" spans="161:245" x14ac:dyDescent="0.25">
      <c r="FE41" s="1"/>
      <c r="FM41" s="1"/>
      <c r="FY41" s="1"/>
      <c r="GG41" s="1"/>
      <c r="GK41" s="1"/>
      <c r="GS41" s="1"/>
    </row>
    <row r="42" spans="161:245" x14ac:dyDescent="0.25">
      <c r="FE42" s="1"/>
      <c r="FY42" s="1"/>
      <c r="GG42" s="1"/>
      <c r="GK42" s="1"/>
      <c r="GS42" s="1"/>
    </row>
    <row r="43" spans="161:245" x14ac:dyDescent="0.25">
      <c r="FY43" s="1"/>
      <c r="GG43" s="1"/>
      <c r="GK43" s="1"/>
      <c r="GS43" s="1"/>
    </row>
    <row r="44" spans="161:245" x14ac:dyDescent="0.25">
      <c r="FY44" s="1"/>
      <c r="GG44" s="1"/>
      <c r="GK44" s="1"/>
      <c r="GS44" s="1"/>
    </row>
    <row r="45" spans="161:245" x14ac:dyDescent="0.25">
      <c r="FY45" s="1"/>
      <c r="GG45" s="1"/>
      <c r="GK45" s="1"/>
      <c r="GS45" s="1"/>
    </row>
    <row r="46" spans="161:245" x14ac:dyDescent="0.25">
      <c r="FY46" s="1"/>
      <c r="GG46" s="1"/>
      <c r="GK46" s="1"/>
      <c r="GS46" s="1"/>
    </row>
    <row r="47" spans="161:245" x14ac:dyDescent="0.25">
      <c r="FY47" s="1"/>
      <c r="GK47" s="1"/>
      <c r="GS47" s="1"/>
    </row>
    <row r="48" spans="161:245" x14ac:dyDescent="0.25">
      <c r="FY48" s="1"/>
      <c r="GK48" s="1"/>
      <c r="GS48" s="1"/>
    </row>
    <row r="49" spans="181:201" x14ac:dyDescent="0.25">
      <c r="FY49" s="1"/>
      <c r="GK49" s="1"/>
      <c r="GS49" s="1"/>
    </row>
    <row r="50" spans="181:201" x14ac:dyDescent="0.25">
      <c r="FY50" s="1"/>
      <c r="GK50" s="1"/>
      <c r="GS50" s="1"/>
    </row>
    <row r="51" spans="181:201" x14ac:dyDescent="0.25">
      <c r="FY51" s="1"/>
    </row>
    <row r="52" spans="181:201" x14ac:dyDescent="0.25">
      <c r="FY52" s="1"/>
    </row>
    <row r="53" spans="181:201" x14ac:dyDescent="0.25">
      <c r="FY53" s="1"/>
    </row>
    <row r="54" spans="181:201" x14ac:dyDescent="0.25">
      <c r="FY54" s="1"/>
    </row>
    <row r="55" spans="181:201" x14ac:dyDescent="0.25">
      <c r="FY55" s="1"/>
    </row>
    <row r="56" spans="181:201" x14ac:dyDescent="0.25">
      <c r="FY56" s="1"/>
    </row>
    <row r="57" spans="181:201" x14ac:dyDescent="0.25">
      <c r="FY57" s="1"/>
    </row>
    <row r="58" spans="181:201" x14ac:dyDescent="0.25">
      <c r="FY5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IWM CALL</vt:lpstr>
      <vt:lpstr>IWM PUT</vt:lpstr>
      <vt:lpstr>RWM CALL</vt:lpstr>
      <vt:lpstr>RWM PUT</vt:lpstr>
      <vt:lpstr>TNA CALL</vt:lpstr>
      <vt:lpstr>TNA PUT</vt:lpstr>
      <vt:lpstr>TZA CALL</vt:lpstr>
      <vt:lpstr>TZA 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Ginley</dc:creator>
  <cp:lastModifiedBy>Matthew Ginley</cp:lastModifiedBy>
  <dcterms:created xsi:type="dcterms:W3CDTF">2016-06-01T23:31:42Z</dcterms:created>
  <dcterms:modified xsi:type="dcterms:W3CDTF">2016-06-01T23:41:19Z</dcterms:modified>
</cp:coreProperties>
</file>