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rangel\Documents\redes\Results\"/>
    </mc:Choice>
  </mc:AlternateContent>
  <xr:revisionPtr revIDLastSave="0" documentId="13_ncr:1_{D6F7912D-7755-4F14-982D-FE83F34ABEDB}" xr6:coauthVersionLast="36" xr6:coauthVersionMax="45" xr10:uidLastSave="{00000000-0000-0000-0000-000000000000}"/>
  <bookViews>
    <workbookView xWindow="-120" yWindow="-120" windowWidth="20730" windowHeight="11160" tabRatio="707" activeTab="7" xr2:uid="{7AE3913A-569A-4A21-A4E1-0D5ABB62BDD0}"/>
  </bookViews>
  <sheets>
    <sheet name="Weighted Degree" sheetId="4" r:id="rId1"/>
    <sheet name="Closeness" sheetId="2" r:id="rId2"/>
    <sheet name="Betweenness" sheetId="3" r:id="rId3"/>
    <sheet name="Métricas Globais" sheetId="6" r:id="rId4"/>
    <sheet name="wtf" sheetId="8" r:id="rId5"/>
    <sheet name="rank_stronk" sheetId="17" r:id="rId6"/>
    <sheet name="rank_close" sheetId="14" r:id="rId7"/>
    <sheet name="rank_bet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13" l="1"/>
  <c r="K9" i="13"/>
  <c r="K35" i="13"/>
  <c r="K32" i="13"/>
  <c r="K12" i="13"/>
  <c r="K37" i="13"/>
  <c r="K6" i="13"/>
  <c r="K20" i="13"/>
  <c r="K7" i="13"/>
  <c r="K51" i="13"/>
  <c r="K47" i="13"/>
  <c r="K31" i="13"/>
  <c r="K43" i="13"/>
  <c r="K42" i="13"/>
  <c r="K40" i="13"/>
  <c r="K3" i="13"/>
  <c r="K39" i="13"/>
  <c r="K41" i="13"/>
  <c r="K36" i="13"/>
  <c r="K27" i="13"/>
  <c r="K48" i="13"/>
  <c r="K29" i="13"/>
  <c r="K49" i="13"/>
  <c r="K8" i="13"/>
  <c r="K4" i="13"/>
  <c r="K44" i="13"/>
  <c r="K33" i="13"/>
  <c r="K46" i="13"/>
  <c r="K52" i="13"/>
  <c r="K14" i="13"/>
  <c r="K45" i="13"/>
  <c r="K50" i="13"/>
  <c r="K34" i="13"/>
  <c r="K2" i="13"/>
  <c r="K30" i="13"/>
  <c r="K5" i="13"/>
  <c r="K18" i="13"/>
  <c r="K21" i="13"/>
  <c r="K10" i="13"/>
  <c r="K16" i="13"/>
  <c r="K11" i="13"/>
  <c r="K38" i="13"/>
  <c r="K17" i="13"/>
  <c r="K13" i="13"/>
  <c r="K28" i="13"/>
  <c r="K19" i="13"/>
  <c r="K15" i="13"/>
  <c r="K22" i="13"/>
  <c r="K23" i="13"/>
  <c r="K24" i="13"/>
  <c r="K25" i="13"/>
  <c r="K26" i="13"/>
  <c r="K51" i="14"/>
  <c r="K52" i="14"/>
  <c r="K10" i="14"/>
  <c r="K49" i="14"/>
  <c r="K53" i="14"/>
  <c r="K46" i="14"/>
  <c r="K35" i="14"/>
  <c r="K6" i="14"/>
  <c r="K44" i="14"/>
  <c r="K11" i="14"/>
  <c r="K42" i="14"/>
  <c r="K28" i="14"/>
  <c r="K37" i="14"/>
  <c r="K39" i="14"/>
  <c r="K47" i="14"/>
  <c r="K38" i="14"/>
  <c r="K17" i="14"/>
  <c r="K45" i="14"/>
  <c r="K3" i="14"/>
  <c r="K50" i="14"/>
  <c r="K19" i="14"/>
  <c r="K13" i="14"/>
  <c r="K5" i="14"/>
  <c r="K29" i="14"/>
  <c r="K40" i="14"/>
  <c r="K36" i="14"/>
  <c r="K41" i="14"/>
  <c r="K30" i="14"/>
  <c r="K34" i="14"/>
  <c r="K7" i="14"/>
  <c r="K48" i="14"/>
  <c r="K32" i="14"/>
  <c r="K43" i="14"/>
  <c r="K2" i="14"/>
  <c r="K33" i="14"/>
  <c r="K4" i="14"/>
  <c r="K26" i="14"/>
  <c r="K8" i="14"/>
  <c r="K12" i="14"/>
  <c r="K14" i="14"/>
  <c r="K9" i="14"/>
  <c r="K31" i="14"/>
  <c r="K16" i="14"/>
  <c r="K15" i="14"/>
  <c r="K18" i="14"/>
  <c r="K27" i="14"/>
  <c r="K25" i="14"/>
  <c r="K20" i="14"/>
  <c r="K21" i="14"/>
  <c r="K22" i="14"/>
  <c r="K23" i="14"/>
  <c r="K24" i="14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J43" i="13"/>
  <c r="J31" i="13"/>
  <c r="J35" i="13"/>
  <c r="J46" i="13"/>
  <c r="J40" i="13"/>
  <c r="J52" i="13"/>
  <c r="J14" i="13"/>
  <c r="J3" i="13"/>
  <c r="J39" i="13"/>
  <c r="J47" i="13"/>
  <c r="J45" i="13"/>
  <c r="J29" i="13"/>
  <c r="J44" i="13"/>
  <c r="J41" i="13"/>
  <c r="J50" i="13"/>
  <c r="J36" i="13"/>
  <c r="J51" i="13"/>
  <c r="J27" i="13"/>
  <c r="J34" i="13"/>
  <c r="J6" i="13"/>
  <c r="J33" i="13"/>
  <c r="J53" i="13"/>
  <c r="J12" i="13"/>
  <c r="J8" i="13"/>
  <c r="J20" i="13"/>
  <c r="J49" i="13"/>
  <c r="J42" i="13"/>
  <c r="J9" i="13"/>
  <c r="J37" i="13"/>
  <c r="J48" i="13"/>
  <c r="J32" i="13"/>
  <c r="J4" i="13"/>
  <c r="J7" i="13"/>
  <c r="J2" i="13"/>
  <c r="J30" i="13"/>
  <c r="J5" i="13"/>
  <c r="J18" i="13"/>
  <c r="J21" i="13"/>
  <c r="J10" i="13"/>
  <c r="J16" i="13"/>
  <c r="J11" i="13"/>
  <c r="J38" i="13"/>
  <c r="J17" i="13"/>
  <c r="J13" i="13"/>
  <c r="J28" i="13"/>
  <c r="J19" i="13"/>
  <c r="J15" i="13"/>
  <c r="J22" i="13"/>
  <c r="J23" i="13"/>
  <c r="J24" i="13"/>
  <c r="J25" i="13"/>
  <c r="J26" i="13"/>
  <c r="J47" i="14"/>
  <c r="J38" i="14"/>
  <c r="J36" i="14"/>
  <c r="J51" i="14"/>
  <c r="J44" i="14"/>
  <c r="J52" i="14"/>
  <c r="J10" i="14"/>
  <c r="J11" i="14"/>
  <c r="J42" i="14"/>
  <c r="J45" i="14"/>
  <c r="J49" i="14"/>
  <c r="J28" i="14"/>
  <c r="J46" i="14"/>
  <c r="J37" i="14"/>
  <c r="J53" i="14"/>
  <c r="J39" i="14"/>
  <c r="J50" i="14"/>
  <c r="J17" i="14"/>
  <c r="J43" i="14"/>
  <c r="J5" i="14"/>
  <c r="J35" i="14"/>
  <c r="J48" i="14"/>
  <c r="J29" i="14"/>
  <c r="J6" i="14"/>
  <c r="J19" i="14"/>
  <c r="J40" i="14"/>
  <c r="J34" i="14"/>
  <c r="J7" i="14"/>
  <c r="J32" i="14"/>
  <c r="J41" i="14"/>
  <c r="J30" i="14"/>
  <c r="J3" i="14"/>
  <c r="J13" i="14"/>
  <c r="J2" i="14"/>
  <c r="J33" i="14"/>
  <c r="J4" i="14"/>
  <c r="J26" i="14"/>
  <c r="J8" i="14"/>
  <c r="J12" i="14"/>
  <c r="J14" i="14"/>
  <c r="J9" i="14"/>
  <c r="J31" i="14"/>
  <c r="J16" i="14"/>
  <c r="J15" i="14"/>
  <c r="J18" i="14"/>
  <c r="J27" i="14"/>
  <c r="J25" i="14"/>
  <c r="J20" i="14"/>
  <c r="J21" i="14"/>
  <c r="J22" i="14"/>
  <c r="J23" i="14"/>
  <c r="J24" i="14"/>
  <c r="J9" i="17"/>
  <c r="J16" i="17"/>
  <c r="J19" i="17"/>
  <c r="J6" i="17"/>
  <c r="J12" i="17"/>
  <c r="J31" i="17"/>
  <c r="J48" i="17"/>
  <c r="J24" i="17"/>
  <c r="J11" i="17"/>
  <c r="J20" i="17"/>
  <c r="J8" i="17"/>
  <c r="J30" i="17"/>
  <c r="J25" i="17"/>
  <c r="J27" i="17"/>
  <c r="J18" i="17"/>
  <c r="J15" i="17"/>
  <c r="J22" i="17"/>
  <c r="J32" i="17"/>
  <c r="J23" i="17"/>
  <c r="J10" i="17"/>
  <c r="J34" i="17"/>
  <c r="J17" i="17"/>
  <c r="J21" i="17"/>
  <c r="J4" i="17"/>
  <c r="J36" i="17"/>
  <c r="J39" i="17"/>
  <c r="J38" i="17"/>
  <c r="J3" i="17"/>
  <c r="J42" i="17"/>
  <c r="J29" i="17"/>
  <c r="J40" i="17"/>
  <c r="J13" i="17"/>
  <c r="J2" i="17"/>
  <c r="J5" i="17"/>
  <c r="J37" i="17"/>
  <c r="J7" i="17"/>
  <c r="J43" i="17"/>
  <c r="J14" i="17"/>
  <c r="J41" i="17"/>
  <c r="J33" i="17"/>
  <c r="J26" i="17"/>
  <c r="J46" i="17"/>
  <c r="J35" i="17"/>
  <c r="J45" i="17"/>
  <c r="J44" i="17"/>
  <c r="J28" i="17"/>
  <c r="J47" i="17"/>
  <c r="J49" i="17"/>
  <c r="J50" i="17"/>
  <c r="J51" i="17"/>
  <c r="J52" i="17"/>
  <c r="J53" i="17"/>
  <c r="N11" i="4" l="1"/>
  <c r="N6" i="4"/>
  <c r="N5" i="4"/>
  <c r="N4" i="4"/>
  <c r="N3" i="4"/>
  <c r="N53" i="4"/>
  <c r="N58" i="4"/>
  <c r="N59" i="4"/>
  <c r="N21" i="4"/>
  <c r="N57" i="4"/>
  <c r="N32" i="4"/>
  <c r="N7" i="4"/>
  <c r="N45" i="4"/>
  <c r="N13" i="4"/>
  <c r="N54" i="4"/>
  <c r="N40" i="4"/>
  <c r="N14" i="4"/>
  <c r="N42" i="4"/>
  <c r="N35" i="4"/>
  <c r="N31" i="4"/>
  <c r="N28" i="4"/>
  <c r="N51" i="4"/>
  <c r="N48" i="4"/>
  <c r="N24" i="4"/>
  <c r="N26" i="4"/>
  <c r="N43" i="4"/>
  <c r="N22" i="4"/>
  <c r="N23" i="4"/>
  <c r="N39" i="4"/>
  <c r="N19" i="4"/>
  <c r="N55" i="4"/>
  <c r="N50" i="4"/>
  <c r="N52" i="4"/>
  <c r="N10" i="4"/>
  <c r="N16" i="4"/>
  <c r="N30" i="4"/>
  <c r="N20" i="4"/>
  <c r="N34" i="4"/>
  <c r="N38" i="4"/>
  <c r="N37" i="4"/>
  <c r="N46" i="4"/>
  <c r="N47" i="4"/>
  <c r="N15" i="4"/>
  <c r="N36" i="4"/>
  <c r="N44" i="4"/>
  <c r="N49" i="4"/>
  <c r="N33" i="4"/>
  <c r="N8" i="4"/>
  <c r="N41" i="4"/>
  <c r="N25" i="4"/>
  <c r="N29" i="4"/>
  <c r="N17" i="4"/>
  <c r="N9" i="4"/>
  <c r="N18" i="4"/>
  <c r="N12" i="4"/>
  <c r="N56" i="4"/>
  <c r="N27" i="4"/>
  <c r="N2" i="4"/>
  <c r="M57" i="4"/>
  <c r="C61" i="3" l="1"/>
  <c r="D61" i="3"/>
  <c r="E61" i="3"/>
  <c r="F61" i="3"/>
  <c r="G61" i="3"/>
  <c r="H61" i="3"/>
  <c r="I61" i="3"/>
  <c r="B61" i="3"/>
  <c r="L8" i="2" l="1"/>
  <c r="L2" i="2"/>
  <c r="L5" i="2"/>
  <c r="L4" i="2"/>
  <c r="L7" i="2"/>
  <c r="L3" i="2"/>
  <c r="L6" i="2"/>
  <c r="N9" i="2"/>
  <c r="N17" i="2"/>
  <c r="N10" i="2"/>
  <c r="N11" i="2"/>
  <c r="N19" i="2"/>
  <c r="N12" i="2"/>
  <c r="N13" i="2"/>
  <c r="N25" i="2"/>
  <c r="N21" i="2"/>
  <c r="N18" i="2"/>
  <c r="N34" i="2"/>
  <c r="N22" i="2"/>
  <c r="N20" i="2"/>
  <c r="N15" i="2"/>
  <c r="N26" i="2"/>
  <c r="N16" i="2"/>
  <c r="N23" i="2"/>
  <c r="N27" i="2"/>
  <c r="N32" i="2"/>
  <c r="N29" i="2"/>
  <c r="N24" i="2"/>
  <c r="N28" i="2"/>
  <c r="N33" i="2"/>
  <c r="N14" i="2"/>
  <c r="N38" i="2"/>
  <c r="N30" i="2"/>
  <c r="N37" i="2"/>
  <c r="N31" i="2"/>
  <c r="N43" i="2"/>
  <c r="N39" i="2"/>
  <c r="N44" i="2"/>
  <c r="N35" i="2"/>
  <c r="N49" i="2"/>
  <c r="N48" i="2"/>
  <c r="N47" i="2"/>
  <c r="N40" i="2"/>
  <c r="N2" i="2"/>
  <c r="N55" i="2"/>
  <c r="N54" i="2"/>
  <c r="N41" i="2"/>
  <c r="N36" i="2"/>
  <c r="N51" i="2"/>
  <c r="N3" i="2"/>
  <c r="N4" i="2"/>
  <c r="N42" i="2"/>
  <c r="N5" i="2"/>
  <c r="N45" i="2"/>
  <c r="N56" i="2"/>
  <c r="N46" i="2"/>
  <c r="N50" i="2"/>
  <c r="N53" i="2"/>
  <c r="N52" i="2"/>
  <c r="N57" i="2"/>
  <c r="N6" i="2"/>
  <c r="N7" i="2"/>
  <c r="N58" i="2"/>
  <c r="N8" i="2"/>
  <c r="L52" i="3" l="1"/>
  <c r="L32" i="3"/>
  <c r="L36" i="3"/>
  <c r="L38" i="3"/>
  <c r="L42" i="3"/>
  <c r="L47" i="3"/>
  <c r="L57" i="3"/>
  <c r="L59" i="3"/>
  <c r="L58" i="3"/>
  <c r="L17" i="3"/>
  <c r="L25" i="3"/>
  <c r="L29" i="3"/>
  <c r="L48" i="3"/>
  <c r="L44" i="3"/>
  <c r="L12" i="3"/>
  <c r="L45" i="3"/>
  <c r="L43" i="3"/>
  <c r="L16" i="3"/>
  <c r="L20" i="3"/>
  <c r="L27" i="3"/>
  <c r="L14" i="3"/>
  <c r="L21" i="3"/>
  <c r="L28" i="3"/>
  <c r="L30" i="3"/>
  <c r="L11" i="3"/>
  <c r="L7" i="3"/>
  <c r="L19" i="3"/>
  <c r="L24" i="3"/>
  <c r="L22" i="3"/>
  <c r="L23" i="3"/>
  <c r="L9" i="3"/>
  <c r="L18" i="3"/>
  <c r="L4" i="3"/>
  <c r="L33" i="3"/>
  <c r="L2" i="3"/>
  <c r="L26" i="3"/>
  <c r="L35" i="3"/>
  <c r="L46" i="3"/>
  <c r="L50" i="3"/>
  <c r="L55" i="3"/>
  <c r="L53" i="3"/>
  <c r="L34" i="3"/>
  <c r="L56" i="3"/>
  <c r="L6" i="3"/>
  <c r="L15" i="3"/>
  <c r="L31" i="3"/>
  <c r="L8" i="3"/>
  <c r="L5" i="3"/>
  <c r="L10" i="3"/>
  <c r="L13" i="3"/>
  <c r="L3" i="3"/>
  <c r="L40" i="3"/>
  <c r="L39" i="3"/>
  <c r="L37" i="3"/>
  <c r="L41" i="3"/>
  <c r="L54" i="3"/>
  <c r="L49" i="3"/>
  <c r="L51" i="3"/>
  <c r="L56" i="2"/>
  <c r="L51" i="2"/>
  <c r="L55" i="2"/>
  <c r="L49" i="2"/>
  <c r="L34" i="2"/>
  <c r="L44" i="2"/>
  <c r="L48" i="2"/>
  <c r="L19" i="2"/>
  <c r="L32" i="2"/>
  <c r="L40" i="2"/>
  <c r="L17" i="2"/>
  <c r="L39" i="2"/>
  <c r="L35" i="2"/>
  <c r="L18" i="2"/>
  <c r="L57" i="2"/>
  <c r="L12" i="2"/>
  <c r="L25" i="2"/>
  <c r="L29" i="2"/>
  <c r="L45" i="2"/>
  <c r="L53" i="2"/>
  <c r="L52" i="2"/>
  <c r="L58" i="2"/>
  <c r="L30" i="2"/>
  <c r="L22" i="2"/>
  <c r="L37" i="2"/>
  <c r="L27" i="2"/>
  <c r="L10" i="2"/>
  <c r="L20" i="2"/>
  <c r="L47" i="2"/>
  <c r="L9" i="2"/>
  <c r="L11" i="2"/>
  <c r="L50" i="2"/>
  <c r="L21" i="2"/>
  <c r="L33" i="2"/>
  <c r="L42" i="2"/>
  <c r="L28" i="2"/>
  <c r="L26" i="2"/>
  <c r="L43" i="2"/>
  <c r="L54" i="2"/>
  <c r="L13" i="2"/>
  <c r="L31" i="2"/>
  <c r="L16" i="2"/>
  <c r="L24" i="2"/>
  <c r="L15" i="2"/>
  <c r="L23" i="2"/>
  <c r="L46" i="2"/>
  <c r="L36" i="2"/>
  <c r="L41" i="2"/>
  <c r="L14" i="2"/>
  <c r="L38" i="2"/>
  <c r="O52" i="4" l="1"/>
  <c r="O50" i="4"/>
  <c r="O42" i="4"/>
  <c r="O48" i="4"/>
  <c r="O43" i="4"/>
  <c r="O36" i="4"/>
  <c r="O45" i="4"/>
  <c r="O40" i="4"/>
  <c r="O34" i="4"/>
  <c r="O28" i="4"/>
  <c r="O51" i="4"/>
  <c r="O38" i="4"/>
  <c r="O31" i="4"/>
  <c r="O49" i="4"/>
  <c r="O35" i="4"/>
  <c r="O47" i="4"/>
  <c r="O30" i="4"/>
  <c r="O32" i="4"/>
  <c r="O19" i="4"/>
  <c r="O29" i="4"/>
  <c r="O24" i="4"/>
  <c r="O26" i="4"/>
  <c r="O33" i="4"/>
  <c r="O22" i="4"/>
  <c r="O21" i="4"/>
  <c r="O39" i="4"/>
  <c r="O14" i="4"/>
  <c r="O10" i="4"/>
  <c r="O46" i="4"/>
  <c r="O13" i="4"/>
  <c r="O15" i="4"/>
  <c r="O57" i="4"/>
  <c r="O54" i="4"/>
  <c r="O7" i="4"/>
  <c r="O44" i="4"/>
  <c r="O41" i="4"/>
  <c r="O37" i="4"/>
  <c r="O27" i="4"/>
  <c r="O25" i="4"/>
  <c r="O23" i="4"/>
  <c r="O20" i="4"/>
  <c r="O18" i="4"/>
  <c r="O17" i="4"/>
  <c r="O16" i="4"/>
  <c r="O12" i="4"/>
  <c r="O11" i="4"/>
  <c r="O9" i="4"/>
  <c r="O8" i="4"/>
  <c r="O6" i="4"/>
  <c r="O5" i="4"/>
  <c r="O4" i="4"/>
  <c r="O3" i="4"/>
  <c r="O2" i="4"/>
  <c r="O55" i="4"/>
  <c r="O56" i="4"/>
  <c r="O58" i="4"/>
  <c r="O53" i="4"/>
  <c r="O59" i="4"/>
  <c r="J13" i="4" l="1"/>
  <c r="K13" i="4"/>
  <c r="L13" i="4" s="1"/>
  <c r="M13" i="4"/>
  <c r="J54" i="4"/>
  <c r="K54" i="4"/>
  <c r="L54" i="4" s="1"/>
  <c r="M54" i="4"/>
  <c r="D6" i="6" l="1"/>
  <c r="E6" i="6"/>
  <c r="F6" i="6"/>
  <c r="G6" i="6"/>
  <c r="H6" i="6"/>
  <c r="I6" i="6"/>
  <c r="C6" i="6"/>
  <c r="K4" i="2" l="1"/>
  <c r="M4" i="2" s="1"/>
  <c r="K8" i="2"/>
  <c r="M8" i="2" s="1"/>
  <c r="K13" i="2"/>
  <c r="M13" i="2" s="1"/>
  <c r="K42" i="2"/>
  <c r="M42" i="2" s="1"/>
  <c r="K47" i="2"/>
  <c r="M47" i="2" s="1"/>
  <c r="K21" i="2"/>
  <c r="M21" i="2" s="1"/>
  <c r="K14" i="2"/>
  <c r="M14" i="2" s="1"/>
  <c r="K3" i="2"/>
  <c r="M3" i="2" s="1"/>
  <c r="K41" i="2"/>
  <c r="M41" i="2" s="1"/>
  <c r="K46" i="2"/>
  <c r="M46" i="2" s="1"/>
  <c r="K35" i="2"/>
  <c r="M35" i="2" s="1"/>
  <c r="K12" i="2"/>
  <c r="M12" i="2" s="1"/>
  <c r="K57" i="2"/>
  <c r="M57" i="2" s="1"/>
  <c r="K49" i="2"/>
  <c r="M49" i="2" s="1"/>
  <c r="K27" i="2"/>
  <c r="M27" i="2" s="1"/>
  <c r="K20" i="2"/>
  <c r="M20" i="2" s="1"/>
  <c r="K38" i="2"/>
  <c r="M38" i="2" s="1"/>
  <c r="K5" i="2"/>
  <c r="M5" i="2" s="1"/>
  <c r="K28" i="2"/>
  <c r="M28" i="2" s="1"/>
  <c r="K54" i="2"/>
  <c r="M54" i="2" s="1"/>
  <c r="K6" i="2"/>
  <c r="M6" i="2" s="1"/>
  <c r="K24" i="2"/>
  <c r="M24" i="2" s="1"/>
  <c r="K16" i="2"/>
  <c r="M16" i="2" s="1"/>
  <c r="K56" i="2"/>
  <c r="M56" i="2" s="1"/>
  <c r="K2" i="2"/>
  <c r="M2" i="2" s="1"/>
  <c r="K36" i="2"/>
  <c r="M36" i="2" s="1"/>
  <c r="K15" i="2"/>
  <c r="M15" i="2" s="1"/>
  <c r="K31" i="2"/>
  <c r="M31" i="2" s="1"/>
  <c r="K29" i="2"/>
  <c r="M29" i="2" s="1"/>
  <c r="K40" i="2"/>
  <c r="M40" i="2" s="1"/>
  <c r="K50" i="2"/>
  <c r="M50" i="2" s="1"/>
  <c r="K51" i="2"/>
  <c r="M51" i="2" s="1"/>
  <c r="K58" i="2"/>
  <c r="M58" i="2" s="1"/>
  <c r="K7" i="2"/>
  <c r="M7" i="2" s="1"/>
  <c r="K22" i="2"/>
  <c r="M22" i="2" s="1"/>
  <c r="K43" i="2"/>
  <c r="M43" i="2" s="1"/>
  <c r="K10" i="2"/>
  <c r="M10" i="2" s="1"/>
  <c r="K17" i="2"/>
  <c r="M17" i="2" s="1"/>
  <c r="K45" i="2"/>
  <c r="M45" i="2" s="1"/>
  <c r="K55" i="2"/>
  <c r="M55" i="2" s="1"/>
  <c r="K32" i="2"/>
  <c r="M32" i="2" s="1"/>
  <c r="K39" i="2"/>
  <c r="M39" i="2" s="1"/>
  <c r="K48" i="2"/>
  <c r="M48" i="2" s="1"/>
  <c r="K52" i="2"/>
  <c r="M52" i="2" s="1"/>
  <c r="K44" i="2"/>
  <c r="M44" i="2" s="1"/>
  <c r="K9" i="2"/>
  <c r="M9" i="2" s="1"/>
  <c r="K37" i="2"/>
  <c r="M37" i="2" s="1"/>
  <c r="K26" i="2"/>
  <c r="M26" i="2" s="1"/>
  <c r="K18" i="2"/>
  <c r="M18" i="2" s="1"/>
  <c r="K53" i="2"/>
  <c r="M53" i="2" s="1"/>
  <c r="K19" i="2"/>
  <c r="M19" i="2" s="1"/>
  <c r="K34" i="2"/>
  <c r="M34" i="2" s="1"/>
  <c r="K25" i="2"/>
  <c r="M25" i="2" s="1"/>
  <c r="K30" i="2"/>
  <c r="M30" i="2" s="1"/>
  <c r="K11" i="2"/>
  <c r="M11" i="2" s="1"/>
  <c r="K33" i="2"/>
  <c r="M33" i="2" s="1"/>
  <c r="K23" i="2"/>
  <c r="M23" i="2" s="1"/>
  <c r="J4" i="2"/>
  <c r="J8" i="2"/>
  <c r="J13" i="2"/>
  <c r="J42" i="2"/>
  <c r="J47" i="2"/>
  <c r="J21" i="2"/>
  <c r="J14" i="2"/>
  <c r="J3" i="2"/>
  <c r="J41" i="2"/>
  <c r="J46" i="2"/>
  <c r="J35" i="2"/>
  <c r="J12" i="2"/>
  <c r="J57" i="2"/>
  <c r="J49" i="2"/>
  <c r="J27" i="2"/>
  <c r="J20" i="2"/>
  <c r="J38" i="2"/>
  <c r="J5" i="2"/>
  <c r="J28" i="2"/>
  <c r="J54" i="2"/>
  <c r="J6" i="2"/>
  <c r="J24" i="2"/>
  <c r="J16" i="2"/>
  <c r="J56" i="2"/>
  <c r="J2" i="2"/>
  <c r="J36" i="2"/>
  <c r="J15" i="2"/>
  <c r="J31" i="2"/>
  <c r="J29" i="2"/>
  <c r="J40" i="2"/>
  <c r="J50" i="2"/>
  <c r="J51" i="2"/>
  <c r="J58" i="2"/>
  <c r="J7" i="2"/>
  <c r="J22" i="2"/>
  <c r="J43" i="2"/>
  <c r="J10" i="2"/>
  <c r="J17" i="2"/>
  <c r="J45" i="2"/>
  <c r="J55" i="2"/>
  <c r="J32" i="2"/>
  <c r="J39" i="2"/>
  <c r="J48" i="2"/>
  <c r="J52" i="2"/>
  <c r="J44" i="2"/>
  <c r="J9" i="2"/>
  <c r="J37" i="2"/>
  <c r="J26" i="2"/>
  <c r="J18" i="2"/>
  <c r="J53" i="2"/>
  <c r="J19" i="2"/>
  <c r="J34" i="2"/>
  <c r="J25" i="2"/>
  <c r="J30" i="2"/>
  <c r="J11" i="2"/>
  <c r="J33" i="2"/>
  <c r="J23" i="2"/>
  <c r="K50" i="3"/>
  <c r="M50" i="3" s="1"/>
  <c r="K34" i="3"/>
  <c r="M34" i="3" s="1"/>
  <c r="K11" i="3"/>
  <c r="M11" i="3" s="1"/>
  <c r="K55" i="3"/>
  <c r="M55" i="3" s="1"/>
  <c r="K43" i="3"/>
  <c r="M43" i="3" s="1"/>
  <c r="K9" i="3"/>
  <c r="M9" i="3" s="1"/>
  <c r="K46" i="3"/>
  <c r="M46" i="3" s="1"/>
  <c r="K16" i="3"/>
  <c r="M16" i="3" s="1"/>
  <c r="K39" i="3"/>
  <c r="M39" i="3" s="1"/>
  <c r="K42" i="3"/>
  <c r="M42" i="3" s="1"/>
  <c r="K22" i="3"/>
  <c r="M22" i="3" s="1"/>
  <c r="K37" i="3"/>
  <c r="M37" i="3" s="1"/>
  <c r="K58" i="3"/>
  <c r="M58" i="3" s="1"/>
  <c r="K28" i="3"/>
  <c r="M28" i="3" s="1"/>
  <c r="K14" i="3"/>
  <c r="M14" i="3" s="1"/>
  <c r="K33" i="3"/>
  <c r="M33" i="3" s="1"/>
  <c r="K4" i="3"/>
  <c r="M4" i="3" s="1"/>
  <c r="K27" i="3"/>
  <c r="M27" i="3" s="1"/>
  <c r="K36" i="3"/>
  <c r="M36" i="3" s="1"/>
  <c r="K38" i="3"/>
  <c r="M38" i="3" s="1"/>
  <c r="K40" i="3"/>
  <c r="M40" i="3" s="1"/>
  <c r="K30" i="3"/>
  <c r="M30" i="3" s="1"/>
  <c r="K32" i="3"/>
  <c r="M32" i="3" s="1"/>
  <c r="K3" i="3"/>
  <c r="M3" i="3" s="1"/>
  <c r="K57" i="3"/>
  <c r="M57" i="3" s="1"/>
  <c r="K8" i="3"/>
  <c r="M8" i="3" s="1"/>
  <c r="K6" i="3"/>
  <c r="M6" i="3" s="1"/>
  <c r="K21" i="3"/>
  <c r="M21" i="3" s="1"/>
  <c r="K24" i="3"/>
  <c r="M24" i="3" s="1"/>
  <c r="K56" i="3"/>
  <c r="M56" i="3" s="1"/>
  <c r="K59" i="3"/>
  <c r="M59" i="3" s="1"/>
  <c r="K29" i="3"/>
  <c r="M29" i="3" s="1"/>
  <c r="K10" i="3"/>
  <c r="M10" i="3" s="1"/>
  <c r="K41" i="3"/>
  <c r="M41" i="3" s="1"/>
  <c r="K23" i="3"/>
  <c r="M23" i="3" s="1"/>
  <c r="K31" i="3"/>
  <c r="M31" i="3" s="1"/>
  <c r="K18" i="3"/>
  <c r="M18" i="3" s="1"/>
  <c r="K35" i="3"/>
  <c r="M35" i="3" s="1"/>
  <c r="K13" i="3"/>
  <c r="M13" i="3" s="1"/>
  <c r="K53" i="3"/>
  <c r="M53" i="3" s="1"/>
  <c r="K49" i="3"/>
  <c r="M49" i="3" s="1"/>
  <c r="K12" i="3"/>
  <c r="M12" i="3" s="1"/>
  <c r="K26" i="3"/>
  <c r="M26" i="3" s="1"/>
  <c r="K44" i="3"/>
  <c r="M44" i="3" s="1"/>
  <c r="K25" i="3"/>
  <c r="M25" i="3" s="1"/>
  <c r="K7" i="3"/>
  <c r="M7" i="3" s="1"/>
  <c r="K52" i="3"/>
  <c r="M52" i="3" s="1"/>
  <c r="K51" i="3"/>
  <c r="M51" i="3" s="1"/>
  <c r="K5" i="3"/>
  <c r="M5" i="3" s="1"/>
  <c r="K48" i="3"/>
  <c r="M48" i="3" s="1"/>
  <c r="K54" i="3"/>
  <c r="M54" i="3" s="1"/>
  <c r="K17" i="3"/>
  <c r="M17" i="3" s="1"/>
  <c r="K45" i="3"/>
  <c r="M45" i="3" s="1"/>
  <c r="K47" i="3"/>
  <c r="M47" i="3" s="1"/>
  <c r="K19" i="3"/>
  <c r="M19" i="3" s="1"/>
  <c r="K15" i="3"/>
  <c r="M15" i="3" s="1"/>
  <c r="K2" i="3"/>
  <c r="M2" i="3" s="1"/>
  <c r="K20" i="3"/>
  <c r="M20" i="3" s="1"/>
  <c r="M31" i="4"/>
  <c r="M28" i="4"/>
  <c r="M34" i="4"/>
  <c r="M36" i="4"/>
  <c r="M21" i="4"/>
  <c r="M32" i="4"/>
  <c r="M26" i="4"/>
  <c r="M22" i="4"/>
  <c r="M35" i="4"/>
  <c r="M42" i="4"/>
  <c r="M40" i="4"/>
  <c r="M50" i="4"/>
  <c r="M52" i="4"/>
  <c r="M30" i="4"/>
  <c r="M48" i="4"/>
  <c r="M43" i="4"/>
  <c r="M45" i="4"/>
  <c r="M59" i="4"/>
  <c r="M58" i="4"/>
  <c r="M53" i="4"/>
  <c r="M3" i="4"/>
  <c r="M4" i="4"/>
  <c r="M5" i="4"/>
  <c r="M6" i="4"/>
  <c r="M11" i="4"/>
  <c r="M7" i="4"/>
  <c r="M14" i="4"/>
  <c r="M51" i="4"/>
  <c r="M24" i="4"/>
  <c r="M23" i="4"/>
  <c r="M39" i="4"/>
  <c r="M19" i="4"/>
  <c r="M55" i="4"/>
  <c r="M10" i="4"/>
  <c r="M16" i="4"/>
  <c r="M20" i="4"/>
  <c r="M38" i="4"/>
  <c r="M37" i="4"/>
  <c r="M46" i="4"/>
  <c r="M47" i="4"/>
  <c r="M15" i="4"/>
  <c r="M44" i="4"/>
  <c r="M49" i="4"/>
  <c r="M33" i="4"/>
  <c r="M8" i="4"/>
  <c r="M41" i="4"/>
  <c r="M25" i="4"/>
  <c r="M29" i="4"/>
  <c r="M17" i="4"/>
  <c r="M9" i="4"/>
  <c r="M18" i="4"/>
  <c r="M12" i="4"/>
  <c r="M56" i="4"/>
  <c r="M27" i="4"/>
  <c r="M2" i="4"/>
  <c r="J18" i="3" l="1"/>
  <c r="J19" i="3"/>
  <c r="J30" i="3"/>
  <c r="J10" i="3"/>
  <c r="J15" i="3"/>
  <c r="J3" i="3"/>
  <c r="J2" i="3"/>
  <c r="J4" i="3"/>
  <c r="J24" i="3"/>
  <c r="J31" i="3"/>
  <c r="J8" i="3"/>
  <c r="J21" i="3"/>
  <c r="J29" i="3"/>
  <c r="J6" i="3"/>
  <c r="J5" i="3"/>
  <c r="J23" i="3"/>
  <c r="J13" i="3"/>
  <c r="J22" i="3"/>
  <c r="J44" i="3"/>
  <c r="J20" i="3"/>
  <c r="J25" i="3"/>
  <c r="J27" i="3"/>
  <c r="J7" i="3"/>
  <c r="J28" i="3"/>
  <c r="J37" i="3"/>
  <c r="J39" i="3"/>
  <c r="J17" i="3"/>
  <c r="J40" i="3"/>
  <c r="J48" i="3"/>
  <c r="J52" i="3"/>
  <c r="J41" i="3"/>
  <c r="J33" i="3"/>
  <c r="J9" i="3"/>
  <c r="J14" i="3"/>
  <c r="J12" i="3"/>
  <c r="J54" i="3"/>
  <c r="J53" i="3"/>
  <c r="J16" i="3"/>
  <c r="J49" i="3"/>
  <c r="J45" i="3"/>
  <c r="J11" i="3"/>
  <c r="J32" i="3"/>
  <c r="J36" i="3"/>
  <c r="J38" i="3"/>
  <c r="J51" i="3"/>
  <c r="J42" i="3"/>
  <c r="J57" i="3"/>
  <c r="J43" i="3"/>
  <c r="J59" i="3"/>
  <c r="J56" i="3"/>
  <c r="J34" i="3"/>
  <c r="J55" i="3"/>
  <c r="J50" i="3"/>
  <c r="J46" i="3"/>
  <c r="J58" i="3"/>
  <c r="J35" i="3"/>
  <c r="J26" i="3"/>
  <c r="J47" i="3"/>
  <c r="K57" i="4"/>
  <c r="K55" i="4"/>
  <c r="K56" i="4"/>
  <c r="K19" i="4"/>
  <c r="K28" i="4"/>
  <c r="K24" i="4"/>
  <c r="K21" i="4"/>
  <c r="K7" i="4"/>
  <c r="K8" i="4"/>
  <c r="K10" i="4"/>
  <c r="K31" i="4"/>
  <c r="K42" i="4"/>
  <c r="K22" i="4"/>
  <c r="K36" i="4"/>
  <c r="K43" i="4"/>
  <c r="K32" i="4"/>
  <c r="K34" i="4"/>
  <c r="K29" i="4"/>
  <c r="K35" i="4"/>
  <c r="K30" i="4"/>
  <c r="K40" i="4"/>
  <c r="L40" i="4" s="1"/>
  <c r="K38" i="4"/>
  <c r="K26" i="4"/>
  <c r="K49" i="4"/>
  <c r="K14" i="4"/>
  <c r="K45" i="4"/>
  <c r="K15" i="4"/>
  <c r="K50" i="4"/>
  <c r="K48" i="4"/>
  <c r="K52" i="4"/>
  <c r="K46" i="4"/>
  <c r="K25" i="4"/>
  <c r="K33" i="4"/>
  <c r="K47" i="4"/>
  <c r="K39" i="4"/>
  <c r="K51" i="4"/>
  <c r="K37" i="4"/>
  <c r="K44" i="4"/>
  <c r="K11" i="4"/>
  <c r="K6" i="4"/>
  <c r="K5" i="4"/>
  <c r="K4" i="4"/>
  <c r="K3" i="4"/>
  <c r="K58" i="4"/>
  <c r="K53" i="4"/>
  <c r="K59" i="4"/>
  <c r="K23" i="4"/>
  <c r="K16" i="4"/>
  <c r="K20" i="4"/>
  <c r="K41" i="4"/>
  <c r="K17" i="4"/>
  <c r="K9" i="4"/>
  <c r="K18" i="4"/>
  <c r="K12" i="4"/>
  <c r="K27" i="4"/>
  <c r="K2" i="4"/>
  <c r="J34" i="4"/>
  <c r="J45" i="4"/>
  <c r="J22" i="4"/>
  <c r="J36" i="4"/>
  <c r="J43" i="4"/>
  <c r="J48" i="4"/>
  <c r="J52" i="4"/>
  <c r="J50" i="4"/>
  <c r="J28" i="4"/>
  <c r="J26" i="4"/>
  <c r="J42" i="4"/>
  <c r="J35" i="4"/>
  <c r="J30" i="4"/>
  <c r="J40" i="4"/>
  <c r="J32" i="4"/>
  <c r="J31" i="4"/>
  <c r="J21" i="4"/>
  <c r="J38" i="4"/>
  <c r="J7" i="4"/>
  <c r="J47" i="4"/>
  <c r="J24" i="4"/>
  <c r="J19" i="4"/>
  <c r="J51" i="4"/>
  <c r="J33" i="4"/>
  <c r="J14" i="4"/>
  <c r="J46" i="4"/>
  <c r="J15" i="4"/>
  <c r="J57" i="4"/>
  <c r="J10" i="4"/>
  <c r="J29" i="4"/>
  <c r="J39" i="4"/>
  <c r="J49" i="4"/>
  <c r="J44" i="4"/>
  <c r="J55" i="4"/>
  <c r="J8" i="4"/>
  <c r="J37" i="4"/>
  <c r="J56" i="4"/>
  <c r="J25" i="4"/>
  <c r="J41" i="4"/>
  <c r="J18" i="4"/>
  <c r="J20" i="4"/>
  <c r="J23" i="4"/>
  <c r="J9" i="4"/>
  <c r="J16" i="4"/>
  <c r="J53" i="4"/>
  <c r="J12" i="4"/>
  <c r="J58" i="4"/>
  <c r="J17" i="4"/>
  <c r="J27" i="4"/>
  <c r="J2" i="4"/>
  <c r="J59" i="4"/>
  <c r="J11" i="4"/>
  <c r="J4" i="4"/>
  <c r="J6" i="4"/>
  <c r="J5" i="4"/>
  <c r="J3" i="4"/>
  <c r="L12" i="4" l="1"/>
  <c r="L41" i="4"/>
  <c r="L59" i="4"/>
  <c r="L4" i="4"/>
  <c r="L44" i="4"/>
  <c r="L47" i="4"/>
  <c r="L52" i="4"/>
  <c r="L45" i="4"/>
  <c r="L38" i="4"/>
  <c r="L43" i="4"/>
  <c r="L31" i="4"/>
  <c r="L21" i="4"/>
  <c r="L57" i="4"/>
  <c r="L18" i="4"/>
  <c r="L20" i="4"/>
  <c r="L53" i="4"/>
  <c r="L5" i="4"/>
  <c r="L37" i="4"/>
  <c r="L33" i="4"/>
  <c r="L48" i="4"/>
  <c r="L14" i="4"/>
  <c r="L29" i="4"/>
  <c r="L36" i="4"/>
  <c r="L10" i="4"/>
  <c r="L24" i="4"/>
  <c r="L56" i="4"/>
  <c r="L2" i="4"/>
  <c r="L9" i="4"/>
  <c r="L16" i="4"/>
  <c r="L58" i="4"/>
  <c r="L6" i="4"/>
  <c r="L51" i="4"/>
  <c r="L25" i="4"/>
  <c r="L50" i="4"/>
  <c r="L49" i="4"/>
  <c r="L30" i="4"/>
  <c r="L34" i="4"/>
  <c r="L22" i="4"/>
  <c r="L8" i="4"/>
  <c r="L28" i="4"/>
  <c r="L55" i="4"/>
  <c r="L27" i="4"/>
  <c r="L17" i="4"/>
  <c r="L23" i="4"/>
  <c r="L3" i="4"/>
  <c r="L11" i="4"/>
  <c r="L39" i="4"/>
  <c r="L46" i="4"/>
  <c r="L15" i="4"/>
  <c r="L26" i="4"/>
  <c r="L35" i="4"/>
  <c r="L32" i="4"/>
  <c r="L42" i="4"/>
  <c r="L7" i="4"/>
  <c r="L1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8A2AA9-03E7-4A3A-9D47-314AD677A526}" keepAlive="1" name="Consulta - rank_between (2)" description="Conexão com a consulta 'rank_between (2)' na pasta de trabalho." type="5" refreshedVersion="6" background="1" saveData="1">
    <dbPr connection="Provider=Microsoft.Mashup.OleDb.1;Data Source=$Workbook$;Location=rank_between (2);Extended Properties=&quot;&quot;" command="SELECT * FROM [rank_between (2)]"/>
  </connection>
  <connection id="2" xr16:uid="{7E0A074E-3CCC-4DC6-94C2-79B3D77C793C}" keepAlive="1" name="Consulta - rank_close" description="Conexão com a consulta 'rank_close' na pasta de trabalho." type="5" refreshedVersion="6" background="1" saveData="1">
    <dbPr connection="Provider=Microsoft.Mashup.OleDb.1;Data Source=$Workbook$;Location=rank_close;Extended Properties=&quot;&quot;" command="SELECT * FROM [rank_close]"/>
  </connection>
  <connection id="3" xr16:uid="{E8DFD751-16B8-4C4E-8811-8B4587761886}" keepAlive="1" name="Consulta - rank_stronk" description="Conexão com a consulta 'rank_stronk' na pasta de trabalho." type="5" refreshedVersion="6" background="1" saveData="1">
    <dbPr connection="Provider=Microsoft.Mashup.OleDb.1;Data Source=$Workbook$;Location=rank_stronk;Extended Properties=&quot;&quot;" command="SELECT * FROM [rank_stronk]"/>
  </connection>
</connections>
</file>

<file path=xl/sharedStrings.xml><?xml version="1.0" encoding="utf-8"?>
<sst xmlns="http://schemas.openxmlformats.org/spreadsheetml/2006/main" count="746" uniqueCount="104">
  <si>
    <t>Column1</t>
  </si>
  <si>
    <t>2011</t>
  </si>
  <si>
    <t>2012</t>
  </si>
  <si>
    <t>2013</t>
  </si>
  <si>
    <t>2014</t>
  </si>
  <si>
    <t>2015</t>
  </si>
  <si>
    <t>2016</t>
  </si>
  <si>
    <t>2017</t>
  </si>
  <si>
    <t>2018</t>
  </si>
  <si>
    <t>Alpen Park</t>
  </si>
  <si>
    <t>Dreamland Museu de Cera</t>
  </si>
  <si>
    <t>Fragram - Museu do Perfume</t>
  </si>
  <si>
    <t>GramadoZoo</t>
  </si>
  <si>
    <t>Harley Motor Show</t>
  </si>
  <si>
    <t>Igreja Matriz São Pedro Apóstolo</t>
  </si>
  <si>
    <t>Lago Negro</t>
  </si>
  <si>
    <t>Mini Mundo</t>
  </si>
  <si>
    <t>Mirante do Belvedere</t>
  </si>
  <si>
    <t>Mundo Encantado</t>
  </si>
  <si>
    <t>Museu do Automóvel - Hollywood Dream Cars</t>
  </si>
  <si>
    <t>O Reino do Chocolate</t>
  </si>
  <si>
    <t>Parque Gaúcho</t>
  </si>
  <si>
    <t>Pórtico via Nova Petrópolis</t>
  </si>
  <si>
    <t>Pórtico Via Taquara</t>
  </si>
  <si>
    <t>Praça Major Nicoletti</t>
  </si>
  <si>
    <t>Rotula das Bandeiras</t>
  </si>
  <si>
    <t>Casa do Colono</t>
  </si>
  <si>
    <t/>
  </si>
  <si>
    <t>Centro Municipal de Cultura</t>
  </si>
  <si>
    <t>Le Jardin Parque de Lavanda</t>
  </si>
  <si>
    <t>Museu Gramado - Minerais &amp; Pedras Preciosas</t>
  </si>
  <si>
    <t>Parque do Pinheiro Grosso</t>
  </si>
  <si>
    <t>Prefeitura Municipal de Gramado</t>
  </si>
  <si>
    <t>Rua Coberta</t>
  </si>
  <si>
    <t>A Mina</t>
  </si>
  <si>
    <t>Casa Centenária</t>
  </si>
  <si>
    <t>Ervateira Marcon - Natural de Gramado</t>
  </si>
  <si>
    <t>Fonte do Amor Eterno</t>
  </si>
  <si>
    <t>Memorial Casa Italiana</t>
  </si>
  <si>
    <t>Museu de Artes Dr. Carlos Nelz</t>
  </si>
  <si>
    <t>Museu do Sapato</t>
  </si>
  <si>
    <t>Museu Fioreze</t>
  </si>
  <si>
    <t>Parque Temático Mundo Gelado</t>
  </si>
  <si>
    <t>Praça das Etnias</t>
  </si>
  <si>
    <t>Snowland</t>
  </si>
  <si>
    <t>A Rua Torta de Gramado</t>
  </si>
  <si>
    <t>Casa das Artes</t>
  </si>
  <si>
    <t>Cine -Teatro Elizabeth Rosenfeld</t>
  </si>
  <si>
    <t>Mundo de Chocolate</t>
  </si>
  <si>
    <t>Museu Naval</t>
  </si>
  <si>
    <t>Vinícola Ravanello</t>
  </si>
  <si>
    <t>Aldeia do Papai Noel</t>
  </si>
  <si>
    <t>Central de Informações Turísticas de Gramado</t>
  </si>
  <si>
    <t>Gram Bier</t>
  </si>
  <si>
    <t>Museu do Festival de Cinema de Gramado</t>
  </si>
  <si>
    <t>Praça da Criança</t>
  </si>
  <si>
    <t>Caro Watson Escape Game</t>
  </si>
  <si>
    <t>Galleria D'arte Giovanni Bocchi</t>
  </si>
  <si>
    <t>Vinicola Masotti</t>
  </si>
  <si>
    <t>Capela Cristo Ressuscitado</t>
  </si>
  <si>
    <t>Casa Seganfredo</t>
  </si>
  <si>
    <t>Chave-Mestra Escape Game Gramado</t>
  </si>
  <si>
    <t>Igreja Metodista</t>
  </si>
  <si>
    <t>Parque do Palácio</t>
  </si>
  <si>
    <t>Caminho das Estrelas</t>
  </si>
  <si>
    <t>Cascata Véu de Noiva</t>
  </si>
  <si>
    <t>Estátua do Maestro Eleazar de Carvalho</t>
  </si>
  <si>
    <t>Praça do Moínho</t>
  </si>
  <si>
    <t>Trem Maria Fumaça</t>
  </si>
  <si>
    <t>Soma</t>
  </si>
  <si>
    <t>Média</t>
  </si>
  <si>
    <t>Coef Variação</t>
  </si>
  <si>
    <t>Var 2013 - 2018</t>
  </si>
  <si>
    <t>Var somas</t>
  </si>
  <si>
    <t>Diameter</t>
  </si>
  <si>
    <t>Size</t>
  </si>
  <si>
    <t>Density</t>
  </si>
  <si>
    <t>n_Vertex</t>
  </si>
  <si>
    <t>Var</t>
  </si>
  <si>
    <t>Var_Primeiro_Ult</t>
  </si>
  <si>
    <t>Acumulado</t>
  </si>
  <si>
    <t>Representatividade dos 5 principais nós em relação ao total de grau</t>
  </si>
  <si>
    <t>Ini-Fin</t>
  </si>
  <si>
    <t>Ini_fin</t>
  </si>
  <si>
    <t>Coef_Var</t>
  </si>
  <si>
    <t>Max-Min</t>
  </si>
  <si>
    <t>Closeness</t>
  </si>
  <si>
    <t>Betweenness</t>
  </si>
  <si>
    <t>Coef Var</t>
  </si>
  <si>
    <t>Média do índice</t>
  </si>
  <si>
    <t>Weighted Degree</t>
  </si>
  <si>
    <t>Hollywood Dream Cars</t>
  </si>
  <si>
    <t>X2011</t>
  </si>
  <si>
    <t>X2012</t>
  </si>
  <si>
    <t>X2013</t>
  </si>
  <si>
    <t>X2014</t>
  </si>
  <si>
    <t>X2015</t>
  </si>
  <si>
    <t>X2016</t>
  </si>
  <si>
    <t>X2017</t>
  </si>
  <si>
    <t>X2018</t>
  </si>
  <si>
    <t>Fin-Ini</t>
  </si>
  <si>
    <t>Fin-ini</t>
  </si>
  <si>
    <t>Coef. Var</t>
  </si>
  <si>
    <t>Coef. Var.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</si>
</sst>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 applyAlignment="1">
      <alignment horizontal="right"/>
    </xf>
    <xf numFmtId="0" fontId="2" fillId="0" borderId="0" xfId="0" applyNumberFormat="1" applyFont="1" applyFill="1"/>
    <xf numFmtId="0" fontId="0" fillId="0" borderId="0" xfId="0" applyNumberFormat="1" applyFill="1"/>
    <xf numFmtId="0" fontId="0" fillId="2" borderId="0" xfId="0" applyNumberFormat="1" applyFill="1"/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2" fontId="0" fillId="0" borderId="0" xfId="1" applyNumberFormat="1" applyFont="1" applyAlignment="1">
      <alignment horizontal="right"/>
    </xf>
    <xf numFmtId="0" fontId="0" fillId="2" borderId="1" xfId="0" applyNumberFormat="1" applyFont="1" applyFill="1" applyBorder="1"/>
    <xf numFmtId="0" fontId="0" fillId="3" borderId="1" xfId="0" applyNumberFormat="1" applyFont="1" applyFill="1" applyBorder="1"/>
    <xf numFmtId="0" fontId="3" fillId="2" borderId="1" xfId="0" applyNumberFormat="1" applyFont="1" applyFill="1" applyBorder="1"/>
    <xf numFmtId="9" fontId="1" fillId="0" borderId="0" xfId="0" applyNumberFormat="1" applyFont="1"/>
    <xf numFmtId="0" fontId="0" fillId="4" borderId="1" xfId="0" applyNumberFormat="1" applyFont="1" applyFill="1" applyBorder="1"/>
    <xf numFmtId="164" fontId="0" fillId="0" borderId="0" xfId="1" applyNumberFormat="1" applyFont="1"/>
    <xf numFmtId="165" fontId="1" fillId="0" borderId="0" xfId="1" applyNumberFormat="1" applyFont="1"/>
    <xf numFmtId="0" fontId="0" fillId="0" borderId="0" xfId="0" applyBorder="1"/>
    <xf numFmtId="0" fontId="0" fillId="2" borderId="0" xfId="0" applyNumberFormat="1" applyFill="1" applyBorder="1"/>
    <xf numFmtId="0" fontId="0" fillId="0" borderId="0" xfId="0" applyNumberFormat="1" applyFill="1" applyBorder="1"/>
    <xf numFmtId="0" fontId="0" fillId="5" borderId="0" xfId="0" applyNumberFormat="1" applyFill="1"/>
    <xf numFmtId="166" fontId="0" fillId="2" borderId="1" xfId="0" applyNumberFormat="1" applyFont="1" applyFill="1" applyBorder="1" applyAlignment="1">
      <alignment horizontal="center"/>
    </xf>
    <xf numFmtId="166" fontId="0" fillId="4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NumberFormat="1" applyFont="1" applyBorder="1"/>
    <xf numFmtId="0" fontId="0" fillId="0" borderId="2" xfId="0" applyNumberFormat="1" applyFont="1" applyBorder="1"/>
    <xf numFmtId="9" fontId="0" fillId="0" borderId="2" xfId="1" applyNumberFormat="1" applyFont="1" applyBorder="1"/>
    <xf numFmtId="9" fontId="0" fillId="0" borderId="3" xfId="1" applyNumberFormat="1" applyFont="1" applyBorder="1"/>
    <xf numFmtId="0" fontId="5" fillId="6" borderId="4" xfId="0" applyFont="1" applyFill="1" applyBorder="1"/>
    <xf numFmtId="0" fontId="5" fillId="6" borderId="5" xfId="0" applyFont="1" applyFill="1" applyBorder="1"/>
    <xf numFmtId="9" fontId="5" fillId="6" borderId="6" xfId="1" applyNumberFormat="1" applyFont="1" applyFill="1" applyBorder="1"/>
    <xf numFmtId="0" fontId="0" fillId="7" borderId="4" xfId="0" applyNumberFormat="1" applyFont="1" applyFill="1" applyBorder="1"/>
    <xf numFmtId="0" fontId="0" fillId="7" borderId="5" xfId="0" applyNumberFormat="1" applyFont="1" applyFill="1" applyBorder="1"/>
    <xf numFmtId="9" fontId="0" fillId="7" borderId="5" xfId="1" applyNumberFormat="1" applyFont="1" applyFill="1" applyBorder="1"/>
    <xf numFmtId="9" fontId="0" fillId="7" borderId="6" xfId="1" applyNumberFormat="1" applyFont="1" applyFill="1" applyBorder="1"/>
    <xf numFmtId="0" fontId="0" fillId="0" borderId="4" xfId="0" applyNumberFormat="1" applyFont="1" applyBorder="1"/>
    <xf numFmtId="0" fontId="0" fillId="0" borderId="5" xfId="0" applyNumberFormat="1" applyFont="1" applyBorder="1"/>
    <xf numFmtId="9" fontId="0" fillId="0" borderId="5" xfId="1" applyNumberFormat="1" applyFont="1" applyBorder="1"/>
    <xf numFmtId="9" fontId="0" fillId="0" borderId="6" xfId="1" applyNumberFormat="1" applyFont="1" applyBorder="1"/>
    <xf numFmtId="0" fontId="5" fillId="6" borderId="6" xfId="0" applyFont="1" applyFill="1" applyBorder="1"/>
  </cellXfs>
  <cellStyles count="2">
    <cellStyle name="Normal" xfId="0" builtinId="0"/>
    <cellStyle name="Porcentagem" xfId="1" builtinId="5"/>
  </cellStyles>
  <dxfs count="37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2" formatCode="0.00"/>
      <alignment horizontal="right" vertical="bottom" textRotation="0" wrapText="0" indent="0" justifyLastLine="0" shrinkToFit="0" readingOrder="0"/>
    </dxf>
    <dxf>
      <numFmt numFmtId="165" formatCode="0.0%"/>
      <alignment horizontal="right" vertical="bottom" textRotation="0" wrapText="0" indent="0" justifyLastLine="0" shrinkToFit="0" readingOrder="0"/>
    </dxf>
    <dxf>
      <numFmt numFmtId="165" formatCode="0.0%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Globais'!$A$2</c:f>
              <c:strCache>
                <c:ptCount val="1"/>
                <c:pt idx="0">
                  <c:v>Diameter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Globais'!$B$2:$I$2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0-419A-82CC-44F6F6A04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Globais'!$A$3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Globais'!$B$3:$I$3</c:f>
              <c:numCache>
                <c:formatCode>General</c:formatCode>
                <c:ptCount val="8"/>
                <c:pt idx="0">
                  <c:v>111</c:v>
                </c:pt>
                <c:pt idx="1">
                  <c:v>235</c:v>
                </c:pt>
                <c:pt idx="2">
                  <c:v>460</c:v>
                </c:pt>
                <c:pt idx="3">
                  <c:v>725</c:v>
                </c:pt>
                <c:pt idx="4">
                  <c:v>918</c:v>
                </c:pt>
                <c:pt idx="5">
                  <c:v>947</c:v>
                </c:pt>
                <c:pt idx="6">
                  <c:v>984</c:v>
                </c:pt>
                <c:pt idx="7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2-4EBA-B033-23B49E80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Globais'!$A$4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Globais'!$B$4:$I$4</c:f>
              <c:numCache>
                <c:formatCode>0.000</c:formatCode>
                <c:ptCount val="8"/>
                <c:pt idx="0">
                  <c:v>0.81617649999999997</c:v>
                </c:pt>
                <c:pt idx="1">
                  <c:v>0.85144929999999996</c:v>
                </c:pt>
                <c:pt idx="2">
                  <c:v>0.81996429999999998</c:v>
                </c:pt>
                <c:pt idx="3">
                  <c:v>0.88414630000000005</c:v>
                </c:pt>
                <c:pt idx="4">
                  <c:v>0.88695650000000004</c:v>
                </c:pt>
                <c:pt idx="5">
                  <c:v>0.83953900000000004</c:v>
                </c:pt>
                <c:pt idx="6">
                  <c:v>0.7420814</c:v>
                </c:pt>
                <c:pt idx="7">
                  <c:v>0.70211159999999995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F-473F-BB27-A26B1D23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Globais'!$A$5</c:f>
              <c:strCache>
                <c:ptCount val="1"/>
                <c:pt idx="0">
                  <c:v>n_Vertex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Globais'!$B$5:$I$5</c:f>
              <c:numCache>
                <c:formatCode>General</c:formatCode>
                <c:ptCount val="8"/>
                <c:pt idx="0">
                  <c:v>19</c:v>
                </c:pt>
                <c:pt idx="1">
                  <c:v>30</c:v>
                </c:pt>
                <c:pt idx="2">
                  <c:v>38</c:v>
                </c:pt>
                <c:pt idx="3">
                  <c:v>41</c:v>
                </c:pt>
                <c:pt idx="4">
                  <c:v>47</c:v>
                </c:pt>
                <c:pt idx="5">
                  <c:v>51</c:v>
                </c:pt>
                <c:pt idx="6">
                  <c:v>56</c:v>
                </c:pt>
                <c:pt idx="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C-4D7E-9414-3FB408BE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109537</xdr:rowOff>
    </xdr:from>
    <xdr:to>
      <xdr:col>8</xdr:col>
      <xdr:colOff>19050</xdr:colOff>
      <xdr:row>21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E5A861-A6C4-4D59-A0CC-05366CC28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7</xdr:row>
      <xdr:rowOff>104775</xdr:rowOff>
    </xdr:from>
    <xdr:to>
      <xdr:col>16</xdr:col>
      <xdr:colOff>0</xdr:colOff>
      <xdr:row>21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44E248-B615-45AB-B8E9-A24532B67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7</xdr:row>
      <xdr:rowOff>114300</xdr:rowOff>
    </xdr:from>
    <xdr:to>
      <xdr:col>23</xdr:col>
      <xdr:colOff>438150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9E4740-79CB-4C5D-829A-A08C4AC00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22</xdr:row>
      <xdr:rowOff>114300</xdr:rowOff>
    </xdr:from>
    <xdr:to>
      <xdr:col>8</xdr:col>
      <xdr:colOff>19050</xdr:colOff>
      <xdr:row>37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EF88D7-6DCA-4EC8-B027-61D521C2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69C799-8A8C-4D6E-8FAF-D56F13AA866E}" name="stronk" displayName="stronk" ref="A1:O59" totalsRowShown="0">
  <autoFilter ref="A1:O59" xr:uid="{1AF54E80-A6E2-4B02-B838-8765F5BB4994}"/>
  <sortState ref="A2:O59">
    <sortCondition ref="I1:I59"/>
  </sortState>
  <tableColumns count="15">
    <tableColumn id="1" xr3:uid="{2718D04D-2348-4AC7-B93D-1D83747B5FA2}" name="Column1" dataDxfId="33"/>
    <tableColumn id="2" xr3:uid="{980A41B0-71D9-438B-B84B-BD5E6D1479F1}" name="2011"/>
    <tableColumn id="3" xr3:uid="{E14F368C-1D59-462E-BEE0-E29552C5706B}" name="2012"/>
    <tableColumn id="4" xr3:uid="{7CA73F57-68CE-4303-A0CE-F5940A2AB37D}" name="2013"/>
    <tableColumn id="5" xr3:uid="{7DA24E93-1A53-4409-893B-531E85DDC231}" name="2014"/>
    <tableColumn id="6" xr3:uid="{E95CA049-4A9E-4CD9-8990-F9B843842519}" name="2015"/>
    <tableColumn id="7" xr3:uid="{A6C4A3D4-6BD7-4997-8DAD-DCCA36159602}" name="2016"/>
    <tableColumn id="8" xr3:uid="{8B5D5C38-F2F9-42EF-BCF2-5E4ACEC726BD}" name="2017"/>
    <tableColumn id="9" xr3:uid="{58528D19-C6F2-4570-B36E-608ADECD672B}" name="2018"/>
    <tableColumn id="10" xr3:uid="{26FDBFC3-3460-4E35-BD32-8027BE42E960}" name="Soma" dataDxfId="32">
      <calculatedColumnFormula>SUM(stronk[[#This Row],[2011]:[2018]])</calculatedColumnFormula>
    </tableColumn>
    <tableColumn id="11" xr3:uid="{C455EF95-FA24-4BAE-9518-642389D1238B}" name="Média" dataDxfId="31">
      <calculatedColumnFormula>AVERAGE(stronk[[#This Row],[2011]:[2018]])</calculatedColumnFormula>
    </tableColumn>
    <tableColumn id="12" xr3:uid="{56BAC326-A8BB-401D-A547-FC4A40E534ED}" name="Coef Variação" dataDxfId="30" dataCellStyle="Porcentagem">
      <calculatedColumnFormula>STDEV(stronk[[#This Row],[2011]:[2018]])/stronk[[#This Row],[Média]]</calculatedColumnFormula>
    </tableColumn>
    <tableColumn id="13" xr3:uid="{C1474FE0-D1A5-4F70-A318-60BDEB1FC885}" name="Var 2013 - 2018" dataDxfId="29" dataCellStyle="Porcentagem">
      <calculatedColumnFormula>(stronk[[#This Row],[2018]]/stronk[[#This Row],[2013]])-1</calculatedColumnFormula>
    </tableColumn>
    <tableColumn id="15" xr3:uid="{A7215D8B-669D-46C8-8E98-A9ABFD97C34E}" name="Var somas" dataDxfId="28">
      <calculatedColumnFormula>SUM(stronk[[#This Row],[2015]:[2018]])/SUM(stronk[[#This Row],[2011]:[2014]])-1</calculatedColumnFormula>
    </tableColumn>
    <tableColumn id="14" xr3:uid="{A56E9524-E9D3-4214-B849-5B533CE416C6}" name="Var_Primeiro_Ult" dataDxfId="27" dataCellStyle="Porcentagem">
      <calculatedColumnFormula>(stronk[[#This Row],[2018]]/INDEX(B2:I2,MATCH(TRUE,INDEX((B2:I2&lt;&gt;""),0),0)))-1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914956-F32D-4663-81EF-06CEB1DCA994}" name="closen" displayName="closen" ref="A1:N58" totalsRowShown="0">
  <autoFilter ref="A1:N58" xr:uid="{F0D7EE40-C3A9-47AF-B462-B14FCF90F057}"/>
  <sortState ref="A2:N58">
    <sortCondition descending="1" ref="I1:I58"/>
  </sortState>
  <tableColumns count="14">
    <tableColumn id="1" xr3:uid="{6B3E83F5-D2F3-4870-BD40-31B49C4A5165}" name="Column1" dataDxfId="25"/>
    <tableColumn id="2" xr3:uid="{0C256E73-9D7E-4A76-A17C-970FD7894931}" name="2011" dataDxfId="24"/>
    <tableColumn id="3" xr3:uid="{80FD346E-A3B6-4718-A785-8809F9DF8108}" name="2012" dataDxfId="23"/>
    <tableColumn id="4" xr3:uid="{41D398C5-909B-4598-B516-CB8C7C06603E}" name="2013" dataDxfId="22"/>
    <tableColumn id="5" xr3:uid="{9D2429E2-74AD-4BA9-A0E0-AB6D4382167F}" name="2014" dataDxfId="21"/>
    <tableColumn id="6" xr3:uid="{8F9E24EE-DCD9-4CCE-B838-FBD793BD6CDF}" name="2015" dataDxfId="20"/>
    <tableColumn id="7" xr3:uid="{00E73BA9-1489-4000-B29C-07538DB29772}" name="2016" dataDxfId="19"/>
    <tableColumn id="8" xr3:uid="{32721E76-7213-44C9-A748-3CBF070F2C13}" name="2017" dataDxfId="18"/>
    <tableColumn id="9" xr3:uid="{C2B55101-3A46-4ED8-A984-CE1A6D9E6785}" name="2018" dataDxfId="17"/>
    <tableColumn id="10" xr3:uid="{414D6875-6A98-4D45-A9F2-B536DB0D81A1}" name="Soma" dataDxfId="16">
      <calculatedColumnFormula>SUM(closen[[#This Row],[2011]:[2018]])</calculatedColumnFormula>
    </tableColumn>
    <tableColumn id="11" xr3:uid="{D49D2523-3366-413D-9B90-17C863895B28}" name="Média" dataDxfId="15">
      <calculatedColumnFormula>AVERAGE(closen[[#This Row],[2011]:[2018]])</calculatedColumnFormula>
    </tableColumn>
    <tableColumn id="12" xr3:uid="{D74F13C7-6D5B-4226-9DAA-A63697556BC9}" name="Ini-Fin" dataDxfId="14" dataCellStyle="Porcentagem">
      <calculatedColumnFormula>(closen[[#This Row],[2018]]/INDEX(closen[[#This Row],[2011]:[2018]],MATCH(TRUE,INDEX((closen[[#This Row],[2011]:[2018]]&lt;&gt;""),0),0)))-1</calculatedColumnFormula>
    </tableColumn>
    <tableColumn id="13" xr3:uid="{C5AE6665-7191-404B-BCC9-9B9DC887CC84}" name="Coef_Var" dataDxfId="13" dataCellStyle="Porcentagem">
      <calculatedColumnFormula>_xlfn.STDEV.S(closen[[#This Row],[2011]:[2018]])/closen[[#This Row],[Média]]</calculatedColumnFormula>
    </tableColumn>
    <tableColumn id="14" xr3:uid="{988594EE-1534-4318-B77F-9BBC2F165DD3}" name="Max-Min" dataDxfId="12">
      <calculatedColumnFormula>MAX(closen[[#This Row],[2011]:[2018]])-MIN(closen[[#This Row],[2011]:[2018]])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1F855-062E-4681-A050-FC2579B787D3}" name="bituin" displayName="bituin" ref="A1:M59" totalsRowShown="0">
  <autoFilter ref="A1:M59" xr:uid="{EB46F730-5CBC-48CE-A7FD-4A7BDBAB16A8}"/>
  <sortState ref="A2:M59">
    <sortCondition descending="1" ref="K1:K59"/>
  </sortState>
  <tableColumns count="13">
    <tableColumn id="1" xr3:uid="{448A010D-B3C9-485A-9864-1B1059CEEC5E}" name="Column1" dataDxfId="11"/>
    <tableColumn id="2" xr3:uid="{7EE0D8BC-A42C-4993-A980-F7CD75AED3CF}" name="2011" dataDxfId="10"/>
    <tableColumn id="3" xr3:uid="{8F9EC79D-3346-48CB-9303-406779F47C7A}" name="2012" dataDxfId="9"/>
    <tableColumn id="4" xr3:uid="{06A4777D-1F2E-4A89-A0F0-DCCA702C5CBF}" name="2013" dataDxfId="8"/>
    <tableColumn id="5" xr3:uid="{A0305A92-064A-4348-A1F3-9B856F2FFD6F}" name="2014" dataDxfId="7"/>
    <tableColumn id="6" xr3:uid="{EC629D45-8FAA-45DA-9615-E09E06D709EE}" name="2015" dataDxfId="6"/>
    <tableColumn id="7" xr3:uid="{475C35FB-8B73-4090-812E-2333DDA321A4}" name="2016" dataDxfId="5"/>
    <tableColumn id="8" xr3:uid="{096AC570-4318-473F-B334-0FD6B0E0FD50}" name="2017" dataDxfId="4"/>
    <tableColumn id="9" xr3:uid="{55A4DEE4-D489-46A8-8B5E-BBA9ED38AA9A}" name="2018" dataDxfId="3"/>
    <tableColumn id="10" xr3:uid="{E02A984E-60D0-4108-9EFD-1F0421A1C3F2}" name="Soma" dataDxfId="2">
      <calculatedColumnFormula>SUM(bituin[[#This Row],[2011]:[2018]])</calculatedColumnFormula>
    </tableColumn>
    <tableColumn id="11" xr3:uid="{E79D1926-7DBC-49A2-9ED4-B6FA652DC67D}" name="Média" dataDxfId="1">
      <calculatedColumnFormula>AVERAGE(bituin[[#This Row],[2011]:[2018]])</calculatedColumnFormula>
    </tableColumn>
    <tableColumn id="12" xr3:uid="{862C9F5C-85E0-4F6C-A606-4D34D559FB9D}" name="Ini_fin" dataCellStyle="Porcentagem">
      <calculatedColumnFormula>(bituin[[#This Row],[2018]]/INDEX(bituin[[#This Row],[2011]:[2018]],MATCH(TRUE,INDEX((bituin[[#This Row],[2011]:[2018]]&lt;&gt;""),0),0)))-1</calculatedColumnFormula>
    </tableColumn>
    <tableColumn id="13" xr3:uid="{143FFA3F-E0B8-463F-B5C5-C3A12949F56B}" name="Coef Var" dataDxfId="0">
      <calculatedColumnFormula>_xlfn.STDEV.S(bituin[[#This Row],[2011]:[2018]])/bituin[[#This Row],[Média]]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11D9-BE4F-4A1D-BB17-8B76D5AC65B0}">
  <dimension ref="A1:AB59"/>
  <sheetViews>
    <sheetView topLeftCell="A28" zoomScale="97" zoomScaleNormal="97" workbookViewId="0">
      <selection activeCell="H53" sqref="D53:H57"/>
    </sheetView>
  </sheetViews>
  <sheetFormatPr defaultRowHeight="15" x14ac:dyDescent="0.25"/>
  <cols>
    <col min="1" max="1" width="42.85546875" style="19" bestFit="1" customWidth="1"/>
    <col min="2" max="9" width="7.28515625" bestFit="1" customWidth="1"/>
    <col min="12" max="12" width="15.5703125" bestFit="1" customWidth="1"/>
    <col min="13" max="13" width="16.42578125" bestFit="1" customWidth="1"/>
    <col min="14" max="14" width="19.140625" customWidth="1"/>
    <col min="15" max="15" width="9.140625" style="3"/>
    <col min="28" max="28" width="10.7109375" bestFit="1" customWidth="1"/>
  </cols>
  <sheetData>
    <row r="1" spans="1:28" x14ac:dyDescent="0.25">
      <c r="A1" s="19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s="3" t="s">
        <v>79</v>
      </c>
      <c r="T1" s="30" t="s">
        <v>81</v>
      </c>
      <c r="U1" s="30"/>
      <c r="V1" s="30"/>
      <c r="W1" s="30"/>
      <c r="X1" s="30"/>
      <c r="Y1" s="30"/>
      <c r="Z1" s="30"/>
      <c r="AA1" s="30"/>
      <c r="AB1" s="30"/>
    </row>
    <row r="2" spans="1:28" x14ac:dyDescent="0.25">
      <c r="A2" s="21" t="s">
        <v>62</v>
      </c>
      <c r="H2">
        <v>16</v>
      </c>
      <c r="I2">
        <v>14</v>
      </c>
      <c r="J2">
        <f>SUM(stronk[[#This Row],[2011]:[2018]])</f>
        <v>30</v>
      </c>
      <c r="K2">
        <f>AVERAGE(stronk[[#This Row],[2011]:[2018]])</f>
        <v>15</v>
      </c>
      <c r="L2" s="10">
        <f>STDEV(stronk[[#This Row],[2011]:[2018]])/stronk[[#This Row],[Média]]</f>
        <v>9.428090415820635E-2</v>
      </c>
      <c r="M2" s="3" t="e">
        <f>(stronk[[#This Row],[2018]]/stronk[[#This Row],[2013]])-1</f>
        <v>#DIV/0!</v>
      </c>
      <c r="N2" s="4" t="e">
        <f>SUM(stronk[[#This Row],[2015]:[2018]])/SUM(stronk[[#This Row],[2011]:[2014]])-1</f>
        <v>#DIV/0!</v>
      </c>
      <c r="O2" s="3">
        <f>(stronk[[#This Row],[2018]]/INDEX(B2:I2,MATCH(TRUE,INDEX((B2:I2&lt;&gt;""),0),0)))-1</f>
        <v>-0.125</v>
      </c>
      <c r="T2">
        <v>2011</v>
      </c>
      <c r="U2">
        <v>2012</v>
      </c>
      <c r="V2">
        <v>2013</v>
      </c>
      <c r="W2">
        <v>2014</v>
      </c>
      <c r="X2">
        <v>2015</v>
      </c>
      <c r="Y2">
        <v>2016</v>
      </c>
      <c r="Z2">
        <v>2017</v>
      </c>
      <c r="AA2">
        <v>2018</v>
      </c>
      <c r="AB2" t="s">
        <v>80</v>
      </c>
    </row>
    <row r="3" spans="1:28" x14ac:dyDescent="0.25">
      <c r="A3" s="21" t="s">
        <v>68</v>
      </c>
      <c r="I3">
        <v>20</v>
      </c>
      <c r="J3">
        <f>SUM(stronk[[#This Row],[2011]:[2018]])</f>
        <v>20</v>
      </c>
      <c r="K3">
        <f>AVERAGE(stronk[[#This Row],[2011]:[2018]])</f>
        <v>20</v>
      </c>
      <c r="L3" s="10" t="e">
        <f>STDEV(stronk[[#This Row],[2011]:[2018]])/stronk[[#This Row],[Média]]</f>
        <v>#DIV/0!</v>
      </c>
      <c r="M3" s="3" t="e">
        <f>(stronk[[#This Row],[2018]]/stronk[[#This Row],[2013]])-1</f>
        <v>#DIV/0!</v>
      </c>
      <c r="N3" s="4" t="e">
        <f>SUM(stronk[[#This Row],[2015]:[2018]])/SUM(stronk[[#This Row],[2011]:[2014]])-1</f>
        <v>#DIV/0!</v>
      </c>
      <c r="O3" s="3">
        <f>(stronk[[#This Row],[2018]]/INDEX(B3:I3,MATCH(TRUE,INDEX((B3:I3&lt;&gt;""),0),0)))-1</f>
        <v>0</v>
      </c>
      <c r="T3" s="3">
        <v>0.57512953367875652</v>
      </c>
      <c r="U3" s="3">
        <v>0.59372702768929186</v>
      </c>
      <c r="V3" s="3">
        <v>0.52327073763847609</v>
      </c>
      <c r="W3" s="3">
        <v>0.46138668990727966</v>
      </c>
      <c r="X3" s="3">
        <v>0.418734040679757</v>
      </c>
      <c r="Y3" s="3">
        <v>0.43159442089429784</v>
      </c>
      <c r="Z3" s="3">
        <v>0.44248259545833574</v>
      </c>
      <c r="AA3" s="3">
        <v>0.49339111230089683</v>
      </c>
      <c r="AB3" s="3">
        <v>0.43264443884165471</v>
      </c>
    </row>
    <row r="4" spans="1:28" x14ac:dyDescent="0.25">
      <c r="A4" s="21" t="s">
        <v>65</v>
      </c>
      <c r="I4">
        <v>22</v>
      </c>
      <c r="J4">
        <f>SUM(stronk[[#This Row],[2011]:[2018]])</f>
        <v>22</v>
      </c>
      <c r="K4">
        <f>AVERAGE(stronk[[#This Row],[2011]:[2018]])</f>
        <v>22</v>
      </c>
      <c r="L4" s="10" t="e">
        <f>STDEV(stronk[[#This Row],[2011]:[2018]])/stronk[[#This Row],[Média]]</f>
        <v>#DIV/0!</v>
      </c>
      <c r="M4" s="3" t="e">
        <f>(stronk[[#This Row],[2018]]/stronk[[#This Row],[2013]])-1</f>
        <v>#DIV/0!</v>
      </c>
      <c r="N4" s="4" t="e">
        <f>SUM(stronk[[#This Row],[2015]:[2018]])/SUM(stronk[[#This Row],[2011]:[2014]])-1</f>
        <v>#DIV/0!</v>
      </c>
      <c r="O4" s="3">
        <f>(stronk[[#This Row],[2018]]/INDEX(B4:I4,MATCH(TRUE,INDEX((B4:I4&lt;&gt;""),0),0)))-1</f>
        <v>0</v>
      </c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21" t="s">
        <v>67</v>
      </c>
      <c r="I5">
        <v>27</v>
      </c>
      <c r="J5">
        <f>SUM(stronk[[#This Row],[2011]:[2018]])</f>
        <v>27</v>
      </c>
      <c r="K5">
        <f>AVERAGE(stronk[[#This Row],[2011]:[2018]])</f>
        <v>27</v>
      </c>
      <c r="L5" s="10" t="e">
        <f>STDEV(stronk[[#This Row],[2011]:[2018]])/stronk[[#This Row],[Média]]</f>
        <v>#DIV/0!</v>
      </c>
      <c r="M5" s="3" t="e">
        <f>(stronk[[#This Row],[2018]]/stronk[[#This Row],[2013]])-1</f>
        <v>#DIV/0!</v>
      </c>
      <c r="N5" s="4" t="e">
        <f>SUM(stronk[[#This Row],[2015]:[2018]])/SUM(stronk[[#This Row],[2011]:[2014]])-1</f>
        <v>#DIV/0!</v>
      </c>
      <c r="O5" s="3">
        <f>(stronk[[#This Row],[2018]]/INDEX(B5:I5,MATCH(TRUE,INDEX((B5:I5&lt;&gt;""),0),0)))-1</f>
        <v>0</v>
      </c>
    </row>
    <row r="6" spans="1:28" x14ac:dyDescent="0.25">
      <c r="A6" s="21" t="s">
        <v>66</v>
      </c>
      <c r="I6">
        <v>28</v>
      </c>
      <c r="J6">
        <f>SUM(stronk[[#This Row],[2011]:[2018]])</f>
        <v>28</v>
      </c>
      <c r="K6">
        <f>AVERAGE(stronk[[#This Row],[2011]:[2018]])</f>
        <v>28</v>
      </c>
      <c r="L6" s="10" t="e">
        <f>STDEV(stronk[[#This Row],[2011]:[2018]])/stronk[[#This Row],[Média]]</f>
        <v>#DIV/0!</v>
      </c>
      <c r="M6" s="3" t="e">
        <f>(stronk[[#This Row],[2018]]/stronk[[#This Row],[2013]])-1</f>
        <v>#DIV/0!</v>
      </c>
      <c r="N6" s="4" t="e">
        <f>SUM(stronk[[#This Row],[2015]:[2018]])/SUM(stronk[[#This Row],[2011]:[2014]])-1</f>
        <v>#DIV/0!</v>
      </c>
      <c r="O6" s="3">
        <f>(stronk[[#This Row],[2018]]/INDEX(B6:I6,MATCH(TRUE,INDEX((B6:I6&lt;&gt;""),0),0)))-1</f>
        <v>0</v>
      </c>
    </row>
    <row r="7" spans="1:28" x14ac:dyDescent="0.25">
      <c r="A7" s="21" t="s">
        <v>28</v>
      </c>
      <c r="C7">
        <v>11</v>
      </c>
      <c r="E7">
        <v>125</v>
      </c>
      <c r="F7">
        <v>342</v>
      </c>
      <c r="G7">
        <v>210</v>
      </c>
      <c r="H7">
        <v>46</v>
      </c>
      <c r="I7">
        <v>32</v>
      </c>
      <c r="J7">
        <f>SUM(stronk[[#This Row],[2011]:[2018]])</f>
        <v>766</v>
      </c>
      <c r="K7">
        <f>AVERAGE(stronk[[#This Row],[2011]:[2018]])</f>
        <v>127.66666666666667</v>
      </c>
      <c r="L7" s="10">
        <f>STDEV(stronk[[#This Row],[2011]:[2018]])/stronk[[#This Row],[Média]]</f>
        <v>1.0040622655343465</v>
      </c>
      <c r="M7" s="3" t="e">
        <f>(stronk[[#This Row],[2018]]/stronk[[#This Row],[2013]])-1</f>
        <v>#DIV/0!</v>
      </c>
      <c r="N7" s="4">
        <f>SUM(stronk[[#This Row],[2015]:[2018]])/SUM(stronk[[#This Row],[2011]:[2014]])-1</f>
        <v>3.632352941176471</v>
      </c>
      <c r="O7" s="3">
        <f>(stronk[[#This Row],[2018]]/INDEX(B7:I7,MATCH(TRUE,INDEX((B7:I7&lt;&gt;""),0),0)))-1</f>
        <v>1.9090909090909092</v>
      </c>
    </row>
    <row r="8" spans="1:28" x14ac:dyDescent="0.25">
      <c r="A8" s="21" t="s">
        <v>47</v>
      </c>
      <c r="E8">
        <v>141</v>
      </c>
      <c r="F8">
        <v>162</v>
      </c>
      <c r="G8">
        <v>132</v>
      </c>
      <c r="H8">
        <v>32</v>
      </c>
      <c r="I8">
        <v>37</v>
      </c>
      <c r="J8">
        <f>SUM(stronk[[#This Row],[2011]:[2018]])</f>
        <v>504</v>
      </c>
      <c r="K8">
        <f>AVERAGE(stronk[[#This Row],[2011]:[2018]])</f>
        <v>100.8</v>
      </c>
      <c r="L8" s="10">
        <f>STDEV(stronk[[#This Row],[2011]:[2018]])/stronk[[#This Row],[Média]]</f>
        <v>0.61031662177167001</v>
      </c>
      <c r="M8" s="3" t="e">
        <f>(stronk[[#This Row],[2018]]/stronk[[#This Row],[2013]])-1</f>
        <v>#DIV/0!</v>
      </c>
      <c r="N8" s="4">
        <f>SUM(stronk[[#This Row],[2015]:[2018]])/SUM(stronk[[#This Row],[2011]:[2014]])-1</f>
        <v>1.5744680851063828</v>
      </c>
      <c r="O8" s="3">
        <f>(stronk[[#This Row],[2018]]/INDEX(B8:I8,MATCH(TRUE,INDEX((B8:I8&lt;&gt;""),0),0)))-1</f>
        <v>-0.73758865248226946</v>
      </c>
    </row>
    <row r="9" spans="1:28" x14ac:dyDescent="0.25">
      <c r="A9" s="21" t="s">
        <v>55</v>
      </c>
      <c r="F9">
        <v>128</v>
      </c>
      <c r="G9">
        <v>62</v>
      </c>
      <c r="H9">
        <v>78</v>
      </c>
      <c r="I9">
        <v>39</v>
      </c>
      <c r="J9">
        <f>SUM(stronk[[#This Row],[2011]:[2018]])</f>
        <v>307</v>
      </c>
      <c r="K9">
        <f>AVERAGE(stronk[[#This Row],[2011]:[2018]])</f>
        <v>76.75</v>
      </c>
      <c r="L9" s="10">
        <f>STDEV(stronk[[#This Row],[2011]:[2018]])/stronk[[#This Row],[Média]]</f>
        <v>0.4916013459547014</v>
      </c>
      <c r="M9" s="3" t="e">
        <f>(stronk[[#This Row],[2018]]/stronk[[#This Row],[2013]])-1</f>
        <v>#DIV/0!</v>
      </c>
      <c r="N9" s="4" t="e">
        <f>SUM(stronk[[#This Row],[2015]:[2018]])/SUM(stronk[[#This Row],[2011]:[2014]])-1</f>
        <v>#DIV/0!</v>
      </c>
      <c r="O9" s="3">
        <f>(stronk[[#This Row],[2018]]/INDEX(B9:I9,MATCH(TRUE,INDEX((B9:I9&lt;&gt;""),0),0)))-1</f>
        <v>-0.6953125</v>
      </c>
    </row>
    <row r="10" spans="1:28" x14ac:dyDescent="0.25">
      <c r="A10" s="21" t="s">
        <v>41</v>
      </c>
      <c r="D10">
        <v>54</v>
      </c>
      <c r="E10">
        <v>161</v>
      </c>
      <c r="F10">
        <v>328</v>
      </c>
      <c r="G10">
        <v>202</v>
      </c>
      <c r="H10">
        <v>40</v>
      </c>
      <c r="I10">
        <v>43</v>
      </c>
      <c r="J10">
        <f>SUM(stronk[[#This Row],[2011]:[2018]])</f>
        <v>828</v>
      </c>
      <c r="K10">
        <f>AVERAGE(stronk[[#This Row],[2011]:[2018]])</f>
        <v>138</v>
      </c>
      <c r="L10" s="10">
        <f>STDEV(stronk[[#This Row],[2011]:[2018]])/stronk[[#This Row],[Média]]</f>
        <v>0.83512724367457569</v>
      </c>
      <c r="M10" s="3">
        <f>(stronk[[#This Row],[2018]]/stronk[[#This Row],[2013]])-1</f>
        <v>-0.20370370370370372</v>
      </c>
      <c r="N10" s="4">
        <f>SUM(stronk[[#This Row],[2015]:[2018]])/SUM(stronk[[#This Row],[2011]:[2014]])-1</f>
        <v>1.8511627906976744</v>
      </c>
      <c r="O10" s="3">
        <f>(stronk[[#This Row],[2018]]/INDEX(B10:I10,MATCH(TRUE,INDEX((B10:I10&lt;&gt;""),0),0)))-1</f>
        <v>-0.20370370370370372</v>
      </c>
    </row>
    <row r="11" spans="1:28" x14ac:dyDescent="0.25">
      <c r="A11" s="21" t="s">
        <v>64</v>
      </c>
      <c r="I11">
        <v>59</v>
      </c>
      <c r="J11">
        <f>SUM(stronk[[#This Row],[2011]:[2018]])</f>
        <v>59</v>
      </c>
      <c r="K11">
        <f>AVERAGE(stronk[[#This Row],[2011]:[2018]])</f>
        <v>59</v>
      </c>
      <c r="L11" s="10" t="e">
        <f>STDEV(stronk[[#This Row],[2011]:[2018]])/stronk[[#This Row],[Média]]</f>
        <v>#DIV/0!</v>
      </c>
      <c r="M11" s="3" t="e">
        <f>(stronk[[#This Row],[2018]]/stronk[[#This Row],[2013]])-1</f>
        <v>#DIV/0!</v>
      </c>
      <c r="N11" s="4" t="e">
        <f>SUM(stronk[[#This Row],[2015]:[2018]])/SUM(stronk[[#This Row],[2011]:[2014]])-1</f>
        <v>#DIV/0!</v>
      </c>
      <c r="O11" s="3">
        <f>(stronk[[#This Row],[2018]]/INDEX(B11:I11,MATCH(TRUE,INDEX((B11:I11&lt;&gt;""),0),0)))-1</f>
        <v>0</v>
      </c>
    </row>
    <row r="12" spans="1:28" x14ac:dyDescent="0.25">
      <c r="A12" s="21" t="s">
        <v>58</v>
      </c>
      <c r="G12">
        <v>38</v>
      </c>
      <c r="H12">
        <v>77</v>
      </c>
      <c r="I12">
        <v>76</v>
      </c>
      <c r="J12">
        <f>SUM(stronk[[#This Row],[2011]:[2018]])</f>
        <v>191</v>
      </c>
      <c r="K12">
        <f>AVERAGE(stronk[[#This Row],[2011]:[2018]])</f>
        <v>63.666666666666664</v>
      </c>
      <c r="L12" s="10">
        <f>STDEV(stronk[[#This Row],[2011]:[2018]])/stronk[[#This Row],[Média]]</f>
        <v>0.34921897687229925</v>
      </c>
      <c r="M12" s="3" t="e">
        <f>(stronk[[#This Row],[2018]]/stronk[[#This Row],[2013]])-1</f>
        <v>#DIV/0!</v>
      </c>
      <c r="N12" s="4" t="e">
        <f>SUM(stronk[[#This Row],[2015]:[2018]])/SUM(stronk[[#This Row],[2011]:[2014]])-1</f>
        <v>#DIV/0!</v>
      </c>
      <c r="O12" s="3">
        <f>(stronk[[#This Row],[2018]]/INDEX(B12:I12,MATCH(TRUE,INDEX((B12:I12&lt;&gt;""),0),0)))-1</f>
        <v>1</v>
      </c>
    </row>
    <row r="13" spans="1:28" x14ac:dyDescent="0.25">
      <c r="A13" s="21" t="s">
        <v>36</v>
      </c>
      <c r="D13">
        <v>40</v>
      </c>
      <c r="E13">
        <v>165</v>
      </c>
      <c r="F13">
        <v>397</v>
      </c>
      <c r="G13">
        <v>601</v>
      </c>
      <c r="H13">
        <v>106</v>
      </c>
      <c r="I13">
        <v>76</v>
      </c>
      <c r="J13">
        <f>SUM(stronk[[#This Row],[2011]:[2018]])</f>
        <v>1385</v>
      </c>
      <c r="K13">
        <f>AVERAGE(stronk[[#This Row],[2011]:[2018]])</f>
        <v>230.83333333333334</v>
      </c>
      <c r="L13" s="10">
        <f>STDEV(stronk[[#This Row],[2011]:[2018]])/stronk[[#This Row],[Média]]</f>
        <v>0.95884596146243517</v>
      </c>
      <c r="M13" s="3">
        <f>(stronk[[#This Row],[2018]]/stronk[[#This Row],[2013]])-1</f>
        <v>0.89999999999999991</v>
      </c>
      <c r="N13" s="4">
        <f>SUM(stronk[[#This Row],[2015]:[2018]])/SUM(stronk[[#This Row],[2011]:[2014]])-1</f>
        <v>4.7560975609756095</v>
      </c>
      <c r="O13" s="3">
        <f>(stronk[[#This Row],[2018]]/INDEX(B13:I13,MATCH(TRUE,INDEX((B13:I13&lt;&gt;""),0),0)))-1</f>
        <v>0.89999999999999991</v>
      </c>
    </row>
    <row r="14" spans="1:28" x14ac:dyDescent="0.25">
      <c r="A14" s="21" t="s">
        <v>35</v>
      </c>
      <c r="D14">
        <v>54</v>
      </c>
      <c r="E14">
        <v>143</v>
      </c>
      <c r="F14">
        <v>629</v>
      </c>
      <c r="G14">
        <v>701</v>
      </c>
      <c r="H14">
        <v>202</v>
      </c>
      <c r="I14">
        <v>88</v>
      </c>
      <c r="J14">
        <f>SUM(stronk[[#This Row],[2011]:[2018]])</f>
        <v>1817</v>
      </c>
      <c r="K14">
        <f>AVERAGE(stronk[[#This Row],[2011]:[2018]])</f>
        <v>302.83333333333331</v>
      </c>
      <c r="L14" s="10">
        <f>STDEV(stronk[[#This Row],[2011]:[2018]])/stronk[[#This Row],[Média]]</f>
        <v>0.94409841901612923</v>
      </c>
      <c r="M14" s="3">
        <f>(stronk[[#This Row],[2018]]/stronk[[#This Row],[2013]])-1</f>
        <v>0.62962962962962954</v>
      </c>
      <c r="N14" s="4">
        <f>SUM(stronk[[#This Row],[2015]:[2018]])/SUM(stronk[[#This Row],[2011]:[2014]])-1</f>
        <v>7.2233502538071068</v>
      </c>
      <c r="O14" s="3">
        <f>(stronk[[#This Row],[2018]]/INDEX(B14:I14,MATCH(TRUE,INDEX((B14:I14&lt;&gt;""),0),0)))-1</f>
        <v>0.62962962962962954</v>
      </c>
    </row>
    <row r="15" spans="1:28" x14ac:dyDescent="0.25">
      <c r="A15" s="21" t="s">
        <v>38</v>
      </c>
      <c r="D15">
        <v>18</v>
      </c>
      <c r="E15">
        <v>189</v>
      </c>
      <c r="F15">
        <v>554</v>
      </c>
      <c r="G15">
        <v>460</v>
      </c>
      <c r="H15">
        <v>257</v>
      </c>
      <c r="I15">
        <v>118</v>
      </c>
      <c r="J15">
        <f>SUM(stronk[[#This Row],[2011]:[2018]])</f>
        <v>1596</v>
      </c>
      <c r="K15">
        <f>AVERAGE(stronk[[#This Row],[2011]:[2018]])</f>
        <v>266</v>
      </c>
      <c r="L15" s="10">
        <f>STDEV(stronk[[#This Row],[2011]:[2018]])/stronk[[#This Row],[Média]]</f>
        <v>0.77044375720599778</v>
      </c>
      <c r="M15" s="3">
        <f>(stronk[[#This Row],[2018]]/stronk[[#This Row],[2013]])-1</f>
        <v>5.5555555555555554</v>
      </c>
      <c r="N15" s="4">
        <f>SUM(stronk[[#This Row],[2015]:[2018]])/SUM(stronk[[#This Row],[2011]:[2014]])-1</f>
        <v>5.7101449275362315</v>
      </c>
      <c r="O15" s="3">
        <f>(stronk[[#This Row],[2018]]/INDEX(B15:I15,MATCH(TRUE,INDEX((B15:I15&lt;&gt;""),0),0)))-1</f>
        <v>5.5555555555555554</v>
      </c>
    </row>
    <row r="16" spans="1:28" x14ac:dyDescent="0.25">
      <c r="A16" s="21" t="s">
        <v>56</v>
      </c>
      <c r="G16">
        <v>10</v>
      </c>
      <c r="H16">
        <v>211</v>
      </c>
      <c r="I16">
        <v>150</v>
      </c>
      <c r="J16">
        <f>SUM(stronk[[#This Row],[2011]:[2018]])</f>
        <v>371</v>
      </c>
      <c r="K16">
        <f>AVERAGE(stronk[[#This Row],[2011]:[2018]])</f>
        <v>123.66666666666667</v>
      </c>
      <c r="L16" s="10">
        <f>STDEV(stronk[[#This Row],[2011]:[2018]])/stronk[[#This Row],[Média]]</f>
        <v>0.83332885306710169</v>
      </c>
      <c r="M16" s="3" t="e">
        <f>(stronk[[#This Row],[2018]]/stronk[[#This Row],[2013]])-1</f>
        <v>#DIV/0!</v>
      </c>
      <c r="N16" s="4" t="e">
        <f>SUM(stronk[[#This Row],[2015]:[2018]])/SUM(stronk[[#This Row],[2011]:[2014]])-1</f>
        <v>#DIV/0!</v>
      </c>
      <c r="O16" s="3">
        <f>(stronk[[#This Row],[2018]]/INDEX(B16:I16,MATCH(TRUE,INDEX((B16:I16&lt;&gt;""),0),0)))-1</f>
        <v>14</v>
      </c>
    </row>
    <row r="17" spans="1:15" x14ac:dyDescent="0.25">
      <c r="A17" s="21" t="s">
        <v>60</v>
      </c>
      <c r="H17">
        <v>85</v>
      </c>
      <c r="I17">
        <v>180</v>
      </c>
      <c r="J17">
        <f>SUM(stronk[[#This Row],[2011]:[2018]])</f>
        <v>265</v>
      </c>
      <c r="K17">
        <f>AVERAGE(stronk[[#This Row],[2011]:[2018]])</f>
        <v>132.5</v>
      </c>
      <c r="L17" s="10">
        <f>STDEV(stronk[[#This Row],[2011]:[2018]])/stronk[[#This Row],[Média]]</f>
        <v>0.50698222047337371</v>
      </c>
      <c r="M17" s="3" t="e">
        <f>(stronk[[#This Row],[2018]]/stronk[[#This Row],[2013]])-1</f>
        <v>#DIV/0!</v>
      </c>
      <c r="N17" s="4" t="e">
        <f>SUM(stronk[[#This Row],[2015]:[2018]])/SUM(stronk[[#This Row],[2011]:[2014]])-1</f>
        <v>#DIV/0!</v>
      </c>
      <c r="O17" s="3">
        <f>(stronk[[#This Row],[2018]]/INDEX(B17:I17,MATCH(TRUE,INDEX((B17:I17&lt;&gt;""),0),0)))-1</f>
        <v>1.1176470588235294</v>
      </c>
    </row>
    <row r="18" spans="1:15" x14ac:dyDescent="0.25">
      <c r="A18" s="21" t="s">
        <v>52</v>
      </c>
      <c r="F18">
        <v>103</v>
      </c>
      <c r="G18">
        <v>275</v>
      </c>
      <c r="H18">
        <v>358</v>
      </c>
      <c r="I18">
        <v>183</v>
      </c>
      <c r="J18">
        <f>SUM(stronk[[#This Row],[2011]:[2018]])</f>
        <v>919</v>
      </c>
      <c r="K18">
        <f>AVERAGE(stronk[[#This Row],[2011]:[2018]])</f>
        <v>229.75</v>
      </c>
      <c r="L18" s="10">
        <f>STDEV(stronk[[#This Row],[2011]:[2018]])/stronk[[#This Row],[Média]]</f>
        <v>0.48171849400020478</v>
      </c>
      <c r="M18" s="3" t="e">
        <f>(stronk[[#This Row],[2018]]/stronk[[#This Row],[2013]])-1</f>
        <v>#DIV/0!</v>
      </c>
      <c r="N18" s="4" t="e">
        <f>SUM(stronk[[#This Row],[2015]:[2018]])/SUM(stronk[[#This Row],[2011]:[2014]])-1</f>
        <v>#DIV/0!</v>
      </c>
      <c r="O18" s="3">
        <f>(stronk[[#This Row],[2018]]/INDEX(B18:I18,MATCH(TRUE,INDEX((B18:I18&lt;&gt;""),0),0)))-1</f>
        <v>0.77669902912621369</v>
      </c>
    </row>
    <row r="19" spans="1:15" x14ac:dyDescent="0.25">
      <c r="A19" s="21" t="s">
        <v>32</v>
      </c>
      <c r="C19">
        <v>80</v>
      </c>
      <c r="D19">
        <v>493</v>
      </c>
      <c r="E19">
        <v>1510</v>
      </c>
      <c r="F19">
        <v>2218</v>
      </c>
      <c r="G19">
        <v>1442</v>
      </c>
      <c r="H19">
        <v>555</v>
      </c>
      <c r="I19">
        <v>214</v>
      </c>
      <c r="J19">
        <f>SUM(stronk[[#This Row],[2011]:[2018]])</f>
        <v>6512</v>
      </c>
      <c r="K19">
        <f>AVERAGE(stronk[[#This Row],[2011]:[2018]])</f>
        <v>930.28571428571433</v>
      </c>
      <c r="L19" s="10">
        <f>STDEV(stronk[[#This Row],[2011]:[2018]])/stronk[[#This Row],[Média]]</f>
        <v>0.85818406622949095</v>
      </c>
      <c r="M19" s="3">
        <f>(stronk[[#This Row],[2018]]/stronk[[#This Row],[2013]])-1</f>
        <v>-0.56592292089249496</v>
      </c>
      <c r="N19" s="4">
        <f>SUM(stronk[[#This Row],[2015]:[2018]])/SUM(stronk[[#This Row],[2011]:[2014]])-1</f>
        <v>1.1262602016322614</v>
      </c>
      <c r="O19" s="3">
        <f>(stronk[[#This Row],[2018]]/INDEX(B19:I19,MATCH(TRUE,INDEX((B19:I19&lt;&gt;""),0),0)))-1</f>
        <v>1.6749999999999998</v>
      </c>
    </row>
    <row r="20" spans="1:15" x14ac:dyDescent="0.25">
      <c r="A20" s="21" t="s">
        <v>53</v>
      </c>
      <c r="F20">
        <v>11</v>
      </c>
      <c r="G20">
        <v>536</v>
      </c>
      <c r="H20">
        <v>314</v>
      </c>
      <c r="I20">
        <v>217</v>
      </c>
      <c r="J20">
        <f>SUM(stronk[[#This Row],[2011]:[2018]])</f>
        <v>1078</v>
      </c>
      <c r="K20">
        <f>AVERAGE(stronk[[#This Row],[2011]:[2018]])</f>
        <v>269.5</v>
      </c>
      <c r="L20" s="10">
        <f>STDEV(stronk[[#This Row],[2011]:[2018]])/stronk[[#This Row],[Média]]</f>
        <v>0.80893091141135465</v>
      </c>
      <c r="M20" s="3" t="e">
        <f>(stronk[[#This Row],[2018]]/stronk[[#This Row],[2013]])-1</f>
        <v>#DIV/0!</v>
      </c>
      <c r="N20" s="4" t="e">
        <f>SUM(stronk[[#This Row],[2015]:[2018]])/SUM(stronk[[#This Row],[2011]:[2014]])-1</f>
        <v>#DIV/0!</v>
      </c>
      <c r="O20" s="3">
        <f>(stronk[[#This Row],[2018]]/INDEX(B20:I20,MATCH(TRUE,INDEX((B20:I20&lt;&gt;""),0),0)))-1</f>
        <v>18.727272727272727</v>
      </c>
    </row>
    <row r="21" spans="1:15" x14ac:dyDescent="0.25">
      <c r="A21" s="21" t="s">
        <v>25</v>
      </c>
      <c r="B21">
        <v>14</v>
      </c>
      <c r="C21">
        <v>90</v>
      </c>
      <c r="D21">
        <v>208</v>
      </c>
      <c r="E21">
        <v>978</v>
      </c>
      <c r="F21">
        <v>3211</v>
      </c>
      <c r="G21">
        <v>3449</v>
      </c>
      <c r="H21">
        <v>1192</v>
      </c>
      <c r="I21">
        <v>235</v>
      </c>
      <c r="J21">
        <f>SUM(stronk[[#This Row],[2011]:[2018]])</f>
        <v>9377</v>
      </c>
      <c r="K21">
        <f>AVERAGE(stronk[[#This Row],[2011]:[2018]])</f>
        <v>1172.125</v>
      </c>
      <c r="L21" s="10">
        <f>STDEV(stronk[[#This Row],[2011]:[2018]])/stronk[[#This Row],[Média]]</f>
        <v>1.193507823750712</v>
      </c>
      <c r="M21" s="3">
        <f>(stronk[[#This Row],[2018]]/stronk[[#This Row],[2013]])-1</f>
        <v>0.12980769230769229</v>
      </c>
      <c r="N21" s="4">
        <f>SUM(stronk[[#This Row],[2017]:[2018]])/SUM(stronk[[#This Row],[2011]:[2012]])-1</f>
        <v>12.721153846153847</v>
      </c>
      <c r="O21" s="3">
        <f>(stronk[[#This Row],[2018]]/INDEX(B21:I21,MATCH(TRUE,INDEX((B21:I21&lt;&gt;""),0),0)))-1</f>
        <v>15.785714285714285</v>
      </c>
    </row>
    <row r="22" spans="1:15" x14ac:dyDescent="0.25">
      <c r="A22" s="21" t="s">
        <v>11</v>
      </c>
      <c r="B22">
        <v>11</v>
      </c>
      <c r="C22">
        <v>122</v>
      </c>
      <c r="D22">
        <v>228</v>
      </c>
      <c r="E22">
        <v>685</v>
      </c>
      <c r="F22">
        <v>1092</v>
      </c>
      <c r="G22">
        <v>1355</v>
      </c>
      <c r="H22">
        <v>729</v>
      </c>
      <c r="I22">
        <v>249</v>
      </c>
      <c r="J22">
        <f>SUM(stronk[[#This Row],[2011]:[2018]])</f>
        <v>4471</v>
      </c>
      <c r="K22">
        <f>AVERAGE(stronk[[#This Row],[2011]:[2018]])</f>
        <v>558.875</v>
      </c>
      <c r="L22" s="10">
        <f>STDEV(stronk[[#This Row],[2011]:[2018]])/stronk[[#This Row],[Média]]</f>
        <v>0.87119181503548304</v>
      </c>
      <c r="M22" s="3">
        <f>(stronk[[#This Row],[2018]]/stronk[[#This Row],[2013]])-1</f>
        <v>9.210526315789469E-2</v>
      </c>
      <c r="N22" s="4">
        <f>SUM(stronk[[#This Row],[2015]:[2018]])/SUM(stronk[[#This Row],[2011]:[2014]])-1</f>
        <v>2.2743785850860418</v>
      </c>
      <c r="O22" s="3">
        <f>(stronk[[#This Row],[2018]]/INDEX(B22:I22,MATCH(TRUE,INDEX((B22:I22&lt;&gt;""),0),0)))-1</f>
        <v>21.636363636363637</v>
      </c>
    </row>
    <row r="23" spans="1:15" x14ac:dyDescent="0.25">
      <c r="A23" s="21" t="s">
        <v>54</v>
      </c>
      <c r="F23">
        <v>18</v>
      </c>
      <c r="G23">
        <v>154</v>
      </c>
      <c r="H23">
        <v>506</v>
      </c>
      <c r="I23">
        <v>283</v>
      </c>
      <c r="J23">
        <f>SUM(stronk[[#This Row],[2011]:[2018]])</f>
        <v>961</v>
      </c>
      <c r="K23">
        <f>AVERAGE(stronk[[#This Row],[2011]:[2018]])</f>
        <v>240.25</v>
      </c>
      <c r="L23" s="10">
        <f>STDEV(stronk[[#This Row],[2011]:[2018]])/stronk[[#This Row],[Média]]</f>
        <v>0.86407139139111844</v>
      </c>
      <c r="M23" s="3" t="e">
        <f>(stronk[[#This Row],[2018]]/stronk[[#This Row],[2013]])-1</f>
        <v>#DIV/0!</v>
      </c>
      <c r="N23" s="4" t="e">
        <f>SUM(stronk[[#This Row],[2015]:[2018]])/SUM(stronk[[#This Row],[2011]:[2014]])-1</f>
        <v>#DIV/0!</v>
      </c>
      <c r="O23" s="3">
        <f>(stronk[[#This Row],[2018]]/INDEX(B23:I23,MATCH(TRUE,INDEX((B23:I23&lt;&gt;""),0),0)))-1</f>
        <v>14.722222222222221</v>
      </c>
    </row>
    <row r="24" spans="1:15" x14ac:dyDescent="0.25">
      <c r="A24" s="21" t="s">
        <v>30</v>
      </c>
      <c r="C24">
        <v>46</v>
      </c>
      <c r="D24">
        <v>428</v>
      </c>
      <c r="E24">
        <v>1371</v>
      </c>
      <c r="F24">
        <v>2399</v>
      </c>
      <c r="G24">
        <v>1638</v>
      </c>
      <c r="H24">
        <v>609</v>
      </c>
      <c r="I24">
        <v>293</v>
      </c>
      <c r="J24">
        <f>SUM(stronk[[#This Row],[2011]:[2018]])</f>
        <v>6784</v>
      </c>
      <c r="K24">
        <f>AVERAGE(stronk[[#This Row],[2011]:[2018]])</f>
        <v>969.14285714285711</v>
      </c>
      <c r="L24" s="10">
        <f>STDEV(stronk[[#This Row],[2011]:[2018]])/stronk[[#This Row],[Média]]</f>
        <v>0.88213244667831336</v>
      </c>
      <c r="M24" s="3">
        <f>(stronk[[#This Row],[2018]]/stronk[[#This Row],[2013]])-1</f>
        <v>-0.31542056074766356</v>
      </c>
      <c r="N24" s="4">
        <f>SUM(stronk[[#This Row],[2015]:[2018]])/SUM(stronk[[#This Row],[2011]:[2014]])-1</f>
        <v>1.6769647696476966</v>
      </c>
      <c r="O24" s="3">
        <f>(stronk[[#This Row],[2018]]/INDEX(B24:I24,MATCH(TRUE,INDEX((B24:I24&lt;&gt;""),0),0)))-1</f>
        <v>5.3695652173913047</v>
      </c>
    </row>
    <row r="25" spans="1:15" x14ac:dyDescent="0.25">
      <c r="A25" s="21" t="s">
        <v>50</v>
      </c>
      <c r="E25">
        <v>272</v>
      </c>
      <c r="F25">
        <v>1018</v>
      </c>
      <c r="G25">
        <v>1026</v>
      </c>
      <c r="H25">
        <v>481</v>
      </c>
      <c r="I25">
        <v>325</v>
      </c>
      <c r="J25">
        <f>SUM(stronk[[#This Row],[2011]:[2018]])</f>
        <v>3122</v>
      </c>
      <c r="K25">
        <f>AVERAGE(stronk[[#This Row],[2011]:[2018]])</f>
        <v>624.4</v>
      </c>
      <c r="L25" s="10">
        <f>STDEV(stronk[[#This Row],[2011]:[2018]])/stronk[[#This Row],[Média]]</f>
        <v>0.59418615974453737</v>
      </c>
      <c r="M25" s="3" t="e">
        <f>(stronk[[#This Row],[2018]]/stronk[[#This Row],[2013]])-1</f>
        <v>#DIV/0!</v>
      </c>
      <c r="N25" s="4">
        <f>SUM(stronk[[#This Row],[2015]:[2018]])/SUM(stronk[[#This Row],[2011]:[2014]])-1</f>
        <v>9.4779411764705888</v>
      </c>
      <c r="O25" s="3">
        <f>(stronk[[#This Row],[2018]]/INDEX(B25:I25,MATCH(TRUE,INDEX((B25:I25&lt;&gt;""),0),0)))-1</f>
        <v>0.19485294117647056</v>
      </c>
    </row>
    <row r="26" spans="1:15" x14ac:dyDescent="0.25">
      <c r="A26" s="21" t="s">
        <v>18</v>
      </c>
      <c r="B26">
        <v>18</v>
      </c>
      <c r="C26">
        <v>110</v>
      </c>
      <c r="D26">
        <v>272</v>
      </c>
      <c r="E26">
        <v>628</v>
      </c>
      <c r="F26">
        <v>1441</v>
      </c>
      <c r="G26">
        <v>1135</v>
      </c>
      <c r="H26">
        <v>529</v>
      </c>
      <c r="I26">
        <v>372</v>
      </c>
      <c r="J26">
        <f>SUM(stronk[[#This Row],[2011]:[2018]])</f>
        <v>4505</v>
      </c>
      <c r="K26">
        <f>AVERAGE(stronk[[#This Row],[2011]:[2018]])</f>
        <v>563.125</v>
      </c>
      <c r="L26" s="10">
        <f>STDEV(stronk[[#This Row],[2011]:[2018]])/stronk[[#This Row],[Média]]</f>
        <v>0.88200863035553723</v>
      </c>
      <c r="M26" s="3">
        <f>(stronk[[#This Row],[2018]]/stronk[[#This Row],[2013]])-1</f>
        <v>0.36764705882352944</v>
      </c>
      <c r="N26" s="4">
        <f>SUM(stronk[[#This Row],[2015]:[2018]])/SUM(stronk[[#This Row],[2011]:[2014]])-1</f>
        <v>2.382295719844358</v>
      </c>
      <c r="O26" s="3">
        <f>(stronk[[#This Row],[2018]]/INDEX(B26:I26,MATCH(TRUE,INDEX((B26:I26&lt;&gt;""),0),0)))-1</f>
        <v>19.666666666666668</v>
      </c>
    </row>
    <row r="27" spans="1:15" x14ac:dyDescent="0.25">
      <c r="A27" s="21" t="s">
        <v>61</v>
      </c>
      <c r="H27">
        <v>253</v>
      </c>
      <c r="I27">
        <v>376</v>
      </c>
      <c r="J27">
        <f>SUM(stronk[[#This Row],[2011]:[2018]])</f>
        <v>629</v>
      </c>
      <c r="K27">
        <f>AVERAGE(stronk[[#This Row],[2011]:[2018]])</f>
        <v>314.5</v>
      </c>
      <c r="L27" s="10">
        <f>STDEV(stronk[[#This Row],[2011]:[2018]])/stronk[[#This Row],[Média]]</f>
        <v>0.27654732618742561</v>
      </c>
      <c r="M27" s="3" t="e">
        <f>(stronk[[#This Row],[2018]]/stronk[[#This Row],[2013]])-1</f>
        <v>#DIV/0!</v>
      </c>
      <c r="N27" s="4" t="e">
        <f>SUM(stronk[[#This Row],[2015]:[2018]])/SUM(stronk[[#This Row],[2011]:[2014]])-1</f>
        <v>#DIV/0!</v>
      </c>
      <c r="O27" s="3">
        <f>(stronk[[#This Row],[2018]]/INDEX(B27:I27,MATCH(TRUE,INDEX((B27:I27&lt;&gt;""),0),0)))-1</f>
        <v>0.48616600790513842</v>
      </c>
    </row>
    <row r="28" spans="1:15" x14ac:dyDescent="0.25">
      <c r="A28" s="21" t="s">
        <v>17</v>
      </c>
      <c r="B28">
        <v>30</v>
      </c>
      <c r="C28">
        <v>228</v>
      </c>
      <c r="D28">
        <v>921</v>
      </c>
      <c r="E28">
        <v>2253</v>
      </c>
      <c r="F28">
        <v>3440</v>
      </c>
      <c r="G28">
        <v>3157</v>
      </c>
      <c r="H28">
        <v>1335</v>
      </c>
      <c r="I28">
        <v>398</v>
      </c>
      <c r="J28">
        <f>SUM(stronk[[#This Row],[2011]:[2018]])</f>
        <v>11762</v>
      </c>
      <c r="K28">
        <f>AVERAGE(stronk[[#This Row],[2011]:[2018]])</f>
        <v>1470.25</v>
      </c>
      <c r="L28" s="10">
        <f>STDEV(stronk[[#This Row],[2011]:[2018]])/stronk[[#This Row],[Média]]</f>
        <v>0.90616397682654737</v>
      </c>
      <c r="M28" s="3">
        <f>(stronk[[#This Row],[2018]]/stronk[[#This Row],[2013]])-1</f>
        <v>-0.5678610206297503</v>
      </c>
      <c r="N28" s="4">
        <f>SUM(stronk[[#This Row],[2015]:[2018]])/SUM(stronk[[#This Row],[2011]:[2014]])-1</f>
        <v>1.4271561771561774</v>
      </c>
      <c r="O28" s="3">
        <f>(stronk[[#This Row],[2018]]/INDEX(B28:I28,MATCH(TRUE,INDEX((B28:I28&lt;&gt;""),0),0)))-1</f>
        <v>12.266666666666667</v>
      </c>
    </row>
    <row r="29" spans="1:15" x14ac:dyDescent="0.25">
      <c r="A29" s="21" t="s">
        <v>42</v>
      </c>
      <c r="D29">
        <v>441</v>
      </c>
      <c r="E29">
        <v>1004</v>
      </c>
      <c r="F29">
        <v>1729</v>
      </c>
      <c r="G29">
        <v>1478</v>
      </c>
      <c r="H29">
        <v>754</v>
      </c>
      <c r="I29">
        <v>441</v>
      </c>
      <c r="J29">
        <f>SUM(stronk[[#This Row],[2011]:[2018]])</f>
        <v>5847</v>
      </c>
      <c r="K29">
        <f>AVERAGE(stronk[[#This Row],[2011]:[2018]])</f>
        <v>974.5</v>
      </c>
      <c r="L29" s="10">
        <f>STDEV(stronk[[#This Row],[2011]:[2018]])/stronk[[#This Row],[Média]]</f>
        <v>0.5509892350660347</v>
      </c>
      <c r="M29" s="3">
        <f>(stronk[[#This Row],[2018]]/stronk[[#This Row],[2013]])-1</f>
        <v>0</v>
      </c>
      <c r="N29" s="4">
        <f>SUM(stronk[[#This Row],[2015]:[2018]])/SUM(stronk[[#This Row],[2011]:[2014]])-1</f>
        <v>2.0463667820069205</v>
      </c>
      <c r="O29" s="3">
        <f>(stronk[[#This Row],[2018]]/INDEX(B29:I29,MATCH(TRUE,INDEX((B29:I29&lt;&gt;""),0),0)))-1</f>
        <v>0</v>
      </c>
    </row>
    <row r="30" spans="1:15" x14ac:dyDescent="0.25">
      <c r="A30" s="21" t="s">
        <v>21</v>
      </c>
      <c r="B30">
        <v>8</v>
      </c>
      <c r="C30">
        <v>60</v>
      </c>
      <c r="D30">
        <v>581</v>
      </c>
      <c r="E30">
        <v>1022</v>
      </c>
      <c r="F30">
        <v>1942</v>
      </c>
      <c r="G30">
        <v>1403</v>
      </c>
      <c r="H30">
        <v>885</v>
      </c>
      <c r="I30">
        <v>491</v>
      </c>
      <c r="J30">
        <f>SUM(stronk[[#This Row],[2011]:[2018]])</f>
        <v>6392</v>
      </c>
      <c r="K30">
        <f>AVERAGE(stronk[[#This Row],[2011]:[2018]])</f>
        <v>799</v>
      </c>
      <c r="L30" s="10">
        <f>STDEV(stronk[[#This Row],[2011]:[2018]])/stronk[[#This Row],[Média]]</f>
        <v>0.82513536983294655</v>
      </c>
      <c r="M30" s="3">
        <f>(stronk[[#This Row],[2018]]/stronk[[#This Row],[2013]])-1</f>
        <v>-0.15490533562822717</v>
      </c>
      <c r="N30" s="4">
        <f>SUM(stronk[[#This Row],[2015]:[2018]])/SUM(stronk[[#This Row],[2011]:[2014]])-1</f>
        <v>1.8252543387193296</v>
      </c>
      <c r="O30" s="3">
        <f>(stronk[[#This Row],[2018]]/INDEX(B30:I30,MATCH(TRUE,INDEX((B30:I30&lt;&gt;""),0),0)))-1</f>
        <v>60.375</v>
      </c>
    </row>
    <row r="31" spans="1:15" x14ac:dyDescent="0.25">
      <c r="A31" s="21" t="s">
        <v>24</v>
      </c>
      <c r="B31">
        <v>41</v>
      </c>
      <c r="C31">
        <v>147</v>
      </c>
      <c r="D31">
        <v>723</v>
      </c>
      <c r="E31">
        <v>1983</v>
      </c>
      <c r="F31">
        <v>3399</v>
      </c>
      <c r="G31">
        <v>2642</v>
      </c>
      <c r="H31">
        <v>1197</v>
      </c>
      <c r="I31">
        <v>530</v>
      </c>
      <c r="J31">
        <f>SUM(stronk[[#This Row],[2011]:[2018]])</f>
        <v>10662</v>
      </c>
      <c r="K31">
        <f>AVERAGE(stronk[[#This Row],[2011]:[2018]])</f>
        <v>1332.75</v>
      </c>
      <c r="L31" s="10">
        <f>STDEV(stronk[[#This Row],[2011]:[2018]])/stronk[[#This Row],[Média]]</f>
        <v>0.91964316758997144</v>
      </c>
      <c r="M31" s="3">
        <f>(stronk[[#This Row],[2018]]/stronk[[#This Row],[2013]])-1</f>
        <v>-0.26694329183955745</v>
      </c>
      <c r="N31" s="4">
        <f>SUM(stronk[[#This Row],[2015]:[2018]])/SUM(stronk[[#This Row],[2011]:[2014]])-1</f>
        <v>1.6841741534208707</v>
      </c>
      <c r="O31" s="3">
        <f>(stronk[[#This Row],[2018]]/INDEX(B31:I31,MATCH(TRUE,INDEX((B31:I31&lt;&gt;""),0),0)))-1</f>
        <v>11.926829268292684</v>
      </c>
    </row>
    <row r="32" spans="1:15" x14ac:dyDescent="0.25">
      <c r="A32" s="21" t="s">
        <v>23</v>
      </c>
      <c r="B32">
        <v>38</v>
      </c>
      <c r="C32">
        <v>166</v>
      </c>
      <c r="D32">
        <v>559</v>
      </c>
      <c r="E32">
        <v>1961</v>
      </c>
      <c r="F32">
        <v>4735</v>
      </c>
      <c r="G32">
        <v>3881</v>
      </c>
      <c r="H32">
        <v>1745</v>
      </c>
      <c r="I32">
        <v>764</v>
      </c>
      <c r="J32">
        <f>SUM(stronk[[#This Row],[2011]:[2018]])</f>
        <v>13849</v>
      </c>
      <c r="K32">
        <f>AVERAGE(stronk[[#This Row],[2011]:[2018]])</f>
        <v>1731.125</v>
      </c>
      <c r="L32" s="10">
        <f>STDEV(stronk[[#This Row],[2011]:[2018]])/stronk[[#This Row],[Média]]</f>
        <v>1.0082179685351813</v>
      </c>
      <c r="M32" s="3">
        <f>(stronk[[#This Row],[2018]]/stronk[[#This Row],[2013]])-1</f>
        <v>0.36672629695885517</v>
      </c>
      <c r="N32" s="4">
        <f>SUM(stronk[[#This Row],[2015]:[2018]])/SUM(stronk[[#This Row],[2011]:[2014]])-1</f>
        <v>3.0840675477239357</v>
      </c>
      <c r="O32" s="3">
        <f>(stronk[[#This Row],[2018]]/INDEX(B32:I32,MATCH(TRUE,INDEX((B32:I32&lt;&gt;""),0),0)))-1</f>
        <v>19.105263157894736</v>
      </c>
    </row>
    <row r="33" spans="1:15" x14ac:dyDescent="0.25">
      <c r="A33" s="21" t="s">
        <v>34</v>
      </c>
      <c r="D33">
        <v>230</v>
      </c>
      <c r="E33">
        <v>623</v>
      </c>
      <c r="F33">
        <v>1430</v>
      </c>
      <c r="G33">
        <v>2349</v>
      </c>
      <c r="H33">
        <v>1209</v>
      </c>
      <c r="I33">
        <v>774</v>
      </c>
      <c r="J33">
        <f>SUM(stronk[[#This Row],[2011]:[2018]])</f>
        <v>6615</v>
      </c>
      <c r="K33">
        <f>AVERAGE(stronk[[#This Row],[2011]:[2018]])</f>
        <v>1102.5</v>
      </c>
      <c r="L33" s="10">
        <f>STDEV(stronk[[#This Row],[2011]:[2018]])/stronk[[#This Row],[Média]]</f>
        <v>0.67528932501716976</v>
      </c>
      <c r="M33" s="3">
        <f>(stronk[[#This Row],[2018]]/stronk[[#This Row],[2013]])-1</f>
        <v>2.3652173913043479</v>
      </c>
      <c r="N33" s="4">
        <f>SUM(stronk[[#This Row],[2015]:[2018]])/SUM(stronk[[#This Row],[2011]:[2014]])-1</f>
        <v>5.7549824150058617</v>
      </c>
      <c r="O33" s="3">
        <f>(stronk[[#This Row],[2018]]/INDEX(B33:I33,MATCH(TRUE,INDEX((B33:I33&lt;&gt;""),0),0)))-1</f>
        <v>2.3652173913043479</v>
      </c>
    </row>
    <row r="34" spans="1:15" x14ac:dyDescent="0.25">
      <c r="A34" s="21" t="s">
        <v>9</v>
      </c>
      <c r="B34">
        <v>56</v>
      </c>
      <c r="C34">
        <v>358</v>
      </c>
      <c r="D34">
        <v>983</v>
      </c>
      <c r="E34">
        <v>2089</v>
      </c>
      <c r="F34">
        <v>3090</v>
      </c>
      <c r="G34">
        <v>3562</v>
      </c>
      <c r="H34">
        <v>1672</v>
      </c>
      <c r="I34">
        <v>820</v>
      </c>
      <c r="J34">
        <f>SUM(stronk[[#This Row],[2011]:[2018]])</f>
        <v>12630</v>
      </c>
      <c r="K34">
        <f>AVERAGE(stronk[[#This Row],[2011]:[2018]])</f>
        <v>1578.75</v>
      </c>
      <c r="L34" s="10">
        <f>STDEV(stronk[[#This Row],[2011]:[2018]])/stronk[[#This Row],[Média]]</f>
        <v>0.80213369489340247</v>
      </c>
      <c r="M34" s="3">
        <f>(stronk[[#This Row],[2018]]/stronk[[#This Row],[2013]])-1</f>
        <v>-0.16581892166836221</v>
      </c>
      <c r="N34" s="4">
        <f>SUM(stronk[[#This Row],[2015]:[2018]])/SUM(stronk[[#This Row],[2011]:[2014]])-1</f>
        <v>1.6230636833046472</v>
      </c>
      <c r="O34" s="3">
        <f>(stronk[[#This Row],[2018]]/INDEX(B34:I34,MATCH(TRUE,INDEX((B34:I34&lt;&gt;""),0),0)))-1</f>
        <v>13.642857142857142</v>
      </c>
    </row>
    <row r="35" spans="1:15" x14ac:dyDescent="0.25">
      <c r="A35" s="21" t="s">
        <v>20</v>
      </c>
      <c r="B35">
        <v>29</v>
      </c>
      <c r="C35">
        <v>169</v>
      </c>
      <c r="D35">
        <v>629</v>
      </c>
      <c r="E35">
        <v>1816</v>
      </c>
      <c r="F35">
        <v>3606</v>
      </c>
      <c r="G35">
        <v>3922</v>
      </c>
      <c r="H35">
        <v>1914</v>
      </c>
      <c r="I35">
        <v>842</v>
      </c>
      <c r="J35">
        <f>SUM(stronk[[#This Row],[2011]:[2018]])</f>
        <v>12927</v>
      </c>
      <c r="K35">
        <f>AVERAGE(stronk[[#This Row],[2011]:[2018]])</f>
        <v>1615.875</v>
      </c>
      <c r="L35" s="10">
        <f>STDEV(stronk[[#This Row],[2011]:[2018]])/stronk[[#This Row],[Média]]</f>
        <v>0.92362653121458194</v>
      </c>
      <c r="M35" s="3">
        <f>(stronk[[#This Row],[2018]]/stronk[[#This Row],[2013]])-1</f>
        <v>0.33863275039745622</v>
      </c>
      <c r="N35" s="4">
        <f>SUM(stronk[[#This Row],[2015]:[2018]])/SUM(stronk[[#This Row],[2011]:[2014]])-1</f>
        <v>2.8910329171396141</v>
      </c>
      <c r="O35" s="3">
        <f>(stronk[[#This Row],[2018]]/INDEX(B35:I35,MATCH(TRUE,INDEX((B35:I35&lt;&gt;""),0),0)))-1</f>
        <v>28.03448275862069</v>
      </c>
    </row>
    <row r="36" spans="1:15" x14ac:dyDescent="0.25">
      <c r="A36" s="21" t="s">
        <v>12</v>
      </c>
      <c r="B36">
        <v>70</v>
      </c>
      <c r="C36">
        <v>564</v>
      </c>
      <c r="D36">
        <v>1576</v>
      </c>
      <c r="E36">
        <v>2842</v>
      </c>
      <c r="F36">
        <v>3981</v>
      </c>
      <c r="G36">
        <v>3510</v>
      </c>
      <c r="H36">
        <v>1961</v>
      </c>
      <c r="I36">
        <v>1054</v>
      </c>
      <c r="J36">
        <f>SUM(stronk[[#This Row],[2011]:[2018]])</f>
        <v>15558</v>
      </c>
      <c r="K36">
        <f>AVERAGE(stronk[[#This Row],[2011]:[2018]])</f>
        <v>1944.75</v>
      </c>
      <c r="L36" s="10">
        <f>STDEV(stronk[[#This Row],[2011]:[2018]])/stronk[[#This Row],[Média]]</f>
        <v>0.72073149881452847</v>
      </c>
      <c r="M36" s="3">
        <f>(stronk[[#This Row],[2018]]/stronk[[#This Row],[2013]])-1</f>
        <v>-0.33121827411167515</v>
      </c>
      <c r="N36" s="4">
        <f>SUM(stronk[[#This Row],[2015]:[2018]])/SUM(stronk[[#This Row],[2011]:[2014]])-1</f>
        <v>1.0795724465558196</v>
      </c>
      <c r="O36" s="3">
        <f>(stronk[[#This Row],[2018]]/INDEX(B36:I36,MATCH(TRUE,INDEX((B36:I36&lt;&gt;""),0),0)))-1</f>
        <v>14.057142857142857</v>
      </c>
    </row>
    <row r="37" spans="1:15" x14ac:dyDescent="0.25">
      <c r="A37" s="21" t="s">
        <v>48</v>
      </c>
      <c r="E37">
        <v>99</v>
      </c>
      <c r="F37">
        <v>3096</v>
      </c>
      <c r="G37">
        <v>5454</v>
      </c>
      <c r="H37">
        <v>2537</v>
      </c>
      <c r="I37">
        <v>1402</v>
      </c>
      <c r="J37">
        <f>SUM(stronk[[#This Row],[2011]:[2018]])</f>
        <v>12588</v>
      </c>
      <c r="K37">
        <f>AVERAGE(stronk[[#This Row],[2011]:[2018]])</f>
        <v>2517.6</v>
      </c>
      <c r="L37" s="10">
        <f>STDEV(stronk[[#This Row],[2011]:[2018]])/stronk[[#This Row],[Média]]</f>
        <v>0.7956862620469185</v>
      </c>
      <c r="M37" s="3" t="e">
        <f>(stronk[[#This Row],[2018]]/stronk[[#This Row],[2013]])-1</f>
        <v>#DIV/0!</v>
      </c>
      <c r="N37" s="4">
        <f>SUM(stronk[[#This Row],[2015]:[2018]])/SUM(stronk[[#This Row],[2011]:[2014]])-1</f>
        <v>125.15151515151516</v>
      </c>
      <c r="O37" s="3">
        <f>(stronk[[#This Row],[2018]]/INDEX(B37:I37,MATCH(TRUE,INDEX((B37:I37&lt;&gt;""),0),0)))-1</f>
        <v>13.161616161616161</v>
      </c>
    </row>
    <row r="38" spans="1:15" x14ac:dyDescent="0.25">
      <c r="A38" s="21" t="s">
        <v>26</v>
      </c>
      <c r="C38">
        <v>118</v>
      </c>
      <c r="D38">
        <v>836</v>
      </c>
      <c r="E38">
        <v>2568</v>
      </c>
      <c r="F38">
        <v>5330</v>
      </c>
      <c r="G38">
        <v>5220</v>
      </c>
      <c r="H38">
        <v>2419</v>
      </c>
      <c r="I38">
        <v>1431</v>
      </c>
      <c r="J38">
        <f>SUM(stronk[[#This Row],[2011]:[2018]])</f>
        <v>17922</v>
      </c>
      <c r="K38">
        <f>AVERAGE(stronk[[#This Row],[2011]:[2018]])</f>
        <v>2560.2857142857142</v>
      </c>
      <c r="L38" s="10">
        <f>STDEV(stronk[[#This Row],[2011]:[2018]])/stronk[[#This Row],[Média]]</f>
        <v>0.79693006179465609</v>
      </c>
      <c r="M38" s="3">
        <f>(stronk[[#This Row],[2018]]/stronk[[#This Row],[2013]])-1</f>
        <v>0.71172248803827753</v>
      </c>
      <c r="N38" s="4">
        <f>SUM(stronk[[#This Row],[2015]:[2018]])/SUM(stronk[[#This Row],[2011]:[2014]])-1</f>
        <v>3.0885860306643949</v>
      </c>
      <c r="O38" s="3">
        <f>(stronk[[#This Row],[2018]]/INDEX(B38:I38,MATCH(TRUE,INDEX((B38:I38&lt;&gt;""),0),0)))-1</f>
        <v>11.127118644067796</v>
      </c>
    </row>
    <row r="39" spans="1:15" x14ac:dyDescent="0.25">
      <c r="A39" s="21" t="s">
        <v>43</v>
      </c>
      <c r="D39">
        <v>71</v>
      </c>
      <c r="E39">
        <v>916</v>
      </c>
      <c r="F39">
        <v>5539</v>
      </c>
      <c r="G39">
        <v>5125</v>
      </c>
      <c r="H39">
        <v>2710</v>
      </c>
      <c r="I39">
        <v>1434</v>
      </c>
      <c r="J39">
        <f>SUM(stronk[[#This Row],[2011]:[2018]])</f>
        <v>15795</v>
      </c>
      <c r="K39">
        <f>AVERAGE(stronk[[#This Row],[2011]:[2018]])</f>
        <v>2632.5</v>
      </c>
      <c r="L39" s="10">
        <f>STDEV(stronk[[#This Row],[2011]:[2018]])/stronk[[#This Row],[Média]]</f>
        <v>0.8597149369053303</v>
      </c>
      <c r="M39" s="3">
        <f>(stronk[[#This Row],[2018]]/stronk[[#This Row],[2013]])-1</f>
        <v>19.197183098591548</v>
      </c>
      <c r="N39" s="4">
        <f>SUM(stronk[[#This Row],[2015]:[2018]])/SUM(stronk[[#This Row],[2011]:[2014]])-1</f>
        <v>14.003039513677811</v>
      </c>
      <c r="O39" s="3">
        <f>(stronk[[#This Row],[2018]]/INDEX(B39:I39,MATCH(TRUE,INDEX((B39:I39&lt;&gt;""),0),0)))-1</f>
        <v>19.197183098591548</v>
      </c>
    </row>
    <row r="40" spans="1:15" x14ac:dyDescent="0.25">
      <c r="A40" s="21" t="s">
        <v>22</v>
      </c>
      <c r="B40">
        <v>33</v>
      </c>
      <c r="C40">
        <v>281</v>
      </c>
      <c r="D40">
        <v>1101</v>
      </c>
      <c r="E40">
        <v>3348</v>
      </c>
      <c r="F40">
        <v>6990</v>
      </c>
      <c r="G40">
        <v>7293</v>
      </c>
      <c r="H40">
        <v>3246</v>
      </c>
      <c r="I40">
        <v>1615</v>
      </c>
      <c r="J40">
        <f>SUM(stronk[[#This Row],[2011]:[2018]])</f>
        <v>23907</v>
      </c>
      <c r="K40">
        <f>AVERAGE(stronk[[#This Row],[2011]:[2018]])</f>
        <v>2988.375</v>
      </c>
      <c r="L40" s="10">
        <f>STDEV(stronk[[#This Row],[2011]:[2018]])/stronk[[#This Row],[Média]]</f>
        <v>0.94859508422880512</v>
      </c>
      <c r="M40" s="3">
        <f>(stronk[[#This Row],[2018]]/stronk[[#This Row],[2013]])-1</f>
        <v>0.46684831970935514</v>
      </c>
      <c r="N40" s="4">
        <f>SUM(stronk[[#This Row],[2015]:[2018]])/SUM(stronk[[#This Row],[2011]:[2014]])-1</f>
        <v>3.0193155574217929</v>
      </c>
      <c r="O40" s="3">
        <f>(stronk[[#This Row],[2018]]/INDEX(B40:I40,MATCH(TRUE,INDEX((B40:I40&lt;&gt;""),0),0)))-1</f>
        <v>47.939393939393938</v>
      </c>
    </row>
    <row r="41" spans="1:15" x14ac:dyDescent="0.25">
      <c r="A41" s="20" t="s">
        <v>51</v>
      </c>
      <c r="F41">
        <v>2514</v>
      </c>
      <c r="G41">
        <v>6442</v>
      </c>
      <c r="H41">
        <v>3448</v>
      </c>
      <c r="I41">
        <v>1639</v>
      </c>
      <c r="J41">
        <f>SUM(stronk[[#This Row],[2011]:[2018]])</f>
        <v>14043</v>
      </c>
      <c r="K41">
        <f>AVERAGE(stronk[[#This Row],[2011]:[2018]])</f>
        <v>3510.75</v>
      </c>
      <c r="L41" s="10">
        <f>STDEV(stronk[[#This Row],[2011]:[2018]])/stronk[[#This Row],[Média]]</f>
        <v>0.59506045206986202</v>
      </c>
      <c r="M41" s="3" t="e">
        <f>(stronk[[#This Row],[2018]]/stronk[[#This Row],[2013]])-1</f>
        <v>#DIV/0!</v>
      </c>
      <c r="N41" s="4" t="e">
        <f>SUM(stronk[[#This Row],[2015]:[2018]])/SUM(stronk[[#This Row],[2011]:[2014]])-1</f>
        <v>#DIV/0!</v>
      </c>
      <c r="O41" s="3">
        <f>(stronk[[#This Row],[2018]]/INDEX(B41:I41,MATCH(TRUE,INDEX((B41:I41&lt;&gt;""),0),0)))-1</f>
        <v>-0.34805091487669049</v>
      </c>
    </row>
    <row r="42" spans="1:15" x14ac:dyDescent="0.25">
      <c r="A42" s="20" t="s">
        <v>19</v>
      </c>
      <c r="B42">
        <v>58</v>
      </c>
      <c r="C42">
        <v>719</v>
      </c>
      <c r="D42">
        <v>2250</v>
      </c>
      <c r="E42">
        <v>4923</v>
      </c>
      <c r="F42">
        <v>10274</v>
      </c>
      <c r="G42">
        <v>9059</v>
      </c>
      <c r="H42">
        <v>3655</v>
      </c>
      <c r="I42">
        <v>1707</v>
      </c>
      <c r="J42">
        <f>SUM(stronk[[#This Row],[2011]:[2018]])</f>
        <v>32645</v>
      </c>
      <c r="K42">
        <f>AVERAGE(stronk[[#This Row],[2011]:[2018]])</f>
        <v>4080.625</v>
      </c>
      <c r="L42" s="10">
        <f>STDEV(stronk[[#This Row],[2011]:[2018]])/stronk[[#This Row],[Média]]</f>
        <v>0.92855518174701657</v>
      </c>
      <c r="M42" s="3">
        <f>(stronk[[#This Row],[2018]]/stronk[[#This Row],[2013]])-1</f>
        <v>-0.24133333333333329</v>
      </c>
      <c r="N42" s="4">
        <f>SUM(stronk[[#This Row],[2015]:[2018]])/SUM(stronk[[#This Row],[2011]:[2014]])-1</f>
        <v>2.1062893081761005</v>
      </c>
      <c r="O42" s="3">
        <f>(stronk[[#This Row],[2018]]/INDEX(B42:I42,MATCH(TRUE,INDEX((B42:I42&lt;&gt;""),0),0)))-1</f>
        <v>28.431034482758619</v>
      </c>
    </row>
    <row r="43" spans="1:15" x14ac:dyDescent="0.25">
      <c r="A43" s="20" t="s">
        <v>13</v>
      </c>
      <c r="B43">
        <v>29</v>
      </c>
      <c r="C43">
        <v>611</v>
      </c>
      <c r="D43">
        <v>2011</v>
      </c>
      <c r="E43">
        <v>5023</v>
      </c>
      <c r="F43">
        <v>8340</v>
      </c>
      <c r="G43">
        <v>8572</v>
      </c>
      <c r="H43">
        <v>3559</v>
      </c>
      <c r="I43">
        <v>1869</v>
      </c>
      <c r="J43">
        <f>SUM(stronk[[#This Row],[2011]:[2018]])</f>
        <v>30014</v>
      </c>
      <c r="K43">
        <f>AVERAGE(stronk[[#This Row],[2011]:[2018]])</f>
        <v>3751.75</v>
      </c>
      <c r="L43" s="10">
        <f>STDEV(stronk[[#This Row],[2011]:[2018]])/stronk[[#This Row],[Média]]</f>
        <v>0.87963690986785315</v>
      </c>
      <c r="M43" s="3">
        <f>(stronk[[#This Row],[2018]]/stronk[[#This Row],[2013]])-1</f>
        <v>-7.0611636001989053E-2</v>
      </c>
      <c r="N43" s="4">
        <f>SUM(stronk[[#This Row],[2015]:[2018]])/SUM(stronk[[#This Row],[2011]:[2014]])-1</f>
        <v>1.911128485796195</v>
      </c>
      <c r="O43" s="3">
        <f>(stronk[[#This Row],[2018]]/INDEX(B43:I43,MATCH(TRUE,INDEX((B43:I43&lt;&gt;""),0),0)))-1</f>
        <v>63.448275862068968</v>
      </c>
    </row>
    <row r="44" spans="1:15" x14ac:dyDescent="0.25">
      <c r="A44" s="21" t="s">
        <v>45</v>
      </c>
      <c r="E44">
        <v>9</v>
      </c>
      <c r="F44">
        <v>2089</v>
      </c>
      <c r="G44">
        <v>4483</v>
      </c>
      <c r="H44">
        <v>2893</v>
      </c>
      <c r="I44">
        <v>1971</v>
      </c>
      <c r="J44">
        <f>SUM(stronk[[#This Row],[2011]:[2018]])</f>
        <v>11445</v>
      </c>
      <c r="K44">
        <f>AVERAGE(stronk[[#This Row],[2011]:[2018]])</f>
        <v>2289</v>
      </c>
      <c r="L44" s="10">
        <f>STDEV(stronk[[#This Row],[2011]:[2018]])/stronk[[#This Row],[Média]]</f>
        <v>0.70841916122105164</v>
      </c>
      <c r="M44" s="3" t="e">
        <f>(stronk[[#This Row],[2018]]/stronk[[#This Row],[2013]])-1</f>
        <v>#DIV/0!</v>
      </c>
      <c r="N44" s="4">
        <f>SUM(stronk[[#This Row],[2015]:[2018]])/SUM(stronk[[#This Row],[2011]:[2014]])-1</f>
        <v>1269.6666666666667</v>
      </c>
      <c r="O44" s="3">
        <f>(stronk[[#This Row],[2018]]/INDEX(B44:I44,MATCH(TRUE,INDEX((B44:I44&lt;&gt;""),0),0)))-1</f>
        <v>218</v>
      </c>
    </row>
    <row r="45" spans="1:15" x14ac:dyDescent="0.25">
      <c r="A45" s="20" t="s">
        <v>10</v>
      </c>
      <c r="B45">
        <v>21</v>
      </c>
      <c r="C45">
        <v>423</v>
      </c>
      <c r="D45">
        <v>1292</v>
      </c>
      <c r="E45">
        <v>3459</v>
      </c>
      <c r="F45">
        <v>8839</v>
      </c>
      <c r="G45">
        <v>9750</v>
      </c>
      <c r="H45">
        <v>4681</v>
      </c>
      <c r="I45">
        <v>2129</v>
      </c>
      <c r="J45">
        <f>SUM(stronk[[#This Row],[2011]:[2018]])</f>
        <v>30594</v>
      </c>
      <c r="K45">
        <f>AVERAGE(stronk[[#This Row],[2011]:[2018]])</f>
        <v>3824.25</v>
      </c>
      <c r="L45" s="10">
        <f>STDEV(stronk[[#This Row],[2011]:[2018]])/stronk[[#This Row],[Média]]</f>
        <v>0.97062985334386709</v>
      </c>
      <c r="M45" s="3">
        <f>(stronk[[#This Row],[2018]]/stronk[[#This Row],[2013]])-1</f>
        <v>0.64783281733746123</v>
      </c>
      <c r="N45" s="4">
        <f>SUM(stronk[[#This Row],[2015]:[2018]])/SUM(stronk[[#This Row],[2011]:[2014]])-1</f>
        <v>3.8891241578440807</v>
      </c>
      <c r="O45" s="3">
        <f>(stronk[[#This Row],[2018]]/INDEX(B45:I45,MATCH(TRUE,INDEX((B45:I45&lt;&gt;""),0),0)))-1</f>
        <v>100.38095238095238</v>
      </c>
    </row>
    <row r="46" spans="1:15" x14ac:dyDescent="0.25">
      <c r="A46" s="20" t="s">
        <v>37</v>
      </c>
      <c r="D46">
        <v>40</v>
      </c>
      <c r="E46">
        <v>2168</v>
      </c>
      <c r="F46">
        <v>7795</v>
      </c>
      <c r="G46">
        <v>8588</v>
      </c>
      <c r="H46">
        <v>4811</v>
      </c>
      <c r="I46">
        <v>2420</v>
      </c>
      <c r="J46">
        <f>SUM(stronk[[#This Row],[2011]:[2018]])</f>
        <v>25822</v>
      </c>
      <c r="K46">
        <f>AVERAGE(stronk[[#This Row],[2011]:[2018]])</f>
        <v>4303.666666666667</v>
      </c>
      <c r="L46" s="10">
        <f>STDEV(stronk[[#This Row],[2011]:[2018]])/stronk[[#This Row],[Média]]</f>
        <v>0.78515977365556311</v>
      </c>
      <c r="M46" s="3">
        <f>(stronk[[#This Row],[2018]]/stronk[[#This Row],[2013]])-1</f>
        <v>59.5</v>
      </c>
      <c r="N46" s="4">
        <f>SUM(stronk[[#This Row],[2015]:[2018]])/SUM(stronk[[#This Row],[2011]:[2014]])-1</f>
        <v>9.6947463768115938</v>
      </c>
      <c r="O46" s="3">
        <f>(stronk[[#This Row],[2018]]/INDEX(B46:I46,MATCH(TRUE,INDEX((B46:I46&lt;&gt;""),0),0)))-1</f>
        <v>59.5</v>
      </c>
    </row>
    <row r="47" spans="1:15" x14ac:dyDescent="0.25">
      <c r="A47" s="21" t="s">
        <v>29</v>
      </c>
      <c r="C47">
        <v>57</v>
      </c>
      <c r="D47">
        <v>628</v>
      </c>
      <c r="E47">
        <v>2011</v>
      </c>
      <c r="F47">
        <v>4706</v>
      </c>
      <c r="G47">
        <v>6445</v>
      </c>
      <c r="H47">
        <v>4005</v>
      </c>
      <c r="I47">
        <v>2774</v>
      </c>
      <c r="J47">
        <f>SUM(stronk[[#This Row],[2011]:[2018]])</f>
        <v>20626</v>
      </c>
      <c r="K47">
        <f>AVERAGE(stronk[[#This Row],[2011]:[2018]])</f>
        <v>2946.5714285714284</v>
      </c>
      <c r="L47" s="10">
        <f>STDEV(stronk[[#This Row],[2011]:[2018]])/stronk[[#This Row],[Média]]</f>
        <v>0.77247630806632217</v>
      </c>
      <c r="M47" s="3">
        <f>(stronk[[#This Row],[2018]]/stronk[[#This Row],[2013]])-1</f>
        <v>3.4171974522292992</v>
      </c>
      <c r="N47" s="4">
        <f>SUM(stronk[[#This Row],[2015]:[2018]])/SUM(stronk[[#This Row],[2011]:[2014]])-1</f>
        <v>5.6505934718100894</v>
      </c>
      <c r="O47" s="3">
        <f>(stronk[[#This Row],[2018]]/INDEX(B47:I47,MATCH(TRUE,INDEX((B47:I47&lt;&gt;""),0),0)))-1</f>
        <v>47.666666666666664</v>
      </c>
    </row>
    <row r="48" spans="1:15" x14ac:dyDescent="0.25">
      <c r="A48" s="20" t="s">
        <v>14</v>
      </c>
      <c r="B48">
        <v>67</v>
      </c>
      <c r="C48">
        <v>548</v>
      </c>
      <c r="D48">
        <v>2152</v>
      </c>
      <c r="E48">
        <v>5842</v>
      </c>
      <c r="F48">
        <v>12463</v>
      </c>
      <c r="G48">
        <v>13253</v>
      </c>
      <c r="H48">
        <v>6686</v>
      </c>
      <c r="I48">
        <v>4222</v>
      </c>
      <c r="J48">
        <f>SUM(stronk[[#This Row],[2011]:[2018]])</f>
        <v>45233</v>
      </c>
      <c r="K48">
        <f>AVERAGE(stronk[[#This Row],[2011]:[2018]])</f>
        <v>5654.125</v>
      </c>
      <c r="L48" s="10">
        <f>STDEV(stronk[[#This Row],[2011]:[2018]])/stronk[[#This Row],[Média]]</f>
        <v>0.88886669116464634</v>
      </c>
      <c r="M48" s="3">
        <f>(stronk[[#This Row],[2018]]/stronk[[#This Row],[2013]])-1</f>
        <v>0.96189591078066905</v>
      </c>
      <c r="N48" s="4">
        <f>SUM(stronk[[#This Row],[2015]:[2018]])/SUM(stronk[[#This Row],[2011]:[2014]])-1</f>
        <v>3.2541526309675923</v>
      </c>
      <c r="O48" s="3">
        <f>(stronk[[#This Row],[2018]]/INDEX(B48:I48,MATCH(TRUE,INDEX((B48:I48&lt;&gt;""),0),0)))-1</f>
        <v>62.014925373134325</v>
      </c>
    </row>
    <row r="49" spans="1:15" x14ac:dyDescent="0.25">
      <c r="A49" s="20" t="s">
        <v>44</v>
      </c>
      <c r="D49">
        <v>702</v>
      </c>
      <c r="E49">
        <v>7003</v>
      </c>
      <c r="F49">
        <v>13672</v>
      </c>
      <c r="G49">
        <v>15214</v>
      </c>
      <c r="H49">
        <v>6409</v>
      </c>
      <c r="I49">
        <v>4253</v>
      </c>
      <c r="J49">
        <f>SUM(stronk[[#This Row],[2011]:[2018]])</f>
        <v>47253</v>
      </c>
      <c r="K49">
        <f>AVERAGE(stronk[[#This Row],[2011]:[2018]])</f>
        <v>7875.5</v>
      </c>
      <c r="L49" s="10">
        <f>STDEV(stronk[[#This Row],[2011]:[2018]])/stronk[[#This Row],[Média]]</f>
        <v>0.7068507471534915</v>
      </c>
      <c r="M49" s="3">
        <f>(stronk[[#This Row],[2018]]/stronk[[#This Row],[2013]])-1</f>
        <v>5.0584045584045585</v>
      </c>
      <c r="N49" s="4">
        <f>SUM(stronk[[#This Row],[2015]:[2018]])/SUM(stronk[[#This Row],[2011]:[2014]])-1</f>
        <v>4.1327709279688518</v>
      </c>
      <c r="O49" s="3">
        <f>(stronk[[#This Row],[2018]]/INDEX(B49:I49,MATCH(TRUE,INDEX((B49:I49&lt;&gt;""),0),0)))-1</f>
        <v>5.0584045584045585</v>
      </c>
    </row>
    <row r="50" spans="1:15" x14ac:dyDescent="0.25">
      <c r="A50" s="20" t="s">
        <v>16</v>
      </c>
      <c r="B50">
        <v>117</v>
      </c>
      <c r="C50">
        <v>1469</v>
      </c>
      <c r="D50">
        <v>4372</v>
      </c>
      <c r="E50">
        <v>9895</v>
      </c>
      <c r="F50">
        <v>19190</v>
      </c>
      <c r="G50">
        <v>19674</v>
      </c>
      <c r="H50">
        <v>9593</v>
      </c>
      <c r="I50">
        <v>6184</v>
      </c>
      <c r="J50">
        <f>SUM(stronk[[#This Row],[2011]:[2018]])</f>
        <v>70494</v>
      </c>
      <c r="K50">
        <f>AVERAGE(stronk[[#This Row],[2011]:[2018]])</f>
        <v>8811.75</v>
      </c>
      <c r="L50" s="10">
        <f>STDEV(stronk[[#This Row],[2011]:[2018]])/stronk[[#This Row],[Média]]</f>
        <v>0.84010696507368088</v>
      </c>
      <c r="M50" s="3">
        <f>(stronk[[#This Row],[2018]]/stronk[[#This Row],[2013]])-1</f>
        <v>0.41445562671546199</v>
      </c>
      <c r="N50" s="4">
        <f>SUM(stronk[[#This Row],[2015]:[2018]])/SUM(stronk[[#This Row],[2011]:[2014]])-1</f>
        <v>2.4467293256796823</v>
      </c>
      <c r="O50" s="3">
        <f>(stronk[[#This Row],[2018]]/INDEX(B50:I50,MATCH(TRUE,INDEX((B50:I50&lt;&gt;""),0),0)))-1</f>
        <v>51.854700854700852</v>
      </c>
    </row>
    <row r="51" spans="1:15" x14ac:dyDescent="0.25">
      <c r="A51" s="20" t="s">
        <v>33</v>
      </c>
      <c r="C51">
        <v>265</v>
      </c>
      <c r="D51">
        <v>904</v>
      </c>
      <c r="E51">
        <v>2521</v>
      </c>
      <c r="F51">
        <v>8154</v>
      </c>
      <c r="G51">
        <v>16520</v>
      </c>
      <c r="H51">
        <v>10375</v>
      </c>
      <c r="I51">
        <v>6988</v>
      </c>
      <c r="J51">
        <f>SUM(stronk[[#This Row],[2011]:[2018]])</f>
        <v>45727</v>
      </c>
      <c r="K51">
        <f>AVERAGE(stronk[[#This Row],[2011]:[2018]])</f>
        <v>6532.4285714285716</v>
      </c>
      <c r="L51" s="10">
        <f>STDEV(stronk[[#This Row],[2011]:[2018]])/stronk[[#This Row],[Média]]</f>
        <v>0.89350275030135218</v>
      </c>
      <c r="M51" s="3">
        <f>(stronk[[#This Row],[2018]]/stronk[[#This Row],[2013]])-1</f>
        <v>6.7300884955752212</v>
      </c>
      <c r="N51" s="4">
        <f>SUM(stronk[[#This Row],[2015]:[2018]])/SUM(stronk[[#This Row],[2011]:[2014]])-1</f>
        <v>10.392140921409213</v>
      </c>
      <c r="O51" s="3">
        <f>(stronk[[#This Row],[2018]]/INDEX(B51:I51,MATCH(TRUE,INDEX((B51:I51&lt;&gt;""),0),0)))-1</f>
        <v>25.369811320754717</v>
      </c>
    </row>
    <row r="52" spans="1:15" x14ac:dyDescent="0.25">
      <c r="A52" s="20" t="s">
        <v>15</v>
      </c>
      <c r="B52">
        <v>132</v>
      </c>
      <c r="C52">
        <v>1483</v>
      </c>
      <c r="D52">
        <v>4708</v>
      </c>
      <c r="E52">
        <v>10354</v>
      </c>
      <c r="F52">
        <v>20490</v>
      </c>
      <c r="G52">
        <v>23714</v>
      </c>
      <c r="H52">
        <v>12572</v>
      </c>
      <c r="I52">
        <v>7842</v>
      </c>
      <c r="J52">
        <f>SUM(stronk[[#This Row],[2011]:[2018]])</f>
        <v>81295</v>
      </c>
      <c r="K52">
        <f>AVERAGE(stronk[[#This Row],[2011]:[2018]])</f>
        <v>10161.875</v>
      </c>
      <c r="L52" s="10">
        <f>STDEV(stronk[[#This Row],[2011]:[2018]])/stronk[[#This Row],[Média]]</f>
        <v>0.83767760376662337</v>
      </c>
      <c r="M52" s="3">
        <f>(stronk[[#This Row],[2018]]/stronk[[#This Row],[2013]])-1</f>
        <v>0.66567544604927775</v>
      </c>
      <c r="N52" s="4">
        <f>SUM(stronk[[#This Row],[2015]:[2018]])/SUM(stronk[[#This Row],[2011]:[2014]])-1</f>
        <v>2.8746776998261079</v>
      </c>
      <c r="O52" s="3">
        <f>(stronk[[#This Row],[2018]]/INDEX(B52:I52,MATCH(TRUE,INDEX((B52:I52&lt;&gt;""),0),0)))-1</f>
        <v>58.409090909090907</v>
      </c>
    </row>
    <row r="53" spans="1:15" x14ac:dyDescent="0.25">
      <c r="A53" s="21" t="s">
        <v>57</v>
      </c>
      <c r="G53">
        <v>16</v>
      </c>
      <c r="J53">
        <f>SUM(stronk[[#This Row],[2011]:[2018]])</f>
        <v>16</v>
      </c>
      <c r="K53">
        <f>AVERAGE(stronk[[#This Row],[2011]:[2018]])</f>
        <v>16</v>
      </c>
      <c r="L53" s="10" t="e">
        <f>STDEV(stronk[[#This Row],[2011]:[2018]])/stronk[[#This Row],[Média]]</f>
        <v>#DIV/0!</v>
      </c>
      <c r="M53" s="3" t="e">
        <f>(stronk[[#This Row],[2018]]/stronk[[#This Row],[2013]])-1</f>
        <v>#DIV/0!</v>
      </c>
      <c r="N53" s="4" t="e">
        <f>SUM(stronk[[#This Row],[2015]:[2018]])/SUM(stronk[[#This Row],[2011]:[2014]])-1</f>
        <v>#DIV/0!</v>
      </c>
      <c r="O53" s="3">
        <f>(stronk[[#This Row],[2018]]/INDEX(B53:I53,MATCH(TRUE,INDEX((B53:I53&lt;&gt;""),0),0)))-1</f>
        <v>-1</v>
      </c>
    </row>
    <row r="54" spans="1:15" x14ac:dyDescent="0.25">
      <c r="A54" s="21" t="s">
        <v>40</v>
      </c>
      <c r="D54">
        <v>13</v>
      </c>
      <c r="E54">
        <v>31</v>
      </c>
      <c r="F54">
        <v>115</v>
      </c>
      <c r="G54">
        <v>33</v>
      </c>
      <c r="H54">
        <v>23</v>
      </c>
      <c r="J54">
        <f>SUM(stronk[[#This Row],[2011]:[2018]])</f>
        <v>215</v>
      </c>
      <c r="K54">
        <f>AVERAGE(stronk[[#This Row],[2011]:[2018]])</f>
        <v>43</v>
      </c>
      <c r="L54" s="10">
        <f>STDEV(stronk[[#This Row],[2011]:[2018]])/stronk[[#This Row],[Média]]</f>
        <v>0.95377193741441291</v>
      </c>
      <c r="M54" s="3">
        <f>(stronk[[#This Row],[2018]]/stronk[[#This Row],[2013]])-1</f>
        <v>-1</v>
      </c>
      <c r="N54" s="4">
        <f>SUM(stronk[[#This Row],[2015]:[2018]])/SUM(stronk[[#This Row],[2011]:[2014]])-1</f>
        <v>2.8863636363636362</v>
      </c>
      <c r="O54" s="3">
        <f>(stronk[[#This Row],[2018]]/INDEX(B54:I54,MATCH(TRUE,INDEX((B54:I54&lt;&gt;""),0),0)))-1</f>
        <v>-1</v>
      </c>
    </row>
    <row r="55" spans="1:15" x14ac:dyDescent="0.25">
      <c r="A55" s="21" t="s">
        <v>46</v>
      </c>
      <c r="E55">
        <v>45</v>
      </c>
      <c r="F55">
        <v>167</v>
      </c>
      <c r="G55">
        <v>61</v>
      </c>
      <c r="H55">
        <v>24</v>
      </c>
      <c r="J55">
        <f>SUM(stronk[[#This Row],[2011]:[2018]])</f>
        <v>297</v>
      </c>
      <c r="K55">
        <f>AVERAGE(stronk[[#This Row],[2011]:[2018]])</f>
        <v>74.25</v>
      </c>
      <c r="L55" s="10">
        <f>STDEV(stronk[[#This Row],[2011]:[2018]])/stronk[[#This Row],[Média]]</f>
        <v>0.85740769939501793</v>
      </c>
      <c r="M55" s="3" t="e">
        <f>(stronk[[#This Row],[2018]]/stronk[[#This Row],[2013]])-1</f>
        <v>#DIV/0!</v>
      </c>
      <c r="N55" s="4">
        <f>SUM(stronk[[#This Row],[2015]:[2018]])/SUM(stronk[[#This Row],[2011]:[2014]])-1</f>
        <v>4.5999999999999996</v>
      </c>
      <c r="O55" s="3">
        <f>(stronk[[#This Row],[2018]]/INDEX(B55:I55,MATCH(TRUE,INDEX((B55:I55&lt;&gt;""),0),0)))-1</f>
        <v>-1</v>
      </c>
    </row>
    <row r="56" spans="1:15" x14ac:dyDescent="0.25">
      <c r="A56" s="21" t="s">
        <v>49</v>
      </c>
      <c r="E56">
        <v>114</v>
      </c>
      <c r="F56">
        <v>140</v>
      </c>
      <c r="G56">
        <v>103</v>
      </c>
      <c r="H56">
        <v>61</v>
      </c>
      <c r="J56">
        <f>SUM(stronk[[#This Row],[2011]:[2018]])</f>
        <v>418</v>
      </c>
      <c r="K56">
        <f>AVERAGE(stronk[[#This Row],[2011]:[2018]])</f>
        <v>104.5</v>
      </c>
      <c r="L56" s="10">
        <f>STDEV(stronk[[#This Row],[2011]:[2018]])/stronk[[#This Row],[Média]]</f>
        <v>0.3147244134034991</v>
      </c>
      <c r="M56" s="3" t="e">
        <f>(stronk[[#This Row],[2018]]/stronk[[#This Row],[2013]])-1</f>
        <v>#DIV/0!</v>
      </c>
      <c r="N56" s="4">
        <f>SUM(stronk[[#This Row],[2015]:[2018]])/SUM(stronk[[#This Row],[2011]:[2014]])-1</f>
        <v>1.6666666666666665</v>
      </c>
      <c r="O56" s="3">
        <f>(stronk[[#This Row],[2018]]/INDEX(B56:I56,MATCH(TRUE,INDEX((B56:I56&lt;&gt;""),0),0)))-1</f>
        <v>-1</v>
      </c>
    </row>
    <row r="57" spans="1:15" x14ac:dyDescent="0.25">
      <c r="A57" s="21" t="s">
        <v>39</v>
      </c>
      <c r="D57">
        <v>15</v>
      </c>
      <c r="E57">
        <v>111</v>
      </c>
      <c r="F57">
        <v>26</v>
      </c>
      <c r="J57">
        <f>SUM(stronk[[#This Row],[2011]:[2018]])</f>
        <v>152</v>
      </c>
      <c r="K57">
        <f>AVERAGE(stronk[[#This Row],[2011]:[2018]])</f>
        <v>50.666666666666664</v>
      </c>
      <c r="L57" s="10">
        <f>STDEV(stronk[[#This Row],[2011]:[2018]])/stronk[[#This Row],[Média]]</f>
        <v>1.0369514703208411</v>
      </c>
      <c r="M57" s="3">
        <f>(stronk[[#This Row],[2018]]/stronk[[#This Row],[2013]])-1</f>
        <v>-1</v>
      </c>
      <c r="N57" s="3">
        <f>SUM(stronk[[#This Row],[2015]:[2018]])/SUM(stronk[[#This Row],[2011]:[2014]])-1</f>
        <v>-0.79365079365079372</v>
      </c>
      <c r="O57" s="3">
        <f>(stronk[[#This Row],[2018]]/INDEX(B57:I57,MATCH(TRUE,INDEX((B57:I57&lt;&gt;""),0),0)))-1</f>
        <v>-1</v>
      </c>
    </row>
    <row r="58" spans="1:15" x14ac:dyDescent="0.25">
      <c r="A58" s="21" t="s">
        <v>59</v>
      </c>
      <c r="H58">
        <v>16</v>
      </c>
      <c r="J58">
        <f>SUM(stronk[[#This Row],[2011]:[2018]])</f>
        <v>16</v>
      </c>
      <c r="K58">
        <f>AVERAGE(stronk[[#This Row],[2011]:[2018]])</f>
        <v>16</v>
      </c>
      <c r="L58" s="10" t="e">
        <f>STDEV(stronk[[#This Row],[2011]:[2018]])/stronk[[#This Row],[Média]]</f>
        <v>#DIV/0!</v>
      </c>
      <c r="M58" s="3" t="e">
        <f>(stronk[[#This Row],[2018]]/stronk[[#This Row],[2013]])-1</f>
        <v>#DIV/0!</v>
      </c>
      <c r="N58" s="4" t="e">
        <f>SUM(stronk[[#This Row],[2015]:[2018]])/SUM(stronk[[#This Row],[2011]:[2014]])-1</f>
        <v>#DIV/0!</v>
      </c>
      <c r="O58" s="3">
        <f>(stronk[[#This Row],[2018]]/INDEX(B58:I58,MATCH(TRUE,INDEX((B58:I58&lt;&gt;""),0),0)))-1</f>
        <v>-1</v>
      </c>
    </row>
    <row r="59" spans="1:15" x14ac:dyDescent="0.25">
      <c r="A59" s="21" t="s">
        <v>63</v>
      </c>
      <c r="H59">
        <v>15</v>
      </c>
      <c r="J59">
        <f>SUM(stronk[[#This Row],[2011]:[2018]])</f>
        <v>15</v>
      </c>
      <c r="K59">
        <f>AVERAGE(stronk[[#This Row],[2011]:[2018]])</f>
        <v>15</v>
      </c>
      <c r="L59" s="10" t="e">
        <f>STDEV(stronk[[#This Row],[2011]:[2018]])/stronk[[#This Row],[Média]]</f>
        <v>#DIV/0!</v>
      </c>
      <c r="M59" s="3" t="e">
        <f>(stronk[[#This Row],[2018]]/stronk[[#This Row],[2013]])-1</f>
        <v>#DIV/0!</v>
      </c>
      <c r="N59" s="4" t="e">
        <f>SUM(stronk[[#This Row],[2015]:[2018]])/SUM(stronk[[#This Row],[2011]:[2014]])-1</f>
        <v>#DIV/0!</v>
      </c>
      <c r="O59" s="3">
        <f>(stronk[[#This Row],[2018]]/INDEX(B59:I59,MATCH(TRUE,INDEX((B59:I59&lt;&gt;""),0),0)))-1</f>
        <v>-1</v>
      </c>
    </row>
  </sheetData>
  <mergeCells count="1">
    <mergeCell ref="T1:AB1"/>
  </mergeCells>
  <phoneticPr fontId="4" type="noConversion"/>
  <conditionalFormatting sqref="N2:N59">
    <cfRule type="cellIs" dxfId="36" priority="3" operator="greaterThan">
      <formula>3.44</formula>
    </cfRule>
  </conditionalFormatting>
  <conditionalFormatting sqref="O2:O52">
    <cfRule type="cellIs" dxfId="35" priority="2" operator="greaterThan">
      <formula>10.51</formula>
    </cfRule>
  </conditionalFormatting>
  <conditionalFormatting sqref="J2:J59">
    <cfRule type="cellIs" dxfId="34" priority="1" operator="greaterThan">
      <formula>7047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3832-7B17-4E85-B130-04EF671A8049}">
  <dimension ref="A1:T58"/>
  <sheetViews>
    <sheetView workbookViewId="0">
      <selection activeCell="H8" sqref="H8"/>
    </sheetView>
  </sheetViews>
  <sheetFormatPr defaultRowHeight="15" x14ac:dyDescent="0.25"/>
  <cols>
    <col min="1" max="1" width="42.85546875" bestFit="1" customWidth="1"/>
    <col min="2" max="9" width="7.28515625" bestFit="1" customWidth="1"/>
    <col min="12" max="12" width="9.140625" style="3"/>
    <col min="13" max="13" width="9.140625" style="10"/>
    <col min="14" max="14" width="9.140625" style="3"/>
    <col min="15" max="15" width="9.140625" style="19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s="15" t="s">
        <v>82</v>
      </c>
      <c r="M1" s="18" t="s">
        <v>84</v>
      </c>
      <c r="N1" s="15" t="s">
        <v>85</v>
      </c>
    </row>
    <row r="2" spans="1:20" x14ac:dyDescent="0.25">
      <c r="A2" s="1" t="s">
        <v>49</v>
      </c>
      <c r="B2" s="5" t="s">
        <v>27</v>
      </c>
      <c r="C2" s="5" t="s">
        <v>27</v>
      </c>
      <c r="D2" s="5" t="s">
        <v>27</v>
      </c>
      <c r="E2" s="5">
        <v>0.78431372549019596</v>
      </c>
      <c r="F2" s="5">
        <v>0.9</v>
      </c>
      <c r="G2" s="5">
        <v>0.70149253731343297</v>
      </c>
      <c r="H2" s="5">
        <v>0.70833333333333304</v>
      </c>
      <c r="I2" s="5" t="s">
        <v>27</v>
      </c>
      <c r="J2" s="5">
        <f>SUM(closen[[#This Row],[2011]:[2018]])</f>
        <v>3.0941395961369618</v>
      </c>
      <c r="K2" s="5">
        <f>AVERAGE(closen[[#This Row],[2011]:[2018]])</f>
        <v>0.77353489903424044</v>
      </c>
      <c r="L2" s="9" t="e">
        <f>(closen[[#This Row],[2018]]/INDEX(closen[[#This Row],[2011]:[2018]],MATCH(TRUE,INDEX((closen[[#This Row],[2011]:[2018]]&lt;&gt;""),0),0)))-1</f>
        <v>#VALUE!</v>
      </c>
      <c r="M2" s="9">
        <f>_xlfn.STDEV.S(closen[[#This Row],[2011]:[2018]])/closen[[#This Row],[Média]]</f>
        <v>0.11930619476196176</v>
      </c>
      <c r="N2" s="11">
        <f>MAX(closen[[#This Row],[2011]:[2018]])-MIN(closen[[#This Row],[2011]:[2018]])</f>
        <v>0.19850746268656705</v>
      </c>
      <c r="Q2" s="3"/>
    </row>
    <row r="3" spans="1:20" x14ac:dyDescent="0.25">
      <c r="A3" s="1" t="s">
        <v>46</v>
      </c>
      <c r="B3" s="5" t="s">
        <v>27</v>
      </c>
      <c r="C3" s="5" t="s">
        <v>27</v>
      </c>
      <c r="D3" s="5" t="s">
        <v>27</v>
      </c>
      <c r="E3" s="5">
        <v>0.66666666666666696</v>
      </c>
      <c r="F3" s="5">
        <v>0.9</v>
      </c>
      <c r="G3" s="5">
        <v>0.734375</v>
      </c>
      <c r="H3" s="5">
        <v>0.6</v>
      </c>
      <c r="I3" s="5" t="s">
        <v>27</v>
      </c>
      <c r="J3" s="5">
        <f>SUM(closen[[#This Row],[2011]:[2018]])</f>
        <v>2.901041666666667</v>
      </c>
      <c r="K3" s="5">
        <f>AVERAGE(closen[[#This Row],[2011]:[2018]])</f>
        <v>0.72526041666666674</v>
      </c>
      <c r="L3" s="9" t="e">
        <f>(closen[[#This Row],[2018]]/INDEX(closen[[#This Row],[2011]:[2018]],MATCH(TRUE,INDEX((closen[[#This Row],[2011]:[2018]]&lt;&gt;""),0),0)))-1</f>
        <v>#VALUE!</v>
      </c>
      <c r="M3" s="9">
        <f>_xlfn.STDEV.S(closen[[#This Row],[2011]:[2018]])/closen[[#This Row],[Média]]</f>
        <v>0.17754155597129803</v>
      </c>
      <c r="N3" s="11">
        <f>MAX(closen[[#This Row],[2011]:[2018]])-MIN(closen[[#This Row],[2011]:[2018]])</f>
        <v>0.30000000000000004</v>
      </c>
    </row>
    <row r="4" spans="1:20" x14ac:dyDescent="0.25">
      <c r="A4" s="1" t="s">
        <v>39</v>
      </c>
      <c r="B4" s="5" t="s">
        <v>27</v>
      </c>
      <c r="C4" s="5" t="s">
        <v>27</v>
      </c>
      <c r="D4" s="5">
        <v>0.62264150943396201</v>
      </c>
      <c r="E4" s="5">
        <v>0.88888888888888895</v>
      </c>
      <c r="F4" s="5">
        <v>0.63380281690140805</v>
      </c>
      <c r="G4" s="5" t="s">
        <v>27</v>
      </c>
      <c r="H4" s="5" t="s">
        <v>27</v>
      </c>
      <c r="I4" s="5" t="s">
        <v>27</v>
      </c>
      <c r="J4" s="5">
        <f>SUM(closen[[#This Row],[2011]:[2018]])</f>
        <v>2.1453332152242588</v>
      </c>
      <c r="K4" s="5">
        <f>AVERAGE(closen[[#This Row],[2011]:[2018]])</f>
        <v>0.71511107174141963</v>
      </c>
      <c r="L4" s="9" t="e">
        <f>(closen[[#This Row],[2018]]/INDEX(closen[[#This Row],[2011]:[2018]],MATCH(TRUE,INDEX((closen[[#This Row],[2011]:[2018]]&lt;&gt;""),0),0)))-1</f>
        <v>#VALUE!</v>
      </c>
      <c r="M4" s="9">
        <f>_xlfn.STDEV.S(closen[[#This Row],[2011]:[2018]])/closen[[#This Row],[Média]]</f>
        <v>0.2105958708320681</v>
      </c>
      <c r="N4" s="11">
        <f>MAX(closen[[#This Row],[2011]:[2018]])-MIN(closen[[#This Row],[2011]:[2018]])</f>
        <v>0.26624737945492694</v>
      </c>
    </row>
    <row r="5" spans="1:20" x14ac:dyDescent="0.25">
      <c r="A5" s="1" t="s">
        <v>40</v>
      </c>
      <c r="B5" s="5"/>
      <c r="C5" s="5"/>
      <c r="D5" s="5">
        <v>0.62264150943396201</v>
      </c>
      <c r="E5" s="5">
        <v>0.70175438596491202</v>
      </c>
      <c r="F5" s="5">
        <v>0.9</v>
      </c>
      <c r="G5" s="5">
        <v>0.65277777777777801</v>
      </c>
      <c r="H5" s="5">
        <v>0.645569620253165</v>
      </c>
      <c r="I5" s="5" t="s">
        <v>27</v>
      </c>
      <c r="J5" s="5">
        <f>SUM(closen[[#This Row],[2011]:[2018]])</f>
        <v>3.5227432934298171</v>
      </c>
      <c r="K5" s="5">
        <f>AVERAGE(closen[[#This Row],[2011]:[2018]])</f>
        <v>0.70454865868596339</v>
      </c>
      <c r="L5" s="9" t="e">
        <f>(closen[[#This Row],[2018]]/INDEX(closen[[#This Row],[2011]:[2018]],MATCH(TRUE,INDEX((closen[[#This Row],[2011]:[2018]]&lt;&gt;""),0),0)))-1</f>
        <v>#VALUE!</v>
      </c>
      <c r="M5" s="9">
        <f>_xlfn.STDEV.S(closen[[#This Row],[2011]:[2018]])/closen[[#This Row],[Média]]</f>
        <v>0.16038725754185895</v>
      </c>
      <c r="N5" s="11">
        <f>MAX(closen[[#This Row],[2011]:[2018]])-MIN(closen[[#This Row],[2011]:[2018]])</f>
        <v>0.27735849056603801</v>
      </c>
    </row>
    <row r="6" spans="1:20" x14ac:dyDescent="0.25">
      <c r="A6" s="1" t="s">
        <v>59</v>
      </c>
      <c r="B6" s="5" t="s">
        <v>27</v>
      </c>
      <c r="C6" s="5" t="s">
        <v>27</v>
      </c>
      <c r="D6" s="5" t="s">
        <v>27</v>
      </c>
      <c r="E6" s="5" t="s">
        <v>27</v>
      </c>
      <c r="F6" s="5" t="s">
        <v>27</v>
      </c>
      <c r="G6" s="5" t="s">
        <v>27</v>
      </c>
      <c r="H6" s="5">
        <v>0.58620689655172398</v>
      </c>
      <c r="I6" s="5" t="s">
        <v>27</v>
      </c>
      <c r="J6" s="5">
        <f>SUM(closen[[#This Row],[2011]:[2018]])</f>
        <v>0.58620689655172398</v>
      </c>
      <c r="K6" s="5">
        <f>AVERAGE(closen[[#This Row],[2011]:[2018]])</f>
        <v>0.58620689655172398</v>
      </c>
      <c r="L6" s="9" t="e">
        <f>(closen[[#This Row],[2018]]/INDEX(closen[[#This Row],[2011]:[2018]],MATCH(TRUE,INDEX((closen[[#This Row],[2011]:[2018]]&lt;&gt;""),0),0)))-1</f>
        <v>#VALUE!</v>
      </c>
      <c r="M6" s="9" t="e">
        <f>_xlfn.STDEV.S(closen[[#This Row],[2011]:[2018]])/closen[[#This Row],[Média]]</f>
        <v>#DIV/0!</v>
      </c>
      <c r="N6" s="11">
        <f>MAX(closen[[#This Row],[2011]:[2018]])-MIN(closen[[#This Row],[2011]:[2018]])</f>
        <v>0</v>
      </c>
    </row>
    <row r="7" spans="1:20" x14ac:dyDescent="0.25">
      <c r="A7" s="1" t="s">
        <v>57</v>
      </c>
      <c r="B7" s="5" t="s">
        <v>27</v>
      </c>
      <c r="C7" s="5" t="s">
        <v>27</v>
      </c>
      <c r="D7" s="5" t="s">
        <v>27</v>
      </c>
      <c r="E7" s="5" t="s">
        <v>27</v>
      </c>
      <c r="F7" s="5" t="s">
        <v>27</v>
      </c>
      <c r="G7" s="5">
        <v>0.58024691358024705</v>
      </c>
      <c r="H7" s="5" t="s">
        <v>27</v>
      </c>
      <c r="I7" s="5" t="s">
        <v>27</v>
      </c>
      <c r="J7" s="5">
        <f>SUM(closen[[#This Row],[2011]:[2018]])</f>
        <v>0.58024691358024705</v>
      </c>
      <c r="K7" s="5">
        <f>AVERAGE(closen[[#This Row],[2011]:[2018]])</f>
        <v>0.58024691358024705</v>
      </c>
      <c r="L7" s="9" t="e">
        <f>(closen[[#This Row],[2018]]/INDEX(closen[[#This Row],[2011]:[2018]],MATCH(TRUE,INDEX((closen[[#This Row],[2011]:[2018]]&lt;&gt;""),0),0)))-1</f>
        <v>#VALUE!</v>
      </c>
      <c r="M7" s="9" t="e">
        <f>_xlfn.STDEV.S(closen[[#This Row],[2011]:[2018]])/closen[[#This Row],[Média]]</f>
        <v>#DIV/0!</v>
      </c>
      <c r="N7" s="11">
        <f>MAX(closen[[#This Row],[2011]:[2018]])-MIN(closen[[#This Row],[2011]:[2018]])</f>
        <v>0</v>
      </c>
    </row>
    <row r="8" spans="1:20" x14ac:dyDescent="0.25">
      <c r="A8" s="7" t="s">
        <v>63</v>
      </c>
      <c r="B8" s="5" t="s">
        <v>27</v>
      </c>
      <c r="C8" s="5" t="s">
        <v>27</v>
      </c>
      <c r="D8" s="5" t="s">
        <v>27</v>
      </c>
      <c r="E8" s="5" t="s">
        <v>27</v>
      </c>
      <c r="F8" s="5" t="s">
        <v>27</v>
      </c>
      <c r="G8" s="5" t="s">
        <v>27</v>
      </c>
      <c r="H8" s="5">
        <v>0.56666666666666698</v>
      </c>
      <c r="I8" s="5" t="s">
        <v>27</v>
      </c>
      <c r="J8" s="5">
        <f>SUM(closen[[#This Row],[2011]:[2018]])</f>
        <v>0.56666666666666698</v>
      </c>
      <c r="K8" s="5">
        <f>AVERAGE(closen[[#This Row],[2011]:[2018]])</f>
        <v>0.56666666666666698</v>
      </c>
      <c r="L8" s="9" t="e">
        <f>(closen[[#This Row],[2018]]/INDEX(closen[[#This Row],[2011]:[2018]],MATCH(TRUE,INDEX((closen[[#This Row],[2011]:[2018]]&lt;&gt;""),0),0)))-1</f>
        <v>#VALUE!</v>
      </c>
      <c r="M8" s="9" t="e">
        <f>_xlfn.STDEV.S(closen[[#This Row],[2011]:[2018]])/closen[[#This Row],[Média]]</f>
        <v>#DIV/0!</v>
      </c>
      <c r="N8" s="11">
        <f>MAX(closen[[#This Row],[2011]:[2018]])-MIN(closen[[#This Row],[2011]:[2018]])</f>
        <v>0</v>
      </c>
    </row>
    <row r="9" spans="1:20" x14ac:dyDescent="0.25">
      <c r="A9" s="8" t="s">
        <v>15</v>
      </c>
      <c r="B9" s="5">
        <v>0.94117647058823495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0.98076923076923095</v>
      </c>
      <c r="I9" s="5">
        <v>0.98076923076923095</v>
      </c>
      <c r="J9" s="5">
        <f>SUM(closen[[#This Row],[2011]:[2018]])</f>
        <v>7.9027149321266972</v>
      </c>
      <c r="K9" s="5">
        <f>AVERAGE(closen[[#This Row],[2011]:[2018]])</f>
        <v>0.98783936651583715</v>
      </c>
      <c r="L9" s="10">
        <f>(closen[[#This Row],[2018]]/INDEX(closen[[#This Row],[2011]:[2018]],MATCH(TRUE,INDEX((closen[[#This Row],[2011]:[2018]]&lt;&gt;""),0),0)))-1</f>
        <v>4.2067307692308376E-2</v>
      </c>
      <c r="M9" s="9">
        <f>_xlfn.STDEV.S(closen[[#This Row],[2011]:[2018]])/closen[[#This Row],[Média]]</f>
        <v>2.1015427860598641E-2</v>
      </c>
      <c r="N9" s="11">
        <f>MAX(closen[[#This Row],[2011]:[2018]])-MIN(closen[[#This Row],[2011]:[2018]])</f>
        <v>5.8823529411765052E-2</v>
      </c>
    </row>
    <row r="10" spans="1:20" x14ac:dyDescent="0.25">
      <c r="A10" s="8" t="s">
        <v>33</v>
      </c>
      <c r="B10" s="5" t="s">
        <v>27</v>
      </c>
      <c r="C10" s="5">
        <v>0.95833333333333304</v>
      </c>
      <c r="D10" s="5">
        <v>0.94285714285714295</v>
      </c>
      <c r="E10" s="5">
        <v>0.97560975609756095</v>
      </c>
      <c r="F10" s="5">
        <v>0.97826086956521696</v>
      </c>
      <c r="G10" s="5">
        <v>0.97916666666666696</v>
      </c>
      <c r="H10" s="5">
        <v>0.98076923076923095</v>
      </c>
      <c r="I10" s="5">
        <v>0.98076923076923095</v>
      </c>
      <c r="J10" s="5">
        <f>SUM(closen[[#This Row],[2011]:[2018]])</f>
        <v>6.7957662300583825</v>
      </c>
      <c r="K10" s="5">
        <f>AVERAGE(closen[[#This Row],[2011]:[2018]])</f>
        <v>0.97082374715119746</v>
      </c>
      <c r="L10" s="9">
        <f>(closen[[#This Row],[2018]]/INDEX(closen[[#This Row],[2011]:[2018]],MATCH(TRUE,INDEX((closen[[#This Row],[2011]:[2018]]&lt;&gt;""),0),0)))-1</f>
        <v>2.3411371237458622E-2</v>
      </c>
      <c r="M10" s="9">
        <f>_xlfn.STDEV.S(closen[[#This Row],[2011]:[2018]])/closen[[#This Row],[Média]]</f>
        <v>1.5067131621213014E-2</v>
      </c>
      <c r="N10" s="11">
        <f>MAX(closen[[#This Row],[2011]:[2018]])-MIN(closen[[#This Row],[2011]:[2018]])</f>
        <v>3.7912087912087999E-2</v>
      </c>
      <c r="S10" s="3"/>
      <c r="T10" s="3"/>
    </row>
    <row r="11" spans="1:20" x14ac:dyDescent="0.25">
      <c r="A11" s="8" t="s">
        <v>16</v>
      </c>
      <c r="B11" s="5">
        <v>0.94117647058823495</v>
      </c>
      <c r="C11" s="5">
        <v>1</v>
      </c>
      <c r="D11" s="5">
        <v>0.91666666666666696</v>
      </c>
      <c r="E11" s="5">
        <v>1</v>
      </c>
      <c r="F11" s="5">
        <v>1</v>
      </c>
      <c r="G11" s="5">
        <v>0.97916666666666696</v>
      </c>
      <c r="H11" s="5">
        <v>0.94444444444444398</v>
      </c>
      <c r="I11" s="5">
        <v>0.98076923076923095</v>
      </c>
      <c r="J11" s="5">
        <f>SUM(closen[[#This Row],[2011]:[2018]])</f>
        <v>7.7622234791352431</v>
      </c>
      <c r="K11" s="5">
        <f>AVERAGE(closen[[#This Row],[2011]:[2018]])</f>
        <v>0.97027793489190539</v>
      </c>
      <c r="L11" s="9">
        <f>(closen[[#This Row],[2018]]/INDEX(closen[[#This Row],[2011]:[2018]],MATCH(TRUE,INDEX((closen[[#This Row],[2011]:[2018]]&lt;&gt;""),0),0)))-1</f>
        <v>4.2067307692308376E-2</v>
      </c>
      <c r="M11" s="9">
        <f>_xlfn.STDEV.S(closen[[#This Row],[2011]:[2018]])/closen[[#This Row],[Média]]</f>
        <v>3.3117326483256417E-2</v>
      </c>
      <c r="N11" s="11">
        <f>MAX(closen[[#This Row],[2011]:[2018]])-MIN(closen[[#This Row],[2011]:[2018]])</f>
        <v>8.3333333333333037E-2</v>
      </c>
    </row>
    <row r="12" spans="1:20" x14ac:dyDescent="0.25">
      <c r="A12" s="8" t="s">
        <v>22</v>
      </c>
      <c r="B12" s="5">
        <v>1</v>
      </c>
      <c r="C12" s="5">
        <v>0.92</v>
      </c>
      <c r="D12" s="5">
        <v>0.91666666666666696</v>
      </c>
      <c r="E12" s="5">
        <v>0.97560975609756095</v>
      </c>
      <c r="F12" s="5">
        <v>0.97826086956521696</v>
      </c>
      <c r="G12" s="5">
        <v>0.94</v>
      </c>
      <c r="H12" s="5">
        <v>0.92727272727272703</v>
      </c>
      <c r="I12" s="5">
        <v>0.98076923076923095</v>
      </c>
      <c r="J12" s="5">
        <f>SUM(closen[[#This Row],[2011]:[2018]])</f>
        <v>7.6385792503714018</v>
      </c>
      <c r="K12" s="5">
        <f>AVERAGE(closen[[#This Row],[2011]:[2018]])</f>
        <v>0.95482240629642523</v>
      </c>
      <c r="L12" s="9">
        <f>(closen[[#This Row],[2018]]/INDEX(closen[[#This Row],[2011]:[2018]],MATCH(TRUE,INDEX((closen[[#This Row],[2011]:[2018]]&lt;&gt;""),0),0)))-1</f>
        <v>-1.9230769230769051E-2</v>
      </c>
      <c r="M12" s="9">
        <f>_xlfn.STDEV.S(closen[[#This Row],[2011]:[2018]])/closen[[#This Row],[Média]]</f>
        <v>3.3920442484387296E-2</v>
      </c>
      <c r="N12" s="11">
        <f>MAX(closen[[#This Row],[2011]:[2018]])-MIN(closen[[#This Row],[2011]:[2018]])</f>
        <v>8.3333333333333037E-2</v>
      </c>
    </row>
    <row r="13" spans="1:20" x14ac:dyDescent="0.25">
      <c r="A13" s="8" t="s">
        <v>43</v>
      </c>
      <c r="B13" s="5" t="s">
        <v>27</v>
      </c>
      <c r="C13" s="5"/>
      <c r="D13" s="5">
        <v>0.86842105263157898</v>
      </c>
      <c r="E13" s="5">
        <v>0.952380952380952</v>
      </c>
      <c r="F13" s="5">
        <v>0.95744680851063801</v>
      </c>
      <c r="G13" s="5">
        <v>1</v>
      </c>
      <c r="H13" s="5">
        <v>0.92727272727272703</v>
      </c>
      <c r="I13" s="5">
        <v>0.98076923076923095</v>
      </c>
      <c r="J13" s="5">
        <f>SUM(closen[[#This Row],[2011]:[2018]])</f>
        <v>5.686290771565127</v>
      </c>
      <c r="K13" s="5">
        <f>AVERAGE(closen[[#This Row],[2011]:[2018]])</f>
        <v>0.94771512859418783</v>
      </c>
      <c r="L13" s="9">
        <f>(closen[[#This Row],[2018]]/INDEX(closen[[#This Row],[2011]:[2018]],MATCH(TRUE,INDEX((closen[[#This Row],[2011]:[2018]]&lt;&gt;""),0),0)))-1</f>
        <v>0.1293706293706296</v>
      </c>
      <c r="M13" s="9">
        <f>_xlfn.STDEV.S(closen[[#This Row],[2011]:[2018]])/closen[[#This Row],[Média]]</f>
        <v>4.8693979448490805E-2</v>
      </c>
      <c r="N13" s="11">
        <f>MAX(closen[[#This Row],[2011]:[2018]])-MIN(closen[[#This Row],[2011]:[2018]])</f>
        <v>0.13157894736842102</v>
      </c>
    </row>
    <row r="14" spans="1:20" x14ac:dyDescent="0.25">
      <c r="A14" s="1" t="s">
        <v>45</v>
      </c>
      <c r="B14" s="5" t="s">
        <v>27</v>
      </c>
      <c r="C14" s="5" t="s">
        <v>27</v>
      </c>
      <c r="D14" s="5"/>
      <c r="E14" s="5">
        <v>0.55555555555555602</v>
      </c>
      <c r="F14" s="5">
        <v>0.97826086956521696</v>
      </c>
      <c r="G14" s="5">
        <v>0.97916666666666696</v>
      </c>
      <c r="H14" s="5">
        <v>0.98076923076923095</v>
      </c>
      <c r="I14" s="5">
        <v>0.96226415094339601</v>
      </c>
      <c r="J14" s="5">
        <f>SUM(closen[[#This Row],[2011]:[2018]])</f>
        <v>4.4560164735000667</v>
      </c>
      <c r="K14" s="5">
        <f>AVERAGE(closen[[#This Row],[2011]:[2018]])</f>
        <v>0.89120329470001336</v>
      </c>
      <c r="L14" s="9">
        <f>(closen[[#This Row],[2018]]/INDEX(closen[[#This Row],[2011]:[2018]],MATCH(TRUE,INDEX((closen[[#This Row],[2011]:[2018]]&lt;&gt;""),0),0)))-1</f>
        <v>0.73207547169811127</v>
      </c>
      <c r="M14" s="9">
        <f>_xlfn.STDEV.S(closen[[#This Row],[2011]:[2018]])/closen[[#This Row],[Média]]</f>
        <v>0.2107056587932862</v>
      </c>
      <c r="N14" s="11">
        <f>MAX(closen[[#This Row],[2011]:[2018]])-MIN(closen[[#This Row],[2011]:[2018]])</f>
        <v>0.42521367521367492</v>
      </c>
    </row>
    <row r="15" spans="1:20" x14ac:dyDescent="0.25">
      <c r="A15" s="1" t="s">
        <v>48</v>
      </c>
      <c r="B15" s="5" t="s">
        <v>27</v>
      </c>
      <c r="C15" s="5" t="s">
        <v>27</v>
      </c>
      <c r="D15" s="5"/>
      <c r="E15" s="5">
        <v>0.8</v>
      </c>
      <c r="F15" s="5">
        <v>0.97826086956521696</v>
      </c>
      <c r="G15" s="5">
        <v>0.95918367346938804</v>
      </c>
      <c r="H15" s="5">
        <v>0.92727272727272703</v>
      </c>
      <c r="I15" s="5">
        <v>0.94444444444444398</v>
      </c>
      <c r="J15" s="5">
        <f>SUM(closen[[#This Row],[2011]:[2018]])</f>
        <v>4.6091617147517763</v>
      </c>
      <c r="K15" s="5">
        <f>AVERAGE(closen[[#This Row],[2011]:[2018]])</f>
        <v>0.92183234295035521</v>
      </c>
      <c r="L15" s="9">
        <f>(closen[[#This Row],[2018]]/INDEX(closen[[#This Row],[2011]:[2018]],MATCH(TRUE,INDEX((closen[[#This Row],[2011]:[2018]]&lt;&gt;""),0),0)))-1</f>
        <v>0.18055555555555491</v>
      </c>
      <c r="M15" s="9">
        <f>_xlfn.STDEV.S(closen[[#This Row],[2011]:[2018]])/closen[[#This Row],[Média]]</f>
        <v>7.6636295560211884E-2</v>
      </c>
      <c r="N15" s="11">
        <f>MAX(closen[[#This Row],[2011]:[2018]])-MIN(closen[[#This Row],[2011]:[2018]])</f>
        <v>0.17826086956521692</v>
      </c>
    </row>
    <row r="16" spans="1:20" x14ac:dyDescent="0.25">
      <c r="A16" s="1" t="s">
        <v>29</v>
      </c>
      <c r="B16" s="5"/>
      <c r="C16" s="5">
        <v>0.82142857142857095</v>
      </c>
      <c r="D16" s="5">
        <v>0.82499999999999996</v>
      </c>
      <c r="E16" s="5">
        <v>0.952380952380952</v>
      </c>
      <c r="F16" s="5">
        <v>0.97826086956521696</v>
      </c>
      <c r="G16" s="5">
        <v>0.94</v>
      </c>
      <c r="H16" s="5">
        <v>0.94444444444444398</v>
      </c>
      <c r="I16" s="5">
        <v>0.94444444444444398</v>
      </c>
      <c r="J16" s="5">
        <f>SUM(closen[[#This Row],[2011]:[2018]])</f>
        <v>6.4059592822636269</v>
      </c>
      <c r="K16" s="5">
        <f>AVERAGE(closen[[#This Row],[2011]:[2018]])</f>
        <v>0.91513704032337528</v>
      </c>
      <c r="L16" s="9">
        <f>(closen[[#This Row],[2018]]/INDEX(closen[[#This Row],[2011]:[2018]],MATCH(TRUE,INDEX((closen[[#This Row],[2011]:[2018]]&lt;&gt;""),0),0)))-1</f>
        <v>0.14975845410628019</v>
      </c>
      <c r="M16" s="9">
        <f>_xlfn.STDEV.S(closen[[#This Row],[2011]:[2018]])/closen[[#This Row],[Média]]</f>
        <v>6.9988507644672932E-2</v>
      </c>
      <c r="N16" s="11">
        <f>MAX(closen[[#This Row],[2011]:[2018]])-MIN(closen[[#This Row],[2011]:[2018]])</f>
        <v>0.15683229813664601</v>
      </c>
    </row>
    <row r="17" spans="1:14" x14ac:dyDescent="0.25">
      <c r="A17" s="8" t="s">
        <v>14</v>
      </c>
      <c r="B17" s="5">
        <v>1</v>
      </c>
      <c r="C17" s="5">
        <v>1</v>
      </c>
      <c r="D17" s="5">
        <v>1</v>
      </c>
      <c r="E17" s="5">
        <v>1</v>
      </c>
      <c r="F17" s="5">
        <v>0.95744680851063801</v>
      </c>
      <c r="G17" s="5">
        <v>0.95918367346938804</v>
      </c>
      <c r="H17" s="5">
        <v>1</v>
      </c>
      <c r="I17" s="5">
        <v>0.92727272727272703</v>
      </c>
      <c r="J17" s="5">
        <f>SUM(closen[[#This Row],[2011]:[2018]])</f>
        <v>7.843903209252753</v>
      </c>
      <c r="K17" s="5">
        <f>AVERAGE(closen[[#This Row],[2011]:[2018]])</f>
        <v>0.98048790115659412</v>
      </c>
      <c r="L17" s="9">
        <f>(closen[[#This Row],[2018]]/INDEX(closen[[#This Row],[2011]:[2018]],MATCH(TRUE,INDEX((closen[[#This Row],[2011]:[2018]]&lt;&gt;""),0),0)))-1</f>
        <v>-7.2727272727272974E-2</v>
      </c>
      <c r="M17" s="9">
        <f>_xlfn.STDEV.S(closen[[#This Row],[2011]:[2018]])/closen[[#This Row],[Média]]</f>
        <v>2.9155155721215981E-2</v>
      </c>
      <c r="N17" s="11">
        <f>MAX(closen[[#This Row],[2011]:[2018]])-MIN(closen[[#This Row],[2011]:[2018]])</f>
        <v>7.2727272727272974E-2</v>
      </c>
    </row>
    <row r="18" spans="1:14" x14ac:dyDescent="0.25">
      <c r="A18" s="8" t="s">
        <v>51</v>
      </c>
      <c r="B18" s="5" t="s">
        <v>27</v>
      </c>
      <c r="C18" s="5" t="s">
        <v>27</v>
      </c>
      <c r="D18" s="5" t="s">
        <v>27</v>
      </c>
      <c r="E18" s="5" t="s">
        <v>27</v>
      </c>
      <c r="F18" s="5">
        <v>0.95744680851063801</v>
      </c>
      <c r="G18" s="5">
        <v>0.95918367346938804</v>
      </c>
      <c r="H18" s="5">
        <v>0.89473684210526305</v>
      </c>
      <c r="I18" s="5">
        <v>0.92727272727272703</v>
      </c>
      <c r="J18" s="5">
        <f>SUM(closen[[#This Row],[2011]:[2018]])</f>
        <v>3.7386400513580158</v>
      </c>
      <c r="K18" s="5">
        <f>AVERAGE(closen[[#This Row],[2011]:[2018]])</f>
        <v>0.93466001283950395</v>
      </c>
      <c r="L18" s="9">
        <f>(closen[[#This Row],[2018]]/INDEX(closen[[#This Row],[2011]:[2018]],MATCH(TRUE,INDEX((closen[[#This Row],[2011]:[2018]]&lt;&gt;""),0),0)))-1</f>
        <v>-3.1515151515151496E-2</v>
      </c>
      <c r="M18" s="9">
        <f>_xlfn.STDEV.S(closen[[#This Row],[2011]:[2018]])/closen[[#This Row],[Média]]</f>
        <v>3.2505243590616434E-2</v>
      </c>
      <c r="N18" s="11">
        <f>MAX(closen[[#This Row],[2011]:[2018]])-MIN(closen[[#This Row],[2011]:[2018]])</f>
        <v>6.444683136412499E-2</v>
      </c>
    </row>
    <row r="19" spans="1:14" x14ac:dyDescent="0.25">
      <c r="A19" s="8" t="s">
        <v>23</v>
      </c>
      <c r="B19" s="5">
        <v>1</v>
      </c>
      <c r="C19" s="5">
        <v>0.92</v>
      </c>
      <c r="D19" s="5">
        <v>1</v>
      </c>
      <c r="E19" s="5">
        <v>0.97560975609756095</v>
      </c>
      <c r="F19" s="5">
        <v>1</v>
      </c>
      <c r="G19" s="5">
        <v>0.95918367346938804</v>
      </c>
      <c r="H19" s="5">
        <v>0.92727272727272703</v>
      </c>
      <c r="I19" s="5">
        <v>0.91071428571428603</v>
      </c>
      <c r="J19" s="5">
        <f>SUM(closen[[#This Row],[2011]:[2018]])</f>
        <v>7.6927804425539623</v>
      </c>
      <c r="K19" s="5">
        <f>AVERAGE(closen[[#This Row],[2011]:[2018]])</f>
        <v>0.96159755531924529</v>
      </c>
      <c r="L19" s="9">
        <f>(closen[[#This Row],[2018]]/INDEX(closen[[#This Row],[2011]:[2018]],MATCH(TRUE,INDEX((closen[[#This Row],[2011]:[2018]]&lt;&gt;""),0),0)))-1</f>
        <v>-8.9285714285713969E-2</v>
      </c>
      <c r="M19" s="9">
        <f>_xlfn.STDEV.S(closen[[#This Row],[2011]:[2018]])/closen[[#This Row],[Média]]</f>
        <v>3.9548970852667231E-2</v>
      </c>
      <c r="N19" s="11">
        <f>MAX(closen[[#This Row],[2011]:[2018]])-MIN(closen[[#This Row],[2011]:[2018]])</f>
        <v>8.9285714285713969E-2</v>
      </c>
    </row>
    <row r="20" spans="1:14" x14ac:dyDescent="0.25">
      <c r="A20" s="1" t="s">
        <v>26</v>
      </c>
      <c r="B20" s="5" t="s">
        <v>27</v>
      </c>
      <c r="C20" s="5">
        <v>0.88461538461538503</v>
      </c>
      <c r="D20" s="5">
        <v>0.891891891891892</v>
      </c>
      <c r="E20" s="5">
        <v>0.97560975609756095</v>
      </c>
      <c r="F20" s="5">
        <v>0.9375</v>
      </c>
      <c r="G20" s="5">
        <v>0.95918367346938804</v>
      </c>
      <c r="H20" s="5">
        <v>0.89473684210526305</v>
      </c>
      <c r="I20" s="5">
        <v>0.91071428571428603</v>
      </c>
      <c r="J20" s="5">
        <f>SUM(closen[[#This Row],[2011]:[2018]])</f>
        <v>6.4542518338937747</v>
      </c>
      <c r="K20" s="5">
        <f>AVERAGE(closen[[#This Row],[2011]:[2018]])</f>
        <v>0.92203597627053924</v>
      </c>
      <c r="L20" s="9">
        <f>(closen[[#This Row],[2018]]/INDEX(closen[[#This Row],[2011]:[2018]],MATCH(TRUE,INDEX((closen[[#This Row],[2011]:[2018]]&lt;&gt;""),0),0)))-1</f>
        <v>2.9503105590062084E-2</v>
      </c>
      <c r="M20" s="9">
        <f>_xlfn.STDEV.S(closen[[#This Row],[2011]:[2018]])/closen[[#This Row],[Média]]</f>
        <v>3.8781111657186056E-2</v>
      </c>
      <c r="N20" s="11">
        <f>MAX(closen[[#This Row],[2011]:[2018]])-MIN(closen[[#This Row],[2011]:[2018]])</f>
        <v>9.0994371482175929E-2</v>
      </c>
    </row>
    <row r="21" spans="1:14" x14ac:dyDescent="0.25">
      <c r="A21" s="8" t="s">
        <v>44</v>
      </c>
      <c r="B21" s="5" t="s">
        <v>27</v>
      </c>
      <c r="C21" s="5" t="s">
        <v>27</v>
      </c>
      <c r="D21" s="5">
        <v>0.84615384615384603</v>
      </c>
      <c r="E21" s="5">
        <v>0.97560975609756095</v>
      </c>
      <c r="F21" s="5">
        <v>0.95744680851063801</v>
      </c>
      <c r="G21" s="5">
        <v>0.97916666666666696</v>
      </c>
      <c r="H21" s="5">
        <v>0.98076923076923095</v>
      </c>
      <c r="I21" s="5">
        <v>0.89473684210526305</v>
      </c>
      <c r="J21" s="5">
        <f>SUM(closen[[#This Row],[2011]:[2018]])</f>
        <v>5.6338831503032054</v>
      </c>
      <c r="K21" s="5">
        <f>AVERAGE(closen[[#This Row],[2011]:[2018]])</f>
        <v>0.9389805250505342</v>
      </c>
      <c r="L21" s="9">
        <f>(closen[[#This Row],[2018]]/INDEX(closen[[#This Row],[2011]:[2018]],MATCH(TRUE,INDEX((closen[[#This Row],[2011]:[2018]]&lt;&gt;""),0),0)))-1</f>
        <v>5.741626794258381E-2</v>
      </c>
      <c r="M21" s="9">
        <f>_xlfn.STDEV.S(closen[[#This Row],[2011]:[2018]])/closen[[#This Row],[Média]]</f>
        <v>5.9521546593797985E-2</v>
      </c>
      <c r="N21" s="11">
        <f>MAX(closen[[#This Row],[2011]:[2018]])-MIN(closen[[#This Row],[2011]:[2018]])</f>
        <v>0.13461538461538491</v>
      </c>
    </row>
    <row r="22" spans="1:14" x14ac:dyDescent="0.25">
      <c r="A22" s="1" t="s">
        <v>13</v>
      </c>
      <c r="B22" s="5">
        <v>0.88888888888888895</v>
      </c>
      <c r="C22" s="5">
        <v>0.95833333333333304</v>
      </c>
      <c r="D22" s="5">
        <v>0.91666666666666696</v>
      </c>
      <c r="E22" s="5">
        <v>0.952380952380952</v>
      </c>
      <c r="F22" s="5">
        <v>0.95744680851063801</v>
      </c>
      <c r="G22" s="5">
        <v>0.95918367346938804</v>
      </c>
      <c r="H22" s="5">
        <v>0.89473684210526305</v>
      </c>
      <c r="I22" s="5">
        <v>0.89473684210526305</v>
      </c>
      <c r="J22" s="5">
        <f>SUM(closen[[#This Row],[2011]:[2018]])</f>
        <v>7.4223740074603928</v>
      </c>
      <c r="K22" s="5">
        <f>AVERAGE(closen[[#This Row],[2011]:[2018]])</f>
        <v>0.9277967509325491</v>
      </c>
      <c r="L22" s="9">
        <f>(closen[[#This Row],[2018]]/INDEX(closen[[#This Row],[2011]:[2018]],MATCH(TRUE,INDEX((closen[[#This Row],[2011]:[2018]]&lt;&gt;""),0),0)))-1</f>
        <v>6.5789473684207955E-3</v>
      </c>
      <c r="M22" s="9">
        <f>_xlfn.STDEV.S(closen[[#This Row],[2011]:[2018]])/closen[[#This Row],[Média]]</f>
        <v>3.4626566755339816E-2</v>
      </c>
      <c r="N22" s="11">
        <f>MAX(closen[[#This Row],[2011]:[2018]])-MIN(closen[[#This Row],[2011]:[2018]])</f>
        <v>7.0294784580499092E-2</v>
      </c>
    </row>
    <row r="23" spans="1:14" x14ac:dyDescent="0.25">
      <c r="A23" s="1" t="s">
        <v>37</v>
      </c>
      <c r="B23" s="5" t="s">
        <v>27</v>
      </c>
      <c r="C23" s="5" t="s">
        <v>27</v>
      </c>
      <c r="D23" s="5">
        <v>0.71739130434782605</v>
      </c>
      <c r="E23" s="5">
        <v>0.97560975609756095</v>
      </c>
      <c r="F23" s="5">
        <v>0.95744680851063801</v>
      </c>
      <c r="G23" s="5">
        <v>0.97916666666666696</v>
      </c>
      <c r="H23" s="5">
        <v>0.96226415094339601</v>
      </c>
      <c r="I23" s="5">
        <v>0.89473684210526305</v>
      </c>
      <c r="J23" s="5">
        <f>SUM(closen[[#This Row],[2011]:[2018]])</f>
        <v>5.4866155286713507</v>
      </c>
      <c r="K23" s="5">
        <f>AVERAGE(closen[[#This Row],[2011]:[2018]])</f>
        <v>0.91443592144522512</v>
      </c>
      <c r="L23" s="9">
        <f>(closen[[#This Row],[2018]]/INDEX(closen[[#This Row],[2011]:[2018]],MATCH(TRUE,INDEX((closen[[#This Row],[2011]:[2018]]&lt;&gt;""),0),0)))-1</f>
        <v>0.24720893141945766</v>
      </c>
      <c r="M23" s="9">
        <f>_xlfn.STDEV.S(closen[[#This Row],[2011]:[2018]])/closen[[#This Row],[Média]]</f>
        <v>0.1107527290542973</v>
      </c>
      <c r="N23" s="11">
        <f>MAX(closen[[#This Row],[2011]:[2018]])-MIN(closen[[#This Row],[2011]:[2018]])</f>
        <v>0.26177536231884091</v>
      </c>
    </row>
    <row r="24" spans="1:14" x14ac:dyDescent="0.25">
      <c r="A24" s="1" t="s">
        <v>20</v>
      </c>
      <c r="B24" s="5">
        <v>0.76190476190476197</v>
      </c>
      <c r="C24" s="5">
        <v>0.85185185185185197</v>
      </c>
      <c r="D24" s="5">
        <v>0.91666666666666696</v>
      </c>
      <c r="E24" s="5">
        <v>0.97560975609756095</v>
      </c>
      <c r="F24" s="5">
        <v>0.97826086956521696</v>
      </c>
      <c r="G24" s="5">
        <v>0.95918367346938804</v>
      </c>
      <c r="H24" s="5">
        <v>0.86440677966101698</v>
      </c>
      <c r="I24" s="5">
        <v>0.89473684210526305</v>
      </c>
      <c r="J24" s="5">
        <f>SUM(closen[[#This Row],[2011]:[2018]])</f>
        <v>7.202621201321727</v>
      </c>
      <c r="K24" s="5">
        <f>AVERAGE(closen[[#This Row],[2011]:[2018]])</f>
        <v>0.90032765016521588</v>
      </c>
      <c r="L24" s="9">
        <f>(closen[[#This Row],[2018]]/INDEX(closen[[#This Row],[2011]:[2018]],MATCH(TRUE,INDEX((closen[[#This Row],[2011]:[2018]]&lt;&gt;""),0),0)))-1</f>
        <v>0.17434210526315774</v>
      </c>
      <c r="M24" s="9">
        <f>_xlfn.STDEV.S(closen[[#This Row],[2011]:[2018]])/closen[[#This Row],[Média]]</f>
        <v>8.2162642055267188E-2</v>
      </c>
      <c r="N24" s="11">
        <f>MAX(closen[[#This Row],[2011]:[2018]])-MIN(closen[[#This Row],[2011]:[2018]])</f>
        <v>0.21635610766045499</v>
      </c>
    </row>
    <row r="25" spans="1:14" x14ac:dyDescent="0.25">
      <c r="A25" s="8" t="s">
        <v>19</v>
      </c>
      <c r="B25" s="5">
        <v>0.88888888888888895</v>
      </c>
      <c r="C25" s="5">
        <v>0.95833333333333304</v>
      </c>
      <c r="D25" s="5">
        <v>1</v>
      </c>
      <c r="E25" s="5">
        <v>0.952380952380952</v>
      </c>
      <c r="F25" s="5">
        <v>0.97826086956521696</v>
      </c>
      <c r="G25" s="5">
        <v>0.97916666666666696</v>
      </c>
      <c r="H25" s="5">
        <v>0.91071428571428603</v>
      </c>
      <c r="I25" s="5">
        <v>0.87931034482758597</v>
      </c>
      <c r="J25" s="5">
        <f>SUM(closen[[#This Row],[2011]:[2018]])</f>
        <v>7.5470553413769297</v>
      </c>
      <c r="K25" s="5">
        <f>AVERAGE(closen[[#This Row],[2011]:[2018]])</f>
        <v>0.94338191767211621</v>
      </c>
      <c r="L25" s="9">
        <f>(closen[[#This Row],[2018]]/INDEX(closen[[#This Row],[2011]:[2018]],MATCH(TRUE,INDEX((closen[[#This Row],[2011]:[2018]]&lt;&gt;""),0),0)))-1</f>
        <v>-1.0775862068965858E-2</v>
      </c>
      <c r="M25" s="9">
        <f>_xlfn.STDEV.S(closen[[#This Row],[2011]:[2018]])/closen[[#This Row],[Média]]</f>
        <v>4.7657049440564578E-2</v>
      </c>
      <c r="N25" s="11">
        <f>MAX(closen[[#This Row],[2011]:[2018]])-MIN(closen[[#This Row],[2011]:[2018]])</f>
        <v>0.12068965517241403</v>
      </c>
    </row>
    <row r="26" spans="1:14" x14ac:dyDescent="0.25">
      <c r="A26" s="1" t="s">
        <v>10</v>
      </c>
      <c r="B26" s="5">
        <v>0.8</v>
      </c>
      <c r="C26" s="5">
        <v>0.95833333333333304</v>
      </c>
      <c r="D26" s="5">
        <v>0.891891891891892</v>
      </c>
      <c r="E26" s="5">
        <v>0.952380952380952</v>
      </c>
      <c r="F26" s="5">
        <v>0.97826086956521696</v>
      </c>
      <c r="G26" s="5">
        <v>0.95918367346938804</v>
      </c>
      <c r="H26" s="5">
        <v>0.91071428571428603</v>
      </c>
      <c r="I26" s="5">
        <v>0.87931034482758597</v>
      </c>
      <c r="J26" s="5">
        <f>SUM(closen[[#This Row],[2011]:[2018]])</f>
        <v>7.3300753511826544</v>
      </c>
      <c r="K26" s="5">
        <f>AVERAGE(closen[[#This Row],[2011]:[2018]])</f>
        <v>0.9162594188978318</v>
      </c>
      <c r="L26" s="9">
        <f>(closen[[#This Row],[2018]]/INDEX(closen[[#This Row],[2011]:[2018]],MATCH(TRUE,INDEX((closen[[#This Row],[2011]:[2018]]&lt;&gt;""),0),0)))-1</f>
        <v>9.9137931034482429E-2</v>
      </c>
      <c r="M26" s="9">
        <f>_xlfn.STDEV.S(closen[[#This Row],[2011]:[2018]])/closen[[#This Row],[Média]]</f>
        <v>6.4260855093471764E-2</v>
      </c>
      <c r="N26" s="11">
        <f>MAX(closen[[#This Row],[2011]:[2018]])-MIN(closen[[#This Row],[2011]:[2018]])</f>
        <v>0.17826086956521692</v>
      </c>
    </row>
    <row r="27" spans="1:14" x14ac:dyDescent="0.25">
      <c r="A27" s="1" t="s">
        <v>34</v>
      </c>
      <c r="B27" s="5" t="s">
        <v>27</v>
      </c>
      <c r="C27" s="5" t="s">
        <v>27</v>
      </c>
      <c r="D27" s="5">
        <v>0.84615384615384603</v>
      </c>
      <c r="E27" s="5">
        <v>0.97560975609756095</v>
      </c>
      <c r="F27" s="5">
        <v>0.9375</v>
      </c>
      <c r="G27" s="5">
        <v>0.95918367346938804</v>
      </c>
      <c r="H27" s="5">
        <v>0.86440677966101698</v>
      </c>
      <c r="I27" s="5">
        <v>0.86440677966101698</v>
      </c>
      <c r="J27" s="5">
        <f>SUM(closen[[#This Row],[2011]:[2018]])</f>
        <v>5.4472608350428295</v>
      </c>
      <c r="K27" s="5">
        <f>AVERAGE(closen[[#This Row],[2011]:[2018]])</f>
        <v>0.90787680584047159</v>
      </c>
      <c r="L27" s="9">
        <f>(closen[[#This Row],[2018]]/INDEX(closen[[#This Row],[2011]:[2018]],MATCH(TRUE,INDEX((closen[[#This Row],[2011]:[2018]]&lt;&gt;""),0),0)))-1</f>
        <v>2.1571648690293044E-2</v>
      </c>
      <c r="M27" s="9">
        <f>_xlfn.STDEV.S(closen[[#This Row],[2011]:[2018]])/closen[[#This Row],[Média]]</f>
        <v>6.1695536768891314E-2</v>
      </c>
      <c r="N27" s="11">
        <f>MAX(closen[[#This Row],[2011]:[2018]])-MIN(closen[[#This Row],[2011]:[2018]])</f>
        <v>0.12945590994371492</v>
      </c>
    </row>
    <row r="28" spans="1:14" x14ac:dyDescent="0.25">
      <c r="A28" s="1" t="s">
        <v>24</v>
      </c>
      <c r="B28" s="5">
        <v>0.8</v>
      </c>
      <c r="C28" s="5">
        <v>0.85185185185185197</v>
      </c>
      <c r="D28" s="5">
        <v>0.91666666666666696</v>
      </c>
      <c r="E28" s="5">
        <v>0.952380952380952</v>
      </c>
      <c r="F28" s="5">
        <v>0.95744680851063801</v>
      </c>
      <c r="G28" s="5">
        <v>0.94</v>
      </c>
      <c r="H28" s="5">
        <v>0.87931034482758597</v>
      </c>
      <c r="I28" s="5">
        <v>0.86440677966101698</v>
      </c>
      <c r="J28" s="5">
        <f>SUM(closen[[#This Row],[2011]:[2018]])</f>
        <v>7.1620634038987125</v>
      </c>
      <c r="K28" s="5">
        <f>AVERAGE(closen[[#This Row],[2011]:[2018]])</f>
        <v>0.89525792548733907</v>
      </c>
      <c r="L28" s="9">
        <f>(closen[[#This Row],[2018]]/INDEX(closen[[#This Row],[2011]:[2018]],MATCH(TRUE,INDEX((closen[[#This Row],[2011]:[2018]]&lt;&gt;""),0),0)))-1</f>
        <v>8.0508474576271194E-2</v>
      </c>
      <c r="M28" s="9">
        <f>_xlfn.STDEV.S(closen[[#This Row],[2011]:[2018]])/closen[[#This Row],[Média]]</f>
        <v>6.227044644352113E-2</v>
      </c>
      <c r="N28" s="11">
        <f>MAX(closen[[#This Row],[2011]:[2018]])-MIN(closen[[#This Row],[2011]:[2018]])</f>
        <v>0.15744680851063797</v>
      </c>
    </row>
    <row r="29" spans="1:14" x14ac:dyDescent="0.25">
      <c r="A29" s="1" t="s">
        <v>9</v>
      </c>
      <c r="B29" s="5">
        <v>0.84210526315789502</v>
      </c>
      <c r="C29" s="5">
        <v>1</v>
      </c>
      <c r="D29" s="5">
        <v>0.891891891891892</v>
      </c>
      <c r="E29" s="5">
        <v>0.93023255813953498</v>
      </c>
      <c r="F29" s="5">
        <v>0.9</v>
      </c>
      <c r="G29" s="5">
        <v>0.92156862745098</v>
      </c>
      <c r="H29" s="5">
        <v>0.92727272727272703</v>
      </c>
      <c r="I29" s="5">
        <v>0.83606557377049195</v>
      </c>
      <c r="J29" s="5">
        <f>SUM(closen[[#This Row],[2011]:[2018]])</f>
        <v>7.2491366416835215</v>
      </c>
      <c r="K29" s="5">
        <f>AVERAGE(closen[[#This Row],[2011]:[2018]])</f>
        <v>0.90614208021044018</v>
      </c>
      <c r="L29" s="9">
        <f>(closen[[#This Row],[2018]]/INDEX(closen[[#This Row],[2011]:[2018]],MATCH(TRUE,INDEX((closen[[#This Row],[2011]:[2018]]&lt;&gt;""),0),0)))-1</f>
        <v>-7.1721311475411165E-3</v>
      </c>
      <c r="M29" s="9">
        <f>_xlfn.STDEV.S(closen[[#This Row],[2011]:[2018]])/closen[[#This Row],[Média]]</f>
        <v>5.7986886013979659E-2</v>
      </c>
      <c r="N29" s="11">
        <f>MAX(closen[[#This Row],[2011]:[2018]])-MIN(closen[[#This Row],[2011]:[2018]])</f>
        <v>0.16393442622950805</v>
      </c>
    </row>
    <row r="30" spans="1:14" x14ac:dyDescent="0.25">
      <c r="A30" s="1" t="s">
        <v>32</v>
      </c>
      <c r="B30" s="5" t="s">
        <v>27</v>
      </c>
      <c r="C30" s="5">
        <v>0.82142857142857095</v>
      </c>
      <c r="D30" s="5">
        <v>0.82499999999999996</v>
      </c>
      <c r="E30" s="5">
        <v>0.97560975609756095</v>
      </c>
      <c r="F30" s="5">
        <v>0.9375</v>
      </c>
      <c r="G30" s="5">
        <v>0.94</v>
      </c>
      <c r="H30" s="5">
        <v>0.86440677966101698</v>
      </c>
      <c r="I30" s="5">
        <v>0.82258064516129004</v>
      </c>
      <c r="J30" s="5">
        <f>SUM(closen[[#This Row],[2011]:[2018]])</f>
        <v>6.1865257523484392</v>
      </c>
      <c r="K30" s="5">
        <f>AVERAGE(closen[[#This Row],[2011]:[2018]])</f>
        <v>0.88378939319263417</v>
      </c>
      <c r="L30" s="9">
        <f>(closen[[#This Row],[2018]]/INDEX(closen[[#This Row],[2011]:[2018]],MATCH(TRUE,INDEX((closen[[#This Row],[2011]:[2018]]&lt;&gt;""),0),0)))-1</f>
        <v>1.4025245441797729E-3</v>
      </c>
      <c r="M30" s="9">
        <f>_xlfn.STDEV.S(closen[[#This Row],[2011]:[2018]])/closen[[#This Row],[Média]]</f>
        <v>7.4401757335481516E-2</v>
      </c>
      <c r="N30" s="11">
        <f>MAX(closen[[#This Row],[2011]:[2018]])-MIN(closen[[#This Row],[2011]:[2018]])</f>
        <v>0.15418118466899</v>
      </c>
    </row>
    <row r="31" spans="1:14" x14ac:dyDescent="0.25">
      <c r="A31" s="1" t="s">
        <v>11</v>
      </c>
      <c r="B31" s="5">
        <v>0.72727272727272696</v>
      </c>
      <c r="C31" s="5">
        <v>0.88461538461538503</v>
      </c>
      <c r="D31" s="5">
        <v>0.80487804878048796</v>
      </c>
      <c r="E31" s="5">
        <v>0.952380952380952</v>
      </c>
      <c r="F31" s="5">
        <v>0.9375</v>
      </c>
      <c r="G31" s="5">
        <v>0.88679245283018904</v>
      </c>
      <c r="H31" s="5">
        <v>0.82258064516129004</v>
      </c>
      <c r="I31" s="5">
        <v>0.82258064516129004</v>
      </c>
      <c r="J31" s="5">
        <f>SUM(closen[[#This Row],[2011]:[2018]])</f>
        <v>6.8386008562023211</v>
      </c>
      <c r="K31" s="5">
        <f>AVERAGE(closen[[#This Row],[2011]:[2018]])</f>
        <v>0.85482510702529013</v>
      </c>
      <c r="L31" s="9">
        <f>(closen[[#This Row],[2018]]/INDEX(closen[[#This Row],[2011]:[2018]],MATCH(TRUE,INDEX((closen[[#This Row],[2011]:[2018]]&lt;&gt;""),0),0)))-1</f>
        <v>0.13104838709677424</v>
      </c>
      <c r="M31" s="9">
        <f>_xlfn.STDEV.S(closen[[#This Row],[2011]:[2018]])/closen[[#This Row],[Média]]</f>
        <v>8.7436340899829199E-2</v>
      </c>
      <c r="N31" s="11">
        <f>MAX(closen[[#This Row],[2011]:[2018]])-MIN(closen[[#This Row],[2011]:[2018]])</f>
        <v>0.22510822510822504</v>
      </c>
    </row>
    <row r="32" spans="1:14" x14ac:dyDescent="0.25">
      <c r="A32" s="1" t="s">
        <v>25</v>
      </c>
      <c r="B32" s="5">
        <v>0.88888888888888895</v>
      </c>
      <c r="C32" s="5">
        <v>0.85185185185185197</v>
      </c>
      <c r="D32" s="5">
        <v>0.84615384615384603</v>
      </c>
      <c r="E32" s="5">
        <v>0.97560975609756095</v>
      </c>
      <c r="F32" s="5">
        <v>0.97826086956521696</v>
      </c>
      <c r="G32" s="5">
        <v>0.97916666666666696</v>
      </c>
      <c r="H32" s="5">
        <v>0.92727272727272703</v>
      </c>
      <c r="I32" s="5">
        <v>0.80952380952380998</v>
      </c>
      <c r="J32" s="5">
        <f>SUM(closen[[#This Row],[2011]:[2018]])</f>
        <v>7.256728416020569</v>
      </c>
      <c r="K32" s="5">
        <f>AVERAGE(closen[[#This Row],[2011]:[2018]])</f>
        <v>0.90709105200257112</v>
      </c>
      <c r="L32" s="9">
        <f>(closen[[#This Row],[2018]]/INDEX(closen[[#This Row],[2011]:[2018]],MATCH(TRUE,INDEX((closen[[#This Row],[2011]:[2018]]&lt;&gt;""),0),0)))-1</f>
        <v>-8.9285714285713857E-2</v>
      </c>
      <c r="M32" s="9">
        <f>_xlfn.STDEV.S(closen[[#This Row],[2011]:[2018]])/closen[[#This Row],[Média]]</f>
        <v>7.4511391804133312E-2</v>
      </c>
      <c r="N32" s="11">
        <f>MAX(closen[[#This Row],[2011]:[2018]])-MIN(closen[[#This Row],[2011]:[2018]])</f>
        <v>0.16964285714285698</v>
      </c>
    </row>
    <row r="33" spans="1:14" x14ac:dyDescent="0.25">
      <c r="A33" s="1" t="s">
        <v>17</v>
      </c>
      <c r="B33" s="5">
        <v>0.76190476190476197</v>
      </c>
      <c r="C33" s="5">
        <v>0.88461538461538503</v>
      </c>
      <c r="D33" s="5">
        <v>0.91666666666666696</v>
      </c>
      <c r="E33" s="5">
        <v>0.952380952380952</v>
      </c>
      <c r="F33" s="5">
        <v>0.95744680851063801</v>
      </c>
      <c r="G33" s="5">
        <v>0.95918367346938804</v>
      </c>
      <c r="H33" s="5">
        <v>0.91071428571428603</v>
      </c>
      <c r="I33" s="5">
        <v>0.80952380952380998</v>
      </c>
      <c r="J33" s="5">
        <f>SUM(closen[[#This Row],[2011]:[2018]])</f>
        <v>7.1524363427858884</v>
      </c>
      <c r="K33" s="5">
        <f>AVERAGE(closen[[#This Row],[2011]:[2018]])</f>
        <v>0.89405454284823604</v>
      </c>
      <c r="L33" s="9">
        <f>(closen[[#This Row],[2018]]/INDEX(closen[[#This Row],[2011]:[2018]],MATCH(TRUE,INDEX((closen[[#This Row],[2011]:[2018]]&lt;&gt;""),0),0)))-1</f>
        <v>6.2500000000000444E-2</v>
      </c>
      <c r="M33" s="9">
        <f>_xlfn.STDEV.S(closen[[#This Row],[2011]:[2018]])/closen[[#This Row],[Média]]</f>
        <v>8.1482130001963665E-2</v>
      </c>
      <c r="N33" s="11">
        <f>MAX(closen[[#This Row],[2011]:[2018]])-MIN(closen[[#This Row],[2011]:[2018]])</f>
        <v>0.19727891156462607</v>
      </c>
    </row>
    <row r="34" spans="1:14" x14ac:dyDescent="0.25">
      <c r="A34" s="1" t="s">
        <v>12</v>
      </c>
      <c r="B34" s="5">
        <v>0.88888888888888895</v>
      </c>
      <c r="C34" s="5">
        <v>1</v>
      </c>
      <c r="D34" s="5">
        <v>1</v>
      </c>
      <c r="E34" s="5">
        <v>0.97560975609756095</v>
      </c>
      <c r="F34" s="5">
        <v>0.95744680851063801</v>
      </c>
      <c r="G34" s="5">
        <v>0.92156862745098</v>
      </c>
      <c r="H34" s="5">
        <v>0.89473684210526305</v>
      </c>
      <c r="I34" s="5">
        <v>0.78461538461538505</v>
      </c>
      <c r="J34" s="5">
        <f>SUM(closen[[#This Row],[2011]:[2018]])</f>
        <v>7.4228663076687162</v>
      </c>
      <c r="K34" s="5">
        <f>AVERAGE(closen[[#This Row],[2011]:[2018]])</f>
        <v>0.92785828845858953</v>
      </c>
      <c r="L34" s="9">
        <f>(closen[[#This Row],[2018]]/INDEX(closen[[#This Row],[2011]:[2018]],MATCH(TRUE,INDEX((closen[[#This Row],[2011]:[2018]]&lt;&gt;""),0),0)))-1</f>
        <v>-0.11730769230769189</v>
      </c>
      <c r="M34" s="9">
        <f>_xlfn.STDEV.S(closen[[#This Row],[2011]:[2018]])/closen[[#This Row],[Média]]</f>
        <v>7.8077999733784098E-2</v>
      </c>
      <c r="N34" s="11">
        <f>MAX(closen[[#This Row],[2011]:[2018]])-MIN(closen[[#This Row],[2011]:[2018]])</f>
        <v>0.21538461538461495</v>
      </c>
    </row>
    <row r="35" spans="1:14" x14ac:dyDescent="0.25">
      <c r="A35" s="7" t="s">
        <v>52</v>
      </c>
      <c r="B35" s="5" t="s">
        <v>27</v>
      </c>
      <c r="C35" s="5" t="s">
        <v>27</v>
      </c>
      <c r="D35" s="5" t="s">
        <v>27</v>
      </c>
      <c r="E35" s="5" t="s">
        <v>27</v>
      </c>
      <c r="F35" s="5">
        <v>0.83333333333333304</v>
      </c>
      <c r="G35" s="5">
        <v>0.79661016949152497</v>
      </c>
      <c r="H35" s="5">
        <v>0.80952380952380998</v>
      </c>
      <c r="I35" s="5">
        <v>0.78461538461538505</v>
      </c>
      <c r="J35" s="5">
        <f>SUM(closen[[#This Row],[2011]:[2018]])</f>
        <v>3.2240826969640533</v>
      </c>
      <c r="K35" s="5">
        <f>AVERAGE(closen[[#This Row],[2011]:[2018]])</f>
        <v>0.80602067424101331</v>
      </c>
      <c r="L35" s="9">
        <f>(closen[[#This Row],[2018]]/INDEX(closen[[#This Row],[2011]:[2018]],MATCH(TRUE,INDEX((closen[[#This Row],[2011]:[2018]]&lt;&gt;""),0),0)))-1</f>
        <v>-5.8461538461537566E-2</v>
      </c>
      <c r="M35" s="9">
        <f>_xlfn.STDEV.S(closen[[#This Row],[2011]:[2018]])/closen[[#This Row],[Média]]</f>
        <v>2.5876051225301448E-2</v>
      </c>
      <c r="N35" s="11">
        <f>MAX(closen[[#This Row],[2011]:[2018]])-MIN(closen[[#This Row],[2011]:[2018]])</f>
        <v>4.871794871794799E-2</v>
      </c>
    </row>
    <row r="36" spans="1:14" x14ac:dyDescent="0.25">
      <c r="A36" s="1" t="s">
        <v>54</v>
      </c>
      <c r="B36" s="5" t="s">
        <v>27</v>
      </c>
      <c r="C36" s="5" t="s">
        <v>27</v>
      </c>
      <c r="D36" s="5" t="s">
        <v>27</v>
      </c>
      <c r="E36" s="5" t="s">
        <v>27</v>
      </c>
      <c r="F36" s="5">
        <v>0.608108108108108</v>
      </c>
      <c r="G36" s="5">
        <v>0.74603174603174605</v>
      </c>
      <c r="H36" s="5">
        <v>0.796875</v>
      </c>
      <c r="I36" s="5">
        <v>0.78461538461538505</v>
      </c>
      <c r="J36" s="5">
        <f>SUM(closen[[#This Row],[2011]:[2018]])</f>
        <v>2.9356302387552389</v>
      </c>
      <c r="K36" s="5">
        <f>AVERAGE(closen[[#This Row],[2011]:[2018]])</f>
        <v>0.73390755968880972</v>
      </c>
      <c r="L36" s="9">
        <f>(closen[[#This Row],[2018]]/INDEX(closen[[#This Row],[2011]:[2018]],MATCH(TRUE,INDEX((closen[[#This Row],[2011]:[2018]]&lt;&gt;""),0),0)))-1</f>
        <v>0.29025641025641113</v>
      </c>
      <c r="M36" s="9">
        <f>_xlfn.STDEV.S(closen[[#This Row],[2011]:[2018]])/closen[[#This Row],[Média]]</f>
        <v>0.11802473242871403</v>
      </c>
      <c r="N36" s="11">
        <f>MAX(closen[[#This Row],[2011]:[2018]])-MIN(closen[[#This Row],[2011]:[2018]])</f>
        <v>0.188766891891892</v>
      </c>
    </row>
    <row r="37" spans="1:14" x14ac:dyDescent="0.25">
      <c r="A37" s="1" t="s">
        <v>18</v>
      </c>
      <c r="B37" s="5">
        <v>0.76190476190476197</v>
      </c>
      <c r="C37" s="5">
        <v>0.88461538461538503</v>
      </c>
      <c r="D37" s="5">
        <v>0.86842105263157898</v>
      </c>
      <c r="E37" s="5">
        <v>0.93023255813953498</v>
      </c>
      <c r="F37" s="5">
        <v>0.9375</v>
      </c>
      <c r="G37" s="5">
        <v>0.88679245283018904</v>
      </c>
      <c r="H37" s="5">
        <v>0.83606557377049195</v>
      </c>
      <c r="I37" s="5">
        <v>0.77272727272727304</v>
      </c>
      <c r="J37" s="5">
        <f>SUM(closen[[#This Row],[2011]:[2018]])</f>
        <v>6.878259056619215</v>
      </c>
      <c r="K37" s="5">
        <f>AVERAGE(closen[[#This Row],[2011]:[2018]])</f>
        <v>0.85978238207740187</v>
      </c>
      <c r="L37" s="9">
        <f>(closen[[#This Row],[2018]]/INDEX(closen[[#This Row],[2011]:[2018]],MATCH(TRUE,INDEX((closen[[#This Row],[2011]:[2018]]&lt;&gt;""),0),0)))-1</f>
        <v>1.4204545454545858E-2</v>
      </c>
      <c r="M37" s="9">
        <f>_xlfn.STDEV.S(closen[[#This Row],[2011]:[2018]])/closen[[#This Row],[Média]]</f>
        <v>7.6325842468604563E-2</v>
      </c>
      <c r="N37" s="11">
        <f>MAX(closen[[#This Row],[2011]:[2018]])-MIN(closen[[#This Row],[2011]:[2018]])</f>
        <v>0.17559523809523803</v>
      </c>
    </row>
    <row r="38" spans="1:14" x14ac:dyDescent="0.25">
      <c r="A38" s="1" t="s">
        <v>30</v>
      </c>
      <c r="B38" s="5"/>
      <c r="C38" s="5"/>
      <c r="D38" s="5">
        <v>0.97058823529411797</v>
      </c>
      <c r="E38" s="5">
        <v>0.97560975609756095</v>
      </c>
      <c r="F38" s="5">
        <v>0.91836734693877597</v>
      </c>
      <c r="G38" s="5">
        <v>0.90384615384615397</v>
      </c>
      <c r="H38" s="5">
        <v>0.80952380952380998</v>
      </c>
      <c r="I38" s="5">
        <v>0.75</v>
      </c>
      <c r="J38" s="5">
        <f>SUM(closen[[#This Row],[2011]:[2018]])</f>
        <v>5.3279353017004194</v>
      </c>
      <c r="K38" s="5">
        <f>AVERAGE(closen[[#This Row],[2011]:[2018]])</f>
        <v>0.88798921695006994</v>
      </c>
      <c r="L38" s="9">
        <f>(closen[[#This Row],[2018]]/INDEX(closen[[#This Row],[2011]:[2018]],MATCH(TRUE,INDEX((closen[[#This Row],[2011]:[2018]]&lt;&gt;""),0),0)))-1</f>
        <v>-0.22727272727272751</v>
      </c>
      <c r="M38" s="9">
        <f>_xlfn.STDEV.S(closen[[#This Row],[2011]:[2018]])/closen[[#This Row],[Média]]</f>
        <v>0.10181708151600082</v>
      </c>
      <c r="N38" s="11">
        <f>MAX(closen[[#This Row],[2011]:[2018]])-MIN(closen[[#This Row],[2011]:[2018]])</f>
        <v>0.22560975609756095</v>
      </c>
    </row>
    <row r="39" spans="1:14" x14ac:dyDescent="0.25">
      <c r="A39" s="1" t="s">
        <v>42</v>
      </c>
      <c r="B39" s="5" t="s">
        <v>27</v>
      </c>
      <c r="C39" s="5" t="s">
        <v>27</v>
      </c>
      <c r="D39" s="5">
        <v>0.80487804878048796</v>
      </c>
      <c r="E39" s="5">
        <v>0.90909090909090895</v>
      </c>
      <c r="F39" s="5">
        <v>0.9</v>
      </c>
      <c r="G39" s="5">
        <v>0.85454545454545405</v>
      </c>
      <c r="H39" s="5">
        <v>0.85</v>
      </c>
      <c r="I39" s="5">
        <v>0.75</v>
      </c>
      <c r="J39" s="5">
        <f>SUM(closen[[#This Row],[2011]:[2018]])</f>
        <v>5.0685144124168504</v>
      </c>
      <c r="K39" s="5">
        <f>AVERAGE(closen[[#This Row],[2011]:[2018]])</f>
        <v>0.84475240206947511</v>
      </c>
      <c r="L39" s="9">
        <f>(closen[[#This Row],[2018]]/INDEX(closen[[#This Row],[2011]:[2018]],MATCH(TRUE,INDEX((closen[[#This Row],[2011]:[2018]]&lt;&gt;""),0),0)))-1</f>
        <v>-6.8181818181818343E-2</v>
      </c>
      <c r="M39" s="9">
        <f>_xlfn.STDEV.S(closen[[#This Row],[2011]:[2018]])/closen[[#This Row],[Média]]</f>
        <v>7.079583945151037E-2</v>
      </c>
      <c r="N39" s="11">
        <f>MAX(closen[[#This Row],[2011]:[2018]])-MIN(closen[[#This Row],[2011]:[2018]])</f>
        <v>0.15909090909090895</v>
      </c>
    </row>
    <row r="40" spans="1:14" x14ac:dyDescent="0.25">
      <c r="A40" s="1" t="s">
        <v>61</v>
      </c>
      <c r="B40" s="5" t="s">
        <v>27</v>
      </c>
      <c r="C40" s="5" t="s">
        <v>27</v>
      </c>
      <c r="D40" s="5" t="s">
        <v>27</v>
      </c>
      <c r="E40" s="5" t="s">
        <v>27</v>
      </c>
      <c r="F40" s="5" t="s">
        <v>27</v>
      </c>
      <c r="G40" s="5" t="s">
        <v>27</v>
      </c>
      <c r="H40" s="5">
        <v>0.80952380952380998</v>
      </c>
      <c r="I40" s="5">
        <v>0.75</v>
      </c>
      <c r="J40" s="5">
        <f>SUM(closen[[#This Row],[2011]:[2018]])</f>
        <v>1.55952380952381</v>
      </c>
      <c r="K40" s="5">
        <f>AVERAGE(closen[[#This Row],[2011]:[2018]])</f>
        <v>0.77976190476190499</v>
      </c>
      <c r="L40" s="9">
        <f>(closen[[#This Row],[2018]]/INDEX(closen[[#This Row],[2011]:[2018]],MATCH(TRUE,INDEX((closen[[#This Row],[2011]:[2018]]&lt;&gt;""),0),0)))-1</f>
        <v>-7.3529411764706398E-2</v>
      </c>
      <c r="M40" s="9">
        <f>_xlfn.STDEV.S(closen[[#This Row],[2011]:[2018]])/closen[[#This Row],[Média]]</f>
        <v>5.397761688446967E-2</v>
      </c>
      <c r="N40" s="11">
        <f>MAX(closen[[#This Row],[2011]:[2018]])-MIN(closen[[#This Row],[2011]:[2018]])</f>
        <v>5.9523809523809978E-2</v>
      </c>
    </row>
    <row r="41" spans="1:14" x14ac:dyDescent="0.25">
      <c r="A41" s="1" t="s">
        <v>53</v>
      </c>
      <c r="B41" s="5" t="s">
        <v>27</v>
      </c>
      <c r="C41" s="5" t="s">
        <v>27</v>
      </c>
      <c r="D41" s="5" t="s">
        <v>27</v>
      </c>
      <c r="E41" s="5"/>
      <c r="F41" s="5">
        <v>0.569620253164557</v>
      </c>
      <c r="G41" s="5">
        <v>0.87037037037037002</v>
      </c>
      <c r="H41" s="5">
        <v>0.78461538461538505</v>
      </c>
      <c r="I41" s="5">
        <v>0.75</v>
      </c>
      <c r="J41" s="5">
        <f>SUM(closen[[#This Row],[2011]:[2018]])</f>
        <v>2.9746060081503121</v>
      </c>
      <c r="K41" s="5">
        <f>AVERAGE(closen[[#This Row],[2011]:[2018]])</f>
        <v>0.74365150203757802</v>
      </c>
      <c r="L41" s="9">
        <f>(closen[[#This Row],[2018]]/INDEX(closen[[#This Row],[2011]:[2018]],MATCH(TRUE,INDEX((closen[[#This Row],[2011]:[2018]]&lt;&gt;""),0),0)))-1</f>
        <v>0.31666666666666665</v>
      </c>
      <c r="M41" s="9">
        <f>_xlfn.STDEV.S(closen[[#This Row],[2011]:[2018]])/closen[[#This Row],[Média]]</f>
        <v>0.17020599588940297</v>
      </c>
      <c r="N41" s="11">
        <f>MAX(closen[[#This Row],[2011]:[2018]])-MIN(closen[[#This Row],[2011]:[2018]])</f>
        <v>0.30075011720581302</v>
      </c>
    </row>
    <row r="42" spans="1:14" x14ac:dyDescent="0.25">
      <c r="A42" s="22" t="s">
        <v>58</v>
      </c>
      <c r="B42" s="5" t="s">
        <v>27</v>
      </c>
      <c r="C42" s="5" t="s">
        <v>27</v>
      </c>
      <c r="D42" s="5" t="s">
        <v>27</v>
      </c>
      <c r="E42" s="5" t="s">
        <v>27</v>
      </c>
      <c r="F42" s="5"/>
      <c r="G42" s="5">
        <v>0.70149253731343297</v>
      </c>
      <c r="H42" s="5">
        <v>0.67105263157894701</v>
      </c>
      <c r="I42" s="5">
        <v>0.75</v>
      </c>
      <c r="J42" s="5">
        <f>SUM(closen[[#This Row],[2011]:[2018]])</f>
        <v>2.1225451688923798</v>
      </c>
      <c r="K42" s="5">
        <f>AVERAGE(closen[[#This Row],[2011]:[2018]])</f>
        <v>0.70751505629745992</v>
      </c>
      <c r="L42" s="9">
        <f>(closen[[#This Row],[2018]]/INDEX(closen[[#This Row],[2011]:[2018]],MATCH(TRUE,INDEX((closen[[#This Row],[2011]:[2018]]&lt;&gt;""),0),0)))-1</f>
        <v>6.9148936170212449E-2</v>
      </c>
      <c r="M42" s="9">
        <f>_xlfn.STDEV.S(closen[[#This Row],[2011]:[2018]])/closen[[#This Row],[Média]]</f>
        <v>5.627691582351553E-2</v>
      </c>
      <c r="N42" s="11">
        <f>MAX(closen[[#This Row],[2011]:[2018]])-MIN(closen[[#This Row],[2011]:[2018]])</f>
        <v>7.8947368421052988E-2</v>
      </c>
    </row>
    <row r="43" spans="1:14" x14ac:dyDescent="0.25">
      <c r="A43" s="1" t="s">
        <v>21</v>
      </c>
      <c r="B43" s="5">
        <v>0.66666666666666696</v>
      </c>
      <c r="C43" s="5">
        <v>0.79310344827586199</v>
      </c>
      <c r="D43" s="5">
        <v>0.97058823529411797</v>
      </c>
      <c r="E43" s="5">
        <v>0.93023255813953498</v>
      </c>
      <c r="F43" s="5">
        <v>0.9375</v>
      </c>
      <c r="G43" s="5">
        <v>0.90384615384615397</v>
      </c>
      <c r="H43" s="5">
        <v>0.82258064516129004</v>
      </c>
      <c r="I43" s="5">
        <v>0.73913043478260898</v>
      </c>
      <c r="J43" s="5">
        <f>SUM(closen[[#This Row],[2011]:[2018]])</f>
        <v>6.7636481421662351</v>
      </c>
      <c r="K43" s="5">
        <f>AVERAGE(closen[[#This Row],[2011]:[2018]])</f>
        <v>0.84545601777077939</v>
      </c>
      <c r="L43" s="9">
        <f>(closen[[#This Row],[2018]]/INDEX(closen[[#This Row],[2011]:[2018]],MATCH(TRUE,INDEX((closen[[#This Row],[2011]:[2018]]&lt;&gt;""),0),0)))-1</f>
        <v>0.10869565217391308</v>
      </c>
      <c r="M43" s="9">
        <f>_xlfn.STDEV.S(closen[[#This Row],[2011]:[2018]])/closen[[#This Row],[Média]]</f>
        <v>0.12743898484742042</v>
      </c>
      <c r="N43" s="11">
        <f>MAX(closen[[#This Row],[2011]:[2018]])-MIN(closen[[#This Row],[2011]:[2018]])</f>
        <v>0.30392156862745101</v>
      </c>
    </row>
    <row r="44" spans="1:14" x14ac:dyDescent="0.25">
      <c r="A44" s="1" t="s">
        <v>50</v>
      </c>
      <c r="B44" s="5" t="s">
        <v>27</v>
      </c>
      <c r="C44" s="5" t="s">
        <v>27</v>
      </c>
      <c r="D44" s="5" t="s">
        <v>27</v>
      </c>
      <c r="E44" s="5">
        <v>0.83333333333333304</v>
      </c>
      <c r="F44" s="5">
        <v>0.9</v>
      </c>
      <c r="G44" s="5">
        <v>0.82456140350877205</v>
      </c>
      <c r="H44" s="5">
        <v>0.78461538461538505</v>
      </c>
      <c r="I44" s="5">
        <v>0.73913043478260898</v>
      </c>
      <c r="J44" s="5">
        <f>SUM(closen[[#This Row],[2011]:[2018]])</f>
        <v>4.0816405562400986</v>
      </c>
      <c r="K44" s="5">
        <f>AVERAGE(closen[[#This Row],[2011]:[2018]])</f>
        <v>0.81632811124801974</v>
      </c>
      <c r="L44" s="9">
        <f>(closen[[#This Row],[2018]]/INDEX(closen[[#This Row],[2011]:[2018]],MATCH(TRUE,INDEX((closen[[#This Row],[2011]:[2018]]&lt;&gt;""),0),0)))-1</f>
        <v>-0.11304347826086891</v>
      </c>
      <c r="M44" s="9">
        <f>_xlfn.STDEV.S(closen[[#This Row],[2011]:[2018]])/closen[[#This Row],[Média]]</f>
        <v>7.3303411607923405E-2</v>
      </c>
      <c r="N44" s="11">
        <f>MAX(closen[[#This Row],[2011]:[2018]])-MIN(closen[[#This Row],[2011]:[2018]])</f>
        <v>0.16086956521739104</v>
      </c>
    </row>
    <row r="45" spans="1:14" x14ac:dyDescent="0.25">
      <c r="A45" s="1" t="s">
        <v>64</v>
      </c>
      <c r="B45" s="5" t="s">
        <v>27</v>
      </c>
      <c r="C45" s="5" t="s">
        <v>27</v>
      </c>
      <c r="D45" s="5" t="s">
        <v>27</v>
      </c>
      <c r="E45" s="5" t="s">
        <v>27</v>
      </c>
      <c r="F45" s="5" t="s">
        <v>27</v>
      </c>
      <c r="G45" s="5" t="s">
        <v>27</v>
      </c>
      <c r="H45" s="5" t="s">
        <v>27</v>
      </c>
      <c r="I45" s="5">
        <v>0.69863013698630105</v>
      </c>
      <c r="J45" s="5">
        <f>SUM(closen[[#This Row],[2011]:[2018]])</f>
        <v>0.69863013698630105</v>
      </c>
      <c r="K45" s="5">
        <f>AVERAGE(closen[[#This Row],[2011]:[2018]])</f>
        <v>0.69863013698630105</v>
      </c>
      <c r="L45" s="9">
        <f>(closen[[#This Row],[2018]]/INDEX(closen[[#This Row],[2011]:[2018]],MATCH(TRUE,INDEX((closen[[#This Row],[2011]:[2018]]&lt;&gt;""),0),0)))-1</f>
        <v>0</v>
      </c>
      <c r="M45" s="9" t="e">
        <f>_xlfn.STDEV.S(closen[[#This Row],[2011]:[2018]])/closen[[#This Row],[Média]]</f>
        <v>#DIV/0!</v>
      </c>
      <c r="N45" s="11">
        <f>MAX(closen[[#This Row],[2011]:[2018]])-MIN(closen[[#This Row],[2011]:[2018]])</f>
        <v>0</v>
      </c>
    </row>
    <row r="46" spans="1:14" x14ac:dyDescent="0.25">
      <c r="A46" s="1" t="s">
        <v>56</v>
      </c>
      <c r="B46" s="5" t="s">
        <v>27</v>
      </c>
      <c r="C46" s="5" t="s">
        <v>27</v>
      </c>
      <c r="D46" s="5" t="s">
        <v>27</v>
      </c>
      <c r="E46" s="5" t="s">
        <v>27</v>
      </c>
      <c r="F46" s="5"/>
      <c r="G46" s="5">
        <v>0.54651162790697705</v>
      </c>
      <c r="H46" s="5">
        <v>0.75</v>
      </c>
      <c r="I46" s="5">
        <v>0.68918918918918903</v>
      </c>
      <c r="J46" s="5">
        <f>SUM(closen[[#This Row],[2011]:[2018]])</f>
        <v>1.9857008170961661</v>
      </c>
      <c r="K46" s="5">
        <f>AVERAGE(closen[[#This Row],[2011]:[2018]])</f>
        <v>0.66190027236538873</v>
      </c>
      <c r="L46" s="9">
        <f>(closen[[#This Row],[2018]]/INDEX(closen[[#This Row],[2011]:[2018]],MATCH(TRUE,INDEX((closen[[#This Row],[2011]:[2018]]&lt;&gt;""),0),0)))-1</f>
        <v>0.26106958021851545</v>
      </c>
      <c r="M46" s="9">
        <f>_xlfn.STDEV.S(closen[[#This Row],[2011]:[2018]])/closen[[#This Row],[Média]]</f>
        <v>0.15780750009920358</v>
      </c>
      <c r="N46" s="11">
        <f>MAX(closen[[#This Row],[2011]:[2018]])-MIN(closen[[#This Row],[2011]:[2018]])</f>
        <v>0.20348837209302295</v>
      </c>
    </row>
    <row r="47" spans="1:14" x14ac:dyDescent="0.25">
      <c r="A47" s="6" t="s">
        <v>38</v>
      </c>
      <c r="B47" s="5" t="s">
        <v>27</v>
      </c>
      <c r="C47" s="5" t="s">
        <v>27</v>
      </c>
      <c r="D47" s="5">
        <v>0.66</v>
      </c>
      <c r="E47" s="5">
        <v>0.8</v>
      </c>
      <c r="F47" s="5">
        <v>0.91836734693877597</v>
      </c>
      <c r="G47" s="5">
        <v>0.90384615384615397</v>
      </c>
      <c r="H47" s="5">
        <v>0.796875</v>
      </c>
      <c r="I47" s="5">
        <v>0.68</v>
      </c>
      <c r="J47" s="5">
        <f>SUM(closen[[#This Row],[2011]:[2018]])</f>
        <v>4.7590885007849293</v>
      </c>
      <c r="K47" s="5">
        <f>AVERAGE(closen[[#This Row],[2011]:[2018]])</f>
        <v>0.79318141679748821</v>
      </c>
      <c r="L47" s="9">
        <f>(closen[[#This Row],[2018]]/INDEX(closen[[#This Row],[2011]:[2018]],MATCH(TRUE,INDEX((closen[[#This Row],[2011]:[2018]]&lt;&gt;""),0),0)))-1</f>
        <v>3.0303030303030276E-2</v>
      </c>
      <c r="M47" s="9">
        <f>_xlfn.STDEV.S(closen[[#This Row],[2011]:[2018]])/closen[[#This Row],[Média]]</f>
        <v>0.13640039432362192</v>
      </c>
      <c r="N47" s="11">
        <f>MAX(closen[[#This Row],[2011]:[2018]])-MIN(closen[[#This Row],[2011]:[2018]])</f>
        <v>0.25836734693877594</v>
      </c>
    </row>
    <row r="48" spans="1:14" x14ac:dyDescent="0.25">
      <c r="A48" s="22" t="s">
        <v>36</v>
      </c>
      <c r="B48" s="5" t="s">
        <v>27</v>
      </c>
      <c r="C48" s="5" t="s">
        <v>27</v>
      </c>
      <c r="D48" s="5">
        <v>0.75</v>
      </c>
      <c r="E48" s="5">
        <v>0.90909090909090895</v>
      </c>
      <c r="F48" s="5">
        <v>0.88235294117647101</v>
      </c>
      <c r="G48" s="5">
        <v>0.85454545454545405</v>
      </c>
      <c r="H48" s="5">
        <v>0.69863013698630105</v>
      </c>
      <c r="I48" s="5">
        <v>0.67105263157894701</v>
      </c>
      <c r="J48" s="5">
        <f>SUM(closen[[#This Row],[2011]:[2018]])</f>
        <v>4.7656720733780826</v>
      </c>
      <c r="K48" s="5">
        <f>AVERAGE(closen[[#This Row],[2011]:[2018]])</f>
        <v>0.79427867889634707</v>
      </c>
      <c r="L48" s="9">
        <f>(closen[[#This Row],[2018]]/INDEX(closen[[#This Row],[2011]:[2018]],MATCH(TRUE,INDEX((closen[[#This Row],[2011]:[2018]]&lt;&gt;""),0),0)))-1</f>
        <v>-0.10526315789473728</v>
      </c>
      <c r="M48" s="9">
        <f>_xlfn.STDEV.S(closen[[#This Row],[2011]:[2018]])/closen[[#This Row],[Média]]</f>
        <v>0.12698465432856049</v>
      </c>
      <c r="N48" s="11">
        <f>MAX(closen[[#This Row],[2011]:[2018]])-MIN(closen[[#This Row],[2011]:[2018]])</f>
        <v>0.23803827751196194</v>
      </c>
    </row>
    <row r="49" spans="1:19" x14ac:dyDescent="0.25">
      <c r="A49" s="1" t="s">
        <v>35</v>
      </c>
      <c r="B49" s="5"/>
      <c r="C49" s="5"/>
      <c r="D49" s="5">
        <v>0.82499999999999996</v>
      </c>
      <c r="E49" s="5">
        <v>0.83333333333333304</v>
      </c>
      <c r="F49" s="5">
        <v>0.91836734693877597</v>
      </c>
      <c r="G49" s="5">
        <v>0.82456140350877205</v>
      </c>
      <c r="H49" s="5">
        <v>0.71830985915492995</v>
      </c>
      <c r="I49" s="5">
        <v>0.662337662337662</v>
      </c>
      <c r="J49" s="5">
        <f>SUM(closen[[#This Row],[2011]:[2018]])</f>
        <v>4.7819096052734729</v>
      </c>
      <c r="K49" s="5">
        <f>AVERAGE(closen[[#This Row],[2011]:[2018]])</f>
        <v>0.79698493421224548</v>
      </c>
      <c r="L49" s="9">
        <f>(closen[[#This Row],[2018]]/INDEX(closen[[#This Row],[2011]:[2018]],MATCH(TRUE,INDEX((closen[[#This Row],[2011]:[2018]]&lt;&gt;""),0),0)))-1</f>
        <v>-0.19716646989374298</v>
      </c>
      <c r="M49" s="9">
        <f>_xlfn.STDEV.S(closen[[#This Row],[2011]:[2018]])/closen[[#This Row],[Média]]</f>
        <v>0.11488803000579755</v>
      </c>
      <c r="N49" s="11">
        <f>MAX(closen[[#This Row],[2011]:[2018]])-MIN(closen[[#This Row],[2011]:[2018]])</f>
        <v>0.25602968460111397</v>
      </c>
    </row>
    <row r="50" spans="1:19" x14ac:dyDescent="0.25">
      <c r="A50" s="22" t="s">
        <v>60</v>
      </c>
      <c r="B50" s="5" t="s">
        <v>27</v>
      </c>
      <c r="C50" s="5" t="s">
        <v>27</v>
      </c>
      <c r="D50" s="5" t="s">
        <v>27</v>
      </c>
      <c r="E50" s="5" t="s">
        <v>27</v>
      </c>
      <c r="F50" s="5" t="s">
        <v>27</v>
      </c>
      <c r="G50" s="5" t="s">
        <v>27</v>
      </c>
      <c r="H50" s="5">
        <v>0.62962962962962998</v>
      </c>
      <c r="I50" s="5">
        <v>0.662337662337662</v>
      </c>
      <c r="J50" s="5">
        <f>SUM(closen[[#This Row],[2011]:[2018]])</f>
        <v>1.291967291967292</v>
      </c>
      <c r="K50" s="5">
        <f>AVERAGE(closen[[#This Row],[2011]:[2018]])</f>
        <v>0.64598364598364599</v>
      </c>
      <c r="L50" s="9">
        <f>(closen[[#This Row],[2018]]/INDEX(closen[[#This Row],[2011]:[2018]],MATCH(TRUE,INDEX((closen[[#This Row],[2011]:[2018]]&lt;&gt;""),0),0)))-1</f>
        <v>5.1948051948050855E-2</v>
      </c>
      <c r="M50" s="9">
        <f>_xlfn.STDEV.S(closen[[#This Row],[2011]:[2018]])/closen[[#This Row],[Média]]</f>
        <v>3.5802874996786464E-2</v>
      </c>
      <c r="N50" s="11">
        <f>MAX(closen[[#This Row],[2011]:[2018]])-MIN(closen[[#This Row],[2011]:[2018]])</f>
        <v>3.270803270803202E-2</v>
      </c>
    </row>
    <row r="51" spans="1:19" x14ac:dyDescent="0.25">
      <c r="A51" s="1" t="s">
        <v>47</v>
      </c>
      <c r="B51" s="5" t="s">
        <v>27</v>
      </c>
      <c r="C51" s="5" t="s">
        <v>27</v>
      </c>
      <c r="D51" s="5" t="s">
        <v>27</v>
      </c>
      <c r="E51" s="5">
        <v>0.85106382978723405</v>
      </c>
      <c r="F51" s="5">
        <v>0.75</v>
      </c>
      <c r="G51" s="5">
        <v>0.78333333333333299</v>
      </c>
      <c r="H51" s="5">
        <v>0.61445783132530096</v>
      </c>
      <c r="I51" s="5">
        <v>0.645569620253165</v>
      </c>
      <c r="J51" s="5">
        <f>SUM(closen[[#This Row],[2011]:[2018]])</f>
        <v>3.6444246146990324</v>
      </c>
      <c r="K51" s="5">
        <f>AVERAGE(closen[[#This Row],[2011]:[2018]])</f>
        <v>0.72888492293980645</v>
      </c>
      <c r="L51" s="9">
        <f>(closen[[#This Row],[2018]]/INDEX(closen[[#This Row],[2011]:[2018]],MATCH(TRUE,INDEX((closen[[#This Row],[2011]:[2018]]&lt;&gt;""),0),0)))-1</f>
        <v>-0.24145569620253116</v>
      </c>
      <c r="M51" s="9">
        <f>_xlfn.STDEV.S(closen[[#This Row],[2011]:[2018]])/closen[[#This Row],[Média]]</f>
        <v>0.13437696261404827</v>
      </c>
      <c r="N51" s="11">
        <f>MAX(closen[[#This Row],[2011]:[2018]])-MIN(closen[[#This Row],[2011]:[2018]])</f>
        <v>0.23660599846193309</v>
      </c>
      <c r="S51" s="3"/>
    </row>
    <row r="52" spans="1:19" x14ac:dyDescent="0.25">
      <c r="A52" s="1" t="s">
        <v>67</v>
      </c>
      <c r="B52" s="5" t="s">
        <v>27</v>
      </c>
      <c r="C52" s="5" t="s">
        <v>27</v>
      </c>
      <c r="D52" s="5" t="s">
        <v>27</v>
      </c>
      <c r="E52" s="5" t="s">
        <v>27</v>
      </c>
      <c r="F52" s="5" t="s">
        <v>27</v>
      </c>
      <c r="G52" s="5" t="s">
        <v>27</v>
      </c>
      <c r="H52" s="5" t="s">
        <v>27</v>
      </c>
      <c r="I52" s="5">
        <v>0.645569620253165</v>
      </c>
      <c r="J52" s="5">
        <f>SUM(closen[[#This Row],[2011]:[2018]])</f>
        <v>0.645569620253165</v>
      </c>
      <c r="K52" s="5">
        <f>AVERAGE(closen[[#This Row],[2011]:[2018]])</f>
        <v>0.645569620253165</v>
      </c>
      <c r="L52" s="9">
        <f>(closen[[#This Row],[2018]]/INDEX(closen[[#This Row],[2011]:[2018]],MATCH(TRUE,INDEX((closen[[#This Row],[2011]:[2018]]&lt;&gt;""),0),0)))-1</f>
        <v>0</v>
      </c>
      <c r="M52" s="9" t="e">
        <f>_xlfn.STDEV.S(closen[[#This Row],[2011]:[2018]])/closen[[#This Row],[Média]]</f>
        <v>#DIV/0!</v>
      </c>
      <c r="N52" s="11">
        <f>MAX(closen[[#This Row],[2011]:[2018]])-MIN(closen[[#This Row],[2011]:[2018]])</f>
        <v>0</v>
      </c>
    </row>
    <row r="53" spans="1:19" x14ac:dyDescent="0.25">
      <c r="A53" s="1" t="s">
        <v>66</v>
      </c>
      <c r="B53" s="5" t="s">
        <v>27</v>
      </c>
      <c r="C53" s="5" t="s">
        <v>27</v>
      </c>
      <c r="D53" s="5" t="s">
        <v>27</v>
      </c>
      <c r="E53" s="5" t="s">
        <v>27</v>
      </c>
      <c r="F53" s="5" t="s">
        <v>27</v>
      </c>
      <c r="G53" s="5" t="s">
        <v>27</v>
      </c>
      <c r="H53" s="5" t="s">
        <v>27</v>
      </c>
      <c r="I53" s="5">
        <v>0.645569620253165</v>
      </c>
      <c r="J53" s="5">
        <f>SUM(closen[[#This Row],[2011]:[2018]])</f>
        <v>0.645569620253165</v>
      </c>
      <c r="K53" s="5">
        <f>AVERAGE(closen[[#This Row],[2011]:[2018]])</f>
        <v>0.645569620253165</v>
      </c>
      <c r="L53" s="9">
        <f>(closen[[#This Row],[2018]]/INDEX(closen[[#This Row],[2011]:[2018]],MATCH(TRUE,INDEX((closen[[#This Row],[2011]:[2018]]&lt;&gt;""),0),0)))-1</f>
        <v>0</v>
      </c>
      <c r="M53" s="9" t="e">
        <f>_xlfn.STDEV.S(closen[[#This Row],[2011]:[2018]])/closen[[#This Row],[Média]]</f>
        <v>#DIV/0!</v>
      </c>
      <c r="N53" s="11">
        <f>MAX(closen[[#This Row],[2011]:[2018]])-MIN(closen[[#This Row],[2011]:[2018]])</f>
        <v>0</v>
      </c>
    </row>
    <row r="54" spans="1:19" x14ac:dyDescent="0.25">
      <c r="A54" s="1" t="s">
        <v>28</v>
      </c>
      <c r="B54" s="5" t="s">
        <v>27</v>
      </c>
      <c r="C54" s="5">
        <v>0.57499999999999996</v>
      </c>
      <c r="D54" s="5"/>
      <c r="E54" s="5">
        <v>0.90909090909090895</v>
      </c>
      <c r="F54" s="5">
        <v>0.91836734693877597</v>
      </c>
      <c r="G54" s="5">
        <v>0.83928571428571397</v>
      </c>
      <c r="H54" s="5">
        <v>0.63749999999999996</v>
      </c>
      <c r="I54" s="5">
        <v>0.63749999999999996</v>
      </c>
      <c r="J54" s="5">
        <f>SUM(closen[[#This Row],[2011]:[2018]])</f>
        <v>4.5167439703153986</v>
      </c>
      <c r="K54" s="5">
        <f>AVERAGE(closen[[#This Row],[2011]:[2018]])</f>
        <v>0.75279066171923315</v>
      </c>
      <c r="L54" s="9">
        <f>(closen[[#This Row],[2018]]/INDEX(closen[[#This Row],[2011]:[2018]],MATCH(TRUE,INDEX((closen[[#This Row],[2011]:[2018]]&lt;&gt;""),0),0)))-1</f>
        <v>0.10869565217391308</v>
      </c>
      <c r="M54" s="9">
        <f>_xlfn.STDEV.S(closen[[#This Row],[2011]:[2018]])/closen[[#This Row],[Média]]</f>
        <v>0.20365591230897634</v>
      </c>
      <c r="N54" s="11">
        <f>MAX(closen[[#This Row],[2011]:[2018]])-MIN(closen[[#This Row],[2011]:[2018]])</f>
        <v>0.34336734693877602</v>
      </c>
    </row>
    <row r="55" spans="1:19" x14ac:dyDescent="0.25">
      <c r="A55" s="22" t="s">
        <v>41</v>
      </c>
      <c r="B55" s="5" t="s">
        <v>27</v>
      </c>
      <c r="C55" s="5" t="s">
        <v>27</v>
      </c>
      <c r="D55" s="5">
        <v>0.80487804878048796</v>
      </c>
      <c r="E55" s="5">
        <v>0.85106382978723405</v>
      </c>
      <c r="F55" s="5">
        <v>0.9</v>
      </c>
      <c r="G55" s="5">
        <v>0.77049180327868805</v>
      </c>
      <c r="H55" s="5">
        <v>0.68</v>
      </c>
      <c r="I55" s="5">
        <v>0.62195121951219501</v>
      </c>
      <c r="J55" s="5">
        <f>SUM(closen[[#This Row],[2011]:[2018]])</f>
        <v>4.6283849013586051</v>
      </c>
      <c r="K55" s="5">
        <f>AVERAGE(closen[[#This Row],[2011]:[2018]])</f>
        <v>0.77139748355976756</v>
      </c>
      <c r="L55" s="9">
        <f>(closen[[#This Row],[2018]]/INDEX(closen[[#This Row],[2011]:[2018]],MATCH(TRUE,INDEX((closen[[#This Row],[2011]:[2018]]&lt;&gt;""),0),0)))-1</f>
        <v>-0.22727272727272751</v>
      </c>
      <c r="M55" s="9">
        <f>_xlfn.STDEV.S(closen[[#This Row],[2011]:[2018]])/closen[[#This Row],[Média]]</f>
        <v>0.13558440915416703</v>
      </c>
      <c r="N55" s="11">
        <f>MAX(closen[[#This Row],[2011]:[2018]])-MIN(closen[[#This Row],[2011]:[2018]])</f>
        <v>0.27804878048780501</v>
      </c>
    </row>
    <row r="56" spans="1:19" x14ac:dyDescent="0.25">
      <c r="A56" s="1" t="s">
        <v>55</v>
      </c>
      <c r="B56" s="5" t="s">
        <v>27</v>
      </c>
      <c r="C56" s="5" t="s">
        <v>27</v>
      </c>
      <c r="D56" s="5" t="s">
        <v>27</v>
      </c>
      <c r="E56" s="5" t="s">
        <v>27</v>
      </c>
      <c r="F56" s="5">
        <v>0.81818181818181801</v>
      </c>
      <c r="G56" s="5">
        <v>0.72307692307692295</v>
      </c>
      <c r="H56" s="5">
        <v>0.645569620253165</v>
      </c>
      <c r="I56" s="5">
        <v>0.57954545454545503</v>
      </c>
      <c r="J56" s="5">
        <f>SUM(closen[[#This Row],[2011]:[2018]])</f>
        <v>2.766373816057361</v>
      </c>
      <c r="K56" s="5">
        <f>AVERAGE(closen[[#This Row],[2011]:[2018]])</f>
        <v>0.69159345401434025</v>
      </c>
      <c r="L56" s="9">
        <f>(closen[[#This Row],[2018]]/INDEX(closen[[#This Row],[2011]:[2018]],MATCH(TRUE,INDEX((closen[[#This Row],[2011]:[2018]]&lt;&gt;""),0),0)))-1</f>
        <v>-0.29166666666666596</v>
      </c>
      <c r="M56" s="9">
        <f>_xlfn.STDEV.S(closen[[#This Row],[2011]:[2018]])/closen[[#This Row],[Média]]</f>
        <v>0.14860765850115462</v>
      </c>
      <c r="N56" s="11">
        <f>MAX(closen[[#This Row],[2011]:[2018]])-MIN(closen[[#This Row],[2011]:[2018]])</f>
        <v>0.23863636363636298</v>
      </c>
    </row>
    <row r="57" spans="1:19" x14ac:dyDescent="0.25">
      <c r="A57" s="1" t="s">
        <v>62</v>
      </c>
      <c r="B57" s="5" t="s">
        <v>27</v>
      </c>
      <c r="C57" s="5" t="s">
        <v>27</v>
      </c>
      <c r="D57" s="5" t="s">
        <v>27</v>
      </c>
      <c r="E57" s="5" t="s">
        <v>27</v>
      </c>
      <c r="F57" s="5" t="s">
        <v>27</v>
      </c>
      <c r="G57" s="5" t="s">
        <v>27</v>
      </c>
      <c r="H57" s="5">
        <v>0.59302325581395399</v>
      </c>
      <c r="I57" s="5">
        <v>0.57954545454545503</v>
      </c>
      <c r="J57" s="5">
        <f>SUM(closen[[#This Row],[2011]:[2018]])</f>
        <v>1.1725687103594091</v>
      </c>
      <c r="K57" s="5">
        <f>AVERAGE(closen[[#This Row],[2011]:[2018]])</f>
        <v>0.58628435517970456</v>
      </c>
      <c r="L57" s="9">
        <f>(closen[[#This Row],[2018]]/INDEX(closen[[#This Row],[2011]:[2018]],MATCH(TRUE,INDEX((closen[[#This Row],[2011]:[2018]]&lt;&gt;""),0),0)))-1</f>
        <v>-2.2727272727272707E-2</v>
      </c>
      <c r="M57" s="9">
        <f>_xlfn.STDEV.S(closen[[#This Row],[2011]:[2018]])/closen[[#This Row],[Média]]</f>
        <v>1.6255328303139024E-2</v>
      </c>
      <c r="N57" s="11">
        <f>MAX(closen[[#This Row],[2011]:[2018]])-MIN(closen[[#This Row],[2011]:[2018]])</f>
        <v>1.3477801268498957E-2</v>
      </c>
    </row>
    <row r="58" spans="1:19" x14ac:dyDescent="0.25">
      <c r="A58" s="1" t="s">
        <v>68</v>
      </c>
      <c r="B58" s="5" t="s">
        <v>27</v>
      </c>
      <c r="C58" s="5" t="s">
        <v>27</v>
      </c>
      <c r="D58" s="5" t="s">
        <v>27</v>
      </c>
      <c r="E58" s="5" t="s">
        <v>27</v>
      </c>
      <c r="F58" s="5" t="s">
        <v>27</v>
      </c>
      <c r="G58" s="5" t="s">
        <v>27</v>
      </c>
      <c r="H58" s="5"/>
      <c r="I58" s="5">
        <v>0.57954545454545503</v>
      </c>
      <c r="J58" s="5">
        <f>SUM(closen[[#This Row],[2011]:[2018]])</f>
        <v>0.57954545454545503</v>
      </c>
      <c r="K58" s="5">
        <f>AVERAGE(closen[[#This Row],[2011]:[2018]])</f>
        <v>0.57954545454545503</v>
      </c>
      <c r="L58" s="9">
        <f>(closen[[#This Row],[2018]]/INDEX(closen[[#This Row],[2011]:[2018]],MATCH(TRUE,INDEX((closen[[#This Row],[2011]:[2018]]&lt;&gt;""),0),0)))-1</f>
        <v>0</v>
      </c>
      <c r="M58" s="9" t="e">
        <f>_xlfn.STDEV.S(closen[[#This Row],[2011]:[2018]])/closen[[#This Row],[Média]]</f>
        <v>#DIV/0!</v>
      </c>
      <c r="N58" s="11">
        <f>MAX(closen[[#This Row],[2011]:[2018]])-MIN(closen[[#This Row],[2011]:[2018]])</f>
        <v>0</v>
      </c>
    </row>
  </sheetData>
  <conditionalFormatting sqref="L2:N2">
    <cfRule type="cellIs" dxfId="26" priority="1" operator="greaterThan">
      <formula>10.51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B5FAF74C-F497-487E-9801-55494389F99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Closeness!B2:I2</xm:f>
              <xm:sqref>O2</xm:sqref>
            </x14:sparkline>
            <x14:sparkline>
              <xm:f>Closeness!B3:I3</xm:f>
              <xm:sqref>O3</xm:sqref>
            </x14:sparkline>
            <x14:sparkline>
              <xm:f>Closeness!B4:I4</xm:f>
              <xm:sqref>O4</xm:sqref>
            </x14:sparkline>
            <x14:sparkline>
              <xm:f>Closeness!B5:I5</xm:f>
              <xm:sqref>O5</xm:sqref>
            </x14:sparkline>
            <x14:sparkline>
              <xm:f>Closeness!B6:I6</xm:f>
              <xm:sqref>O6</xm:sqref>
            </x14:sparkline>
            <x14:sparkline>
              <xm:f>Closeness!B7:I7</xm:f>
              <xm:sqref>O7</xm:sqref>
            </x14:sparkline>
            <x14:sparkline>
              <xm:f>Closeness!B8:I8</xm:f>
              <xm:sqref>O8</xm:sqref>
            </x14:sparkline>
            <x14:sparkline>
              <xm:f>Closeness!B9:I9</xm:f>
              <xm:sqref>O9</xm:sqref>
            </x14:sparkline>
            <x14:sparkline>
              <xm:f>Closeness!B10:I10</xm:f>
              <xm:sqref>O10</xm:sqref>
            </x14:sparkline>
            <x14:sparkline>
              <xm:f>Closeness!B11:I11</xm:f>
              <xm:sqref>O11</xm:sqref>
            </x14:sparkline>
            <x14:sparkline>
              <xm:f>Closeness!B12:I12</xm:f>
              <xm:sqref>O12</xm:sqref>
            </x14:sparkline>
            <x14:sparkline>
              <xm:f>Closeness!B13:I13</xm:f>
              <xm:sqref>O13</xm:sqref>
            </x14:sparkline>
            <x14:sparkline>
              <xm:f>Closeness!B14:I14</xm:f>
              <xm:sqref>O14</xm:sqref>
            </x14:sparkline>
            <x14:sparkline>
              <xm:f>Closeness!B15:I15</xm:f>
              <xm:sqref>O15</xm:sqref>
            </x14:sparkline>
            <x14:sparkline>
              <xm:f>Closeness!B16:I16</xm:f>
              <xm:sqref>O16</xm:sqref>
            </x14:sparkline>
            <x14:sparkline>
              <xm:f>Closeness!B17:I17</xm:f>
              <xm:sqref>O17</xm:sqref>
            </x14:sparkline>
            <x14:sparkline>
              <xm:f>Closeness!B18:I18</xm:f>
              <xm:sqref>O18</xm:sqref>
            </x14:sparkline>
            <x14:sparkline>
              <xm:f>Closeness!B19:I19</xm:f>
              <xm:sqref>O19</xm:sqref>
            </x14:sparkline>
            <x14:sparkline>
              <xm:f>Closeness!B20:I20</xm:f>
              <xm:sqref>O20</xm:sqref>
            </x14:sparkline>
            <x14:sparkline>
              <xm:f>Closeness!B21:I21</xm:f>
              <xm:sqref>O21</xm:sqref>
            </x14:sparkline>
            <x14:sparkline>
              <xm:f>Closeness!B22:I22</xm:f>
              <xm:sqref>O22</xm:sqref>
            </x14:sparkline>
            <x14:sparkline>
              <xm:f>Closeness!B23:I23</xm:f>
              <xm:sqref>O23</xm:sqref>
            </x14:sparkline>
            <x14:sparkline>
              <xm:f>Closeness!B24:I24</xm:f>
              <xm:sqref>O24</xm:sqref>
            </x14:sparkline>
            <x14:sparkline>
              <xm:f>Closeness!B25:I25</xm:f>
              <xm:sqref>O25</xm:sqref>
            </x14:sparkline>
            <x14:sparkline>
              <xm:f>Closeness!B26:I26</xm:f>
              <xm:sqref>O26</xm:sqref>
            </x14:sparkline>
            <x14:sparkline>
              <xm:f>Closeness!B27:I27</xm:f>
              <xm:sqref>O27</xm:sqref>
            </x14:sparkline>
            <x14:sparkline>
              <xm:f>Closeness!B28:I28</xm:f>
              <xm:sqref>O28</xm:sqref>
            </x14:sparkline>
            <x14:sparkline>
              <xm:f>Closeness!B29:I29</xm:f>
              <xm:sqref>O29</xm:sqref>
            </x14:sparkline>
            <x14:sparkline>
              <xm:f>Closeness!B30:I30</xm:f>
              <xm:sqref>O30</xm:sqref>
            </x14:sparkline>
            <x14:sparkline>
              <xm:f>Closeness!B31:I31</xm:f>
              <xm:sqref>O31</xm:sqref>
            </x14:sparkline>
            <x14:sparkline>
              <xm:f>Closeness!B32:I32</xm:f>
              <xm:sqref>O32</xm:sqref>
            </x14:sparkline>
            <x14:sparkline>
              <xm:f>Closeness!B33:I33</xm:f>
              <xm:sqref>O33</xm:sqref>
            </x14:sparkline>
            <x14:sparkline>
              <xm:f>Closeness!B34:I34</xm:f>
              <xm:sqref>O34</xm:sqref>
            </x14:sparkline>
            <x14:sparkline>
              <xm:f>Closeness!B35:I35</xm:f>
              <xm:sqref>O35</xm:sqref>
            </x14:sparkline>
            <x14:sparkline>
              <xm:f>Closeness!B36:I36</xm:f>
              <xm:sqref>O36</xm:sqref>
            </x14:sparkline>
            <x14:sparkline>
              <xm:f>Closeness!B37:I37</xm:f>
              <xm:sqref>O37</xm:sqref>
            </x14:sparkline>
            <x14:sparkline>
              <xm:f>Closeness!B38:I38</xm:f>
              <xm:sqref>O38</xm:sqref>
            </x14:sparkline>
            <x14:sparkline>
              <xm:f>Closeness!B39:I39</xm:f>
              <xm:sqref>O39</xm:sqref>
            </x14:sparkline>
            <x14:sparkline>
              <xm:f>Closeness!B40:I40</xm:f>
              <xm:sqref>O40</xm:sqref>
            </x14:sparkline>
            <x14:sparkline>
              <xm:f>Closeness!B41:I41</xm:f>
              <xm:sqref>O41</xm:sqref>
            </x14:sparkline>
            <x14:sparkline>
              <xm:f>Closeness!B42:I42</xm:f>
              <xm:sqref>O42</xm:sqref>
            </x14:sparkline>
            <x14:sparkline>
              <xm:f>Closeness!B43:I43</xm:f>
              <xm:sqref>O43</xm:sqref>
            </x14:sparkline>
            <x14:sparkline>
              <xm:f>Closeness!B44:I44</xm:f>
              <xm:sqref>O44</xm:sqref>
            </x14:sparkline>
            <x14:sparkline>
              <xm:f>Closeness!B45:I45</xm:f>
              <xm:sqref>O45</xm:sqref>
            </x14:sparkline>
            <x14:sparkline>
              <xm:f>Closeness!B46:I46</xm:f>
              <xm:sqref>O46</xm:sqref>
            </x14:sparkline>
            <x14:sparkline>
              <xm:f>Closeness!B47:I47</xm:f>
              <xm:sqref>O47</xm:sqref>
            </x14:sparkline>
            <x14:sparkline>
              <xm:f>Closeness!B48:I48</xm:f>
              <xm:sqref>O48</xm:sqref>
            </x14:sparkline>
            <x14:sparkline>
              <xm:f>Closeness!B49:I49</xm:f>
              <xm:sqref>O49</xm:sqref>
            </x14:sparkline>
            <x14:sparkline>
              <xm:f>Closeness!B50:I50</xm:f>
              <xm:sqref>O50</xm:sqref>
            </x14:sparkline>
            <x14:sparkline>
              <xm:f>Closeness!B51:I51</xm:f>
              <xm:sqref>O51</xm:sqref>
            </x14:sparkline>
            <x14:sparkline>
              <xm:f>Closeness!B52:I52</xm:f>
              <xm:sqref>O52</xm:sqref>
            </x14:sparkline>
            <x14:sparkline>
              <xm:f>Closeness!B53:I53</xm:f>
              <xm:sqref>O53</xm:sqref>
            </x14:sparkline>
            <x14:sparkline>
              <xm:f>Closeness!B54:I54</xm:f>
              <xm:sqref>O54</xm:sqref>
            </x14:sparkline>
            <x14:sparkline>
              <xm:f>Closeness!B55:I55</xm:f>
              <xm:sqref>O55</xm:sqref>
            </x14:sparkline>
            <x14:sparkline>
              <xm:f>Closeness!B56:I56</xm:f>
              <xm:sqref>O56</xm:sqref>
            </x14:sparkline>
            <x14:sparkline>
              <xm:f>Closeness!B57:I57</xm:f>
              <xm:sqref>O57</xm:sqref>
            </x14:sparkline>
            <x14:sparkline>
              <xm:f>Closeness!B58:I58</xm:f>
              <xm:sqref>O58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54B6-9EA3-437A-B795-C490D640CA9E}">
  <dimension ref="A1:N61"/>
  <sheetViews>
    <sheetView workbookViewId="0">
      <selection activeCell="M2" sqref="M2"/>
    </sheetView>
  </sheetViews>
  <sheetFormatPr defaultRowHeight="15" x14ac:dyDescent="0.25"/>
  <cols>
    <col min="1" max="1" width="42.85546875" bestFit="1" customWidth="1"/>
    <col min="2" max="9" width="7.28515625" bestFit="1" customWidth="1"/>
    <col min="12" max="14" width="9.140625" style="3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s="3" t="s">
        <v>83</v>
      </c>
      <c r="M1" s="3" t="s">
        <v>88</v>
      </c>
      <c r="N1"/>
    </row>
    <row r="2" spans="1:14" x14ac:dyDescent="0.25">
      <c r="A2" s="8" t="s">
        <v>15</v>
      </c>
      <c r="B2" s="2">
        <v>1.7365019240019201E-2</v>
      </c>
      <c r="C2" s="2">
        <v>1.9023689245730599E-2</v>
      </c>
      <c r="D2" s="2">
        <v>1.5677897457584199E-2</v>
      </c>
      <c r="E2" s="2">
        <v>8.7588214878466398E-3</v>
      </c>
      <c r="F2" s="2">
        <v>7.45833709685531E-3</v>
      </c>
      <c r="G2" s="2">
        <v>1.12279668298212E-2</v>
      </c>
      <c r="H2" s="2">
        <v>1.42973073343863E-2</v>
      </c>
      <c r="I2" s="2">
        <v>1.7715531937365601E-2</v>
      </c>
      <c r="J2" s="2">
        <f>SUM(bituin[[#This Row],[2011]:[2018]])</f>
        <v>0.11152457062960905</v>
      </c>
      <c r="K2" s="2">
        <f>AVERAGE(bituin[[#This Row],[2011]:[2018]])</f>
        <v>1.3940571328701131E-2</v>
      </c>
      <c r="L2" s="3">
        <f>(bituin[[#This Row],[2018]]/INDEX(bituin[[#This Row],[2011]:[2018]],MATCH(TRUE,INDEX((bituin[[#This Row],[2011]:[2018]]&lt;&gt;""),0),0)))-1</f>
        <v>2.0184987560429191E-2</v>
      </c>
      <c r="M2" s="3">
        <f>_xlfn.STDEV.S(bituin[[#This Row],[2011]:[2018]])/bituin[[#This Row],[Média]]</f>
        <v>0.31054104719703873</v>
      </c>
      <c r="N2"/>
    </row>
    <row r="3" spans="1:14" x14ac:dyDescent="0.25">
      <c r="A3" s="8" t="s">
        <v>14</v>
      </c>
      <c r="B3" s="2">
        <v>2.9527717652717701E-2</v>
      </c>
      <c r="C3" s="2">
        <v>1.9023689245730599E-2</v>
      </c>
      <c r="D3" s="2">
        <v>1.5677897457584199E-2</v>
      </c>
      <c r="E3" s="2">
        <v>8.7588214878466398E-3</v>
      </c>
      <c r="F3" s="2">
        <v>3.9521197064789904E-3</v>
      </c>
      <c r="G3" s="2">
        <v>3.8443493166939301E-3</v>
      </c>
      <c r="H3" s="2">
        <v>1.6505659983915399E-2</v>
      </c>
      <c r="I3" s="2">
        <v>1.0208507371517499E-2</v>
      </c>
      <c r="J3" s="2">
        <f>SUM(bituin[[#This Row],[2011]:[2018]])</f>
        <v>0.10749876222248496</v>
      </c>
      <c r="K3" s="2">
        <f>AVERAGE(bituin[[#This Row],[2011]:[2018]])</f>
        <v>1.343734527781062E-2</v>
      </c>
      <c r="L3" s="3">
        <f>(bituin[[#This Row],[2018]]/INDEX(bituin[[#This Row],[2011]:[2018]],MATCH(TRUE,INDEX((bituin[[#This Row],[2011]:[2018]]&lt;&gt;""),0),0)))-1</f>
        <v>-0.65427374063982491</v>
      </c>
      <c r="M3" s="3">
        <f>_xlfn.STDEV.S(bituin[[#This Row],[2011]:[2018]])/bituin[[#This Row],[Média]]</f>
        <v>0.64070606470098568</v>
      </c>
      <c r="N3"/>
    </row>
    <row r="4" spans="1:14" x14ac:dyDescent="0.25">
      <c r="A4" s="8" t="s">
        <v>16</v>
      </c>
      <c r="B4" s="2">
        <v>1.7365019240019201E-2</v>
      </c>
      <c r="C4" s="2">
        <v>1.9023689245730599E-2</v>
      </c>
      <c r="D4" s="2">
        <v>4.5199897087673298E-3</v>
      </c>
      <c r="E4" s="2">
        <v>8.7588214878466398E-3</v>
      </c>
      <c r="F4" s="2">
        <v>7.45833709685531E-3</v>
      </c>
      <c r="G4" s="2">
        <v>6.3273016608858604E-3</v>
      </c>
      <c r="H4" s="2">
        <v>1.05819856712132E-2</v>
      </c>
      <c r="I4" s="2">
        <v>1.9677359700298699E-2</v>
      </c>
      <c r="J4" s="2">
        <f>SUM(bituin[[#This Row],[2011]:[2018]])</f>
        <v>9.3712503811616832E-2</v>
      </c>
      <c r="K4" s="2">
        <f>AVERAGE(bituin[[#This Row],[2011]:[2018]])</f>
        <v>1.1714062976452104E-2</v>
      </c>
      <c r="L4" s="3">
        <f>(bituin[[#This Row],[2018]]/INDEX(bituin[[#This Row],[2011]:[2018]],MATCH(TRUE,INDEX((bituin[[#This Row],[2011]:[2018]]&lt;&gt;""),0),0)))-1</f>
        <v>0.13316083491289832</v>
      </c>
      <c r="M4" s="3">
        <f>_xlfn.STDEV.S(bituin[[#This Row],[2011]:[2018]])/bituin[[#This Row],[Média]]</f>
        <v>0.51794132281707872</v>
      </c>
      <c r="N4"/>
    </row>
    <row r="5" spans="1:14" x14ac:dyDescent="0.25">
      <c r="A5" s="8" t="s">
        <v>23</v>
      </c>
      <c r="B5" s="2">
        <v>2.9527717652717701E-2</v>
      </c>
      <c r="C5" s="2">
        <v>3.5188383653856799E-3</v>
      </c>
      <c r="D5" s="2">
        <v>1.5677897457584199E-2</v>
      </c>
      <c r="E5" s="2">
        <v>3.4779912070163599E-3</v>
      </c>
      <c r="F5" s="2">
        <v>7.45833709685531E-3</v>
      </c>
      <c r="G5" s="2">
        <v>3.8443493166939301E-3</v>
      </c>
      <c r="H5" s="2">
        <v>8.6105460786214602E-3</v>
      </c>
      <c r="I5" s="2">
        <v>1.21485095635646E-2</v>
      </c>
      <c r="J5" s="2">
        <f>SUM(bituin[[#This Row],[2011]:[2018]])</f>
        <v>8.4264186738439259E-2</v>
      </c>
      <c r="K5" s="2">
        <f>AVERAGE(bituin[[#This Row],[2011]:[2018]])</f>
        <v>1.0533023342304907E-2</v>
      </c>
      <c r="L5" s="3">
        <f>(bituin[[#This Row],[2018]]/INDEX(bituin[[#This Row],[2011]:[2018]],MATCH(TRUE,INDEX((bituin[[#This Row],[2011]:[2018]]&lt;&gt;""),0),0)))-1</f>
        <v>-0.58857268596083101</v>
      </c>
      <c r="M5" s="3">
        <f>_xlfn.STDEV.S(bituin[[#This Row],[2011]:[2018]])/bituin[[#This Row],[Média]]</f>
        <v>0.83904960102432036</v>
      </c>
      <c r="N5"/>
    </row>
    <row r="6" spans="1:14" x14ac:dyDescent="0.25">
      <c r="A6" s="8" t="s">
        <v>22</v>
      </c>
      <c r="B6" s="2">
        <v>2.9527717652717701E-2</v>
      </c>
      <c r="C6" s="2">
        <v>3.5188383653856799E-3</v>
      </c>
      <c r="D6" s="2">
        <v>4.5199897087673298E-3</v>
      </c>
      <c r="E6" s="2">
        <v>3.4779912070163599E-3</v>
      </c>
      <c r="F6" s="2">
        <v>4.1276274025092499E-3</v>
      </c>
      <c r="G6" s="2">
        <v>3.1447506328592801E-3</v>
      </c>
      <c r="H6" s="2">
        <v>1.0383108151089299E-2</v>
      </c>
      <c r="I6" s="2">
        <v>1.7715531937365601E-2</v>
      </c>
      <c r="J6" s="2">
        <f>SUM(bituin[[#This Row],[2011]:[2018]])</f>
        <v>7.6415555057710499E-2</v>
      </c>
      <c r="K6" s="2">
        <f>AVERAGE(bituin[[#This Row],[2011]:[2018]])</f>
        <v>9.5519443822138124E-3</v>
      </c>
      <c r="L6" s="3">
        <f>(bituin[[#This Row],[2018]]/INDEX(bituin[[#This Row],[2011]:[2018]],MATCH(TRUE,INDEX((bituin[[#This Row],[2011]:[2018]]&lt;&gt;""),0),0)))-1</f>
        <v>-0.40003720755792715</v>
      </c>
      <c r="M6" s="3">
        <f>_xlfn.STDEV.S(bituin[[#This Row],[2011]:[2018]])/bituin[[#This Row],[Média]]</f>
        <v>0.99747300756829804</v>
      </c>
      <c r="N6"/>
    </row>
    <row r="7" spans="1:14" x14ac:dyDescent="0.25">
      <c r="A7" s="8" t="s">
        <v>33</v>
      </c>
      <c r="B7" s="2" t="s">
        <v>27</v>
      </c>
      <c r="C7" s="2">
        <v>7.0342294301838602E-3</v>
      </c>
      <c r="D7" s="2">
        <v>7.2925012880970903E-3</v>
      </c>
      <c r="E7" s="2">
        <v>3.4779912070163599E-3</v>
      </c>
      <c r="F7" s="2">
        <v>5.8671028714621602E-3</v>
      </c>
      <c r="G7" s="2">
        <v>8.5137471405783392E-3</v>
      </c>
      <c r="H7" s="2">
        <v>1.42973073343863E-2</v>
      </c>
      <c r="I7" s="2">
        <v>1.7715531937365601E-2</v>
      </c>
      <c r="J7" s="2">
        <f>SUM(bituin[[#This Row],[2011]:[2018]])</f>
        <v>6.4198411209089715E-2</v>
      </c>
      <c r="K7" s="2">
        <f>AVERAGE(bituin[[#This Row],[2011]:[2018]])</f>
        <v>9.1712016012985304E-3</v>
      </c>
      <c r="L7" s="3">
        <f>(bituin[[#This Row],[2018]]/INDEX(bituin[[#This Row],[2011]:[2018]],MATCH(TRUE,INDEX((bituin[[#This Row],[2011]:[2018]]&lt;&gt;""),0),0)))-1</f>
        <v>1.5184751383496677</v>
      </c>
      <c r="M7" s="3">
        <f>_xlfn.STDEV.S(bituin[[#This Row],[2011]:[2018]])/bituin[[#This Row],[Média]]</f>
        <v>0.5472538168076152</v>
      </c>
      <c r="N7"/>
    </row>
    <row r="8" spans="1:14" x14ac:dyDescent="0.25">
      <c r="A8" s="8" t="s">
        <v>19</v>
      </c>
      <c r="B8" s="2">
        <v>1.6868987493987499E-2</v>
      </c>
      <c r="C8" s="2">
        <v>7.0342294301838602E-3</v>
      </c>
      <c r="D8" s="2">
        <v>1.5677897457584199E-2</v>
      </c>
      <c r="E8" s="2">
        <v>2.1826462584206398E-3</v>
      </c>
      <c r="F8" s="2">
        <v>4.1276274025092499E-3</v>
      </c>
      <c r="G8" s="2">
        <v>1.02714044292633E-2</v>
      </c>
      <c r="H8" s="2">
        <v>8.2125552282869899E-3</v>
      </c>
      <c r="I8" s="2">
        <v>7.5765086780609399E-3</v>
      </c>
      <c r="J8" s="2">
        <f>SUM(bituin[[#This Row],[2011]:[2018]])</f>
        <v>7.1951856378296666E-2</v>
      </c>
      <c r="K8" s="2">
        <f>AVERAGE(bituin[[#This Row],[2011]:[2018]])</f>
        <v>8.9939820472870833E-3</v>
      </c>
      <c r="L8" s="3">
        <f>(bituin[[#This Row],[2018]]/INDEX(bituin[[#This Row],[2011]:[2018]],MATCH(TRUE,INDEX((bituin[[#This Row],[2011]:[2018]]&lt;&gt;""),0),0)))-1</f>
        <v>-0.55086168148732195</v>
      </c>
      <c r="M8" s="3">
        <f>_xlfn.STDEV.S(bituin[[#This Row],[2011]:[2018]])/bituin[[#This Row],[Média]]</f>
        <v>0.57137153475802271</v>
      </c>
      <c r="N8"/>
    </row>
    <row r="9" spans="1:14" x14ac:dyDescent="0.25">
      <c r="A9" s="8" t="s">
        <v>43</v>
      </c>
      <c r="B9" s="2" t="s">
        <v>27</v>
      </c>
      <c r="C9" s="2" t="s">
        <v>27</v>
      </c>
      <c r="D9" s="2">
        <v>9.0596660733252999E-3</v>
      </c>
      <c r="E9" s="2">
        <v>3.04394398561282E-3</v>
      </c>
      <c r="F9" s="2">
        <v>2.68069332141624E-3</v>
      </c>
      <c r="G9" s="2">
        <v>1.12279668298212E-2</v>
      </c>
      <c r="H9" s="2">
        <v>8.4881530263136301E-3</v>
      </c>
      <c r="I9" s="2">
        <v>1.84358573635734E-2</v>
      </c>
      <c r="J9" s="2">
        <f>SUM(bituin[[#This Row],[2011]:[2018]])</f>
        <v>5.2936280600062592E-2</v>
      </c>
      <c r="K9" s="2">
        <f>AVERAGE(bituin[[#This Row],[2011]:[2018]])</f>
        <v>8.8227134333437648E-3</v>
      </c>
      <c r="L9" s="3">
        <f>(bituin[[#This Row],[2018]]/INDEX(bituin[[#This Row],[2011]:[2018]],MATCH(TRUE,INDEX((bituin[[#This Row],[2011]:[2018]]&lt;&gt;""),0),0)))-1</f>
        <v>1.0349378458721294</v>
      </c>
      <c r="M9" s="3">
        <f>_xlfn.STDEV.S(bituin[[#This Row],[2011]:[2018]])/bituin[[#This Row],[Média]]</f>
        <v>0.659899420421445</v>
      </c>
      <c r="N9"/>
    </row>
    <row r="10" spans="1:14" x14ac:dyDescent="0.25">
      <c r="A10" s="8" t="s">
        <v>12</v>
      </c>
      <c r="B10" s="2">
        <v>1.02386964886965E-2</v>
      </c>
      <c r="C10" s="2">
        <v>1.9023689245730599E-2</v>
      </c>
      <c r="D10" s="2">
        <v>1.5677897457584199E-2</v>
      </c>
      <c r="E10" s="2">
        <v>3.4779912070163599E-3</v>
      </c>
      <c r="F10" s="2">
        <v>2.68069332141624E-3</v>
      </c>
      <c r="G10" s="2">
        <v>5.9763651096326397E-3</v>
      </c>
      <c r="H10" s="2">
        <v>5.31024760535748E-3</v>
      </c>
      <c r="I10" s="2">
        <v>4.0849230000501602E-3</v>
      </c>
      <c r="J10" s="2">
        <f>SUM(bituin[[#This Row],[2011]:[2018]])</f>
        <v>6.6470503435484177E-2</v>
      </c>
      <c r="K10" s="2">
        <f>AVERAGE(bituin[[#This Row],[2011]:[2018]])</f>
        <v>8.3088129294355221E-3</v>
      </c>
      <c r="L10" s="3">
        <f>(bituin[[#This Row],[2018]]/INDEX(bituin[[#This Row],[2011]:[2018]],MATCH(TRUE,INDEX((bituin[[#This Row],[2011]:[2018]]&lt;&gt;""),0),0)))-1</f>
        <v>-0.60103095110203664</v>
      </c>
      <c r="M10" s="3">
        <f>_xlfn.STDEV.S(bituin[[#This Row],[2011]:[2018]])/bituin[[#This Row],[Média]]</f>
        <v>0.73366956324815924</v>
      </c>
      <c r="N10"/>
    </row>
    <row r="11" spans="1:14" x14ac:dyDescent="0.25">
      <c r="A11" s="8" t="s">
        <v>51</v>
      </c>
      <c r="B11" s="2" t="s">
        <v>27</v>
      </c>
      <c r="C11" s="2" t="s">
        <v>27</v>
      </c>
      <c r="D11" s="2" t="s">
        <v>27</v>
      </c>
      <c r="E11" s="2" t="s">
        <v>27</v>
      </c>
      <c r="F11" s="2">
        <v>4.8314133252955202E-3</v>
      </c>
      <c r="G11" s="2">
        <v>7.28594327919073E-3</v>
      </c>
      <c r="H11" s="2">
        <v>5.68490204229565E-3</v>
      </c>
      <c r="I11" s="2">
        <v>1.42462908846306E-2</v>
      </c>
      <c r="J11" s="2">
        <f>SUM(bituin[[#This Row],[2011]:[2018]])</f>
        <v>3.20485495314125E-2</v>
      </c>
      <c r="K11" s="2">
        <f>AVERAGE(bituin[[#This Row],[2011]:[2018]])</f>
        <v>8.012137382853125E-3</v>
      </c>
      <c r="L11" s="3">
        <f>(bituin[[#This Row],[2018]]/INDEX(bituin[[#This Row],[2011]:[2018]],MATCH(TRUE,INDEX((bituin[[#This Row],[2011]:[2018]]&lt;&gt;""),0),0)))-1</f>
        <v>1.9486798014241939</v>
      </c>
      <c r="M11" s="3">
        <f>_xlfn.STDEV.S(bituin[[#This Row],[2011]:[2018]])/bituin[[#This Row],[Média]]</f>
        <v>0.53404302321301345</v>
      </c>
      <c r="N11"/>
    </row>
    <row r="12" spans="1:14" x14ac:dyDescent="0.25">
      <c r="A12" s="7" t="s">
        <v>45</v>
      </c>
      <c r="B12" s="2" t="s">
        <v>27</v>
      </c>
      <c r="C12" s="2" t="s">
        <v>27</v>
      </c>
      <c r="D12" s="2" t="s">
        <v>27</v>
      </c>
      <c r="E12" s="2">
        <v>0</v>
      </c>
      <c r="F12" s="2">
        <v>4.1276274025092499E-3</v>
      </c>
      <c r="G12" s="2">
        <v>6.3273016608858604E-3</v>
      </c>
      <c r="H12" s="2">
        <v>1.42973073343863E-2</v>
      </c>
      <c r="I12" s="2">
        <v>1.52339786322829E-2</v>
      </c>
      <c r="J12" s="2">
        <f>SUM(bituin[[#This Row],[2011]:[2018]])</f>
        <v>3.9986215030064311E-2</v>
      </c>
      <c r="K12" s="2">
        <f>AVERAGE(bituin[[#This Row],[2011]:[2018]])</f>
        <v>7.9972430060128614E-3</v>
      </c>
      <c r="L12" s="3" t="e">
        <f>(bituin[[#This Row],[2018]]/INDEX(bituin[[#This Row],[2011]:[2018]],MATCH(TRUE,INDEX((bituin[[#This Row],[2011]:[2018]]&lt;&gt;""),0),0)))-1</f>
        <v>#DIV/0!</v>
      </c>
      <c r="M12" s="3">
        <f>_xlfn.STDEV.S(bituin[[#This Row],[2011]:[2018]])/bituin[[#This Row],[Média]]</f>
        <v>0.82419353837237663</v>
      </c>
      <c r="N12"/>
    </row>
    <row r="13" spans="1:14" x14ac:dyDescent="0.25">
      <c r="A13" s="7" t="s">
        <v>25</v>
      </c>
      <c r="B13" s="2">
        <v>2.0214947089947099E-2</v>
      </c>
      <c r="C13" s="2">
        <v>2.2884120710207701E-3</v>
      </c>
      <c r="D13" s="2">
        <v>1.9459825827091201E-3</v>
      </c>
      <c r="E13" s="2">
        <v>8.2493867258146194E-3</v>
      </c>
      <c r="F13" s="2">
        <v>4.1276274025092499E-3</v>
      </c>
      <c r="G13" s="2">
        <v>6.3273016608858604E-3</v>
      </c>
      <c r="H13" s="2">
        <v>9.0825794760597996E-3</v>
      </c>
      <c r="I13" s="2">
        <v>7.05252289109081E-3</v>
      </c>
      <c r="J13" s="2">
        <f>SUM(bituin[[#This Row],[2011]:[2018]])</f>
        <v>5.9288759900037326E-2</v>
      </c>
      <c r="K13" s="2">
        <f>AVERAGE(bituin[[#This Row],[2011]:[2018]])</f>
        <v>7.4110949875046657E-3</v>
      </c>
      <c r="L13" s="3">
        <f>(bituin[[#This Row],[2018]]/INDEX(bituin[[#This Row],[2011]:[2018]],MATCH(TRUE,INDEX((bituin[[#This Row],[2011]:[2018]]&lt;&gt;""),0),0)))-1</f>
        <v>-0.65112335640996899</v>
      </c>
      <c r="M13" s="3">
        <f>_xlfn.STDEV.S(bituin[[#This Row],[2011]:[2018]])/bituin[[#This Row],[Média]]</f>
        <v>0.78285778688598306</v>
      </c>
      <c r="N13"/>
    </row>
    <row r="14" spans="1:14" x14ac:dyDescent="0.25">
      <c r="A14" s="7" t="s">
        <v>44</v>
      </c>
      <c r="B14" s="2" t="s">
        <v>27</v>
      </c>
      <c r="C14" s="2" t="s">
        <v>27</v>
      </c>
      <c r="D14" s="2">
        <v>1.7352121368380601E-3</v>
      </c>
      <c r="E14" s="2">
        <v>3.4779912070163599E-3</v>
      </c>
      <c r="F14" s="2">
        <v>2.2884018132836598E-3</v>
      </c>
      <c r="G14" s="2">
        <v>6.3273016608858604E-3</v>
      </c>
      <c r="H14" s="2">
        <v>1.51159716422147E-2</v>
      </c>
      <c r="I14" s="2">
        <v>1.14522226453493E-2</v>
      </c>
      <c r="J14" s="2">
        <f>SUM(bituin[[#This Row],[2011]:[2018]])</f>
        <v>4.0397101105587939E-2</v>
      </c>
      <c r="K14" s="2">
        <f>AVERAGE(bituin[[#This Row],[2011]:[2018]])</f>
        <v>6.7328501842646568E-3</v>
      </c>
      <c r="L14" s="3">
        <f>(bituin[[#This Row],[2018]]/INDEX(bituin[[#This Row],[2011]:[2018]],MATCH(TRUE,INDEX((bituin[[#This Row],[2011]:[2018]]&lt;&gt;""),0),0)))-1</f>
        <v>5.5998977313619882</v>
      </c>
      <c r="M14" s="3">
        <f>_xlfn.STDEV.S(bituin[[#This Row],[2011]:[2018]])/bituin[[#This Row],[Média]]</f>
        <v>0.8081679136000629</v>
      </c>
      <c r="N14"/>
    </row>
    <row r="15" spans="1:14" x14ac:dyDescent="0.25">
      <c r="A15" s="7" t="s">
        <v>13</v>
      </c>
      <c r="B15" s="2">
        <v>1.6868987493987499E-2</v>
      </c>
      <c r="C15" s="2">
        <v>7.0342294301838602E-3</v>
      </c>
      <c r="D15" s="2">
        <v>4.5199897087673298E-3</v>
      </c>
      <c r="E15" s="2">
        <v>2.1826462584206398E-3</v>
      </c>
      <c r="F15" s="2">
        <v>2.2884018132836598E-3</v>
      </c>
      <c r="G15" s="2">
        <v>5.5249174903619297E-3</v>
      </c>
      <c r="H15" s="2">
        <v>6.8764133324862101E-3</v>
      </c>
      <c r="I15" s="2">
        <v>8.3931162294099207E-3</v>
      </c>
      <c r="J15" s="2">
        <f>SUM(bituin[[#This Row],[2011]:[2018]])</f>
        <v>5.3688701756901047E-2</v>
      </c>
      <c r="K15" s="2">
        <f>AVERAGE(bituin[[#This Row],[2011]:[2018]])</f>
        <v>6.7110877196126309E-3</v>
      </c>
      <c r="L15" s="3">
        <f>(bituin[[#This Row],[2018]]/INDEX(bituin[[#This Row],[2011]:[2018]],MATCH(TRUE,INDEX((bituin[[#This Row],[2011]:[2018]]&lt;&gt;""),0),0)))-1</f>
        <v>-0.50245287499315394</v>
      </c>
      <c r="M15" s="3">
        <f>_xlfn.STDEV.S(bituin[[#This Row],[2011]:[2018]])/bituin[[#This Row],[Média]]</f>
        <v>0.69530804374777133</v>
      </c>
      <c r="N15"/>
    </row>
    <row r="16" spans="1:14" x14ac:dyDescent="0.25">
      <c r="A16" s="7" t="s">
        <v>48</v>
      </c>
      <c r="B16" s="2" t="s">
        <v>27</v>
      </c>
      <c r="C16" s="2" t="s">
        <v>27</v>
      </c>
      <c r="D16" s="2" t="s">
        <v>27</v>
      </c>
      <c r="E16" s="2">
        <v>1.03883550031682E-3</v>
      </c>
      <c r="F16" s="2">
        <v>4.1276274025092499E-3</v>
      </c>
      <c r="G16" s="2">
        <v>3.8443493166939301E-3</v>
      </c>
      <c r="H16" s="2">
        <v>1.0053796820557501E-2</v>
      </c>
      <c r="I16" s="2">
        <v>1.36941222982179E-2</v>
      </c>
      <c r="J16" s="2">
        <f>SUM(bituin[[#This Row],[2011]:[2018]])</f>
        <v>3.2758731338295398E-2</v>
      </c>
      <c r="K16" s="2">
        <f>AVERAGE(bituin[[#This Row],[2011]:[2018]])</f>
        <v>6.5517462676590796E-3</v>
      </c>
      <c r="L16" s="3">
        <f>(bituin[[#This Row],[2018]]/INDEX(bituin[[#This Row],[2011]:[2018]],MATCH(TRUE,INDEX((bituin[[#This Row],[2011]:[2018]]&lt;&gt;""),0),0)))-1</f>
        <v>12.18218552797004</v>
      </c>
      <c r="M16" s="3">
        <f>_xlfn.STDEV.S(bituin[[#This Row],[2011]:[2018]])/bituin[[#This Row],[Média]]</f>
        <v>0.78895803190923541</v>
      </c>
      <c r="N16"/>
    </row>
    <row r="17" spans="1:14" x14ac:dyDescent="0.25">
      <c r="A17" s="7" t="s">
        <v>37</v>
      </c>
      <c r="B17" s="2" t="s">
        <v>27</v>
      </c>
      <c r="C17" s="2" t="s">
        <v>27</v>
      </c>
      <c r="D17" s="2">
        <v>0</v>
      </c>
      <c r="E17" s="2">
        <v>7.2498013255757002E-3</v>
      </c>
      <c r="F17" s="2">
        <v>3.9521197064789904E-3</v>
      </c>
      <c r="G17" s="2">
        <v>6.3273016608858604E-3</v>
      </c>
      <c r="H17" s="2">
        <v>1.12779541385625E-2</v>
      </c>
      <c r="I17" s="2">
        <v>7.8924769417317697E-3</v>
      </c>
      <c r="J17" s="2">
        <f>SUM(bituin[[#This Row],[2011]:[2018]])</f>
        <v>3.6699653773234822E-2</v>
      </c>
      <c r="K17" s="2">
        <f>AVERAGE(bituin[[#This Row],[2011]:[2018]])</f>
        <v>6.1166089622058037E-3</v>
      </c>
      <c r="L17" s="3" t="e">
        <f>(bituin[[#This Row],[2018]]/INDEX(bituin[[#This Row],[2011]:[2018]],MATCH(TRUE,INDEX((bituin[[#This Row],[2011]:[2018]]&lt;&gt;""),0),0)))-1</f>
        <v>#DIV/0!</v>
      </c>
      <c r="M17" s="3">
        <f>_xlfn.STDEV.S(bituin[[#This Row],[2011]:[2018]])/bituin[[#This Row],[Média]]</f>
        <v>0.62563067659609284</v>
      </c>
      <c r="N17"/>
    </row>
    <row r="18" spans="1:14" x14ac:dyDescent="0.25">
      <c r="A18" s="7" t="s">
        <v>9</v>
      </c>
      <c r="B18" s="2">
        <v>4.8484848484848502E-3</v>
      </c>
      <c r="C18" s="2">
        <v>1.9023689245730599E-2</v>
      </c>
      <c r="D18" s="2">
        <v>4.0591717328365903E-3</v>
      </c>
      <c r="E18" s="2">
        <v>1.31130745229922E-3</v>
      </c>
      <c r="F18" s="2">
        <v>7.1806591040903802E-4</v>
      </c>
      <c r="G18" s="2">
        <v>2.2202888004111501E-3</v>
      </c>
      <c r="H18" s="2">
        <v>1.0220508048489899E-2</v>
      </c>
      <c r="I18" s="2">
        <v>5.96082245271147E-3</v>
      </c>
      <c r="J18" s="2">
        <f>SUM(bituin[[#This Row],[2011]:[2018]])</f>
        <v>4.8362338491372822E-2</v>
      </c>
      <c r="K18" s="2">
        <f>AVERAGE(bituin[[#This Row],[2011]:[2018]])</f>
        <v>6.0452923114216028E-3</v>
      </c>
      <c r="L18" s="3">
        <f>(bituin[[#This Row],[2018]]/INDEX(bituin[[#This Row],[2011]:[2018]],MATCH(TRUE,INDEX((bituin[[#This Row],[2011]:[2018]]&lt;&gt;""),0),0)))-1</f>
        <v>0.22941963087174022</v>
      </c>
      <c r="M18" s="3">
        <f>_xlfn.STDEV.S(bituin[[#This Row],[2011]:[2018]])/bituin[[#This Row],[Média]]</f>
        <v>1.0016737361319894</v>
      </c>
      <c r="N18"/>
    </row>
    <row r="19" spans="1:14" x14ac:dyDescent="0.25">
      <c r="A19" s="7" t="s">
        <v>10</v>
      </c>
      <c r="B19" s="2">
        <v>3.3333333333333301E-3</v>
      </c>
      <c r="C19" s="2">
        <v>7.0342294301838602E-3</v>
      </c>
      <c r="D19" s="2">
        <v>3.2625864438176298E-3</v>
      </c>
      <c r="E19" s="2">
        <v>2.1826462584206398E-3</v>
      </c>
      <c r="F19" s="2">
        <v>5.4170913056095201E-3</v>
      </c>
      <c r="G19" s="2">
        <v>9.0055094757496706E-3</v>
      </c>
      <c r="H19" s="2">
        <v>7.8257147203392094E-3</v>
      </c>
      <c r="I19" s="2">
        <v>7.9285659952549395E-3</v>
      </c>
      <c r="J19" s="2">
        <f>SUM(bituin[[#This Row],[2011]:[2018]])</f>
        <v>4.5989676962708802E-2</v>
      </c>
      <c r="K19" s="2">
        <f>AVERAGE(bituin[[#This Row],[2011]:[2018]])</f>
        <v>5.7487096203386002E-3</v>
      </c>
      <c r="L19" s="3">
        <f>(bituin[[#This Row],[2018]]/INDEX(bituin[[#This Row],[2011]:[2018]],MATCH(TRUE,INDEX((bituin[[#This Row],[2011]:[2018]]&lt;&gt;""),0),0)))-1</f>
        <v>1.3785697985764842</v>
      </c>
      <c r="M19" s="3">
        <f>_xlfn.STDEV.S(bituin[[#This Row],[2011]:[2018]])/bituin[[#This Row],[Média]]</f>
        <v>0.44672971018889629</v>
      </c>
      <c r="N19"/>
    </row>
    <row r="20" spans="1:14" x14ac:dyDescent="0.25">
      <c r="A20" s="7" t="s">
        <v>29</v>
      </c>
      <c r="B20" s="2" t="s">
        <v>27</v>
      </c>
      <c r="C20" s="2">
        <v>1.2132191480017599E-3</v>
      </c>
      <c r="D20" s="2">
        <v>1.2743941609073199E-3</v>
      </c>
      <c r="E20" s="2">
        <v>3.04394398561282E-3</v>
      </c>
      <c r="F20" s="2">
        <v>5.8671028714621602E-3</v>
      </c>
      <c r="G20" s="2">
        <v>2.8478128003572001E-3</v>
      </c>
      <c r="H20" s="2">
        <v>1.0020722865004101E-2</v>
      </c>
      <c r="I20" s="2">
        <v>1.5441841729395601E-2</v>
      </c>
      <c r="J20" s="2">
        <f>SUM(bituin[[#This Row],[2011]:[2018]])</f>
        <v>3.9709037560740956E-2</v>
      </c>
      <c r="K20" s="2">
        <f>AVERAGE(bituin[[#This Row],[2011]:[2018]])</f>
        <v>5.6727196515344224E-3</v>
      </c>
      <c r="L20" s="3">
        <f>(bituin[[#This Row],[2018]]/INDEX(bituin[[#This Row],[2011]:[2018]],MATCH(TRUE,INDEX((bituin[[#This Row],[2011]:[2018]]&lt;&gt;""),0),0)))-1</f>
        <v>11.727990449894548</v>
      </c>
      <c r="M20" s="3">
        <f>_xlfn.STDEV.S(bituin[[#This Row],[2011]:[2018]])/bituin[[#This Row],[Média]]</f>
        <v>0.93418978346845394</v>
      </c>
      <c r="N20"/>
    </row>
    <row r="21" spans="1:14" x14ac:dyDescent="0.25">
      <c r="A21" s="7" t="s">
        <v>20</v>
      </c>
      <c r="B21" s="2">
        <v>1.5151515151515199E-3</v>
      </c>
      <c r="C21" s="2">
        <v>3.2697352506699199E-3</v>
      </c>
      <c r="D21" s="2">
        <v>5.8345488553962098E-3</v>
      </c>
      <c r="E21" s="2">
        <v>7.5822323764749202E-3</v>
      </c>
      <c r="F21" s="2">
        <v>5.4170913056095201E-3</v>
      </c>
      <c r="G21" s="2">
        <v>3.8443493166939301E-3</v>
      </c>
      <c r="H21" s="2">
        <v>4.4621633437504299E-3</v>
      </c>
      <c r="I21" s="2">
        <v>7.4636899389382899E-3</v>
      </c>
      <c r="J21" s="2">
        <f>SUM(bituin[[#This Row],[2011]:[2018]])</f>
        <v>3.938896190268474E-2</v>
      </c>
      <c r="K21" s="2">
        <f>AVERAGE(bituin[[#This Row],[2011]:[2018]])</f>
        <v>4.9236202378355924E-3</v>
      </c>
      <c r="L21" s="3">
        <f>(bituin[[#This Row],[2018]]/INDEX(bituin[[#This Row],[2011]:[2018]],MATCH(TRUE,INDEX((bituin[[#This Row],[2011]:[2018]]&lt;&gt;""),0),0)))-1</f>
        <v>3.9260353596992559</v>
      </c>
      <c r="M21" s="3">
        <f>_xlfn.STDEV.S(bituin[[#This Row],[2011]:[2018]])/bituin[[#This Row],[Média]]</f>
        <v>0.42272836946291875</v>
      </c>
      <c r="N21"/>
    </row>
    <row r="22" spans="1:14" x14ac:dyDescent="0.25">
      <c r="A22" s="7" t="s">
        <v>26</v>
      </c>
      <c r="B22" s="2" t="s">
        <v>27</v>
      </c>
      <c r="C22" s="2">
        <v>4.4535684677512203E-3</v>
      </c>
      <c r="D22" s="2">
        <v>4.7124269757278896E-3</v>
      </c>
      <c r="E22" s="2">
        <v>3.4779912070163599E-3</v>
      </c>
      <c r="F22" s="2">
        <v>9.6773035845327897E-4</v>
      </c>
      <c r="G22" s="2">
        <v>3.8443493166939301E-3</v>
      </c>
      <c r="H22" s="2">
        <v>6.19985348558521E-3</v>
      </c>
      <c r="I22" s="2">
        <v>9.9460812894537603E-3</v>
      </c>
      <c r="J22" s="2">
        <f>SUM(bituin[[#This Row],[2011]:[2018]])</f>
        <v>3.360200110068165E-2</v>
      </c>
      <c r="K22" s="2">
        <f>AVERAGE(bituin[[#This Row],[2011]:[2018]])</f>
        <v>4.80028587152595E-3</v>
      </c>
      <c r="L22" s="3">
        <f>(bituin[[#This Row],[2018]]/INDEX(bituin[[#This Row],[2011]:[2018]],MATCH(TRUE,INDEX((bituin[[#This Row],[2011]:[2018]]&lt;&gt;""),0),0)))-1</f>
        <v>1.2332835705736716</v>
      </c>
      <c r="M22" s="3">
        <f>_xlfn.STDEV.S(bituin[[#This Row],[2011]:[2018]])/bituin[[#This Row],[Média]]</f>
        <v>0.57629197004353427</v>
      </c>
      <c r="N22"/>
    </row>
    <row r="23" spans="1:14" x14ac:dyDescent="0.25">
      <c r="A23" s="7" t="s">
        <v>24</v>
      </c>
      <c r="B23" s="2">
        <v>3.3333333333333301E-3</v>
      </c>
      <c r="C23" s="2">
        <v>1.12376966596915E-3</v>
      </c>
      <c r="D23" s="2">
        <v>4.5199897087673298E-3</v>
      </c>
      <c r="E23" s="2">
        <v>7.0291375360237596E-3</v>
      </c>
      <c r="F23" s="2">
        <v>2.68069332141624E-3</v>
      </c>
      <c r="G23" s="2">
        <v>3.2772744007352199E-3</v>
      </c>
      <c r="H23" s="2">
        <v>5.2161326894316403E-3</v>
      </c>
      <c r="I23" s="2">
        <v>6.9262080733585299E-3</v>
      </c>
      <c r="J23" s="2">
        <f>SUM(bituin[[#This Row],[2011]:[2018]])</f>
        <v>3.4106538729035199E-2</v>
      </c>
      <c r="K23" s="2">
        <f>AVERAGE(bituin[[#This Row],[2011]:[2018]])</f>
        <v>4.2633173411293999E-3</v>
      </c>
      <c r="L23" s="3">
        <f>(bituin[[#This Row],[2018]]/INDEX(bituin[[#This Row],[2011]:[2018]],MATCH(TRUE,INDEX((bituin[[#This Row],[2011]:[2018]]&lt;&gt;""),0),0)))-1</f>
        <v>1.077862422007561</v>
      </c>
      <c r="M23" s="3">
        <f>_xlfn.STDEV.S(bituin[[#This Row],[2011]:[2018]])/bituin[[#This Row],[Média]]</f>
        <v>0.48487969545538984</v>
      </c>
      <c r="N23"/>
    </row>
    <row r="24" spans="1:14" x14ac:dyDescent="0.25">
      <c r="A24" s="7" t="s">
        <v>17</v>
      </c>
      <c r="B24" s="2">
        <v>1.5151515151515199E-3</v>
      </c>
      <c r="C24" s="2">
        <v>2.75342020866318E-3</v>
      </c>
      <c r="D24" s="2">
        <v>4.5199897087673298E-3</v>
      </c>
      <c r="E24" s="2">
        <v>2.1826462584206398E-3</v>
      </c>
      <c r="F24" s="2">
        <v>2.68069332141624E-3</v>
      </c>
      <c r="G24" s="2">
        <v>5.56101725390929E-3</v>
      </c>
      <c r="H24" s="2">
        <v>8.7805449405401696E-3</v>
      </c>
      <c r="I24" s="2">
        <v>3.4788447818349401E-3</v>
      </c>
      <c r="J24" s="2">
        <f>SUM(bituin[[#This Row],[2011]:[2018]])</f>
        <v>3.1472307988703305E-2</v>
      </c>
      <c r="K24" s="2">
        <f>AVERAGE(bituin[[#This Row],[2011]:[2018]])</f>
        <v>3.9340384985879131E-3</v>
      </c>
      <c r="L24" s="3">
        <f>(bituin[[#This Row],[2018]]/INDEX(bituin[[#This Row],[2011]:[2018]],MATCH(TRUE,INDEX((bituin[[#This Row],[2011]:[2018]]&lt;&gt;""),0),0)))-1</f>
        <v>1.2960375560110533</v>
      </c>
      <c r="M24" s="3">
        <f>_xlfn.STDEV.S(bituin[[#This Row],[2011]:[2018]])/bituin[[#This Row],[Média]]</f>
        <v>0.5966690618968894</v>
      </c>
      <c r="N24"/>
    </row>
    <row r="25" spans="1:14" x14ac:dyDescent="0.25">
      <c r="A25" s="7" t="s">
        <v>30</v>
      </c>
      <c r="B25" s="2" t="s">
        <v>27</v>
      </c>
      <c r="C25" s="2">
        <v>0</v>
      </c>
      <c r="D25" s="2">
        <v>1.3604074290011E-2</v>
      </c>
      <c r="E25" s="2">
        <v>7.2498013255757002E-3</v>
      </c>
      <c r="F25" s="2">
        <v>5.5040254648945196E-4</v>
      </c>
      <c r="G25" s="2">
        <v>1.93185340516294E-3</v>
      </c>
      <c r="H25" s="2">
        <v>2.3668540939038702E-3</v>
      </c>
      <c r="I25" s="2">
        <v>1.5602508405109E-3</v>
      </c>
      <c r="J25" s="2">
        <f>SUM(bituin[[#This Row],[2011]:[2018]])</f>
        <v>2.7263236501653861E-2</v>
      </c>
      <c r="K25" s="2">
        <f>AVERAGE(bituin[[#This Row],[2011]:[2018]])</f>
        <v>3.8947480716648372E-3</v>
      </c>
      <c r="L25" s="3" t="e">
        <f>(bituin[[#This Row],[2018]]/INDEX(bituin[[#This Row],[2011]:[2018]],MATCH(TRUE,INDEX((bituin[[#This Row],[2011]:[2018]]&lt;&gt;""),0),0)))-1</f>
        <v>#DIV/0!</v>
      </c>
      <c r="M25" s="3">
        <f>_xlfn.STDEV.S(bituin[[#This Row],[2011]:[2018]])/bituin[[#This Row],[Média]]</f>
        <v>1.2557373049621876</v>
      </c>
      <c r="N25"/>
    </row>
    <row r="26" spans="1:14" x14ac:dyDescent="0.25">
      <c r="A26" s="7" t="s">
        <v>64</v>
      </c>
      <c r="B26" s="2" t="s">
        <v>27</v>
      </c>
      <c r="C26" s="2" t="s">
        <v>27</v>
      </c>
      <c r="D26" s="2" t="s">
        <v>27</v>
      </c>
      <c r="E26" s="2" t="s">
        <v>27</v>
      </c>
      <c r="F26" s="2" t="s">
        <v>27</v>
      </c>
      <c r="G26" s="2" t="s">
        <v>27</v>
      </c>
      <c r="H26" s="2" t="s">
        <v>27</v>
      </c>
      <c r="I26" s="2">
        <v>3.5602169615337399E-3</v>
      </c>
      <c r="J26" s="2">
        <f>SUM(bituin[[#This Row],[2011]:[2018]])</f>
        <v>3.5602169615337399E-3</v>
      </c>
      <c r="K26" s="2">
        <f>AVERAGE(bituin[[#This Row],[2011]:[2018]])</f>
        <v>3.5602169615337399E-3</v>
      </c>
      <c r="L26" s="3">
        <f>(bituin[[#This Row],[2018]]/INDEX(bituin[[#This Row],[2011]:[2018]],MATCH(TRUE,INDEX((bituin[[#This Row],[2011]:[2018]]&lt;&gt;""),0),0)))-1</f>
        <v>0</v>
      </c>
      <c r="M26" s="17" t="e">
        <f>_xlfn.STDEV.S(bituin[[#This Row],[2011]:[2018]])/bituin[[#This Row],[Média]]</f>
        <v>#DIV/0!</v>
      </c>
      <c r="N26"/>
    </row>
    <row r="27" spans="1:14" x14ac:dyDescent="0.25">
      <c r="A27" s="7" t="s">
        <v>32</v>
      </c>
      <c r="B27" s="2" t="s">
        <v>27</v>
      </c>
      <c r="C27" s="2">
        <v>9.0418248986023897E-4</v>
      </c>
      <c r="D27" s="2">
        <v>9.01808766186237E-4</v>
      </c>
      <c r="E27" s="2">
        <v>3.4779912070163599E-3</v>
      </c>
      <c r="F27" s="2">
        <v>9.6773035845327897E-4</v>
      </c>
      <c r="G27" s="2">
        <v>3.1447506328592801E-3</v>
      </c>
      <c r="H27" s="2">
        <v>6.3080732247241403E-3</v>
      </c>
      <c r="I27" s="2">
        <v>7.9505391063969203E-3</v>
      </c>
      <c r="J27" s="2">
        <f>SUM(bituin[[#This Row],[2011]:[2018]])</f>
        <v>2.3655075785496457E-2</v>
      </c>
      <c r="K27" s="2">
        <f>AVERAGE(bituin[[#This Row],[2011]:[2018]])</f>
        <v>3.3792965407852082E-3</v>
      </c>
      <c r="L27" s="3">
        <f>(bituin[[#This Row],[2018]]/INDEX(bituin[[#This Row],[2011]:[2018]],MATCH(TRUE,INDEX((bituin[[#This Row],[2011]:[2018]]&lt;&gt;""),0),0)))-1</f>
        <v>7.7930690934148128</v>
      </c>
      <c r="M27" s="3">
        <f>_xlfn.STDEV.S(bituin[[#This Row],[2011]:[2018]])/bituin[[#This Row],[Média]]</f>
        <v>0.8336544367988985</v>
      </c>
      <c r="N27"/>
    </row>
    <row r="28" spans="1:14" x14ac:dyDescent="0.25">
      <c r="A28" s="7" t="s">
        <v>34</v>
      </c>
      <c r="B28" s="2" t="s">
        <v>27</v>
      </c>
      <c r="C28" s="2" t="s">
        <v>27</v>
      </c>
      <c r="D28" s="2">
        <v>1.7352121368380601E-3</v>
      </c>
      <c r="E28" s="2">
        <v>3.4779912070163599E-3</v>
      </c>
      <c r="F28" s="2">
        <v>2.0389247963215501E-3</v>
      </c>
      <c r="G28" s="2">
        <v>3.8443493166939301E-3</v>
      </c>
      <c r="H28" s="2">
        <v>3.45679791370615E-3</v>
      </c>
      <c r="I28" s="2">
        <v>5.6447918816263801E-3</v>
      </c>
      <c r="J28" s="2">
        <f>SUM(bituin[[#This Row],[2011]:[2018]])</f>
        <v>2.0198067252202429E-2</v>
      </c>
      <c r="K28" s="2">
        <f>AVERAGE(bituin[[#This Row],[2011]:[2018]])</f>
        <v>3.3663445420337381E-3</v>
      </c>
      <c r="L28" s="3">
        <f>(bituin[[#This Row],[2018]]/INDEX(bituin[[#This Row],[2011]:[2018]],MATCH(TRUE,INDEX((bituin[[#This Row],[2011]:[2018]]&lt;&gt;""),0),0)))-1</f>
        <v>2.2530846008906082</v>
      </c>
      <c r="M28" s="3">
        <f>_xlfn.STDEV.S(bituin[[#This Row],[2011]:[2018]])/bituin[[#This Row],[Média]]</f>
        <v>0.41721797863003662</v>
      </c>
      <c r="N28"/>
    </row>
    <row r="29" spans="1:14" x14ac:dyDescent="0.25">
      <c r="A29" s="7" t="s">
        <v>21</v>
      </c>
      <c r="B29" s="2">
        <v>0</v>
      </c>
      <c r="C29" s="2">
        <v>9.9792222554370897E-4</v>
      </c>
      <c r="D29" s="2">
        <v>1.3604074290011E-2</v>
      </c>
      <c r="E29" s="2">
        <v>1.31130745229922E-3</v>
      </c>
      <c r="F29" s="2">
        <v>2.1960254421123501E-3</v>
      </c>
      <c r="G29" s="2">
        <v>3.6822197452417499E-3</v>
      </c>
      <c r="H29" s="2">
        <v>2.4334518139744201E-3</v>
      </c>
      <c r="I29" s="2">
        <v>6.84752424464637E-4</v>
      </c>
      <c r="J29" s="2">
        <f>SUM(bituin[[#This Row],[2011]:[2018]])</f>
        <v>2.4909753393647087E-2</v>
      </c>
      <c r="K29" s="2">
        <f>AVERAGE(bituin[[#This Row],[2011]:[2018]])</f>
        <v>3.1137191742058859E-3</v>
      </c>
      <c r="L29" s="3" t="e">
        <f>(bituin[[#This Row],[2018]]/INDEX(bituin[[#This Row],[2011]:[2018]],MATCH(TRUE,INDEX((bituin[[#This Row],[2011]:[2018]]&lt;&gt;""),0),0)))-1</f>
        <v>#DIV/0!</v>
      </c>
      <c r="M29" s="3">
        <f>_xlfn.STDEV.S(bituin[[#This Row],[2011]:[2018]])/bituin[[#This Row],[Média]]</f>
        <v>1.4103669359581756</v>
      </c>
      <c r="N29"/>
    </row>
    <row r="30" spans="1:14" x14ac:dyDescent="0.25">
      <c r="A30" s="7" t="s">
        <v>11</v>
      </c>
      <c r="B30" s="2">
        <v>2.0833333333333298E-3</v>
      </c>
      <c r="C30" s="2">
        <v>4.5112331673596504E-3</v>
      </c>
      <c r="D30" s="2">
        <v>5.3887085137085098E-4</v>
      </c>
      <c r="E30" s="2">
        <v>2.5150773093198498E-3</v>
      </c>
      <c r="F30" s="2">
        <v>2.3638762371140602E-3</v>
      </c>
      <c r="G30" s="2">
        <v>1.34394952942785E-3</v>
      </c>
      <c r="H30" s="2">
        <v>2.0722450725507999E-3</v>
      </c>
      <c r="I30" s="2">
        <v>6.7242111514680802E-3</v>
      </c>
      <c r="J30" s="2">
        <f>SUM(bituin[[#This Row],[2011]:[2018]])</f>
        <v>2.2152796651944473E-2</v>
      </c>
      <c r="K30" s="2">
        <f>AVERAGE(bituin[[#This Row],[2011]:[2018]])</f>
        <v>2.7690995814930591E-3</v>
      </c>
      <c r="L30" s="3">
        <f>(bituin[[#This Row],[2018]]/INDEX(bituin[[#This Row],[2011]:[2018]],MATCH(TRUE,INDEX((bituin[[#This Row],[2011]:[2018]]&lt;&gt;""),0),0)))-1</f>
        <v>2.2276213527046838</v>
      </c>
      <c r="M30" s="3">
        <f>_xlfn.STDEV.S(bituin[[#This Row],[2011]:[2018]])/bituin[[#This Row],[Média]]</f>
        <v>0.70749965756453759</v>
      </c>
      <c r="N30"/>
    </row>
    <row r="31" spans="1:14" x14ac:dyDescent="0.25">
      <c r="A31" s="7" t="s">
        <v>18</v>
      </c>
      <c r="B31" s="2">
        <v>4.1997354497354498E-3</v>
      </c>
      <c r="C31" s="2">
        <v>2.75342020866318E-3</v>
      </c>
      <c r="D31" s="2">
        <v>2.1766578206405501E-3</v>
      </c>
      <c r="E31" s="2">
        <v>1.31130745229922E-3</v>
      </c>
      <c r="F31" s="2">
        <v>2.0389247963215501E-3</v>
      </c>
      <c r="G31" s="2">
        <v>2.1343945028905E-3</v>
      </c>
      <c r="H31" s="2">
        <v>3.8933017589820201E-3</v>
      </c>
      <c r="I31" s="2">
        <v>1.90563707344144E-3</v>
      </c>
      <c r="J31" s="2">
        <f>SUM(bituin[[#This Row],[2011]:[2018]])</f>
        <v>2.041337906297391E-2</v>
      </c>
      <c r="K31" s="2">
        <f>AVERAGE(bituin[[#This Row],[2011]:[2018]])</f>
        <v>2.5516723828717387E-3</v>
      </c>
      <c r="L31" s="3">
        <f>(bituin[[#This Row],[2018]]/INDEX(bituin[[#This Row],[2011]:[2018]],MATCH(TRUE,INDEX((bituin[[#This Row],[2011]:[2018]]&lt;&gt;""),0),0)))-1</f>
        <v>-0.54624830629236898</v>
      </c>
      <c r="M31" s="3">
        <f>_xlfn.STDEV.S(bituin[[#This Row],[2011]:[2018]])/bituin[[#This Row],[Média]]</f>
        <v>0.39441996921545924</v>
      </c>
      <c r="N31"/>
    </row>
    <row r="32" spans="1:14" x14ac:dyDescent="0.25">
      <c r="A32" s="7" t="s">
        <v>52</v>
      </c>
      <c r="B32" s="2" t="s">
        <v>27</v>
      </c>
      <c r="C32" s="2" t="s">
        <v>27</v>
      </c>
      <c r="D32" s="2" t="s">
        <v>27</v>
      </c>
      <c r="E32" s="2"/>
      <c r="F32" s="2">
        <v>0</v>
      </c>
      <c r="G32" s="2">
        <v>1.7090184619621199E-3</v>
      </c>
      <c r="H32" s="2">
        <v>4.24029034347759E-3</v>
      </c>
      <c r="I32" s="2">
        <v>3.8479088314526499E-3</v>
      </c>
      <c r="J32" s="2">
        <f>SUM(bituin[[#This Row],[2011]:[2018]])</f>
        <v>9.7972176368923605E-3</v>
      </c>
      <c r="K32" s="2">
        <f>AVERAGE(bituin[[#This Row],[2011]:[2018]])</f>
        <v>2.4493044092230901E-3</v>
      </c>
      <c r="L32" s="3" t="e">
        <f>(bituin[[#This Row],[2018]]/INDEX(bituin[[#This Row],[2011]:[2018]],MATCH(TRUE,INDEX((bituin[[#This Row],[2011]:[2018]]&lt;&gt;""),0),0)))-1</f>
        <v>#DIV/0!</v>
      </c>
      <c r="M32" s="3">
        <f>_xlfn.STDEV.S(bituin[[#This Row],[2011]:[2018]])/bituin[[#This Row],[Média]]</f>
        <v>0.80666021534024124</v>
      </c>
      <c r="N32"/>
    </row>
    <row r="33" spans="1:14" x14ac:dyDescent="0.25">
      <c r="A33" s="7" t="s">
        <v>42</v>
      </c>
      <c r="B33" s="2" t="s">
        <v>27</v>
      </c>
      <c r="C33" s="2" t="s">
        <v>27</v>
      </c>
      <c r="D33" s="2">
        <v>8.5400422438014695E-4</v>
      </c>
      <c r="E33" s="2">
        <v>9.3927867222446705E-4</v>
      </c>
      <c r="F33" s="2">
        <v>4.4108374358523203E-3</v>
      </c>
      <c r="G33" s="2">
        <v>9.2898152521612195E-4</v>
      </c>
      <c r="H33" s="2">
        <v>6.3971043718298697E-3</v>
      </c>
      <c r="I33" s="2">
        <v>9.4340522179823605E-4</v>
      </c>
      <c r="J33" s="2">
        <f>SUM(bituin[[#This Row],[2011]:[2018]])</f>
        <v>1.4473611451301162E-2</v>
      </c>
      <c r="K33" s="2">
        <f>AVERAGE(bituin[[#This Row],[2011]:[2018]])</f>
        <v>2.4122685752168602E-3</v>
      </c>
      <c r="L33" s="3">
        <f>(bituin[[#This Row],[2018]]/INDEX(bituin[[#This Row],[2011]:[2018]],MATCH(TRUE,INDEX((bituin[[#This Row],[2011]:[2018]]&lt;&gt;""),0),0)))-1</f>
        <v>0.10468449085597675</v>
      </c>
      <c r="M33" s="3">
        <f>_xlfn.STDEV.S(bituin[[#This Row],[2011]:[2018]])/bituin[[#This Row],[Média]]</f>
        <v>0.99541109502697955</v>
      </c>
      <c r="N33"/>
    </row>
    <row r="34" spans="1:14" x14ac:dyDescent="0.25">
      <c r="A34" s="7" t="s">
        <v>61</v>
      </c>
      <c r="B34" s="2" t="s">
        <v>27</v>
      </c>
      <c r="C34" s="2" t="s">
        <v>27</v>
      </c>
      <c r="D34" s="2" t="s">
        <v>27</v>
      </c>
      <c r="E34" s="2" t="s">
        <v>27</v>
      </c>
      <c r="F34" s="2" t="s">
        <v>27</v>
      </c>
      <c r="G34" s="2" t="s">
        <v>27</v>
      </c>
      <c r="H34" s="2">
        <v>2.1683426008323198E-3</v>
      </c>
      <c r="I34" s="2">
        <v>1.93886764788344E-3</v>
      </c>
      <c r="J34" s="2">
        <f>SUM(bituin[[#This Row],[2011]:[2018]])</f>
        <v>4.1072102487157598E-3</v>
      </c>
      <c r="K34" s="2">
        <f>AVERAGE(bituin[[#This Row],[2011]:[2018]])</f>
        <v>2.0536051243578799E-3</v>
      </c>
      <c r="L34" s="3">
        <f>(bituin[[#This Row],[2018]]/INDEX(bituin[[#This Row],[2011]:[2018]],MATCH(TRUE,INDEX((bituin[[#This Row],[2011]:[2018]]&lt;&gt;""),0),0)))-1</f>
        <v>-0.10582965665148847</v>
      </c>
      <c r="M34" s="3">
        <f>_xlfn.STDEV.S(bituin[[#This Row],[2011]:[2018]])/bituin[[#This Row],[Média]]</f>
        <v>7.90138734160752E-2</v>
      </c>
      <c r="N34"/>
    </row>
    <row r="35" spans="1:14" x14ac:dyDescent="0.25">
      <c r="A35" s="7" t="s">
        <v>66</v>
      </c>
      <c r="B35" s="2" t="s">
        <v>27</v>
      </c>
      <c r="C35" s="2" t="s">
        <v>27</v>
      </c>
      <c r="D35" s="2" t="s">
        <v>27</v>
      </c>
      <c r="E35" s="2" t="s">
        <v>27</v>
      </c>
      <c r="F35" s="2" t="s">
        <v>27</v>
      </c>
      <c r="G35" s="2" t="s">
        <v>27</v>
      </c>
      <c r="H35" s="2" t="s">
        <v>27</v>
      </c>
      <c r="I35" s="2">
        <v>1.9851333851333801E-3</v>
      </c>
      <c r="J35" s="2">
        <f>SUM(bituin[[#This Row],[2011]:[2018]])</f>
        <v>1.9851333851333801E-3</v>
      </c>
      <c r="K35" s="2">
        <f>AVERAGE(bituin[[#This Row],[2011]:[2018]])</f>
        <v>1.9851333851333801E-3</v>
      </c>
      <c r="L35" s="3">
        <f>(bituin[[#This Row],[2018]]/INDEX(bituin[[#This Row],[2011]:[2018]],MATCH(TRUE,INDEX((bituin[[#This Row],[2011]:[2018]]&lt;&gt;""),0),0)))-1</f>
        <v>0</v>
      </c>
      <c r="M35" s="17" t="e">
        <f>_xlfn.STDEV.S(bituin[[#This Row],[2011]:[2018]])/bituin[[#This Row],[Média]]</f>
        <v>#DIV/0!</v>
      </c>
      <c r="N35"/>
    </row>
    <row r="36" spans="1:14" x14ac:dyDescent="0.25">
      <c r="A36" s="7" t="s">
        <v>53</v>
      </c>
      <c r="B36" s="2" t="s">
        <v>27</v>
      </c>
      <c r="C36" s="2" t="s">
        <v>27</v>
      </c>
      <c r="D36" s="2" t="s">
        <v>27</v>
      </c>
      <c r="E36" s="2"/>
      <c r="F36" s="2">
        <v>0</v>
      </c>
      <c r="G36" s="2">
        <v>5.1358811073212397E-3</v>
      </c>
      <c r="H36" s="2">
        <v>1.32850518367875E-3</v>
      </c>
      <c r="I36" s="2">
        <v>9.75369256903205E-4</v>
      </c>
      <c r="J36" s="2">
        <f>SUM(bituin[[#This Row],[2011]:[2018]])</f>
        <v>7.4397555479031943E-3</v>
      </c>
      <c r="K36" s="2">
        <f>AVERAGE(bituin[[#This Row],[2011]:[2018]])</f>
        <v>1.8599388869757986E-3</v>
      </c>
      <c r="L36" s="3" t="e">
        <f>(bituin[[#This Row],[2018]]/INDEX(bituin[[#This Row],[2011]:[2018]],MATCH(TRUE,INDEX((bituin[[#This Row],[2011]:[2018]]&lt;&gt;""),0),0)))-1</f>
        <v>#DIV/0!</v>
      </c>
      <c r="M36" s="3">
        <f>_xlfn.STDEV.S(bituin[[#This Row],[2011]:[2018]])/bituin[[#This Row],[Média]]</f>
        <v>1.2124443812967338</v>
      </c>
      <c r="N36"/>
    </row>
    <row r="37" spans="1:14" x14ac:dyDescent="0.25">
      <c r="A37" s="7" t="s">
        <v>35</v>
      </c>
      <c r="B37" s="2" t="s">
        <v>27</v>
      </c>
      <c r="C37" s="2" t="s">
        <v>27</v>
      </c>
      <c r="D37" s="2">
        <v>6.7308244403151999E-3</v>
      </c>
      <c r="E37" s="2">
        <v>1.0870936551517301E-3</v>
      </c>
      <c r="F37" s="2">
        <v>8.5518124271437095E-4</v>
      </c>
      <c r="G37" s="2">
        <v>2.1816029046176601E-4</v>
      </c>
      <c r="H37" s="2">
        <v>3.9877890489193799E-4</v>
      </c>
      <c r="I37" s="2">
        <v>3.6211482322134398E-4</v>
      </c>
      <c r="J37" s="2">
        <f>SUM(bituin[[#This Row],[2011]:[2018]])</f>
        <v>9.6521533567563485E-3</v>
      </c>
      <c r="K37" s="2">
        <f>AVERAGE(bituin[[#This Row],[2011]:[2018]])</f>
        <v>1.6086922261260581E-3</v>
      </c>
      <c r="L37" s="3">
        <f>(bituin[[#This Row],[2018]]/INDEX(bituin[[#This Row],[2011]:[2018]],MATCH(TRUE,INDEX((bituin[[#This Row],[2011]:[2018]]&lt;&gt;""),0),0)))-1</f>
        <v>-0.94620052470059868</v>
      </c>
      <c r="M37" s="3">
        <f>_xlfn.STDEV.S(bituin[[#This Row],[2011]:[2018]])/bituin[[#This Row],[Média]]</f>
        <v>1.5732712299221083</v>
      </c>
      <c r="N37"/>
    </row>
    <row r="38" spans="1:14" x14ac:dyDescent="0.25">
      <c r="A38" s="7" t="s">
        <v>54</v>
      </c>
      <c r="B38" s="2" t="s">
        <v>27</v>
      </c>
      <c r="C38" s="2" t="s">
        <v>27</v>
      </c>
      <c r="D38" s="2" t="s">
        <v>27</v>
      </c>
      <c r="E38" s="2"/>
      <c r="F38" s="2">
        <v>0</v>
      </c>
      <c r="G38" s="2">
        <v>4.8063658755513298E-5</v>
      </c>
      <c r="H38" s="2">
        <v>2.4412291754113101E-3</v>
      </c>
      <c r="I38" s="2">
        <v>3.2555733365622402E-3</v>
      </c>
      <c r="J38" s="2">
        <f>SUM(bituin[[#This Row],[2011]:[2018]])</f>
        <v>5.7448661707290641E-3</v>
      </c>
      <c r="K38" s="2">
        <f>AVERAGE(bituin[[#This Row],[2011]:[2018]])</f>
        <v>1.436216542682266E-3</v>
      </c>
      <c r="L38" s="3" t="e">
        <f>(bituin[[#This Row],[2018]]/INDEX(bituin[[#This Row],[2011]:[2018]],MATCH(TRUE,INDEX((bituin[[#This Row],[2011]:[2018]]&lt;&gt;""),0),0)))-1</f>
        <v>#DIV/0!</v>
      </c>
      <c r="M38" s="3">
        <f>_xlfn.STDEV.S(bituin[[#This Row],[2011]:[2018]])/bituin[[#This Row],[Média]]</f>
        <v>1.1588163843633181</v>
      </c>
      <c r="N38"/>
    </row>
    <row r="39" spans="1:14" x14ac:dyDescent="0.25">
      <c r="A39" s="7" t="s">
        <v>36</v>
      </c>
      <c r="B39" s="2" t="s">
        <v>27</v>
      </c>
      <c r="C39" s="2" t="s">
        <v>27</v>
      </c>
      <c r="D39" s="2">
        <v>4.1093502457138801E-3</v>
      </c>
      <c r="E39" s="2">
        <v>1.3085572861884301E-3</v>
      </c>
      <c r="F39" s="2">
        <v>2.25787562310688E-4</v>
      </c>
      <c r="G39" s="2">
        <v>7.8422590162450904E-4</v>
      </c>
      <c r="H39" s="2">
        <v>8.1446149433462005E-4</v>
      </c>
      <c r="I39" s="2">
        <v>5.3921271655212499E-4</v>
      </c>
      <c r="J39" s="2">
        <f>SUM(bituin[[#This Row],[2011]:[2018]])</f>
        <v>7.781595206724252E-3</v>
      </c>
      <c r="K39" s="2">
        <f>AVERAGE(bituin[[#This Row],[2011]:[2018]])</f>
        <v>1.296932534454042E-3</v>
      </c>
      <c r="L39" s="3">
        <f>(bituin[[#This Row],[2018]]/INDEX(bituin[[#This Row],[2011]:[2018]],MATCH(TRUE,INDEX((bituin[[#This Row],[2011]:[2018]]&lt;&gt;""),0),0)))-1</f>
        <v>-0.86878394775073442</v>
      </c>
      <c r="M39" s="3">
        <f>_xlfn.STDEV.S(bituin[[#This Row],[2011]:[2018]])/bituin[[#This Row],[Média]]</f>
        <v>1.0973300800186034</v>
      </c>
      <c r="N39"/>
    </row>
    <row r="40" spans="1:14" x14ac:dyDescent="0.25">
      <c r="A40" s="7" t="s">
        <v>38</v>
      </c>
      <c r="B40" s="2" t="s">
        <v>27</v>
      </c>
      <c r="C40" s="2" t="s">
        <v>27</v>
      </c>
      <c r="D40" s="2">
        <v>1.0703627180899901E-3</v>
      </c>
      <c r="E40" s="2">
        <v>8.7189311327242399E-4</v>
      </c>
      <c r="F40" s="2">
        <v>7.8472951242617502E-4</v>
      </c>
      <c r="G40" s="2">
        <v>2.5188159433904302E-3</v>
      </c>
      <c r="H40" s="2">
        <v>2.1519553612226999E-3</v>
      </c>
      <c r="I40" s="2">
        <v>2.12899828311098E-4</v>
      </c>
      <c r="J40" s="2">
        <f>SUM(bituin[[#This Row],[2011]:[2018]])</f>
        <v>7.6106564767128172E-3</v>
      </c>
      <c r="K40" s="2">
        <f>AVERAGE(bituin[[#This Row],[2011]:[2018]])</f>
        <v>1.2684427461188029E-3</v>
      </c>
      <c r="L40" s="3">
        <f>(bituin[[#This Row],[2018]]/INDEX(bituin[[#This Row],[2011]:[2018]],MATCH(TRUE,INDEX((bituin[[#This Row],[2011]:[2018]]&lt;&gt;""),0),0)))-1</f>
        <v>-0.80109562420951352</v>
      </c>
      <c r="M40" s="3">
        <f>_xlfn.STDEV.S(bituin[[#This Row],[2011]:[2018]])/bituin[[#This Row],[Média]]</f>
        <v>0.69525537750306177</v>
      </c>
      <c r="N40"/>
    </row>
    <row r="41" spans="1:14" x14ac:dyDescent="0.25">
      <c r="A41" s="7" t="s">
        <v>41</v>
      </c>
      <c r="B41" s="2" t="s">
        <v>27</v>
      </c>
      <c r="C41" s="2" t="s">
        <v>27</v>
      </c>
      <c r="D41" s="2">
        <v>5.7967129229090997E-3</v>
      </c>
      <c r="E41" s="2">
        <v>7.8078639875866303E-4</v>
      </c>
      <c r="F41" s="2">
        <v>4.3785343075054302E-4</v>
      </c>
      <c r="G41" s="2">
        <v>2.7409463117141202E-4</v>
      </c>
      <c r="H41" s="2">
        <v>2.23834263049949E-4</v>
      </c>
      <c r="I41" s="2">
        <v>6.5359477124182999E-5</v>
      </c>
      <c r="J41" s="2">
        <f>SUM(bituin[[#This Row],[2011]:[2018]])</f>
        <v>7.5786411237638495E-3</v>
      </c>
      <c r="K41" s="2">
        <f>AVERAGE(bituin[[#This Row],[2011]:[2018]])</f>
        <v>1.2631068539606415E-3</v>
      </c>
      <c r="L41" s="3">
        <f>(bituin[[#This Row],[2018]]/INDEX(bituin[[#This Row],[2011]:[2018]],MATCH(TRUE,INDEX((bituin[[#This Row],[2011]:[2018]]&lt;&gt;""),0),0)))-1</f>
        <v>-0.98872473451878617</v>
      </c>
      <c r="M41" s="3">
        <f>_xlfn.STDEV.S(bituin[[#This Row],[2011]:[2018]])/bituin[[#This Row],[Média]]</f>
        <v>1.7688784634937869</v>
      </c>
      <c r="N41"/>
    </row>
    <row r="42" spans="1:14" x14ac:dyDescent="0.25">
      <c r="A42" s="7" t="s">
        <v>56</v>
      </c>
      <c r="B42" s="2" t="s">
        <v>27</v>
      </c>
      <c r="C42" s="2" t="s">
        <v>27</v>
      </c>
      <c r="D42" s="2" t="s">
        <v>27</v>
      </c>
      <c r="E42" s="2" t="s">
        <v>27</v>
      </c>
      <c r="F42" s="2"/>
      <c r="G42" s="2">
        <v>0</v>
      </c>
      <c r="H42" s="2">
        <v>2.64440393398451E-3</v>
      </c>
      <c r="I42" s="2">
        <v>3.6584143814470801E-4</v>
      </c>
      <c r="J42" s="2">
        <f>SUM(bituin[[#This Row],[2011]:[2018]])</f>
        <v>3.010245372129218E-3</v>
      </c>
      <c r="K42" s="2">
        <f>AVERAGE(bituin[[#This Row],[2011]:[2018]])</f>
        <v>1.0034151240430726E-3</v>
      </c>
      <c r="L42" s="3" t="e">
        <f>(bituin[[#This Row],[2018]]/INDEX(bituin[[#This Row],[2011]:[2018]],MATCH(TRUE,INDEX((bituin[[#This Row],[2011]:[2018]]&lt;&gt;""),0),0)))-1</f>
        <v>#DIV/0!</v>
      </c>
      <c r="M42" s="3">
        <f>_xlfn.STDEV.S(bituin[[#This Row],[2011]:[2018]])/bituin[[#This Row],[Média]]</f>
        <v>1.4279851433999535</v>
      </c>
      <c r="N42"/>
    </row>
    <row r="43" spans="1:14" x14ac:dyDescent="0.25">
      <c r="A43" s="7" t="s">
        <v>58</v>
      </c>
      <c r="B43" s="2" t="s">
        <v>27</v>
      </c>
      <c r="C43" s="2" t="s">
        <v>27</v>
      </c>
      <c r="D43" s="2" t="s">
        <v>27</v>
      </c>
      <c r="E43" s="2" t="s">
        <v>27</v>
      </c>
      <c r="F43" s="2" t="s">
        <v>27</v>
      </c>
      <c r="G43" s="2">
        <v>8.0660551289598502E-5</v>
      </c>
      <c r="H43" s="2">
        <v>1.15236977982076E-4</v>
      </c>
      <c r="I43" s="2">
        <v>2.0433465251878001E-3</v>
      </c>
      <c r="J43" s="2">
        <f>SUM(bituin[[#This Row],[2011]:[2018]])</f>
        <v>2.2392440544594747E-3</v>
      </c>
      <c r="K43" s="2">
        <f>AVERAGE(bituin[[#This Row],[2011]:[2018]])</f>
        <v>7.4641468481982491E-4</v>
      </c>
      <c r="L43" s="3">
        <f>(bituin[[#This Row],[2018]]/INDEX(bituin[[#This Row],[2011]:[2018]],MATCH(TRUE,INDEX((bituin[[#This Row],[2011]:[2018]]&lt;&gt;""),0),0)))-1</f>
        <v>24.33266252856987</v>
      </c>
      <c r="M43" s="3">
        <f>_xlfn.STDEV.S(bituin[[#This Row],[2011]:[2018]])/bituin[[#This Row],[Média]]</f>
        <v>1.50493953028996</v>
      </c>
      <c r="N43"/>
    </row>
    <row r="44" spans="1:14" x14ac:dyDescent="0.25">
      <c r="A44" s="7" t="s">
        <v>28</v>
      </c>
      <c r="B44" s="2"/>
      <c r="C44" s="2">
        <v>0</v>
      </c>
      <c r="D44" s="2"/>
      <c r="E44" s="2">
        <v>9.3745238834690105E-4</v>
      </c>
      <c r="F44" s="2">
        <v>1.5916680655399099E-3</v>
      </c>
      <c r="G44" s="2">
        <v>4.8998241122583097E-4</v>
      </c>
      <c r="H44" s="2">
        <v>0</v>
      </c>
      <c r="I44" s="2">
        <v>1.2957630604689401E-3</v>
      </c>
      <c r="J44" s="2">
        <f>SUM(bituin[[#This Row],[2011]:[2018]])</f>
        <v>4.3148659255815821E-3</v>
      </c>
      <c r="K44" s="2">
        <f>AVERAGE(bituin[[#This Row],[2011]:[2018]])</f>
        <v>7.1914432093026371E-4</v>
      </c>
      <c r="L44" s="3" t="e">
        <f>(bituin[[#This Row],[2018]]/INDEX(bituin[[#This Row],[2011]:[2018]],MATCH(TRUE,INDEX((bituin[[#This Row],[2011]:[2018]]&lt;&gt;""),0),0)))-1</f>
        <v>#DIV/0!</v>
      </c>
      <c r="M44" s="3">
        <f>_xlfn.STDEV.S(bituin[[#This Row],[2011]:[2018]])/bituin[[#This Row],[Média]]</f>
        <v>0.92829398151186748</v>
      </c>
      <c r="N44"/>
    </row>
    <row r="45" spans="1:14" x14ac:dyDescent="0.25">
      <c r="A45" s="7" t="s">
        <v>50</v>
      </c>
      <c r="B45" s="2" t="s">
        <v>27</v>
      </c>
      <c r="C45" s="2" t="s">
        <v>27</v>
      </c>
      <c r="D45" s="2" t="s">
        <v>27</v>
      </c>
      <c r="E45" s="2">
        <v>0</v>
      </c>
      <c r="F45" s="2">
        <v>6.8852430192006104E-4</v>
      </c>
      <c r="G45" s="2">
        <v>6.96261628718133E-4</v>
      </c>
      <c r="H45" s="2">
        <v>1.1671239659697299E-3</v>
      </c>
      <c r="I45" s="2">
        <v>9.9465207099904904E-4</v>
      </c>
      <c r="J45" s="2">
        <f>SUM(bituin[[#This Row],[2011]:[2018]])</f>
        <v>3.546561967606973E-3</v>
      </c>
      <c r="K45" s="2">
        <f>AVERAGE(bituin[[#This Row],[2011]:[2018]])</f>
        <v>7.0931239352139464E-4</v>
      </c>
      <c r="L45" s="3" t="e">
        <f>(bituin[[#This Row],[2018]]/INDEX(bituin[[#This Row],[2011]:[2018]],MATCH(TRUE,INDEX((bituin[[#This Row],[2011]:[2018]]&lt;&gt;""),0),0)))-1</f>
        <v>#DIV/0!</v>
      </c>
      <c r="M45" s="3">
        <f>_xlfn.STDEV.S(bituin[[#This Row],[2011]:[2018]])/bituin[[#This Row],[Média]]</f>
        <v>0.62841145389985476</v>
      </c>
      <c r="N45"/>
    </row>
    <row r="46" spans="1:14" x14ac:dyDescent="0.25">
      <c r="A46" s="7" t="s">
        <v>65</v>
      </c>
      <c r="B46" s="2" t="s">
        <v>27</v>
      </c>
      <c r="C46" s="2" t="s">
        <v>27</v>
      </c>
      <c r="D46" s="2" t="s">
        <v>27</v>
      </c>
      <c r="E46" s="2" t="s">
        <v>27</v>
      </c>
      <c r="F46" s="2" t="s">
        <v>27</v>
      </c>
      <c r="G46" s="2" t="s">
        <v>27</v>
      </c>
      <c r="H46" s="2" t="s">
        <v>27</v>
      </c>
      <c r="I46" s="2">
        <v>6.0635584932260101E-4</v>
      </c>
      <c r="J46" s="2">
        <f>SUM(bituin[[#This Row],[2011]:[2018]])</f>
        <v>6.0635584932260101E-4</v>
      </c>
      <c r="K46" s="2">
        <f>AVERAGE(bituin[[#This Row],[2011]:[2018]])</f>
        <v>6.0635584932260101E-4</v>
      </c>
      <c r="L46" s="3">
        <f>(bituin[[#This Row],[2018]]/INDEX(bituin[[#This Row],[2011]:[2018]],MATCH(TRUE,INDEX((bituin[[#This Row],[2011]:[2018]]&lt;&gt;""),0),0)))-1</f>
        <v>0</v>
      </c>
      <c r="M46" s="17" t="e">
        <f>_xlfn.STDEV.S(bituin[[#This Row],[2011]:[2018]])/bituin[[#This Row],[Média]]</f>
        <v>#DIV/0!</v>
      </c>
      <c r="N46"/>
    </row>
    <row r="47" spans="1:14" x14ac:dyDescent="0.25">
      <c r="A47" s="7" t="s">
        <v>62</v>
      </c>
      <c r="B47" s="2" t="s">
        <v>27</v>
      </c>
      <c r="C47" s="2" t="s">
        <v>27</v>
      </c>
      <c r="D47" s="2" t="s">
        <v>27</v>
      </c>
      <c r="E47" s="2" t="s">
        <v>27</v>
      </c>
      <c r="F47" s="2"/>
      <c r="G47" s="2"/>
      <c r="H47" s="2">
        <v>0</v>
      </c>
      <c r="I47" s="2">
        <v>1.1856443512117201E-3</v>
      </c>
      <c r="J47" s="2">
        <f>SUM(bituin[[#This Row],[2011]:[2018]])</f>
        <v>1.1856443512117201E-3</v>
      </c>
      <c r="K47" s="2">
        <f>AVERAGE(bituin[[#This Row],[2011]:[2018]])</f>
        <v>5.9282217560586005E-4</v>
      </c>
      <c r="L47" s="3" t="e">
        <f>(bituin[[#This Row],[2018]]/INDEX(bituin[[#This Row],[2011]:[2018]],MATCH(TRUE,INDEX((bituin[[#This Row],[2011]:[2018]]&lt;&gt;""),0),0)))-1</f>
        <v>#DIV/0!</v>
      </c>
      <c r="M47" s="3">
        <f>_xlfn.STDEV.S(bituin[[#This Row],[2011]:[2018]])/bituin[[#This Row],[Média]]</f>
        <v>1.4142135623730949</v>
      </c>
      <c r="N47"/>
    </row>
    <row r="48" spans="1:14" x14ac:dyDescent="0.25">
      <c r="A48" s="7" t="s">
        <v>39</v>
      </c>
      <c r="B48" s="2"/>
      <c r="C48" s="2"/>
      <c r="D48" s="2">
        <v>0</v>
      </c>
      <c r="E48" s="2">
        <v>9.7707416734899E-4</v>
      </c>
      <c r="F48" s="2">
        <v>8.6580086580086594E-5</v>
      </c>
      <c r="G48" s="2"/>
      <c r="H48" s="2"/>
      <c r="I48" s="2"/>
      <c r="J48" s="2">
        <f>SUM(bituin[[#This Row],[2011]:[2018]])</f>
        <v>1.0636542539290766E-3</v>
      </c>
      <c r="K48" s="2">
        <f>AVERAGE(bituin[[#This Row],[2011]:[2018]])</f>
        <v>3.5455141797635886E-4</v>
      </c>
      <c r="L48" s="3" t="e">
        <f>(bituin[[#This Row],[2018]]/INDEX(bituin[[#This Row],[2011]:[2018]],MATCH(TRUE,INDEX((bituin[[#This Row],[2011]:[2018]]&lt;&gt;""),0),0)))-1</f>
        <v>#DIV/0!</v>
      </c>
      <c r="M48" s="3">
        <f>_xlfn.STDEV.S(bituin[[#This Row],[2011]:[2018]])/bituin[[#This Row],[Média]]</f>
        <v>1.5254649595234382</v>
      </c>
      <c r="N48"/>
    </row>
    <row r="49" spans="1:14" x14ac:dyDescent="0.25">
      <c r="A49" s="7" t="s">
        <v>49</v>
      </c>
      <c r="B49" s="2" t="s">
        <v>27</v>
      </c>
      <c r="C49" s="2" t="s">
        <v>27</v>
      </c>
      <c r="D49" s="2" t="s">
        <v>27</v>
      </c>
      <c r="E49" s="2">
        <v>8.8417329796640102E-5</v>
      </c>
      <c r="F49" s="2">
        <v>4.9564249172939702E-4</v>
      </c>
      <c r="G49" s="2">
        <v>2.72079229471622E-5</v>
      </c>
      <c r="H49" s="2">
        <v>7.8431372549019605E-4</v>
      </c>
      <c r="I49" s="2"/>
      <c r="J49" s="2">
        <f>SUM(bituin[[#This Row],[2011]:[2018]])</f>
        <v>1.3955814699633954E-3</v>
      </c>
      <c r="K49" s="2">
        <f>AVERAGE(bituin[[#This Row],[2011]:[2018]])</f>
        <v>3.4889536749084884E-4</v>
      </c>
      <c r="L49" s="3">
        <f>(bituin[[#This Row],[2018]]/INDEX(bituin[[#This Row],[2011]:[2018]],MATCH(TRUE,INDEX((bituin[[#This Row],[2011]:[2018]]&lt;&gt;""),0),0)))-1</f>
        <v>-1</v>
      </c>
      <c r="M49" s="3">
        <f>_xlfn.STDEV.S(bituin[[#This Row],[2011]:[2018]])/bituin[[#This Row],[Média]]</f>
        <v>1.0233745595207273</v>
      </c>
      <c r="N49"/>
    </row>
    <row r="50" spans="1:14" x14ac:dyDescent="0.25">
      <c r="A50" s="7" t="s">
        <v>68</v>
      </c>
      <c r="B50" s="2" t="s">
        <v>27</v>
      </c>
      <c r="C50" s="2" t="s">
        <v>27</v>
      </c>
      <c r="D50" s="2" t="s">
        <v>27</v>
      </c>
      <c r="E50" s="2" t="s">
        <v>27</v>
      </c>
      <c r="F50" s="2" t="s">
        <v>27</v>
      </c>
      <c r="G50" s="2" t="s">
        <v>27</v>
      </c>
      <c r="H50" s="2" t="s">
        <v>27</v>
      </c>
      <c r="I50" s="2">
        <v>3.3613445378151299E-4</v>
      </c>
      <c r="J50" s="2">
        <f>SUM(bituin[[#This Row],[2011]:[2018]])</f>
        <v>3.3613445378151299E-4</v>
      </c>
      <c r="K50" s="2">
        <f>AVERAGE(bituin[[#This Row],[2011]:[2018]])</f>
        <v>3.3613445378151299E-4</v>
      </c>
      <c r="L50" s="3">
        <f>(bituin[[#This Row],[2018]]/INDEX(bituin[[#This Row],[2011]:[2018]],MATCH(TRUE,INDEX((bituin[[#This Row],[2011]:[2018]]&lt;&gt;""),0),0)))-1</f>
        <v>0</v>
      </c>
      <c r="M50" s="17" t="e">
        <f>_xlfn.STDEV.S(bituin[[#This Row],[2011]:[2018]])/bituin[[#This Row],[Média]]</f>
        <v>#DIV/0!</v>
      </c>
      <c r="N50"/>
    </row>
    <row r="51" spans="1:14" x14ac:dyDescent="0.25">
      <c r="A51" s="7" t="s">
        <v>55</v>
      </c>
      <c r="B51" s="2" t="s">
        <v>27</v>
      </c>
      <c r="C51" s="2" t="s">
        <v>27</v>
      </c>
      <c r="D51" s="2" t="s">
        <v>27</v>
      </c>
      <c r="E51" s="2" t="s">
        <v>27</v>
      </c>
      <c r="F51" s="2">
        <v>1.1253248095353401E-3</v>
      </c>
      <c r="G51" s="2">
        <v>8.4148746539234695E-5</v>
      </c>
      <c r="H51" s="2">
        <v>2.3068050749711701E-5</v>
      </c>
      <c r="I51" s="2">
        <v>0</v>
      </c>
      <c r="J51" s="2">
        <f>SUM(bituin[[#This Row],[2011]:[2018]])</f>
        <v>1.2325416068242865E-3</v>
      </c>
      <c r="K51" s="2">
        <f>AVERAGE(bituin[[#This Row],[2011]:[2018]])</f>
        <v>3.0813540170607164E-4</v>
      </c>
      <c r="L51" s="3">
        <f>(bituin[[#This Row],[2018]]/INDEX(bituin[[#This Row],[2011]:[2018]],MATCH(TRUE,INDEX((bituin[[#This Row],[2011]:[2018]]&lt;&gt;""),0),0)))-1</f>
        <v>-1</v>
      </c>
      <c r="M51" s="3">
        <f>_xlfn.STDEV.S(bituin[[#This Row],[2011]:[2018]])/bituin[[#This Row],[Média]]</f>
        <v>1.7717812373763613</v>
      </c>
      <c r="N51"/>
    </row>
    <row r="52" spans="1:14" x14ac:dyDescent="0.25">
      <c r="A52" s="7" t="s">
        <v>40</v>
      </c>
      <c r="B52" s="2" t="s">
        <v>27</v>
      </c>
      <c r="C52" s="2"/>
      <c r="D52" s="2">
        <v>0</v>
      </c>
      <c r="E52" s="2">
        <v>0</v>
      </c>
      <c r="F52" s="2">
        <v>1.4845880936175701E-3</v>
      </c>
      <c r="G52" s="2">
        <v>0</v>
      </c>
      <c r="H52" s="2">
        <v>0</v>
      </c>
      <c r="I52" s="2"/>
      <c r="J52" s="2">
        <f>SUM(bituin[[#This Row],[2011]:[2018]])</f>
        <v>1.4845880936175701E-3</v>
      </c>
      <c r="K52" s="2">
        <f>AVERAGE(bituin[[#This Row],[2011]:[2018]])</f>
        <v>2.96917618723514E-4</v>
      </c>
      <c r="L52" s="3" t="e">
        <f>(bituin[[#This Row],[2018]]/INDEX(bituin[[#This Row],[2011]:[2018]],MATCH(TRUE,INDEX((bituin[[#This Row],[2011]:[2018]]&lt;&gt;""),0),0)))-1</f>
        <v>#DIV/0!</v>
      </c>
      <c r="M52" s="3">
        <f>_xlfn.STDEV.S(bituin[[#This Row],[2011]:[2018]])/bituin[[#This Row],[Média]]</f>
        <v>2.2360679774997898</v>
      </c>
      <c r="N52"/>
    </row>
    <row r="53" spans="1:14" x14ac:dyDescent="0.25">
      <c r="A53" s="7" t="s">
        <v>47</v>
      </c>
      <c r="B53" s="2" t="s">
        <v>27</v>
      </c>
      <c r="C53" s="2" t="s">
        <v>27</v>
      </c>
      <c r="D53" s="2" t="s">
        <v>27</v>
      </c>
      <c r="E53" s="2">
        <v>2.2577996715927699E-4</v>
      </c>
      <c r="F53" s="2">
        <v>2.6581605528973898E-5</v>
      </c>
      <c r="G53" s="2">
        <v>5.5219063820865903E-4</v>
      </c>
      <c r="H53" s="2">
        <v>9.9264511143723298E-5</v>
      </c>
      <c r="I53" s="2">
        <v>2.1786492374727701E-4</v>
      </c>
      <c r="J53" s="2">
        <f>SUM(bituin[[#This Row],[2011]:[2018]])</f>
        <v>1.1216816457879102E-3</v>
      </c>
      <c r="K53" s="2">
        <f>AVERAGE(bituin[[#This Row],[2011]:[2018]])</f>
        <v>2.2433632915758202E-4</v>
      </c>
      <c r="L53" s="3">
        <f>(bituin[[#This Row],[2018]]/INDEX(bituin[[#This Row],[2011]:[2018]],MATCH(TRUE,INDEX((bituin[[#This Row],[2011]:[2018]]&lt;&gt;""),0),0)))-1</f>
        <v>-3.5056446821149057E-2</v>
      </c>
      <c r="M53" s="3">
        <f>_xlfn.STDEV.S(bituin[[#This Row],[2011]:[2018]])/bituin[[#This Row],[Média]]</f>
        <v>0.89785452204778338</v>
      </c>
      <c r="N53"/>
    </row>
    <row r="54" spans="1:14" x14ac:dyDescent="0.25">
      <c r="A54" s="7" t="s">
        <v>46</v>
      </c>
      <c r="B54" s="2" t="s">
        <v>27</v>
      </c>
      <c r="C54" s="2" t="s">
        <v>27</v>
      </c>
      <c r="D54" s="2" t="s">
        <v>27</v>
      </c>
      <c r="E54" s="2">
        <v>2.6703466286799599E-4</v>
      </c>
      <c r="F54" s="2">
        <v>4.0223276977617502E-4</v>
      </c>
      <c r="G54" s="2">
        <v>4.8063658755513298E-5</v>
      </c>
      <c r="H54" s="2">
        <v>0</v>
      </c>
      <c r="I54" s="2"/>
      <c r="J54" s="2">
        <f>SUM(bituin[[#This Row],[2011]:[2018]])</f>
        <v>7.1733109139968435E-4</v>
      </c>
      <c r="K54" s="2">
        <f>AVERAGE(bituin[[#This Row],[2011]:[2018]])</f>
        <v>1.7933277284992109E-4</v>
      </c>
      <c r="L54" s="3">
        <f>(bituin[[#This Row],[2018]]/INDEX(bituin[[#This Row],[2011]:[2018]],MATCH(TRUE,INDEX((bituin[[#This Row],[2011]:[2018]]&lt;&gt;""),0),0)))-1</f>
        <v>-1</v>
      </c>
      <c r="M54" s="3">
        <f>_xlfn.STDEV.S(bituin[[#This Row],[2011]:[2018]])/bituin[[#This Row],[Média]]</f>
        <v>1.0519617904729694</v>
      </c>
      <c r="N54"/>
    </row>
    <row r="55" spans="1:14" x14ac:dyDescent="0.25">
      <c r="A55" s="7" t="s">
        <v>67</v>
      </c>
      <c r="B55" s="2" t="s">
        <v>27</v>
      </c>
      <c r="C55" s="2" t="s">
        <v>27</v>
      </c>
      <c r="D55" s="2" t="s">
        <v>27</v>
      </c>
      <c r="E55" s="2" t="s">
        <v>27</v>
      </c>
      <c r="F55" s="2" t="s">
        <v>27</v>
      </c>
      <c r="G55" s="2" t="s">
        <v>27</v>
      </c>
      <c r="H55" s="2" t="s">
        <v>27</v>
      </c>
      <c r="I55" s="2">
        <v>1.6321841187776301E-4</v>
      </c>
      <c r="J55" s="2">
        <f>SUM(bituin[[#This Row],[2011]:[2018]])</f>
        <v>1.6321841187776301E-4</v>
      </c>
      <c r="K55" s="2">
        <f>AVERAGE(bituin[[#This Row],[2011]:[2018]])</f>
        <v>1.6321841187776301E-4</v>
      </c>
      <c r="L55" s="3">
        <f>(bituin[[#This Row],[2018]]/INDEX(bituin[[#This Row],[2011]:[2018]],MATCH(TRUE,INDEX((bituin[[#This Row],[2011]:[2018]]&lt;&gt;""),0),0)))-1</f>
        <v>0</v>
      </c>
      <c r="M55" s="17" t="e">
        <f>_xlfn.STDEV.S(bituin[[#This Row],[2011]:[2018]])/bituin[[#This Row],[Média]]</f>
        <v>#DIV/0!</v>
      </c>
      <c r="N55"/>
    </row>
    <row r="56" spans="1:14" x14ac:dyDescent="0.25">
      <c r="A56" s="7" t="s">
        <v>60</v>
      </c>
      <c r="B56" s="2" t="s">
        <v>27</v>
      </c>
      <c r="C56" s="2" t="s">
        <v>27</v>
      </c>
      <c r="D56" s="2" t="s">
        <v>27</v>
      </c>
      <c r="E56" s="2" t="s">
        <v>27</v>
      </c>
      <c r="F56" s="2" t="s">
        <v>27</v>
      </c>
      <c r="G56" s="2" t="s">
        <v>27</v>
      </c>
      <c r="H56" s="2">
        <v>5.9214569018490603E-5</v>
      </c>
      <c r="I56" s="2">
        <v>4.9810246679316899E-5</v>
      </c>
      <c r="J56" s="2">
        <f>SUM(bituin[[#This Row],[2011]:[2018]])</f>
        <v>1.0902481569780749E-4</v>
      </c>
      <c r="K56" s="2">
        <f>AVERAGE(bituin[[#This Row],[2011]:[2018]])</f>
        <v>5.4512407848903747E-5</v>
      </c>
      <c r="L56" s="3">
        <f>(bituin[[#This Row],[2018]]/INDEX(bituin[[#This Row],[2011]:[2018]],MATCH(TRUE,INDEX((bituin[[#This Row],[2011]:[2018]]&lt;&gt;""),0),0)))-1</f>
        <v>-0.15881771150334756</v>
      </c>
      <c r="M56" s="3">
        <f>_xlfn.STDEV.S(bituin[[#This Row],[2011]:[2018]])/bituin[[#This Row],[Média]]</f>
        <v>0.1219880089855101</v>
      </c>
      <c r="N56"/>
    </row>
    <row r="57" spans="1:14" x14ac:dyDescent="0.25">
      <c r="A57" s="7" t="s">
        <v>57</v>
      </c>
      <c r="B57" s="2" t="s">
        <v>27</v>
      </c>
      <c r="C57" s="2" t="s">
        <v>27</v>
      </c>
      <c r="D57" s="2" t="s">
        <v>27</v>
      </c>
      <c r="E57" s="2" t="s">
        <v>27</v>
      </c>
      <c r="F57" s="2"/>
      <c r="G57" s="2">
        <v>0</v>
      </c>
      <c r="H57" s="2"/>
      <c r="I57" s="2"/>
      <c r="J57" s="2">
        <f>SUM(bituin[[#This Row],[2011]:[2018]])</f>
        <v>0</v>
      </c>
      <c r="K57" s="2">
        <f>AVERAGE(bituin[[#This Row],[2011]:[2018]])</f>
        <v>0</v>
      </c>
      <c r="L57" s="3" t="e">
        <f>(bituin[[#This Row],[2018]]/INDEX(bituin[[#This Row],[2011]:[2018]],MATCH(TRUE,INDEX((bituin[[#This Row],[2011]:[2018]]&lt;&gt;""),0),0)))-1</f>
        <v>#DIV/0!</v>
      </c>
      <c r="M57" s="17" t="e">
        <f>_xlfn.STDEV.S(bituin[[#This Row],[2011]:[2018]])/bituin[[#This Row],[Média]]</f>
        <v>#DIV/0!</v>
      </c>
      <c r="N57"/>
    </row>
    <row r="58" spans="1:14" x14ac:dyDescent="0.25">
      <c r="A58" s="1" t="s">
        <v>63</v>
      </c>
      <c r="B58" s="2"/>
      <c r="C58" s="2" t="s">
        <v>27</v>
      </c>
      <c r="D58" s="2" t="s">
        <v>27</v>
      </c>
      <c r="E58" s="2" t="s">
        <v>27</v>
      </c>
      <c r="F58" s="2" t="s">
        <v>27</v>
      </c>
      <c r="G58" s="2"/>
      <c r="H58" s="2">
        <v>0</v>
      </c>
      <c r="I58" s="2"/>
      <c r="J58" s="2">
        <f>SUM(bituin[[#This Row],[2011]:[2018]])</f>
        <v>0</v>
      </c>
      <c r="K58" s="2">
        <f>AVERAGE(bituin[[#This Row],[2011]:[2018]])</f>
        <v>0</v>
      </c>
      <c r="L58" s="3" t="e">
        <f>(bituin[[#This Row],[2018]]/INDEX(bituin[[#This Row],[2011]:[2018]],MATCH(TRUE,INDEX((bituin[[#This Row],[2011]:[2018]]&lt;&gt;""),0),0)))-1</f>
        <v>#DIV/0!</v>
      </c>
      <c r="M58" s="17" t="e">
        <f>_xlfn.STDEV.S(bituin[[#This Row],[2011]:[2018]])/bituin[[#This Row],[Média]]</f>
        <v>#DIV/0!</v>
      </c>
      <c r="N58"/>
    </row>
    <row r="59" spans="1:14" x14ac:dyDescent="0.25">
      <c r="A59" s="7" t="s">
        <v>59</v>
      </c>
      <c r="B59" s="2"/>
      <c r="C59" s="2"/>
      <c r="D59" s="2"/>
      <c r="E59" s="2"/>
      <c r="F59" s="2"/>
      <c r="G59" s="2"/>
      <c r="H59" s="2">
        <v>0</v>
      </c>
      <c r="I59" s="2"/>
      <c r="J59" s="2">
        <f>SUM(bituin[[#This Row],[2011]:[2018]])</f>
        <v>0</v>
      </c>
      <c r="K59" s="2">
        <f>AVERAGE(bituin[[#This Row],[2011]:[2018]])</f>
        <v>0</v>
      </c>
      <c r="L59" s="3" t="e">
        <f>(bituin[[#This Row],[2018]]/INDEX(bituin[[#This Row],[2011]:[2018]],MATCH(TRUE,INDEX((bituin[[#This Row],[2011]:[2018]]&lt;&gt;""),0),0)))-1</f>
        <v>#DIV/0!</v>
      </c>
      <c r="M59" s="17" t="e">
        <f>_xlfn.STDEV.S(bituin[[#This Row],[2011]:[2018]])/bituin[[#This Row],[Média]]</f>
        <v>#DIV/0!</v>
      </c>
      <c r="N59"/>
    </row>
    <row r="61" spans="1:14" x14ac:dyDescent="0.25">
      <c r="B61">
        <f>AVERAGE(bituin[2011])</f>
        <v>1.2254901960784317E-2</v>
      </c>
      <c r="C61">
        <f>AVERAGE(bituin[2012])</f>
        <v>6.720083634072286E-3</v>
      </c>
      <c r="D61">
        <f>AVERAGE(bituin[2013])</f>
        <v>5.79660238751148E-3</v>
      </c>
      <c r="E61">
        <f>AVERAGE(bituin[2014])</f>
        <v>3.0312607305423398E-3</v>
      </c>
      <c r="F61">
        <f>AVERAGE(bituin[2015])</f>
        <v>2.6238661813710556E-3</v>
      </c>
      <c r="G61">
        <f>AVERAGE(bituin[2016])</f>
        <v>3.545116884477735E-3</v>
      </c>
      <c r="H61">
        <f>AVERAGE(bituin[2017])</f>
        <v>5.2429271883173006E-3</v>
      </c>
      <c r="I61">
        <f>AVERAGE(bituin[2018])</f>
        <v>6.0745866974240689E-3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3E877AF-6F50-4D64-BC56-75E337ED1AC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Betweenness!B2:I2</xm:f>
              <xm:sqref>N2</xm:sqref>
            </x14:sparkline>
            <x14:sparkline>
              <xm:f>Betweenness!B3:I3</xm:f>
              <xm:sqref>N3</xm:sqref>
            </x14:sparkline>
            <x14:sparkline>
              <xm:f>Betweenness!B4:I4</xm:f>
              <xm:sqref>N4</xm:sqref>
            </x14:sparkline>
            <x14:sparkline>
              <xm:f>Betweenness!B5:I5</xm:f>
              <xm:sqref>N5</xm:sqref>
            </x14:sparkline>
            <x14:sparkline>
              <xm:f>Betweenness!B6:I6</xm:f>
              <xm:sqref>N6</xm:sqref>
            </x14:sparkline>
            <x14:sparkline>
              <xm:f>Betweenness!B7:I7</xm:f>
              <xm:sqref>N7</xm:sqref>
            </x14:sparkline>
            <x14:sparkline>
              <xm:f>Betweenness!B8:I8</xm:f>
              <xm:sqref>N8</xm:sqref>
            </x14:sparkline>
            <x14:sparkline>
              <xm:f>Betweenness!B9:I9</xm:f>
              <xm:sqref>N9</xm:sqref>
            </x14:sparkline>
            <x14:sparkline>
              <xm:f>Betweenness!B10:I10</xm:f>
              <xm:sqref>N10</xm:sqref>
            </x14:sparkline>
            <x14:sparkline>
              <xm:f>Betweenness!B11:I11</xm:f>
              <xm:sqref>N11</xm:sqref>
            </x14:sparkline>
            <x14:sparkline>
              <xm:f>Betweenness!B12:I12</xm:f>
              <xm:sqref>N12</xm:sqref>
            </x14:sparkline>
            <x14:sparkline>
              <xm:f>Betweenness!B13:I13</xm:f>
              <xm:sqref>N13</xm:sqref>
            </x14:sparkline>
            <x14:sparkline>
              <xm:f>Betweenness!B14:I14</xm:f>
              <xm:sqref>N14</xm:sqref>
            </x14:sparkline>
            <x14:sparkline>
              <xm:f>Betweenness!B15:I15</xm:f>
              <xm:sqref>N15</xm:sqref>
            </x14:sparkline>
            <x14:sparkline>
              <xm:f>Betweenness!B16:I16</xm:f>
              <xm:sqref>N16</xm:sqref>
            </x14:sparkline>
            <x14:sparkline>
              <xm:f>Betweenness!B17:I17</xm:f>
              <xm:sqref>N17</xm:sqref>
            </x14:sparkline>
            <x14:sparkline>
              <xm:f>Betweenness!B18:I18</xm:f>
              <xm:sqref>N18</xm:sqref>
            </x14:sparkline>
            <x14:sparkline>
              <xm:f>Betweenness!B19:I19</xm:f>
              <xm:sqref>N19</xm:sqref>
            </x14:sparkline>
            <x14:sparkline>
              <xm:f>Betweenness!B20:I20</xm:f>
              <xm:sqref>N20</xm:sqref>
            </x14:sparkline>
            <x14:sparkline>
              <xm:f>Betweenness!B21:I21</xm:f>
              <xm:sqref>N21</xm:sqref>
            </x14:sparkline>
            <x14:sparkline>
              <xm:f>Betweenness!B22:I22</xm:f>
              <xm:sqref>N22</xm:sqref>
            </x14:sparkline>
            <x14:sparkline>
              <xm:f>Betweenness!B23:I23</xm:f>
              <xm:sqref>N23</xm:sqref>
            </x14:sparkline>
            <x14:sparkline>
              <xm:f>Betweenness!B24:I24</xm:f>
              <xm:sqref>N24</xm:sqref>
            </x14:sparkline>
            <x14:sparkline>
              <xm:f>Betweenness!B25:I25</xm:f>
              <xm:sqref>N25</xm:sqref>
            </x14:sparkline>
            <x14:sparkline>
              <xm:f>Betweenness!B26:I26</xm:f>
              <xm:sqref>N26</xm:sqref>
            </x14:sparkline>
            <x14:sparkline>
              <xm:f>Betweenness!B27:I27</xm:f>
              <xm:sqref>N27</xm:sqref>
            </x14:sparkline>
            <x14:sparkline>
              <xm:f>Betweenness!B28:I28</xm:f>
              <xm:sqref>N28</xm:sqref>
            </x14:sparkline>
            <x14:sparkline>
              <xm:f>Betweenness!B29:I29</xm:f>
              <xm:sqref>N29</xm:sqref>
            </x14:sparkline>
            <x14:sparkline>
              <xm:f>Betweenness!B30:I30</xm:f>
              <xm:sqref>N30</xm:sqref>
            </x14:sparkline>
            <x14:sparkline>
              <xm:f>Betweenness!B31:I31</xm:f>
              <xm:sqref>N31</xm:sqref>
            </x14:sparkline>
            <x14:sparkline>
              <xm:f>Betweenness!B32:I32</xm:f>
              <xm:sqref>N32</xm:sqref>
            </x14:sparkline>
            <x14:sparkline>
              <xm:f>Betweenness!B33:I33</xm:f>
              <xm:sqref>N33</xm:sqref>
            </x14:sparkline>
            <x14:sparkline>
              <xm:f>Betweenness!B34:I34</xm:f>
              <xm:sqref>N34</xm:sqref>
            </x14:sparkline>
            <x14:sparkline>
              <xm:f>Betweenness!B35:I35</xm:f>
              <xm:sqref>N35</xm:sqref>
            </x14:sparkline>
            <x14:sparkline>
              <xm:f>Betweenness!B36:I36</xm:f>
              <xm:sqref>N36</xm:sqref>
            </x14:sparkline>
            <x14:sparkline>
              <xm:f>Betweenness!B37:I37</xm:f>
              <xm:sqref>N37</xm:sqref>
            </x14:sparkline>
            <x14:sparkline>
              <xm:f>Betweenness!B38:I38</xm:f>
              <xm:sqref>N38</xm:sqref>
            </x14:sparkline>
            <x14:sparkline>
              <xm:f>Betweenness!B39:I39</xm:f>
              <xm:sqref>N39</xm:sqref>
            </x14:sparkline>
            <x14:sparkline>
              <xm:f>Betweenness!B40:I40</xm:f>
              <xm:sqref>N40</xm:sqref>
            </x14:sparkline>
            <x14:sparkline>
              <xm:f>Betweenness!B41:I41</xm:f>
              <xm:sqref>N41</xm:sqref>
            </x14:sparkline>
            <x14:sparkline>
              <xm:f>Betweenness!B42:I42</xm:f>
              <xm:sqref>N42</xm:sqref>
            </x14:sparkline>
            <x14:sparkline>
              <xm:f>Betweenness!B43:I43</xm:f>
              <xm:sqref>N43</xm:sqref>
            </x14:sparkline>
            <x14:sparkline>
              <xm:f>Betweenness!B44:I44</xm:f>
              <xm:sqref>N44</xm:sqref>
            </x14:sparkline>
            <x14:sparkline>
              <xm:f>Betweenness!B45:I45</xm:f>
              <xm:sqref>N45</xm:sqref>
            </x14:sparkline>
            <x14:sparkline>
              <xm:f>Betweenness!B46:I46</xm:f>
              <xm:sqref>N46</xm:sqref>
            </x14:sparkline>
            <x14:sparkline>
              <xm:f>Betweenness!B47:I47</xm:f>
              <xm:sqref>N47</xm:sqref>
            </x14:sparkline>
            <x14:sparkline>
              <xm:f>Betweenness!B48:I48</xm:f>
              <xm:sqref>N48</xm:sqref>
            </x14:sparkline>
            <x14:sparkline>
              <xm:f>Betweenness!B49:I49</xm:f>
              <xm:sqref>N49</xm:sqref>
            </x14:sparkline>
            <x14:sparkline>
              <xm:f>Betweenness!B50:I50</xm:f>
              <xm:sqref>N50</xm:sqref>
            </x14:sparkline>
            <x14:sparkline>
              <xm:f>Betweenness!B51:I51</xm:f>
              <xm:sqref>N51</xm:sqref>
            </x14:sparkline>
            <x14:sparkline>
              <xm:f>Betweenness!B52:I52</xm:f>
              <xm:sqref>N52</xm:sqref>
            </x14:sparkline>
            <x14:sparkline>
              <xm:f>Betweenness!B53:I53</xm:f>
              <xm:sqref>N53</xm:sqref>
            </x14:sparkline>
            <x14:sparkline>
              <xm:f>Betweenness!B54:I54</xm:f>
              <xm:sqref>N54</xm:sqref>
            </x14:sparkline>
            <x14:sparkline>
              <xm:f>Betweenness!B55:I55</xm:f>
              <xm:sqref>N55</xm:sqref>
            </x14:sparkline>
            <x14:sparkline>
              <xm:f>Betweenness!B56:I56</xm:f>
              <xm:sqref>N56</xm:sqref>
            </x14:sparkline>
            <x14:sparkline>
              <xm:f>Betweenness!B57:I57</xm:f>
              <xm:sqref>N57</xm:sqref>
            </x14:sparkline>
            <x14:sparkline>
              <xm:f>Betweenness!B58:I58</xm:f>
              <xm:sqref>N58</xm:sqref>
            </x14:sparkline>
            <x14:sparkline>
              <xm:f>Betweenness!B59:I59</xm:f>
              <xm:sqref>N59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B63B-E069-44B8-8EA9-B5625DD08A05}">
  <dimension ref="A1:I6"/>
  <sheetViews>
    <sheetView workbookViewId="0">
      <selection activeCell="I4" sqref="I4"/>
    </sheetView>
  </sheetViews>
  <sheetFormatPr defaultRowHeight="15" x14ac:dyDescent="0.25"/>
  <sheetData>
    <row r="1" spans="1:9" x14ac:dyDescent="0.2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</row>
    <row r="2" spans="1:9" x14ac:dyDescent="0.25">
      <c r="A2" t="s">
        <v>74</v>
      </c>
      <c r="B2">
        <v>3</v>
      </c>
      <c r="C2">
        <v>8</v>
      </c>
      <c r="D2">
        <v>6</v>
      </c>
      <c r="E2">
        <v>5</v>
      </c>
      <c r="F2">
        <v>7</v>
      </c>
      <c r="G2">
        <v>5</v>
      </c>
      <c r="H2">
        <v>4</v>
      </c>
      <c r="I2">
        <v>4</v>
      </c>
    </row>
    <row r="3" spans="1:9" x14ac:dyDescent="0.25">
      <c r="A3" t="s">
        <v>75</v>
      </c>
      <c r="B3">
        <v>111</v>
      </c>
      <c r="C3">
        <v>235</v>
      </c>
      <c r="D3">
        <v>460</v>
      </c>
      <c r="E3">
        <v>725</v>
      </c>
      <c r="F3">
        <v>918</v>
      </c>
      <c r="G3">
        <v>947</v>
      </c>
      <c r="H3">
        <v>984</v>
      </c>
      <c r="I3">
        <v>931</v>
      </c>
    </row>
    <row r="4" spans="1:9" x14ac:dyDescent="0.25">
      <c r="A4" t="s">
        <v>76</v>
      </c>
      <c r="B4" s="2">
        <v>0.81617649999999997</v>
      </c>
      <c r="C4" s="2">
        <v>0.85144929999999996</v>
      </c>
      <c r="D4" s="2">
        <v>0.81996429999999998</v>
      </c>
      <c r="E4" s="2">
        <v>0.88414630000000005</v>
      </c>
      <c r="F4" s="2">
        <v>0.88695650000000004</v>
      </c>
      <c r="G4" s="2">
        <v>0.83953900000000004</v>
      </c>
      <c r="H4" s="2">
        <v>0.7420814</v>
      </c>
      <c r="I4" s="2">
        <v>0.70211159999999995</v>
      </c>
    </row>
    <row r="5" spans="1:9" x14ac:dyDescent="0.25">
      <c r="A5" t="s">
        <v>77</v>
      </c>
      <c r="B5">
        <v>19</v>
      </c>
      <c r="C5">
        <v>30</v>
      </c>
      <c r="D5">
        <v>38</v>
      </c>
      <c r="E5">
        <v>41</v>
      </c>
      <c r="F5">
        <v>47</v>
      </c>
      <c r="G5">
        <v>51</v>
      </c>
      <c r="H5">
        <v>56</v>
      </c>
      <c r="I5">
        <v>64</v>
      </c>
    </row>
    <row r="6" spans="1:9" x14ac:dyDescent="0.25">
      <c r="A6" t="s">
        <v>78</v>
      </c>
      <c r="C6">
        <f>C5-B5</f>
        <v>11</v>
      </c>
      <c r="D6">
        <f t="shared" ref="D6:I6" si="0">D5-C5</f>
        <v>8</v>
      </c>
      <c r="E6">
        <f t="shared" si="0"/>
        <v>3</v>
      </c>
      <c r="F6">
        <f t="shared" si="0"/>
        <v>6</v>
      </c>
      <c r="G6">
        <f t="shared" si="0"/>
        <v>4</v>
      </c>
      <c r="H6">
        <f t="shared" si="0"/>
        <v>5</v>
      </c>
      <c r="I6">
        <f t="shared" si="0"/>
        <v>8</v>
      </c>
    </row>
  </sheetData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064A-0C95-4E4F-A7DF-4DB9BE838DBD}">
  <dimension ref="A1:M24"/>
  <sheetViews>
    <sheetView workbookViewId="0">
      <selection activeCell="D35" sqref="D35"/>
    </sheetView>
  </sheetViews>
  <sheetFormatPr defaultRowHeight="15" x14ac:dyDescent="0.25"/>
  <cols>
    <col min="1" max="1" width="30.42578125" bestFit="1" customWidth="1"/>
    <col min="2" max="2" width="15.140625" bestFit="1" customWidth="1"/>
    <col min="3" max="3" width="30.42578125" bestFit="1" customWidth="1"/>
    <col min="4" max="4" width="15.140625" bestFit="1" customWidth="1"/>
    <col min="5" max="5" width="30.42578125" bestFit="1" customWidth="1"/>
    <col min="6" max="6" width="15.140625" bestFit="1" customWidth="1"/>
  </cols>
  <sheetData>
    <row r="1" spans="1:13" x14ac:dyDescent="0.25">
      <c r="H1" t="s">
        <v>90</v>
      </c>
      <c r="I1" t="s">
        <v>89</v>
      </c>
      <c r="J1" t="s">
        <v>86</v>
      </c>
      <c r="K1" t="s">
        <v>89</v>
      </c>
      <c r="L1" t="s">
        <v>87</v>
      </c>
      <c r="M1" t="s">
        <v>89</v>
      </c>
    </row>
    <row r="2" spans="1:13" x14ac:dyDescent="0.25">
      <c r="H2" s="12" t="s">
        <v>15</v>
      </c>
      <c r="I2" s="23">
        <v>10161.875</v>
      </c>
      <c r="J2" s="12" t="s">
        <v>15</v>
      </c>
      <c r="K2" s="25">
        <v>0.98783936651583715</v>
      </c>
      <c r="L2" s="12" t="s">
        <v>15</v>
      </c>
      <c r="M2" s="28">
        <v>1.3940571328701131E-2</v>
      </c>
    </row>
    <row r="3" spans="1:13" x14ac:dyDescent="0.25">
      <c r="H3" s="12" t="s">
        <v>16</v>
      </c>
      <c r="I3" s="23">
        <v>8811.75</v>
      </c>
      <c r="J3" s="12" t="s">
        <v>14</v>
      </c>
      <c r="K3" s="25">
        <v>0.98048790115659412</v>
      </c>
      <c r="L3" s="12" t="s">
        <v>14</v>
      </c>
      <c r="M3" s="28">
        <v>1.343734527781062E-2</v>
      </c>
    </row>
    <row r="4" spans="1:13" x14ac:dyDescent="0.25">
      <c r="H4" s="12" t="s">
        <v>44</v>
      </c>
      <c r="I4" s="23">
        <v>7875.5</v>
      </c>
      <c r="J4" s="12" t="s">
        <v>33</v>
      </c>
      <c r="K4" s="25">
        <v>0.97082374715119746</v>
      </c>
      <c r="L4" s="12" t="s">
        <v>16</v>
      </c>
      <c r="M4" s="28">
        <v>1.1714062976452104E-2</v>
      </c>
    </row>
    <row r="5" spans="1:13" x14ac:dyDescent="0.25">
      <c r="H5" s="12" t="s">
        <v>33</v>
      </c>
      <c r="I5" s="23">
        <v>6532.4285714285716</v>
      </c>
      <c r="J5" s="12" t="s">
        <v>16</v>
      </c>
      <c r="K5" s="25">
        <v>0.97027793489190539</v>
      </c>
      <c r="L5" s="13" t="s">
        <v>23</v>
      </c>
      <c r="M5" s="28">
        <v>1.0533023342304907E-2</v>
      </c>
    </row>
    <row r="6" spans="1:13" x14ac:dyDescent="0.25">
      <c r="H6" s="12" t="s">
        <v>14</v>
      </c>
      <c r="I6" s="23">
        <v>5654.125</v>
      </c>
      <c r="J6" s="13" t="s">
        <v>23</v>
      </c>
      <c r="K6" s="26">
        <v>0.96159755531924529</v>
      </c>
      <c r="L6" s="13" t="s">
        <v>22</v>
      </c>
      <c r="M6" s="28">
        <v>9.5519443822138124E-3</v>
      </c>
    </row>
    <row r="7" spans="1:13" x14ac:dyDescent="0.25">
      <c r="H7" s="16" t="s">
        <v>37</v>
      </c>
      <c r="I7" s="24">
        <v>4303.666666666667</v>
      </c>
      <c r="J7" s="13" t="s">
        <v>22</v>
      </c>
      <c r="K7" s="26">
        <v>0.95482240629642523</v>
      </c>
      <c r="L7" s="12" t="s">
        <v>33</v>
      </c>
      <c r="M7" s="28">
        <v>9.1712016012985304E-3</v>
      </c>
    </row>
    <row r="8" spans="1:13" x14ac:dyDescent="0.25">
      <c r="H8" s="12" t="s">
        <v>19</v>
      </c>
      <c r="I8" s="23">
        <v>4080.625</v>
      </c>
      <c r="J8" s="12" t="s">
        <v>43</v>
      </c>
      <c r="K8" s="25">
        <v>0.94771512859418783</v>
      </c>
      <c r="L8" s="12" t="s">
        <v>19</v>
      </c>
      <c r="M8" s="28">
        <v>8.9939820472870833E-3</v>
      </c>
    </row>
    <row r="9" spans="1:13" x14ac:dyDescent="0.25">
      <c r="H9" s="12" t="s">
        <v>10</v>
      </c>
      <c r="I9" s="23">
        <v>3824.25</v>
      </c>
      <c r="J9" s="12" t="s">
        <v>19</v>
      </c>
      <c r="K9" s="25">
        <v>0.94338191767211621</v>
      </c>
      <c r="L9" s="12" t="s">
        <v>43</v>
      </c>
      <c r="M9" s="28">
        <v>8.8227134333437648E-3</v>
      </c>
    </row>
    <row r="10" spans="1:13" x14ac:dyDescent="0.25">
      <c r="H10" s="12" t="s">
        <v>13</v>
      </c>
      <c r="I10" s="23">
        <v>3751.75</v>
      </c>
      <c r="J10" s="14" t="s">
        <v>44</v>
      </c>
      <c r="K10" s="27">
        <v>0.9389805250505342</v>
      </c>
      <c r="L10" s="14" t="s">
        <v>12</v>
      </c>
      <c r="M10" s="28">
        <v>8.3088129294355221E-3</v>
      </c>
    </row>
    <row r="11" spans="1:13" x14ac:dyDescent="0.25">
      <c r="H11" s="12" t="s">
        <v>51</v>
      </c>
      <c r="I11" s="23">
        <v>3510.75</v>
      </c>
      <c r="J11" s="12" t="s">
        <v>51</v>
      </c>
      <c r="K11" s="25">
        <v>0.93466001283950395</v>
      </c>
      <c r="L11" s="12" t="s">
        <v>51</v>
      </c>
      <c r="M11" s="28">
        <v>8.012137382853125E-3</v>
      </c>
    </row>
    <row r="14" spans="1:13" x14ac:dyDescent="0.25">
      <c r="A14" t="s">
        <v>90</v>
      </c>
      <c r="B14" t="s">
        <v>89</v>
      </c>
      <c r="C14" t="s">
        <v>86</v>
      </c>
      <c r="D14" t="s">
        <v>89</v>
      </c>
      <c r="E14" t="s">
        <v>87</v>
      </c>
      <c r="F14" t="s">
        <v>89</v>
      </c>
    </row>
    <row r="15" spans="1:13" x14ac:dyDescent="0.25">
      <c r="A15" t="s">
        <v>15</v>
      </c>
      <c r="B15" s="29">
        <v>10161.875</v>
      </c>
      <c r="C15" t="s">
        <v>15</v>
      </c>
      <c r="D15" s="29">
        <v>0.98783936651583715</v>
      </c>
      <c r="E15" t="s">
        <v>15</v>
      </c>
      <c r="F15" s="28">
        <v>1.3940571328701131E-2</v>
      </c>
    </row>
    <row r="16" spans="1:13" x14ac:dyDescent="0.25">
      <c r="A16" t="s">
        <v>16</v>
      </c>
      <c r="B16" s="29">
        <v>8811.75</v>
      </c>
      <c r="C16" t="s">
        <v>14</v>
      </c>
      <c r="D16" s="29">
        <v>0.98048790115659412</v>
      </c>
      <c r="E16" t="s">
        <v>14</v>
      </c>
      <c r="F16" s="28">
        <v>1.343734527781062E-2</v>
      </c>
    </row>
    <row r="17" spans="1:6" x14ac:dyDescent="0.25">
      <c r="A17" t="s">
        <v>44</v>
      </c>
      <c r="B17" s="29">
        <v>7875.5</v>
      </c>
      <c r="C17" t="s">
        <v>33</v>
      </c>
      <c r="D17" s="29">
        <v>0.97082374715119746</v>
      </c>
      <c r="E17" t="s">
        <v>16</v>
      </c>
      <c r="F17" s="28">
        <v>1.1714062976452104E-2</v>
      </c>
    </row>
    <row r="18" spans="1:6" x14ac:dyDescent="0.25">
      <c r="A18" t="s">
        <v>33</v>
      </c>
      <c r="B18" s="29">
        <v>6532.4285714285716</v>
      </c>
      <c r="C18" t="s">
        <v>16</v>
      </c>
      <c r="D18" s="29">
        <v>0.97027793489190539</v>
      </c>
      <c r="E18" t="s">
        <v>23</v>
      </c>
      <c r="F18" s="28">
        <v>1.0533023342304907E-2</v>
      </c>
    </row>
    <row r="19" spans="1:6" x14ac:dyDescent="0.25">
      <c r="A19" t="s">
        <v>14</v>
      </c>
      <c r="B19" s="29">
        <v>5654.125</v>
      </c>
      <c r="C19" t="s">
        <v>23</v>
      </c>
      <c r="D19" s="29">
        <v>0.96159755531924529</v>
      </c>
      <c r="E19" t="s">
        <v>22</v>
      </c>
      <c r="F19" s="28">
        <v>9.5519443822138124E-3</v>
      </c>
    </row>
    <row r="20" spans="1:6" x14ac:dyDescent="0.25">
      <c r="A20" t="s">
        <v>37</v>
      </c>
      <c r="B20" s="29">
        <v>4303.666666666667</v>
      </c>
      <c r="C20" t="s">
        <v>22</v>
      </c>
      <c r="D20" s="29">
        <v>0.95482240629642523</v>
      </c>
      <c r="E20" t="s">
        <v>33</v>
      </c>
      <c r="F20" s="28">
        <v>9.1712016012985304E-3</v>
      </c>
    </row>
    <row r="21" spans="1:6" x14ac:dyDescent="0.25">
      <c r="A21" t="s">
        <v>91</v>
      </c>
      <c r="B21" s="29">
        <v>4080.625</v>
      </c>
      <c r="C21" t="s">
        <v>43</v>
      </c>
      <c r="D21" s="29">
        <v>0.94771512859418783</v>
      </c>
      <c r="E21" t="s">
        <v>91</v>
      </c>
      <c r="F21" s="28">
        <v>8.9939820472870833E-3</v>
      </c>
    </row>
    <row r="22" spans="1:6" x14ac:dyDescent="0.25">
      <c r="A22" t="s">
        <v>10</v>
      </c>
      <c r="B22" s="29">
        <v>3824.25</v>
      </c>
      <c r="C22" t="s">
        <v>91</v>
      </c>
      <c r="D22" s="29">
        <v>0.94338191767211621</v>
      </c>
      <c r="E22" t="s">
        <v>43</v>
      </c>
      <c r="F22" s="28">
        <v>8.8227134333437648E-3</v>
      </c>
    </row>
    <row r="23" spans="1:6" x14ac:dyDescent="0.25">
      <c r="A23" t="s">
        <v>13</v>
      </c>
      <c r="B23" s="29">
        <v>3751.75</v>
      </c>
      <c r="C23" t="s">
        <v>44</v>
      </c>
      <c r="D23" s="29">
        <v>0.9389805250505342</v>
      </c>
      <c r="E23" t="s">
        <v>12</v>
      </c>
      <c r="F23" s="28">
        <v>8.3088129294355221E-3</v>
      </c>
    </row>
    <row r="24" spans="1:6" x14ac:dyDescent="0.25">
      <c r="A24" t="s">
        <v>51</v>
      </c>
      <c r="B24" s="29">
        <v>3510.75</v>
      </c>
      <c r="C24" t="s">
        <v>51</v>
      </c>
      <c r="D24" s="29">
        <v>0.93466001283950395</v>
      </c>
      <c r="E24" t="s">
        <v>51</v>
      </c>
      <c r="F24" s="28">
        <v>8.012137382853125E-3</v>
      </c>
    </row>
  </sheetData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3DB9-9E9B-46E6-B26B-2EC155B04DF3}">
  <dimension ref="A1:K53"/>
  <sheetViews>
    <sheetView workbookViewId="0">
      <selection activeCell="H10" sqref="H10"/>
    </sheetView>
  </sheetViews>
  <sheetFormatPr defaultRowHeight="15" x14ac:dyDescent="0.25"/>
  <cols>
    <col min="1" max="1" width="42.85546875" bestFit="1" customWidth="1"/>
    <col min="2" max="9" width="8.42578125" bestFit="1" customWidth="1"/>
    <col min="10" max="10" width="9" bestFit="1" customWidth="1"/>
    <col min="11" max="11" width="12" style="3" bestFit="1" customWidth="1"/>
  </cols>
  <sheetData>
    <row r="1" spans="1:11" x14ac:dyDescent="0.25">
      <c r="A1" s="35" t="s">
        <v>0</v>
      </c>
      <c r="B1" s="36" t="s">
        <v>92</v>
      </c>
      <c r="C1" s="36" t="s">
        <v>93</v>
      </c>
      <c r="D1" s="36" t="s">
        <v>94</v>
      </c>
      <c r="E1" s="36" t="s">
        <v>95</v>
      </c>
      <c r="F1" s="36" t="s">
        <v>96</v>
      </c>
      <c r="G1" s="36" t="s">
        <v>97</v>
      </c>
      <c r="H1" s="36" t="s">
        <v>98</v>
      </c>
      <c r="I1" s="36" t="s">
        <v>99</v>
      </c>
      <c r="J1" s="36" t="s">
        <v>100</v>
      </c>
      <c r="K1" s="37" t="s">
        <v>102</v>
      </c>
    </row>
    <row r="2" spans="1:11" x14ac:dyDescent="0.25">
      <c r="A2" s="38" t="s">
        <v>44</v>
      </c>
      <c r="B2" s="39"/>
      <c r="C2" s="39"/>
      <c r="D2" s="39">
        <v>14</v>
      </c>
      <c r="E2" s="39">
        <v>3</v>
      </c>
      <c r="F2" s="39">
        <v>3</v>
      </c>
      <c r="G2" s="39">
        <v>4</v>
      </c>
      <c r="H2" s="39">
        <v>5</v>
      </c>
      <c r="I2" s="39">
        <v>4</v>
      </c>
      <c r="J2" s="40">
        <f>(rank_stronk!$I2/INDEX(rank_stronk!$B2:$I2,MATCH(TRUE,INDEX((rank_stronk!$B2:$I2&lt;&gt;""),0),0)))-1</f>
        <v>-0.7142857142857143</v>
      </c>
      <c r="K2" s="41">
        <f>_xlfn.STDEV.P(rank_stronk!$B2:$I2)/AVERAGE(rank_stronk!$B2:$I2)</f>
        <v>0.70222001371251319</v>
      </c>
    </row>
    <row r="3" spans="1:11" x14ac:dyDescent="0.25">
      <c r="A3" s="42" t="s">
        <v>37</v>
      </c>
      <c r="B3" s="43"/>
      <c r="C3" s="43"/>
      <c r="D3" s="43">
        <v>30.5</v>
      </c>
      <c r="E3" s="43">
        <v>13</v>
      </c>
      <c r="F3" s="43">
        <v>9</v>
      </c>
      <c r="G3" s="43">
        <v>8</v>
      </c>
      <c r="H3" s="43">
        <v>6</v>
      </c>
      <c r="I3" s="43">
        <v>7</v>
      </c>
      <c r="J3" s="44">
        <f>(rank_stronk!$I3/INDEX(rank_stronk!$B3:$I3,MATCH(TRUE,INDEX((rank_stronk!$B3:$I3&lt;&gt;""),0),0)))-1</f>
        <v>-0.77049180327868849</v>
      </c>
      <c r="K3" s="45">
        <f>_xlfn.STDEV.P(rank_stronk!$B3:$I3)/AVERAGE(rank_stronk!$B3:$I3)</f>
        <v>0.69016614465873172</v>
      </c>
    </row>
    <row r="4" spans="1:11" x14ac:dyDescent="0.25">
      <c r="A4" s="38" t="s">
        <v>33</v>
      </c>
      <c r="B4" s="39"/>
      <c r="C4" s="39">
        <v>10</v>
      </c>
      <c r="D4" s="39">
        <v>11</v>
      </c>
      <c r="E4" s="39">
        <v>11</v>
      </c>
      <c r="F4" s="39">
        <v>8</v>
      </c>
      <c r="G4" s="39">
        <v>3</v>
      </c>
      <c r="H4" s="39">
        <v>2</v>
      </c>
      <c r="I4" s="39">
        <v>2</v>
      </c>
      <c r="J4" s="40">
        <f>(rank_stronk!$I4/INDEX(rank_stronk!$B4:$I4,MATCH(TRUE,INDEX((rank_stronk!$B4:$I4&lt;&gt;""),0),0)))-1</f>
        <v>-0.8</v>
      </c>
      <c r="K4" s="41">
        <f>_xlfn.STDEV.P(rank_stronk!$B4:$I4)/AVERAGE(rank_stronk!$B4:$I4)</f>
        <v>0.58345996599157812</v>
      </c>
    </row>
    <row r="5" spans="1:11" x14ac:dyDescent="0.25">
      <c r="A5" s="42" t="s">
        <v>45</v>
      </c>
      <c r="B5" s="43"/>
      <c r="C5" s="43"/>
      <c r="D5" s="43"/>
      <c r="E5" s="43">
        <v>41</v>
      </c>
      <c r="F5" s="43">
        <v>25</v>
      </c>
      <c r="G5" s="43">
        <v>16</v>
      </c>
      <c r="H5" s="43">
        <v>13</v>
      </c>
      <c r="I5" s="43">
        <v>9</v>
      </c>
      <c r="J5" s="44">
        <f>(rank_stronk!$I5/INDEX(rank_stronk!$B5:$I5,MATCH(TRUE,INDEX((rank_stronk!$B5:$I5&lt;&gt;""),0),0)))-1</f>
        <v>-0.78048780487804881</v>
      </c>
      <c r="K5" s="45">
        <f>_xlfn.STDEV.P(rank_stronk!$B5:$I5)/AVERAGE(rank_stronk!$B5:$I5)</f>
        <v>0.54765503330377463</v>
      </c>
    </row>
    <row r="6" spans="1:11" x14ac:dyDescent="0.25">
      <c r="A6" s="38" t="s">
        <v>12</v>
      </c>
      <c r="B6" s="39">
        <v>3</v>
      </c>
      <c r="C6" s="39">
        <v>5</v>
      </c>
      <c r="D6" s="39">
        <v>6</v>
      </c>
      <c r="E6" s="39">
        <v>9</v>
      </c>
      <c r="F6" s="39">
        <v>15</v>
      </c>
      <c r="G6" s="39">
        <v>20</v>
      </c>
      <c r="H6" s="39">
        <v>17</v>
      </c>
      <c r="I6" s="39">
        <v>17</v>
      </c>
      <c r="J6" s="40">
        <f>(rank_stronk!$I6/INDEX(rank_stronk!$B6:$I6,MATCH(TRUE,INDEX((rank_stronk!$B6:$I6&lt;&gt;""),0),0)))-1</f>
        <v>4.666666666666667</v>
      </c>
      <c r="K6" s="41">
        <f>_xlfn.STDEV.P(rank_stronk!$B6:$I6)/AVERAGE(rank_stronk!$B6:$I6)</f>
        <v>0.52893587219984517</v>
      </c>
    </row>
    <row r="7" spans="1:11" x14ac:dyDescent="0.25">
      <c r="A7" s="42" t="s">
        <v>48</v>
      </c>
      <c r="B7" s="43"/>
      <c r="C7" s="43"/>
      <c r="D7" s="43"/>
      <c r="E7" s="43">
        <v>38</v>
      </c>
      <c r="F7" s="43">
        <v>20</v>
      </c>
      <c r="G7" s="43">
        <v>13</v>
      </c>
      <c r="H7" s="43">
        <v>15</v>
      </c>
      <c r="I7" s="43">
        <v>16</v>
      </c>
      <c r="J7" s="44">
        <f>(rank_stronk!$I7/INDEX(rank_stronk!$B7:$I7,MATCH(TRUE,INDEX((rank_stronk!$B7:$I7&lt;&gt;""),0),0)))-1</f>
        <v>-0.57894736842105265</v>
      </c>
      <c r="K7" s="45">
        <f>_xlfn.STDEV.P(rank_stronk!$B7:$I7)/AVERAGE(rank_stronk!$B7:$I7)</f>
        <v>0.445620320680922</v>
      </c>
    </row>
    <row r="8" spans="1:11" x14ac:dyDescent="0.25">
      <c r="A8" s="38" t="s">
        <v>19</v>
      </c>
      <c r="B8" s="39">
        <v>5</v>
      </c>
      <c r="C8" s="39">
        <v>3</v>
      </c>
      <c r="D8" s="39">
        <v>3</v>
      </c>
      <c r="E8" s="39">
        <v>6</v>
      </c>
      <c r="F8" s="39">
        <v>5</v>
      </c>
      <c r="G8" s="39">
        <v>7</v>
      </c>
      <c r="H8" s="39">
        <v>9</v>
      </c>
      <c r="I8" s="39">
        <v>11</v>
      </c>
      <c r="J8" s="40">
        <f>(rank_stronk!$I8/INDEX(rank_stronk!$B8:$I8,MATCH(TRUE,INDEX((rank_stronk!$B8:$I8&lt;&gt;""),0),0)))-1</f>
        <v>1.2000000000000002</v>
      </c>
      <c r="K8" s="41">
        <f>_xlfn.STDEV.P(rank_stronk!$B8:$I8)/AVERAGE(rank_stronk!$B8:$I8)</f>
        <v>0.42759850693381557</v>
      </c>
    </row>
    <row r="9" spans="1:11" x14ac:dyDescent="0.25">
      <c r="A9" s="42" t="s">
        <v>9</v>
      </c>
      <c r="B9" s="43">
        <v>6</v>
      </c>
      <c r="C9" s="43">
        <v>8</v>
      </c>
      <c r="D9" s="43">
        <v>9</v>
      </c>
      <c r="E9" s="43">
        <v>14</v>
      </c>
      <c r="F9" s="43">
        <v>21</v>
      </c>
      <c r="G9" s="43">
        <v>19</v>
      </c>
      <c r="H9" s="43">
        <v>20</v>
      </c>
      <c r="I9" s="43">
        <v>19</v>
      </c>
      <c r="J9" s="44">
        <f>(rank_stronk!$I9/INDEX(rank_stronk!$B9:$I9,MATCH(TRUE,INDEX((rank_stronk!$B9:$I9&lt;&gt;""),0),0)))-1</f>
        <v>2.1666666666666665</v>
      </c>
      <c r="K9" s="45">
        <f>_xlfn.STDEV.P(rank_stronk!$B9:$I9)/AVERAGE(rank_stronk!$B9:$I9)</f>
        <v>0.39164885143450162</v>
      </c>
    </row>
    <row r="10" spans="1:11" x14ac:dyDescent="0.25">
      <c r="A10" s="38" t="s">
        <v>29</v>
      </c>
      <c r="B10" s="39"/>
      <c r="C10" s="39">
        <v>21</v>
      </c>
      <c r="D10" s="39">
        <v>16</v>
      </c>
      <c r="E10" s="39">
        <v>15</v>
      </c>
      <c r="F10" s="39">
        <v>14</v>
      </c>
      <c r="G10" s="39">
        <v>11</v>
      </c>
      <c r="H10" s="39">
        <v>8</v>
      </c>
      <c r="I10" s="39">
        <v>6</v>
      </c>
      <c r="J10" s="40">
        <f>(rank_stronk!$I10/INDEX(rank_stronk!$B10:$I10,MATCH(TRUE,INDEX((rank_stronk!$B10:$I10&lt;&gt;""),0),0)))-1</f>
        <v>-0.7142857142857143</v>
      </c>
      <c r="K10" s="41">
        <f>_xlfn.STDEV.P(rank_stronk!$B10:$I10)/AVERAGE(rank_stronk!$B10:$I10)</f>
        <v>0.3631365196012814</v>
      </c>
    </row>
    <row r="11" spans="1:11" x14ac:dyDescent="0.25">
      <c r="A11" s="42" t="s">
        <v>17</v>
      </c>
      <c r="B11" s="43">
        <v>10</v>
      </c>
      <c r="C11" s="43">
        <v>11</v>
      </c>
      <c r="D11" s="43">
        <v>10</v>
      </c>
      <c r="E11" s="43">
        <v>12</v>
      </c>
      <c r="F11" s="43">
        <v>17</v>
      </c>
      <c r="G11" s="43">
        <v>22</v>
      </c>
      <c r="H11" s="43">
        <v>21</v>
      </c>
      <c r="I11" s="43">
        <v>25</v>
      </c>
      <c r="J11" s="44">
        <f>(rank_stronk!$I11/INDEX(rank_stronk!$B11:$I11,MATCH(TRUE,INDEX((rank_stronk!$B11:$I11&lt;&gt;""),0),0)))-1</f>
        <v>1.5</v>
      </c>
      <c r="K11" s="45">
        <f>_xlfn.STDEV.P(rank_stronk!$B11:$I11)/AVERAGE(rank_stronk!$B11:$I11)</f>
        <v>0.35355339059327379</v>
      </c>
    </row>
    <row r="12" spans="1:11" x14ac:dyDescent="0.25">
      <c r="A12" s="38" t="s">
        <v>13</v>
      </c>
      <c r="B12" s="39">
        <v>11.5</v>
      </c>
      <c r="C12" s="39">
        <v>4</v>
      </c>
      <c r="D12" s="39">
        <v>5</v>
      </c>
      <c r="E12" s="39">
        <v>5</v>
      </c>
      <c r="F12" s="39">
        <v>7</v>
      </c>
      <c r="G12" s="39">
        <v>9</v>
      </c>
      <c r="H12" s="39">
        <v>10</v>
      </c>
      <c r="I12" s="39">
        <v>10</v>
      </c>
      <c r="J12" s="40">
        <f>(rank_stronk!$I12/INDEX(rank_stronk!$B12:$I12,MATCH(TRUE,INDEX((rank_stronk!$B12:$I12&lt;&gt;""),0),0)))-1</f>
        <v>-0.13043478260869568</v>
      </c>
      <c r="K12" s="41">
        <f>_xlfn.STDEV.P(rank_stronk!$B12:$I12)/AVERAGE(rank_stronk!$B12:$I12)</f>
        <v>0.3425264135437544</v>
      </c>
    </row>
    <row r="13" spans="1:11" x14ac:dyDescent="0.25">
      <c r="A13" s="42" t="s">
        <v>43</v>
      </c>
      <c r="B13" s="43"/>
      <c r="C13" s="43"/>
      <c r="D13" s="43">
        <v>27</v>
      </c>
      <c r="E13" s="43">
        <v>24</v>
      </c>
      <c r="F13" s="43">
        <v>11</v>
      </c>
      <c r="G13" s="43">
        <v>15</v>
      </c>
      <c r="H13" s="43">
        <v>14</v>
      </c>
      <c r="I13" s="43">
        <v>14</v>
      </c>
      <c r="J13" s="44">
        <f>(rank_stronk!$I13/INDEX(rank_stronk!$B13:$I13,MATCH(TRUE,INDEX((rank_stronk!$B13:$I13&lt;&gt;""),0),0)))-1</f>
        <v>-0.48148148148148151</v>
      </c>
      <c r="K13" s="45">
        <f>_xlfn.STDEV.P(rank_stronk!$B13:$I13)/AVERAGE(rank_stronk!$B13:$I13)</f>
        <v>0.33441999744913214</v>
      </c>
    </row>
    <row r="14" spans="1:11" x14ac:dyDescent="0.25">
      <c r="A14" s="38" t="s">
        <v>51</v>
      </c>
      <c r="B14" s="39"/>
      <c r="C14" s="39"/>
      <c r="D14" s="39"/>
      <c r="E14" s="39"/>
      <c r="F14" s="39">
        <v>22</v>
      </c>
      <c r="G14" s="39">
        <v>12</v>
      </c>
      <c r="H14" s="39">
        <v>11</v>
      </c>
      <c r="I14" s="39">
        <v>12</v>
      </c>
      <c r="J14" s="40">
        <f>(rank_stronk!$I14/INDEX(rank_stronk!$B14:$I14,MATCH(TRUE,INDEX((rank_stronk!$B14:$I14&lt;&gt;""),0),0)))-1</f>
        <v>-0.45454545454545459</v>
      </c>
      <c r="K14" s="41">
        <f>_xlfn.STDEV.P(rank_stronk!$B14:$I14)/AVERAGE(rank_stronk!$B14:$I14)</f>
        <v>0.31530176764230577</v>
      </c>
    </row>
    <row r="15" spans="1:11" x14ac:dyDescent="0.25">
      <c r="A15" s="42" t="s">
        <v>24</v>
      </c>
      <c r="B15" s="43">
        <v>7</v>
      </c>
      <c r="C15" s="43">
        <v>14</v>
      </c>
      <c r="D15" s="43">
        <v>13</v>
      </c>
      <c r="E15" s="43">
        <v>16</v>
      </c>
      <c r="F15" s="43">
        <v>18</v>
      </c>
      <c r="G15" s="43">
        <v>23</v>
      </c>
      <c r="H15" s="43">
        <v>23</v>
      </c>
      <c r="I15" s="43">
        <v>22</v>
      </c>
      <c r="J15" s="44">
        <f>(rank_stronk!$I15/INDEX(rank_stronk!$B15:$I15,MATCH(TRUE,INDEX((rank_stronk!$B15:$I15&lt;&gt;""),0),0)))-1</f>
        <v>2.1428571428571428</v>
      </c>
      <c r="K15" s="45">
        <f>_xlfn.STDEV.P(rank_stronk!$B15:$I15)/AVERAGE(rank_stronk!$B15:$I15)</f>
        <v>0.31126486012524596</v>
      </c>
    </row>
    <row r="16" spans="1:11" x14ac:dyDescent="0.25">
      <c r="A16" s="38" t="s">
        <v>10</v>
      </c>
      <c r="B16" s="39">
        <v>13</v>
      </c>
      <c r="C16" s="39">
        <v>7</v>
      </c>
      <c r="D16" s="39">
        <v>7</v>
      </c>
      <c r="E16" s="39">
        <v>7</v>
      </c>
      <c r="F16" s="39">
        <v>6</v>
      </c>
      <c r="G16" s="39">
        <v>6</v>
      </c>
      <c r="H16" s="39">
        <v>7</v>
      </c>
      <c r="I16" s="39">
        <v>8</v>
      </c>
      <c r="J16" s="40">
        <f>(rank_stronk!$I16/INDEX(rank_stronk!$B16:$I16,MATCH(TRUE,INDEX((rank_stronk!$B16:$I16&lt;&gt;""),0),0)))-1</f>
        <v>-0.38461538461538458</v>
      </c>
      <c r="K16" s="41">
        <f>_xlfn.STDEV.P(rank_stronk!$B16:$I16)/AVERAGE(rank_stronk!$B16:$I16)</f>
        <v>0.27772253026389204</v>
      </c>
    </row>
    <row r="17" spans="1:11" x14ac:dyDescent="0.25">
      <c r="A17" s="42" t="s">
        <v>31</v>
      </c>
      <c r="B17" s="43"/>
      <c r="C17" s="43">
        <v>23</v>
      </c>
      <c r="D17" s="43">
        <v>26</v>
      </c>
      <c r="E17" s="43">
        <v>29</v>
      </c>
      <c r="F17" s="43">
        <v>35</v>
      </c>
      <c r="G17" s="43">
        <v>36</v>
      </c>
      <c r="H17" s="43">
        <v>44</v>
      </c>
      <c r="I17" s="43">
        <v>51</v>
      </c>
      <c r="J17" s="44">
        <f>(rank_stronk!$I17/INDEX(rank_stronk!$B17:$I17,MATCH(TRUE,INDEX((rank_stronk!$B17:$I17&lt;&gt;""),0),0)))-1</f>
        <v>1.2173913043478262</v>
      </c>
      <c r="K17" s="45">
        <f>_xlfn.STDEV.P(rank_stronk!$B17:$I17)/AVERAGE(rank_stronk!$B17:$I17)</f>
        <v>0.26535105010227295</v>
      </c>
    </row>
    <row r="18" spans="1:11" x14ac:dyDescent="0.25">
      <c r="A18" s="38" t="s">
        <v>23</v>
      </c>
      <c r="B18" s="39">
        <v>8</v>
      </c>
      <c r="C18" s="39">
        <v>13</v>
      </c>
      <c r="D18" s="39">
        <v>18</v>
      </c>
      <c r="E18" s="39">
        <v>17</v>
      </c>
      <c r="F18" s="39">
        <v>13</v>
      </c>
      <c r="G18" s="39">
        <v>18</v>
      </c>
      <c r="H18" s="39">
        <v>19</v>
      </c>
      <c r="I18" s="39">
        <v>21</v>
      </c>
      <c r="J18" s="40">
        <f>(rank_stronk!$I18/INDEX(rank_stronk!$B18:$I18,MATCH(TRUE,INDEX((rank_stronk!$B18:$I18&lt;&gt;""),0),0)))-1</f>
        <v>1.625</v>
      </c>
      <c r="K18" s="41">
        <f>_xlfn.STDEV.P(rank_stronk!$B18:$I18)/AVERAGE(rank_stronk!$B18:$I18)</f>
        <v>0.24887371069730879</v>
      </c>
    </row>
    <row r="19" spans="1:11" x14ac:dyDescent="0.25">
      <c r="A19" s="42" t="s">
        <v>11</v>
      </c>
      <c r="B19" s="43">
        <v>16</v>
      </c>
      <c r="C19" s="43">
        <v>15</v>
      </c>
      <c r="D19" s="43">
        <v>24</v>
      </c>
      <c r="E19" s="43">
        <v>25</v>
      </c>
      <c r="F19" s="43">
        <v>30</v>
      </c>
      <c r="G19" s="43">
        <v>29</v>
      </c>
      <c r="H19" s="43">
        <v>27</v>
      </c>
      <c r="I19" s="43">
        <v>31</v>
      </c>
      <c r="J19" s="44">
        <f>(rank_stronk!$I19/INDEX(rank_stronk!$B19:$I19,MATCH(TRUE,INDEX((rank_stronk!$B19:$I19&lt;&gt;""),0),0)))-1</f>
        <v>0.9375</v>
      </c>
      <c r="K19" s="45">
        <f>_xlfn.STDEV.P(rank_stronk!$B19:$I19)/AVERAGE(rank_stronk!$B19:$I19)</f>
        <v>0.23234096429128542</v>
      </c>
    </row>
    <row r="20" spans="1:11" x14ac:dyDescent="0.25">
      <c r="A20" s="38" t="s">
        <v>18</v>
      </c>
      <c r="B20" s="39">
        <v>14</v>
      </c>
      <c r="C20" s="39">
        <v>17</v>
      </c>
      <c r="D20" s="39">
        <v>22</v>
      </c>
      <c r="E20" s="39">
        <v>26</v>
      </c>
      <c r="F20" s="39">
        <v>28</v>
      </c>
      <c r="G20" s="39">
        <v>30</v>
      </c>
      <c r="H20" s="39">
        <v>30</v>
      </c>
      <c r="I20" s="39">
        <v>27</v>
      </c>
      <c r="J20" s="40">
        <f>(rank_stronk!$I20/INDEX(rank_stronk!$B20:$I20,MATCH(TRUE,INDEX((rank_stronk!$B20:$I20&lt;&gt;""),0),0)))-1</f>
        <v>0.9285714285714286</v>
      </c>
      <c r="K20" s="41">
        <f>_xlfn.STDEV.P(rank_stronk!$B20:$I20)/AVERAGE(rank_stronk!$B20:$I20)</f>
        <v>0.23213052060201447</v>
      </c>
    </row>
    <row r="21" spans="1:11" x14ac:dyDescent="0.25">
      <c r="A21" s="42" t="s">
        <v>32</v>
      </c>
      <c r="B21" s="43"/>
      <c r="C21" s="43">
        <v>19</v>
      </c>
      <c r="D21" s="43">
        <v>19</v>
      </c>
      <c r="E21" s="43">
        <v>19</v>
      </c>
      <c r="F21" s="43">
        <v>24</v>
      </c>
      <c r="G21" s="43">
        <v>27</v>
      </c>
      <c r="H21" s="43">
        <v>29</v>
      </c>
      <c r="I21" s="43">
        <v>34</v>
      </c>
      <c r="J21" s="44">
        <f>(rank_stronk!$I21/INDEX(rank_stronk!$B21:$I21,MATCH(TRUE,INDEX((rank_stronk!$B21:$I21&lt;&gt;""),0),0)))-1</f>
        <v>0.78947368421052633</v>
      </c>
      <c r="K21" s="45">
        <f>_xlfn.STDEV.P(rank_stronk!$B21:$I21)/AVERAGE(rank_stronk!$B21:$I21)</f>
        <v>0.2229903621630131</v>
      </c>
    </row>
    <row r="22" spans="1:11" x14ac:dyDescent="0.25">
      <c r="A22" s="38" t="s">
        <v>25</v>
      </c>
      <c r="B22" s="39">
        <v>15</v>
      </c>
      <c r="C22" s="39">
        <v>18</v>
      </c>
      <c r="D22" s="39">
        <v>25</v>
      </c>
      <c r="E22" s="39">
        <v>23</v>
      </c>
      <c r="F22" s="39">
        <v>19</v>
      </c>
      <c r="G22" s="39">
        <v>21</v>
      </c>
      <c r="H22" s="39">
        <v>24</v>
      </c>
      <c r="I22" s="39">
        <v>32</v>
      </c>
      <c r="J22" s="40">
        <f>(rank_stronk!$I22/INDEX(rank_stronk!$B22:$I22,MATCH(TRUE,INDEX((rank_stronk!$B22:$I22&lt;&gt;""),0),0)))-1</f>
        <v>1.1333333333333333</v>
      </c>
      <c r="K22" s="41">
        <f>_xlfn.STDEV.P(rank_stronk!$B22:$I22)/AVERAGE(rank_stronk!$B22:$I22)</f>
        <v>0.21961346582572666</v>
      </c>
    </row>
    <row r="23" spans="1:11" x14ac:dyDescent="0.25">
      <c r="A23" s="42" t="s">
        <v>28</v>
      </c>
      <c r="B23" s="43"/>
      <c r="C23" s="43">
        <v>24</v>
      </c>
      <c r="D23" s="43"/>
      <c r="E23" s="43">
        <v>35</v>
      </c>
      <c r="F23" s="43">
        <v>36</v>
      </c>
      <c r="G23" s="43">
        <v>38</v>
      </c>
      <c r="H23" s="43">
        <v>45</v>
      </c>
      <c r="I23" s="43">
        <v>46</v>
      </c>
      <c r="J23" s="44">
        <f>(rank_stronk!$I23/INDEX(rank_stronk!$B23:$I23,MATCH(TRUE,INDEX((rank_stronk!$B23:$I23&lt;&gt;""),0),0)))-1</f>
        <v>0.91666666666666674</v>
      </c>
      <c r="K23" s="45">
        <f>_xlfn.STDEV.P(rank_stronk!$B23:$I23)/AVERAGE(rank_stronk!$B23:$I23)</f>
        <v>0.1954113270378508</v>
      </c>
    </row>
    <row r="24" spans="1:11" x14ac:dyDescent="0.25">
      <c r="A24" s="38" t="s">
        <v>16</v>
      </c>
      <c r="B24" s="39">
        <v>2</v>
      </c>
      <c r="C24" s="39">
        <v>2</v>
      </c>
      <c r="D24" s="39">
        <v>2</v>
      </c>
      <c r="E24" s="39">
        <v>2</v>
      </c>
      <c r="F24" s="39">
        <v>2</v>
      </c>
      <c r="G24" s="39">
        <v>2</v>
      </c>
      <c r="H24" s="39">
        <v>3</v>
      </c>
      <c r="I24" s="39">
        <v>3</v>
      </c>
      <c r="J24" s="40">
        <f>(rank_stronk!$I24/INDEX(rank_stronk!$B24:$I24,MATCH(TRUE,INDEX((rank_stronk!$B24:$I24&lt;&gt;""),0),0)))-1</f>
        <v>0.5</v>
      </c>
      <c r="K24" s="41">
        <f>_xlfn.STDEV.P(rank_stronk!$B24:$I24)/AVERAGE(rank_stronk!$B24:$I24)</f>
        <v>0.19245008972987523</v>
      </c>
    </row>
    <row r="25" spans="1:11" x14ac:dyDescent="0.25">
      <c r="A25" s="42" t="s">
        <v>21</v>
      </c>
      <c r="B25" s="43">
        <v>17</v>
      </c>
      <c r="C25" s="43">
        <v>20</v>
      </c>
      <c r="D25" s="43">
        <v>17</v>
      </c>
      <c r="E25" s="43">
        <v>21</v>
      </c>
      <c r="F25" s="43">
        <v>26</v>
      </c>
      <c r="G25" s="43">
        <v>28</v>
      </c>
      <c r="H25" s="43">
        <v>25</v>
      </c>
      <c r="I25" s="43">
        <v>23</v>
      </c>
      <c r="J25" s="44">
        <f>(rank_stronk!$I25/INDEX(rank_stronk!$B25:$I25,MATCH(TRUE,INDEX((rank_stronk!$B25:$I25&lt;&gt;""),0),0)))-1</f>
        <v>0.35294117647058831</v>
      </c>
      <c r="K25" s="45">
        <f>_xlfn.STDEV.P(rank_stronk!$B25:$I25)/AVERAGE(rank_stronk!$B25:$I25)</f>
        <v>0.17275576103300178</v>
      </c>
    </row>
    <row r="26" spans="1:11" x14ac:dyDescent="0.25">
      <c r="A26" s="38" t="s">
        <v>54</v>
      </c>
      <c r="B26" s="39"/>
      <c r="C26" s="39"/>
      <c r="D26" s="39"/>
      <c r="E26" s="39"/>
      <c r="F26" s="39">
        <v>45</v>
      </c>
      <c r="G26" s="39">
        <v>40</v>
      </c>
      <c r="H26" s="39">
        <v>31</v>
      </c>
      <c r="I26" s="39">
        <v>30</v>
      </c>
      <c r="J26" s="40">
        <f>(rank_stronk!$I26/INDEX(rank_stronk!$B26:$I26,MATCH(TRUE,INDEX((rank_stronk!$B26:$I26&lt;&gt;""),0),0)))-1</f>
        <v>-0.33333333333333337</v>
      </c>
      <c r="K26" s="41">
        <f>_xlfn.STDEV.P(rank_stronk!$B26:$I26)/AVERAGE(rank_stronk!$B26:$I26)</f>
        <v>0.17164334364577627</v>
      </c>
    </row>
    <row r="27" spans="1:11" x14ac:dyDescent="0.25">
      <c r="A27" s="42" t="s">
        <v>22</v>
      </c>
      <c r="B27" s="43">
        <v>9</v>
      </c>
      <c r="C27" s="43">
        <v>9</v>
      </c>
      <c r="D27" s="43">
        <v>8</v>
      </c>
      <c r="E27" s="43">
        <v>8</v>
      </c>
      <c r="F27" s="43">
        <v>10</v>
      </c>
      <c r="G27" s="43">
        <v>10</v>
      </c>
      <c r="H27" s="43">
        <v>12</v>
      </c>
      <c r="I27" s="43">
        <v>13</v>
      </c>
      <c r="J27" s="44">
        <f>(rank_stronk!$I27/INDEX(rank_stronk!$B27:$I27,MATCH(TRUE,INDEX((rank_stronk!$B27:$I27&lt;&gt;""),0),0)))-1</f>
        <v>0.44444444444444442</v>
      </c>
      <c r="K27" s="45">
        <f>_xlfn.STDEV.P(rank_stronk!$B27:$I27)/AVERAGE(rank_stronk!$B27:$I27)</f>
        <v>0.17123733238567954</v>
      </c>
    </row>
    <row r="28" spans="1:11" x14ac:dyDescent="0.25">
      <c r="A28" s="38" t="s">
        <v>61</v>
      </c>
      <c r="B28" s="39"/>
      <c r="C28" s="39"/>
      <c r="D28" s="39"/>
      <c r="E28" s="39"/>
      <c r="F28" s="39"/>
      <c r="G28" s="39"/>
      <c r="H28" s="39">
        <v>36</v>
      </c>
      <c r="I28" s="39">
        <v>26</v>
      </c>
      <c r="J28" s="40">
        <f>(rank_stronk!$I28/INDEX(rank_stronk!$B28:$I28,MATCH(TRUE,INDEX((rank_stronk!$B28:$I28&lt;&gt;""),0),0)))-1</f>
        <v>-0.27777777777777779</v>
      </c>
      <c r="K28" s="41">
        <f>_xlfn.STDEV.P(rank_stronk!$B28:$I28)/AVERAGE(rank_stronk!$B28:$I28)</f>
        <v>0.16129032258064516</v>
      </c>
    </row>
    <row r="29" spans="1:11" x14ac:dyDescent="0.25">
      <c r="A29" s="42" t="s">
        <v>41</v>
      </c>
      <c r="B29" s="43"/>
      <c r="C29" s="43"/>
      <c r="D29" s="43">
        <v>28.5</v>
      </c>
      <c r="E29" s="43">
        <v>32</v>
      </c>
      <c r="F29" s="43">
        <v>37</v>
      </c>
      <c r="G29" s="43">
        <v>39</v>
      </c>
      <c r="H29" s="43">
        <v>46</v>
      </c>
      <c r="I29" s="43">
        <v>43</v>
      </c>
      <c r="J29" s="44">
        <f>(rank_stronk!$I29/INDEX(rank_stronk!$B29:$I29,MATCH(TRUE,INDEX((rank_stronk!$B29:$I29&lt;&gt;""),0),0)))-1</f>
        <v>0.50877192982456143</v>
      </c>
      <c r="K29" s="45">
        <f>_xlfn.STDEV.P(rank_stronk!$B29:$I29)/AVERAGE(rank_stronk!$B29:$I29)</f>
        <v>0.15972220366698006</v>
      </c>
    </row>
    <row r="30" spans="1:11" x14ac:dyDescent="0.25">
      <c r="A30" s="38" t="s">
        <v>20</v>
      </c>
      <c r="B30" s="39">
        <v>11.5</v>
      </c>
      <c r="C30" s="39">
        <v>12</v>
      </c>
      <c r="D30" s="39">
        <v>15</v>
      </c>
      <c r="E30" s="39">
        <v>18</v>
      </c>
      <c r="F30" s="39">
        <v>16</v>
      </c>
      <c r="G30" s="39">
        <v>17</v>
      </c>
      <c r="H30" s="39">
        <v>18</v>
      </c>
      <c r="I30" s="39">
        <v>18</v>
      </c>
      <c r="J30" s="40">
        <f>(rank_stronk!$I30/INDEX(rank_stronk!$B30:$I30,MATCH(TRUE,INDEX((rank_stronk!$B30:$I30&lt;&gt;""),0),0)))-1</f>
        <v>0.56521739130434789</v>
      </c>
      <c r="K30" s="41">
        <f>_xlfn.STDEV.P(rank_stronk!$B30:$I30)/AVERAGE(rank_stronk!$B30:$I30)</f>
        <v>0.15851367541097819</v>
      </c>
    </row>
    <row r="31" spans="1:11" x14ac:dyDescent="0.25">
      <c r="A31" s="42" t="s">
        <v>14</v>
      </c>
      <c r="B31" s="43">
        <v>4</v>
      </c>
      <c r="C31" s="43">
        <v>6</v>
      </c>
      <c r="D31" s="43">
        <v>4</v>
      </c>
      <c r="E31" s="43">
        <v>4</v>
      </c>
      <c r="F31" s="43">
        <v>4</v>
      </c>
      <c r="G31" s="43">
        <v>5</v>
      </c>
      <c r="H31" s="43">
        <v>4</v>
      </c>
      <c r="I31" s="43">
        <v>5</v>
      </c>
      <c r="J31" s="44">
        <f>(rank_stronk!$I31/INDEX(rank_stronk!$B31:$I31,MATCH(TRUE,INDEX((rank_stronk!$B31:$I31&lt;&gt;""),0),0)))-1</f>
        <v>0.25</v>
      </c>
      <c r="K31" s="45">
        <f>_xlfn.STDEV.P(rank_stronk!$B31:$I31)/AVERAGE(rank_stronk!$B31:$I31)</f>
        <v>0.15713484026367724</v>
      </c>
    </row>
    <row r="32" spans="1:11" x14ac:dyDescent="0.25">
      <c r="A32" s="38" t="s">
        <v>26</v>
      </c>
      <c r="B32" s="39"/>
      <c r="C32" s="39">
        <v>16</v>
      </c>
      <c r="D32" s="39">
        <v>12</v>
      </c>
      <c r="E32" s="39">
        <v>10</v>
      </c>
      <c r="F32" s="39">
        <v>12</v>
      </c>
      <c r="G32" s="39">
        <v>14</v>
      </c>
      <c r="H32" s="39">
        <v>16</v>
      </c>
      <c r="I32" s="39">
        <v>15</v>
      </c>
      <c r="J32" s="40">
        <f>(rank_stronk!$I32/INDEX(rank_stronk!$B32:$I32,MATCH(TRUE,INDEX((rank_stronk!$B32:$I32&lt;&gt;""),0),0)))-1</f>
        <v>-6.25E-2</v>
      </c>
      <c r="K32" s="41">
        <f>_xlfn.STDEV.P(rank_stronk!$B32:$I32)/AVERAGE(rank_stronk!$B32:$I32)</f>
        <v>0.15683857290264569</v>
      </c>
    </row>
    <row r="33" spans="1:11" x14ac:dyDescent="0.25">
      <c r="A33" s="42" t="s">
        <v>53</v>
      </c>
      <c r="B33" s="43"/>
      <c r="C33" s="43"/>
      <c r="D33" s="43"/>
      <c r="E33" s="43"/>
      <c r="F33" s="43">
        <v>46</v>
      </c>
      <c r="G33" s="43">
        <v>34</v>
      </c>
      <c r="H33" s="43">
        <v>34</v>
      </c>
      <c r="I33" s="43">
        <v>33</v>
      </c>
      <c r="J33" s="44">
        <f>(rank_stronk!$I33/INDEX(rank_stronk!$B33:$I33,MATCH(TRUE,INDEX((rank_stronk!$B33:$I33&lt;&gt;""),0),0)))-1</f>
        <v>-0.28260869565217395</v>
      </c>
      <c r="K33" s="45">
        <f>_xlfn.STDEV.P(rank_stronk!$B33:$I33)/AVERAGE(rank_stronk!$B33:$I33)</f>
        <v>0.14574343731720102</v>
      </c>
    </row>
    <row r="34" spans="1:11" x14ac:dyDescent="0.25">
      <c r="A34" s="38" t="s">
        <v>30</v>
      </c>
      <c r="B34" s="39"/>
      <c r="C34" s="39">
        <v>22</v>
      </c>
      <c r="D34" s="39">
        <v>21</v>
      </c>
      <c r="E34" s="39">
        <v>20</v>
      </c>
      <c r="F34" s="39">
        <v>23</v>
      </c>
      <c r="G34" s="39">
        <v>25</v>
      </c>
      <c r="H34" s="39">
        <v>28</v>
      </c>
      <c r="I34" s="39">
        <v>29</v>
      </c>
      <c r="J34" s="40">
        <f>(rank_stronk!$I34/INDEX(rank_stronk!$B34:$I34,MATCH(TRUE,INDEX((rank_stronk!$B34:$I34&lt;&gt;""),0),0)))-1</f>
        <v>0.31818181818181812</v>
      </c>
      <c r="K34" s="41">
        <f>_xlfn.STDEV.P(rank_stronk!$B34:$I34)/AVERAGE(rank_stronk!$B34:$I34)</f>
        <v>0.1336306209562122</v>
      </c>
    </row>
    <row r="35" spans="1:11" x14ac:dyDescent="0.25">
      <c r="A35" s="42" t="s">
        <v>56</v>
      </c>
      <c r="B35" s="43"/>
      <c r="C35" s="43"/>
      <c r="D35" s="43"/>
      <c r="E35" s="43"/>
      <c r="F35" s="43"/>
      <c r="G35" s="43">
        <v>48</v>
      </c>
      <c r="H35" s="43">
        <v>37</v>
      </c>
      <c r="I35" s="43">
        <v>37</v>
      </c>
      <c r="J35" s="44">
        <f>(rank_stronk!$I35/INDEX(rank_stronk!$B35:$I35,MATCH(TRUE,INDEX((rank_stronk!$B35:$I35&lt;&gt;""),0),0)))-1</f>
        <v>-0.22916666666666663</v>
      </c>
      <c r="K35" s="45">
        <f>_xlfn.STDEV.P(rank_stronk!$B35:$I35)/AVERAGE(rank_stronk!$B35:$I35)</f>
        <v>0.12751105890249217</v>
      </c>
    </row>
    <row r="36" spans="1:11" x14ac:dyDescent="0.25">
      <c r="A36" s="38" t="s">
        <v>34</v>
      </c>
      <c r="B36" s="39"/>
      <c r="C36" s="39"/>
      <c r="D36" s="39">
        <v>23</v>
      </c>
      <c r="E36" s="39">
        <v>27</v>
      </c>
      <c r="F36" s="39">
        <v>29</v>
      </c>
      <c r="G36" s="39">
        <v>24</v>
      </c>
      <c r="H36" s="39">
        <v>22</v>
      </c>
      <c r="I36" s="39">
        <v>20</v>
      </c>
      <c r="J36" s="40">
        <f>(rank_stronk!$I36/INDEX(rank_stronk!$B36:$I36,MATCH(TRUE,INDEX((rank_stronk!$B36:$I36&lt;&gt;""),0),0)))-1</f>
        <v>-0.13043478260869568</v>
      </c>
      <c r="K36" s="41">
        <f>_xlfn.STDEV.P(rank_stronk!$B36:$I36)/AVERAGE(rank_stronk!$B36:$I36)</f>
        <v>0.12509211825666933</v>
      </c>
    </row>
    <row r="37" spans="1:11" x14ac:dyDescent="0.25">
      <c r="A37" s="42" t="s">
        <v>47</v>
      </c>
      <c r="B37" s="43"/>
      <c r="C37" s="43"/>
      <c r="D37" s="43"/>
      <c r="E37" s="43">
        <v>34</v>
      </c>
      <c r="F37" s="43">
        <v>39</v>
      </c>
      <c r="G37" s="43">
        <v>41</v>
      </c>
      <c r="H37" s="43">
        <v>47</v>
      </c>
      <c r="I37" s="43">
        <v>45</v>
      </c>
      <c r="J37" s="44">
        <f>(rank_stronk!$I37/INDEX(rank_stronk!$B37:$I37,MATCH(TRUE,INDEX((rank_stronk!$B37:$I37&lt;&gt;""),0),0)))-1</f>
        <v>0.32352941176470584</v>
      </c>
      <c r="K37" s="45">
        <f>_xlfn.STDEV.P(rank_stronk!$B37:$I37)/AVERAGE(rank_stronk!$B37:$I37)</f>
        <v>0.11112158390543297</v>
      </c>
    </row>
    <row r="38" spans="1:11" x14ac:dyDescent="0.25">
      <c r="A38" s="38" t="s">
        <v>36</v>
      </c>
      <c r="B38" s="39"/>
      <c r="C38" s="39"/>
      <c r="D38" s="39">
        <v>30.5</v>
      </c>
      <c r="E38" s="39">
        <v>31</v>
      </c>
      <c r="F38" s="39">
        <v>34</v>
      </c>
      <c r="G38" s="39">
        <v>33</v>
      </c>
      <c r="H38" s="39">
        <v>39</v>
      </c>
      <c r="I38" s="39">
        <v>40.5</v>
      </c>
      <c r="J38" s="40">
        <f>(rank_stronk!$I38/INDEX(rank_stronk!$B38:$I38,MATCH(TRUE,INDEX((rank_stronk!$B38:$I38&lt;&gt;""),0),0)))-1</f>
        <v>0.32786885245901631</v>
      </c>
      <c r="K38" s="41">
        <f>_xlfn.STDEV.P(rank_stronk!$B38:$I38)/AVERAGE(rank_stronk!$B38:$I38)</f>
        <v>0.109737617408782</v>
      </c>
    </row>
    <row r="39" spans="1:11" x14ac:dyDescent="0.25">
      <c r="A39" s="42" t="s">
        <v>35</v>
      </c>
      <c r="B39" s="43"/>
      <c r="C39" s="43"/>
      <c r="D39" s="43">
        <v>28.5</v>
      </c>
      <c r="E39" s="43">
        <v>33</v>
      </c>
      <c r="F39" s="43">
        <v>32</v>
      </c>
      <c r="G39" s="43">
        <v>32</v>
      </c>
      <c r="H39" s="43">
        <v>38</v>
      </c>
      <c r="I39" s="43">
        <v>39</v>
      </c>
      <c r="J39" s="44">
        <f>(rank_stronk!$I39/INDEX(rank_stronk!$B39:$I39,MATCH(TRUE,INDEX((rank_stronk!$B39:$I39&lt;&gt;""),0),0)))-1</f>
        <v>0.36842105263157898</v>
      </c>
      <c r="K39" s="45">
        <f>_xlfn.STDEV.P(rank_stronk!$B39:$I39)/AVERAGE(rank_stronk!$B39:$I39)</f>
        <v>0.10810755199501054</v>
      </c>
    </row>
    <row r="40" spans="1:11" x14ac:dyDescent="0.25">
      <c r="A40" s="38" t="s">
        <v>42</v>
      </c>
      <c r="B40" s="39"/>
      <c r="C40" s="39"/>
      <c r="D40" s="39">
        <v>20</v>
      </c>
      <c r="E40" s="39">
        <v>22</v>
      </c>
      <c r="F40" s="39">
        <v>27</v>
      </c>
      <c r="G40" s="39">
        <v>26</v>
      </c>
      <c r="H40" s="39">
        <v>26</v>
      </c>
      <c r="I40" s="39">
        <v>24</v>
      </c>
      <c r="J40" s="40">
        <f>(rank_stronk!$I40/INDEX(rank_stronk!$B40:$I40,MATCH(TRUE,INDEX((rank_stronk!$B40:$I40&lt;&gt;""),0),0)))-1</f>
        <v>0.19999999999999996</v>
      </c>
      <c r="K40" s="41">
        <f>_xlfn.STDEV.P(rank_stronk!$B40:$I40)/AVERAGE(rank_stronk!$B40:$I40)</f>
        <v>0.10252461205047245</v>
      </c>
    </row>
    <row r="41" spans="1:11" x14ac:dyDescent="0.25">
      <c r="A41" s="42" t="s">
        <v>52</v>
      </c>
      <c r="B41" s="43"/>
      <c r="C41" s="43"/>
      <c r="D41" s="43"/>
      <c r="E41" s="43"/>
      <c r="F41" s="43">
        <v>43</v>
      </c>
      <c r="G41" s="43">
        <v>37</v>
      </c>
      <c r="H41" s="43">
        <v>33</v>
      </c>
      <c r="I41" s="43">
        <v>35</v>
      </c>
      <c r="J41" s="44">
        <f>(rank_stronk!$I41/INDEX(rank_stronk!$B41:$I41,MATCH(TRUE,INDEX((rank_stronk!$B41:$I41&lt;&gt;""),0),0)))-1</f>
        <v>-0.18604651162790697</v>
      </c>
      <c r="K41" s="45">
        <f>_xlfn.STDEV.P(rank_stronk!$B41:$I41)/AVERAGE(rank_stronk!$B41:$I41)</f>
        <v>0.10112587531821463</v>
      </c>
    </row>
    <row r="42" spans="1:11" x14ac:dyDescent="0.25">
      <c r="A42" s="38" t="s">
        <v>38</v>
      </c>
      <c r="B42" s="39"/>
      <c r="C42" s="39"/>
      <c r="D42" s="39">
        <v>32</v>
      </c>
      <c r="E42" s="39">
        <v>30</v>
      </c>
      <c r="F42" s="39">
        <v>33</v>
      </c>
      <c r="G42" s="39">
        <v>35</v>
      </c>
      <c r="H42" s="39">
        <v>35</v>
      </c>
      <c r="I42" s="39">
        <v>38</v>
      </c>
      <c r="J42" s="40">
        <f>(rank_stronk!$I42/INDEX(rank_stronk!$B42:$I42,MATCH(TRUE,INDEX((rank_stronk!$B42:$I42&lt;&gt;""),0),0)))-1</f>
        <v>0.1875</v>
      </c>
      <c r="K42" s="41">
        <f>_xlfn.STDEV.P(rank_stronk!$B42:$I42)/AVERAGE(rank_stronk!$B42:$I42)</f>
        <v>7.5193780898885454E-2</v>
      </c>
    </row>
    <row r="43" spans="1:11" x14ac:dyDescent="0.25">
      <c r="A43" s="42" t="s">
        <v>50</v>
      </c>
      <c r="B43" s="43"/>
      <c r="C43" s="43"/>
      <c r="D43" s="43"/>
      <c r="E43" s="43">
        <v>28</v>
      </c>
      <c r="F43" s="43">
        <v>31</v>
      </c>
      <c r="G43" s="43">
        <v>31</v>
      </c>
      <c r="H43" s="43">
        <v>32</v>
      </c>
      <c r="I43" s="43">
        <v>28</v>
      </c>
      <c r="J43" s="44">
        <f>(rank_stronk!$I43/INDEX(rank_stronk!$B43:$I43,MATCH(TRUE,INDEX((rank_stronk!$B43:$I43&lt;&gt;""),0),0)))-1</f>
        <v>0</v>
      </c>
      <c r="K43" s="45">
        <f>_xlfn.STDEV.P(rank_stronk!$B43:$I43)/AVERAGE(rank_stronk!$B43:$I43)</f>
        <v>5.5777335102271702E-2</v>
      </c>
    </row>
    <row r="44" spans="1:11" x14ac:dyDescent="0.25">
      <c r="A44" s="38" t="s">
        <v>60</v>
      </c>
      <c r="B44" s="39"/>
      <c r="C44" s="39"/>
      <c r="D44" s="39"/>
      <c r="E44" s="39"/>
      <c r="F44" s="39"/>
      <c r="G44" s="39"/>
      <c r="H44" s="39">
        <v>40</v>
      </c>
      <c r="I44" s="39">
        <v>36</v>
      </c>
      <c r="J44" s="40">
        <f>(rank_stronk!$I44/INDEX(rank_stronk!$B44:$I44,MATCH(TRUE,INDEX((rank_stronk!$B44:$I44&lt;&gt;""),0),0)))-1</f>
        <v>-9.9999999999999978E-2</v>
      </c>
      <c r="K44" s="41">
        <f>_xlfn.STDEV.P(rank_stronk!$B44:$I44)/AVERAGE(rank_stronk!$B44:$I44)</f>
        <v>5.2631578947368418E-2</v>
      </c>
    </row>
    <row r="45" spans="1:11" x14ac:dyDescent="0.25">
      <c r="A45" s="42" t="s">
        <v>58</v>
      </c>
      <c r="B45" s="43"/>
      <c r="C45" s="43"/>
      <c r="D45" s="43"/>
      <c r="E45" s="43"/>
      <c r="F45" s="43"/>
      <c r="G45" s="43">
        <v>45</v>
      </c>
      <c r="H45" s="43">
        <v>42</v>
      </c>
      <c r="I45" s="43">
        <v>40.5</v>
      </c>
      <c r="J45" s="44">
        <f>(rank_stronk!$I45/INDEX(rank_stronk!$B45:$I45,MATCH(TRUE,INDEX((rank_stronk!$B45:$I45&lt;&gt;""),0),0)))-1</f>
        <v>-9.9999999999999978E-2</v>
      </c>
      <c r="K45" s="45">
        <f>_xlfn.STDEV.P(rank_stronk!$B45:$I45)/AVERAGE(rank_stronk!$B45:$I45)</f>
        <v>4.4019498667928723E-2</v>
      </c>
    </row>
    <row r="46" spans="1:11" x14ac:dyDescent="0.25">
      <c r="A46" s="38" t="s">
        <v>55</v>
      </c>
      <c r="B46" s="39"/>
      <c r="C46" s="39"/>
      <c r="D46" s="39"/>
      <c r="E46" s="39"/>
      <c r="F46" s="39">
        <v>41</v>
      </c>
      <c r="G46" s="39">
        <v>43</v>
      </c>
      <c r="H46" s="39">
        <v>41</v>
      </c>
      <c r="I46" s="39">
        <v>44</v>
      </c>
      <c r="J46" s="40">
        <f>(rank_stronk!$I46/INDEX(rank_stronk!$B46:$I46,MATCH(TRUE,INDEX((rank_stronk!$B46:$I46&lt;&gt;""),0),0)))-1</f>
        <v>7.3170731707317138E-2</v>
      </c>
      <c r="K46" s="41">
        <f>_xlfn.STDEV.P(rank_stronk!$B46:$I46)/AVERAGE(rank_stronk!$B46:$I46)</f>
        <v>3.0746464039684212E-2</v>
      </c>
    </row>
    <row r="47" spans="1:11" x14ac:dyDescent="0.25">
      <c r="A47" s="42" t="s">
        <v>62</v>
      </c>
      <c r="B47" s="43"/>
      <c r="C47" s="43"/>
      <c r="D47" s="43"/>
      <c r="E47" s="43"/>
      <c r="F47" s="43"/>
      <c r="G47" s="43"/>
      <c r="H47" s="43">
        <v>50.5</v>
      </c>
      <c r="I47" s="43">
        <v>52</v>
      </c>
      <c r="J47" s="44">
        <f>(rank_stronk!$I47/INDEX(rank_stronk!$B47:$I47,MATCH(TRUE,INDEX((rank_stronk!$B47:$I47&lt;&gt;""),0),0)))-1</f>
        <v>2.9702970297029729E-2</v>
      </c>
      <c r="K47" s="45">
        <f>_xlfn.STDEV.P(rank_stronk!$B47:$I47)/AVERAGE(rank_stronk!$B47:$I47)</f>
        <v>1.4634146341463415E-2</v>
      </c>
    </row>
    <row r="48" spans="1:11" x14ac:dyDescent="0.25">
      <c r="A48" s="38" t="s">
        <v>15</v>
      </c>
      <c r="B48" s="39">
        <v>1</v>
      </c>
      <c r="C48" s="39">
        <v>1</v>
      </c>
      <c r="D48" s="39">
        <v>1</v>
      </c>
      <c r="E48" s="39">
        <v>1</v>
      </c>
      <c r="F48" s="39">
        <v>1</v>
      </c>
      <c r="G48" s="39">
        <v>1</v>
      </c>
      <c r="H48" s="39">
        <v>1</v>
      </c>
      <c r="I48" s="39">
        <v>1</v>
      </c>
      <c r="J48" s="40">
        <f>(rank_stronk!$I48/INDEX(rank_stronk!$B48:$I48,MATCH(TRUE,INDEX((rank_stronk!$B48:$I48&lt;&gt;""),0),0)))-1</f>
        <v>0</v>
      </c>
      <c r="K48" s="41">
        <f>_xlfn.STDEV.P(rank_stronk!$B48:$I48)/AVERAGE(rank_stronk!$B48:$I48)</f>
        <v>0</v>
      </c>
    </row>
    <row r="49" spans="1:11" x14ac:dyDescent="0.25">
      <c r="A49" s="42" t="s">
        <v>64</v>
      </c>
      <c r="B49" s="43"/>
      <c r="C49" s="43"/>
      <c r="D49" s="43"/>
      <c r="E49" s="43"/>
      <c r="F49" s="43"/>
      <c r="G49" s="43"/>
      <c r="H49" s="43"/>
      <c r="I49" s="43">
        <v>42</v>
      </c>
      <c r="J49" s="44">
        <f>(rank_stronk!$I49/INDEX(rank_stronk!$B49:$I49,MATCH(TRUE,INDEX((rank_stronk!$B49:$I49&lt;&gt;""),0),0)))-1</f>
        <v>0</v>
      </c>
      <c r="K49" s="45">
        <f>_xlfn.STDEV.P(rank_stronk!$B49:$I49)/AVERAGE(rank_stronk!$B49:$I49)</f>
        <v>0</v>
      </c>
    </row>
    <row r="50" spans="1:11" x14ac:dyDescent="0.25">
      <c r="A50" s="38" t="s">
        <v>65</v>
      </c>
      <c r="B50" s="39"/>
      <c r="C50" s="39"/>
      <c r="D50" s="39"/>
      <c r="E50" s="39"/>
      <c r="F50" s="39"/>
      <c r="G50" s="39"/>
      <c r="H50" s="39"/>
      <c r="I50" s="39">
        <v>49</v>
      </c>
      <c r="J50" s="40">
        <f>(rank_stronk!$I50/INDEX(rank_stronk!$B50:$I50,MATCH(TRUE,INDEX((rank_stronk!$B50:$I50&lt;&gt;""),0),0)))-1</f>
        <v>0</v>
      </c>
      <c r="K50" s="41">
        <f>_xlfn.STDEV.P(rank_stronk!$B50:$I50)/AVERAGE(rank_stronk!$B50:$I50)</f>
        <v>0</v>
      </c>
    </row>
    <row r="51" spans="1:11" x14ac:dyDescent="0.25">
      <c r="A51" s="42" t="s">
        <v>66</v>
      </c>
      <c r="B51" s="43"/>
      <c r="C51" s="43"/>
      <c r="D51" s="43"/>
      <c r="E51" s="43"/>
      <c r="F51" s="43"/>
      <c r="G51" s="43"/>
      <c r="H51" s="43"/>
      <c r="I51" s="43">
        <v>47</v>
      </c>
      <c r="J51" s="44">
        <f>(rank_stronk!$I51/INDEX(rank_stronk!$B51:$I51,MATCH(TRUE,INDEX((rank_stronk!$B51:$I51&lt;&gt;""),0),0)))-1</f>
        <v>0</v>
      </c>
      <c r="K51" s="45">
        <f>_xlfn.STDEV.P(rank_stronk!$B51:$I51)/AVERAGE(rank_stronk!$B51:$I51)</f>
        <v>0</v>
      </c>
    </row>
    <row r="52" spans="1:11" x14ac:dyDescent="0.25">
      <c r="A52" s="38" t="s">
        <v>67</v>
      </c>
      <c r="B52" s="39"/>
      <c r="C52" s="39"/>
      <c r="D52" s="39"/>
      <c r="E52" s="39"/>
      <c r="F52" s="39"/>
      <c r="G52" s="39"/>
      <c r="H52" s="39"/>
      <c r="I52" s="39">
        <v>48</v>
      </c>
      <c r="J52" s="40">
        <f>(rank_stronk!$I52/INDEX(rank_stronk!$B52:$I52,MATCH(TRUE,INDEX((rank_stronk!$B52:$I52&lt;&gt;""),0),0)))-1</f>
        <v>0</v>
      </c>
      <c r="K52" s="41">
        <f>_xlfn.STDEV.P(rank_stronk!$B52:$I52)/AVERAGE(rank_stronk!$B52:$I52)</f>
        <v>0</v>
      </c>
    </row>
    <row r="53" spans="1:11" x14ac:dyDescent="0.25">
      <c r="A53" s="31" t="s">
        <v>68</v>
      </c>
      <c r="B53" s="32"/>
      <c r="C53" s="32"/>
      <c r="D53" s="32"/>
      <c r="E53" s="32"/>
      <c r="F53" s="32"/>
      <c r="G53" s="32"/>
      <c r="H53" s="32"/>
      <c r="I53" s="32">
        <v>50</v>
      </c>
      <c r="J53" s="33">
        <f>(rank_stronk!$I53/INDEX(rank_stronk!$B53:$I53,MATCH(TRUE,INDEX((rank_stronk!$B53:$I53&lt;&gt;""),0),0)))-1</f>
        <v>0</v>
      </c>
      <c r="K53" s="34">
        <f>_xlfn.STDEV.P(rank_stronk!$B53:$I53)/AVERAGE(rank_stronk!$B53:$I53)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7FEAB-4466-4890-9693-EC60B4CA3FA4}">
  <dimension ref="A1:K53"/>
  <sheetViews>
    <sheetView zoomScaleNormal="100" workbookViewId="0">
      <selection activeCell="I13" sqref="I13"/>
    </sheetView>
  </sheetViews>
  <sheetFormatPr defaultRowHeight="15" x14ac:dyDescent="0.25"/>
  <cols>
    <col min="1" max="1" width="42.85546875" bestFit="1" customWidth="1"/>
    <col min="2" max="5" width="8.42578125" bestFit="1" customWidth="1"/>
    <col min="6" max="6" width="8.42578125" customWidth="1"/>
    <col min="7" max="9" width="8.42578125" bestFit="1" customWidth="1"/>
    <col min="10" max="10" width="9" bestFit="1" customWidth="1"/>
    <col min="11" max="11" width="11.42578125" bestFit="1" customWidth="1"/>
  </cols>
  <sheetData>
    <row r="1" spans="1:11" x14ac:dyDescent="0.25">
      <c r="A1" s="35" t="s">
        <v>0</v>
      </c>
      <c r="B1" s="36" t="s">
        <v>92</v>
      </c>
      <c r="C1" s="36" t="s">
        <v>93</v>
      </c>
      <c r="D1" s="36" t="s">
        <v>94</v>
      </c>
      <c r="E1" s="36" t="s">
        <v>95</v>
      </c>
      <c r="F1" s="36" t="s">
        <v>96</v>
      </c>
      <c r="G1" s="36" t="s">
        <v>97</v>
      </c>
      <c r="H1" s="36" t="s">
        <v>98</v>
      </c>
      <c r="I1" s="36" t="s">
        <v>99</v>
      </c>
      <c r="J1" s="36" t="s">
        <v>101</v>
      </c>
      <c r="K1" s="46" t="s">
        <v>102</v>
      </c>
    </row>
    <row r="2" spans="1:11" x14ac:dyDescent="0.25">
      <c r="A2" s="38" t="s">
        <v>45</v>
      </c>
      <c r="B2" s="39"/>
      <c r="C2" s="39"/>
      <c r="D2" s="39"/>
      <c r="E2" s="39">
        <v>41</v>
      </c>
      <c r="F2" s="39">
        <v>8</v>
      </c>
      <c r="G2" s="39">
        <v>6</v>
      </c>
      <c r="H2" s="39">
        <v>3.5</v>
      </c>
      <c r="I2" s="39">
        <v>6</v>
      </c>
      <c r="J2" s="40">
        <f>(rank_close!$I2/INDEX(rank_close!$B2:$I2,MATCH(TRUE,INDEX((rank_close!$B2:$I2&lt;&gt;""),0),0)))-1</f>
        <v>-0.85365853658536583</v>
      </c>
      <c r="K2" s="41">
        <f>_xlfn.STDEV.P(rank_close!$B2:$I2)/AVERAGE(rank_close!$B2:$I2)</f>
        <v>1.0947537019478901</v>
      </c>
    </row>
    <row r="3" spans="1:11" x14ac:dyDescent="0.25">
      <c r="A3" s="42" t="s">
        <v>43</v>
      </c>
      <c r="B3" s="43"/>
      <c r="C3" s="43"/>
      <c r="D3" s="43">
        <v>18.5</v>
      </c>
      <c r="E3" s="43">
        <v>19.5</v>
      </c>
      <c r="F3" s="43">
        <v>17</v>
      </c>
      <c r="G3" s="43">
        <v>1.5</v>
      </c>
      <c r="H3" s="43">
        <v>11.5</v>
      </c>
      <c r="I3" s="43">
        <v>3</v>
      </c>
      <c r="J3" s="44">
        <f>(rank_close!$I3/INDEX(rank_close!$B3:$I3,MATCH(TRUE,INDEX((rank_close!$B3:$I3&lt;&gt;""),0),0)))-1</f>
        <v>-0.83783783783783783</v>
      </c>
      <c r="K3" s="45">
        <f>_xlfn.STDEV.P(rank_close!$B3:$I3)/AVERAGE(rank_close!$B3:$I3)</f>
        <v>0.61214968484790788</v>
      </c>
    </row>
    <row r="4" spans="1:11" x14ac:dyDescent="0.25">
      <c r="A4" s="38" t="s">
        <v>48</v>
      </c>
      <c r="B4" s="39"/>
      <c r="C4" s="39"/>
      <c r="D4" s="39"/>
      <c r="E4" s="39">
        <v>36.5</v>
      </c>
      <c r="F4" s="39">
        <v>8</v>
      </c>
      <c r="G4" s="39">
        <v>14.5</v>
      </c>
      <c r="H4" s="39">
        <v>11.5</v>
      </c>
      <c r="I4" s="39">
        <v>7.5</v>
      </c>
      <c r="J4" s="40">
        <f>(rank_close!$I4/INDEX(rank_close!$B4:$I4,MATCH(TRUE,INDEX((rank_close!$B4:$I4&lt;&gt;""),0),0)))-1</f>
        <v>-0.79452054794520555</v>
      </c>
      <c r="K4" s="41">
        <f>_xlfn.STDEV.P(rank_close!$B4:$I4)/AVERAGE(rank_close!$B4:$I4)</f>
        <v>0.68933359275743922</v>
      </c>
    </row>
    <row r="5" spans="1:11" x14ac:dyDescent="0.25">
      <c r="A5" s="42" t="s">
        <v>29</v>
      </c>
      <c r="B5" s="43"/>
      <c r="C5" s="43">
        <v>19.5</v>
      </c>
      <c r="D5" s="43">
        <v>24</v>
      </c>
      <c r="E5" s="43">
        <v>19.5</v>
      </c>
      <c r="F5" s="43">
        <v>8</v>
      </c>
      <c r="G5" s="43">
        <v>21.5</v>
      </c>
      <c r="H5" s="43">
        <v>7.5</v>
      </c>
      <c r="I5" s="43">
        <v>7.5</v>
      </c>
      <c r="J5" s="44">
        <f>(rank_close!$I5/INDEX(rank_close!$B5:$I5,MATCH(TRUE,INDEX((rank_close!$B5:$I5&lt;&gt;""),0),0)))-1</f>
        <v>-0.61538461538461542</v>
      </c>
      <c r="K5" s="45">
        <f>_xlfn.STDEV.P(rank_close!$B5:$I5)/AVERAGE(rank_close!$B5:$I5)</f>
        <v>0.44325361770118921</v>
      </c>
    </row>
    <row r="6" spans="1:11" x14ac:dyDescent="0.25">
      <c r="A6" s="38" t="s">
        <v>33</v>
      </c>
      <c r="B6" s="39"/>
      <c r="C6" s="39">
        <v>7.5</v>
      </c>
      <c r="D6" s="39">
        <v>8</v>
      </c>
      <c r="E6" s="39">
        <v>9.5</v>
      </c>
      <c r="F6" s="39">
        <v>8</v>
      </c>
      <c r="G6" s="39">
        <v>6</v>
      </c>
      <c r="H6" s="39">
        <v>3.5</v>
      </c>
      <c r="I6" s="39">
        <v>3</v>
      </c>
      <c r="J6" s="40">
        <f>(rank_close!$I6/INDEX(rank_close!$B6:$I6,MATCH(TRUE,INDEX((rank_close!$B6:$I6&lt;&gt;""),0),0)))-1</f>
        <v>-0.6</v>
      </c>
      <c r="K6" s="41">
        <f>_xlfn.STDEV.P(rank_close!$B6:$I6)/AVERAGE(rank_close!$B6:$I6)</f>
        <v>0.3488902827777482</v>
      </c>
    </row>
    <row r="7" spans="1:11" x14ac:dyDescent="0.25">
      <c r="A7" s="42" t="s">
        <v>37</v>
      </c>
      <c r="B7" s="43"/>
      <c r="C7" s="43"/>
      <c r="D7" s="43">
        <v>30</v>
      </c>
      <c r="E7" s="43">
        <v>9.5</v>
      </c>
      <c r="F7" s="43">
        <v>17</v>
      </c>
      <c r="G7" s="43">
        <v>6</v>
      </c>
      <c r="H7" s="43">
        <v>6</v>
      </c>
      <c r="I7" s="43">
        <v>14.5</v>
      </c>
      <c r="J7" s="44">
        <f>(rank_close!$I7/INDEX(rank_close!$B7:$I7,MATCH(TRUE,INDEX((rank_close!$B7:$I7&lt;&gt;""),0),0)))-1</f>
        <v>-0.51666666666666661</v>
      </c>
      <c r="K7" s="45">
        <f>_xlfn.STDEV.P(rank_close!$B7:$I7)/AVERAGE(rank_close!$B7:$I7)</f>
        <v>0.59999516134885444</v>
      </c>
    </row>
    <row r="8" spans="1:11" x14ac:dyDescent="0.25">
      <c r="A8" s="38" t="s">
        <v>51</v>
      </c>
      <c r="B8" s="39"/>
      <c r="C8" s="39"/>
      <c r="D8" s="39"/>
      <c r="E8" s="39"/>
      <c r="F8" s="39">
        <v>17</v>
      </c>
      <c r="G8" s="39">
        <v>14.5</v>
      </c>
      <c r="H8" s="39">
        <v>19.5</v>
      </c>
      <c r="I8" s="39">
        <v>9.5</v>
      </c>
      <c r="J8" s="40">
        <f>(rank_close!$I8/INDEX(rank_close!$B8:$I8,MATCH(TRUE,INDEX((rank_close!$B8:$I8&lt;&gt;""),0),0)))-1</f>
        <v>-0.44117647058823528</v>
      </c>
      <c r="K8" s="41">
        <f>_xlfn.STDEV.P(rank_close!$B8:$I8)/AVERAGE(rank_close!$B8:$I8)</f>
        <v>0.24446610673965355</v>
      </c>
    </row>
    <row r="9" spans="1:11" x14ac:dyDescent="0.25">
      <c r="A9" s="42" t="s">
        <v>54</v>
      </c>
      <c r="B9" s="43"/>
      <c r="C9" s="43"/>
      <c r="D9" s="43"/>
      <c r="E9" s="43"/>
      <c r="F9" s="43">
        <v>45</v>
      </c>
      <c r="G9" s="43">
        <v>41</v>
      </c>
      <c r="H9" s="43">
        <v>33.5</v>
      </c>
      <c r="I9" s="43">
        <v>27</v>
      </c>
      <c r="J9" s="44">
        <f>(rank_close!$I9/INDEX(rank_close!$B9:$I9,MATCH(TRUE,INDEX((rank_close!$B9:$I9&lt;&gt;""),0),0)))-1</f>
        <v>-0.4</v>
      </c>
      <c r="K9" s="45">
        <f>_xlfn.STDEV.P(rank_close!$B9:$I9)/AVERAGE(rank_close!$B9:$I9)</f>
        <v>0.18901195216382782</v>
      </c>
    </row>
    <row r="10" spans="1:11" x14ac:dyDescent="0.25">
      <c r="A10" s="38" t="s">
        <v>15</v>
      </c>
      <c r="B10" s="39">
        <v>4.5</v>
      </c>
      <c r="C10" s="39">
        <v>3</v>
      </c>
      <c r="D10" s="39">
        <v>3</v>
      </c>
      <c r="E10" s="39">
        <v>2</v>
      </c>
      <c r="F10" s="39">
        <v>2</v>
      </c>
      <c r="G10" s="39">
        <v>1.5</v>
      </c>
      <c r="H10" s="39">
        <v>3.5</v>
      </c>
      <c r="I10" s="39">
        <v>3</v>
      </c>
      <c r="J10" s="40">
        <f>(rank_close!$I10/INDEX(rank_close!$B10:$I10,MATCH(TRUE,INDEX((rank_close!$B10:$I10&lt;&gt;""),0),0)))-1</f>
        <v>-0.33333333333333337</v>
      </c>
      <c r="K10" s="41">
        <f>_xlfn.STDEV.P(rank_close!$B10:$I10)/AVERAGE(rank_close!$B10:$I10)</f>
        <v>0.31972210155418129</v>
      </c>
    </row>
    <row r="11" spans="1:11" x14ac:dyDescent="0.25">
      <c r="A11" s="42" t="s">
        <v>16</v>
      </c>
      <c r="B11" s="43">
        <v>4.5</v>
      </c>
      <c r="C11" s="43">
        <v>3</v>
      </c>
      <c r="D11" s="43">
        <v>11.5</v>
      </c>
      <c r="E11" s="43">
        <v>2</v>
      </c>
      <c r="F11" s="43">
        <v>2</v>
      </c>
      <c r="G11" s="43">
        <v>6</v>
      </c>
      <c r="H11" s="43">
        <v>7.5</v>
      </c>
      <c r="I11" s="43">
        <v>3</v>
      </c>
      <c r="J11" s="44">
        <f>(rank_close!$I11/INDEX(rank_close!$B11:$I11,MATCH(TRUE,INDEX((rank_close!$B11:$I11&lt;&gt;""),0),0)))-1</f>
        <v>-0.33333333333333337</v>
      </c>
      <c r="K11" s="45">
        <f>_xlfn.STDEV.P(rank_close!$B11:$I11)/AVERAGE(rank_close!$B11:$I11)</f>
        <v>0.62308832780956802</v>
      </c>
    </row>
    <row r="12" spans="1:11" x14ac:dyDescent="0.25">
      <c r="A12" s="38" t="s">
        <v>52</v>
      </c>
      <c r="B12" s="39"/>
      <c r="C12" s="39"/>
      <c r="D12" s="39"/>
      <c r="E12" s="39"/>
      <c r="F12" s="39">
        <v>40.5</v>
      </c>
      <c r="G12" s="39">
        <v>38</v>
      </c>
      <c r="H12" s="39">
        <v>31</v>
      </c>
      <c r="I12" s="39">
        <v>27</v>
      </c>
      <c r="J12" s="40">
        <f>(rank_close!$I12/INDEX(rank_close!$B12:$I12,MATCH(TRUE,INDEX((rank_close!$B12:$I12&lt;&gt;""),0),0)))-1</f>
        <v>-0.33333333333333337</v>
      </c>
      <c r="K12" s="41">
        <f>_xlfn.STDEV.P(rank_close!$B12:$I12)/AVERAGE(rank_close!$B12:$I12)</f>
        <v>0.1579345138264476</v>
      </c>
    </row>
    <row r="13" spans="1:11" x14ac:dyDescent="0.25">
      <c r="A13" s="42" t="s">
        <v>44</v>
      </c>
      <c r="B13" s="43"/>
      <c r="C13" s="43"/>
      <c r="D13" s="43">
        <v>21</v>
      </c>
      <c r="E13" s="43">
        <v>9.5</v>
      </c>
      <c r="F13" s="43">
        <v>17</v>
      </c>
      <c r="G13" s="43">
        <v>6</v>
      </c>
      <c r="H13" s="43">
        <v>3.5</v>
      </c>
      <c r="I13" s="43">
        <v>14.5</v>
      </c>
      <c r="J13" s="44">
        <f>(rank_close!$I13/INDEX(rank_close!$B13:$I13,MATCH(TRUE,INDEX((rank_close!$B13:$I13&lt;&gt;""),0),0)))-1</f>
        <v>-0.30952380952380953</v>
      </c>
      <c r="K13" s="45">
        <f>_xlfn.STDEV.P(rank_close!$B13:$I13)/AVERAGE(rank_close!$B13:$I13)</f>
        <v>0.51582611485063012</v>
      </c>
    </row>
    <row r="14" spans="1:11" x14ac:dyDescent="0.25">
      <c r="A14" s="38" t="s">
        <v>53</v>
      </c>
      <c r="B14" s="39"/>
      <c r="C14" s="39"/>
      <c r="D14" s="39"/>
      <c r="E14" s="39"/>
      <c r="F14" s="39">
        <v>46</v>
      </c>
      <c r="G14" s="39">
        <v>31</v>
      </c>
      <c r="H14" s="39">
        <v>35.5</v>
      </c>
      <c r="I14" s="39">
        <v>32</v>
      </c>
      <c r="J14" s="40">
        <f>(rank_close!$I14/INDEX(rank_close!$B14:$I14,MATCH(TRUE,INDEX((rank_close!$B14:$I14&lt;&gt;""),0),0)))-1</f>
        <v>-0.30434782608695654</v>
      </c>
      <c r="K14" s="41">
        <f>_xlfn.STDEV.P(rank_close!$B14:$I14)/AVERAGE(rank_close!$B14:$I14)</f>
        <v>0.16445999499399508</v>
      </c>
    </row>
    <row r="15" spans="1:11" x14ac:dyDescent="0.25">
      <c r="A15" s="42" t="s">
        <v>58</v>
      </c>
      <c r="B15" s="43"/>
      <c r="C15" s="43"/>
      <c r="D15" s="43"/>
      <c r="E15" s="43"/>
      <c r="F15" s="43"/>
      <c r="G15" s="43">
        <v>44.5</v>
      </c>
      <c r="H15" s="43">
        <v>42</v>
      </c>
      <c r="I15" s="43">
        <v>32</v>
      </c>
      <c r="J15" s="44">
        <f>(rank_close!$I15/INDEX(rank_close!$B15:$I15,MATCH(TRUE,INDEX((rank_close!$B15:$I15&lt;&gt;""),0),0)))-1</f>
        <v>-0.2808988764044944</v>
      </c>
      <c r="K15" s="45">
        <f>_xlfn.STDEV.P(rank_close!$B15:$I15)/AVERAGE(rank_close!$B15:$I15)</f>
        <v>0.13672448730818271</v>
      </c>
    </row>
    <row r="16" spans="1:11" x14ac:dyDescent="0.25">
      <c r="A16" s="38" t="s">
        <v>56</v>
      </c>
      <c r="B16" s="39"/>
      <c r="C16" s="39"/>
      <c r="D16" s="39"/>
      <c r="E16" s="39"/>
      <c r="F16" s="39"/>
      <c r="G16" s="39">
        <v>48</v>
      </c>
      <c r="H16" s="39">
        <v>37</v>
      </c>
      <c r="I16" s="39">
        <v>38</v>
      </c>
      <c r="J16" s="40">
        <f>(rank_close!$I16/INDEX(rank_close!$B16:$I16,MATCH(TRUE,INDEX((rank_close!$B16:$I16&lt;&gt;""),0),0)))-1</f>
        <v>-0.20833333333333337</v>
      </c>
      <c r="K16" s="41">
        <f>_xlfn.STDEV.P(rank_close!$B16:$I16)/AVERAGE(rank_close!$B16:$I16)</f>
        <v>0.12113548313618976</v>
      </c>
    </row>
    <row r="17" spans="1:11" x14ac:dyDescent="0.25">
      <c r="A17" s="42" t="s">
        <v>26</v>
      </c>
      <c r="B17" s="43"/>
      <c r="C17" s="43">
        <v>13.5</v>
      </c>
      <c r="D17" s="43">
        <v>16</v>
      </c>
      <c r="E17" s="43">
        <v>9.5</v>
      </c>
      <c r="F17" s="43">
        <v>24.5</v>
      </c>
      <c r="G17" s="43">
        <v>14.5</v>
      </c>
      <c r="H17" s="43">
        <v>19.5</v>
      </c>
      <c r="I17" s="43">
        <v>11.5</v>
      </c>
      <c r="J17" s="44">
        <f>(rank_close!$I17/INDEX(rank_close!$B17:$I17,MATCH(TRUE,INDEX((rank_close!$B17:$I17&lt;&gt;""),0),0)))-1</f>
        <v>-0.14814814814814814</v>
      </c>
      <c r="K17" s="45">
        <f>_xlfn.STDEV.P(rank_close!$B17:$I17)/AVERAGE(rank_close!$B17:$I17)</f>
        <v>0.30142885607241582</v>
      </c>
    </row>
    <row r="18" spans="1:11" x14ac:dyDescent="0.25">
      <c r="A18" s="38" t="s">
        <v>60</v>
      </c>
      <c r="B18" s="39"/>
      <c r="C18" s="39"/>
      <c r="D18" s="39"/>
      <c r="E18" s="39"/>
      <c r="F18" s="39"/>
      <c r="G18" s="39"/>
      <c r="H18" s="39">
        <v>47</v>
      </c>
      <c r="I18" s="39">
        <v>41.5</v>
      </c>
      <c r="J18" s="40">
        <f>(rank_close!$I18/INDEX(rank_close!$B18:$I18,MATCH(TRUE,INDEX((rank_close!$B18:$I18&lt;&gt;""),0),0)))-1</f>
        <v>-0.11702127659574468</v>
      </c>
      <c r="K18" s="41">
        <f>_xlfn.STDEV.P(rank_close!$B18:$I18)/AVERAGE(rank_close!$B18:$I18)</f>
        <v>6.2146892655367235E-2</v>
      </c>
    </row>
    <row r="19" spans="1:11" x14ac:dyDescent="0.25">
      <c r="A19" s="42" t="s">
        <v>34</v>
      </c>
      <c r="B19" s="43"/>
      <c r="C19" s="43"/>
      <c r="D19" s="43">
        <v>21</v>
      </c>
      <c r="E19" s="43">
        <v>9.5</v>
      </c>
      <c r="F19" s="43">
        <v>24.5</v>
      </c>
      <c r="G19" s="43">
        <v>14.5</v>
      </c>
      <c r="H19" s="43">
        <v>24</v>
      </c>
      <c r="I19" s="43">
        <v>19.5</v>
      </c>
      <c r="J19" s="44">
        <f>(rank_close!$I19/INDEX(rank_close!$B19:$I19,MATCH(TRUE,INDEX((rank_close!$B19:$I19&lt;&gt;""),0),0)))-1</f>
        <v>-7.1428571428571397E-2</v>
      </c>
      <c r="K19" s="45">
        <f>_xlfn.STDEV.P(rank_close!$B19:$I19)/AVERAGE(rank_close!$B19:$I19)</f>
        <v>0.28249362300021891</v>
      </c>
    </row>
    <row r="20" spans="1:11" x14ac:dyDescent="0.25">
      <c r="A20" s="38" t="s">
        <v>64</v>
      </c>
      <c r="B20" s="39"/>
      <c r="C20" s="39"/>
      <c r="D20" s="39"/>
      <c r="E20" s="39"/>
      <c r="F20" s="39"/>
      <c r="G20" s="39"/>
      <c r="H20" s="39"/>
      <c r="I20" s="39">
        <v>37</v>
      </c>
      <c r="J20" s="40">
        <f>(rank_close!$I20/INDEX(rank_close!$B20:$I20,MATCH(TRUE,INDEX((rank_close!$B20:$I20&lt;&gt;""),0),0)))-1</f>
        <v>0</v>
      </c>
      <c r="K20" s="41">
        <f>_xlfn.STDEV.P(rank_close!$B20:$I20)/AVERAGE(rank_close!$B20:$I20)</f>
        <v>0</v>
      </c>
    </row>
    <row r="21" spans="1:11" x14ac:dyDescent="0.25">
      <c r="A21" s="42" t="s">
        <v>65</v>
      </c>
      <c r="B21" s="43"/>
      <c r="C21" s="43"/>
      <c r="D21" s="43"/>
      <c r="E21" s="43"/>
      <c r="F21" s="43"/>
      <c r="G21" s="43"/>
      <c r="H21" s="43"/>
      <c r="I21" s="43">
        <v>50.5</v>
      </c>
      <c r="J21" s="44">
        <f>(rank_close!$I21/INDEX(rank_close!$B21:$I21,MATCH(TRUE,INDEX((rank_close!$B21:$I21&lt;&gt;""),0),0)))-1</f>
        <v>0</v>
      </c>
      <c r="K21" s="45">
        <f>_xlfn.STDEV.P(rank_close!$B21:$I21)/AVERAGE(rank_close!$B21:$I21)</f>
        <v>0</v>
      </c>
    </row>
    <row r="22" spans="1:11" x14ac:dyDescent="0.25">
      <c r="A22" s="38" t="s">
        <v>66</v>
      </c>
      <c r="B22" s="39"/>
      <c r="C22" s="39"/>
      <c r="D22" s="39"/>
      <c r="E22" s="39"/>
      <c r="F22" s="39"/>
      <c r="G22" s="39"/>
      <c r="H22" s="39"/>
      <c r="I22" s="39">
        <v>44</v>
      </c>
      <c r="J22" s="40">
        <f>(rank_close!$I22/INDEX(rank_close!$B22:$I22,MATCH(TRUE,INDEX((rank_close!$B22:$I22&lt;&gt;""),0),0)))-1</f>
        <v>0</v>
      </c>
      <c r="K22" s="41">
        <f>_xlfn.STDEV.P(rank_close!$B22:$I22)/AVERAGE(rank_close!$B22:$I22)</f>
        <v>0</v>
      </c>
    </row>
    <row r="23" spans="1:11" x14ac:dyDescent="0.25">
      <c r="A23" s="42" t="s">
        <v>67</v>
      </c>
      <c r="B23" s="43"/>
      <c r="C23" s="43"/>
      <c r="D23" s="43"/>
      <c r="E23" s="43"/>
      <c r="F23" s="43"/>
      <c r="G23" s="43"/>
      <c r="H23" s="43"/>
      <c r="I23" s="43">
        <v>44</v>
      </c>
      <c r="J23" s="44">
        <f>(rank_close!$I23/INDEX(rank_close!$B23:$I23,MATCH(TRUE,INDEX((rank_close!$B23:$I23&lt;&gt;""),0),0)))-1</f>
        <v>0</v>
      </c>
      <c r="K23" s="45">
        <f>_xlfn.STDEV.P(rank_close!$B23:$I23)/AVERAGE(rank_close!$B23:$I23)</f>
        <v>0</v>
      </c>
    </row>
    <row r="24" spans="1:11" x14ac:dyDescent="0.25">
      <c r="A24" s="38" t="s">
        <v>68</v>
      </c>
      <c r="B24" s="39"/>
      <c r="C24" s="39"/>
      <c r="D24" s="39"/>
      <c r="E24" s="39"/>
      <c r="F24" s="39"/>
      <c r="G24" s="39"/>
      <c r="H24" s="39"/>
      <c r="I24" s="39">
        <v>50.5</v>
      </c>
      <c r="J24" s="40">
        <f>(rank_close!$I24/INDEX(rank_close!$B24:$I24,MATCH(TRUE,INDEX((rank_close!$B24:$I24&lt;&gt;""),0),0)))-1</f>
        <v>0</v>
      </c>
      <c r="K24" s="41">
        <f>_xlfn.STDEV.P(rank_close!$B24:$I24)/AVERAGE(rank_close!$B24:$I24)</f>
        <v>0</v>
      </c>
    </row>
    <row r="25" spans="1:11" x14ac:dyDescent="0.25">
      <c r="A25" s="42" t="s">
        <v>62</v>
      </c>
      <c r="B25" s="43"/>
      <c r="C25" s="43"/>
      <c r="D25" s="43"/>
      <c r="E25" s="43"/>
      <c r="F25" s="43"/>
      <c r="G25" s="43"/>
      <c r="H25" s="43">
        <v>50</v>
      </c>
      <c r="I25" s="43">
        <v>50.5</v>
      </c>
      <c r="J25" s="44">
        <f>(rank_close!$I25/INDEX(rank_close!$B25:$I25,MATCH(TRUE,INDEX((rank_close!$B25:$I25&lt;&gt;""),0),0)))-1</f>
        <v>1.0000000000000009E-2</v>
      </c>
      <c r="K25" s="45">
        <f>_xlfn.STDEV.P(rank_close!$B25:$I25)/AVERAGE(rank_close!$B25:$I25)</f>
        <v>4.9751243781094526E-3</v>
      </c>
    </row>
    <row r="26" spans="1:11" x14ac:dyDescent="0.25">
      <c r="A26" s="38" t="s">
        <v>50</v>
      </c>
      <c r="B26" s="39"/>
      <c r="C26" s="39"/>
      <c r="D26" s="39"/>
      <c r="E26" s="39">
        <v>34.5</v>
      </c>
      <c r="F26" s="39">
        <v>35</v>
      </c>
      <c r="G26" s="39">
        <v>36.5</v>
      </c>
      <c r="H26" s="39">
        <v>35.5</v>
      </c>
      <c r="I26" s="39">
        <v>35.5</v>
      </c>
      <c r="J26" s="40">
        <f>(rank_close!$I26/INDEX(rank_close!$B26:$I26,MATCH(TRUE,INDEX((rank_close!$B26:$I26&lt;&gt;""),0),0)))-1</f>
        <v>2.8985507246376718E-2</v>
      </c>
      <c r="K26" s="41">
        <f>_xlfn.STDEV.P(rank_close!$B26:$I26)/AVERAGE(rank_close!$B26:$I26)</f>
        <v>1.8737993165849717E-2</v>
      </c>
    </row>
    <row r="27" spans="1:11" x14ac:dyDescent="0.25">
      <c r="A27" s="42" t="s">
        <v>61</v>
      </c>
      <c r="B27" s="43"/>
      <c r="C27" s="43"/>
      <c r="D27" s="43"/>
      <c r="E27" s="43"/>
      <c r="F27" s="43"/>
      <c r="G27" s="43"/>
      <c r="H27" s="43">
        <v>31</v>
      </c>
      <c r="I27" s="43">
        <v>32</v>
      </c>
      <c r="J27" s="44">
        <f>(rank_close!$I27/INDEX(rank_close!$B27:$I27,MATCH(TRUE,INDEX((rank_close!$B27:$I27&lt;&gt;""),0),0)))-1</f>
        <v>3.2258064516129004E-2</v>
      </c>
      <c r="K27" s="45">
        <f>_xlfn.STDEV.P(rank_close!$B27:$I27)/AVERAGE(rank_close!$B27:$I27)</f>
        <v>1.5873015873015872E-2</v>
      </c>
    </row>
    <row r="28" spans="1:11" x14ac:dyDescent="0.25">
      <c r="A28" s="38" t="s">
        <v>20</v>
      </c>
      <c r="B28" s="39">
        <v>14</v>
      </c>
      <c r="C28" s="39">
        <v>17</v>
      </c>
      <c r="D28" s="39">
        <v>11.5</v>
      </c>
      <c r="E28" s="39">
        <v>9.5</v>
      </c>
      <c r="F28" s="39">
        <v>8</v>
      </c>
      <c r="G28" s="39">
        <v>14.5</v>
      </c>
      <c r="H28" s="39">
        <v>24</v>
      </c>
      <c r="I28" s="39">
        <v>14.5</v>
      </c>
      <c r="J28" s="40">
        <f>(rank_close!$I28/INDEX(rank_close!$B28:$I28,MATCH(TRUE,INDEX((rank_close!$B28:$I28&lt;&gt;""),0),0)))-1</f>
        <v>3.5714285714285809E-2</v>
      </c>
      <c r="K28" s="41">
        <f>_xlfn.STDEV.P(rank_close!$B28:$I28)/AVERAGE(rank_close!$B28:$I28)</f>
        <v>0.32815037553520632</v>
      </c>
    </row>
    <row r="29" spans="1:11" x14ac:dyDescent="0.25">
      <c r="A29" s="42" t="s">
        <v>32</v>
      </c>
      <c r="B29" s="43"/>
      <c r="C29" s="43">
        <v>19.5</v>
      </c>
      <c r="D29" s="43">
        <v>24</v>
      </c>
      <c r="E29" s="43">
        <v>9.5</v>
      </c>
      <c r="F29" s="43">
        <v>24.5</v>
      </c>
      <c r="G29" s="43">
        <v>21.5</v>
      </c>
      <c r="H29" s="43">
        <v>24</v>
      </c>
      <c r="I29" s="43">
        <v>22.5</v>
      </c>
      <c r="J29" s="44">
        <f>(rank_close!$I29/INDEX(rank_close!$B29:$I29,MATCH(TRUE,INDEX((rank_close!$B29:$I29&lt;&gt;""),0),0)))-1</f>
        <v>0.15384615384615374</v>
      </c>
      <c r="K29" s="45">
        <f>_xlfn.STDEV.P(rank_close!$B29:$I29)/AVERAGE(rank_close!$B29:$I29)</f>
        <v>0.2349369709297211</v>
      </c>
    </row>
    <row r="30" spans="1:11" x14ac:dyDescent="0.25">
      <c r="A30" s="38" t="s">
        <v>42</v>
      </c>
      <c r="B30" s="39"/>
      <c r="C30" s="39"/>
      <c r="D30" s="39">
        <v>27</v>
      </c>
      <c r="E30" s="39">
        <v>28</v>
      </c>
      <c r="F30" s="39">
        <v>35</v>
      </c>
      <c r="G30" s="39">
        <v>33</v>
      </c>
      <c r="H30" s="39">
        <v>26</v>
      </c>
      <c r="I30" s="39">
        <v>32</v>
      </c>
      <c r="J30" s="40">
        <f>(rank_close!$I30/INDEX(rank_close!$B30:$I30,MATCH(TRUE,INDEX((rank_close!$B30:$I30&lt;&gt;""),0),0)))-1</f>
        <v>0.18518518518518512</v>
      </c>
      <c r="K30" s="41">
        <f>_xlfn.STDEV.P(rank_close!$B30:$I30)/AVERAGE(rank_close!$B30:$I30)</f>
        <v>0.1106352728977944</v>
      </c>
    </row>
    <row r="31" spans="1:11" x14ac:dyDescent="0.25">
      <c r="A31" s="42" t="s">
        <v>55</v>
      </c>
      <c r="B31" s="43"/>
      <c r="C31" s="43"/>
      <c r="D31" s="43"/>
      <c r="E31" s="43"/>
      <c r="F31" s="43">
        <v>42</v>
      </c>
      <c r="G31" s="43">
        <v>43</v>
      </c>
      <c r="H31" s="43">
        <v>44.5</v>
      </c>
      <c r="I31" s="43">
        <v>50.5</v>
      </c>
      <c r="J31" s="44">
        <f>(rank_close!$I31/INDEX(rank_close!$B31:$I31,MATCH(TRUE,INDEX((rank_close!$B31:$I31&lt;&gt;""),0),0)))-1</f>
        <v>0.20238095238095233</v>
      </c>
      <c r="K31" s="45">
        <f>_xlfn.STDEV.P(rank_close!$B31:$I31)/AVERAGE(rank_close!$B31:$I31)</f>
        <v>7.3282810879294003E-2</v>
      </c>
    </row>
    <row r="32" spans="1:11" x14ac:dyDescent="0.25">
      <c r="A32" s="38" t="s">
        <v>38</v>
      </c>
      <c r="B32" s="39"/>
      <c r="C32" s="39"/>
      <c r="D32" s="39">
        <v>32</v>
      </c>
      <c r="E32" s="39">
        <v>36.5</v>
      </c>
      <c r="F32" s="39">
        <v>29.5</v>
      </c>
      <c r="G32" s="39">
        <v>27</v>
      </c>
      <c r="H32" s="39">
        <v>33.5</v>
      </c>
      <c r="I32" s="39">
        <v>39</v>
      </c>
      <c r="J32" s="40">
        <f>(rank_close!$I32/INDEX(rank_close!$B32:$I32,MATCH(TRUE,INDEX((rank_close!$B32:$I32&lt;&gt;""),0),0)))-1</f>
        <v>0.21875</v>
      </c>
      <c r="K32" s="41">
        <f>_xlfn.STDEV.P(rank_close!$B32:$I32)/AVERAGE(rank_close!$B32:$I32)</f>
        <v>0.12259544316762785</v>
      </c>
    </row>
    <row r="33" spans="1:11" x14ac:dyDescent="0.25">
      <c r="A33" s="42" t="s">
        <v>47</v>
      </c>
      <c r="B33" s="43"/>
      <c r="C33" s="43"/>
      <c r="D33" s="43"/>
      <c r="E33" s="43">
        <v>32.5</v>
      </c>
      <c r="F33" s="43">
        <v>43</v>
      </c>
      <c r="G33" s="43">
        <v>39</v>
      </c>
      <c r="H33" s="43">
        <v>48</v>
      </c>
      <c r="I33" s="43">
        <v>44</v>
      </c>
      <c r="J33" s="44">
        <f>(rank_close!$I33/INDEX(rank_close!$B33:$I33,MATCH(TRUE,INDEX((rank_close!$B33:$I33&lt;&gt;""),0),0)))-1</f>
        <v>0.35384615384615392</v>
      </c>
      <c r="K33" s="45">
        <f>_xlfn.STDEV.P(rank_close!$B33:$I33)/AVERAGE(rank_close!$B33:$I33)</f>
        <v>0.1271128789191931</v>
      </c>
    </row>
    <row r="34" spans="1:11" x14ac:dyDescent="0.25">
      <c r="A34" s="38" t="s">
        <v>36</v>
      </c>
      <c r="B34" s="39"/>
      <c r="C34" s="39"/>
      <c r="D34" s="39">
        <v>29</v>
      </c>
      <c r="E34" s="39">
        <v>28</v>
      </c>
      <c r="F34" s="39">
        <v>39</v>
      </c>
      <c r="G34" s="39">
        <v>33</v>
      </c>
      <c r="H34" s="39">
        <v>40</v>
      </c>
      <c r="I34" s="39">
        <v>40</v>
      </c>
      <c r="J34" s="40">
        <f>(rank_close!$I34/INDEX(rank_close!$B34:$I34,MATCH(TRUE,INDEX((rank_close!$B34:$I34&lt;&gt;""),0),0)))-1</f>
        <v>0.3793103448275863</v>
      </c>
      <c r="K34" s="41">
        <f>_xlfn.STDEV.P(rank_close!$B34:$I34)/AVERAGE(rank_close!$B34:$I34)</f>
        <v>0.14583493448926477</v>
      </c>
    </row>
    <row r="35" spans="1:11" x14ac:dyDescent="0.25">
      <c r="A35" s="42" t="s">
        <v>30</v>
      </c>
      <c r="B35" s="43"/>
      <c r="C35" s="43">
        <v>23</v>
      </c>
      <c r="D35" s="43">
        <v>6.5</v>
      </c>
      <c r="E35" s="43">
        <v>9.5</v>
      </c>
      <c r="F35" s="43">
        <v>29.5</v>
      </c>
      <c r="G35" s="43">
        <v>27</v>
      </c>
      <c r="H35" s="43">
        <v>31</v>
      </c>
      <c r="I35" s="43">
        <v>32</v>
      </c>
      <c r="J35" s="44">
        <f>(rank_close!$I35/INDEX(rank_close!$B35:$I35,MATCH(TRUE,INDEX((rank_close!$B35:$I35&lt;&gt;""),0),0)))-1</f>
        <v>0.39130434782608692</v>
      </c>
      <c r="K35" s="45">
        <f>_xlfn.STDEV.P(rank_close!$B35:$I35)/AVERAGE(rank_close!$B35:$I35)</f>
        <v>0.42781422102623806</v>
      </c>
    </row>
    <row r="36" spans="1:11" x14ac:dyDescent="0.25">
      <c r="A36" s="38" t="s">
        <v>11</v>
      </c>
      <c r="B36" s="39">
        <v>16</v>
      </c>
      <c r="C36" s="39">
        <v>13.5</v>
      </c>
      <c r="D36" s="39">
        <v>27</v>
      </c>
      <c r="E36" s="39">
        <v>19.5</v>
      </c>
      <c r="F36" s="39">
        <v>24.5</v>
      </c>
      <c r="G36" s="39">
        <v>29.5</v>
      </c>
      <c r="H36" s="39">
        <v>28.5</v>
      </c>
      <c r="I36" s="39">
        <v>22.5</v>
      </c>
      <c r="J36" s="40">
        <f>(rank_close!$I36/INDEX(rank_close!$B36:$I36,MATCH(TRUE,INDEX((rank_close!$B36:$I36&lt;&gt;""),0),0)))-1</f>
        <v>0.40625</v>
      </c>
      <c r="K36" s="41">
        <f>_xlfn.STDEV.P(rank_close!$B36:$I36)/AVERAGE(rank_close!$B36:$I36)</f>
        <v>0.24277980710187658</v>
      </c>
    </row>
    <row r="37" spans="1:11" x14ac:dyDescent="0.25">
      <c r="A37" s="42" t="s">
        <v>22</v>
      </c>
      <c r="B37" s="43">
        <v>2</v>
      </c>
      <c r="C37" s="43">
        <v>10.5</v>
      </c>
      <c r="D37" s="43">
        <v>11.5</v>
      </c>
      <c r="E37" s="43">
        <v>9.5</v>
      </c>
      <c r="F37" s="43">
        <v>8</v>
      </c>
      <c r="G37" s="43">
        <v>21.5</v>
      </c>
      <c r="H37" s="43">
        <v>11.5</v>
      </c>
      <c r="I37" s="43">
        <v>3</v>
      </c>
      <c r="J37" s="44">
        <f>(rank_close!$I37/INDEX(rank_close!$B37:$I37,MATCH(TRUE,INDEX((rank_close!$B37:$I37&lt;&gt;""),0),0)))-1</f>
        <v>0.5</v>
      </c>
      <c r="K37" s="45">
        <f>_xlfn.STDEV.P(rank_close!$B37:$I37)/AVERAGE(rank_close!$B37:$I37)</f>
        <v>0.58103929275862964</v>
      </c>
    </row>
    <row r="38" spans="1:11" x14ac:dyDescent="0.25">
      <c r="A38" s="38" t="s">
        <v>10</v>
      </c>
      <c r="B38" s="39">
        <v>11.5</v>
      </c>
      <c r="C38" s="39">
        <v>7.5</v>
      </c>
      <c r="D38" s="39">
        <v>16</v>
      </c>
      <c r="E38" s="39">
        <v>19.5</v>
      </c>
      <c r="F38" s="39">
        <v>8</v>
      </c>
      <c r="G38" s="39">
        <v>14.5</v>
      </c>
      <c r="H38" s="39">
        <v>16</v>
      </c>
      <c r="I38" s="39">
        <v>17.5</v>
      </c>
      <c r="J38" s="40">
        <f>(rank_close!$I38/INDEX(rank_close!$B38:$I38,MATCH(TRUE,INDEX((rank_close!$B38:$I38&lt;&gt;""),0),0)))-1</f>
        <v>0.52173913043478271</v>
      </c>
      <c r="K38" s="41">
        <f>_xlfn.STDEV.P(rank_close!$B38:$I38)/AVERAGE(rank_close!$B38:$I38)</f>
        <v>0.29737148960448428</v>
      </c>
    </row>
    <row r="39" spans="1:11" x14ac:dyDescent="0.25">
      <c r="A39" s="42" t="s">
        <v>24</v>
      </c>
      <c r="B39" s="43">
        <v>11.5</v>
      </c>
      <c r="C39" s="43">
        <v>17</v>
      </c>
      <c r="D39" s="43">
        <v>11.5</v>
      </c>
      <c r="E39" s="43">
        <v>19.5</v>
      </c>
      <c r="F39" s="43">
        <v>17</v>
      </c>
      <c r="G39" s="43">
        <v>21.5</v>
      </c>
      <c r="H39" s="43">
        <v>22</v>
      </c>
      <c r="I39" s="43">
        <v>19.5</v>
      </c>
      <c r="J39" s="44">
        <f>(rank_close!$I39/INDEX(rank_close!$B39:$I39,MATCH(TRUE,INDEX((rank_close!$B39:$I39&lt;&gt;""),0),0)))-1</f>
        <v>0.69565217391304346</v>
      </c>
      <c r="K39" s="45">
        <f>_xlfn.STDEV.P(rank_close!$B39:$I39)/AVERAGE(rank_close!$B39:$I39)</f>
        <v>0.21904891169315444</v>
      </c>
    </row>
    <row r="40" spans="1:11" x14ac:dyDescent="0.25">
      <c r="A40" s="38" t="s">
        <v>35</v>
      </c>
      <c r="B40" s="39"/>
      <c r="C40" s="39"/>
      <c r="D40" s="39">
        <v>24</v>
      </c>
      <c r="E40" s="39">
        <v>34.5</v>
      </c>
      <c r="F40" s="39">
        <v>29.5</v>
      </c>
      <c r="G40" s="39">
        <v>36.5</v>
      </c>
      <c r="H40" s="39">
        <v>38</v>
      </c>
      <c r="I40" s="39">
        <v>41.5</v>
      </c>
      <c r="J40" s="40">
        <f>(rank_close!$I40/INDEX(rank_close!$B40:$I40,MATCH(TRUE,INDEX((rank_close!$B40:$I40&lt;&gt;""),0),0)))-1</f>
        <v>0.72916666666666674</v>
      </c>
      <c r="K40" s="41">
        <f>_xlfn.STDEV.P(rank_close!$B40:$I40)/AVERAGE(rank_close!$B40:$I40)</f>
        <v>0.16938384846246074</v>
      </c>
    </row>
    <row r="41" spans="1:11" x14ac:dyDescent="0.25">
      <c r="A41" s="42" t="s">
        <v>41</v>
      </c>
      <c r="B41" s="43"/>
      <c r="C41" s="43"/>
      <c r="D41" s="43">
        <v>27</v>
      </c>
      <c r="E41" s="43">
        <v>32.5</v>
      </c>
      <c r="F41" s="43">
        <v>35</v>
      </c>
      <c r="G41" s="43">
        <v>40</v>
      </c>
      <c r="H41" s="43">
        <v>41</v>
      </c>
      <c r="I41" s="43">
        <v>47</v>
      </c>
      <c r="J41" s="44">
        <f>(rank_close!$I41/INDEX(rank_close!$B41:$I41,MATCH(TRUE,INDEX((rank_close!$B41:$I41&lt;&gt;""),0),0)))-1</f>
        <v>0.7407407407407407</v>
      </c>
      <c r="K41" s="45">
        <f>_xlfn.STDEV.P(rank_close!$B41:$I41)/AVERAGE(rank_close!$B41:$I41)</f>
        <v>0.17379084315492407</v>
      </c>
    </row>
    <row r="42" spans="1:11" x14ac:dyDescent="0.25">
      <c r="A42" s="38" t="s">
        <v>17</v>
      </c>
      <c r="B42" s="39">
        <v>14</v>
      </c>
      <c r="C42" s="39">
        <v>13.5</v>
      </c>
      <c r="D42" s="39">
        <v>11.5</v>
      </c>
      <c r="E42" s="39">
        <v>19.5</v>
      </c>
      <c r="F42" s="39">
        <v>17</v>
      </c>
      <c r="G42" s="39">
        <v>14.5</v>
      </c>
      <c r="H42" s="39">
        <v>16</v>
      </c>
      <c r="I42" s="39">
        <v>24.5</v>
      </c>
      <c r="J42" s="40">
        <f>(rank_close!$I42/INDEX(rank_close!$B42:$I42,MATCH(TRUE,INDEX((rank_close!$B42:$I42&lt;&gt;""),0),0)))-1</f>
        <v>0.75</v>
      </c>
      <c r="K42" s="41">
        <f>_xlfn.STDEV.P(rank_close!$B42:$I42)/AVERAGE(rank_close!$B42:$I42)</f>
        <v>0.23490683610680968</v>
      </c>
    </row>
    <row r="43" spans="1:11" x14ac:dyDescent="0.25">
      <c r="A43" s="42" t="s">
        <v>28</v>
      </c>
      <c r="B43" s="43"/>
      <c r="C43" s="43">
        <v>24</v>
      </c>
      <c r="D43" s="43"/>
      <c r="E43" s="43">
        <v>28</v>
      </c>
      <c r="F43" s="43">
        <v>29.5</v>
      </c>
      <c r="G43" s="43">
        <v>35</v>
      </c>
      <c r="H43" s="43">
        <v>46</v>
      </c>
      <c r="I43" s="43">
        <v>46</v>
      </c>
      <c r="J43" s="44">
        <f>(rank_close!$I43/INDEX(rank_close!$B43:$I43,MATCH(TRUE,INDEX((rank_close!$B43:$I43&lt;&gt;""),0),0)))-1</f>
        <v>0.91666666666666674</v>
      </c>
      <c r="K43" s="45">
        <f>_xlfn.STDEV.P(rank_close!$B43:$I43)/AVERAGE(rank_close!$B43:$I43)</f>
        <v>0.24695582900154295</v>
      </c>
    </row>
    <row r="44" spans="1:11" x14ac:dyDescent="0.25">
      <c r="A44" s="38" t="s">
        <v>13</v>
      </c>
      <c r="B44" s="39">
        <v>7.5</v>
      </c>
      <c r="C44" s="39">
        <v>7.5</v>
      </c>
      <c r="D44" s="39">
        <v>11.5</v>
      </c>
      <c r="E44" s="39">
        <v>19.5</v>
      </c>
      <c r="F44" s="39">
        <v>17</v>
      </c>
      <c r="G44" s="39">
        <v>14.5</v>
      </c>
      <c r="H44" s="39">
        <v>19.5</v>
      </c>
      <c r="I44" s="39">
        <v>14.5</v>
      </c>
      <c r="J44" s="40">
        <f>(rank_close!$I44/INDEX(rank_close!$B44:$I44,MATCH(TRUE,INDEX((rank_close!$B44:$I44&lt;&gt;""),0),0)))-1</f>
        <v>0.93333333333333335</v>
      </c>
      <c r="K44" s="41">
        <f>_xlfn.STDEV.P(rank_close!$B44:$I44)/AVERAGE(rank_close!$B44:$I44)</f>
        <v>0.32159063935869053</v>
      </c>
    </row>
    <row r="45" spans="1:11" x14ac:dyDescent="0.25">
      <c r="A45" s="42" t="s">
        <v>18</v>
      </c>
      <c r="B45" s="43">
        <v>14</v>
      </c>
      <c r="C45" s="43">
        <v>13.5</v>
      </c>
      <c r="D45" s="43">
        <v>18.5</v>
      </c>
      <c r="E45" s="43">
        <v>25</v>
      </c>
      <c r="F45" s="43">
        <v>24.5</v>
      </c>
      <c r="G45" s="43">
        <v>29.5</v>
      </c>
      <c r="H45" s="43">
        <v>27</v>
      </c>
      <c r="I45" s="43">
        <v>29</v>
      </c>
      <c r="J45" s="44">
        <f>(rank_close!$I45/INDEX(rank_close!$B45:$I45,MATCH(TRUE,INDEX((rank_close!$B45:$I45&lt;&gt;""),0),0)))-1</f>
        <v>1.0714285714285716</v>
      </c>
      <c r="K45" s="45">
        <f>_xlfn.STDEV.P(rank_close!$B45:$I45)/AVERAGE(rank_close!$B45:$I45)</f>
        <v>0.26651374796005167</v>
      </c>
    </row>
    <row r="46" spans="1:11" x14ac:dyDescent="0.25">
      <c r="A46" s="38" t="s">
        <v>21</v>
      </c>
      <c r="B46" s="39">
        <v>17</v>
      </c>
      <c r="C46" s="39">
        <v>21.5</v>
      </c>
      <c r="D46" s="39">
        <v>6.5</v>
      </c>
      <c r="E46" s="39">
        <v>25</v>
      </c>
      <c r="F46" s="39">
        <v>24.5</v>
      </c>
      <c r="G46" s="39">
        <v>27</v>
      </c>
      <c r="H46" s="39">
        <v>28.5</v>
      </c>
      <c r="I46" s="39">
        <v>35.5</v>
      </c>
      <c r="J46" s="40">
        <f>(rank_close!$I46/INDEX(rank_close!$B46:$I46,MATCH(TRUE,INDEX((rank_close!$B46:$I46&lt;&gt;""),0),0)))-1</f>
        <v>1.0882352941176472</v>
      </c>
      <c r="K46" s="41">
        <f>_xlfn.STDEV.P(rank_close!$B46:$I46)/AVERAGE(rank_close!$B46:$I46)</f>
        <v>0.34735350316023239</v>
      </c>
    </row>
    <row r="47" spans="1:11" x14ac:dyDescent="0.25">
      <c r="A47" s="42" t="s">
        <v>9</v>
      </c>
      <c r="B47" s="43">
        <v>10</v>
      </c>
      <c r="C47" s="43">
        <v>3</v>
      </c>
      <c r="D47" s="43">
        <v>16</v>
      </c>
      <c r="E47" s="43">
        <v>25</v>
      </c>
      <c r="F47" s="43">
        <v>35</v>
      </c>
      <c r="G47" s="43">
        <v>24.5</v>
      </c>
      <c r="H47" s="43">
        <v>11.5</v>
      </c>
      <c r="I47" s="43">
        <v>21</v>
      </c>
      <c r="J47" s="44">
        <f>(rank_close!$I47/INDEX(rank_close!$B47:$I47,MATCH(TRUE,INDEX((rank_close!$B47:$I47&lt;&gt;""),0),0)))-1</f>
        <v>1.1000000000000001</v>
      </c>
      <c r="K47" s="45">
        <f>_xlfn.STDEV.P(rank_close!$B47:$I47)/AVERAGE(rank_close!$B47:$I47)</f>
        <v>0.52126842713535471</v>
      </c>
    </row>
    <row r="48" spans="1:11" x14ac:dyDescent="0.25">
      <c r="A48" s="38" t="s">
        <v>31</v>
      </c>
      <c r="B48" s="39"/>
      <c r="C48" s="39">
        <v>21.5</v>
      </c>
      <c r="D48" s="39">
        <v>31</v>
      </c>
      <c r="E48" s="39">
        <v>31</v>
      </c>
      <c r="F48" s="39">
        <v>40.5</v>
      </c>
      <c r="G48" s="39">
        <v>33</v>
      </c>
      <c r="H48" s="39">
        <v>43</v>
      </c>
      <c r="I48" s="39">
        <v>48</v>
      </c>
      <c r="J48" s="40">
        <f>(rank_close!$I48/INDEX(rank_close!$B48:$I48,MATCH(TRUE,INDEX((rank_close!$B48:$I48&lt;&gt;""),0),0)))-1</f>
        <v>1.2325581395348837</v>
      </c>
      <c r="K48" s="41">
        <f>_xlfn.STDEV.P(rank_close!$B48:$I48)/AVERAGE(rank_close!$B48:$I48)</f>
        <v>0.23378404947686721</v>
      </c>
    </row>
    <row r="49" spans="1:11" x14ac:dyDescent="0.25">
      <c r="A49" s="42" t="s">
        <v>19</v>
      </c>
      <c r="B49" s="43">
        <v>7.5</v>
      </c>
      <c r="C49" s="43">
        <v>7.5</v>
      </c>
      <c r="D49" s="43">
        <v>3</v>
      </c>
      <c r="E49" s="43">
        <v>19.5</v>
      </c>
      <c r="F49" s="43">
        <v>8</v>
      </c>
      <c r="G49" s="43">
        <v>6</v>
      </c>
      <c r="H49" s="43">
        <v>16</v>
      </c>
      <c r="I49" s="43">
        <v>17.5</v>
      </c>
      <c r="J49" s="44">
        <f>(rank_close!$I49/INDEX(rank_close!$B49:$I49,MATCH(TRUE,INDEX((rank_close!$B49:$I49&lt;&gt;""),0),0)))-1</f>
        <v>1.3333333333333335</v>
      </c>
      <c r="K49" s="45">
        <f>_xlfn.STDEV.P(rank_close!$B49:$I49)/AVERAGE(rank_close!$B49:$I49)</f>
        <v>0.53745523672943152</v>
      </c>
    </row>
    <row r="50" spans="1:11" x14ac:dyDescent="0.25">
      <c r="A50" s="38" t="s">
        <v>25</v>
      </c>
      <c r="B50" s="39">
        <v>7.5</v>
      </c>
      <c r="C50" s="39">
        <v>17</v>
      </c>
      <c r="D50" s="39">
        <v>21</v>
      </c>
      <c r="E50" s="39">
        <v>9.5</v>
      </c>
      <c r="F50" s="39">
        <v>8</v>
      </c>
      <c r="G50" s="39">
        <v>6</v>
      </c>
      <c r="H50" s="39">
        <v>11.5</v>
      </c>
      <c r="I50" s="39">
        <v>24.5</v>
      </c>
      <c r="J50" s="40">
        <f>(rank_close!$I50/INDEX(rank_close!$B50:$I50,MATCH(TRUE,INDEX((rank_close!$B50:$I50&lt;&gt;""),0),0)))-1</f>
        <v>2.2666666666666666</v>
      </c>
      <c r="K50" s="41">
        <f>_xlfn.STDEV.P(rank_close!$B50:$I50)/AVERAGE(rank_close!$B50:$I50)</f>
        <v>0.48999051312024988</v>
      </c>
    </row>
    <row r="51" spans="1:11" x14ac:dyDescent="0.25">
      <c r="A51" s="42" t="s">
        <v>12</v>
      </c>
      <c r="B51" s="43">
        <v>7.5</v>
      </c>
      <c r="C51" s="43">
        <v>3</v>
      </c>
      <c r="D51" s="43">
        <v>3</v>
      </c>
      <c r="E51" s="43">
        <v>9.5</v>
      </c>
      <c r="F51" s="43">
        <v>17</v>
      </c>
      <c r="G51" s="43">
        <v>24.5</v>
      </c>
      <c r="H51" s="43">
        <v>19.5</v>
      </c>
      <c r="I51" s="43">
        <v>27</v>
      </c>
      <c r="J51" s="44">
        <f>(rank_close!$I51/INDEX(rank_close!$B51:$I51,MATCH(TRUE,INDEX((rank_close!$B51:$I51&lt;&gt;""),0),0)))-1</f>
        <v>2.6</v>
      </c>
      <c r="K51" s="45">
        <f>_xlfn.STDEV.P(rank_close!$B51:$I51)/AVERAGE(rank_close!$B51:$I51)</f>
        <v>0.63594925779146294</v>
      </c>
    </row>
    <row r="52" spans="1:11" x14ac:dyDescent="0.25">
      <c r="A52" s="38" t="s">
        <v>14</v>
      </c>
      <c r="B52" s="39">
        <v>2</v>
      </c>
      <c r="C52" s="39">
        <v>3</v>
      </c>
      <c r="D52" s="39">
        <v>3</v>
      </c>
      <c r="E52" s="39">
        <v>2</v>
      </c>
      <c r="F52" s="39">
        <v>17</v>
      </c>
      <c r="G52" s="39">
        <v>14.5</v>
      </c>
      <c r="H52" s="39">
        <v>1</v>
      </c>
      <c r="I52" s="39">
        <v>9.5</v>
      </c>
      <c r="J52" s="40">
        <f>(rank_close!$I52/INDEX(rank_close!$B52:$I52,MATCH(TRUE,INDEX((rank_close!$B52:$I52&lt;&gt;""),0),0)))-1</f>
        <v>3.75</v>
      </c>
      <c r="K52" s="41">
        <f>_xlfn.STDEV.P(rank_close!$B52:$I52)/AVERAGE(rank_close!$B52:$I52)</f>
        <v>0.90772490163122665</v>
      </c>
    </row>
    <row r="53" spans="1:11" x14ac:dyDescent="0.25">
      <c r="A53" s="31" t="s">
        <v>23</v>
      </c>
      <c r="B53" s="32">
        <v>2</v>
      </c>
      <c r="C53" s="32">
        <v>10.5</v>
      </c>
      <c r="D53" s="32">
        <v>3</v>
      </c>
      <c r="E53" s="32">
        <v>9.5</v>
      </c>
      <c r="F53" s="32">
        <v>2</v>
      </c>
      <c r="G53" s="32">
        <v>14.5</v>
      </c>
      <c r="H53" s="32">
        <v>11.5</v>
      </c>
      <c r="I53" s="32">
        <v>11.5</v>
      </c>
      <c r="J53" s="33">
        <f>(rank_close!$I53/INDEX(rank_close!$B53:$I53,MATCH(TRUE,INDEX((rank_close!$B53:$I53&lt;&gt;""),0),0)))-1</f>
        <v>4.75</v>
      </c>
      <c r="K53" s="34">
        <f>_xlfn.STDEV.P(rank_close!$B53:$I53)/AVERAGE(rank_close!$B53:$I53)</f>
        <v>0.57547371947185932</v>
      </c>
    </row>
  </sheetData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BFC3B-EE11-4EED-8CCC-213C86F751A6}">
  <dimension ref="A1:K53"/>
  <sheetViews>
    <sheetView tabSelected="1" workbookViewId="0">
      <selection activeCell="E15" sqref="E15"/>
    </sheetView>
  </sheetViews>
  <sheetFormatPr defaultRowHeight="15" x14ac:dyDescent="0.25"/>
  <cols>
    <col min="1" max="1" width="42.85546875" bestFit="1" customWidth="1"/>
    <col min="2" max="9" width="8.42578125" bestFit="1" customWidth="1"/>
    <col min="10" max="10" width="9" bestFit="1" customWidth="1"/>
    <col min="11" max="11" width="12" style="3" bestFit="1" customWidth="1"/>
  </cols>
  <sheetData>
    <row r="1" spans="1:11" x14ac:dyDescent="0.25">
      <c r="A1" s="35" t="s">
        <v>0</v>
      </c>
      <c r="B1" s="36" t="s">
        <v>92</v>
      </c>
      <c r="C1" s="36" t="s">
        <v>93</v>
      </c>
      <c r="D1" s="36" t="s">
        <v>94</v>
      </c>
      <c r="E1" s="36" t="s">
        <v>95</v>
      </c>
      <c r="F1" s="36" t="s">
        <v>96</v>
      </c>
      <c r="G1" s="36" t="s">
        <v>97</v>
      </c>
      <c r="H1" s="36" t="s">
        <v>98</v>
      </c>
      <c r="I1" s="36" t="s">
        <v>99</v>
      </c>
      <c r="J1" s="36" t="s">
        <v>100</v>
      </c>
      <c r="K1" s="37" t="s">
        <v>103</v>
      </c>
    </row>
    <row r="2" spans="1:11" x14ac:dyDescent="0.25">
      <c r="A2" s="38" t="s">
        <v>45</v>
      </c>
      <c r="B2" s="39"/>
      <c r="C2" s="39"/>
      <c r="D2" s="39"/>
      <c r="E2" s="39">
        <v>40</v>
      </c>
      <c r="F2" s="39">
        <v>12</v>
      </c>
      <c r="G2" s="39">
        <v>9</v>
      </c>
      <c r="H2" s="39">
        <v>4</v>
      </c>
      <c r="I2" s="39">
        <v>7</v>
      </c>
      <c r="J2" s="40">
        <f>(rank_bet!$I2/INDEX(rank_bet!$B2:$I2,MATCH(TRUE,INDEX((rank_bet!$B2:$I2&lt;&gt;""),0),0)))-1</f>
        <v>-0.82499999999999996</v>
      </c>
      <c r="K2" s="41">
        <f>_xlfn.STDEV.P(rank_bet!$B2:$I2)/AVERAGE(rank_bet!$B2:$I2)</f>
        <v>0.90714754404488507</v>
      </c>
    </row>
    <row r="3" spans="1:11" x14ac:dyDescent="0.25">
      <c r="A3" s="42" t="s">
        <v>16</v>
      </c>
      <c r="B3" s="43">
        <v>5.5</v>
      </c>
      <c r="C3" s="43">
        <v>3</v>
      </c>
      <c r="D3" s="43">
        <v>16</v>
      </c>
      <c r="E3" s="43">
        <v>2</v>
      </c>
      <c r="F3" s="43">
        <v>2</v>
      </c>
      <c r="G3" s="43">
        <v>9</v>
      </c>
      <c r="H3" s="43">
        <v>7</v>
      </c>
      <c r="I3" s="43">
        <v>1</v>
      </c>
      <c r="J3" s="44">
        <f>(rank_bet!$I3/INDEX(rank_bet!$B3:$I3,MATCH(TRUE,INDEX((rank_bet!$B3:$I3&lt;&gt;""),0),0)))-1</f>
        <v>-0.81818181818181812</v>
      </c>
      <c r="K3" s="45">
        <f>_xlfn.STDEV.P(rank_bet!$B3:$I3)/AVERAGE(rank_bet!$B3:$I3)</f>
        <v>0.82344289755315336</v>
      </c>
    </row>
    <row r="4" spans="1:11" x14ac:dyDescent="0.25">
      <c r="A4" s="38" t="s">
        <v>43</v>
      </c>
      <c r="B4" s="39"/>
      <c r="C4" s="39"/>
      <c r="D4" s="39">
        <v>8</v>
      </c>
      <c r="E4" s="39">
        <v>17.5</v>
      </c>
      <c r="F4" s="39">
        <v>18.5</v>
      </c>
      <c r="G4" s="39">
        <v>1.5</v>
      </c>
      <c r="H4" s="39">
        <v>15</v>
      </c>
      <c r="I4" s="39">
        <v>2</v>
      </c>
      <c r="J4" s="40">
        <f>(rank_bet!$I4/INDEX(rank_bet!$B4:$I4,MATCH(TRUE,INDEX((rank_bet!$B4:$I4&lt;&gt;""),0),0)))-1</f>
        <v>-0.75</v>
      </c>
      <c r="K4" s="41">
        <f>_xlfn.STDEV.P(rank_bet!$B4:$I4)/AVERAGE(rank_bet!$B4:$I4)</f>
        <v>0.67052218456960844</v>
      </c>
    </row>
    <row r="5" spans="1:11" x14ac:dyDescent="0.25">
      <c r="A5" s="42" t="s">
        <v>48</v>
      </c>
      <c r="B5" s="43"/>
      <c r="C5" s="43"/>
      <c r="D5" s="43"/>
      <c r="E5" s="43">
        <v>29</v>
      </c>
      <c r="F5" s="43">
        <v>12</v>
      </c>
      <c r="G5" s="43">
        <v>18.5</v>
      </c>
      <c r="H5" s="43">
        <v>10</v>
      </c>
      <c r="I5" s="43">
        <v>9</v>
      </c>
      <c r="J5" s="44">
        <f>(rank_bet!$I5/INDEX(rank_bet!$B5:$I5,MATCH(TRUE,INDEX((rank_bet!$B5:$I5&lt;&gt;""),0),0)))-1</f>
        <v>-0.68965517241379315</v>
      </c>
      <c r="K5" s="45">
        <f>_xlfn.STDEV.P(rank_bet!$B5:$I5)/AVERAGE(rank_bet!$B5:$I5)</f>
        <v>0.4730559140796724</v>
      </c>
    </row>
    <row r="6" spans="1:11" x14ac:dyDescent="0.25">
      <c r="A6" s="38" t="s">
        <v>29</v>
      </c>
      <c r="B6" s="39"/>
      <c r="C6" s="39">
        <v>19</v>
      </c>
      <c r="D6" s="39">
        <v>26</v>
      </c>
      <c r="E6" s="39">
        <v>17.5</v>
      </c>
      <c r="F6" s="39">
        <v>4.5</v>
      </c>
      <c r="G6" s="39">
        <v>26</v>
      </c>
      <c r="H6" s="39">
        <v>11</v>
      </c>
      <c r="I6" s="39">
        <v>6</v>
      </c>
      <c r="J6" s="40">
        <f>(rank_bet!$I6/INDEX(rank_bet!$B6:$I6,MATCH(TRUE,INDEX((rank_bet!$B6:$I6&lt;&gt;""),0),0)))-1</f>
        <v>-0.68421052631578949</v>
      </c>
      <c r="K6" s="41">
        <f>_xlfn.STDEV.P(rank_bet!$B6:$I6)/AVERAGE(rank_bet!$B6:$I6)</f>
        <v>0.5202907642259692</v>
      </c>
    </row>
    <row r="7" spans="1:11" x14ac:dyDescent="0.25">
      <c r="A7" s="42" t="s">
        <v>44</v>
      </c>
      <c r="B7" s="43"/>
      <c r="C7" s="43"/>
      <c r="D7" s="43">
        <v>24.5</v>
      </c>
      <c r="E7" s="43">
        <v>12.5</v>
      </c>
      <c r="F7" s="43">
        <v>22.5</v>
      </c>
      <c r="G7" s="43">
        <v>9</v>
      </c>
      <c r="H7" s="43">
        <v>2</v>
      </c>
      <c r="I7" s="43">
        <v>11</v>
      </c>
      <c r="J7" s="44">
        <f>(rank_bet!$I7/INDEX(rank_bet!$B7:$I7,MATCH(TRUE,INDEX((rank_bet!$B7:$I7&lt;&gt;""),0),0)))-1</f>
        <v>-0.55102040816326525</v>
      </c>
      <c r="K7" s="45">
        <f>_xlfn.STDEV.P(rank_bet!$B7:$I7)/AVERAGE(rank_bet!$B7:$I7)</f>
        <v>0.57160665135667632</v>
      </c>
    </row>
    <row r="8" spans="1:11" x14ac:dyDescent="0.25">
      <c r="A8" s="38" t="s">
        <v>33</v>
      </c>
      <c r="B8" s="39"/>
      <c r="C8" s="39">
        <v>8.5</v>
      </c>
      <c r="D8" s="39">
        <v>9</v>
      </c>
      <c r="E8" s="39">
        <v>12.5</v>
      </c>
      <c r="F8" s="39">
        <v>4.5</v>
      </c>
      <c r="G8" s="39">
        <v>5</v>
      </c>
      <c r="H8" s="39">
        <v>4</v>
      </c>
      <c r="I8" s="39">
        <v>4</v>
      </c>
      <c r="J8" s="40">
        <f>(rank_bet!$I8/INDEX(rank_bet!$B8:$I8,MATCH(TRUE,INDEX((rank_bet!$B8:$I8&lt;&gt;""),0),0)))-1</f>
        <v>-0.52941176470588236</v>
      </c>
      <c r="K8" s="41">
        <f>_xlfn.STDEV.P(rank_bet!$B8:$I8)/AVERAGE(rank_bet!$B8:$I8)</f>
        <v>0.44708969645463792</v>
      </c>
    </row>
    <row r="9" spans="1:11" x14ac:dyDescent="0.25">
      <c r="A9" s="42" t="s">
        <v>37</v>
      </c>
      <c r="B9" s="43"/>
      <c r="C9" s="43"/>
      <c r="D9" s="43">
        <v>32.5</v>
      </c>
      <c r="E9" s="43">
        <v>6.5</v>
      </c>
      <c r="F9" s="43">
        <v>15.5</v>
      </c>
      <c r="G9" s="43">
        <v>9</v>
      </c>
      <c r="H9" s="43">
        <v>6</v>
      </c>
      <c r="I9" s="43">
        <v>17</v>
      </c>
      <c r="J9" s="44">
        <f>(rank_bet!$I9/INDEX(rank_bet!$B9:$I9,MATCH(TRUE,INDEX((rank_bet!$B9:$I9&lt;&gt;""),0),0)))-1</f>
        <v>-0.47692307692307689</v>
      </c>
      <c r="K9" s="45">
        <f>_xlfn.STDEV.P(rank_bet!$B9:$I9)/AVERAGE(rank_bet!$B9:$I9)</f>
        <v>0.63175250684962769</v>
      </c>
    </row>
    <row r="10" spans="1:11" x14ac:dyDescent="0.25">
      <c r="A10" s="38" t="s">
        <v>52</v>
      </c>
      <c r="B10" s="39"/>
      <c r="C10" s="39"/>
      <c r="D10" s="39"/>
      <c r="E10" s="39"/>
      <c r="F10" s="39">
        <v>45</v>
      </c>
      <c r="G10" s="39">
        <v>31</v>
      </c>
      <c r="H10" s="39">
        <v>26</v>
      </c>
      <c r="I10" s="39">
        <v>26</v>
      </c>
      <c r="J10" s="40">
        <f>(rank_bet!$I10/INDEX(rank_bet!$B10:$I10,MATCH(TRUE,INDEX((rank_bet!$B10:$I10&lt;&gt;""),0),0)))-1</f>
        <v>-0.42222222222222228</v>
      </c>
      <c r="K10" s="41">
        <f>_xlfn.STDEV.P(rank_bet!$B10:$I10)/AVERAGE(rank_bet!$B10:$I10)</f>
        <v>0.2430679560328757</v>
      </c>
    </row>
    <row r="11" spans="1:11" x14ac:dyDescent="0.25">
      <c r="A11" s="42" t="s">
        <v>54</v>
      </c>
      <c r="B11" s="43"/>
      <c r="C11" s="43"/>
      <c r="D11" s="43"/>
      <c r="E11" s="43"/>
      <c r="F11" s="43">
        <v>45</v>
      </c>
      <c r="G11" s="43">
        <v>43.5</v>
      </c>
      <c r="H11" s="43">
        <v>30</v>
      </c>
      <c r="I11" s="43">
        <v>29</v>
      </c>
      <c r="J11" s="44">
        <f>(rank_bet!$I11/INDEX(rank_bet!$B11:$I11,MATCH(TRUE,INDEX((rank_bet!$B11:$I11&lt;&gt;""),0),0)))-1</f>
        <v>-0.35555555555555551</v>
      </c>
      <c r="K11" s="45">
        <f>_xlfn.STDEV.P(rank_bet!$B11:$I11)/AVERAGE(rank_bet!$B11:$I11)</f>
        <v>0.20074552229820919</v>
      </c>
    </row>
    <row r="12" spans="1:11" x14ac:dyDescent="0.25">
      <c r="A12" s="38" t="s">
        <v>32</v>
      </c>
      <c r="B12" s="39"/>
      <c r="C12" s="39">
        <v>22</v>
      </c>
      <c r="D12" s="39">
        <v>28</v>
      </c>
      <c r="E12" s="39">
        <v>12.5</v>
      </c>
      <c r="F12" s="39">
        <v>30.5</v>
      </c>
      <c r="G12" s="39">
        <v>24.5</v>
      </c>
      <c r="H12" s="39">
        <v>20</v>
      </c>
      <c r="I12" s="39">
        <v>15</v>
      </c>
      <c r="J12" s="40">
        <f>(rank_bet!$I12/INDEX(rank_bet!$B12:$I12,MATCH(TRUE,INDEX((rank_bet!$B12:$I12&lt;&gt;""),0),0)))-1</f>
        <v>-0.31818181818181823</v>
      </c>
      <c r="K12" s="41">
        <f>_xlfn.STDEV.P(rank_bet!$B12:$I12)/AVERAGE(rank_bet!$B12:$I12)</f>
        <v>0.27836046264644099</v>
      </c>
    </row>
    <row r="13" spans="1:11" x14ac:dyDescent="0.25">
      <c r="A13" s="42" t="s">
        <v>58</v>
      </c>
      <c r="B13" s="43"/>
      <c r="C13" s="43"/>
      <c r="D13" s="43"/>
      <c r="E13" s="43"/>
      <c r="F13" s="43"/>
      <c r="G13" s="43">
        <v>42</v>
      </c>
      <c r="H13" s="43">
        <v>43</v>
      </c>
      <c r="I13" s="43">
        <v>30</v>
      </c>
      <c r="J13" s="44">
        <f>(rank_bet!$I13/INDEX(rank_bet!$B13:$I13,MATCH(TRUE,INDEX((rank_bet!$B13:$I13&lt;&gt;""),0),0)))-1</f>
        <v>-0.2857142857142857</v>
      </c>
      <c r="K13" s="45">
        <f>_xlfn.STDEV.P(rank_bet!$B13:$I13)/AVERAGE(rank_bet!$B13:$I13)</f>
        <v>0.15408734910147259</v>
      </c>
    </row>
    <row r="14" spans="1:11" x14ac:dyDescent="0.25">
      <c r="A14" s="38" t="s">
        <v>15</v>
      </c>
      <c r="B14" s="39">
        <v>5.5</v>
      </c>
      <c r="C14" s="39">
        <v>3</v>
      </c>
      <c r="D14" s="39">
        <v>3</v>
      </c>
      <c r="E14" s="39">
        <v>2</v>
      </c>
      <c r="F14" s="39">
        <v>2</v>
      </c>
      <c r="G14" s="39">
        <v>1.5</v>
      </c>
      <c r="H14" s="39">
        <v>4</v>
      </c>
      <c r="I14" s="39">
        <v>4</v>
      </c>
      <c r="J14" s="40">
        <f>(rank_bet!$I14/INDEX(rank_bet!$B14:$I14,MATCH(TRUE,INDEX((rank_bet!$B14:$I14&lt;&gt;""),0),0)))-1</f>
        <v>-0.27272727272727271</v>
      </c>
      <c r="K14" s="41">
        <f>_xlfn.STDEV.P(rank_bet!$B14:$I14)/AVERAGE(rank_bet!$B14:$I14)</f>
        <v>0.39799497484264795</v>
      </c>
    </row>
    <row r="15" spans="1:11" x14ac:dyDescent="0.25">
      <c r="A15" s="42" t="s">
        <v>62</v>
      </c>
      <c r="B15" s="43"/>
      <c r="C15" s="43"/>
      <c r="D15" s="43"/>
      <c r="E15" s="43"/>
      <c r="F15" s="43"/>
      <c r="G15" s="43"/>
      <c r="H15" s="43">
        <v>49.5</v>
      </c>
      <c r="I15" s="43">
        <v>36</v>
      </c>
      <c r="J15" s="44">
        <f>(rank_bet!$I15/INDEX(rank_bet!$B15:$I15,MATCH(TRUE,INDEX((rank_bet!$B15:$I15&lt;&gt;""),0),0)))-1</f>
        <v>-0.27272727272727271</v>
      </c>
      <c r="K15" s="45">
        <f>_xlfn.STDEV.P(rank_bet!$B15:$I15)/AVERAGE(rank_bet!$B15:$I15)</f>
        <v>0.15789473684210525</v>
      </c>
    </row>
    <row r="16" spans="1:11" x14ac:dyDescent="0.25">
      <c r="A16" s="38" t="s">
        <v>53</v>
      </c>
      <c r="B16" s="39"/>
      <c r="C16" s="39"/>
      <c r="D16" s="39"/>
      <c r="E16" s="39"/>
      <c r="F16" s="39">
        <v>45</v>
      </c>
      <c r="G16" s="39">
        <v>15</v>
      </c>
      <c r="H16" s="39">
        <v>36</v>
      </c>
      <c r="I16" s="39">
        <v>38</v>
      </c>
      <c r="J16" s="40">
        <f>(rank_bet!$I16/INDEX(rank_bet!$B16:$I16,MATCH(TRUE,INDEX((rank_bet!$B16:$I16&lt;&gt;""),0),0)))-1</f>
        <v>-0.15555555555555556</v>
      </c>
      <c r="K16" s="41">
        <f>_xlfn.STDEV.P(rank_bet!$B16:$I16)/AVERAGE(rank_bet!$B16:$I16)</f>
        <v>0.33407506396417003</v>
      </c>
    </row>
    <row r="17" spans="1:11" x14ac:dyDescent="0.25">
      <c r="A17" s="42" t="s">
        <v>56</v>
      </c>
      <c r="B17" s="43"/>
      <c r="C17" s="43"/>
      <c r="D17" s="43"/>
      <c r="E17" s="43"/>
      <c r="F17" s="43"/>
      <c r="G17" s="43">
        <v>47</v>
      </c>
      <c r="H17" s="43">
        <v>29</v>
      </c>
      <c r="I17" s="43">
        <v>43</v>
      </c>
      <c r="J17" s="44">
        <f>(rank_bet!$I17/INDEX(rank_bet!$B17:$I17,MATCH(TRUE,INDEX((rank_bet!$B17:$I17&lt;&gt;""),0),0)))-1</f>
        <v>-8.5106382978723416E-2</v>
      </c>
      <c r="K17" s="45">
        <f>_xlfn.STDEV.P(rank_bet!$B17:$I17)/AVERAGE(rank_bet!$B17:$I17)</f>
        <v>0.19455188071916346</v>
      </c>
    </row>
    <row r="18" spans="1:11" x14ac:dyDescent="0.25">
      <c r="A18" s="38" t="s">
        <v>50</v>
      </c>
      <c r="B18" s="39"/>
      <c r="C18" s="39"/>
      <c r="D18" s="39"/>
      <c r="E18" s="39">
        <v>40</v>
      </c>
      <c r="F18" s="39">
        <v>35</v>
      </c>
      <c r="G18" s="39">
        <v>36</v>
      </c>
      <c r="H18" s="39">
        <v>37</v>
      </c>
      <c r="I18" s="39">
        <v>37</v>
      </c>
      <c r="J18" s="40">
        <f>(rank_bet!$I18/INDEX(rank_bet!$B18:$I18,MATCH(TRUE,INDEX((rank_bet!$B18:$I18&lt;&gt;""),0),0)))-1</f>
        <v>-7.4999999999999956E-2</v>
      </c>
      <c r="K18" s="41">
        <f>_xlfn.STDEV.P(rank_bet!$B18:$I18)/AVERAGE(rank_bet!$B18:$I18)</f>
        <v>4.5224866299139223E-2</v>
      </c>
    </row>
    <row r="19" spans="1:11" x14ac:dyDescent="0.25">
      <c r="A19" s="42" t="s">
        <v>61</v>
      </c>
      <c r="B19" s="43"/>
      <c r="C19" s="43"/>
      <c r="D19" s="43"/>
      <c r="E19" s="43"/>
      <c r="F19" s="43"/>
      <c r="G19" s="43"/>
      <c r="H19" s="43">
        <v>33</v>
      </c>
      <c r="I19" s="43">
        <v>32</v>
      </c>
      <c r="J19" s="44">
        <f>(rank_bet!$I19/INDEX(rank_bet!$B19:$I19,MATCH(TRUE,INDEX((rank_bet!$B19:$I19&lt;&gt;""),0),0)))-1</f>
        <v>-3.0303030303030276E-2</v>
      </c>
      <c r="K19" s="45">
        <f>_xlfn.STDEV.P(rank_bet!$B19:$I19)/AVERAGE(rank_bet!$B19:$I19)</f>
        <v>1.5384615384615385E-2</v>
      </c>
    </row>
    <row r="20" spans="1:11" x14ac:dyDescent="0.25">
      <c r="A20" s="38" t="s">
        <v>34</v>
      </c>
      <c r="B20" s="39"/>
      <c r="C20" s="39"/>
      <c r="D20" s="39">
        <v>24.5</v>
      </c>
      <c r="E20" s="39">
        <v>12.5</v>
      </c>
      <c r="F20" s="39">
        <v>25.5</v>
      </c>
      <c r="G20" s="39">
        <v>18.5</v>
      </c>
      <c r="H20" s="39">
        <v>28</v>
      </c>
      <c r="I20" s="39">
        <v>24</v>
      </c>
      <c r="J20" s="40">
        <f>(rank_bet!$I20/INDEX(rank_bet!$B20:$I20,MATCH(TRUE,INDEX((rank_bet!$B20:$I20&lt;&gt;""),0),0)))-1</f>
        <v>-2.0408163265306145E-2</v>
      </c>
      <c r="K20" s="41">
        <f>_xlfn.STDEV.P(rank_bet!$B20:$I20)/AVERAGE(rank_bet!$B20:$I20)</f>
        <v>0.23356728672194085</v>
      </c>
    </row>
    <row r="21" spans="1:11" x14ac:dyDescent="0.25">
      <c r="A21" s="42" t="s">
        <v>51</v>
      </c>
      <c r="B21" s="43"/>
      <c r="C21" s="43"/>
      <c r="D21" s="43"/>
      <c r="E21" s="43"/>
      <c r="F21" s="43">
        <v>8</v>
      </c>
      <c r="G21" s="43">
        <v>6</v>
      </c>
      <c r="H21" s="43">
        <v>22</v>
      </c>
      <c r="I21" s="43">
        <v>8</v>
      </c>
      <c r="J21" s="44">
        <f>(rank_bet!$I21/INDEX(rank_bet!$B21:$I21,MATCH(TRUE,INDEX((rank_bet!$B21:$I21&lt;&gt;""),0),0)))-1</f>
        <v>0</v>
      </c>
      <c r="K21" s="45">
        <f>_xlfn.STDEV.P(rank_bet!$B21:$I21)/AVERAGE(rank_bet!$B21:$I21)</f>
        <v>0.58210220340298624</v>
      </c>
    </row>
    <row r="22" spans="1:11" x14ac:dyDescent="0.25">
      <c r="A22" s="38" t="s">
        <v>64</v>
      </c>
      <c r="B22" s="39"/>
      <c r="C22" s="39"/>
      <c r="D22" s="39"/>
      <c r="E22" s="39"/>
      <c r="F22" s="39"/>
      <c r="G22" s="39"/>
      <c r="H22" s="39"/>
      <c r="I22" s="39">
        <v>27</v>
      </c>
      <c r="J22" s="40">
        <f>(rank_bet!$I22/INDEX(rank_bet!$B22:$I22,MATCH(TRUE,INDEX((rank_bet!$B22:$I22&lt;&gt;""),0),0)))-1</f>
        <v>0</v>
      </c>
      <c r="K22" s="41">
        <f>_xlfn.STDEV.P(rank_bet!$B22:$I22)/AVERAGE(rank_bet!$B22:$I22)</f>
        <v>0</v>
      </c>
    </row>
    <row r="23" spans="1:11" x14ac:dyDescent="0.25">
      <c r="A23" s="42" t="s">
        <v>65</v>
      </c>
      <c r="B23" s="43"/>
      <c r="C23" s="43"/>
      <c r="D23" s="43"/>
      <c r="E23" s="43"/>
      <c r="F23" s="43"/>
      <c r="G23" s="43"/>
      <c r="H23" s="43"/>
      <c r="I23" s="43">
        <v>41</v>
      </c>
      <c r="J23" s="44">
        <f>(rank_bet!$I23/INDEX(rank_bet!$B23:$I23,MATCH(TRUE,INDEX((rank_bet!$B23:$I23&lt;&gt;""),0),0)))-1</f>
        <v>0</v>
      </c>
      <c r="K23" s="45">
        <f>_xlfn.STDEV.P(rank_bet!$B23:$I23)/AVERAGE(rank_bet!$B23:$I23)</f>
        <v>0</v>
      </c>
    </row>
    <row r="24" spans="1:11" x14ac:dyDescent="0.25">
      <c r="A24" s="38" t="s">
        <v>66</v>
      </c>
      <c r="B24" s="39"/>
      <c r="C24" s="39"/>
      <c r="D24" s="39"/>
      <c r="E24" s="39"/>
      <c r="F24" s="39"/>
      <c r="G24" s="39"/>
      <c r="H24" s="39"/>
      <c r="I24" s="39">
        <v>31</v>
      </c>
      <c r="J24" s="40">
        <f>(rank_bet!$I24/INDEX(rank_bet!$B24:$I24,MATCH(TRUE,INDEX((rank_bet!$B24:$I24&lt;&gt;""),0),0)))-1</f>
        <v>0</v>
      </c>
      <c r="K24" s="41">
        <f>_xlfn.STDEV.P(rank_bet!$B24:$I24)/AVERAGE(rank_bet!$B24:$I24)</f>
        <v>0</v>
      </c>
    </row>
    <row r="25" spans="1:11" x14ac:dyDescent="0.25">
      <c r="A25" s="42" t="s">
        <v>67</v>
      </c>
      <c r="B25" s="43"/>
      <c r="C25" s="43"/>
      <c r="D25" s="43"/>
      <c r="E25" s="43"/>
      <c r="F25" s="43"/>
      <c r="G25" s="43"/>
      <c r="H25" s="43"/>
      <c r="I25" s="43">
        <v>48</v>
      </c>
      <c r="J25" s="44">
        <f>(rank_bet!$I25/INDEX(rank_bet!$B25:$I25,MATCH(TRUE,INDEX((rank_bet!$B25:$I25&lt;&gt;""),0),0)))-1</f>
        <v>0</v>
      </c>
      <c r="K25" s="45">
        <f>_xlfn.STDEV.P(rank_bet!$B25:$I25)/AVERAGE(rank_bet!$B25:$I25)</f>
        <v>0</v>
      </c>
    </row>
    <row r="26" spans="1:11" x14ac:dyDescent="0.25">
      <c r="A26" s="38" t="s">
        <v>68</v>
      </c>
      <c r="B26" s="39"/>
      <c r="C26" s="39"/>
      <c r="D26" s="39"/>
      <c r="E26" s="39"/>
      <c r="F26" s="39"/>
      <c r="G26" s="39"/>
      <c r="H26" s="39"/>
      <c r="I26" s="39">
        <v>45</v>
      </c>
      <c r="J26" s="40">
        <f>(rank_bet!$I26/INDEX(rank_bet!$B26:$I26,MATCH(TRUE,INDEX((rank_bet!$B26:$I26&lt;&gt;""),0),0)))-1</f>
        <v>0</v>
      </c>
      <c r="K26" s="41">
        <f>_xlfn.STDEV.P(rank_bet!$B26:$I26)/AVERAGE(rank_bet!$B26:$I26)</f>
        <v>0</v>
      </c>
    </row>
    <row r="27" spans="1:11" x14ac:dyDescent="0.25">
      <c r="A27" s="42" t="s">
        <v>26</v>
      </c>
      <c r="B27" s="43"/>
      <c r="C27" s="43">
        <v>12</v>
      </c>
      <c r="D27" s="43">
        <v>13</v>
      </c>
      <c r="E27" s="43">
        <v>12.5</v>
      </c>
      <c r="F27" s="43">
        <v>30.5</v>
      </c>
      <c r="G27" s="43">
        <v>18.5</v>
      </c>
      <c r="H27" s="43">
        <v>21</v>
      </c>
      <c r="I27" s="43">
        <v>13</v>
      </c>
      <c r="J27" s="44">
        <f>(rank_bet!$I27/INDEX(rank_bet!$B27:$I27,MATCH(TRUE,INDEX((rank_bet!$B27:$I27&lt;&gt;""),0),0)))-1</f>
        <v>8.3333333333333259E-2</v>
      </c>
      <c r="K27" s="45">
        <f>_xlfn.STDEV.P(rank_bet!$B27:$I27)/AVERAGE(rank_bet!$B27:$I27)</f>
        <v>0.36571061471420252</v>
      </c>
    </row>
    <row r="28" spans="1:11" x14ac:dyDescent="0.25">
      <c r="A28" s="38" t="s">
        <v>60</v>
      </c>
      <c r="B28" s="39"/>
      <c r="C28" s="39"/>
      <c r="D28" s="39"/>
      <c r="E28" s="39"/>
      <c r="F28" s="39"/>
      <c r="G28" s="39"/>
      <c r="H28" s="39">
        <v>45</v>
      </c>
      <c r="I28" s="39">
        <v>50</v>
      </c>
      <c r="J28" s="40">
        <f>(rank_bet!$I28/INDEX(rank_bet!$B28:$I28,MATCH(TRUE,INDEX((rank_bet!$B28:$I28&lt;&gt;""),0),0)))-1</f>
        <v>0.11111111111111116</v>
      </c>
      <c r="K28" s="41">
        <f>_xlfn.STDEV.P(rank_bet!$B28:$I28)/AVERAGE(rank_bet!$B28:$I28)</f>
        <v>5.2631578947368418E-2</v>
      </c>
    </row>
    <row r="29" spans="1:11" x14ac:dyDescent="0.25">
      <c r="A29" s="42" t="s">
        <v>20</v>
      </c>
      <c r="B29" s="43">
        <v>15.5</v>
      </c>
      <c r="C29" s="43">
        <v>15</v>
      </c>
      <c r="D29" s="43">
        <v>11</v>
      </c>
      <c r="E29" s="43">
        <v>5</v>
      </c>
      <c r="F29" s="43">
        <v>6.5</v>
      </c>
      <c r="G29" s="43">
        <v>18.5</v>
      </c>
      <c r="H29" s="43">
        <v>25</v>
      </c>
      <c r="I29" s="43">
        <v>19</v>
      </c>
      <c r="J29" s="44">
        <f>(rank_bet!$I29/INDEX(rank_bet!$B29:$I29,MATCH(TRUE,INDEX((rank_bet!$B29:$I29&lt;&gt;""),0),0)))-1</f>
        <v>0.22580645161290325</v>
      </c>
      <c r="K29" s="45">
        <f>_xlfn.STDEV.P(rank_bet!$B29:$I29)/AVERAGE(rank_bet!$B29:$I29)</f>
        <v>0.43408927667222075</v>
      </c>
    </row>
    <row r="30" spans="1:11" x14ac:dyDescent="0.25">
      <c r="A30" s="38" t="s">
        <v>47</v>
      </c>
      <c r="B30" s="39"/>
      <c r="C30" s="39"/>
      <c r="D30" s="39"/>
      <c r="E30" s="39">
        <v>37</v>
      </c>
      <c r="F30" s="39">
        <v>43</v>
      </c>
      <c r="G30" s="39">
        <v>37</v>
      </c>
      <c r="H30" s="39">
        <v>44</v>
      </c>
      <c r="I30" s="39">
        <v>46</v>
      </c>
      <c r="J30" s="40">
        <f>(rank_bet!$I30/INDEX(rank_bet!$B30:$I30,MATCH(TRUE,INDEX((rank_bet!$B30:$I30&lt;&gt;""),0),0)))-1</f>
        <v>0.2432432432432432</v>
      </c>
      <c r="K30" s="41">
        <f>_xlfn.STDEV.P(rank_bet!$B30:$I30)/AVERAGE(rank_bet!$B30:$I30)</f>
        <v>8.9860266848977174E-2</v>
      </c>
    </row>
    <row r="31" spans="1:11" x14ac:dyDescent="0.25">
      <c r="A31" s="42" t="s">
        <v>10</v>
      </c>
      <c r="B31" s="43">
        <v>12.5</v>
      </c>
      <c r="C31" s="43">
        <v>8.5</v>
      </c>
      <c r="D31" s="43">
        <v>21</v>
      </c>
      <c r="E31" s="43">
        <v>21.5</v>
      </c>
      <c r="F31" s="43">
        <v>6.5</v>
      </c>
      <c r="G31" s="43">
        <v>4</v>
      </c>
      <c r="H31" s="43">
        <v>17</v>
      </c>
      <c r="I31" s="43">
        <v>16</v>
      </c>
      <c r="J31" s="44">
        <f>(rank_bet!$I31/INDEX(rank_bet!$B31:$I31,MATCH(TRUE,INDEX((rank_bet!$B31:$I31&lt;&gt;""),0),0)))-1</f>
        <v>0.28000000000000003</v>
      </c>
      <c r="K31" s="45">
        <f>_xlfn.STDEV.P(rank_bet!$B31:$I31)/AVERAGE(rank_bet!$B31:$I31)</f>
        <v>0.46079600133162807</v>
      </c>
    </row>
    <row r="32" spans="1:11" x14ac:dyDescent="0.25">
      <c r="A32" s="38" t="s">
        <v>42</v>
      </c>
      <c r="B32" s="39"/>
      <c r="C32" s="39"/>
      <c r="D32" s="39">
        <v>29</v>
      </c>
      <c r="E32" s="39">
        <v>31</v>
      </c>
      <c r="F32" s="39">
        <v>9</v>
      </c>
      <c r="G32" s="39">
        <v>33</v>
      </c>
      <c r="H32" s="39">
        <v>19</v>
      </c>
      <c r="I32" s="39">
        <v>39</v>
      </c>
      <c r="J32" s="40">
        <f>(rank_bet!$I32/INDEX(rank_bet!$B32:$I32,MATCH(TRUE,INDEX((rank_bet!$B32:$I32&lt;&gt;""),0),0)))-1</f>
        <v>0.34482758620689657</v>
      </c>
      <c r="K32" s="41">
        <f>_xlfn.STDEV.P(rank_bet!$B32:$I32)/AVERAGE(rank_bet!$B32:$I32)</f>
        <v>0.37102055199139578</v>
      </c>
    </row>
    <row r="33" spans="1:11" x14ac:dyDescent="0.25">
      <c r="A33" s="42" t="s">
        <v>30</v>
      </c>
      <c r="B33" s="43"/>
      <c r="C33" s="43">
        <v>23.5</v>
      </c>
      <c r="D33" s="43">
        <v>6.5</v>
      </c>
      <c r="E33" s="43">
        <v>6.5</v>
      </c>
      <c r="F33" s="43">
        <v>36</v>
      </c>
      <c r="G33" s="43">
        <v>30</v>
      </c>
      <c r="H33" s="43">
        <v>32</v>
      </c>
      <c r="I33" s="43">
        <v>34</v>
      </c>
      <c r="J33" s="44">
        <f>(rank_bet!$I33/INDEX(rank_bet!$B33:$I33,MATCH(TRUE,INDEX((rank_bet!$B33:$I33&lt;&gt;""),0),0)))-1</f>
        <v>0.44680851063829796</v>
      </c>
      <c r="K33" s="45">
        <f>_xlfn.STDEV.P(rank_bet!$B33:$I33)/AVERAGE(rank_bet!$B33:$I33)</f>
        <v>0.48566884421518719</v>
      </c>
    </row>
    <row r="34" spans="1:11" x14ac:dyDescent="0.25">
      <c r="A34" s="38" t="s">
        <v>28</v>
      </c>
      <c r="B34" s="39"/>
      <c r="C34" s="39">
        <v>23.5</v>
      </c>
      <c r="D34" s="39"/>
      <c r="E34" s="39">
        <v>32</v>
      </c>
      <c r="F34" s="39">
        <v>27</v>
      </c>
      <c r="G34" s="39">
        <v>38</v>
      </c>
      <c r="H34" s="39">
        <v>49.5</v>
      </c>
      <c r="I34" s="39">
        <v>35</v>
      </c>
      <c r="J34" s="40">
        <f>(rank_bet!$I34/INDEX(rank_bet!$B34:$I34,MATCH(TRUE,INDEX((rank_bet!$B34:$I34&lt;&gt;""),0),0)))-1</f>
        <v>0.4893617021276595</v>
      </c>
      <c r="K34" s="41">
        <f>_xlfn.STDEV.P(rank_bet!$B34:$I34)/AVERAGE(rank_bet!$B34:$I34)</f>
        <v>0.24497325911199455</v>
      </c>
    </row>
    <row r="35" spans="1:11" x14ac:dyDescent="0.25">
      <c r="A35" s="42" t="s">
        <v>11</v>
      </c>
      <c r="B35" s="43">
        <v>14</v>
      </c>
      <c r="C35" s="43">
        <v>11</v>
      </c>
      <c r="D35" s="43">
        <v>30</v>
      </c>
      <c r="E35" s="43">
        <v>19</v>
      </c>
      <c r="F35" s="43">
        <v>21</v>
      </c>
      <c r="G35" s="43">
        <v>32</v>
      </c>
      <c r="H35" s="43">
        <v>35</v>
      </c>
      <c r="I35" s="43">
        <v>22</v>
      </c>
      <c r="J35" s="44">
        <f>(rank_bet!$I35/INDEX(rank_bet!$B35:$I35,MATCH(TRUE,INDEX((rank_bet!$B35:$I35&lt;&gt;""),0),0)))-1</f>
        <v>0.5714285714285714</v>
      </c>
      <c r="K35" s="45">
        <f>_xlfn.STDEV.P(rank_bet!$B35:$I35)/AVERAGE(rank_bet!$B35:$I35)</f>
        <v>0.35053294557819781</v>
      </c>
    </row>
    <row r="36" spans="1:11" x14ac:dyDescent="0.25">
      <c r="A36" s="38" t="s">
        <v>24</v>
      </c>
      <c r="B36" s="39">
        <v>12.5</v>
      </c>
      <c r="C36" s="39">
        <v>20</v>
      </c>
      <c r="D36" s="39">
        <v>16</v>
      </c>
      <c r="E36" s="39">
        <v>8</v>
      </c>
      <c r="F36" s="39">
        <v>18.5</v>
      </c>
      <c r="G36" s="39">
        <v>23</v>
      </c>
      <c r="H36" s="39">
        <v>24</v>
      </c>
      <c r="I36" s="39">
        <v>21</v>
      </c>
      <c r="J36" s="40">
        <f>(rank_bet!$I36/INDEX(rank_bet!$B36:$I36,MATCH(TRUE,INDEX((rank_bet!$B36:$I36&lt;&gt;""),0),0)))-1</f>
        <v>0.67999999999999994</v>
      </c>
      <c r="K36" s="41">
        <f>_xlfn.STDEV.P(rank_bet!$B36:$I36)/AVERAGE(rank_bet!$B36:$I36)</f>
        <v>0.28551686241389657</v>
      </c>
    </row>
    <row r="37" spans="1:11" x14ac:dyDescent="0.25">
      <c r="A37" s="42" t="s">
        <v>38</v>
      </c>
      <c r="B37" s="43"/>
      <c r="C37" s="43"/>
      <c r="D37" s="43">
        <v>27</v>
      </c>
      <c r="E37" s="43">
        <v>33</v>
      </c>
      <c r="F37" s="43">
        <v>33</v>
      </c>
      <c r="G37" s="43">
        <v>27</v>
      </c>
      <c r="H37" s="43">
        <v>34</v>
      </c>
      <c r="I37" s="43">
        <v>47</v>
      </c>
      <c r="J37" s="44">
        <f>(rank_bet!$I37/INDEX(rank_bet!$B37:$I37,MATCH(TRUE,INDEX((rank_bet!$B37:$I37&lt;&gt;""),0),0)))-1</f>
        <v>0.7407407407407407</v>
      </c>
      <c r="K37" s="45">
        <f>_xlfn.STDEV.P(rank_bet!$B37:$I37)/AVERAGE(rank_bet!$B37:$I37)</f>
        <v>0.19931567785084706</v>
      </c>
    </row>
    <row r="38" spans="1:11" x14ac:dyDescent="0.25">
      <c r="A38" s="38" t="s">
        <v>55</v>
      </c>
      <c r="B38" s="39"/>
      <c r="C38" s="39"/>
      <c r="D38" s="39"/>
      <c r="E38" s="39"/>
      <c r="F38" s="39">
        <v>29</v>
      </c>
      <c r="G38" s="39">
        <v>41</v>
      </c>
      <c r="H38" s="39">
        <v>46</v>
      </c>
      <c r="I38" s="39">
        <v>51.5</v>
      </c>
      <c r="J38" s="40">
        <f>(rank_bet!$I38/INDEX(rank_bet!$B38:$I38,MATCH(TRUE,INDEX((rank_bet!$B38:$I38&lt;&gt;""),0),0)))-1</f>
        <v>0.77586206896551735</v>
      </c>
      <c r="K38" s="41">
        <f>_xlfn.STDEV.P(rank_bet!$B38:$I38)/AVERAGE(rank_bet!$B38:$I38)</f>
        <v>0.19843450572680899</v>
      </c>
    </row>
    <row r="39" spans="1:11" x14ac:dyDescent="0.25">
      <c r="A39" s="42" t="s">
        <v>17</v>
      </c>
      <c r="B39" s="43">
        <v>15.5</v>
      </c>
      <c r="C39" s="43">
        <v>16.5</v>
      </c>
      <c r="D39" s="43">
        <v>16</v>
      </c>
      <c r="E39" s="43">
        <v>21.5</v>
      </c>
      <c r="F39" s="43">
        <v>18.5</v>
      </c>
      <c r="G39" s="43">
        <v>13</v>
      </c>
      <c r="H39" s="43">
        <v>13</v>
      </c>
      <c r="I39" s="43">
        <v>28</v>
      </c>
      <c r="J39" s="44">
        <f>(rank_bet!$I39/INDEX(rank_bet!$B39:$I39,MATCH(TRUE,INDEX((rank_bet!$B39:$I39&lt;&gt;""),0),0)))-1</f>
        <v>0.80645161290322576</v>
      </c>
      <c r="K39" s="45">
        <f>_xlfn.STDEV.P(rank_bet!$B39:$I39)/AVERAGE(rank_bet!$B39:$I39)</f>
        <v>0.26312030552492122</v>
      </c>
    </row>
    <row r="40" spans="1:11" x14ac:dyDescent="0.25">
      <c r="A40" s="38" t="s">
        <v>13</v>
      </c>
      <c r="B40" s="39">
        <v>7.5</v>
      </c>
      <c r="C40" s="39">
        <v>8.5</v>
      </c>
      <c r="D40" s="39">
        <v>16</v>
      </c>
      <c r="E40" s="39">
        <v>21.5</v>
      </c>
      <c r="F40" s="39">
        <v>22.5</v>
      </c>
      <c r="G40" s="39">
        <v>14</v>
      </c>
      <c r="H40" s="39">
        <v>18</v>
      </c>
      <c r="I40" s="39">
        <v>14</v>
      </c>
      <c r="J40" s="40">
        <f>(rank_bet!$I40/INDEX(rank_bet!$B40:$I40,MATCH(TRUE,INDEX((rank_bet!$B40:$I40&lt;&gt;""),0),0)))-1</f>
        <v>0.8666666666666667</v>
      </c>
      <c r="K40" s="41">
        <f>_xlfn.STDEV.P(rank_bet!$B40:$I40)/AVERAGE(rank_bet!$B40:$I40)</f>
        <v>0.3347635714206908</v>
      </c>
    </row>
    <row r="41" spans="1:11" x14ac:dyDescent="0.25">
      <c r="A41" s="42" t="s">
        <v>22</v>
      </c>
      <c r="B41" s="43">
        <v>2</v>
      </c>
      <c r="C41" s="43">
        <v>13.5</v>
      </c>
      <c r="D41" s="43">
        <v>16</v>
      </c>
      <c r="E41" s="43">
        <v>12.5</v>
      </c>
      <c r="F41" s="43">
        <v>12</v>
      </c>
      <c r="G41" s="43">
        <v>24.5</v>
      </c>
      <c r="H41" s="43">
        <v>8</v>
      </c>
      <c r="I41" s="43">
        <v>4</v>
      </c>
      <c r="J41" s="44">
        <f>(rank_bet!$I41/INDEX(rank_bet!$B41:$I41,MATCH(TRUE,INDEX((rank_bet!$B41:$I41&lt;&gt;""),0),0)))-1</f>
        <v>1</v>
      </c>
      <c r="K41" s="45">
        <f>_xlfn.STDEV.P(rank_bet!$B41:$I41)/AVERAGE(rank_bet!$B41:$I41)</f>
        <v>0.57467874596723334</v>
      </c>
    </row>
    <row r="42" spans="1:11" x14ac:dyDescent="0.25">
      <c r="A42" s="38" t="s">
        <v>36</v>
      </c>
      <c r="B42" s="39"/>
      <c r="C42" s="39"/>
      <c r="D42" s="39">
        <v>19</v>
      </c>
      <c r="E42" s="39">
        <v>27</v>
      </c>
      <c r="F42" s="39">
        <v>40</v>
      </c>
      <c r="G42" s="39">
        <v>35</v>
      </c>
      <c r="H42" s="39">
        <v>39</v>
      </c>
      <c r="I42" s="39">
        <v>42</v>
      </c>
      <c r="J42" s="40">
        <f>(rank_bet!$I42/INDEX(rank_bet!$B42:$I42,MATCH(TRUE,INDEX((rank_bet!$B42:$I42&lt;&gt;""),0),0)))-1</f>
        <v>1.2105263157894739</v>
      </c>
      <c r="K42" s="41">
        <f>_xlfn.STDEV.P(rank_bet!$B42:$I42)/AVERAGE(rank_bet!$B42:$I42)</f>
        <v>0.24232154951525584</v>
      </c>
    </row>
    <row r="43" spans="1:11" x14ac:dyDescent="0.25">
      <c r="A43" s="42" t="s">
        <v>9</v>
      </c>
      <c r="B43" s="43">
        <v>10</v>
      </c>
      <c r="C43" s="43">
        <v>3</v>
      </c>
      <c r="D43" s="43">
        <v>20</v>
      </c>
      <c r="E43" s="43">
        <v>25</v>
      </c>
      <c r="F43" s="43">
        <v>34</v>
      </c>
      <c r="G43" s="43">
        <v>28</v>
      </c>
      <c r="H43" s="43">
        <v>9</v>
      </c>
      <c r="I43" s="43">
        <v>23</v>
      </c>
      <c r="J43" s="44">
        <f>(rank_bet!$I43/INDEX(rank_bet!$B43:$I43,MATCH(TRUE,INDEX((rank_bet!$B43:$I43&lt;&gt;""),0),0)))-1</f>
        <v>1.2999999999999998</v>
      </c>
      <c r="K43" s="45">
        <f>_xlfn.STDEV.P(rank_bet!$B43:$I43)/AVERAGE(rank_bet!$B43:$I43)</f>
        <v>0.52499835113842119</v>
      </c>
    </row>
    <row r="44" spans="1:11" x14ac:dyDescent="0.25">
      <c r="A44" s="38" t="s">
        <v>21</v>
      </c>
      <c r="B44" s="39">
        <v>17</v>
      </c>
      <c r="C44" s="39">
        <v>21</v>
      </c>
      <c r="D44" s="39">
        <v>6.5</v>
      </c>
      <c r="E44" s="39">
        <v>25</v>
      </c>
      <c r="F44" s="39">
        <v>24</v>
      </c>
      <c r="G44" s="39">
        <v>22</v>
      </c>
      <c r="H44" s="39">
        <v>31</v>
      </c>
      <c r="I44" s="39">
        <v>40</v>
      </c>
      <c r="J44" s="40">
        <f>(rank_bet!$I44/INDEX(rank_bet!$B44:$I44,MATCH(TRUE,INDEX((rank_bet!$B44:$I44&lt;&gt;""),0),0)))-1</f>
        <v>1.3529411764705883</v>
      </c>
      <c r="K44" s="41">
        <f>_xlfn.STDEV.P(rank_bet!$B44:$I44)/AVERAGE(rank_bet!$B44:$I44)</f>
        <v>0.39269505062384757</v>
      </c>
    </row>
    <row r="45" spans="1:11" x14ac:dyDescent="0.25">
      <c r="A45" s="42" t="s">
        <v>19</v>
      </c>
      <c r="B45" s="43">
        <v>7.5</v>
      </c>
      <c r="C45" s="43">
        <v>8.5</v>
      </c>
      <c r="D45" s="43">
        <v>3</v>
      </c>
      <c r="E45" s="43">
        <v>21.5</v>
      </c>
      <c r="F45" s="43">
        <v>12</v>
      </c>
      <c r="G45" s="43">
        <v>3</v>
      </c>
      <c r="H45" s="43">
        <v>16</v>
      </c>
      <c r="I45" s="43">
        <v>18</v>
      </c>
      <c r="J45" s="44">
        <f>(rank_bet!$I45/INDEX(rank_bet!$B45:$I45,MATCH(TRUE,INDEX((rank_bet!$B45:$I45&lt;&gt;""),0),0)))-1</f>
        <v>1.4</v>
      </c>
      <c r="K45" s="45">
        <f>_xlfn.STDEV.P(rank_bet!$B45:$I45)/AVERAGE(rank_bet!$B45:$I45)</f>
        <v>0.57536475309788804</v>
      </c>
    </row>
    <row r="46" spans="1:11" x14ac:dyDescent="0.25">
      <c r="A46" s="38" t="s">
        <v>12</v>
      </c>
      <c r="B46" s="39">
        <v>9</v>
      </c>
      <c r="C46" s="39">
        <v>3</v>
      </c>
      <c r="D46" s="39">
        <v>3</v>
      </c>
      <c r="E46" s="39">
        <v>12.5</v>
      </c>
      <c r="F46" s="39">
        <v>18.5</v>
      </c>
      <c r="G46" s="39">
        <v>12</v>
      </c>
      <c r="H46" s="39">
        <v>23</v>
      </c>
      <c r="I46" s="39">
        <v>25</v>
      </c>
      <c r="J46" s="40">
        <f>(rank_bet!$I46/INDEX(rank_bet!$B46:$I46,MATCH(TRUE,INDEX((rank_bet!$B46:$I46&lt;&gt;""),0),0)))-1</f>
        <v>1.7777777777777777</v>
      </c>
      <c r="K46" s="41">
        <f>_xlfn.STDEV.P(rank_bet!$B46:$I46)/AVERAGE(rank_bet!$B46:$I46)</f>
        <v>0.59126187230159988</v>
      </c>
    </row>
    <row r="47" spans="1:11" x14ac:dyDescent="0.25">
      <c r="A47" s="42" t="s">
        <v>18</v>
      </c>
      <c r="B47" s="43">
        <v>11</v>
      </c>
      <c r="C47" s="43">
        <v>16.5</v>
      </c>
      <c r="D47" s="43">
        <v>22</v>
      </c>
      <c r="E47" s="43">
        <v>25</v>
      </c>
      <c r="F47" s="43">
        <v>25.5</v>
      </c>
      <c r="G47" s="43">
        <v>29</v>
      </c>
      <c r="H47" s="43">
        <v>27</v>
      </c>
      <c r="I47" s="43">
        <v>33</v>
      </c>
      <c r="J47" s="44">
        <f>(rank_bet!$I47/INDEX(rank_bet!$B47:$I47,MATCH(TRUE,INDEX((rank_bet!$B47:$I47&lt;&gt;""),0),0)))-1</f>
        <v>2</v>
      </c>
      <c r="K47" s="45">
        <f>_xlfn.STDEV.P(rank_bet!$B47:$I47)/AVERAGE(rank_bet!$B47:$I47)</f>
        <v>0.27852004631220861</v>
      </c>
    </row>
    <row r="48" spans="1:11" x14ac:dyDescent="0.25">
      <c r="A48" s="38" t="s">
        <v>41</v>
      </c>
      <c r="B48" s="39"/>
      <c r="C48" s="39"/>
      <c r="D48" s="39">
        <v>12</v>
      </c>
      <c r="E48" s="39">
        <v>34</v>
      </c>
      <c r="F48" s="39">
        <v>38</v>
      </c>
      <c r="G48" s="39">
        <v>39</v>
      </c>
      <c r="H48" s="39">
        <v>42</v>
      </c>
      <c r="I48" s="39">
        <v>49</v>
      </c>
      <c r="J48" s="40">
        <f>(rank_bet!$I48/INDEX(rank_bet!$B48:$I48,MATCH(TRUE,INDEX((rank_bet!$B48:$I48&lt;&gt;""),0),0)))-1</f>
        <v>3.083333333333333</v>
      </c>
      <c r="K48" s="41">
        <f>_xlfn.STDEV.P(rank_bet!$B48:$I48)/AVERAGE(rank_bet!$B48:$I48)</f>
        <v>0.32320778440730064</v>
      </c>
    </row>
    <row r="49" spans="1:11" x14ac:dyDescent="0.25">
      <c r="A49" s="42" t="s">
        <v>35</v>
      </c>
      <c r="B49" s="43"/>
      <c r="C49" s="43"/>
      <c r="D49" s="43">
        <v>10</v>
      </c>
      <c r="E49" s="43">
        <v>28</v>
      </c>
      <c r="F49" s="43">
        <v>32</v>
      </c>
      <c r="G49" s="43">
        <v>40</v>
      </c>
      <c r="H49" s="43">
        <v>41</v>
      </c>
      <c r="I49" s="43">
        <v>44</v>
      </c>
      <c r="J49" s="44">
        <f>(rank_bet!$I49/INDEX(rank_bet!$B49:$I49,MATCH(TRUE,INDEX((rank_bet!$B49:$I49&lt;&gt;""),0),0)))-1</f>
        <v>3.4000000000000004</v>
      </c>
      <c r="K49" s="45">
        <f>_xlfn.STDEV.P(rank_bet!$B49:$I49)/AVERAGE(rank_bet!$B49:$I49)</f>
        <v>0.35250582268891073</v>
      </c>
    </row>
    <row r="50" spans="1:11" x14ac:dyDescent="0.25">
      <c r="A50" s="38" t="s">
        <v>23</v>
      </c>
      <c r="B50" s="39">
        <v>2</v>
      </c>
      <c r="C50" s="39">
        <v>13.5</v>
      </c>
      <c r="D50" s="39">
        <v>3</v>
      </c>
      <c r="E50" s="39">
        <v>12.5</v>
      </c>
      <c r="F50" s="39">
        <v>2</v>
      </c>
      <c r="G50" s="39">
        <v>18.5</v>
      </c>
      <c r="H50" s="39">
        <v>14</v>
      </c>
      <c r="I50" s="39">
        <v>10</v>
      </c>
      <c r="J50" s="40">
        <f>(rank_bet!$I50/INDEX(rank_bet!$B50:$I50,MATCH(TRUE,INDEX((rank_bet!$B50:$I50&lt;&gt;""),0),0)))-1</f>
        <v>4</v>
      </c>
      <c r="K50" s="41">
        <f>_xlfn.STDEV.P(rank_bet!$B50:$I50)/AVERAGE(rank_bet!$B50:$I50)</f>
        <v>0.62823218010512949</v>
      </c>
    </row>
    <row r="51" spans="1:11" x14ac:dyDescent="0.25">
      <c r="A51" s="42" t="s">
        <v>25</v>
      </c>
      <c r="B51" s="43">
        <v>4</v>
      </c>
      <c r="C51" s="43">
        <v>18</v>
      </c>
      <c r="D51" s="43">
        <v>23</v>
      </c>
      <c r="E51" s="43">
        <v>4</v>
      </c>
      <c r="F51" s="43">
        <v>12</v>
      </c>
      <c r="G51" s="43">
        <v>9</v>
      </c>
      <c r="H51" s="43">
        <v>12</v>
      </c>
      <c r="I51" s="43">
        <v>20</v>
      </c>
      <c r="J51" s="44">
        <f>(rank_bet!$I51/INDEX(rank_bet!$B51:$I51,MATCH(TRUE,INDEX((rank_bet!$B51:$I51&lt;&gt;""),0),0)))-1</f>
        <v>4</v>
      </c>
      <c r="K51" s="45">
        <f>_xlfn.STDEV.P(rank_bet!$B51:$I51)/AVERAGE(rank_bet!$B51:$I51)</f>
        <v>0.52136218824738556</v>
      </c>
    </row>
    <row r="52" spans="1:11" x14ac:dyDescent="0.25">
      <c r="A52" s="38" t="s">
        <v>14</v>
      </c>
      <c r="B52" s="39">
        <v>2</v>
      </c>
      <c r="C52" s="39">
        <v>3</v>
      </c>
      <c r="D52" s="39">
        <v>3</v>
      </c>
      <c r="E52" s="39">
        <v>2</v>
      </c>
      <c r="F52" s="39">
        <v>15.5</v>
      </c>
      <c r="G52" s="39">
        <v>18.5</v>
      </c>
      <c r="H52" s="39">
        <v>1</v>
      </c>
      <c r="I52" s="39">
        <v>12</v>
      </c>
      <c r="J52" s="40">
        <f>(rank_bet!$I52/INDEX(rank_bet!$B52:$I52,MATCH(TRUE,INDEX((rank_bet!$B52:$I52&lt;&gt;""),0),0)))-1</f>
        <v>5</v>
      </c>
      <c r="K52" s="41">
        <f>_xlfn.STDEV.P(rank_bet!$B52:$I52)/AVERAGE(rank_bet!$B52:$I52)</f>
        <v>0.92484598969103171</v>
      </c>
    </row>
    <row r="53" spans="1:11" x14ac:dyDescent="0.25">
      <c r="A53" s="31" t="s">
        <v>31</v>
      </c>
      <c r="B53" s="32"/>
      <c r="C53" s="32">
        <v>6</v>
      </c>
      <c r="D53" s="32">
        <v>32.5</v>
      </c>
      <c r="E53" s="32">
        <v>35</v>
      </c>
      <c r="F53" s="32">
        <v>41</v>
      </c>
      <c r="G53" s="32">
        <v>34</v>
      </c>
      <c r="H53" s="32">
        <v>38</v>
      </c>
      <c r="I53" s="32">
        <v>51.5</v>
      </c>
      <c r="J53" s="33">
        <f>(rank_bet!$I53/INDEX(rank_bet!$B53:$I53,MATCH(TRUE,INDEX((rank_bet!$B53:$I53&lt;&gt;""),0),0)))-1</f>
        <v>7.5833333333333339</v>
      </c>
      <c r="K53" s="34">
        <f>_xlfn.STDEV.P(rank_bet!$B53:$I53)/AVERAGE(rank_bet!$B53:$I53)</f>
        <v>0.37837295089025313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6 4 2 7 0 e b - 9 7 3 5 - 4 2 4 7 - b b 4 9 - 0 4 0 9 f 8 6 8 c 2 b a "   x m l n s = " h t t p : / / s c h e m a s . m i c r o s o f t . c o m / D a t a M a s h u p " > A A A A A L Y E A A B Q S w M E F A A C A A g A A 4 7 2 U C L O / 5 C n A A A A + Q A A A B I A H A B D b 2 5 m a W c v U G F j a 2 F n Z S 5 4 b W w g o h g A K K A U A A A A A A A A A A A A A A A A A A A A A A A A A A A A h Y / N C o J A G E V f R W b v / E l R 8 j l C b R O i I N o O N u m Q j u K M j e / W o k f q F R L K a t f y H s 7 i 3 M f t D u l Q V 8 F V d V Y 3 J k E M U x Q o k z c n b Y o E 9 e 4 c L l A q Y C v z i y x U M M r G x o M 9 J a h 0 r o 0 J 8 d 5 j H + G m K w i n l J F j t t n n p a o l + s j 6 v x x q Y 5 0 0 u U I C D q 8 Y w f G c 4 R l b c s w i y o B M H D J t v g 4 f k z E F 8 g N h 3 V e u 7 5 R o X b j a A Z k m k P c N 8 Q R Q S w M E F A A C A A g A A 4 7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O 9 l A Y y t h c r Q E A A B I J A A A T A B w A R m 9 y b X V s Y X M v U 2 V j d G l v b j E u b S C i G A A o o B Q A A A A A A A A A A A A A A A A A A A A A A A A A A A D t U 8 F O 2 0 A Q v U f K P 6 y W i y O t r C S Q Q K l 8 Q K a o p 6 o l B i F h h N b 2 N K x Y 7 0 Q 7 6 7 Q o y v d w 6 l f w Y 9 0 4 m E R V f I U e 4 o u f 3 r 6 d e T N + J s i d Q s M m 6 / f g c 7 f T 7 d C D t F C w A 2 6 l e b z P w P 0 C M C w Y 9 j i L m A b X 7 T D / X K B x 4 I m Y 5 u E 5 5 l U J x g U X S k M Y r 0 6 M o 4 D H p + k V g a V 0 K j O r Q I e + 4 h R 0 2 u g p 9 Y 2 A 0 t U 1 j 7 f a h T n N e U / c n o N W p X J g I y 6 4 Y D H q q j Q U f R L s i 8 m x U G Y a j U f 9 / k C w H x U 6 m L g n D d E G h t / Q w F 1 P r C 0 f 8 F h m 8 P I s 9 Q M S + 2 6 x x L k q k F Z z J T L z 8 p p z 8 B V k 4 W 0 H 9 Y y C 3 b 7 S Z 1 p P c q m l p c j Z a r v u t d R o 2 a T K y C l X v f w p c F P z E m Z a 5 u A l F Q S t F g Q P V x N y 8 S q 3 z b 0 E f j u x 4 D f D / m D g N 1 C D Y Q M O G 3 D U g F E D x g 0 4 b s A J X 2 4 c J 2 q G 7 E z 7 z c p t s 4 n / C P Q T b b n e d P I 0 A w p 2 z i c W G 1 P O y 5 i p y g z s U r D F m 8 d d / G E L f 9 T C j 1 r 4 c Q t / 3 M K f / M M v e 9 2 O M r v X s f 0 b 1 K n M N R K 8 Q / r r P v v s 7 7 P / H 2 W f n E X z + A 7 h X z f a p 3 + f / g 9 M / 1 9 Q S w E C L Q A U A A I A C A A D j v Z Q I s 7 / k K c A A A D 5 A A A A E g A A A A A A A A A A A A A A A A A A A A A A Q 2 9 u Z m l n L 1 B h Y 2 t h Z 2 U u e G 1 s U E s B A i 0 A F A A C A A g A A 4 7 2 U A / K 6 a u k A A A A 6 Q A A A B M A A A A A A A A A A A A A A A A A 8 w A A A F t D b 2 5 0 Z W 5 0 X 1 R 5 c G V z X S 5 4 b W x Q S w E C L Q A U A A I A C A A D j v Z Q G M r Y X K 0 B A A A S C Q A A E w A A A A A A A A A A A A A A A A D k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J g A A A A A A A A I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Y W 5 r X 2 J l d H d l Z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J U M T c 6 M T M 6 N D E u N D I z N z A 4 M F o i I C 8 + P E V u d H J 5 I F R 5 c G U 9 I k Z p b G x D b 2 x 1 b W 5 U e X B l c y I g V m F s d W U 9 I n N C Z 1 V G Q l F V R k J R V U Y i I C 8 + P E V u d H J 5 I F R 5 c G U 9 I k Z p b G x D b 2 x 1 b W 5 O Y W 1 l c y I g V m F s d W U 9 I n N b J n F 1 b 3 Q 7 Q 2 9 s d W 1 u M S Z x d W 9 0 O y w m c X V v d D t Y M j A x M S Z x d W 9 0 O y w m c X V v d D t Y M j A x M i Z x d W 9 0 O y w m c X V v d D t Y M j A x M y Z x d W 9 0 O y w m c X V v d D t Y M j A x N C Z x d W 9 0 O y w m c X V v d D t Y M j A x N S Z x d W 9 0 O y w m c X V v d D t Y M j A x N i Z x d W 9 0 O y w m c X V v d D t Y M j A x N y Z x d W 9 0 O y w m c X V v d D t Y M j A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t f Y m V 0 d 2 V l b i A o M i k v R m 9 u d G U u e 0 N v b H V t b j E s M H 0 m c X V v d D s s J n F 1 b 3 Q 7 U 2 V j d G l v b j E v c m F u a 1 9 i Z X R 3 Z W V u I C g y K S 9 U a X B v I E F s d G V y Y W R v L n t Y M j A x M S w x f S Z x d W 9 0 O y w m c X V v d D t T Z W N 0 a W 9 u M S 9 y Y W 5 r X 2 J l d H d l Z W 4 g K D I p L 1 R p c G 8 g Q W x 0 Z X J h Z G 8 u e 1 g y M D E y L D J 9 J n F 1 b 3 Q 7 L C Z x d W 9 0 O 1 N l Y 3 R p b 2 4 x L 3 J h b m t f Y m V 0 d 2 V l b i A o M i k v V G l w b y B B b H R l c m F k b y 5 7 W D I w M T M s M 3 0 m c X V v d D s s J n F 1 b 3 Q 7 U 2 V j d G l v b j E v c m F u a 1 9 i Z X R 3 Z W V u I C g y K S 9 U a X B v I E F s d G V y Y W R v L n t Y M j A x N C w 0 f S Z x d W 9 0 O y w m c X V v d D t T Z W N 0 a W 9 u M S 9 y Y W 5 r X 2 J l d H d l Z W 4 g K D I p L 1 R p c G 8 g Q W x 0 Z X J h Z G 8 u e 1 g y M D E 1 L D V 9 J n F 1 b 3 Q 7 L C Z x d W 9 0 O 1 N l Y 3 R p b 2 4 x L 3 J h b m t f Y m V 0 d 2 V l b i A o M i k v V G l w b y B B b H R l c m F k b y 5 7 W D I w M T Y s N n 0 m c X V v d D s s J n F 1 b 3 Q 7 U 2 V j d G l v b j E v c m F u a 1 9 i Z X R 3 Z W V u I C g y K S 9 U a X B v I E F s d G V y Y W R v L n t Y M j A x N y w 3 f S Z x d W 9 0 O y w m c X V v d D t T Z W N 0 a W 9 u M S 9 y Y W 5 r X 2 J l d H d l Z W 4 g K D I p L 1 R p c G 8 g Q W x 0 Z X J h Z G 8 u e 1 g y M D E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h b m t f Y m V 0 d 2 V l b i A o M i k v R m 9 u d G U u e 0 N v b H V t b j E s M H 0 m c X V v d D s s J n F 1 b 3 Q 7 U 2 V j d G l v b j E v c m F u a 1 9 i Z X R 3 Z W V u I C g y K S 9 U a X B v I E F s d G V y Y W R v L n t Y M j A x M S w x f S Z x d W 9 0 O y w m c X V v d D t T Z W N 0 a W 9 u M S 9 y Y W 5 r X 2 J l d H d l Z W 4 g K D I p L 1 R p c G 8 g Q W x 0 Z X J h Z G 8 u e 1 g y M D E y L D J 9 J n F 1 b 3 Q 7 L C Z x d W 9 0 O 1 N l Y 3 R p b 2 4 x L 3 J h b m t f Y m V 0 d 2 V l b i A o M i k v V G l w b y B B b H R l c m F k b y 5 7 W D I w M T M s M 3 0 m c X V v d D s s J n F 1 b 3 Q 7 U 2 V j d G l v b j E v c m F u a 1 9 i Z X R 3 Z W V u I C g y K S 9 U a X B v I E F s d G V y Y W R v L n t Y M j A x N C w 0 f S Z x d W 9 0 O y w m c X V v d D t T Z W N 0 a W 9 u M S 9 y Y W 5 r X 2 J l d H d l Z W 4 g K D I p L 1 R p c G 8 g Q W x 0 Z X J h Z G 8 u e 1 g y M D E 1 L D V 9 J n F 1 b 3 Q 7 L C Z x d W 9 0 O 1 N l Y 3 R p b 2 4 x L 3 J h b m t f Y m V 0 d 2 V l b i A o M i k v V G l w b y B B b H R l c m F k b y 5 7 W D I w M T Y s N n 0 m c X V v d D s s J n F 1 b 3 Q 7 U 2 V j d G l v b j E v c m F u a 1 9 i Z X R 3 Z W V u I C g y K S 9 U a X B v I E F s d G V y Y W R v L n t Y M j A x N y w 3 f S Z x d W 9 0 O y w m c X V v d D t T Z W N 0 a W 9 u M S 9 y Y W 5 r X 2 J l d H d l Z W 4 g K D I p L 1 R p c G 8 g Q W x 0 Z X J h Z G 8 u e 1 g y M D E 4 L D h 9 J n F 1 b 3 Q 7 X S w m c X V v d D t S Z W x h d G l v b n N o a X B J b m Z v J n F 1 b 3 Q 7 O l t d f S I g L z 4 8 R W 5 0 c n k g V H l w Z T 0 i T m F 2 a W d h d G l v b l N 0 Z X B O Y W 1 l I i B W Y W x 1 Z T 0 i c 0 5 h d m V n Y c O n w 6 N v I i A v P j x F b n R y e S B U e X B l P S J R d W V y e U l E I i B W Y W x 1 Z T 0 i c z V l O W Y z N D I 3 L T M x Z G E t N D k 0 Z i 0 4 Z m J m L T F m Y W V h Y T c 0 M D I x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h b m t f Y m V 0 d 2 V l b i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f Y m V 0 d 2 V l b i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1 9 j b G 9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M l Q x N z o x M z o w N C 4 z M T M 2 N T Y y W i I g L z 4 8 R W 5 0 c n k g V H l w Z T 0 i R m l s b E N v b H V t b l R 5 c G V z I i B W Y W x 1 Z T 0 i c 0 J n V U Z C U V V G Q l F V R i I g L z 4 8 R W 5 0 c n k g V H l w Z T 0 i R m l s b E N v b H V t b k 5 h b W V z I i B W Y W x 1 Z T 0 i c 1 s m c X V v d D t D b 2 x 1 b W 4 x J n F 1 b 3 Q 7 L C Z x d W 9 0 O 1 g y M D E x J n F 1 b 3 Q 7 L C Z x d W 9 0 O 1 g y M D E y J n F 1 b 3 Q 7 L C Z x d W 9 0 O 1 g y M D E z J n F 1 b 3 Q 7 L C Z x d W 9 0 O 1 g y M D E 0 J n F 1 b 3 Q 7 L C Z x d W 9 0 O 1 g y M D E 1 J n F 1 b 3 Q 7 L C Z x d W 9 0 O 1 g y M D E 2 J n F 1 b 3 Q 7 L C Z x d W 9 0 O 1 g y M D E 3 J n F 1 b 3 Q 7 L C Z x d W 9 0 O 1 g y M D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a 1 9 j b G 9 z Z S 9 G b 2 5 0 Z S 5 7 Q 2 9 s d W 1 u M S w w f S Z x d W 9 0 O y w m c X V v d D t T Z W N 0 a W 9 u M S 9 y Y W 5 r X 2 N s b 3 N l L 1 R p c G 8 g Q W x 0 Z X J h Z G 8 u e 1 g y M D E x L D F 9 J n F 1 b 3 Q 7 L C Z x d W 9 0 O 1 N l Y 3 R p b 2 4 x L 3 J h b m t f Y 2 x v c 2 U v V G l w b y B B b H R l c m F k b y 5 7 W D I w M T I s M n 0 m c X V v d D s s J n F 1 b 3 Q 7 U 2 V j d G l v b j E v c m F u a 1 9 j b G 9 z Z S 9 U a X B v I E F s d G V y Y W R v L n t Y M j A x M y w z f S Z x d W 9 0 O y w m c X V v d D t T Z W N 0 a W 9 u M S 9 y Y W 5 r X 2 N s b 3 N l L 1 R p c G 8 g Q W x 0 Z X J h Z G 8 u e 1 g y M D E 0 L D R 9 J n F 1 b 3 Q 7 L C Z x d W 9 0 O 1 N l Y 3 R p b 2 4 x L 3 J h b m t f Y 2 x v c 2 U v V G l w b y B B b H R l c m F k b y 5 7 W D I w M T U s N X 0 m c X V v d D s s J n F 1 b 3 Q 7 U 2 V j d G l v b j E v c m F u a 1 9 j b G 9 z Z S 9 U a X B v I E F s d G V y Y W R v L n t Y M j A x N i w 2 f S Z x d W 9 0 O y w m c X V v d D t T Z W N 0 a W 9 u M S 9 y Y W 5 r X 2 N s b 3 N l L 1 R p c G 8 g Q W x 0 Z X J h Z G 8 u e 1 g y M D E 3 L D d 9 J n F 1 b 3 Q 7 L C Z x d W 9 0 O 1 N l Y 3 R p b 2 4 x L 3 J h b m t f Y 2 x v c 2 U v V G l w b y B B b H R l c m F k b y 5 7 W D I w M T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F u a 1 9 j b G 9 z Z S 9 G b 2 5 0 Z S 5 7 Q 2 9 s d W 1 u M S w w f S Z x d W 9 0 O y w m c X V v d D t T Z W N 0 a W 9 u M S 9 y Y W 5 r X 2 N s b 3 N l L 1 R p c G 8 g Q W x 0 Z X J h Z G 8 u e 1 g y M D E x L D F 9 J n F 1 b 3 Q 7 L C Z x d W 9 0 O 1 N l Y 3 R p b 2 4 x L 3 J h b m t f Y 2 x v c 2 U v V G l w b y B B b H R l c m F k b y 5 7 W D I w M T I s M n 0 m c X V v d D s s J n F 1 b 3 Q 7 U 2 V j d G l v b j E v c m F u a 1 9 j b G 9 z Z S 9 U a X B v I E F s d G V y Y W R v L n t Y M j A x M y w z f S Z x d W 9 0 O y w m c X V v d D t T Z W N 0 a W 9 u M S 9 y Y W 5 r X 2 N s b 3 N l L 1 R p c G 8 g Q W x 0 Z X J h Z G 8 u e 1 g y M D E 0 L D R 9 J n F 1 b 3 Q 7 L C Z x d W 9 0 O 1 N l Y 3 R p b 2 4 x L 3 J h b m t f Y 2 x v c 2 U v V G l w b y B B b H R l c m F k b y 5 7 W D I w M T U s N X 0 m c X V v d D s s J n F 1 b 3 Q 7 U 2 V j d G l v b j E v c m F u a 1 9 j b G 9 z Z S 9 U a X B v I E F s d G V y Y W R v L n t Y M j A x N i w 2 f S Z x d W 9 0 O y w m c X V v d D t T Z W N 0 a W 9 u M S 9 y Y W 5 r X 2 N s b 3 N l L 1 R p c G 8 g Q W x 0 Z X J h Z G 8 u e 1 g y M D E 3 L D d 9 J n F 1 b 3 Q 7 L C Z x d W 9 0 O 1 N l Y 3 R p b 2 4 x L 3 J h b m t f Y 2 x v c 2 U v V G l w b y B B b H R l c m F k b y 5 7 W D I w M T g s O H 0 m c X V v d D t d L C Z x d W 9 0 O 1 J l b G F 0 a W 9 u c 2 h p c E l u Z m 8 m c X V v d D s 6 W 1 1 9 I i A v P j x F b n R y e S B U e X B l P S J O Y X Z p Z 2 F 0 a W 9 u U 3 R l c E 5 h b W U i I F Z h b H V l P S J z T m F 2 Z W d h w 6 f D o 2 8 i I C 8 + P E V u d H J 5 I F R 5 c G U 9 I l F 1 Z X J 5 S U Q i I F Z h b H V l P S J z M m N l M j l j N D M t Z j A y O C 0 0 O W V m L T k x Y m Y t M G N m Y m R h N z R l N D d i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F u a 1 9 j b G 9 z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f Y 2 x v c 2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f c 3 R y b 2 5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y V D E 3 O j E y O j I y L j g 5 M z Q x N z l a I i A v P j x F b n R y e S B U e X B l P S J G a W x s Q 2 9 s d W 1 u V H l w Z X M i I F Z h b H V l P S J z Q m d V R k J R V U Z C U V V G I i A v P j x F b n R y e S B U e X B l P S J G a W x s Q 2 9 s d W 1 u T m F t Z X M i I F Z h b H V l P S J z W y Z x d W 9 0 O 0 N v b H V t b j E m c X V v d D s s J n F 1 b 3 Q 7 W D I w M T E m c X V v d D s s J n F 1 b 3 Q 7 W D I w M T I m c X V v d D s s J n F 1 b 3 Q 7 W D I w M T M m c X V v d D s s J n F 1 b 3 Q 7 W D I w M T Q m c X V v d D s s J n F 1 b 3 Q 7 W D I w M T U m c X V v d D s s J n F 1 b 3 Q 7 W D I w M T Y m c X V v d D s s J n F 1 b 3 Q 7 W D I w M T c m c X V v d D s s J n F 1 b 3 Q 7 W D I w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r X 3 N 0 c m 9 u a y 9 G b 2 5 0 Z S 5 7 Q 2 9 s d W 1 u M S w w f S Z x d W 9 0 O y w m c X V v d D t T Z W N 0 a W 9 u M S 9 y Y W 5 r X 3 N 0 c m 9 u a y 9 U a X B v I E F s d G V y Y W R v L n t Y M j A x M S w x f S Z x d W 9 0 O y w m c X V v d D t T Z W N 0 a W 9 u M S 9 y Y W 5 r X 3 N 0 c m 9 u a y 9 U a X B v I E F s d G V y Y W R v L n t Y M j A x M i w y f S Z x d W 9 0 O y w m c X V v d D t T Z W N 0 a W 9 u M S 9 y Y W 5 r X 3 N 0 c m 9 u a y 9 U a X B v I E F s d G V y Y W R v L n t Y M j A x M y w z f S Z x d W 9 0 O y w m c X V v d D t T Z W N 0 a W 9 u M S 9 y Y W 5 r X 3 N 0 c m 9 u a y 9 U a X B v I E F s d G V y Y W R v L n t Y M j A x N C w 0 f S Z x d W 9 0 O y w m c X V v d D t T Z W N 0 a W 9 u M S 9 y Y W 5 r X 3 N 0 c m 9 u a y 9 U a X B v I E F s d G V y Y W R v L n t Y M j A x N S w 1 f S Z x d W 9 0 O y w m c X V v d D t T Z W N 0 a W 9 u M S 9 y Y W 5 r X 3 N 0 c m 9 u a y 9 U a X B v I E F s d G V y Y W R v L n t Y M j A x N i w 2 f S Z x d W 9 0 O y w m c X V v d D t T Z W N 0 a W 9 u M S 9 y Y W 5 r X 3 N 0 c m 9 u a y 9 U a X B v I E F s d G V y Y W R v L n t Y M j A x N y w 3 f S Z x d W 9 0 O y w m c X V v d D t T Z W N 0 a W 9 u M S 9 y Y W 5 r X 3 N 0 c m 9 u a y 9 U a X B v I E F s d G V y Y W R v L n t Y M j A x O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Y W 5 r X 3 N 0 c m 9 u a y 9 G b 2 5 0 Z S 5 7 Q 2 9 s d W 1 u M S w w f S Z x d W 9 0 O y w m c X V v d D t T Z W N 0 a W 9 u M S 9 y Y W 5 r X 3 N 0 c m 9 u a y 9 U a X B v I E F s d G V y Y W R v L n t Y M j A x M S w x f S Z x d W 9 0 O y w m c X V v d D t T Z W N 0 a W 9 u M S 9 y Y W 5 r X 3 N 0 c m 9 u a y 9 U a X B v I E F s d G V y Y W R v L n t Y M j A x M i w y f S Z x d W 9 0 O y w m c X V v d D t T Z W N 0 a W 9 u M S 9 y Y W 5 r X 3 N 0 c m 9 u a y 9 U a X B v I E F s d G V y Y W R v L n t Y M j A x M y w z f S Z x d W 9 0 O y w m c X V v d D t T Z W N 0 a W 9 u M S 9 y Y W 5 r X 3 N 0 c m 9 u a y 9 U a X B v I E F s d G V y Y W R v L n t Y M j A x N C w 0 f S Z x d W 9 0 O y w m c X V v d D t T Z W N 0 a W 9 u M S 9 y Y W 5 r X 3 N 0 c m 9 u a y 9 U a X B v I E F s d G V y Y W R v L n t Y M j A x N S w 1 f S Z x d W 9 0 O y w m c X V v d D t T Z W N 0 a W 9 u M S 9 y Y W 5 r X 3 N 0 c m 9 u a y 9 U a X B v I E F s d G V y Y W R v L n t Y M j A x N i w 2 f S Z x d W 9 0 O y w m c X V v d D t T Z W N 0 a W 9 u M S 9 y Y W 5 r X 3 N 0 c m 9 u a y 9 U a X B v I E F s d G V y Y W R v L n t Y M j A x N y w 3 f S Z x d W 9 0 O y w m c X V v d D t T Z W N 0 a W 9 u M S 9 y Y W 5 r X 3 N 0 c m 9 u a y 9 U a X B v I E F s d G V y Y W R v L n t Y M j A x O C w 4 f S Z x d W 9 0 O 1 0 s J n F 1 b 3 Q 7 U m V s Y X R p b 2 5 z a G l w S W 5 m b y Z x d W 9 0 O z p b X X 0 i I C 8 + P E V u d H J 5 I F R 5 c G U 9 I k F k Z G V k V G 9 E Y X R h T W 9 k Z W w i I F Z h b H V l P S J s M C I g L z 4 8 R W 5 0 c n k g V H l w Z T 0 i T m F 2 a W d h d G l v b l N 0 Z X B O Y W 1 l I i B W Y W x 1 Z T 0 i c 0 5 h d m V n Y c O n w 6 N v I i A v P j x F b n R y e S B U e X B l P S J R d W V y e U l E I i B W Y W x 1 Z T 0 i c 2 I 2 Y W Y x Z D h m L W Y z Z W M t N D Y 0 O S 1 h N m Q 2 L T M z N W R j M T h h Y W F j N S I g L z 4 8 L 1 N 0 Y W J s Z U V u d H J p Z X M + P C 9 J d G V t P j x J d G V t P j x J d G V t T G 9 j Y X R p b 2 4 + P E l 0 Z W 1 U e X B l P k Z v c m 1 1 b G E 8 L 0 l 0 Z W 1 U e X B l P j x J d G V t U G F 0 a D 5 T Z W N 0 a W 9 u M S 9 y Y W 5 r X 3 N 0 c m 9 u a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f c 3 R y b 2 5 r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X 3 N 0 c m 9 u a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X 3 N 0 c m 9 u a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X 2 N s b 3 N l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f Y 2 x v c 2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1 9 i Z X R 3 Z W V u J T I w K D I p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f Y m V 0 d 2 V l b i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d + G O q a z / z k m K b t H k f 6 S i M A A A A A A C A A A A A A A D Z g A A w A A A A B A A A A B j F j g O X W 3 t u U Q v f r g 2 a i 3 Q A A A A A A S A A A C g A A A A E A A A A E V g f o L 2 + j 4 y 7 9 g C R 5 N T K N p Q A A A A r Y f M S y 0 S u / m m x q O 1 S n 5 2 Y 3 L V 4 P 4 t 8 2 o T V I v b e i S Q x 3 1 i M p 7 2 y 6 3 E R E F j h w P u j q A Y Y X N F u + q z Q g m 0 A B o 0 j O 5 g q n I j I m K E w g T y R Y F S p / 0 2 T 8 E U A A A A h D W k Q o n o P h Y k q d t 4 D 6 7 F E a W I l V I = < / D a t a M a s h u p > 
</file>

<file path=customXml/itemProps1.xml><?xml version="1.0" encoding="utf-8"?>
<ds:datastoreItem xmlns:ds="http://schemas.openxmlformats.org/officeDocument/2006/customXml" ds:itemID="{51B23975-A935-4602-93FE-726D2A4D7B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Weighted Degree</vt:lpstr>
      <vt:lpstr>Closeness</vt:lpstr>
      <vt:lpstr>Betweenness</vt:lpstr>
      <vt:lpstr>Métricas Globais</vt:lpstr>
      <vt:lpstr>wtf</vt:lpstr>
      <vt:lpstr>rank_stronk</vt:lpstr>
      <vt:lpstr>rank_close</vt:lpstr>
      <vt:lpstr>rank_bet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Rangel</dc:creator>
  <cp:lastModifiedBy>Gabriel de Lacerda Rangel</cp:lastModifiedBy>
  <cp:lastPrinted>2020-07-22T14:43:05Z</cp:lastPrinted>
  <dcterms:created xsi:type="dcterms:W3CDTF">2020-06-09T13:42:20Z</dcterms:created>
  <dcterms:modified xsi:type="dcterms:W3CDTF">2020-07-22T20:48:13Z</dcterms:modified>
</cp:coreProperties>
</file>