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2.xml" ContentType="application/vnd.openxmlformats-officedocument.spreadsheetml.work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mc:AlternateContent xmlns:mc="http://schemas.openxmlformats.org/markup-compatibility/2006">
    <mc:Choice Requires="x15">
      <x15ac:absPath xmlns:x15ac="http://schemas.microsoft.com/office/spreadsheetml/2010/11/ac" url="C:\Users\kpodolak\Desktop\"/>
    </mc:Choice>
  </mc:AlternateContent>
  <bookViews>
    <workbookView xWindow="0" yWindow="0" windowWidth="23040" windowHeight="8532" tabRatio="827" activeTab="1"/>
  </bookViews>
  <sheets>
    <sheet name="Pulse FM chart" sheetId="5" r:id="rId1"/>
    <sheet name="Pulse FM data" sheetId="1" r:id="rId2"/>
    <sheet name="downramp rate regression" sheetId="11" r:id="rId3"/>
    <sheet name="Pulse HH chart" sheetId="7" r:id="rId4"/>
    <sheet name="Pulse HH data" sheetId="3" r:id="rId5"/>
    <sheet name="Spill FM chart" sheetId="10" r:id="rId6"/>
    <sheet name="Spill HH chart" sheetId="8" r:id="rId7"/>
    <sheet name="Spill both" sheetId="4" r:id="rId8"/>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50" i="3" l="1"/>
  <c r="AE49" i="3"/>
  <c r="Y49" i="3"/>
  <c r="Q48" i="3"/>
  <c r="M48" i="3"/>
  <c r="G48" i="3"/>
  <c r="C48" i="3"/>
  <c r="AD23" i="1"/>
  <c r="AD22" i="1"/>
  <c r="Z18" i="1"/>
  <c r="AD26" i="3"/>
  <c r="AE26" i="3" s="1"/>
  <c r="AC26" i="3"/>
  <c r="AD25" i="3"/>
  <c r="AF25" i="3" s="1"/>
  <c r="AC25" i="3"/>
  <c r="AD24" i="3"/>
  <c r="AF24" i="3" s="1"/>
  <c r="AC24" i="3"/>
  <c r="AD23" i="3"/>
  <c r="AF23" i="3" s="1"/>
  <c r="AC23" i="3"/>
  <c r="Y23" i="3"/>
  <c r="AE22" i="3"/>
  <c r="AC22" i="3"/>
  <c r="Y22" i="3"/>
  <c r="AF21" i="3"/>
  <c r="AE21" i="3"/>
  <c r="AC21" i="3"/>
  <c r="Z21" i="3"/>
  <c r="Y21" i="3"/>
  <c r="AC20" i="3"/>
  <c r="AD20" i="3" s="1"/>
  <c r="Y20" i="3"/>
  <c r="AC19" i="3"/>
  <c r="Z19" i="3"/>
  <c r="Y19" i="3"/>
  <c r="AD18" i="3"/>
  <c r="AE18" i="3" s="1"/>
  <c r="AC18" i="3"/>
  <c r="Y18" i="3"/>
  <c r="AD17" i="3"/>
  <c r="AD19" i="3" s="1"/>
  <c r="AC17" i="3"/>
  <c r="Y17" i="3"/>
  <c r="AD16" i="3"/>
  <c r="AE16" i="3" s="1"/>
  <c r="AC16" i="3"/>
  <c r="Y16" i="3"/>
  <c r="AD15" i="3"/>
  <c r="AE15" i="3" s="1"/>
  <c r="AC15" i="3"/>
  <c r="Y15" i="3"/>
  <c r="AD14" i="3"/>
  <c r="AE14" i="3" s="1"/>
  <c r="AC14" i="3"/>
  <c r="Y14" i="3"/>
  <c r="AD13" i="3"/>
  <c r="AE13" i="3" s="1"/>
  <c r="AC13" i="3"/>
  <c r="Y13" i="3"/>
  <c r="AD12" i="3"/>
  <c r="AE12" i="3" s="1"/>
  <c r="AC12" i="3"/>
  <c r="Y12" i="3"/>
  <c r="AD11" i="3"/>
  <c r="AE11" i="3" s="1"/>
  <c r="AC11" i="3"/>
  <c r="Y11" i="3"/>
  <c r="AD10" i="3"/>
  <c r="AE10" i="3" s="1"/>
  <c r="AC10" i="3"/>
  <c r="Y10" i="3"/>
  <c r="AD9" i="3"/>
  <c r="AE9" i="3" s="1"/>
  <c r="AC9" i="3"/>
  <c r="Y9" i="3"/>
  <c r="AD8" i="3"/>
  <c r="AE8" i="3" s="1"/>
  <c r="AC8" i="3"/>
  <c r="Y8" i="3"/>
  <c r="AD7" i="3"/>
  <c r="AE7" i="3" s="1"/>
  <c r="AC7" i="3"/>
  <c r="Y7" i="3"/>
  <c r="AD6" i="3"/>
  <c r="AE6" i="3" s="1"/>
  <c r="AC6" i="3"/>
  <c r="Y6" i="3"/>
  <c r="AD5" i="3"/>
  <c r="AE5" i="3" s="1"/>
  <c r="AC5" i="3"/>
  <c r="Y5" i="3"/>
  <c r="AD4" i="3"/>
  <c r="AE4" i="3" s="1"/>
  <c r="AC4" i="3"/>
  <c r="Y4" i="3"/>
  <c r="AE7" i="1"/>
  <c r="AE5" i="1"/>
  <c r="AF5" i="1" s="1"/>
  <c r="AF8" i="1"/>
  <c r="AF9" i="1"/>
  <c r="AF10" i="1"/>
  <c r="AF11" i="1"/>
  <c r="AF12" i="1"/>
  <c r="AF13" i="1"/>
  <c r="AF14" i="1"/>
  <c r="AF15" i="1"/>
  <c r="AF16" i="1"/>
  <c r="AF17" i="1"/>
  <c r="AF18" i="1"/>
  <c r="AF19" i="1"/>
  <c r="AF20" i="1"/>
  <c r="AF21" i="1"/>
  <c r="AF4" i="1"/>
  <c r="U4" i="1"/>
  <c r="X31" i="1"/>
  <c r="AB31" i="1"/>
  <c r="AE8" i="1"/>
  <c r="AE9" i="1"/>
  <c r="AE10" i="1" s="1"/>
  <c r="AG10" i="1" s="1"/>
  <c r="AE19" i="1"/>
  <c r="AE11" i="1"/>
  <c r="AE20" i="1"/>
  <c r="AE18" i="1"/>
  <c r="AG18" i="1" s="1"/>
  <c r="AE16" i="1"/>
  <c r="AE14" i="1"/>
  <c r="AG15" i="1" s="1"/>
  <c r="AG19" i="1"/>
  <c r="AE15" i="1"/>
  <c r="AG9" i="1"/>
  <c r="AG13" i="1"/>
  <c r="AG14" i="1"/>
  <c r="AA7" i="1"/>
  <c r="AE12" i="1"/>
  <c r="AE13" i="1"/>
  <c r="AE17" i="1"/>
  <c r="AE21" i="1"/>
  <c r="AD5" i="1"/>
  <c r="AD6" i="1"/>
  <c r="AE6" i="1" s="1"/>
  <c r="AF6" i="1" s="1"/>
  <c r="AD7" i="1"/>
  <c r="AD8" i="1"/>
  <c r="AD9" i="1"/>
  <c r="AD10" i="1"/>
  <c r="AD11" i="1"/>
  <c r="AD12" i="1"/>
  <c r="AD13" i="1"/>
  <c r="AD14" i="1"/>
  <c r="AD15" i="1"/>
  <c r="AD16" i="1"/>
  <c r="AD17" i="1"/>
  <c r="AD18" i="1"/>
  <c r="AD19" i="1"/>
  <c r="AD20" i="1"/>
  <c r="AD21" i="1"/>
  <c r="AD4" i="1"/>
  <c r="S4" i="1"/>
  <c r="S7" i="1"/>
  <c r="AA14" i="1"/>
  <c r="AA15" i="1"/>
  <c r="AA16" i="1"/>
  <c r="AA17" i="1"/>
  <c r="AA18" i="1"/>
  <c r="Z16" i="1"/>
  <c r="Z17" i="1"/>
  <c r="Z15" i="1"/>
  <c r="AA8" i="1"/>
  <c r="AA9" i="1"/>
  <c r="AA10" i="1"/>
  <c r="AA11" i="1"/>
  <c r="AA12" i="1"/>
  <c r="AA13" i="1"/>
  <c r="P7" i="1"/>
  <c r="Z5" i="1"/>
  <c r="Z6" i="1"/>
  <c r="Z34" i="1" s="1"/>
  <c r="Z7" i="1"/>
  <c r="Z8" i="1"/>
  <c r="Z9" i="1"/>
  <c r="Z10" i="1"/>
  <c r="Z11" i="1"/>
  <c r="Z12" i="1"/>
  <c r="Z13" i="1"/>
  <c r="Z14" i="1"/>
  <c r="Z4" i="1"/>
  <c r="Q31" i="1"/>
  <c r="M31" i="1"/>
  <c r="F31" i="1"/>
  <c r="B31" i="1"/>
  <c r="G31" i="1"/>
  <c r="E13" i="1"/>
  <c r="E6" i="1"/>
  <c r="AF19" i="3" l="1"/>
  <c r="AE19" i="3"/>
  <c r="AE20" i="3"/>
  <c r="AF20" i="3"/>
  <c r="AE17" i="3"/>
  <c r="AF22" i="3"/>
  <c r="AE23" i="3"/>
  <c r="AE24" i="3"/>
  <c r="AE25" i="3"/>
  <c r="AG11" i="1"/>
  <c r="AG20" i="1"/>
  <c r="AG21" i="1"/>
  <c r="AG16" i="1"/>
  <c r="AG17" i="1"/>
  <c r="AG12" i="1"/>
  <c r="F39" i="3"/>
  <c r="AG8" i="1" l="1"/>
  <c r="AF7" i="1"/>
  <c r="AF34" i="1" s="1"/>
  <c r="AF35" i="1" s="1"/>
  <c r="AG7" i="1"/>
  <c r="K50" i="3"/>
  <c r="U50" i="3"/>
  <c r="U49" i="3"/>
  <c r="O49" i="3"/>
  <c r="K49" i="3"/>
  <c r="E49" i="3"/>
  <c r="U21" i="3"/>
  <c r="U22" i="3"/>
  <c r="O9" i="3"/>
  <c r="O10" i="3"/>
  <c r="O17" i="3"/>
  <c r="O18" i="3"/>
  <c r="E8" i="3"/>
  <c r="E9" i="3"/>
  <c r="E16" i="3"/>
  <c r="E17" i="3"/>
  <c r="E24" i="3"/>
  <c r="E25" i="3"/>
  <c r="E32" i="3"/>
  <c r="E33" i="3"/>
  <c r="E40" i="3"/>
  <c r="E41" i="3"/>
  <c r="D1" i="3"/>
  <c r="O7" i="3" l="1"/>
  <c r="O11" i="3"/>
  <c r="O15" i="3"/>
  <c r="O19" i="3"/>
  <c r="O23" i="3"/>
  <c r="K43" i="3"/>
  <c r="E6" i="3"/>
  <c r="E10" i="3"/>
  <c r="E14" i="3"/>
  <c r="E18" i="3"/>
  <c r="E22" i="3"/>
  <c r="E26" i="3"/>
  <c r="E30" i="3"/>
  <c r="E34" i="3"/>
  <c r="E38" i="3"/>
  <c r="E42" i="3"/>
  <c r="O8" i="3"/>
  <c r="O12" i="3"/>
  <c r="O16" i="3"/>
  <c r="O20" i="3"/>
  <c r="O4" i="3"/>
  <c r="K40" i="3"/>
  <c r="E7" i="3"/>
  <c r="E11" i="3"/>
  <c r="E15" i="3"/>
  <c r="E19" i="3"/>
  <c r="E23" i="3"/>
  <c r="E27" i="3"/>
  <c r="E31" i="3"/>
  <c r="E35" i="3"/>
  <c r="E39" i="3"/>
  <c r="E37" i="3"/>
  <c r="E29" i="3"/>
  <c r="E21" i="3"/>
  <c r="E13" i="3"/>
  <c r="E5" i="3"/>
  <c r="K42" i="3"/>
  <c r="O22" i="3"/>
  <c r="O14" i="3"/>
  <c r="O6" i="3"/>
  <c r="E43" i="3"/>
  <c r="E36" i="3"/>
  <c r="E28" i="3"/>
  <c r="E20" i="3"/>
  <c r="E12" i="3"/>
  <c r="E4" i="3"/>
  <c r="O21" i="3"/>
  <c r="O13" i="3"/>
  <c r="O5" i="3"/>
  <c r="P8" i="1"/>
  <c r="P9" i="1"/>
  <c r="P10" i="1"/>
  <c r="P11" i="1"/>
  <c r="P12" i="1"/>
  <c r="P13" i="1"/>
  <c r="P14" i="1"/>
  <c r="P15" i="1"/>
  <c r="P16" i="1"/>
  <c r="P17" i="1"/>
  <c r="P18" i="1"/>
  <c r="P6" i="1"/>
  <c r="E7" i="1"/>
  <c r="E8" i="1"/>
  <c r="E9" i="1"/>
  <c r="E10" i="1"/>
  <c r="E11" i="1"/>
  <c r="E12" i="1"/>
  <c r="E14" i="1"/>
  <c r="E15" i="1"/>
  <c r="E16" i="1"/>
  <c r="E17" i="1"/>
  <c r="E18" i="1"/>
  <c r="E19" i="1"/>
  <c r="E20" i="1"/>
  <c r="E21" i="1"/>
  <c r="E22" i="1"/>
  <c r="E23" i="1"/>
  <c r="E24" i="1"/>
  <c r="C1" i="1"/>
  <c r="D5" i="1" l="1"/>
  <c r="O4" i="1"/>
  <c r="D15" i="1"/>
  <c r="O14" i="1"/>
  <c r="O6" i="1"/>
  <c r="U15" i="1"/>
  <c r="J21" i="1"/>
  <c r="D8" i="1"/>
  <c r="O13" i="1"/>
  <c r="O5" i="1"/>
  <c r="U14" i="1"/>
  <c r="J13" i="1"/>
  <c r="O18" i="1"/>
  <c r="O10" i="1"/>
  <c r="U19" i="1"/>
  <c r="U10" i="1"/>
  <c r="D19" i="1"/>
  <c r="O17" i="1"/>
  <c r="O9" i="1"/>
  <c r="U18" i="1"/>
  <c r="U7" i="1"/>
  <c r="D24" i="1"/>
  <c r="D14" i="1"/>
  <c r="O16" i="1"/>
  <c r="O12" i="1"/>
  <c r="O8" i="1"/>
  <c r="J24" i="1"/>
  <c r="D20" i="1"/>
  <c r="D10" i="1"/>
  <c r="O15" i="1"/>
  <c r="O11" i="1"/>
  <c r="O7" i="1"/>
  <c r="J20" i="1"/>
  <c r="D23" i="1"/>
  <c r="D18" i="1"/>
  <c r="D12" i="1"/>
  <c r="D7" i="1"/>
  <c r="J25" i="1"/>
  <c r="J16" i="1"/>
  <c r="D22" i="1"/>
  <c r="D16" i="1"/>
  <c r="D11" i="1"/>
  <c r="D6" i="1"/>
  <c r="D4" i="1"/>
  <c r="D21" i="1"/>
  <c r="D17" i="1"/>
  <c r="D13" i="1"/>
  <c r="D9" i="1"/>
  <c r="S18" i="3"/>
  <c r="T18" i="3" s="1"/>
  <c r="U18" i="3" s="1"/>
  <c r="I39" i="3"/>
  <c r="J39" i="3" s="1"/>
  <c r="K39" i="3" s="1"/>
  <c r="O34" i="1" l="1"/>
  <c r="D34" i="1"/>
  <c r="I32" i="4"/>
  <c r="D31" i="4"/>
  <c r="I31" i="4"/>
  <c r="J10" i="4"/>
  <c r="J11" i="4"/>
  <c r="J12" i="4"/>
  <c r="J13" i="4"/>
  <c r="J14" i="4"/>
  <c r="J15" i="4"/>
  <c r="J16" i="4"/>
  <c r="J17" i="4"/>
  <c r="J18" i="4"/>
  <c r="J19" i="4"/>
  <c r="J20" i="4"/>
  <c r="J21" i="4"/>
  <c r="J22" i="4"/>
  <c r="L43" i="3"/>
  <c r="I38" i="4"/>
  <c r="J38" i="4" s="1"/>
  <c r="I24" i="4"/>
  <c r="H29" i="1"/>
  <c r="I29" i="1" s="1"/>
  <c r="J29" i="1" s="1"/>
  <c r="K21" i="1"/>
  <c r="K25" i="1"/>
  <c r="V15" i="1"/>
  <c r="V19" i="1"/>
  <c r="T4" i="1" l="1"/>
  <c r="I39" i="4"/>
  <c r="J39" i="4" s="1"/>
  <c r="I5" i="3"/>
  <c r="J5" i="3" s="1"/>
  <c r="K5" i="3" s="1"/>
  <c r="I6" i="3"/>
  <c r="J6" i="3" s="1"/>
  <c r="K6" i="3" s="1"/>
  <c r="I7" i="3"/>
  <c r="J7" i="3" s="1"/>
  <c r="K7" i="3" s="1"/>
  <c r="I8" i="3"/>
  <c r="J8" i="3" s="1"/>
  <c r="K8" i="3" s="1"/>
  <c r="I9" i="3"/>
  <c r="J9" i="3" s="1"/>
  <c r="K9" i="3" s="1"/>
  <c r="I10" i="3"/>
  <c r="J10" i="3" s="1"/>
  <c r="K10" i="3" s="1"/>
  <c r="I11" i="3"/>
  <c r="J11" i="3" s="1"/>
  <c r="K11" i="3" s="1"/>
  <c r="I12" i="3"/>
  <c r="J12" i="3" s="1"/>
  <c r="K12" i="3" s="1"/>
  <c r="I13" i="3"/>
  <c r="J13" i="3" s="1"/>
  <c r="K13" i="3" s="1"/>
  <c r="I14" i="3"/>
  <c r="J14" i="3" s="1"/>
  <c r="K14" i="3" s="1"/>
  <c r="I15" i="3"/>
  <c r="J15" i="3" s="1"/>
  <c r="K15" i="3" s="1"/>
  <c r="I16" i="3"/>
  <c r="J16" i="3" s="1"/>
  <c r="K16" i="3" s="1"/>
  <c r="I17" i="3"/>
  <c r="J17" i="3" s="1"/>
  <c r="K17" i="3" s="1"/>
  <c r="I18" i="3"/>
  <c r="J18" i="3" s="1"/>
  <c r="K18" i="3" s="1"/>
  <c r="I19" i="3"/>
  <c r="J19" i="3" s="1"/>
  <c r="K19" i="3" s="1"/>
  <c r="I20" i="3"/>
  <c r="J20" i="3" s="1"/>
  <c r="K20" i="3" s="1"/>
  <c r="I21" i="3"/>
  <c r="J21" i="3" s="1"/>
  <c r="K21" i="3" s="1"/>
  <c r="I22" i="3"/>
  <c r="J22" i="3" s="1"/>
  <c r="K22" i="3" s="1"/>
  <c r="I23" i="3"/>
  <c r="J23" i="3" s="1"/>
  <c r="K23" i="3" s="1"/>
  <c r="I24" i="3"/>
  <c r="J24" i="3" s="1"/>
  <c r="K24" i="3" s="1"/>
  <c r="I25" i="3"/>
  <c r="J25" i="3" s="1"/>
  <c r="K25" i="3" s="1"/>
  <c r="I26" i="3"/>
  <c r="J26" i="3" s="1"/>
  <c r="K26" i="3" s="1"/>
  <c r="I27" i="3"/>
  <c r="J27" i="3" s="1"/>
  <c r="K27" i="3" s="1"/>
  <c r="I28" i="3"/>
  <c r="J28" i="3" s="1"/>
  <c r="K28" i="3" s="1"/>
  <c r="I29" i="3"/>
  <c r="J29" i="3" s="1"/>
  <c r="K29" i="3" s="1"/>
  <c r="I30" i="3"/>
  <c r="J30" i="3" s="1"/>
  <c r="K30" i="3" s="1"/>
  <c r="I31" i="3"/>
  <c r="J31" i="3" s="1"/>
  <c r="K31" i="3" s="1"/>
  <c r="I32" i="3"/>
  <c r="J32" i="3" s="1"/>
  <c r="K32" i="3" s="1"/>
  <c r="I33" i="3"/>
  <c r="J33" i="3" s="1"/>
  <c r="K33" i="3" s="1"/>
  <c r="I34" i="3"/>
  <c r="J34" i="3" s="1"/>
  <c r="K34" i="3" s="1"/>
  <c r="I35" i="3"/>
  <c r="J35" i="3" s="1"/>
  <c r="K35" i="3" s="1"/>
  <c r="I36" i="3"/>
  <c r="J36" i="3" s="1"/>
  <c r="K36" i="3" s="1"/>
  <c r="I37" i="3"/>
  <c r="J37" i="3" s="1"/>
  <c r="K37" i="3" s="1"/>
  <c r="I38" i="3"/>
  <c r="J38" i="3" s="1"/>
  <c r="I40" i="3"/>
  <c r="I41" i="3"/>
  <c r="J41" i="3" s="1"/>
  <c r="K41" i="3" s="1"/>
  <c r="I42" i="3"/>
  <c r="I43" i="3"/>
  <c r="I44" i="3"/>
  <c r="J44" i="3" s="1"/>
  <c r="K44" i="3" s="1"/>
  <c r="I45" i="3"/>
  <c r="J45" i="3" s="1"/>
  <c r="K45" i="3" s="1"/>
  <c r="I46" i="3"/>
  <c r="J46" i="3" s="1"/>
  <c r="K46" i="3" s="1"/>
  <c r="I47" i="3"/>
  <c r="J47" i="3" s="1"/>
  <c r="K47" i="3" s="1"/>
  <c r="V21" i="3"/>
  <c r="I22" i="4"/>
  <c r="I23" i="4"/>
  <c r="J24" i="4" s="1"/>
  <c r="I17" i="4"/>
  <c r="I19" i="4"/>
  <c r="I13" i="4"/>
  <c r="I11" i="4"/>
  <c r="I6" i="4"/>
  <c r="I7" i="4"/>
  <c r="I8" i="4"/>
  <c r="I5" i="4"/>
  <c r="D48" i="4"/>
  <c r="J37" i="4"/>
  <c r="L40" i="3" l="1"/>
  <c r="K38" i="3"/>
  <c r="L38" i="3"/>
  <c r="L45" i="3"/>
  <c r="L44" i="3"/>
  <c r="L47" i="3"/>
  <c r="L46" i="3"/>
  <c r="L41" i="3"/>
  <c r="L42" i="3"/>
  <c r="I9" i="4"/>
  <c r="J9" i="4" s="1"/>
  <c r="I40" i="4"/>
  <c r="J40" i="4" s="1"/>
  <c r="J23" i="4"/>
  <c r="J8" i="4"/>
  <c r="F38" i="4"/>
  <c r="F39" i="4"/>
  <c r="F40" i="4"/>
  <c r="F37" i="4"/>
  <c r="F9" i="4"/>
  <c r="F11" i="4"/>
  <c r="F14" i="4"/>
  <c r="F17" i="4"/>
  <c r="P21" i="3"/>
  <c r="P19" i="3"/>
  <c r="F41" i="3"/>
  <c r="S5" i="3"/>
  <c r="T5" i="3" s="1"/>
  <c r="U5" i="3" s="1"/>
  <c r="S6" i="3"/>
  <c r="T6" i="3" s="1"/>
  <c r="U6" i="3" s="1"/>
  <c r="S7" i="3"/>
  <c r="T7" i="3" s="1"/>
  <c r="U7" i="3" s="1"/>
  <c r="S8" i="3"/>
  <c r="T8" i="3" s="1"/>
  <c r="U8" i="3" s="1"/>
  <c r="S9" i="3"/>
  <c r="T9" i="3" s="1"/>
  <c r="U9" i="3" s="1"/>
  <c r="S10" i="3"/>
  <c r="T10" i="3" s="1"/>
  <c r="U10" i="3" s="1"/>
  <c r="S11" i="3"/>
  <c r="T11" i="3" s="1"/>
  <c r="U11" i="3" s="1"/>
  <c r="S12" i="3"/>
  <c r="T12" i="3" s="1"/>
  <c r="U12" i="3" s="1"/>
  <c r="S13" i="3"/>
  <c r="T13" i="3" s="1"/>
  <c r="U13" i="3" s="1"/>
  <c r="S14" i="3"/>
  <c r="T14" i="3" s="1"/>
  <c r="U14" i="3" s="1"/>
  <c r="S15" i="3"/>
  <c r="T15" i="3" s="1"/>
  <c r="U15" i="3" s="1"/>
  <c r="S16" i="3"/>
  <c r="T16" i="3" s="1"/>
  <c r="U16" i="3" s="1"/>
  <c r="S17" i="3"/>
  <c r="T17" i="3" s="1"/>
  <c r="S19" i="3"/>
  <c r="S20" i="3"/>
  <c r="T20" i="3" s="1"/>
  <c r="S21" i="3"/>
  <c r="S22" i="3"/>
  <c r="S23" i="3"/>
  <c r="T23" i="3" s="1"/>
  <c r="U23" i="3" s="1"/>
  <c r="S24" i="3"/>
  <c r="T24" i="3" s="1"/>
  <c r="U24" i="3" s="1"/>
  <c r="S25" i="3"/>
  <c r="T25" i="3" s="1"/>
  <c r="U25" i="3" s="1"/>
  <c r="S26" i="3"/>
  <c r="T26" i="3" s="1"/>
  <c r="U26" i="3" s="1"/>
  <c r="T19" i="3" l="1"/>
  <c r="U19" i="3" s="1"/>
  <c r="U17" i="3"/>
  <c r="V20" i="3"/>
  <c r="U20" i="3"/>
  <c r="V19" i="3"/>
  <c r="V23" i="3"/>
  <c r="V22" i="3"/>
  <c r="V25" i="3"/>
  <c r="V24" i="3"/>
  <c r="I41" i="4"/>
  <c r="J41" i="4" s="1"/>
  <c r="C32" i="1"/>
  <c r="S23" i="1"/>
  <c r="T23" i="1" s="1"/>
  <c r="U23" i="1" s="1"/>
  <c r="S5" i="1"/>
  <c r="S6" i="1"/>
  <c r="T6" i="1" s="1"/>
  <c r="S8" i="1"/>
  <c r="T8" i="1" s="1"/>
  <c r="U8" i="1" s="1"/>
  <c r="S9" i="1"/>
  <c r="T9" i="1" s="1"/>
  <c r="S10" i="1"/>
  <c r="S11" i="1"/>
  <c r="T11" i="1" s="1"/>
  <c r="U11" i="1" s="1"/>
  <c r="S12" i="1"/>
  <c r="T12" i="1" s="1"/>
  <c r="U12" i="1" s="1"/>
  <c r="S13" i="1"/>
  <c r="T13" i="1" s="1"/>
  <c r="S14" i="1"/>
  <c r="S15" i="1"/>
  <c r="S16" i="1"/>
  <c r="T16" i="1" s="1"/>
  <c r="U16" i="1" s="1"/>
  <c r="S17" i="1"/>
  <c r="T17" i="1" s="1"/>
  <c r="S18" i="1"/>
  <c r="S19" i="1"/>
  <c r="S20" i="1"/>
  <c r="T20" i="1" s="1"/>
  <c r="U20" i="1" s="1"/>
  <c r="S21" i="1"/>
  <c r="T21" i="1" s="1"/>
  <c r="U21" i="1" s="1"/>
  <c r="S22" i="1"/>
  <c r="T22" i="1" s="1"/>
  <c r="U22" i="1" s="1"/>
  <c r="H4" i="1"/>
  <c r="H5" i="1"/>
  <c r="I5" i="1" s="1"/>
  <c r="J5" i="1" s="1"/>
  <c r="H6" i="1"/>
  <c r="I6" i="1" s="1"/>
  <c r="J6" i="1" s="1"/>
  <c r="H7" i="1"/>
  <c r="I7" i="1" s="1"/>
  <c r="J7" i="1" s="1"/>
  <c r="H8" i="1"/>
  <c r="I8" i="1" s="1"/>
  <c r="J8" i="1" s="1"/>
  <c r="H9" i="1"/>
  <c r="I9" i="1" s="1"/>
  <c r="J9" i="1" s="1"/>
  <c r="H10" i="1"/>
  <c r="I10" i="1" s="1"/>
  <c r="J10" i="1" s="1"/>
  <c r="H11" i="1"/>
  <c r="I11" i="1" s="1"/>
  <c r="J11" i="1" s="1"/>
  <c r="H12" i="1"/>
  <c r="I12" i="1" s="1"/>
  <c r="H13" i="1"/>
  <c r="H14" i="1"/>
  <c r="I14" i="1" s="1"/>
  <c r="J14" i="1" s="1"/>
  <c r="H15" i="1"/>
  <c r="I15" i="1" s="1"/>
  <c r="H16" i="1"/>
  <c r="H17" i="1"/>
  <c r="I17" i="1" s="1"/>
  <c r="J17" i="1" s="1"/>
  <c r="H18" i="1"/>
  <c r="I18" i="1" s="1"/>
  <c r="J18" i="1" s="1"/>
  <c r="H19" i="1"/>
  <c r="I19" i="1" s="1"/>
  <c r="H20" i="1"/>
  <c r="H21" i="1"/>
  <c r="H22" i="1"/>
  <c r="I22" i="1" s="1"/>
  <c r="J22" i="1" s="1"/>
  <c r="H23" i="1"/>
  <c r="I23" i="1" s="1"/>
  <c r="H24" i="1"/>
  <c r="H25" i="1"/>
  <c r="H26" i="1"/>
  <c r="I26" i="1" s="1"/>
  <c r="J26" i="1" s="1"/>
  <c r="H27" i="1"/>
  <c r="I27" i="1" s="1"/>
  <c r="J27" i="1" s="1"/>
  <c r="H28" i="1"/>
  <c r="I28" i="1" s="1"/>
  <c r="S4" i="3"/>
  <c r="I4" i="3"/>
  <c r="J4" i="3" s="1"/>
  <c r="K4" i="3" s="1"/>
  <c r="T5" i="1" l="1"/>
  <c r="U5" i="1" s="1"/>
  <c r="I4" i="1"/>
  <c r="H31" i="1"/>
  <c r="I32" i="1"/>
  <c r="I33" i="1" s="1"/>
  <c r="V7" i="1"/>
  <c r="U6" i="1"/>
  <c r="V18" i="1"/>
  <c r="U17" i="1"/>
  <c r="V14" i="1"/>
  <c r="U13" i="1"/>
  <c r="V10" i="1"/>
  <c r="U9" i="1"/>
  <c r="K20" i="1"/>
  <c r="J19" i="1"/>
  <c r="K16" i="1"/>
  <c r="J15" i="1"/>
  <c r="K29" i="1"/>
  <c r="J28" i="1"/>
  <c r="K13" i="1"/>
  <c r="J12" i="1"/>
  <c r="J4" i="1"/>
  <c r="K24" i="1"/>
  <c r="J23" i="1"/>
  <c r="I42" i="4"/>
  <c r="V6" i="1"/>
  <c r="V8" i="1"/>
  <c r="V9" i="1"/>
  <c r="V23" i="1"/>
  <c r="K28" i="1"/>
  <c r="K12" i="1"/>
  <c r="K8" i="1"/>
  <c r="V11" i="1"/>
  <c r="V12" i="1"/>
  <c r="K26" i="1"/>
  <c r="K27" i="1"/>
  <c r="K22" i="1"/>
  <c r="K23" i="1"/>
  <c r="K19" i="1"/>
  <c r="K14" i="1"/>
  <c r="K15" i="1"/>
  <c r="K11" i="1"/>
  <c r="K7" i="1"/>
  <c r="K18" i="1"/>
  <c r="K17" i="1"/>
  <c r="K10" i="1"/>
  <c r="K6" i="1"/>
  <c r="V22" i="1"/>
  <c r="K9" i="1"/>
  <c r="V21" i="1"/>
  <c r="V20" i="1"/>
  <c r="V17" i="1"/>
  <c r="V16" i="1"/>
  <c r="V13" i="1"/>
  <c r="T4" i="3"/>
  <c r="U4" i="3" s="1"/>
  <c r="N32" i="1"/>
  <c r="T32" i="1" l="1"/>
  <c r="U34" i="1"/>
  <c r="U35" i="1" s="1"/>
  <c r="J34" i="1"/>
  <c r="J35" i="1" s="1"/>
  <c r="I43" i="4"/>
  <c r="J43" i="4" s="1"/>
  <c r="J42" i="4"/>
  <c r="T33" i="1"/>
  <c r="I44" i="4" l="1"/>
  <c r="I48" i="4" l="1"/>
  <c r="I49" i="4" s="1"/>
  <c r="J44" i="4"/>
</calcChain>
</file>

<file path=xl/sharedStrings.xml><?xml version="1.0" encoding="utf-8"?>
<sst xmlns="http://schemas.openxmlformats.org/spreadsheetml/2006/main" count="124" uniqueCount="51">
  <si>
    <t>date</t>
  </si>
  <si>
    <t>Above normal year</t>
  </si>
  <si>
    <t>Wet year</t>
  </si>
  <si>
    <t>min</t>
  </si>
  <si>
    <t>Pulse flow French Meadows</t>
  </si>
  <si>
    <t>Pulse flow Hell Hole</t>
  </si>
  <si>
    <t xml:space="preserve">Spill flow Hell Hole </t>
  </si>
  <si>
    <t>Spill flow French Meadows</t>
  </si>
  <si>
    <t>Instream flow requirement</t>
  </si>
  <si>
    <t>All water years (May-July)</t>
  </si>
  <si>
    <t>Total days</t>
  </si>
  <si>
    <t>Recession rate per step (%)</t>
  </si>
  <si>
    <t>Recession rate per step, first spill (%)</t>
  </si>
  <si>
    <t>Total discharge (cfs)</t>
  </si>
  <si>
    <t>Difference in total discharge (cfs)</t>
  </si>
  <si>
    <t>Sc. 5</t>
  </si>
  <si>
    <t>Sc. 6</t>
  </si>
  <si>
    <t>Hypothetical date (May-July)</t>
  </si>
  <si>
    <t>plus 4 additional days to downramp</t>
  </si>
  <si>
    <t>plus 4 days total, &lt;20% recess rate</t>
  </si>
  <si>
    <t>Scenarios</t>
  </si>
  <si>
    <t>plus 1 day/step on downramp</t>
  </si>
  <si>
    <t>1 day/step, 10% cfs/day</t>
  </si>
  <si>
    <t>plus 1 day/step. +10% cfs/day, &lt;20% recess rate</t>
  </si>
  <si>
    <t>First spill (Day #)</t>
  </si>
  <si>
    <t>Proposed FERC down ramp (cfs/day)</t>
  </si>
  <si>
    <t>Column I in acre ft</t>
  </si>
  <si>
    <t>seconds in a day</t>
  </si>
  <si>
    <t>ft3/acre ft</t>
  </si>
  <si>
    <t>Total discharge (acre feet)</t>
  </si>
  <si>
    <t>Difference in total discharge (acre feet)</t>
  </si>
  <si>
    <t>Column D in acre ft</t>
  </si>
  <si>
    <t>Column N in acre ft</t>
  </si>
  <si>
    <t>Column T in acre ft</t>
  </si>
  <si>
    <t>FERC 2011-WET</t>
  </si>
  <si>
    <t>FERC 2011-ABOVE NORMAL</t>
  </si>
  <si>
    <t>FERC Plus-WET</t>
  </si>
  <si>
    <t>FERC Plus-ABOVE NORMAL</t>
  </si>
  <si>
    <t>acre ft</t>
  </si>
  <si>
    <t>Total discharge (acre ft)</t>
  </si>
  <si>
    <t>Difference in total discharge (acre ft)</t>
  </si>
  <si>
    <t>plus +10% cfs/day, &lt;20% recess rate</t>
  </si>
  <si>
    <t>Below Normal Year</t>
  </si>
  <si>
    <t>Recession regression (Day #)</t>
  </si>
  <si>
    <t>FERC not in 2011 application-BELOW NORMAL</t>
  </si>
  <si>
    <t>FERC Plus-BELOW NORMAL</t>
  </si>
  <si>
    <t>Below normal year</t>
  </si>
  <si>
    <t>Justification - match downramp rate of Wet and Above Normal years, magnitude based on sediment movement 343 cfs for Shields critical calculation of sediment movement (rounded to 345), at least 2 week duration for FYLF egg development once peak of pulse reached.</t>
  </si>
  <si>
    <t>Justification - sediment movement at 500 cfs on Rubicon, License set at 200 cfs magnitude until testing of release capability at Hell Hole, may increase all pulse flows to 600 cfs in future but the amount of water will stay the same and the downramp and duration will be adjusted (Intream Flow Measures  pdf, Attachment A), kept the duration the same as Above Normal year, moved the date forward by 15 days per the difference from Wet to Above Normal Year timing.</t>
  </si>
  <si>
    <t>FERC 2011-BELOW NORMAL</t>
  </si>
  <si>
    <t>Craig Addley (Cardno for PCWA) explanation for spring pulse hydrograph for both French Meadows and Hell Hole - whitewater boater flows for magnitude, consideration of sediment movement (200 cfs set for Hell Hole until PCWA determines if they can safely release more from the dam, 500cfs is sediment transport mobilization). The downramp rate for both water years is based on model of river stage at a few sections of the rivers and declining flows to meet riparian seedling establishment of &lt;1.6"/day.  Specifics inSEC 08-05 Fish Aquatic EE of license)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</si>
</sst>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
    <numFmt numFmtId="165" formatCode="_(* #,##0_);_(* \(#,##0\);_(* &quot;-&quot;??_);_(@_)"/>
  </numFmts>
  <fonts count="7" x14ac:knownFonts="1">
    <font>
      <sz val="11"/>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11"/>
      <color theme="1"/>
      <name val="Calibri"/>
      <family val="2"/>
      <scheme val="minor"/>
    </font>
    <font>
      <sz val="11"/>
      <color rgb="FFFF0000"/>
      <name val="Times New Roman"/>
      <family val="1"/>
    </font>
    <font>
      <b/>
      <sz val="11"/>
      <color rgb="FFFF0000"/>
      <name val="Times New Roman"/>
      <family val="1"/>
    </font>
  </fonts>
  <fills count="7">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rgb="FF0070C0"/>
        <bgColor indexed="64"/>
      </patternFill>
    </fill>
    <fill>
      <patternFill patternType="solid">
        <fgColor rgb="FFFFFF00"/>
        <bgColor indexed="64"/>
      </patternFill>
    </fill>
    <fill>
      <patternFill patternType="solid">
        <fgColor rgb="FFFFC0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9" fontId="4" fillId="0" borderId="0" applyFont="0" applyFill="0" applyBorder="0" applyAlignment="0" applyProtection="0"/>
    <xf numFmtId="43" fontId="4" fillId="0" borderId="0" applyFont="0" applyFill="0" applyBorder="0" applyAlignment="0" applyProtection="0"/>
  </cellStyleXfs>
  <cellXfs count="102">
    <xf numFmtId="0" fontId="0" fillId="0" borderId="0" xfId="0"/>
    <xf numFmtId="0" fontId="3" fillId="0" borderId="0" xfId="0" applyFont="1" applyFill="1" applyBorder="1" applyAlignment="1">
      <alignment vertical="center" wrapText="1"/>
    </xf>
    <xf numFmtId="0" fontId="3" fillId="0" borderId="0" xfId="0" applyFont="1" applyFill="1" applyBorder="1" applyAlignment="1">
      <alignment horizontal="center" vertical="center" wrapText="1"/>
    </xf>
    <xf numFmtId="0" fontId="0" fillId="0" borderId="0" xfId="0" applyAlignment="1">
      <alignment horizontal="center"/>
    </xf>
    <xf numFmtId="0" fontId="2" fillId="0" borderId="1" xfId="0" applyFont="1" applyFill="1" applyBorder="1" applyAlignment="1">
      <alignment vertical="center" wrapText="1"/>
    </xf>
    <xf numFmtId="16" fontId="3" fillId="0"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1" fontId="3" fillId="0" borderId="1" xfId="0" applyNumberFormat="1" applyFont="1" applyFill="1" applyBorder="1" applyAlignment="1">
      <alignment horizontal="center" vertical="center" wrapText="1"/>
    </xf>
    <xf numFmtId="0" fontId="3" fillId="0" borderId="1" xfId="0" applyFont="1" applyFill="1" applyBorder="1" applyAlignment="1">
      <alignment vertical="center" wrapText="1"/>
    </xf>
    <xf numFmtId="1" fontId="0" fillId="0" borderId="1" xfId="0" applyNumberFormat="1" applyFill="1" applyBorder="1" applyAlignment="1">
      <alignment horizontal="center" vertical="center" wrapText="1"/>
    </xf>
    <xf numFmtId="1" fontId="1" fillId="0" borderId="1" xfId="0" applyNumberFormat="1" applyFont="1" applyFill="1" applyBorder="1" applyAlignment="1">
      <alignment horizontal="center" vertical="center" wrapText="1"/>
    </xf>
    <xf numFmtId="1" fontId="2"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9" fontId="3" fillId="0" borderId="1" xfId="1" applyFont="1" applyFill="1" applyBorder="1" applyAlignment="1">
      <alignment horizontal="center" vertical="center" wrapText="1"/>
    </xf>
    <xf numFmtId="0" fontId="3" fillId="0" borderId="1" xfId="0" applyFont="1" applyBorder="1" applyAlignment="1">
      <alignment horizontal="center" vertical="center"/>
    </xf>
    <xf numFmtId="0" fontId="3" fillId="0" borderId="0" xfId="0" applyFont="1" applyAlignment="1">
      <alignment vertical="center"/>
    </xf>
    <xf numFmtId="16" fontId="2" fillId="0"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9" fontId="3" fillId="0" borderId="1" xfId="1" applyFont="1" applyBorder="1" applyAlignment="1">
      <alignment horizontal="center" vertical="center"/>
    </xf>
    <xf numFmtId="0" fontId="2" fillId="0" borderId="0" xfId="0" applyFont="1" applyFill="1" applyBorder="1" applyAlignment="1">
      <alignment horizontal="center" vertical="center" wrapText="1"/>
    </xf>
    <xf numFmtId="0" fontId="3" fillId="0" borderId="0" xfId="0" applyFont="1" applyAlignment="1">
      <alignment horizontal="center" vertical="center"/>
    </xf>
    <xf numFmtId="0" fontId="3" fillId="0" borderId="1" xfId="0" applyFont="1" applyBorder="1" applyAlignment="1">
      <alignment vertical="center"/>
    </xf>
    <xf numFmtId="0" fontId="3" fillId="0" borderId="0" xfId="0" applyFont="1" applyBorder="1" applyAlignment="1">
      <alignment horizontal="center" vertical="center"/>
    </xf>
    <xf numFmtId="164" fontId="3" fillId="0" borderId="0" xfId="0" applyNumberFormat="1" applyFont="1" applyAlignment="1">
      <alignment vertical="center"/>
    </xf>
    <xf numFmtId="0" fontId="3" fillId="0" borderId="1" xfId="0" applyFont="1" applyFill="1" applyBorder="1" applyAlignment="1">
      <alignment horizontal="center" vertical="center"/>
    </xf>
    <xf numFmtId="16" fontId="3"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3" fillId="0" borderId="1" xfId="0" applyFont="1" applyFill="1" applyBorder="1" applyAlignment="1">
      <alignment vertical="center"/>
    </xf>
    <xf numFmtId="0" fontId="3" fillId="0" borderId="0" xfId="0" applyFont="1" applyFill="1" applyAlignment="1">
      <alignment vertical="center"/>
    </xf>
    <xf numFmtId="0" fontId="3" fillId="0" borderId="0" xfId="0" applyFont="1" applyFill="1" applyAlignment="1">
      <alignment horizontal="center" vertical="center"/>
    </xf>
    <xf numFmtId="1" fontId="3" fillId="0" borderId="1" xfId="0" applyNumberFormat="1" applyFont="1" applyFill="1" applyBorder="1" applyAlignment="1">
      <alignment horizontal="center" vertical="center"/>
    </xf>
    <xf numFmtId="1" fontId="3" fillId="0" borderId="1" xfId="1" applyNumberFormat="1" applyFont="1" applyFill="1" applyBorder="1" applyAlignment="1">
      <alignment horizontal="center" vertical="center"/>
    </xf>
    <xf numFmtId="0" fontId="2" fillId="0" borderId="1" xfId="0" applyFont="1" applyFill="1" applyBorder="1" applyAlignment="1">
      <alignment horizontal="left" vertical="center" wrapText="1"/>
    </xf>
    <xf numFmtId="0" fontId="2" fillId="0" borderId="0" xfId="0" applyFont="1" applyFill="1" applyAlignment="1">
      <alignment horizontal="center" vertical="center"/>
    </xf>
    <xf numFmtId="16" fontId="2" fillId="0" borderId="2" xfId="0" applyNumberFormat="1" applyFont="1" applyFill="1" applyBorder="1" applyAlignment="1">
      <alignment horizontal="center" vertical="center" wrapText="1"/>
    </xf>
    <xf numFmtId="16" fontId="2" fillId="0" borderId="3" xfId="0" applyNumberFormat="1" applyFont="1" applyFill="1" applyBorder="1" applyAlignment="1">
      <alignment horizontal="center" vertical="center" wrapText="1"/>
    </xf>
    <xf numFmtId="0" fontId="3" fillId="0" borderId="1" xfId="0" applyFont="1" applyFill="1" applyBorder="1" applyAlignment="1">
      <alignment horizontal="left" vertical="center" wrapText="1"/>
    </xf>
    <xf numFmtId="16" fontId="2" fillId="0" borderId="1" xfId="0" applyNumberFormat="1" applyFont="1" applyFill="1" applyBorder="1" applyAlignment="1">
      <alignment horizontal="center" vertical="center" wrapText="1"/>
    </xf>
    <xf numFmtId="1" fontId="0" fillId="0" borderId="1" xfId="0" applyNumberFormat="1" applyFont="1" applyFill="1" applyBorder="1" applyAlignment="1">
      <alignment horizontal="center" vertical="center" wrapText="1"/>
    </xf>
    <xf numFmtId="0" fontId="3" fillId="3" borderId="1" xfId="0" applyFont="1" applyFill="1" applyBorder="1" applyAlignment="1">
      <alignment horizontal="center" vertical="center"/>
    </xf>
    <xf numFmtId="1" fontId="2" fillId="0" borderId="1" xfId="0" applyNumberFormat="1" applyFont="1" applyFill="1" applyBorder="1" applyAlignment="1">
      <alignment horizontal="center" vertical="center"/>
    </xf>
    <xf numFmtId="1" fontId="3" fillId="3" borderId="1" xfId="1" applyNumberFormat="1" applyFont="1" applyFill="1" applyBorder="1" applyAlignment="1">
      <alignment horizontal="center" vertical="center"/>
    </xf>
    <xf numFmtId="0" fontId="0" fillId="0" borderId="1" xfId="0" applyFill="1" applyBorder="1" applyAlignment="1">
      <alignment horizontal="center"/>
    </xf>
    <xf numFmtId="9" fontId="0" fillId="0" borderId="1" xfId="1" applyFont="1" applyFill="1" applyBorder="1" applyAlignment="1">
      <alignment horizontal="center"/>
    </xf>
    <xf numFmtId="0" fontId="3" fillId="0" borderId="1" xfId="0" applyFont="1" applyFill="1" applyBorder="1"/>
    <xf numFmtId="0" fontId="3" fillId="0" borderId="1" xfId="0" applyFont="1" applyFill="1" applyBorder="1" applyAlignment="1">
      <alignment horizontal="center"/>
    </xf>
    <xf numFmtId="0" fontId="3" fillId="3"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1" fontId="3" fillId="0" borderId="1" xfId="0" applyNumberFormat="1" applyFont="1" applyBorder="1" applyAlignment="1">
      <alignment horizontal="center" vertical="center"/>
    </xf>
    <xf numFmtId="16" fontId="2" fillId="0" borderId="1" xfId="0" applyNumberFormat="1" applyFont="1" applyFill="1" applyBorder="1" applyAlignment="1">
      <alignment horizontal="center" vertical="center" wrapText="1"/>
    </xf>
    <xf numFmtId="16" fontId="2" fillId="0" borderId="1" xfId="0" applyNumberFormat="1" applyFont="1" applyFill="1" applyBorder="1" applyAlignment="1">
      <alignment horizontal="center" vertical="center" wrapText="1"/>
    </xf>
    <xf numFmtId="0" fontId="0" fillId="5" borderId="0" xfId="0" applyFill="1"/>
    <xf numFmtId="3" fontId="0" fillId="5" borderId="0" xfId="0" applyNumberFormat="1" applyFill="1"/>
    <xf numFmtId="9" fontId="2" fillId="0" borderId="1" xfId="1" applyFont="1" applyFill="1" applyBorder="1" applyAlignment="1">
      <alignment horizontal="center" vertical="center" wrapText="1"/>
    </xf>
    <xf numFmtId="0" fontId="2" fillId="0" borderId="1" xfId="0" applyFont="1" applyFill="1" applyBorder="1"/>
    <xf numFmtId="165" fontId="2" fillId="0" borderId="1" xfId="2" applyNumberFormat="1" applyFont="1" applyFill="1" applyBorder="1" applyAlignment="1">
      <alignment horizontal="center" vertical="center" wrapText="1"/>
    </xf>
    <xf numFmtId="165" fontId="3" fillId="0" borderId="1" xfId="2" applyNumberFormat="1" applyFont="1" applyFill="1" applyBorder="1" applyAlignment="1">
      <alignment horizontal="center" vertical="center" wrapText="1"/>
    </xf>
    <xf numFmtId="0" fontId="0" fillId="5" borderId="0" xfId="0" applyFont="1" applyFill="1"/>
    <xf numFmtId="0" fontId="0" fillId="0" borderId="0" xfId="0" applyFont="1"/>
    <xf numFmtId="165" fontId="0" fillId="0" borderId="1" xfId="2" applyNumberFormat="1" applyFont="1" applyFill="1" applyBorder="1" applyAlignment="1">
      <alignment horizontal="center" vertical="center" wrapText="1"/>
    </xf>
    <xf numFmtId="165" fontId="0" fillId="0" borderId="1" xfId="2" applyNumberFormat="1" applyFont="1" applyFill="1" applyBorder="1" applyAlignment="1">
      <alignment horizontal="center" vertical="center"/>
    </xf>
    <xf numFmtId="165" fontId="3" fillId="0" borderId="1" xfId="0" applyNumberFormat="1" applyFont="1" applyFill="1" applyBorder="1" applyAlignment="1">
      <alignment horizontal="center" vertical="center" wrapText="1"/>
    </xf>
    <xf numFmtId="165" fontId="0" fillId="0" borderId="1" xfId="0" applyNumberFormat="1" applyFill="1" applyBorder="1" applyAlignment="1">
      <alignment horizontal="center" vertical="center"/>
    </xf>
    <xf numFmtId="0" fontId="3" fillId="0" borderId="1" xfId="0" applyFont="1" applyFill="1" applyBorder="1" applyAlignment="1">
      <alignment horizontal="left" vertical="center" wrapText="1"/>
    </xf>
    <xf numFmtId="0" fontId="2" fillId="4" borderId="2" xfId="0" applyFont="1" applyFill="1" applyBorder="1" applyAlignment="1">
      <alignment horizontal="center" vertical="center" wrapText="1"/>
    </xf>
    <xf numFmtId="16" fontId="2" fillId="0" borderId="1" xfId="0" applyNumberFormat="1" applyFont="1" applyFill="1" applyBorder="1" applyAlignment="1">
      <alignment horizontal="center" vertical="center" wrapText="1"/>
    </xf>
    <xf numFmtId="16"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16" fontId="3" fillId="5" borderId="1" xfId="0" applyNumberFormat="1" applyFont="1" applyFill="1" applyBorder="1" applyAlignment="1">
      <alignment horizontal="center" vertical="center" wrapText="1"/>
    </xf>
    <xf numFmtId="9" fontId="5" fillId="0" borderId="1" xfId="1" applyFont="1" applyFill="1" applyBorder="1" applyAlignment="1">
      <alignment horizontal="center" vertical="center" wrapText="1"/>
    </xf>
    <xf numFmtId="9" fontId="6" fillId="0" borderId="1" xfId="1" applyFont="1" applyFill="1" applyBorder="1" applyAlignment="1">
      <alignment horizontal="center" vertical="center" wrapText="1"/>
    </xf>
    <xf numFmtId="1" fontId="3" fillId="0" borderId="1" xfId="1" applyNumberFormat="1" applyFont="1" applyFill="1" applyBorder="1" applyAlignment="1">
      <alignment horizontal="center" vertical="center" wrapText="1"/>
    </xf>
    <xf numFmtId="0" fontId="2" fillId="2" borderId="8" xfId="0" applyFont="1" applyFill="1" applyBorder="1" applyAlignment="1">
      <alignment horizontal="center" vertical="center" wrapText="1"/>
    </xf>
    <xf numFmtId="16" fontId="3" fillId="0" borderId="1" xfId="0" applyNumberFormat="1" applyFont="1" applyFill="1" applyBorder="1" applyAlignment="1">
      <alignment vertical="center" wrapText="1"/>
    </xf>
    <xf numFmtId="9" fontId="3" fillId="0" borderId="1" xfId="1" applyFont="1" applyFill="1" applyBorder="1" applyAlignment="1">
      <alignment vertical="center" wrapText="1"/>
    </xf>
    <xf numFmtId="3" fontId="3" fillId="0" borderId="1" xfId="1" applyNumberFormat="1" applyFont="1" applyFill="1" applyBorder="1" applyAlignment="1">
      <alignment horizontal="center" vertical="center" wrapText="1"/>
    </xf>
    <xf numFmtId="9" fontId="2" fillId="0" borderId="1" xfId="1" applyFont="1" applyFill="1" applyBorder="1" applyAlignment="1">
      <alignment vertical="center" wrapText="1"/>
    </xf>
    <xf numFmtId="165" fontId="2" fillId="0" borderId="1" xfId="0" applyNumberFormat="1" applyFont="1" applyFill="1" applyBorder="1" applyAlignment="1">
      <alignment vertical="center" wrapText="1"/>
    </xf>
    <xf numFmtId="0" fontId="0" fillId="0" borderId="1" xfId="0" applyBorder="1"/>
    <xf numFmtId="0" fontId="3" fillId="0" borderId="1" xfId="0" applyFont="1" applyFill="1" applyBorder="1" applyAlignment="1">
      <alignment horizontal="left" vertical="center" wrapText="1"/>
    </xf>
    <xf numFmtId="0" fontId="2" fillId="2" borderId="6"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6" borderId="7" xfId="0" applyFont="1" applyFill="1" applyBorder="1" applyAlignment="1">
      <alignment horizontal="center" vertical="center" wrapText="1"/>
    </xf>
    <xf numFmtId="0" fontId="3" fillId="6" borderId="8"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0" borderId="8" xfId="0" applyBorder="1" applyAlignment="1">
      <alignment horizontal="center" vertical="center" wrapText="1"/>
    </xf>
    <xf numFmtId="16" fontId="2" fillId="0" borderId="1" xfId="0" applyNumberFormat="1" applyFont="1" applyFill="1" applyBorder="1" applyAlignment="1">
      <alignment horizontal="center" vertical="center" wrapText="1"/>
    </xf>
    <xf numFmtId="16" fontId="2" fillId="0" borderId="2" xfId="0" applyNumberFormat="1" applyFont="1" applyFill="1" applyBorder="1" applyAlignment="1">
      <alignment horizontal="center" vertical="center" wrapText="1"/>
    </xf>
    <xf numFmtId="16" fontId="2" fillId="0" borderId="3" xfId="0" applyNumberFormat="1"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8" xfId="0" applyFont="1" applyFill="1" applyBorder="1" applyAlignment="1">
      <alignment horizontal="center" vertical="center" wrapText="1"/>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3.xml"/><Relationship Id="rId3" Type="http://schemas.openxmlformats.org/officeDocument/2006/relationships/chartsheet" Target="chartsheets/sheet2.xml"/><Relationship Id="rId7" Type="http://schemas.openxmlformats.org/officeDocument/2006/relationships/chartsheet" Target="chartsheets/sheet5.xml"/><Relationship Id="rId12" Type="http://schemas.openxmlformats.org/officeDocument/2006/relationships/calcChain" Target="calcChain.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chartsheet" Target="chartsheets/sheet4.xml"/><Relationship Id="rId11" Type="http://schemas.openxmlformats.org/officeDocument/2006/relationships/sharedStrings" Target="sharedStrings.xml"/><Relationship Id="rId5" Type="http://schemas.openxmlformats.org/officeDocument/2006/relationships/worksheet" Target="worksheets/sheet2.xml"/><Relationship Id="rId10" Type="http://schemas.openxmlformats.org/officeDocument/2006/relationships/styles" Target="styles.xml"/><Relationship Id="rId4" Type="http://schemas.openxmlformats.org/officeDocument/2006/relationships/chartsheet" Target="chartsheets/sheet3.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Spring Pulse Flows -</a:t>
            </a:r>
            <a:r>
              <a:rPr lang="en-US" baseline="0"/>
              <a:t> </a:t>
            </a:r>
            <a:r>
              <a:rPr lang="en-US"/>
              <a:t>French Meadows Reservoir</a:t>
            </a:r>
          </a:p>
        </c:rich>
      </c:tx>
      <c:layout>
        <c:manualLayout>
          <c:xMode val="edge"/>
          <c:yMode val="edge"/>
          <c:x val="0.28227027169302854"/>
          <c:y val="2.0233184090716921E-2"/>
        </c:manualLayout>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7.3031091377894944E-2"/>
          <c:y val="7.5042994436014157E-2"/>
          <c:w val="0.88708164232774867"/>
          <c:h val="0.83511723401797844"/>
        </c:manualLayout>
      </c:layout>
      <c:scatterChart>
        <c:scatterStyle val="lineMarker"/>
        <c:varyColors val="0"/>
        <c:ser>
          <c:idx val="0"/>
          <c:order val="0"/>
          <c:tx>
            <c:strRef>
              <c:f>'Pulse FM data'!$C$3</c:f>
              <c:strCache>
                <c:ptCount val="1"/>
                <c:pt idx="0">
                  <c:v>FERC 2011-WET</c:v>
                </c:pt>
              </c:strCache>
            </c:strRef>
          </c:tx>
          <c:spPr>
            <a:ln w="38100" cap="rnd">
              <a:solidFill>
                <a:srgbClr val="0070C0"/>
              </a:solidFill>
              <a:round/>
            </a:ln>
            <a:effectLst/>
          </c:spPr>
          <c:marker>
            <c:symbol val="none"/>
          </c:marker>
          <c:xVal>
            <c:numRef>
              <c:f>'Pulse FM data'!$B$4:$B$24</c:f>
              <c:numCache>
                <c:formatCode>d\-mmm</c:formatCode>
                <c:ptCount val="21"/>
                <c:pt idx="0">
                  <c:v>42870</c:v>
                </c:pt>
                <c:pt idx="1">
                  <c:v>42871</c:v>
                </c:pt>
                <c:pt idx="2">
                  <c:v>42872</c:v>
                </c:pt>
                <c:pt idx="3">
                  <c:v>42873</c:v>
                </c:pt>
                <c:pt idx="4">
                  <c:v>42874</c:v>
                </c:pt>
                <c:pt idx="5">
                  <c:v>42875</c:v>
                </c:pt>
                <c:pt idx="6">
                  <c:v>42876</c:v>
                </c:pt>
                <c:pt idx="7">
                  <c:v>42877</c:v>
                </c:pt>
                <c:pt idx="8">
                  <c:v>42878</c:v>
                </c:pt>
                <c:pt idx="9">
                  <c:v>42879</c:v>
                </c:pt>
                <c:pt idx="10">
                  <c:v>42880</c:v>
                </c:pt>
                <c:pt idx="11">
                  <c:v>42881</c:v>
                </c:pt>
                <c:pt idx="12">
                  <c:v>42882</c:v>
                </c:pt>
                <c:pt idx="13">
                  <c:v>42883</c:v>
                </c:pt>
                <c:pt idx="14">
                  <c:v>42884</c:v>
                </c:pt>
                <c:pt idx="15">
                  <c:v>42885</c:v>
                </c:pt>
                <c:pt idx="16">
                  <c:v>42886</c:v>
                </c:pt>
                <c:pt idx="17">
                  <c:v>42887</c:v>
                </c:pt>
                <c:pt idx="18">
                  <c:v>42888</c:v>
                </c:pt>
                <c:pt idx="19">
                  <c:v>42889</c:v>
                </c:pt>
                <c:pt idx="20">
                  <c:v>42890</c:v>
                </c:pt>
              </c:numCache>
            </c:numRef>
          </c:xVal>
          <c:yVal>
            <c:numRef>
              <c:f>'Pulse FM data'!$C$4:$C$24</c:f>
              <c:numCache>
                <c:formatCode>General</c:formatCode>
                <c:ptCount val="21"/>
                <c:pt idx="0">
                  <c:v>200</c:v>
                </c:pt>
                <c:pt idx="1">
                  <c:v>400</c:v>
                </c:pt>
                <c:pt idx="2">
                  <c:v>400</c:v>
                </c:pt>
                <c:pt idx="3">
                  <c:v>400</c:v>
                </c:pt>
                <c:pt idx="4">
                  <c:v>400</c:v>
                </c:pt>
                <c:pt idx="5">
                  <c:v>400</c:v>
                </c:pt>
                <c:pt idx="6">
                  <c:v>400</c:v>
                </c:pt>
                <c:pt idx="7">
                  <c:v>400</c:v>
                </c:pt>
                <c:pt idx="8">
                  <c:v>400</c:v>
                </c:pt>
                <c:pt idx="9">
                  <c:v>275</c:v>
                </c:pt>
                <c:pt idx="10">
                  <c:v>275</c:v>
                </c:pt>
                <c:pt idx="11">
                  <c:v>190</c:v>
                </c:pt>
                <c:pt idx="12">
                  <c:v>190</c:v>
                </c:pt>
                <c:pt idx="13">
                  <c:v>190</c:v>
                </c:pt>
                <c:pt idx="14">
                  <c:v>115</c:v>
                </c:pt>
                <c:pt idx="15">
                  <c:v>115</c:v>
                </c:pt>
                <c:pt idx="16">
                  <c:v>115</c:v>
                </c:pt>
                <c:pt idx="17">
                  <c:v>65</c:v>
                </c:pt>
                <c:pt idx="18">
                  <c:v>65</c:v>
                </c:pt>
                <c:pt idx="19">
                  <c:v>65</c:v>
                </c:pt>
                <c:pt idx="20">
                  <c:v>65</c:v>
                </c:pt>
              </c:numCache>
            </c:numRef>
          </c:yVal>
          <c:smooth val="0"/>
          <c:extLst>
            <c:ext xmlns:c16="http://schemas.microsoft.com/office/drawing/2014/chart" uri="{C3380CC4-5D6E-409C-BE32-E72D297353CC}">
              <c16:uniqueId val="{00000000-B29A-4B70-B173-2F450D66546C}"/>
            </c:ext>
          </c:extLst>
        </c:ser>
        <c:ser>
          <c:idx val="10"/>
          <c:order val="3"/>
          <c:tx>
            <c:strRef>
              <c:f>'Pulse FM data'!$F$3</c:f>
              <c:strCache>
                <c:ptCount val="1"/>
                <c:pt idx="0">
                  <c:v>FERC Plus-WET</c:v>
                </c:pt>
              </c:strCache>
            </c:strRef>
          </c:tx>
          <c:spPr>
            <a:ln w="38100" cap="rnd">
              <a:solidFill>
                <a:schemeClr val="tx1"/>
              </a:solidFill>
              <a:prstDash val="dash"/>
              <a:round/>
            </a:ln>
            <a:effectLst/>
          </c:spPr>
          <c:marker>
            <c:symbol val="none"/>
          </c:marker>
          <c:xVal>
            <c:numRef>
              <c:f>'Pulse FM data'!$F$4:$F$29</c:f>
              <c:numCache>
                <c:formatCode>d\-mmm</c:formatCode>
                <c:ptCount val="26"/>
                <c:pt idx="0">
                  <c:v>42870</c:v>
                </c:pt>
                <c:pt idx="1">
                  <c:v>42871</c:v>
                </c:pt>
                <c:pt idx="2">
                  <c:v>42872</c:v>
                </c:pt>
                <c:pt idx="3">
                  <c:v>42873</c:v>
                </c:pt>
                <c:pt idx="4">
                  <c:v>42874</c:v>
                </c:pt>
                <c:pt idx="5">
                  <c:v>42875</c:v>
                </c:pt>
                <c:pt idx="6">
                  <c:v>42876</c:v>
                </c:pt>
                <c:pt idx="7">
                  <c:v>42877</c:v>
                </c:pt>
                <c:pt idx="8">
                  <c:v>42878</c:v>
                </c:pt>
                <c:pt idx="9">
                  <c:v>42879</c:v>
                </c:pt>
                <c:pt idx="10">
                  <c:v>42880</c:v>
                </c:pt>
                <c:pt idx="11">
                  <c:v>42881</c:v>
                </c:pt>
                <c:pt idx="12">
                  <c:v>42882</c:v>
                </c:pt>
                <c:pt idx="13">
                  <c:v>42883</c:v>
                </c:pt>
                <c:pt idx="14">
                  <c:v>42884</c:v>
                </c:pt>
                <c:pt idx="15">
                  <c:v>42885</c:v>
                </c:pt>
                <c:pt idx="16">
                  <c:v>42886</c:v>
                </c:pt>
                <c:pt idx="17">
                  <c:v>42887</c:v>
                </c:pt>
                <c:pt idx="18">
                  <c:v>42888</c:v>
                </c:pt>
                <c:pt idx="19">
                  <c:v>42889</c:v>
                </c:pt>
                <c:pt idx="20">
                  <c:v>42890</c:v>
                </c:pt>
                <c:pt idx="21">
                  <c:v>42891</c:v>
                </c:pt>
                <c:pt idx="22">
                  <c:v>42892</c:v>
                </c:pt>
                <c:pt idx="23">
                  <c:v>42893</c:v>
                </c:pt>
                <c:pt idx="24">
                  <c:v>42894</c:v>
                </c:pt>
                <c:pt idx="25">
                  <c:v>42895</c:v>
                </c:pt>
              </c:numCache>
            </c:numRef>
          </c:xVal>
          <c:yVal>
            <c:numRef>
              <c:f>'Pulse FM data'!$I$4:$I$29</c:f>
              <c:numCache>
                <c:formatCode>General</c:formatCode>
                <c:ptCount val="26"/>
                <c:pt idx="0">
                  <c:v>220</c:v>
                </c:pt>
                <c:pt idx="1">
                  <c:v>440</c:v>
                </c:pt>
                <c:pt idx="2">
                  <c:v>440</c:v>
                </c:pt>
                <c:pt idx="3">
                  <c:v>440</c:v>
                </c:pt>
                <c:pt idx="4">
                  <c:v>440</c:v>
                </c:pt>
                <c:pt idx="5">
                  <c:v>440</c:v>
                </c:pt>
                <c:pt idx="6">
                  <c:v>440</c:v>
                </c:pt>
                <c:pt idx="7">
                  <c:v>440</c:v>
                </c:pt>
                <c:pt idx="8">
                  <c:v>440</c:v>
                </c:pt>
                <c:pt idx="9">
                  <c:v>352</c:v>
                </c:pt>
                <c:pt idx="10">
                  <c:v>302.5</c:v>
                </c:pt>
                <c:pt idx="11">
                  <c:v>302.5</c:v>
                </c:pt>
                <c:pt idx="12">
                  <c:v>242</c:v>
                </c:pt>
                <c:pt idx="13">
                  <c:v>209</c:v>
                </c:pt>
                <c:pt idx="14">
                  <c:v>209</c:v>
                </c:pt>
                <c:pt idx="15">
                  <c:v>209</c:v>
                </c:pt>
                <c:pt idx="16">
                  <c:v>167.2</c:v>
                </c:pt>
                <c:pt idx="17">
                  <c:v>133.76</c:v>
                </c:pt>
                <c:pt idx="18">
                  <c:v>126.5</c:v>
                </c:pt>
                <c:pt idx="19">
                  <c:v>126.5</c:v>
                </c:pt>
                <c:pt idx="20">
                  <c:v>101.2</c:v>
                </c:pt>
                <c:pt idx="21">
                  <c:v>80.959999999999994</c:v>
                </c:pt>
                <c:pt idx="22">
                  <c:v>71.5</c:v>
                </c:pt>
                <c:pt idx="23">
                  <c:v>71.5</c:v>
                </c:pt>
                <c:pt idx="24">
                  <c:v>71.5</c:v>
                </c:pt>
                <c:pt idx="25">
                  <c:v>71.5</c:v>
                </c:pt>
              </c:numCache>
            </c:numRef>
          </c:yVal>
          <c:smooth val="0"/>
          <c:extLst>
            <c:ext xmlns:c16="http://schemas.microsoft.com/office/drawing/2014/chart" uri="{C3380CC4-5D6E-409C-BE32-E72D297353CC}">
              <c16:uniqueId val="{00000002-72F8-4CD6-9591-C98267CC6DD2}"/>
            </c:ext>
          </c:extLst>
        </c:ser>
        <c:ser>
          <c:idx val="4"/>
          <c:order val="4"/>
          <c:tx>
            <c:strRef>
              <c:f>'Pulse FM data'!$N$3</c:f>
              <c:strCache>
                <c:ptCount val="1"/>
                <c:pt idx="0">
                  <c:v>FERC 2011-ABOVE NORMAL</c:v>
                </c:pt>
              </c:strCache>
            </c:strRef>
          </c:tx>
          <c:spPr>
            <a:ln w="38100" cap="rnd">
              <a:solidFill>
                <a:srgbClr val="00B050"/>
              </a:solidFill>
              <a:round/>
            </a:ln>
            <a:effectLst/>
          </c:spPr>
          <c:marker>
            <c:symbol val="none"/>
          </c:marker>
          <c:xVal>
            <c:numRef>
              <c:f>'Pulse FM data'!$M$4:$M$18</c:f>
              <c:numCache>
                <c:formatCode>d\-mmm</c:formatCode>
                <c:ptCount val="15"/>
                <c:pt idx="0">
                  <c:v>42862</c:v>
                </c:pt>
                <c:pt idx="1">
                  <c:v>42863</c:v>
                </c:pt>
                <c:pt idx="2">
                  <c:v>42864</c:v>
                </c:pt>
                <c:pt idx="3">
                  <c:v>42865</c:v>
                </c:pt>
                <c:pt idx="4">
                  <c:v>42866</c:v>
                </c:pt>
                <c:pt idx="5">
                  <c:v>42867</c:v>
                </c:pt>
                <c:pt idx="6">
                  <c:v>42868</c:v>
                </c:pt>
                <c:pt idx="7">
                  <c:v>42869</c:v>
                </c:pt>
                <c:pt idx="8">
                  <c:v>42870</c:v>
                </c:pt>
                <c:pt idx="9">
                  <c:v>42871</c:v>
                </c:pt>
                <c:pt idx="10">
                  <c:v>42872</c:v>
                </c:pt>
                <c:pt idx="11">
                  <c:v>42873</c:v>
                </c:pt>
                <c:pt idx="12">
                  <c:v>42874</c:v>
                </c:pt>
                <c:pt idx="13">
                  <c:v>42875</c:v>
                </c:pt>
                <c:pt idx="14">
                  <c:v>42876</c:v>
                </c:pt>
              </c:numCache>
            </c:numRef>
          </c:xVal>
          <c:yVal>
            <c:numRef>
              <c:f>'Pulse FM data'!$N$4:$N$18</c:f>
              <c:numCache>
                <c:formatCode>General</c:formatCode>
                <c:ptCount val="15"/>
                <c:pt idx="0">
                  <c:v>200</c:v>
                </c:pt>
                <c:pt idx="1">
                  <c:v>400</c:v>
                </c:pt>
                <c:pt idx="2">
                  <c:v>400</c:v>
                </c:pt>
                <c:pt idx="3">
                  <c:v>275</c:v>
                </c:pt>
                <c:pt idx="4">
                  <c:v>275</c:v>
                </c:pt>
                <c:pt idx="5">
                  <c:v>190</c:v>
                </c:pt>
                <c:pt idx="6">
                  <c:v>190</c:v>
                </c:pt>
                <c:pt idx="7">
                  <c:v>190</c:v>
                </c:pt>
                <c:pt idx="8">
                  <c:v>115</c:v>
                </c:pt>
                <c:pt idx="9">
                  <c:v>115</c:v>
                </c:pt>
                <c:pt idx="10">
                  <c:v>115</c:v>
                </c:pt>
                <c:pt idx="11">
                  <c:v>65</c:v>
                </c:pt>
                <c:pt idx="12">
                  <c:v>65</c:v>
                </c:pt>
                <c:pt idx="13">
                  <c:v>65</c:v>
                </c:pt>
                <c:pt idx="14">
                  <c:v>65</c:v>
                </c:pt>
              </c:numCache>
            </c:numRef>
          </c:yVal>
          <c:smooth val="0"/>
          <c:extLst>
            <c:ext xmlns:c16="http://schemas.microsoft.com/office/drawing/2014/chart" uri="{C3380CC4-5D6E-409C-BE32-E72D297353CC}">
              <c16:uniqueId val="{00000004-B29A-4B70-B173-2F450D66546C}"/>
            </c:ext>
          </c:extLst>
        </c:ser>
        <c:ser>
          <c:idx val="8"/>
          <c:order val="7"/>
          <c:tx>
            <c:strRef>
              <c:f>'Pulse FM data'!$Q$3</c:f>
              <c:strCache>
                <c:ptCount val="1"/>
                <c:pt idx="0">
                  <c:v>FERC Plus-ABOVE NORMAL</c:v>
                </c:pt>
              </c:strCache>
            </c:strRef>
          </c:tx>
          <c:spPr>
            <a:ln w="38100" cap="rnd">
              <a:solidFill>
                <a:schemeClr val="tx1"/>
              </a:solidFill>
              <a:prstDash val="sysDot"/>
              <a:round/>
            </a:ln>
            <a:effectLst/>
          </c:spPr>
          <c:marker>
            <c:symbol val="none"/>
          </c:marker>
          <c:xVal>
            <c:numRef>
              <c:f>'Pulse FM data'!$Q$4:$Q$26</c:f>
              <c:numCache>
                <c:formatCode>d\-mmm</c:formatCode>
                <c:ptCount val="23"/>
                <c:pt idx="0">
                  <c:v>42862</c:v>
                </c:pt>
                <c:pt idx="1">
                  <c:v>42863</c:v>
                </c:pt>
                <c:pt idx="2">
                  <c:v>42864</c:v>
                </c:pt>
                <c:pt idx="3">
                  <c:v>42865</c:v>
                </c:pt>
                <c:pt idx="4">
                  <c:v>42866</c:v>
                </c:pt>
                <c:pt idx="5">
                  <c:v>42867</c:v>
                </c:pt>
                <c:pt idx="6">
                  <c:v>42868</c:v>
                </c:pt>
                <c:pt idx="7">
                  <c:v>42869</c:v>
                </c:pt>
                <c:pt idx="8">
                  <c:v>42870</c:v>
                </c:pt>
                <c:pt idx="9">
                  <c:v>42871</c:v>
                </c:pt>
                <c:pt idx="10">
                  <c:v>42872</c:v>
                </c:pt>
                <c:pt idx="11">
                  <c:v>42873</c:v>
                </c:pt>
                <c:pt idx="12">
                  <c:v>42874</c:v>
                </c:pt>
                <c:pt idx="13">
                  <c:v>42875</c:v>
                </c:pt>
                <c:pt idx="14">
                  <c:v>42876</c:v>
                </c:pt>
                <c:pt idx="15">
                  <c:v>42877</c:v>
                </c:pt>
                <c:pt idx="16">
                  <c:v>42878</c:v>
                </c:pt>
                <c:pt idx="17">
                  <c:v>42879</c:v>
                </c:pt>
                <c:pt idx="18">
                  <c:v>42880</c:v>
                </c:pt>
                <c:pt idx="19">
                  <c:v>42881</c:v>
                </c:pt>
              </c:numCache>
            </c:numRef>
          </c:xVal>
          <c:yVal>
            <c:numRef>
              <c:f>'Pulse FM data'!$T$4:$T$23</c:f>
              <c:numCache>
                <c:formatCode>General</c:formatCode>
                <c:ptCount val="20"/>
                <c:pt idx="0">
                  <c:v>220</c:v>
                </c:pt>
                <c:pt idx="1">
                  <c:v>440</c:v>
                </c:pt>
                <c:pt idx="2">
                  <c:v>440</c:v>
                </c:pt>
                <c:pt idx="3">
                  <c:v>352</c:v>
                </c:pt>
                <c:pt idx="4">
                  <c:v>302.5</c:v>
                </c:pt>
                <c:pt idx="5">
                  <c:v>302.5</c:v>
                </c:pt>
                <c:pt idx="6">
                  <c:v>242</c:v>
                </c:pt>
                <c:pt idx="7">
                  <c:v>209</c:v>
                </c:pt>
                <c:pt idx="8">
                  <c:v>209</c:v>
                </c:pt>
                <c:pt idx="9">
                  <c:v>209</c:v>
                </c:pt>
                <c:pt idx="10">
                  <c:v>167.2</c:v>
                </c:pt>
                <c:pt idx="11">
                  <c:v>133.76</c:v>
                </c:pt>
                <c:pt idx="12">
                  <c:v>126.5</c:v>
                </c:pt>
                <c:pt idx="13">
                  <c:v>126.5</c:v>
                </c:pt>
                <c:pt idx="14">
                  <c:v>101.2</c:v>
                </c:pt>
                <c:pt idx="15">
                  <c:v>80.959999999999994</c:v>
                </c:pt>
                <c:pt idx="16">
                  <c:v>71.5</c:v>
                </c:pt>
                <c:pt idx="17">
                  <c:v>71.5</c:v>
                </c:pt>
                <c:pt idx="18">
                  <c:v>71.5</c:v>
                </c:pt>
                <c:pt idx="19">
                  <c:v>71.5</c:v>
                </c:pt>
              </c:numCache>
            </c:numRef>
          </c:yVal>
          <c:smooth val="0"/>
          <c:extLst>
            <c:ext xmlns:c16="http://schemas.microsoft.com/office/drawing/2014/chart" uri="{C3380CC4-5D6E-409C-BE32-E72D297353CC}">
              <c16:uniqueId val="{00000003-72F8-4CD6-9591-C98267CC6DD2}"/>
            </c:ext>
          </c:extLst>
        </c:ser>
        <c:ser>
          <c:idx val="1"/>
          <c:order val="8"/>
          <c:tx>
            <c:v>Below Normal</c:v>
          </c:tx>
          <c:spPr>
            <a:ln w="19050" cap="rnd">
              <a:solidFill>
                <a:schemeClr val="accent2"/>
              </a:solidFill>
              <a:round/>
            </a:ln>
            <a:effectLst/>
          </c:spPr>
          <c:marker>
            <c:symbol val="none"/>
          </c:marker>
          <c:xVal>
            <c:numRef>
              <c:f>'Pulse FM data'!$X$4:$X$18</c:f>
              <c:numCache>
                <c:formatCode>d\-mmm</c:formatCode>
                <c:ptCount val="15"/>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numCache>
            </c:numRef>
          </c:xVal>
          <c:yVal>
            <c:numRef>
              <c:f>'Pulse FM data'!$Y$4:$Y$18</c:f>
              <c:numCache>
                <c:formatCode>General</c:formatCode>
                <c:ptCount val="15"/>
                <c:pt idx="0">
                  <c:v>200</c:v>
                </c:pt>
                <c:pt idx="1">
                  <c:v>345</c:v>
                </c:pt>
                <c:pt idx="2">
                  <c:v>345</c:v>
                </c:pt>
                <c:pt idx="3">
                  <c:v>275</c:v>
                </c:pt>
                <c:pt idx="4">
                  <c:v>275</c:v>
                </c:pt>
                <c:pt idx="5">
                  <c:v>190</c:v>
                </c:pt>
                <c:pt idx="6">
                  <c:v>190</c:v>
                </c:pt>
                <c:pt idx="7">
                  <c:v>190</c:v>
                </c:pt>
                <c:pt idx="8">
                  <c:v>115</c:v>
                </c:pt>
                <c:pt idx="9">
                  <c:v>115</c:v>
                </c:pt>
                <c:pt idx="10">
                  <c:v>115</c:v>
                </c:pt>
                <c:pt idx="11">
                  <c:v>65</c:v>
                </c:pt>
                <c:pt idx="12">
                  <c:v>65</c:v>
                </c:pt>
                <c:pt idx="13">
                  <c:v>65</c:v>
                </c:pt>
                <c:pt idx="14">
                  <c:v>65</c:v>
                </c:pt>
              </c:numCache>
            </c:numRef>
          </c:yVal>
          <c:smooth val="0"/>
          <c:extLst>
            <c:ext xmlns:c16="http://schemas.microsoft.com/office/drawing/2014/chart" uri="{C3380CC4-5D6E-409C-BE32-E72D297353CC}">
              <c16:uniqueId val="{00000000-E827-4260-8ACF-76F04096BB1E}"/>
            </c:ext>
          </c:extLst>
        </c:ser>
        <c:ser>
          <c:idx val="5"/>
          <c:order val="9"/>
          <c:tx>
            <c:v>FERC Plus-BELOW NORMAL</c:v>
          </c:tx>
          <c:spPr>
            <a:ln w="19050" cap="rnd">
              <a:solidFill>
                <a:schemeClr val="tx1"/>
              </a:solidFill>
              <a:prstDash val="sysDot"/>
              <a:round/>
            </a:ln>
            <a:effectLst/>
          </c:spPr>
          <c:marker>
            <c:symbol val="none"/>
          </c:marker>
          <c:xVal>
            <c:numRef>
              <c:f>'Pulse FM data'!$AB$4:$AB$23</c:f>
              <c:numCache>
                <c:formatCode>d\-mmm</c:formatCode>
                <c:ptCount val="20"/>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numCache>
            </c:numRef>
          </c:xVal>
          <c:yVal>
            <c:numRef>
              <c:f>'Pulse FM data'!$AE$4:$AE$23</c:f>
              <c:numCache>
                <c:formatCode>General</c:formatCode>
                <c:ptCount val="20"/>
                <c:pt idx="0">
                  <c:v>220</c:v>
                </c:pt>
                <c:pt idx="1">
                  <c:v>379.5</c:v>
                </c:pt>
                <c:pt idx="2">
                  <c:v>379.5</c:v>
                </c:pt>
                <c:pt idx="3">
                  <c:v>302.5</c:v>
                </c:pt>
                <c:pt idx="4">
                  <c:v>302.5</c:v>
                </c:pt>
                <c:pt idx="5">
                  <c:v>302.5</c:v>
                </c:pt>
                <c:pt idx="6">
                  <c:v>242</c:v>
                </c:pt>
                <c:pt idx="7">
                  <c:v>209</c:v>
                </c:pt>
                <c:pt idx="8">
                  <c:v>209</c:v>
                </c:pt>
                <c:pt idx="9">
                  <c:v>209</c:v>
                </c:pt>
                <c:pt idx="10">
                  <c:v>167.2</c:v>
                </c:pt>
                <c:pt idx="11">
                  <c:v>133.76</c:v>
                </c:pt>
                <c:pt idx="12">
                  <c:v>126.5</c:v>
                </c:pt>
                <c:pt idx="13">
                  <c:v>126.5</c:v>
                </c:pt>
                <c:pt idx="14">
                  <c:v>101.2</c:v>
                </c:pt>
                <c:pt idx="15">
                  <c:v>80.960000000000008</c:v>
                </c:pt>
                <c:pt idx="16">
                  <c:v>71.5</c:v>
                </c:pt>
                <c:pt idx="17">
                  <c:v>71.5</c:v>
                </c:pt>
              </c:numCache>
            </c:numRef>
          </c:yVal>
          <c:smooth val="0"/>
          <c:extLst>
            <c:ext xmlns:c16="http://schemas.microsoft.com/office/drawing/2014/chart" uri="{C3380CC4-5D6E-409C-BE32-E72D297353CC}">
              <c16:uniqueId val="{00000001-E827-4260-8ACF-76F04096BB1E}"/>
            </c:ext>
          </c:extLst>
        </c:ser>
        <c:dLbls>
          <c:showLegendKey val="0"/>
          <c:showVal val="0"/>
          <c:showCatName val="0"/>
          <c:showSerName val="0"/>
          <c:showPercent val="0"/>
          <c:showBubbleSize val="0"/>
        </c:dLbls>
        <c:axId val="463965432"/>
        <c:axId val="463965760"/>
        <c:extLst>
          <c:ext xmlns:c15="http://schemas.microsoft.com/office/drawing/2012/chart" uri="{02D57815-91ED-43cb-92C2-25804820EDAC}">
            <c15:filteredScatterSeries>
              <c15:ser>
                <c:idx val="2"/>
                <c:order val="1"/>
                <c:tx>
                  <c:strRef>
                    <c:extLst>
                      <c:ext uri="{02D57815-91ED-43cb-92C2-25804820EDAC}">
                        <c15:formulaRef>
                          <c15:sqref>'Pulse FM data'!$G$3</c15:sqref>
                        </c15:formulaRef>
                      </c:ext>
                    </c:extLst>
                    <c:strCache>
                      <c:ptCount val="1"/>
                      <c:pt idx="0">
                        <c:v>plus 1 day/step on downramp</c:v>
                      </c:pt>
                    </c:strCache>
                  </c:strRef>
                </c:tx>
                <c:spPr>
                  <a:ln w="19050" cap="rnd">
                    <a:solidFill>
                      <a:schemeClr val="accent3"/>
                    </a:solidFill>
                    <a:round/>
                  </a:ln>
                  <a:effectLst/>
                </c:spPr>
                <c:marker>
                  <c:symbol val="none"/>
                </c:marker>
                <c:xVal>
                  <c:numRef>
                    <c:extLst>
                      <c:ext uri="{02D57815-91ED-43cb-92C2-25804820EDAC}">
                        <c15:formulaRef>
                          <c15:sqref>'Pulse FM data'!$F$4:$F$29</c15:sqref>
                        </c15:formulaRef>
                      </c:ext>
                    </c:extLst>
                    <c:numCache>
                      <c:formatCode>d\-mmm</c:formatCode>
                      <c:ptCount val="26"/>
                      <c:pt idx="0">
                        <c:v>42870</c:v>
                      </c:pt>
                      <c:pt idx="1">
                        <c:v>42871</c:v>
                      </c:pt>
                      <c:pt idx="2">
                        <c:v>42872</c:v>
                      </c:pt>
                      <c:pt idx="3">
                        <c:v>42873</c:v>
                      </c:pt>
                      <c:pt idx="4">
                        <c:v>42874</c:v>
                      </c:pt>
                      <c:pt idx="5">
                        <c:v>42875</c:v>
                      </c:pt>
                      <c:pt idx="6">
                        <c:v>42876</c:v>
                      </c:pt>
                      <c:pt idx="7">
                        <c:v>42877</c:v>
                      </c:pt>
                      <c:pt idx="8">
                        <c:v>42878</c:v>
                      </c:pt>
                      <c:pt idx="9">
                        <c:v>42879</c:v>
                      </c:pt>
                      <c:pt idx="10">
                        <c:v>42880</c:v>
                      </c:pt>
                      <c:pt idx="11">
                        <c:v>42881</c:v>
                      </c:pt>
                      <c:pt idx="12">
                        <c:v>42882</c:v>
                      </c:pt>
                      <c:pt idx="13">
                        <c:v>42883</c:v>
                      </c:pt>
                      <c:pt idx="14">
                        <c:v>42884</c:v>
                      </c:pt>
                      <c:pt idx="15">
                        <c:v>42885</c:v>
                      </c:pt>
                      <c:pt idx="16">
                        <c:v>42886</c:v>
                      </c:pt>
                      <c:pt idx="17">
                        <c:v>42887</c:v>
                      </c:pt>
                      <c:pt idx="18">
                        <c:v>42888</c:v>
                      </c:pt>
                      <c:pt idx="19">
                        <c:v>42889</c:v>
                      </c:pt>
                      <c:pt idx="20">
                        <c:v>42890</c:v>
                      </c:pt>
                      <c:pt idx="21">
                        <c:v>42891</c:v>
                      </c:pt>
                      <c:pt idx="22">
                        <c:v>42892</c:v>
                      </c:pt>
                      <c:pt idx="23">
                        <c:v>42893</c:v>
                      </c:pt>
                      <c:pt idx="24">
                        <c:v>42894</c:v>
                      </c:pt>
                      <c:pt idx="25">
                        <c:v>42895</c:v>
                      </c:pt>
                    </c:numCache>
                  </c:numRef>
                </c:xVal>
                <c:yVal>
                  <c:numRef>
                    <c:extLst>
                      <c:ext uri="{02D57815-91ED-43cb-92C2-25804820EDAC}">
                        <c15:formulaRef>
                          <c15:sqref>'Pulse FM data'!$G$4:$G$29</c15:sqref>
                        </c15:formulaRef>
                      </c:ext>
                    </c:extLst>
                    <c:numCache>
                      <c:formatCode>General</c:formatCode>
                      <c:ptCount val="26"/>
                      <c:pt idx="0">
                        <c:v>200</c:v>
                      </c:pt>
                      <c:pt idx="1">
                        <c:v>400</c:v>
                      </c:pt>
                      <c:pt idx="2">
                        <c:v>400</c:v>
                      </c:pt>
                      <c:pt idx="3">
                        <c:v>400</c:v>
                      </c:pt>
                      <c:pt idx="4">
                        <c:v>400</c:v>
                      </c:pt>
                      <c:pt idx="5">
                        <c:v>400</c:v>
                      </c:pt>
                      <c:pt idx="6">
                        <c:v>400</c:v>
                      </c:pt>
                      <c:pt idx="7">
                        <c:v>400</c:v>
                      </c:pt>
                      <c:pt idx="8">
                        <c:v>400</c:v>
                      </c:pt>
                      <c:pt idx="9">
                        <c:v>400</c:v>
                      </c:pt>
                      <c:pt idx="10">
                        <c:v>275</c:v>
                      </c:pt>
                      <c:pt idx="11">
                        <c:v>275</c:v>
                      </c:pt>
                      <c:pt idx="12">
                        <c:v>275</c:v>
                      </c:pt>
                      <c:pt idx="13">
                        <c:v>190</c:v>
                      </c:pt>
                      <c:pt idx="14">
                        <c:v>190</c:v>
                      </c:pt>
                      <c:pt idx="15">
                        <c:v>190</c:v>
                      </c:pt>
                      <c:pt idx="16">
                        <c:v>190</c:v>
                      </c:pt>
                      <c:pt idx="17">
                        <c:v>115</c:v>
                      </c:pt>
                      <c:pt idx="18">
                        <c:v>115</c:v>
                      </c:pt>
                      <c:pt idx="19">
                        <c:v>115</c:v>
                      </c:pt>
                      <c:pt idx="20">
                        <c:v>115</c:v>
                      </c:pt>
                      <c:pt idx="21">
                        <c:v>65</c:v>
                      </c:pt>
                      <c:pt idx="22">
                        <c:v>65</c:v>
                      </c:pt>
                      <c:pt idx="23">
                        <c:v>65</c:v>
                      </c:pt>
                      <c:pt idx="24">
                        <c:v>65</c:v>
                      </c:pt>
                      <c:pt idx="25">
                        <c:v>65</c:v>
                      </c:pt>
                    </c:numCache>
                  </c:numRef>
                </c:yVal>
                <c:smooth val="0"/>
                <c:extLst>
                  <c:ext xmlns:c16="http://schemas.microsoft.com/office/drawing/2014/chart" uri="{C3380CC4-5D6E-409C-BE32-E72D297353CC}">
                    <c16:uniqueId val="{00000002-B29A-4B70-B173-2F450D66546C}"/>
                  </c:ext>
                </c:extLst>
              </c15:ser>
            </c15:filteredScatterSeries>
            <c15:filteredScatterSeries>
              <c15:ser>
                <c:idx val="3"/>
                <c:order val="2"/>
                <c:tx>
                  <c:strRef>
                    <c:extLst xmlns:c15="http://schemas.microsoft.com/office/drawing/2012/chart">
                      <c:ext xmlns:c15="http://schemas.microsoft.com/office/drawing/2012/chart" uri="{02D57815-91ED-43cb-92C2-25804820EDAC}">
                        <c15:formulaRef>
                          <c15:sqref>'Pulse FM data'!$H$3</c15:sqref>
                        </c15:formulaRef>
                      </c:ext>
                    </c:extLst>
                    <c:strCache>
                      <c:ptCount val="1"/>
                      <c:pt idx="0">
                        <c:v>1 day/step, 10% cfs/day</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'Pulse FM data'!$F$4:$F$29</c15:sqref>
                        </c15:formulaRef>
                      </c:ext>
                    </c:extLst>
                    <c:numCache>
                      <c:formatCode>d\-mmm</c:formatCode>
                      <c:ptCount val="26"/>
                      <c:pt idx="0">
                        <c:v>42870</c:v>
                      </c:pt>
                      <c:pt idx="1">
                        <c:v>42871</c:v>
                      </c:pt>
                      <c:pt idx="2">
                        <c:v>42872</c:v>
                      </c:pt>
                      <c:pt idx="3">
                        <c:v>42873</c:v>
                      </c:pt>
                      <c:pt idx="4">
                        <c:v>42874</c:v>
                      </c:pt>
                      <c:pt idx="5">
                        <c:v>42875</c:v>
                      </c:pt>
                      <c:pt idx="6">
                        <c:v>42876</c:v>
                      </c:pt>
                      <c:pt idx="7">
                        <c:v>42877</c:v>
                      </c:pt>
                      <c:pt idx="8">
                        <c:v>42878</c:v>
                      </c:pt>
                      <c:pt idx="9">
                        <c:v>42879</c:v>
                      </c:pt>
                      <c:pt idx="10">
                        <c:v>42880</c:v>
                      </c:pt>
                      <c:pt idx="11">
                        <c:v>42881</c:v>
                      </c:pt>
                      <c:pt idx="12">
                        <c:v>42882</c:v>
                      </c:pt>
                      <c:pt idx="13">
                        <c:v>42883</c:v>
                      </c:pt>
                      <c:pt idx="14">
                        <c:v>42884</c:v>
                      </c:pt>
                      <c:pt idx="15">
                        <c:v>42885</c:v>
                      </c:pt>
                      <c:pt idx="16">
                        <c:v>42886</c:v>
                      </c:pt>
                      <c:pt idx="17">
                        <c:v>42887</c:v>
                      </c:pt>
                      <c:pt idx="18">
                        <c:v>42888</c:v>
                      </c:pt>
                      <c:pt idx="19">
                        <c:v>42889</c:v>
                      </c:pt>
                      <c:pt idx="20">
                        <c:v>42890</c:v>
                      </c:pt>
                      <c:pt idx="21">
                        <c:v>42891</c:v>
                      </c:pt>
                      <c:pt idx="22">
                        <c:v>42892</c:v>
                      </c:pt>
                      <c:pt idx="23">
                        <c:v>42893</c:v>
                      </c:pt>
                      <c:pt idx="24">
                        <c:v>42894</c:v>
                      </c:pt>
                      <c:pt idx="25">
                        <c:v>42895</c:v>
                      </c:pt>
                    </c:numCache>
                  </c:numRef>
                </c:xVal>
                <c:yVal>
                  <c:numRef>
                    <c:extLst xmlns:c15="http://schemas.microsoft.com/office/drawing/2012/chart">
                      <c:ext xmlns:c15="http://schemas.microsoft.com/office/drawing/2012/chart" uri="{02D57815-91ED-43cb-92C2-25804820EDAC}">
                        <c15:formulaRef>
                          <c15:sqref>'Pulse FM data'!$H$4:$H$29</c15:sqref>
                        </c15:formulaRef>
                      </c:ext>
                    </c:extLst>
                    <c:numCache>
                      <c:formatCode>General</c:formatCode>
                      <c:ptCount val="26"/>
                      <c:pt idx="0">
                        <c:v>220</c:v>
                      </c:pt>
                      <c:pt idx="1">
                        <c:v>440</c:v>
                      </c:pt>
                      <c:pt idx="2">
                        <c:v>440</c:v>
                      </c:pt>
                      <c:pt idx="3">
                        <c:v>440</c:v>
                      </c:pt>
                      <c:pt idx="4">
                        <c:v>440</c:v>
                      </c:pt>
                      <c:pt idx="5">
                        <c:v>440</c:v>
                      </c:pt>
                      <c:pt idx="6">
                        <c:v>440</c:v>
                      </c:pt>
                      <c:pt idx="7">
                        <c:v>440</c:v>
                      </c:pt>
                      <c:pt idx="8">
                        <c:v>440</c:v>
                      </c:pt>
                      <c:pt idx="9">
                        <c:v>440</c:v>
                      </c:pt>
                      <c:pt idx="10">
                        <c:v>302.5</c:v>
                      </c:pt>
                      <c:pt idx="11">
                        <c:v>302.5</c:v>
                      </c:pt>
                      <c:pt idx="12">
                        <c:v>302.5</c:v>
                      </c:pt>
                      <c:pt idx="13">
                        <c:v>209</c:v>
                      </c:pt>
                      <c:pt idx="14">
                        <c:v>209</c:v>
                      </c:pt>
                      <c:pt idx="15">
                        <c:v>209</c:v>
                      </c:pt>
                      <c:pt idx="16">
                        <c:v>209</c:v>
                      </c:pt>
                      <c:pt idx="17">
                        <c:v>126.5</c:v>
                      </c:pt>
                      <c:pt idx="18">
                        <c:v>126.5</c:v>
                      </c:pt>
                      <c:pt idx="19">
                        <c:v>126.5</c:v>
                      </c:pt>
                      <c:pt idx="20">
                        <c:v>126.5</c:v>
                      </c:pt>
                      <c:pt idx="21">
                        <c:v>71.5</c:v>
                      </c:pt>
                      <c:pt idx="22">
                        <c:v>71.5</c:v>
                      </c:pt>
                      <c:pt idx="23">
                        <c:v>71.5</c:v>
                      </c:pt>
                      <c:pt idx="24">
                        <c:v>71.5</c:v>
                      </c:pt>
                      <c:pt idx="25">
                        <c:v>71.5</c:v>
                      </c:pt>
                    </c:numCache>
                  </c:numRef>
                </c:yVal>
                <c:smooth val="0"/>
                <c:extLst xmlns:c15="http://schemas.microsoft.com/office/drawing/2012/chart">
                  <c:ext xmlns:c16="http://schemas.microsoft.com/office/drawing/2014/chart" uri="{C3380CC4-5D6E-409C-BE32-E72D297353CC}">
                    <c16:uniqueId val="{00000003-B29A-4B70-B173-2F450D66546C}"/>
                  </c:ext>
                </c:extLst>
              </c15:ser>
            </c15:filteredScatterSeries>
            <c15:filteredScatterSeries>
              <c15:ser>
                <c:idx val="6"/>
                <c:order val="5"/>
                <c:tx>
                  <c:strRef>
                    <c:extLst xmlns:c15="http://schemas.microsoft.com/office/drawing/2012/chart">
                      <c:ext xmlns:c15="http://schemas.microsoft.com/office/drawing/2012/chart" uri="{02D57815-91ED-43cb-92C2-25804820EDAC}">
                        <c15:formulaRef>
                          <c15:sqref>'Pulse FM data'!$R$3</c15:sqref>
                        </c15:formulaRef>
                      </c:ext>
                    </c:extLst>
                    <c:strCache>
                      <c:ptCount val="1"/>
                      <c:pt idx="0">
                        <c:v>plus 1 day/step on downramp</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'Pulse FM data'!$Q$4:$Q$30</c15:sqref>
                        </c15:formulaRef>
                      </c:ext>
                    </c:extLst>
                    <c:numCache>
                      <c:formatCode>d\-mmm</c:formatCode>
                      <c:ptCount val="27"/>
                      <c:pt idx="0">
                        <c:v>42862</c:v>
                      </c:pt>
                      <c:pt idx="1">
                        <c:v>42863</c:v>
                      </c:pt>
                      <c:pt idx="2">
                        <c:v>42864</c:v>
                      </c:pt>
                      <c:pt idx="3">
                        <c:v>42865</c:v>
                      </c:pt>
                      <c:pt idx="4">
                        <c:v>42866</c:v>
                      </c:pt>
                      <c:pt idx="5">
                        <c:v>42867</c:v>
                      </c:pt>
                      <c:pt idx="6">
                        <c:v>42868</c:v>
                      </c:pt>
                      <c:pt idx="7">
                        <c:v>42869</c:v>
                      </c:pt>
                      <c:pt idx="8">
                        <c:v>42870</c:v>
                      </c:pt>
                      <c:pt idx="9">
                        <c:v>42871</c:v>
                      </c:pt>
                      <c:pt idx="10">
                        <c:v>42872</c:v>
                      </c:pt>
                      <c:pt idx="11">
                        <c:v>42873</c:v>
                      </c:pt>
                      <c:pt idx="12">
                        <c:v>42874</c:v>
                      </c:pt>
                      <c:pt idx="13">
                        <c:v>42875</c:v>
                      </c:pt>
                      <c:pt idx="14">
                        <c:v>42876</c:v>
                      </c:pt>
                      <c:pt idx="15">
                        <c:v>42877</c:v>
                      </c:pt>
                      <c:pt idx="16">
                        <c:v>42878</c:v>
                      </c:pt>
                      <c:pt idx="17">
                        <c:v>42879</c:v>
                      </c:pt>
                      <c:pt idx="18">
                        <c:v>42880</c:v>
                      </c:pt>
                      <c:pt idx="19">
                        <c:v>42881</c:v>
                      </c:pt>
                    </c:numCache>
                  </c:numRef>
                </c:xVal>
                <c:yVal>
                  <c:numRef>
                    <c:extLst xmlns:c15="http://schemas.microsoft.com/office/drawing/2012/chart">
                      <c:ext xmlns:c15="http://schemas.microsoft.com/office/drawing/2012/chart" uri="{02D57815-91ED-43cb-92C2-25804820EDAC}">
                        <c15:formulaRef>
                          <c15:sqref>'Pulse FM data'!$R$4:$R$29</c15:sqref>
                        </c15:formulaRef>
                      </c:ext>
                    </c:extLst>
                    <c:numCache>
                      <c:formatCode>General</c:formatCode>
                      <c:ptCount val="26"/>
                      <c:pt idx="0">
                        <c:v>200</c:v>
                      </c:pt>
                      <c:pt idx="1">
                        <c:v>400</c:v>
                      </c:pt>
                      <c:pt idx="2">
                        <c:v>400</c:v>
                      </c:pt>
                      <c:pt idx="3">
                        <c:v>400</c:v>
                      </c:pt>
                      <c:pt idx="4">
                        <c:v>275</c:v>
                      </c:pt>
                      <c:pt idx="5">
                        <c:v>275</c:v>
                      </c:pt>
                      <c:pt idx="6">
                        <c:v>275</c:v>
                      </c:pt>
                      <c:pt idx="7">
                        <c:v>190</c:v>
                      </c:pt>
                      <c:pt idx="8">
                        <c:v>190</c:v>
                      </c:pt>
                      <c:pt idx="9">
                        <c:v>190</c:v>
                      </c:pt>
                      <c:pt idx="10">
                        <c:v>190</c:v>
                      </c:pt>
                      <c:pt idx="11">
                        <c:v>115</c:v>
                      </c:pt>
                      <c:pt idx="12">
                        <c:v>115</c:v>
                      </c:pt>
                      <c:pt idx="13">
                        <c:v>115</c:v>
                      </c:pt>
                      <c:pt idx="14">
                        <c:v>115</c:v>
                      </c:pt>
                      <c:pt idx="15">
                        <c:v>65</c:v>
                      </c:pt>
                      <c:pt idx="16">
                        <c:v>65</c:v>
                      </c:pt>
                      <c:pt idx="17">
                        <c:v>65</c:v>
                      </c:pt>
                      <c:pt idx="18">
                        <c:v>65</c:v>
                      </c:pt>
                      <c:pt idx="19">
                        <c:v>65</c:v>
                      </c:pt>
                    </c:numCache>
                  </c:numRef>
                </c:yVal>
                <c:smooth val="0"/>
                <c:extLst xmlns:c15="http://schemas.microsoft.com/office/drawing/2012/chart">
                  <c:ext xmlns:c16="http://schemas.microsoft.com/office/drawing/2014/chart" uri="{C3380CC4-5D6E-409C-BE32-E72D297353CC}">
                    <c16:uniqueId val="{00000006-B29A-4B70-B173-2F450D66546C}"/>
                  </c:ext>
                </c:extLst>
              </c15:ser>
            </c15:filteredScatterSeries>
            <c15:filteredScatterSeries>
              <c15:ser>
                <c:idx val="7"/>
                <c:order val="6"/>
                <c:tx>
                  <c:strRef>
                    <c:extLst xmlns:c15="http://schemas.microsoft.com/office/drawing/2012/chart">
                      <c:ext xmlns:c15="http://schemas.microsoft.com/office/drawing/2012/chart" uri="{02D57815-91ED-43cb-92C2-25804820EDAC}">
                        <c15:formulaRef>
                          <c15:sqref>'Pulse FM data'!$S$3</c15:sqref>
                        </c15:formulaRef>
                      </c:ext>
                    </c:extLst>
                    <c:strCache>
                      <c:ptCount val="1"/>
                      <c:pt idx="0">
                        <c:v>1 day/step, 10% cfs/day</c:v>
                      </c:pt>
                    </c:strCache>
                  </c:strRef>
                </c:tx>
                <c:spPr>
                  <a:ln w="19050" cap="rnd">
                    <a:solidFill>
                      <a:schemeClr val="accent2">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'Pulse FM data'!$Q$4:$Q$30</c15:sqref>
                        </c15:formulaRef>
                      </c:ext>
                    </c:extLst>
                    <c:numCache>
                      <c:formatCode>d\-mmm</c:formatCode>
                      <c:ptCount val="27"/>
                      <c:pt idx="0">
                        <c:v>42862</c:v>
                      </c:pt>
                      <c:pt idx="1">
                        <c:v>42863</c:v>
                      </c:pt>
                      <c:pt idx="2">
                        <c:v>42864</c:v>
                      </c:pt>
                      <c:pt idx="3">
                        <c:v>42865</c:v>
                      </c:pt>
                      <c:pt idx="4">
                        <c:v>42866</c:v>
                      </c:pt>
                      <c:pt idx="5">
                        <c:v>42867</c:v>
                      </c:pt>
                      <c:pt idx="6">
                        <c:v>42868</c:v>
                      </c:pt>
                      <c:pt idx="7">
                        <c:v>42869</c:v>
                      </c:pt>
                      <c:pt idx="8">
                        <c:v>42870</c:v>
                      </c:pt>
                      <c:pt idx="9">
                        <c:v>42871</c:v>
                      </c:pt>
                      <c:pt idx="10">
                        <c:v>42872</c:v>
                      </c:pt>
                      <c:pt idx="11">
                        <c:v>42873</c:v>
                      </c:pt>
                      <c:pt idx="12">
                        <c:v>42874</c:v>
                      </c:pt>
                      <c:pt idx="13">
                        <c:v>42875</c:v>
                      </c:pt>
                      <c:pt idx="14">
                        <c:v>42876</c:v>
                      </c:pt>
                      <c:pt idx="15">
                        <c:v>42877</c:v>
                      </c:pt>
                      <c:pt idx="16">
                        <c:v>42878</c:v>
                      </c:pt>
                      <c:pt idx="17">
                        <c:v>42879</c:v>
                      </c:pt>
                      <c:pt idx="18">
                        <c:v>42880</c:v>
                      </c:pt>
                      <c:pt idx="19">
                        <c:v>42881</c:v>
                      </c:pt>
                    </c:numCache>
                  </c:numRef>
                </c:xVal>
                <c:yVal>
                  <c:numRef>
                    <c:extLst xmlns:c15="http://schemas.microsoft.com/office/drawing/2012/chart">
                      <c:ext xmlns:c15="http://schemas.microsoft.com/office/drawing/2012/chart" uri="{02D57815-91ED-43cb-92C2-25804820EDAC}">
                        <c15:formulaRef>
                          <c15:sqref>'Pulse FM data'!$S$4:$S$29</c15:sqref>
                        </c15:formulaRef>
                      </c:ext>
                    </c:extLst>
                    <c:numCache>
                      <c:formatCode>General</c:formatCode>
                      <c:ptCount val="26"/>
                      <c:pt idx="0">
                        <c:v>220</c:v>
                      </c:pt>
                      <c:pt idx="1">
                        <c:v>440</c:v>
                      </c:pt>
                      <c:pt idx="2">
                        <c:v>440</c:v>
                      </c:pt>
                      <c:pt idx="3">
                        <c:v>440</c:v>
                      </c:pt>
                      <c:pt idx="4">
                        <c:v>302.5</c:v>
                      </c:pt>
                      <c:pt idx="5">
                        <c:v>302.5</c:v>
                      </c:pt>
                      <c:pt idx="6">
                        <c:v>302.5</c:v>
                      </c:pt>
                      <c:pt idx="7">
                        <c:v>209</c:v>
                      </c:pt>
                      <c:pt idx="8">
                        <c:v>209</c:v>
                      </c:pt>
                      <c:pt idx="9">
                        <c:v>209</c:v>
                      </c:pt>
                      <c:pt idx="10">
                        <c:v>209</c:v>
                      </c:pt>
                      <c:pt idx="11">
                        <c:v>126.5</c:v>
                      </c:pt>
                      <c:pt idx="12">
                        <c:v>126.5</c:v>
                      </c:pt>
                      <c:pt idx="13">
                        <c:v>126.5</c:v>
                      </c:pt>
                      <c:pt idx="14">
                        <c:v>126.5</c:v>
                      </c:pt>
                      <c:pt idx="15">
                        <c:v>71.5</c:v>
                      </c:pt>
                      <c:pt idx="16">
                        <c:v>71.5</c:v>
                      </c:pt>
                      <c:pt idx="17">
                        <c:v>71.5</c:v>
                      </c:pt>
                      <c:pt idx="18">
                        <c:v>71.5</c:v>
                      </c:pt>
                      <c:pt idx="19">
                        <c:v>71.5</c:v>
                      </c:pt>
                    </c:numCache>
                  </c:numRef>
                </c:yVal>
                <c:smooth val="0"/>
                <c:extLst xmlns:c15="http://schemas.microsoft.com/office/drawing/2012/chart">
                  <c:ext xmlns:c16="http://schemas.microsoft.com/office/drawing/2014/chart" uri="{C3380CC4-5D6E-409C-BE32-E72D297353CC}">
                    <c16:uniqueId val="{00000007-B29A-4B70-B173-2F450D66546C}"/>
                  </c:ext>
                </c:extLst>
              </c15:ser>
            </c15:filteredScatterSeries>
          </c:ext>
        </c:extLst>
      </c:scatterChart>
      <c:valAx>
        <c:axId val="46396543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Date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965760"/>
        <c:crosses val="autoZero"/>
        <c:crossBetween val="midCat"/>
      </c:valAx>
      <c:valAx>
        <c:axId val="463965760"/>
        <c:scaling>
          <c:orientation val="minMax"/>
          <c:max val="500"/>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cfs</a:t>
                </a:r>
              </a:p>
            </c:rich>
          </c:tx>
          <c:layout>
            <c:manualLayout>
              <c:xMode val="edge"/>
              <c:yMode val="edge"/>
              <c:x val="0"/>
              <c:y val="0.4476759378407183"/>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965432"/>
        <c:crosses val="autoZero"/>
        <c:crossBetween val="midCat"/>
      </c:valAx>
      <c:spPr>
        <a:noFill/>
        <a:ln>
          <a:noFill/>
        </a:ln>
        <a:effectLst/>
      </c:spPr>
    </c:plotArea>
    <c:legend>
      <c:legendPos val="r"/>
      <c:layout>
        <c:manualLayout>
          <c:xMode val="edge"/>
          <c:yMode val="edge"/>
          <c:x val="0.63575508330605024"/>
          <c:y val="0.1496763260615443"/>
          <c:w val="0.32490452582316098"/>
          <c:h val="0.25973140218786517"/>
        </c:manualLayout>
      </c:layout>
      <c:overlay val="0"/>
      <c:spPr>
        <a:solidFill>
          <a:schemeClr val="bg1">
            <a:alpha val="95000"/>
          </a:schemeClr>
        </a:solid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French Meadows downramp</a:t>
            </a:r>
            <a:r>
              <a:rPr lang="en-US" baseline="0"/>
              <a:t>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French Meadows Wet</c:v>
          </c:tx>
          <c:spPr>
            <a:ln w="19050" cap="rnd">
              <a:noFill/>
              <a:round/>
            </a:ln>
            <a:effectLst/>
          </c:spPr>
          <c:marker>
            <c:symbol val="circle"/>
            <c:size val="14"/>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2.775298316516352E-2"/>
                  <c:y val="-0.4360535171485164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'Pulse FM data'!$L$12:$L$21</c:f>
              <c:numCache>
                <c:formatCode>0</c:formatCode>
                <c:ptCount val="10"/>
                <c:pt idx="0">
                  <c:v>1</c:v>
                </c:pt>
                <c:pt idx="1">
                  <c:v>2</c:v>
                </c:pt>
                <c:pt idx="2">
                  <c:v>3</c:v>
                </c:pt>
                <c:pt idx="3">
                  <c:v>4</c:v>
                </c:pt>
                <c:pt idx="4">
                  <c:v>5</c:v>
                </c:pt>
                <c:pt idx="5">
                  <c:v>6</c:v>
                </c:pt>
                <c:pt idx="6">
                  <c:v>7</c:v>
                </c:pt>
                <c:pt idx="7">
                  <c:v>8</c:v>
                </c:pt>
                <c:pt idx="8">
                  <c:v>9</c:v>
                </c:pt>
                <c:pt idx="9">
                  <c:v>10</c:v>
                </c:pt>
              </c:numCache>
            </c:numRef>
          </c:xVal>
          <c:yVal>
            <c:numRef>
              <c:f>'Pulse FM data'!$C$12:$C$21</c:f>
              <c:numCache>
                <c:formatCode>General</c:formatCode>
                <c:ptCount val="10"/>
                <c:pt idx="0">
                  <c:v>400</c:v>
                </c:pt>
                <c:pt idx="1">
                  <c:v>275</c:v>
                </c:pt>
                <c:pt idx="2">
                  <c:v>275</c:v>
                </c:pt>
                <c:pt idx="3">
                  <c:v>190</c:v>
                </c:pt>
                <c:pt idx="4">
                  <c:v>190</c:v>
                </c:pt>
                <c:pt idx="5">
                  <c:v>190</c:v>
                </c:pt>
                <c:pt idx="6">
                  <c:v>115</c:v>
                </c:pt>
                <c:pt idx="7">
                  <c:v>115</c:v>
                </c:pt>
                <c:pt idx="8">
                  <c:v>115</c:v>
                </c:pt>
                <c:pt idx="9">
                  <c:v>65</c:v>
                </c:pt>
              </c:numCache>
            </c:numRef>
          </c:yVal>
          <c:smooth val="0"/>
          <c:extLst>
            <c:ext xmlns:c16="http://schemas.microsoft.com/office/drawing/2014/chart" uri="{C3380CC4-5D6E-409C-BE32-E72D297353CC}">
              <c16:uniqueId val="{00000001-CFE4-4651-A167-A303FC264F3A}"/>
            </c:ext>
          </c:extLst>
        </c:ser>
        <c:ser>
          <c:idx val="1"/>
          <c:order val="1"/>
          <c:tx>
            <c:v>French Meadows Above Normal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0.10000120060824663"/>
                  <c:y val="-0.4967229735485947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'Pulse FM data'!$W$6:$W$15</c:f>
              <c:numCache>
                <c:formatCode>#,##0</c:formatCode>
                <c:ptCount val="10"/>
                <c:pt idx="0">
                  <c:v>1</c:v>
                </c:pt>
                <c:pt idx="1">
                  <c:v>2</c:v>
                </c:pt>
                <c:pt idx="2">
                  <c:v>3</c:v>
                </c:pt>
                <c:pt idx="3">
                  <c:v>4</c:v>
                </c:pt>
                <c:pt idx="4">
                  <c:v>5</c:v>
                </c:pt>
                <c:pt idx="5">
                  <c:v>6</c:v>
                </c:pt>
                <c:pt idx="6">
                  <c:v>7</c:v>
                </c:pt>
                <c:pt idx="7">
                  <c:v>8</c:v>
                </c:pt>
                <c:pt idx="8">
                  <c:v>9</c:v>
                </c:pt>
                <c:pt idx="9">
                  <c:v>10</c:v>
                </c:pt>
              </c:numCache>
            </c:numRef>
          </c:xVal>
          <c:yVal>
            <c:numRef>
              <c:f>'Pulse FM data'!$N$6:$N$15</c:f>
              <c:numCache>
                <c:formatCode>General</c:formatCode>
                <c:ptCount val="10"/>
                <c:pt idx="0">
                  <c:v>400</c:v>
                </c:pt>
                <c:pt idx="1">
                  <c:v>275</c:v>
                </c:pt>
                <c:pt idx="2">
                  <c:v>275</c:v>
                </c:pt>
                <c:pt idx="3">
                  <c:v>190</c:v>
                </c:pt>
                <c:pt idx="4">
                  <c:v>190</c:v>
                </c:pt>
                <c:pt idx="5">
                  <c:v>190</c:v>
                </c:pt>
                <c:pt idx="6">
                  <c:v>115</c:v>
                </c:pt>
                <c:pt idx="7">
                  <c:v>115</c:v>
                </c:pt>
                <c:pt idx="8">
                  <c:v>115</c:v>
                </c:pt>
                <c:pt idx="9">
                  <c:v>65</c:v>
                </c:pt>
              </c:numCache>
            </c:numRef>
          </c:yVal>
          <c:smooth val="0"/>
          <c:extLst>
            <c:ext xmlns:c16="http://schemas.microsoft.com/office/drawing/2014/chart" uri="{C3380CC4-5D6E-409C-BE32-E72D297353CC}">
              <c16:uniqueId val="{00000003-CFE4-4651-A167-A303FC264F3A}"/>
            </c:ext>
          </c:extLst>
        </c:ser>
        <c:dLbls>
          <c:showLegendKey val="0"/>
          <c:showVal val="0"/>
          <c:showCatName val="0"/>
          <c:showSerName val="0"/>
          <c:showPercent val="0"/>
          <c:showBubbleSize val="0"/>
        </c:dLbls>
        <c:axId val="463594848"/>
        <c:axId val="463595176"/>
      </c:scatterChart>
      <c:valAx>
        <c:axId val="46359484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95176"/>
        <c:crosses val="autoZero"/>
        <c:crossBetween val="midCat"/>
      </c:valAx>
      <c:valAx>
        <c:axId val="4635951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59484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Possible</a:t>
            </a:r>
            <a:r>
              <a:rPr lang="en-US" baseline="0">
                <a:latin typeface="Times New Roman" panose="02020603050405020304" pitchFamily="18" charset="0"/>
                <a:cs typeface="Times New Roman" panose="02020603050405020304" pitchFamily="18" charset="0"/>
              </a:rPr>
              <a:t> s</a:t>
            </a:r>
            <a:r>
              <a:rPr lang="en-US">
                <a:latin typeface="Times New Roman" panose="02020603050405020304" pitchFamily="18" charset="0"/>
                <a:cs typeface="Times New Roman" panose="02020603050405020304" pitchFamily="18" charset="0"/>
              </a:rPr>
              <a:t>cenario</a:t>
            </a:r>
            <a:r>
              <a:rPr lang="en-US" baseline="0">
                <a:latin typeface="Times New Roman" panose="02020603050405020304" pitchFamily="18" charset="0"/>
                <a:cs typeface="Times New Roman" panose="02020603050405020304" pitchFamily="18" charset="0"/>
              </a:rPr>
              <a:t>s </a:t>
            </a:r>
            <a:r>
              <a:rPr lang="en-US" sz="1400" b="0" i="0" u="none" strike="noStrike" baseline="0">
                <a:effectLst/>
                <a:latin typeface="Times New Roman" panose="02020603050405020304" pitchFamily="18" charset="0"/>
                <a:cs typeface="Times New Roman" panose="02020603050405020304" pitchFamily="18" charset="0"/>
              </a:rPr>
              <a:t>(Sc.3 and Sc.4)</a:t>
            </a:r>
            <a:r>
              <a:rPr lang="en-US" baseline="0">
                <a:latin typeface="Times New Roman" panose="02020603050405020304" pitchFamily="18" charset="0"/>
                <a:cs typeface="Times New Roman" panose="02020603050405020304" pitchFamily="18" charset="0"/>
              </a:rPr>
              <a:t> for </a:t>
            </a:r>
            <a:r>
              <a:rPr lang="en-US" sz="1400" b="0" i="0" u="none" strike="noStrike" baseline="0">
                <a:effectLst/>
                <a:latin typeface="Times New Roman" panose="02020603050405020304" pitchFamily="18" charset="0"/>
                <a:cs typeface="Times New Roman" panose="02020603050405020304" pitchFamily="18" charset="0"/>
              </a:rPr>
              <a:t>enhanced</a:t>
            </a:r>
            <a:r>
              <a:rPr lang="en-US" baseline="0">
                <a:latin typeface="Times New Roman" panose="02020603050405020304" pitchFamily="18" charset="0"/>
                <a:cs typeface="Times New Roman" panose="02020603050405020304" pitchFamily="18" charset="0"/>
              </a:rPr>
              <a:t> pulse flows Hell Hole</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7.3031091377894944E-2"/>
          <c:y val="7.5042994436014157E-2"/>
          <c:w val="0.68761155205208457"/>
          <c:h val="0.83511723401797844"/>
        </c:manualLayout>
      </c:layout>
      <c:scatterChart>
        <c:scatterStyle val="lineMarker"/>
        <c:varyColors val="0"/>
        <c:ser>
          <c:idx val="0"/>
          <c:order val="0"/>
          <c:tx>
            <c:strRef>
              <c:f>'Pulse HH data'!$D$3</c:f>
              <c:strCache>
                <c:ptCount val="1"/>
                <c:pt idx="0">
                  <c:v>FERC 2011-WET</c:v>
                </c:pt>
              </c:strCache>
            </c:strRef>
          </c:tx>
          <c:spPr>
            <a:ln w="38100" cap="rnd">
              <a:solidFill>
                <a:srgbClr val="0070C0"/>
              </a:solidFill>
              <a:round/>
            </a:ln>
            <a:effectLst/>
          </c:spPr>
          <c:marker>
            <c:symbol val="none"/>
          </c:marker>
          <c:xVal>
            <c:numRef>
              <c:f>'Pulse HH data'!$C$4:$C$43</c:f>
              <c:numCache>
                <c:formatCode>d\-mmm</c:formatCode>
                <c:ptCount val="40"/>
                <c:pt idx="0">
                  <c:v>42870</c:v>
                </c:pt>
                <c:pt idx="1">
                  <c:v>42871</c:v>
                </c:pt>
                <c:pt idx="2">
                  <c:v>42872</c:v>
                </c:pt>
                <c:pt idx="3">
                  <c:v>42873</c:v>
                </c:pt>
                <c:pt idx="4">
                  <c:v>42874</c:v>
                </c:pt>
                <c:pt idx="5">
                  <c:v>42875</c:v>
                </c:pt>
                <c:pt idx="6">
                  <c:v>42876</c:v>
                </c:pt>
                <c:pt idx="7">
                  <c:v>42877</c:v>
                </c:pt>
                <c:pt idx="8">
                  <c:v>42878</c:v>
                </c:pt>
                <c:pt idx="9">
                  <c:v>42879</c:v>
                </c:pt>
                <c:pt idx="10">
                  <c:v>42880</c:v>
                </c:pt>
                <c:pt idx="11">
                  <c:v>42881</c:v>
                </c:pt>
                <c:pt idx="12">
                  <c:v>42882</c:v>
                </c:pt>
                <c:pt idx="13">
                  <c:v>42883</c:v>
                </c:pt>
                <c:pt idx="14">
                  <c:v>42884</c:v>
                </c:pt>
                <c:pt idx="15">
                  <c:v>42885</c:v>
                </c:pt>
                <c:pt idx="16">
                  <c:v>42886</c:v>
                </c:pt>
                <c:pt idx="17">
                  <c:v>42887</c:v>
                </c:pt>
                <c:pt idx="18">
                  <c:v>42888</c:v>
                </c:pt>
                <c:pt idx="19">
                  <c:v>42889</c:v>
                </c:pt>
                <c:pt idx="20">
                  <c:v>42890</c:v>
                </c:pt>
                <c:pt idx="21">
                  <c:v>42891</c:v>
                </c:pt>
                <c:pt idx="22">
                  <c:v>42892</c:v>
                </c:pt>
                <c:pt idx="23">
                  <c:v>42893</c:v>
                </c:pt>
                <c:pt idx="24">
                  <c:v>42894</c:v>
                </c:pt>
                <c:pt idx="25">
                  <c:v>42895</c:v>
                </c:pt>
                <c:pt idx="26">
                  <c:v>42896</c:v>
                </c:pt>
                <c:pt idx="27">
                  <c:v>42897</c:v>
                </c:pt>
                <c:pt idx="28">
                  <c:v>42898</c:v>
                </c:pt>
                <c:pt idx="29">
                  <c:v>42899</c:v>
                </c:pt>
                <c:pt idx="30">
                  <c:v>42900</c:v>
                </c:pt>
                <c:pt idx="31">
                  <c:v>42901</c:v>
                </c:pt>
                <c:pt idx="32">
                  <c:v>42902</c:v>
                </c:pt>
                <c:pt idx="33">
                  <c:v>42903</c:v>
                </c:pt>
                <c:pt idx="34">
                  <c:v>42904</c:v>
                </c:pt>
                <c:pt idx="35">
                  <c:v>42905</c:v>
                </c:pt>
                <c:pt idx="36">
                  <c:v>42906</c:v>
                </c:pt>
                <c:pt idx="37">
                  <c:v>42907</c:v>
                </c:pt>
                <c:pt idx="38">
                  <c:v>42908</c:v>
                </c:pt>
                <c:pt idx="39">
                  <c:v>42909</c:v>
                </c:pt>
              </c:numCache>
            </c:numRef>
          </c:xVal>
          <c:yVal>
            <c:numRef>
              <c:f>'Pulse HH data'!$D$4:$D$43</c:f>
              <c:numCache>
                <c:formatCode>General</c:formatCode>
                <c:ptCount val="40"/>
                <c:pt idx="0">
                  <c:v>200</c:v>
                </c:pt>
                <c:pt idx="1">
                  <c:v>200</c:v>
                </c:pt>
                <c:pt idx="2">
                  <c:v>200</c:v>
                </c:pt>
                <c:pt idx="3">
                  <c:v>200</c:v>
                </c:pt>
                <c:pt idx="4">
                  <c:v>200</c:v>
                </c:pt>
                <c:pt idx="5">
                  <c:v>200</c:v>
                </c:pt>
                <c:pt idx="6">
                  <c:v>200</c:v>
                </c:pt>
                <c:pt idx="7">
                  <c:v>200</c:v>
                </c:pt>
                <c:pt idx="8">
                  <c:v>200</c:v>
                </c:pt>
                <c:pt idx="9">
                  <c:v>200</c:v>
                </c:pt>
                <c:pt idx="10">
                  <c:v>200</c:v>
                </c:pt>
                <c:pt idx="11">
                  <c:v>200</c:v>
                </c:pt>
                <c:pt idx="12">
                  <c:v>200</c:v>
                </c:pt>
                <c:pt idx="13">
                  <c:v>200</c:v>
                </c:pt>
                <c:pt idx="14">
                  <c:v>200</c:v>
                </c:pt>
                <c:pt idx="15">
                  <c:v>200</c:v>
                </c:pt>
                <c:pt idx="16">
                  <c:v>200</c:v>
                </c:pt>
                <c:pt idx="17">
                  <c:v>200</c:v>
                </c:pt>
                <c:pt idx="18">
                  <c:v>200</c:v>
                </c:pt>
                <c:pt idx="19">
                  <c:v>200</c:v>
                </c:pt>
                <c:pt idx="20">
                  <c:v>200</c:v>
                </c:pt>
                <c:pt idx="21">
                  <c:v>200</c:v>
                </c:pt>
                <c:pt idx="22">
                  <c:v>200</c:v>
                </c:pt>
                <c:pt idx="23">
                  <c:v>200</c:v>
                </c:pt>
                <c:pt idx="24">
                  <c:v>200</c:v>
                </c:pt>
                <c:pt idx="25">
                  <c:v>200</c:v>
                </c:pt>
                <c:pt idx="26">
                  <c:v>200</c:v>
                </c:pt>
                <c:pt idx="27">
                  <c:v>200</c:v>
                </c:pt>
                <c:pt idx="28">
                  <c:v>200</c:v>
                </c:pt>
                <c:pt idx="29">
                  <c:v>200</c:v>
                </c:pt>
                <c:pt idx="30">
                  <c:v>200</c:v>
                </c:pt>
                <c:pt idx="31">
                  <c:v>200</c:v>
                </c:pt>
                <c:pt idx="32">
                  <c:v>200</c:v>
                </c:pt>
                <c:pt idx="33">
                  <c:v>200</c:v>
                </c:pt>
                <c:pt idx="34">
                  <c:v>200</c:v>
                </c:pt>
                <c:pt idx="35">
                  <c:v>150</c:v>
                </c:pt>
                <c:pt idx="36">
                  <c:v>150</c:v>
                </c:pt>
                <c:pt idx="37">
                  <c:v>90</c:v>
                </c:pt>
                <c:pt idx="38">
                  <c:v>90</c:v>
                </c:pt>
                <c:pt idx="39">
                  <c:v>90</c:v>
                </c:pt>
              </c:numCache>
            </c:numRef>
          </c:yVal>
          <c:smooth val="0"/>
          <c:extLst>
            <c:ext xmlns:c16="http://schemas.microsoft.com/office/drawing/2014/chart" uri="{C3380CC4-5D6E-409C-BE32-E72D297353CC}">
              <c16:uniqueId val="{00000002-EE33-4D53-95DF-605B67D85264}"/>
            </c:ext>
          </c:extLst>
        </c:ser>
        <c:ser>
          <c:idx val="2"/>
          <c:order val="1"/>
          <c:tx>
            <c:strRef>
              <c:f>'Pulse HH data'!$H$3</c:f>
              <c:strCache>
                <c:ptCount val="1"/>
                <c:pt idx="0">
                  <c:v>plus 1 day/step on downramp</c:v>
                </c:pt>
              </c:strCache>
              <c:extLst xmlns:c15="http://schemas.microsoft.com/office/drawing/2012/chart"/>
            </c:strRef>
          </c:tx>
          <c:spPr>
            <a:ln w="19050" cap="rnd">
              <a:solidFill>
                <a:schemeClr val="accent3"/>
              </a:solidFill>
              <a:round/>
            </a:ln>
            <a:effectLst/>
          </c:spPr>
          <c:marker>
            <c:symbol val="none"/>
          </c:marker>
          <c:xVal>
            <c:numRef>
              <c:f>'Pulse HH data'!$G$4:$G$47</c:f>
              <c:numCache>
                <c:formatCode>d\-mmm</c:formatCode>
                <c:ptCount val="44"/>
                <c:pt idx="0">
                  <c:v>42870</c:v>
                </c:pt>
                <c:pt idx="1">
                  <c:v>42871</c:v>
                </c:pt>
                <c:pt idx="2">
                  <c:v>42872</c:v>
                </c:pt>
                <c:pt idx="3">
                  <c:v>42873</c:v>
                </c:pt>
                <c:pt idx="4">
                  <c:v>42874</c:v>
                </c:pt>
                <c:pt idx="5">
                  <c:v>42875</c:v>
                </c:pt>
                <c:pt idx="6">
                  <c:v>42876</c:v>
                </c:pt>
                <c:pt idx="7">
                  <c:v>42877</c:v>
                </c:pt>
                <c:pt idx="8">
                  <c:v>42878</c:v>
                </c:pt>
                <c:pt idx="9">
                  <c:v>42879</c:v>
                </c:pt>
                <c:pt idx="10">
                  <c:v>42880</c:v>
                </c:pt>
                <c:pt idx="11">
                  <c:v>42881</c:v>
                </c:pt>
                <c:pt idx="12">
                  <c:v>42882</c:v>
                </c:pt>
                <c:pt idx="13">
                  <c:v>42883</c:v>
                </c:pt>
                <c:pt idx="14">
                  <c:v>42884</c:v>
                </c:pt>
                <c:pt idx="15">
                  <c:v>42885</c:v>
                </c:pt>
                <c:pt idx="16">
                  <c:v>42886</c:v>
                </c:pt>
                <c:pt idx="17">
                  <c:v>42887</c:v>
                </c:pt>
                <c:pt idx="18">
                  <c:v>42888</c:v>
                </c:pt>
                <c:pt idx="19">
                  <c:v>42889</c:v>
                </c:pt>
                <c:pt idx="20">
                  <c:v>42890</c:v>
                </c:pt>
                <c:pt idx="21">
                  <c:v>42891</c:v>
                </c:pt>
                <c:pt idx="22">
                  <c:v>42892</c:v>
                </c:pt>
                <c:pt idx="23">
                  <c:v>42893</c:v>
                </c:pt>
                <c:pt idx="24">
                  <c:v>42894</c:v>
                </c:pt>
                <c:pt idx="25">
                  <c:v>42895</c:v>
                </c:pt>
                <c:pt idx="26">
                  <c:v>42896</c:v>
                </c:pt>
                <c:pt idx="27">
                  <c:v>42897</c:v>
                </c:pt>
                <c:pt idx="28">
                  <c:v>42898</c:v>
                </c:pt>
                <c:pt idx="29">
                  <c:v>42899</c:v>
                </c:pt>
                <c:pt idx="30">
                  <c:v>42900</c:v>
                </c:pt>
                <c:pt idx="31">
                  <c:v>42901</c:v>
                </c:pt>
                <c:pt idx="32">
                  <c:v>42902</c:v>
                </c:pt>
                <c:pt idx="33">
                  <c:v>42903</c:v>
                </c:pt>
                <c:pt idx="34">
                  <c:v>42904</c:v>
                </c:pt>
                <c:pt idx="35">
                  <c:v>42905</c:v>
                </c:pt>
                <c:pt idx="36">
                  <c:v>42906</c:v>
                </c:pt>
                <c:pt idx="37">
                  <c:v>42907</c:v>
                </c:pt>
                <c:pt idx="38">
                  <c:v>42908</c:v>
                </c:pt>
                <c:pt idx="39">
                  <c:v>42909</c:v>
                </c:pt>
                <c:pt idx="40">
                  <c:v>42910</c:v>
                </c:pt>
                <c:pt idx="41">
                  <c:v>42911</c:v>
                </c:pt>
                <c:pt idx="42">
                  <c:v>42912</c:v>
                </c:pt>
                <c:pt idx="43">
                  <c:v>42913</c:v>
                </c:pt>
              </c:numCache>
              <c:extLst xmlns:c15="http://schemas.microsoft.com/office/drawing/2012/chart"/>
            </c:numRef>
          </c:xVal>
          <c:yVal>
            <c:numRef>
              <c:f>'Pulse HH data'!$H$4:$H$47</c:f>
              <c:extLst xmlns:c15="http://schemas.microsoft.com/office/drawing/2012/chart"/>
            </c:numRef>
          </c:yVal>
          <c:smooth val="0"/>
          <c:extLst xmlns:c15="http://schemas.microsoft.com/office/drawing/2012/chart">
            <c:ext xmlns:c16="http://schemas.microsoft.com/office/drawing/2014/chart" uri="{C3380CC4-5D6E-409C-BE32-E72D297353CC}">
              <c16:uniqueId val="{00000004-EE33-4D53-95DF-605B67D85264}"/>
            </c:ext>
          </c:extLst>
        </c:ser>
        <c:ser>
          <c:idx val="3"/>
          <c:order val="2"/>
          <c:tx>
            <c:strRef>
              <c:f>'Pulse HH data'!$I$3</c:f>
              <c:strCache>
                <c:ptCount val="1"/>
                <c:pt idx="0">
                  <c:v>1 day/step, 10% cfs/day</c:v>
                </c:pt>
              </c:strCache>
              <c:extLst xmlns:c15="http://schemas.microsoft.com/office/drawing/2012/chart"/>
            </c:strRef>
          </c:tx>
          <c:spPr>
            <a:ln w="19050" cap="rnd">
              <a:solidFill>
                <a:schemeClr val="accent4"/>
              </a:solidFill>
              <a:round/>
            </a:ln>
            <a:effectLst/>
          </c:spPr>
          <c:marker>
            <c:symbol val="none"/>
          </c:marker>
          <c:xVal>
            <c:numRef>
              <c:f>'Pulse HH data'!$G$4:$G$47</c:f>
              <c:numCache>
                <c:formatCode>d\-mmm</c:formatCode>
                <c:ptCount val="44"/>
                <c:pt idx="0">
                  <c:v>42870</c:v>
                </c:pt>
                <c:pt idx="1">
                  <c:v>42871</c:v>
                </c:pt>
                <c:pt idx="2">
                  <c:v>42872</c:v>
                </c:pt>
                <c:pt idx="3">
                  <c:v>42873</c:v>
                </c:pt>
                <c:pt idx="4">
                  <c:v>42874</c:v>
                </c:pt>
                <c:pt idx="5">
                  <c:v>42875</c:v>
                </c:pt>
                <c:pt idx="6">
                  <c:v>42876</c:v>
                </c:pt>
                <c:pt idx="7">
                  <c:v>42877</c:v>
                </c:pt>
                <c:pt idx="8">
                  <c:v>42878</c:v>
                </c:pt>
                <c:pt idx="9">
                  <c:v>42879</c:v>
                </c:pt>
                <c:pt idx="10">
                  <c:v>42880</c:v>
                </c:pt>
                <c:pt idx="11">
                  <c:v>42881</c:v>
                </c:pt>
                <c:pt idx="12">
                  <c:v>42882</c:v>
                </c:pt>
                <c:pt idx="13">
                  <c:v>42883</c:v>
                </c:pt>
                <c:pt idx="14">
                  <c:v>42884</c:v>
                </c:pt>
                <c:pt idx="15">
                  <c:v>42885</c:v>
                </c:pt>
                <c:pt idx="16">
                  <c:v>42886</c:v>
                </c:pt>
                <c:pt idx="17">
                  <c:v>42887</c:v>
                </c:pt>
                <c:pt idx="18">
                  <c:v>42888</c:v>
                </c:pt>
                <c:pt idx="19">
                  <c:v>42889</c:v>
                </c:pt>
                <c:pt idx="20">
                  <c:v>42890</c:v>
                </c:pt>
                <c:pt idx="21">
                  <c:v>42891</c:v>
                </c:pt>
                <c:pt idx="22">
                  <c:v>42892</c:v>
                </c:pt>
                <c:pt idx="23">
                  <c:v>42893</c:v>
                </c:pt>
                <c:pt idx="24">
                  <c:v>42894</c:v>
                </c:pt>
                <c:pt idx="25">
                  <c:v>42895</c:v>
                </c:pt>
                <c:pt idx="26">
                  <c:v>42896</c:v>
                </c:pt>
                <c:pt idx="27">
                  <c:v>42897</c:v>
                </c:pt>
                <c:pt idx="28">
                  <c:v>42898</c:v>
                </c:pt>
                <c:pt idx="29">
                  <c:v>42899</c:v>
                </c:pt>
                <c:pt idx="30">
                  <c:v>42900</c:v>
                </c:pt>
                <c:pt idx="31">
                  <c:v>42901</c:v>
                </c:pt>
                <c:pt idx="32">
                  <c:v>42902</c:v>
                </c:pt>
                <c:pt idx="33">
                  <c:v>42903</c:v>
                </c:pt>
                <c:pt idx="34">
                  <c:v>42904</c:v>
                </c:pt>
                <c:pt idx="35">
                  <c:v>42905</c:v>
                </c:pt>
                <c:pt idx="36">
                  <c:v>42906</c:v>
                </c:pt>
                <c:pt idx="37">
                  <c:v>42907</c:v>
                </c:pt>
                <c:pt idx="38">
                  <c:v>42908</c:v>
                </c:pt>
                <c:pt idx="39">
                  <c:v>42909</c:v>
                </c:pt>
                <c:pt idx="40">
                  <c:v>42910</c:v>
                </c:pt>
                <c:pt idx="41">
                  <c:v>42911</c:v>
                </c:pt>
                <c:pt idx="42">
                  <c:v>42912</c:v>
                </c:pt>
                <c:pt idx="43">
                  <c:v>42913</c:v>
                </c:pt>
              </c:numCache>
              <c:extLst xmlns:c15="http://schemas.microsoft.com/office/drawing/2012/chart"/>
            </c:numRef>
          </c:xVal>
          <c:yVal>
            <c:numRef>
              <c:f>'Pulse HH data'!$I$4:$I$47</c:f>
              <c:extLst xmlns:c15="http://schemas.microsoft.com/office/drawing/2012/chart"/>
            </c:numRef>
          </c:yVal>
          <c:smooth val="0"/>
          <c:extLst xmlns:c15="http://schemas.microsoft.com/office/drawing/2012/chart">
            <c:ext xmlns:c16="http://schemas.microsoft.com/office/drawing/2014/chart" uri="{C3380CC4-5D6E-409C-BE32-E72D297353CC}">
              <c16:uniqueId val="{00000005-EE33-4D53-95DF-605B67D85264}"/>
            </c:ext>
          </c:extLst>
        </c:ser>
        <c:ser>
          <c:idx val="8"/>
          <c:order val="3"/>
          <c:tx>
            <c:strRef>
              <c:f>'Pulse HH data'!$J$3</c:f>
              <c:strCache>
                <c:ptCount val="1"/>
                <c:pt idx="0">
                  <c:v>plus +10% cfs/day, &lt;20% recess rate</c:v>
                </c:pt>
              </c:strCache>
            </c:strRef>
          </c:tx>
          <c:spPr>
            <a:ln w="38100" cap="rnd">
              <a:solidFill>
                <a:schemeClr val="tx1"/>
              </a:solidFill>
              <a:prstDash val="dash"/>
              <a:round/>
            </a:ln>
            <a:effectLst/>
          </c:spPr>
          <c:marker>
            <c:symbol val="none"/>
          </c:marker>
          <c:xVal>
            <c:numRef>
              <c:f>'Pulse HH data'!$G$4:$G$47</c:f>
              <c:numCache>
                <c:formatCode>d\-mmm</c:formatCode>
                <c:ptCount val="44"/>
                <c:pt idx="0">
                  <c:v>42870</c:v>
                </c:pt>
                <c:pt idx="1">
                  <c:v>42871</c:v>
                </c:pt>
                <c:pt idx="2">
                  <c:v>42872</c:v>
                </c:pt>
                <c:pt idx="3">
                  <c:v>42873</c:v>
                </c:pt>
                <c:pt idx="4">
                  <c:v>42874</c:v>
                </c:pt>
                <c:pt idx="5">
                  <c:v>42875</c:v>
                </c:pt>
                <c:pt idx="6">
                  <c:v>42876</c:v>
                </c:pt>
                <c:pt idx="7">
                  <c:v>42877</c:v>
                </c:pt>
                <c:pt idx="8">
                  <c:v>42878</c:v>
                </c:pt>
                <c:pt idx="9">
                  <c:v>42879</c:v>
                </c:pt>
                <c:pt idx="10">
                  <c:v>42880</c:v>
                </c:pt>
                <c:pt idx="11">
                  <c:v>42881</c:v>
                </c:pt>
                <c:pt idx="12">
                  <c:v>42882</c:v>
                </c:pt>
                <c:pt idx="13">
                  <c:v>42883</c:v>
                </c:pt>
                <c:pt idx="14">
                  <c:v>42884</c:v>
                </c:pt>
                <c:pt idx="15">
                  <c:v>42885</c:v>
                </c:pt>
                <c:pt idx="16">
                  <c:v>42886</c:v>
                </c:pt>
                <c:pt idx="17">
                  <c:v>42887</c:v>
                </c:pt>
                <c:pt idx="18">
                  <c:v>42888</c:v>
                </c:pt>
                <c:pt idx="19">
                  <c:v>42889</c:v>
                </c:pt>
                <c:pt idx="20">
                  <c:v>42890</c:v>
                </c:pt>
                <c:pt idx="21">
                  <c:v>42891</c:v>
                </c:pt>
                <c:pt idx="22">
                  <c:v>42892</c:v>
                </c:pt>
                <c:pt idx="23">
                  <c:v>42893</c:v>
                </c:pt>
                <c:pt idx="24">
                  <c:v>42894</c:v>
                </c:pt>
                <c:pt idx="25">
                  <c:v>42895</c:v>
                </c:pt>
                <c:pt idx="26">
                  <c:v>42896</c:v>
                </c:pt>
                <c:pt idx="27">
                  <c:v>42897</c:v>
                </c:pt>
                <c:pt idx="28">
                  <c:v>42898</c:v>
                </c:pt>
                <c:pt idx="29">
                  <c:v>42899</c:v>
                </c:pt>
                <c:pt idx="30">
                  <c:v>42900</c:v>
                </c:pt>
                <c:pt idx="31">
                  <c:v>42901</c:v>
                </c:pt>
                <c:pt idx="32">
                  <c:v>42902</c:v>
                </c:pt>
                <c:pt idx="33">
                  <c:v>42903</c:v>
                </c:pt>
                <c:pt idx="34">
                  <c:v>42904</c:v>
                </c:pt>
                <c:pt idx="35">
                  <c:v>42905</c:v>
                </c:pt>
                <c:pt idx="36">
                  <c:v>42906</c:v>
                </c:pt>
                <c:pt idx="37">
                  <c:v>42907</c:v>
                </c:pt>
                <c:pt idx="38">
                  <c:v>42908</c:v>
                </c:pt>
                <c:pt idx="39">
                  <c:v>42909</c:v>
                </c:pt>
                <c:pt idx="40">
                  <c:v>42910</c:v>
                </c:pt>
                <c:pt idx="41">
                  <c:v>42911</c:v>
                </c:pt>
                <c:pt idx="42">
                  <c:v>42912</c:v>
                </c:pt>
                <c:pt idx="43">
                  <c:v>42913</c:v>
                </c:pt>
              </c:numCache>
            </c:numRef>
          </c:xVal>
          <c:yVal>
            <c:numRef>
              <c:f>'Pulse HH data'!$J$4:$J$47</c:f>
              <c:numCache>
                <c:formatCode>General</c:formatCode>
                <c:ptCount val="44"/>
                <c:pt idx="0">
                  <c:v>220</c:v>
                </c:pt>
                <c:pt idx="1">
                  <c:v>220</c:v>
                </c:pt>
                <c:pt idx="2">
                  <c:v>220</c:v>
                </c:pt>
                <c:pt idx="3">
                  <c:v>220</c:v>
                </c:pt>
                <c:pt idx="4">
                  <c:v>220</c:v>
                </c:pt>
                <c:pt idx="5">
                  <c:v>220</c:v>
                </c:pt>
                <c:pt idx="6">
                  <c:v>220</c:v>
                </c:pt>
                <c:pt idx="7">
                  <c:v>220</c:v>
                </c:pt>
                <c:pt idx="8">
                  <c:v>220</c:v>
                </c:pt>
                <c:pt idx="9">
                  <c:v>220</c:v>
                </c:pt>
                <c:pt idx="10">
                  <c:v>220</c:v>
                </c:pt>
                <c:pt idx="11">
                  <c:v>220</c:v>
                </c:pt>
                <c:pt idx="12">
                  <c:v>220</c:v>
                </c:pt>
                <c:pt idx="13">
                  <c:v>220</c:v>
                </c:pt>
                <c:pt idx="14">
                  <c:v>220</c:v>
                </c:pt>
                <c:pt idx="15">
                  <c:v>220</c:v>
                </c:pt>
                <c:pt idx="16">
                  <c:v>220</c:v>
                </c:pt>
                <c:pt idx="17">
                  <c:v>220</c:v>
                </c:pt>
                <c:pt idx="18">
                  <c:v>220</c:v>
                </c:pt>
                <c:pt idx="19">
                  <c:v>220</c:v>
                </c:pt>
                <c:pt idx="20">
                  <c:v>220</c:v>
                </c:pt>
                <c:pt idx="21">
                  <c:v>220</c:v>
                </c:pt>
                <c:pt idx="22">
                  <c:v>220</c:v>
                </c:pt>
                <c:pt idx="23">
                  <c:v>220</c:v>
                </c:pt>
                <c:pt idx="24">
                  <c:v>220</c:v>
                </c:pt>
                <c:pt idx="25">
                  <c:v>220</c:v>
                </c:pt>
                <c:pt idx="26">
                  <c:v>220</c:v>
                </c:pt>
                <c:pt idx="27">
                  <c:v>220</c:v>
                </c:pt>
                <c:pt idx="28">
                  <c:v>220</c:v>
                </c:pt>
                <c:pt idx="29">
                  <c:v>220</c:v>
                </c:pt>
                <c:pt idx="30">
                  <c:v>220</c:v>
                </c:pt>
                <c:pt idx="31">
                  <c:v>220</c:v>
                </c:pt>
                <c:pt idx="32">
                  <c:v>220</c:v>
                </c:pt>
                <c:pt idx="33">
                  <c:v>220</c:v>
                </c:pt>
                <c:pt idx="34">
                  <c:v>220</c:v>
                </c:pt>
                <c:pt idx="35">
                  <c:v>220</c:v>
                </c:pt>
                <c:pt idx="36">
                  <c:v>176</c:v>
                </c:pt>
                <c:pt idx="37">
                  <c:v>165</c:v>
                </c:pt>
                <c:pt idx="38">
                  <c:v>132</c:v>
                </c:pt>
                <c:pt idx="39">
                  <c:v>105.6</c:v>
                </c:pt>
                <c:pt idx="40">
                  <c:v>99</c:v>
                </c:pt>
                <c:pt idx="41">
                  <c:v>99</c:v>
                </c:pt>
                <c:pt idx="42">
                  <c:v>99</c:v>
                </c:pt>
                <c:pt idx="43">
                  <c:v>99</c:v>
                </c:pt>
              </c:numCache>
            </c:numRef>
          </c:yVal>
          <c:smooth val="0"/>
          <c:extLst>
            <c:ext xmlns:c16="http://schemas.microsoft.com/office/drawing/2014/chart" uri="{C3380CC4-5D6E-409C-BE32-E72D297353CC}">
              <c16:uniqueId val="{00000002-0C96-4F7B-B1F3-E9D7FBD07C49}"/>
            </c:ext>
          </c:extLst>
        </c:ser>
        <c:ser>
          <c:idx val="4"/>
          <c:order val="4"/>
          <c:tx>
            <c:strRef>
              <c:f>'Pulse HH data'!$N$3</c:f>
              <c:strCache>
                <c:ptCount val="1"/>
                <c:pt idx="0">
                  <c:v>FERC 2011-ABOVE NORMAL</c:v>
                </c:pt>
              </c:strCache>
            </c:strRef>
          </c:tx>
          <c:spPr>
            <a:ln w="28575" cap="rnd">
              <a:solidFill>
                <a:srgbClr val="00B050"/>
              </a:solidFill>
              <a:round/>
            </a:ln>
            <a:effectLst/>
          </c:spPr>
          <c:marker>
            <c:symbol val="none"/>
          </c:marker>
          <c:xVal>
            <c:numRef>
              <c:f>'Pulse HH data'!$M$4:$M$23</c:f>
              <c:numCache>
                <c:formatCode>d\-mmm</c:formatCode>
                <c:ptCount val="20"/>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numCache>
            </c:numRef>
          </c:xVal>
          <c:yVal>
            <c:numRef>
              <c:f>'Pulse HH data'!$N$4:$N$23</c:f>
              <c:numCache>
                <c:formatCode>General</c:formatCode>
                <c:ptCount val="20"/>
                <c:pt idx="0">
                  <c:v>200</c:v>
                </c:pt>
                <c:pt idx="1">
                  <c:v>200</c:v>
                </c:pt>
                <c:pt idx="2">
                  <c:v>200</c:v>
                </c:pt>
                <c:pt idx="3">
                  <c:v>200</c:v>
                </c:pt>
                <c:pt idx="4">
                  <c:v>200</c:v>
                </c:pt>
                <c:pt idx="5">
                  <c:v>200</c:v>
                </c:pt>
                <c:pt idx="6">
                  <c:v>200</c:v>
                </c:pt>
                <c:pt idx="7">
                  <c:v>200</c:v>
                </c:pt>
                <c:pt idx="8">
                  <c:v>200</c:v>
                </c:pt>
                <c:pt idx="9">
                  <c:v>200</c:v>
                </c:pt>
                <c:pt idx="10">
                  <c:v>200</c:v>
                </c:pt>
                <c:pt idx="11">
                  <c:v>200</c:v>
                </c:pt>
                <c:pt idx="12">
                  <c:v>200</c:v>
                </c:pt>
                <c:pt idx="13">
                  <c:v>200</c:v>
                </c:pt>
                <c:pt idx="14">
                  <c:v>200</c:v>
                </c:pt>
                <c:pt idx="15">
                  <c:v>150</c:v>
                </c:pt>
                <c:pt idx="16">
                  <c:v>150</c:v>
                </c:pt>
                <c:pt idx="17">
                  <c:v>90</c:v>
                </c:pt>
                <c:pt idx="18">
                  <c:v>90</c:v>
                </c:pt>
                <c:pt idx="19">
                  <c:v>90</c:v>
                </c:pt>
              </c:numCache>
            </c:numRef>
          </c:yVal>
          <c:smooth val="0"/>
          <c:extLst>
            <c:ext xmlns:c16="http://schemas.microsoft.com/office/drawing/2014/chart" uri="{C3380CC4-5D6E-409C-BE32-E72D297353CC}">
              <c16:uniqueId val="{00000006-EE33-4D53-95DF-605B67D85264}"/>
            </c:ext>
          </c:extLst>
        </c:ser>
        <c:ser>
          <c:idx val="6"/>
          <c:order val="5"/>
          <c:tx>
            <c:strRef>
              <c:f>'Pulse HH data'!$R$3</c:f>
              <c:strCache>
                <c:ptCount val="1"/>
                <c:pt idx="0">
                  <c:v>plus 1 day/step on downramp</c:v>
                </c:pt>
              </c:strCache>
              <c:extLst xmlns:c15="http://schemas.microsoft.com/office/drawing/2012/chart"/>
            </c:strRef>
          </c:tx>
          <c:spPr>
            <a:ln w="19050" cap="rnd">
              <a:solidFill>
                <a:schemeClr val="accent1">
                  <a:lumMod val="60000"/>
                </a:schemeClr>
              </a:solidFill>
              <a:round/>
            </a:ln>
            <a:effectLst/>
          </c:spPr>
          <c:marker>
            <c:symbol val="none"/>
          </c:marker>
          <c:xVal>
            <c:numRef>
              <c:f>'Pulse HH data'!$Q$4:$Q$24</c:f>
              <c:numCache>
                <c:formatCode>d\-mmm</c:formatCode>
                <c:ptCount val="2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numCache>
              <c:extLst xmlns:c15="http://schemas.microsoft.com/office/drawing/2012/chart"/>
            </c:numRef>
          </c:xVal>
          <c:yVal>
            <c:numRef>
              <c:f>'Pulse HH data'!$R$4:$R$24</c:f>
              <c:extLst xmlns:c15="http://schemas.microsoft.com/office/drawing/2012/chart"/>
            </c:numRef>
          </c:yVal>
          <c:smooth val="0"/>
          <c:extLst xmlns:c15="http://schemas.microsoft.com/office/drawing/2012/chart">
            <c:ext xmlns:c16="http://schemas.microsoft.com/office/drawing/2014/chart" uri="{C3380CC4-5D6E-409C-BE32-E72D297353CC}">
              <c16:uniqueId val="{00000008-EE33-4D53-95DF-605B67D85264}"/>
            </c:ext>
          </c:extLst>
        </c:ser>
        <c:ser>
          <c:idx val="7"/>
          <c:order val="6"/>
          <c:tx>
            <c:strRef>
              <c:f>'Pulse HH data'!$S$3</c:f>
              <c:strCache>
                <c:ptCount val="1"/>
                <c:pt idx="0">
                  <c:v>1 day/step, 10% cfs/day</c:v>
                </c:pt>
              </c:strCache>
              <c:extLst xmlns:c15="http://schemas.microsoft.com/office/drawing/2012/chart"/>
            </c:strRef>
          </c:tx>
          <c:spPr>
            <a:ln w="19050" cap="rnd">
              <a:solidFill>
                <a:schemeClr val="accent2">
                  <a:lumMod val="60000"/>
                </a:schemeClr>
              </a:solidFill>
              <a:round/>
            </a:ln>
            <a:effectLst/>
          </c:spPr>
          <c:marker>
            <c:symbol val="none"/>
          </c:marker>
          <c:xVal>
            <c:numRef>
              <c:f>'Pulse HH data'!$Q$4:$Q$24</c:f>
              <c:numCache>
                <c:formatCode>d\-mmm</c:formatCode>
                <c:ptCount val="21"/>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numCache>
              <c:extLst xmlns:c15="http://schemas.microsoft.com/office/drawing/2012/chart"/>
            </c:numRef>
          </c:xVal>
          <c:yVal>
            <c:numRef>
              <c:f>'Pulse HH data'!$S$4:$S$24</c:f>
              <c:extLst xmlns:c15="http://schemas.microsoft.com/office/drawing/2012/chart"/>
            </c:numRef>
          </c:yVal>
          <c:smooth val="0"/>
          <c:extLst xmlns:c15="http://schemas.microsoft.com/office/drawing/2012/chart">
            <c:ext xmlns:c16="http://schemas.microsoft.com/office/drawing/2014/chart" uri="{C3380CC4-5D6E-409C-BE32-E72D297353CC}">
              <c16:uniqueId val="{00000009-EE33-4D53-95DF-605B67D85264}"/>
            </c:ext>
          </c:extLst>
        </c:ser>
        <c:ser>
          <c:idx val="9"/>
          <c:order val="7"/>
          <c:tx>
            <c:strRef>
              <c:f>'Pulse HH data'!$T$3</c:f>
              <c:strCache>
                <c:ptCount val="1"/>
                <c:pt idx="0">
                  <c:v>plus 1 day/step. +10% cfs/day, &lt;20% recess rate</c:v>
                </c:pt>
              </c:strCache>
            </c:strRef>
          </c:tx>
          <c:spPr>
            <a:ln w="38100" cap="rnd">
              <a:solidFill>
                <a:schemeClr val="tx1"/>
              </a:solidFill>
              <a:prstDash val="sysDot"/>
              <a:round/>
            </a:ln>
            <a:effectLst/>
          </c:spPr>
          <c:marker>
            <c:symbol val="none"/>
          </c:marker>
          <c:xVal>
            <c:numRef>
              <c:f>'Pulse HH data'!$Q$4:$Q$28</c:f>
              <c:numCache>
                <c:formatCode>d\-mmm</c:formatCode>
                <c:ptCount val="25"/>
                <c:pt idx="0">
                  <c:v>42856</c:v>
                </c:pt>
                <c:pt idx="1">
                  <c:v>42857</c:v>
                </c:pt>
                <c:pt idx="2">
                  <c:v>42858</c:v>
                </c:pt>
                <c:pt idx="3">
                  <c:v>42859</c:v>
                </c:pt>
                <c:pt idx="4">
                  <c:v>42860</c:v>
                </c:pt>
                <c:pt idx="5">
                  <c:v>42861</c:v>
                </c:pt>
                <c:pt idx="6">
                  <c:v>42862</c:v>
                </c:pt>
                <c:pt idx="7">
                  <c:v>42863</c:v>
                </c:pt>
                <c:pt idx="8">
                  <c:v>42864</c:v>
                </c:pt>
                <c:pt idx="9">
                  <c:v>42865</c:v>
                </c:pt>
                <c:pt idx="10">
                  <c:v>42866</c:v>
                </c:pt>
                <c:pt idx="11">
                  <c:v>42867</c:v>
                </c:pt>
                <c:pt idx="12">
                  <c:v>42868</c:v>
                </c:pt>
                <c:pt idx="13">
                  <c:v>42869</c:v>
                </c:pt>
                <c:pt idx="14">
                  <c:v>42870</c:v>
                </c:pt>
                <c:pt idx="15">
                  <c:v>42871</c:v>
                </c:pt>
                <c:pt idx="16">
                  <c:v>42872</c:v>
                </c:pt>
                <c:pt idx="17">
                  <c:v>42873</c:v>
                </c:pt>
                <c:pt idx="18">
                  <c:v>42874</c:v>
                </c:pt>
                <c:pt idx="19">
                  <c:v>42875</c:v>
                </c:pt>
                <c:pt idx="20">
                  <c:v>42876</c:v>
                </c:pt>
                <c:pt idx="21">
                  <c:v>42877</c:v>
                </c:pt>
                <c:pt idx="22">
                  <c:v>42878</c:v>
                </c:pt>
              </c:numCache>
            </c:numRef>
          </c:xVal>
          <c:yVal>
            <c:numRef>
              <c:f>'Pulse HH data'!$T$4:$T$28</c:f>
              <c:numCache>
                <c:formatCode>General</c:formatCode>
                <c:ptCount val="25"/>
                <c:pt idx="0">
                  <c:v>220</c:v>
                </c:pt>
                <c:pt idx="1">
                  <c:v>220</c:v>
                </c:pt>
                <c:pt idx="2">
                  <c:v>220</c:v>
                </c:pt>
                <c:pt idx="3">
                  <c:v>220</c:v>
                </c:pt>
                <c:pt idx="4">
                  <c:v>220</c:v>
                </c:pt>
                <c:pt idx="5">
                  <c:v>220</c:v>
                </c:pt>
                <c:pt idx="6">
                  <c:v>220</c:v>
                </c:pt>
                <c:pt idx="7">
                  <c:v>220</c:v>
                </c:pt>
                <c:pt idx="8">
                  <c:v>220</c:v>
                </c:pt>
                <c:pt idx="9">
                  <c:v>220</c:v>
                </c:pt>
                <c:pt idx="10">
                  <c:v>220</c:v>
                </c:pt>
                <c:pt idx="11">
                  <c:v>220</c:v>
                </c:pt>
                <c:pt idx="12">
                  <c:v>220</c:v>
                </c:pt>
                <c:pt idx="13">
                  <c:v>220</c:v>
                </c:pt>
                <c:pt idx="14">
                  <c:v>220</c:v>
                </c:pt>
                <c:pt idx="15">
                  <c:v>176</c:v>
                </c:pt>
                <c:pt idx="16">
                  <c:v>165</c:v>
                </c:pt>
                <c:pt idx="17">
                  <c:v>132</c:v>
                </c:pt>
                <c:pt idx="18">
                  <c:v>105.6</c:v>
                </c:pt>
                <c:pt idx="19">
                  <c:v>99</c:v>
                </c:pt>
                <c:pt idx="20">
                  <c:v>99</c:v>
                </c:pt>
                <c:pt idx="21">
                  <c:v>99</c:v>
                </c:pt>
                <c:pt idx="22">
                  <c:v>99</c:v>
                </c:pt>
              </c:numCache>
            </c:numRef>
          </c:yVal>
          <c:smooth val="0"/>
          <c:extLst>
            <c:ext xmlns:c16="http://schemas.microsoft.com/office/drawing/2014/chart" uri="{C3380CC4-5D6E-409C-BE32-E72D297353CC}">
              <c16:uniqueId val="{00000003-0C96-4F7B-B1F3-E9D7FBD07C49}"/>
            </c:ext>
          </c:extLst>
        </c:ser>
        <c:ser>
          <c:idx val="1"/>
          <c:order val="8"/>
          <c:tx>
            <c:v>BELOW NORMAL</c:v>
          </c:tx>
          <c:spPr>
            <a:ln w="19050" cap="rnd">
              <a:solidFill>
                <a:schemeClr val="accent2"/>
              </a:solidFill>
              <a:round/>
            </a:ln>
            <a:effectLst/>
          </c:spPr>
          <c:marker>
            <c:symbol val="none"/>
          </c:marker>
          <c:xVal>
            <c:numRef>
              <c:f>'Pulse HH data'!$W$4:$W$24</c:f>
              <c:numCache>
                <c:formatCode>d\-mmm</c:formatCode>
                <c:ptCount val="21"/>
                <c:pt idx="0">
                  <c:v>42840</c:v>
                </c:pt>
                <c:pt idx="1">
                  <c:v>42841</c:v>
                </c:pt>
                <c:pt idx="2">
                  <c:v>42842</c:v>
                </c:pt>
                <c:pt idx="3">
                  <c:v>42843</c:v>
                </c:pt>
                <c:pt idx="4">
                  <c:v>42844</c:v>
                </c:pt>
                <c:pt idx="5">
                  <c:v>42845</c:v>
                </c:pt>
                <c:pt idx="6">
                  <c:v>42846</c:v>
                </c:pt>
                <c:pt idx="7">
                  <c:v>42847</c:v>
                </c:pt>
                <c:pt idx="8">
                  <c:v>42848</c:v>
                </c:pt>
                <c:pt idx="9">
                  <c:v>42849</c:v>
                </c:pt>
                <c:pt idx="10">
                  <c:v>42850</c:v>
                </c:pt>
                <c:pt idx="11">
                  <c:v>42851</c:v>
                </c:pt>
                <c:pt idx="12">
                  <c:v>42852</c:v>
                </c:pt>
                <c:pt idx="13">
                  <c:v>42853</c:v>
                </c:pt>
                <c:pt idx="14">
                  <c:v>42854</c:v>
                </c:pt>
                <c:pt idx="15">
                  <c:v>42855</c:v>
                </c:pt>
                <c:pt idx="16">
                  <c:v>42856</c:v>
                </c:pt>
                <c:pt idx="17">
                  <c:v>42857</c:v>
                </c:pt>
                <c:pt idx="18">
                  <c:v>42858</c:v>
                </c:pt>
                <c:pt idx="19">
                  <c:v>42859</c:v>
                </c:pt>
                <c:pt idx="20">
                  <c:v>42860</c:v>
                </c:pt>
              </c:numCache>
            </c:numRef>
          </c:xVal>
          <c:yVal>
            <c:numRef>
              <c:f>'Pulse HH data'!$X$4:$X$23</c:f>
              <c:numCache>
                <c:formatCode>General</c:formatCode>
                <c:ptCount val="20"/>
                <c:pt idx="0">
                  <c:v>200</c:v>
                </c:pt>
                <c:pt idx="1">
                  <c:v>200</c:v>
                </c:pt>
                <c:pt idx="2">
                  <c:v>200</c:v>
                </c:pt>
                <c:pt idx="3">
                  <c:v>200</c:v>
                </c:pt>
                <c:pt idx="4">
                  <c:v>200</c:v>
                </c:pt>
                <c:pt idx="5">
                  <c:v>200</c:v>
                </c:pt>
                <c:pt idx="6">
                  <c:v>200</c:v>
                </c:pt>
                <c:pt idx="7">
                  <c:v>200</c:v>
                </c:pt>
                <c:pt idx="8">
                  <c:v>200</c:v>
                </c:pt>
                <c:pt idx="9">
                  <c:v>200</c:v>
                </c:pt>
                <c:pt idx="10">
                  <c:v>200</c:v>
                </c:pt>
                <c:pt idx="11">
                  <c:v>200</c:v>
                </c:pt>
                <c:pt idx="12">
                  <c:v>200</c:v>
                </c:pt>
                <c:pt idx="13">
                  <c:v>200</c:v>
                </c:pt>
                <c:pt idx="14">
                  <c:v>200</c:v>
                </c:pt>
                <c:pt idx="15">
                  <c:v>150</c:v>
                </c:pt>
                <c:pt idx="16">
                  <c:v>150</c:v>
                </c:pt>
                <c:pt idx="17">
                  <c:v>90</c:v>
                </c:pt>
                <c:pt idx="18">
                  <c:v>90</c:v>
                </c:pt>
                <c:pt idx="19">
                  <c:v>90</c:v>
                </c:pt>
              </c:numCache>
            </c:numRef>
          </c:yVal>
          <c:smooth val="0"/>
          <c:extLst>
            <c:ext xmlns:c16="http://schemas.microsoft.com/office/drawing/2014/chart" uri="{C3380CC4-5D6E-409C-BE32-E72D297353CC}">
              <c16:uniqueId val="{00000000-B9B2-4FFE-9954-67FB5EF20CB5}"/>
            </c:ext>
          </c:extLst>
        </c:ser>
        <c:ser>
          <c:idx val="5"/>
          <c:order val="9"/>
          <c:tx>
            <c:v>FERC Plus-BELOW NORMAL</c:v>
          </c:tx>
          <c:spPr>
            <a:ln w="19050" cap="rnd">
              <a:solidFill>
                <a:schemeClr val="tx1"/>
              </a:solidFill>
              <a:prstDash val="sysDot"/>
              <a:round/>
            </a:ln>
            <a:effectLst/>
          </c:spPr>
          <c:marker>
            <c:symbol val="none"/>
          </c:marker>
          <c:xVal>
            <c:numRef>
              <c:f>'Pulse HH data'!$AA$4:$AA$26</c:f>
              <c:numCache>
                <c:formatCode>d\-mmm</c:formatCode>
                <c:ptCount val="23"/>
                <c:pt idx="0">
                  <c:v>42840</c:v>
                </c:pt>
                <c:pt idx="1">
                  <c:v>42841</c:v>
                </c:pt>
                <c:pt idx="2">
                  <c:v>42842</c:v>
                </c:pt>
                <c:pt idx="3">
                  <c:v>42843</c:v>
                </c:pt>
                <c:pt idx="4">
                  <c:v>42844</c:v>
                </c:pt>
                <c:pt idx="5">
                  <c:v>42845</c:v>
                </c:pt>
                <c:pt idx="6">
                  <c:v>42846</c:v>
                </c:pt>
                <c:pt idx="7">
                  <c:v>42847</c:v>
                </c:pt>
                <c:pt idx="8">
                  <c:v>42848</c:v>
                </c:pt>
                <c:pt idx="9">
                  <c:v>42849</c:v>
                </c:pt>
                <c:pt idx="10">
                  <c:v>42850</c:v>
                </c:pt>
                <c:pt idx="11">
                  <c:v>42851</c:v>
                </c:pt>
                <c:pt idx="12">
                  <c:v>42852</c:v>
                </c:pt>
                <c:pt idx="13">
                  <c:v>42853</c:v>
                </c:pt>
                <c:pt idx="14">
                  <c:v>42854</c:v>
                </c:pt>
                <c:pt idx="15">
                  <c:v>42855</c:v>
                </c:pt>
                <c:pt idx="16">
                  <c:v>42856</c:v>
                </c:pt>
                <c:pt idx="17">
                  <c:v>42857</c:v>
                </c:pt>
                <c:pt idx="18">
                  <c:v>42858</c:v>
                </c:pt>
                <c:pt idx="19">
                  <c:v>42859</c:v>
                </c:pt>
                <c:pt idx="20">
                  <c:v>42860</c:v>
                </c:pt>
                <c:pt idx="21">
                  <c:v>42861</c:v>
                </c:pt>
                <c:pt idx="22">
                  <c:v>42862</c:v>
                </c:pt>
              </c:numCache>
            </c:numRef>
          </c:xVal>
          <c:yVal>
            <c:numRef>
              <c:f>'Pulse HH data'!$AD$4:$AD$26</c:f>
              <c:numCache>
                <c:formatCode>General</c:formatCode>
                <c:ptCount val="23"/>
                <c:pt idx="0">
                  <c:v>220</c:v>
                </c:pt>
                <c:pt idx="1">
                  <c:v>220</c:v>
                </c:pt>
                <c:pt idx="2">
                  <c:v>220</c:v>
                </c:pt>
                <c:pt idx="3">
                  <c:v>220</c:v>
                </c:pt>
                <c:pt idx="4">
                  <c:v>220</c:v>
                </c:pt>
                <c:pt idx="5">
                  <c:v>220</c:v>
                </c:pt>
                <c:pt idx="6">
                  <c:v>220</c:v>
                </c:pt>
                <c:pt idx="7">
                  <c:v>220</c:v>
                </c:pt>
                <c:pt idx="8">
                  <c:v>220</c:v>
                </c:pt>
                <c:pt idx="9">
                  <c:v>220</c:v>
                </c:pt>
                <c:pt idx="10">
                  <c:v>220</c:v>
                </c:pt>
                <c:pt idx="11">
                  <c:v>220</c:v>
                </c:pt>
                <c:pt idx="12">
                  <c:v>220</c:v>
                </c:pt>
                <c:pt idx="13">
                  <c:v>220</c:v>
                </c:pt>
                <c:pt idx="14">
                  <c:v>220</c:v>
                </c:pt>
                <c:pt idx="15">
                  <c:v>176</c:v>
                </c:pt>
                <c:pt idx="16">
                  <c:v>165</c:v>
                </c:pt>
                <c:pt idx="17">
                  <c:v>132</c:v>
                </c:pt>
                <c:pt idx="18">
                  <c:v>105.6</c:v>
                </c:pt>
                <c:pt idx="19">
                  <c:v>99</c:v>
                </c:pt>
                <c:pt idx="20">
                  <c:v>99</c:v>
                </c:pt>
                <c:pt idx="21">
                  <c:v>99</c:v>
                </c:pt>
                <c:pt idx="22">
                  <c:v>99</c:v>
                </c:pt>
              </c:numCache>
            </c:numRef>
          </c:yVal>
          <c:smooth val="0"/>
          <c:extLst>
            <c:ext xmlns:c16="http://schemas.microsoft.com/office/drawing/2014/chart" uri="{C3380CC4-5D6E-409C-BE32-E72D297353CC}">
              <c16:uniqueId val="{00000001-B9B2-4FFE-9954-67FB5EF20CB5}"/>
            </c:ext>
          </c:extLst>
        </c:ser>
        <c:dLbls>
          <c:showLegendKey val="0"/>
          <c:showVal val="0"/>
          <c:showCatName val="0"/>
          <c:showSerName val="0"/>
          <c:showPercent val="0"/>
          <c:showBubbleSize val="0"/>
        </c:dLbls>
        <c:axId val="463965432"/>
        <c:axId val="463965760"/>
        <c:extLst/>
      </c:scatterChart>
      <c:valAx>
        <c:axId val="46396543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a:latin typeface="Times New Roman" panose="02020603050405020304" pitchFamily="18" charset="0"/>
                    <a:cs typeface="Times New Roman" panose="02020603050405020304" pitchFamily="18" charset="0"/>
                  </a:rPr>
                  <a:t>Date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d\-mmm"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965760"/>
        <c:crosses val="autoZero"/>
        <c:crossBetween val="midCat"/>
      </c:valAx>
      <c:valAx>
        <c:axId val="463965760"/>
        <c:scaling>
          <c:orientation val="minMax"/>
          <c:max val="250"/>
          <c:min val="50"/>
        </c:scaling>
        <c:delete val="0"/>
        <c:axPos val="l"/>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200">
                    <a:latin typeface="Times New Roman" panose="02020603050405020304" pitchFamily="18" charset="0"/>
                    <a:cs typeface="Times New Roman" panose="02020603050405020304" pitchFamily="18" charset="0"/>
                  </a:rPr>
                  <a:t>cfs/day</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965432"/>
        <c:crosses val="autoZero"/>
        <c:crossBetween val="midCat"/>
      </c:valAx>
      <c:spPr>
        <a:noFill/>
        <a:ln>
          <a:noFill/>
        </a:ln>
        <a:effectLst/>
      </c:spPr>
    </c:plotArea>
    <c:legend>
      <c:legendPos val="r"/>
      <c:layout>
        <c:manualLayout>
          <c:xMode val="edge"/>
          <c:yMode val="edge"/>
          <c:x val="0.68128379165201425"/>
          <c:y val="0.10523952964135114"/>
          <c:w val="0.31809002049603619"/>
          <c:h val="0.39238639655767521"/>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Scenario for spill down ramp rates </a:t>
            </a:r>
          </a:p>
          <a:p>
            <a:pPr>
              <a:defRPr/>
            </a:pPr>
            <a:r>
              <a:rPr lang="en-US"/>
              <a:t>(+ 4 days and &lt;20% recess rate/day) for French Meadows</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9.4813148356455448E-2"/>
          <c:y val="0.12245036432489734"/>
          <c:w val="0.85796416651622276"/>
          <c:h val="0.76517791571673976"/>
        </c:manualLayout>
      </c:layout>
      <c:scatterChart>
        <c:scatterStyle val="lineMarker"/>
        <c:varyColors val="0"/>
        <c:ser>
          <c:idx val="1"/>
          <c:order val="0"/>
          <c:tx>
            <c:strRef>
              <c:f>'Spill both'!$D$35</c:f>
              <c:strCache>
                <c:ptCount val="1"/>
                <c:pt idx="0">
                  <c:v>Proposed FERC down ramp (cfs/day)</c:v>
                </c:pt>
              </c:strCache>
            </c:strRef>
          </c:tx>
          <c:spPr>
            <a:ln w="25400" cap="rnd">
              <a:solidFill>
                <a:srgbClr val="FF0000"/>
              </a:solidFill>
              <a:round/>
            </a:ln>
            <a:effectLst/>
          </c:spPr>
          <c:marker>
            <c:symbol val="circle"/>
            <c:size val="5"/>
            <c:spPr>
              <a:solidFill>
                <a:srgbClr val="FF0000">
                  <a:alpha val="53000"/>
                </a:srgbClr>
              </a:solidFill>
              <a:ln w="25400">
                <a:solidFill>
                  <a:srgbClr val="FF0000"/>
                </a:solidFill>
              </a:ln>
              <a:effectLst/>
            </c:spPr>
          </c:marker>
          <c:xVal>
            <c:numRef>
              <c:f>'Spill both'!$E$36:$E$40</c:f>
              <c:numCache>
                <c:formatCode>0</c:formatCode>
                <c:ptCount val="5"/>
                <c:pt idx="0">
                  <c:v>1</c:v>
                </c:pt>
                <c:pt idx="1">
                  <c:v>2</c:v>
                </c:pt>
                <c:pt idx="2">
                  <c:v>3</c:v>
                </c:pt>
                <c:pt idx="3">
                  <c:v>4</c:v>
                </c:pt>
                <c:pt idx="4">
                  <c:v>5</c:v>
                </c:pt>
              </c:numCache>
            </c:numRef>
          </c:xVal>
          <c:yVal>
            <c:numRef>
              <c:f>'Spill both'!$D$36:$D$40</c:f>
              <c:numCache>
                <c:formatCode>General</c:formatCode>
                <c:ptCount val="5"/>
                <c:pt idx="0">
                  <c:v>400</c:v>
                </c:pt>
                <c:pt idx="1">
                  <c:v>275</c:v>
                </c:pt>
                <c:pt idx="2">
                  <c:v>190</c:v>
                </c:pt>
                <c:pt idx="3">
                  <c:v>115</c:v>
                </c:pt>
                <c:pt idx="4">
                  <c:v>65</c:v>
                </c:pt>
              </c:numCache>
            </c:numRef>
          </c:yVal>
          <c:smooth val="0"/>
          <c:extLst>
            <c:ext xmlns:c16="http://schemas.microsoft.com/office/drawing/2014/chart" uri="{C3380CC4-5D6E-409C-BE32-E72D297353CC}">
              <c16:uniqueId val="{00000003-B4EB-4BA9-A115-EDDCC234FABC}"/>
            </c:ext>
          </c:extLst>
        </c:ser>
        <c:ser>
          <c:idx val="0"/>
          <c:order val="1"/>
          <c:tx>
            <c:strRef>
              <c:f>'Spill both'!$I$35</c:f>
              <c:strCache>
                <c:ptCount val="1"/>
                <c:pt idx="0">
                  <c:v>plus 4 days total, &lt;20% recess rate</c:v>
                </c:pt>
              </c:strCache>
            </c:strRef>
          </c:tx>
          <c:spPr>
            <a:ln w="25400" cap="rnd">
              <a:solidFill>
                <a:schemeClr val="tx1"/>
              </a:solidFill>
              <a:round/>
            </a:ln>
            <a:effectLst/>
          </c:spPr>
          <c:marker>
            <c:symbol val="circle"/>
            <c:size val="5"/>
            <c:spPr>
              <a:noFill/>
              <a:ln w="25400">
                <a:solidFill>
                  <a:schemeClr val="tx1"/>
                </a:solidFill>
              </a:ln>
              <a:effectLst/>
            </c:spPr>
          </c:marker>
          <c:xVal>
            <c:numRef>
              <c:f>'Spill both'!$G$36:$G$45</c:f>
              <c:numCache>
                <c:formatCode>0</c:formatCode>
                <c:ptCount val="10"/>
                <c:pt idx="0">
                  <c:v>1</c:v>
                </c:pt>
                <c:pt idx="1">
                  <c:v>2</c:v>
                </c:pt>
                <c:pt idx="2">
                  <c:v>3</c:v>
                </c:pt>
                <c:pt idx="3">
                  <c:v>4</c:v>
                </c:pt>
                <c:pt idx="4">
                  <c:v>5</c:v>
                </c:pt>
                <c:pt idx="5">
                  <c:v>6</c:v>
                </c:pt>
                <c:pt idx="6">
                  <c:v>7</c:v>
                </c:pt>
                <c:pt idx="7">
                  <c:v>8</c:v>
                </c:pt>
                <c:pt idx="8">
                  <c:v>9</c:v>
                </c:pt>
              </c:numCache>
            </c:numRef>
          </c:xVal>
          <c:yVal>
            <c:numRef>
              <c:f>'Spill both'!$I$36:$I$45</c:f>
              <c:numCache>
                <c:formatCode>0</c:formatCode>
                <c:ptCount val="10"/>
                <c:pt idx="0">
                  <c:v>400</c:v>
                </c:pt>
                <c:pt idx="1">
                  <c:v>320</c:v>
                </c:pt>
                <c:pt idx="2">
                  <c:v>256</c:v>
                </c:pt>
                <c:pt idx="3">
                  <c:v>204.8</c:v>
                </c:pt>
                <c:pt idx="4">
                  <c:v>163.84</c:v>
                </c:pt>
                <c:pt idx="5">
                  <c:v>131.072</c:v>
                </c:pt>
                <c:pt idx="6">
                  <c:v>104.85760000000001</c:v>
                </c:pt>
                <c:pt idx="7">
                  <c:v>83.886080000000007</c:v>
                </c:pt>
                <c:pt idx="8">
                  <c:v>67.108864000000011</c:v>
                </c:pt>
              </c:numCache>
            </c:numRef>
          </c:yVal>
          <c:smooth val="0"/>
          <c:extLst>
            <c:ext xmlns:c16="http://schemas.microsoft.com/office/drawing/2014/chart" uri="{C3380CC4-5D6E-409C-BE32-E72D297353CC}">
              <c16:uniqueId val="{00000002-B4EB-4BA9-A115-EDDCC234FABC}"/>
            </c:ext>
          </c:extLst>
        </c:ser>
        <c:dLbls>
          <c:showLegendKey val="0"/>
          <c:showVal val="0"/>
          <c:showCatName val="0"/>
          <c:showSerName val="0"/>
          <c:showPercent val="0"/>
          <c:showBubbleSize val="0"/>
        </c:dLbls>
        <c:axId val="491649032"/>
        <c:axId val="491649360"/>
      </c:scatterChart>
      <c:valAx>
        <c:axId val="49164903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Day</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91649360"/>
        <c:crosses val="autoZero"/>
        <c:crossBetween val="midCat"/>
        <c:majorUnit val="1"/>
      </c:valAx>
      <c:valAx>
        <c:axId val="491649360"/>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cfs/day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91649032"/>
        <c:crosses val="autoZero"/>
        <c:crossBetween val="midCat"/>
      </c:valAx>
      <c:spPr>
        <a:noFill/>
        <a:ln>
          <a:noFill/>
        </a:ln>
        <a:effectLst/>
      </c:spPr>
    </c:plotArea>
    <c:legend>
      <c:legendPos val="r"/>
      <c:layout>
        <c:manualLayout>
          <c:xMode val="edge"/>
          <c:yMode val="edge"/>
          <c:x val="0.60298307618955038"/>
          <c:y val="0.20695474197112218"/>
          <c:w val="0.32940963398093759"/>
          <c:h val="0.14882336788193445"/>
        </c:manualLayout>
      </c:layout>
      <c:overlay val="0"/>
      <c:spPr>
        <a:no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Scenario for spill down ramp rates </a:t>
            </a:r>
          </a:p>
          <a:p>
            <a:pPr>
              <a:defRPr/>
            </a:pPr>
            <a:r>
              <a:rPr lang="en-US"/>
              <a:t>(+ 4 days and &lt;20% recess rate/day) for Hell Hole</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9.4813148356455448E-2"/>
          <c:y val="0.12245036432489734"/>
          <c:w val="0.84179720590481755"/>
          <c:h val="0.76517791571673976"/>
        </c:manualLayout>
      </c:layout>
      <c:scatterChart>
        <c:scatterStyle val="lineMarker"/>
        <c:varyColors val="0"/>
        <c:ser>
          <c:idx val="0"/>
          <c:order val="0"/>
          <c:tx>
            <c:strRef>
              <c:f>'Spill both'!$D$4</c:f>
              <c:strCache>
                <c:ptCount val="1"/>
                <c:pt idx="0">
                  <c:v>Proposed FERC down ramp (cfs/day)</c:v>
                </c:pt>
              </c:strCache>
            </c:strRef>
          </c:tx>
          <c:spPr>
            <a:ln w="25400" cap="rnd">
              <a:solidFill>
                <a:srgbClr val="FF0000"/>
              </a:solidFill>
              <a:round/>
            </a:ln>
            <a:effectLst/>
          </c:spPr>
          <c:marker>
            <c:symbol val="circle"/>
            <c:size val="5"/>
            <c:spPr>
              <a:solidFill>
                <a:srgbClr val="FF0000">
                  <a:alpha val="42000"/>
                </a:srgbClr>
              </a:solidFill>
              <a:ln w="25400">
                <a:solidFill>
                  <a:srgbClr val="FF0000"/>
                </a:solidFill>
              </a:ln>
              <a:effectLst/>
            </c:spPr>
          </c:marker>
          <c:xVal>
            <c:numRef>
              <c:f>'Spill both'!$E$5:$E$20</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xVal>
          <c:yVal>
            <c:numRef>
              <c:f>'Spill both'!$D$5:$D$20</c:f>
              <c:numCache>
                <c:formatCode>General</c:formatCode>
                <c:ptCount val="16"/>
                <c:pt idx="0">
                  <c:v>600</c:v>
                </c:pt>
                <c:pt idx="1">
                  <c:v>600</c:v>
                </c:pt>
                <c:pt idx="2">
                  <c:v>600</c:v>
                </c:pt>
                <c:pt idx="3">
                  <c:v>600</c:v>
                </c:pt>
                <c:pt idx="4">
                  <c:v>400</c:v>
                </c:pt>
                <c:pt idx="5">
                  <c:v>400</c:v>
                </c:pt>
                <c:pt idx="6">
                  <c:v>285</c:v>
                </c:pt>
                <c:pt idx="7">
                  <c:v>285</c:v>
                </c:pt>
                <c:pt idx="8">
                  <c:v>285</c:v>
                </c:pt>
                <c:pt idx="9">
                  <c:v>170</c:v>
                </c:pt>
                <c:pt idx="10">
                  <c:v>170</c:v>
                </c:pt>
                <c:pt idx="11">
                  <c:v>170</c:v>
                </c:pt>
                <c:pt idx="12">
                  <c:v>95</c:v>
                </c:pt>
                <c:pt idx="13">
                  <c:v>95</c:v>
                </c:pt>
                <c:pt idx="14">
                  <c:v>95</c:v>
                </c:pt>
                <c:pt idx="15">
                  <c:v>95</c:v>
                </c:pt>
              </c:numCache>
            </c:numRef>
          </c:yVal>
          <c:smooth val="0"/>
          <c:extLst>
            <c:ext xmlns:c16="http://schemas.microsoft.com/office/drawing/2014/chart" uri="{C3380CC4-5D6E-409C-BE32-E72D297353CC}">
              <c16:uniqueId val="{00000000-3F52-4C2B-92FF-BC29C4A02E24}"/>
            </c:ext>
          </c:extLst>
        </c:ser>
        <c:ser>
          <c:idx val="1"/>
          <c:order val="1"/>
          <c:tx>
            <c:strRef>
              <c:f>'Spill both'!$I$4</c:f>
              <c:strCache>
                <c:ptCount val="1"/>
                <c:pt idx="0">
                  <c:v>plus 4 days total, &lt;20% recess rate</c:v>
                </c:pt>
              </c:strCache>
            </c:strRef>
          </c:tx>
          <c:spPr>
            <a:ln w="25400" cap="rnd">
              <a:solidFill>
                <a:schemeClr val="tx1"/>
              </a:solidFill>
              <a:round/>
            </a:ln>
            <a:effectLst/>
          </c:spPr>
          <c:marker>
            <c:symbol val="circle"/>
            <c:size val="5"/>
            <c:spPr>
              <a:noFill/>
              <a:ln w="25400">
                <a:solidFill>
                  <a:schemeClr val="tx1"/>
                </a:solidFill>
              </a:ln>
              <a:effectLst/>
            </c:spPr>
          </c:marker>
          <c:xVal>
            <c:numRef>
              <c:f>'Spill both'!$G$5:$G$24</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'Spill both'!$I$5:$I$24</c:f>
              <c:numCache>
                <c:formatCode>General</c:formatCode>
                <c:ptCount val="20"/>
                <c:pt idx="0">
                  <c:v>600</c:v>
                </c:pt>
                <c:pt idx="1">
                  <c:v>600</c:v>
                </c:pt>
                <c:pt idx="2">
                  <c:v>600</c:v>
                </c:pt>
                <c:pt idx="3">
                  <c:v>600</c:v>
                </c:pt>
                <c:pt idx="4">
                  <c:v>480</c:v>
                </c:pt>
                <c:pt idx="5">
                  <c:v>400</c:v>
                </c:pt>
                <c:pt idx="6">
                  <c:v>400</c:v>
                </c:pt>
                <c:pt idx="7">
                  <c:v>320</c:v>
                </c:pt>
                <c:pt idx="8">
                  <c:v>285</c:v>
                </c:pt>
                <c:pt idx="9">
                  <c:v>285</c:v>
                </c:pt>
                <c:pt idx="10">
                  <c:v>228</c:v>
                </c:pt>
                <c:pt idx="11">
                  <c:v>182.4</c:v>
                </c:pt>
                <c:pt idx="12">
                  <c:v>170</c:v>
                </c:pt>
                <c:pt idx="13">
                  <c:v>170</c:v>
                </c:pt>
                <c:pt idx="14">
                  <c:v>170</c:v>
                </c:pt>
                <c:pt idx="15">
                  <c:v>136</c:v>
                </c:pt>
                <c:pt idx="16">
                  <c:v>108.8</c:v>
                </c:pt>
                <c:pt idx="17">
                  <c:v>95</c:v>
                </c:pt>
                <c:pt idx="18">
                  <c:v>95</c:v>
                </c:pt>
                <c:pt idx="19">
                  <c:v>95</c:v>
                </c:pt>
              </c:numCache>
            </c:numRef>
          </c:yVal>
          <c:smooth val="0"/>
          <c:extLst>
            <c:ext xmlns:c16="http://schemas.microsoft.com/office/drawing/2014/chart" uri="{C3380CC4-5D6E-409C-BE32-E72D297353CC}">
              <c16:uniqueId val="{00000001-3F52-4C2B-92FF-BC29C4A02E24}"/>
            </c:ext>
          </c:extLst>
        </c:ser>
        <c:dLbls>
          <c:showLegendKey val="0"/>
          <c:showVal val="0"/>
          <c:showCatName val="0"/>
          <c:showSerName val="0"/>
          <c:showPercent val="0"/>
          <c:showBubbleSize val="0"/>
        </c:dLbls>
        <c:axId val="491649032"/>
        <c:axId val="491649360"/>
      </c:scatterChart>
      <c:valAx>
        <c:axId val="49164903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Day</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91649360"/>
        <c:crosses val="autoZero"/>
        <c:crossBetween val="midCat"/>
        <c:majorUnit val="1"/>
      </c:valAx>
      <c:valAx>
        <c:axId val="491649360"/>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cfs/day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91649032"/>
        <c:crosses val="autoZero"/>
        <c:crossBetween val="midCat"/>
      </c:valAx>
      <c:spPr>
        <a:noFill/>
        <a:ln>
          <a:noFill/>
        </a:ln>
        <a:effectLst/>
      </c:spPr>
    </c:plotArea>
    <c:legend>
      <c:legendPos val="r"/>
      <c:layout>
        <c:manualLayout>
          <c:xMode val="edge"/>
          <c:yMode val="edge"/>
          <c:x val="0.61180141834122581"/>
          <c:y val="0.25561654245774024"/>
          <c:w val="0.32940963398093759"/>
          <c:h val="0.14882336788193445"/>
        </c:manualLayout>
      </c:layout>
      <c:overlay val="0"/>
      <c:spPr>
        <a:no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latin typeface="Times New Roman" panose="02020603050405020304" pitchFamily="18" charset="0"/>
          <a:cs typeface="Times New Roman" panose="02020603050405020304" pitchFamily="18"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sheetPr/>
  <sheetViews>
    <sheetView zoomScale="73"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79"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73"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87"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6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641080" cy="6263640"/>
    <xdr:graphicFrame macro="">
      <xdr:nvGraphicFramePr>
        <xdr:cNvPr id="2" name="Chart 1">
          <a:extLst>
            <a:ext uri="{FF2B5EF4-FFF2-40B4-BE49-F238E27FC236}">
              <a16:creationId xmlns:a16="http://schemas.microsoft.com/office/drawing/2014/main" id="{93C06619-F4C5-4928-9D73-36BC107A08B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0.66229</cdr:x>
      <cdr:y>0.74477</cdr:y>
    </cdr:from>
    <cdr:to>
      <cdr:x>0.77755</cdr:x>
      <cdr:y>0.81869</cdr:y>
    </cdr:to>
    <cdr:sp macro="" textlink="">
      <cdr:nvSpPr>
        <cdr:cNvPr id="4" name="TextBox 3">
          <a:extLst xmlns:a="http://schemas.openxmlformats.org/drawingml/2006/main">
            <a:ext uri="{FF2B5EF4-FFF2-40B4-BE49-F238E27FC236}">
              <a16:creationId xmlns:a16="http://schemas.microsoft.com/office/drawing/2014/main" id="{A5BB00AE-D6C3-45C8-AB3E-B26C8C38052B}"/>
            </a:ext>
          </a:extLst>
        </cdr:cNvPr>
        <cdr:cNvSpPr txBox="1"/>
      </cdr:nvSpPr>
      <cdr:spPr>
        <a:xfrm xmlns:a="http://schemas.openxmlformats.org/drawingml/2006/main">
          <a:off x="5736897" y="4677104"/>
          <a:ext cx="998483" cy="4642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b="1">
              <a:solidFill>
                <a:schemeClr val="bg1"/>
              </a:solidFill>
              <a:latin typeface="Times New Roman" panose="02020603050405020304" pitchFamily="18" charset="0"/>
              <a:cs typeface="Times New Roman" panose="02020603050405020304" pitchFamily="18" charset="0"/>
            </a:rPr>
            <a:t>2,899</a:t>
          </a:r>
          <a:r>
            <a:rPr lang="en-US" sz="1400" b="1" baseline="0">
              <a:solidFill>
                <a:schemeClr val="bg1"/>
              </a:solidFill>
              <a:latin typeface="Times New Roman" panose="02020603050405020304" pitchFamily="18" charset="0"/>
              <a:cs typeface="Times New Roman" panose="02020603050405020304" pitchFamily="18" charset="0"/>
            </a:rPr>
            <a:t> AF</a:t>
          </a:r>
          <a:endParaRPr lang="en-US" sz="1400" b="1">
            <a:solidFill>
              <a:schemeClr val="bg1"/>
            </a:solidFill>
            <a:latin typeface="Times New Roman" panose="02020603050405020304" pitchFamily="18" charset="0"/>
            <a:cs typeface="Times New Roman" panose="02020603050405020304" pitchFamily="18" charset="0"/>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62276" cy="6279931"/>
    <xdr:graphicFrame macro="">
      <xdr:nvGraphicFramePr>
        <xdr:cNvPr id="2" name="Chart 1">
          <a:extLst>
            <a:ext uri="{FF2B5EF4-FFF2-40B4-BE49-F238E27FC236}">
              <a16:creationId xmlns:a16="http://schemas.microsoft.com/office/drawing/2014/main" id="{C84A20BA-0CE8-4176-AAE3-4CA9E80BB71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50941" cy="6275294"/>
    <xdr:graphicFrame macro="">
      <xdr:nvGraphicFramePr>
        <xdr:cNvPr id="2" name="Chart 1">
          <a:extLst>
            <a:ext uri="{FF2B5EF4-FFF2-40B4-BE49-F238E27FC236}">
              <a16:creationId xmlns:a16="http://schemas.microsoft.com/office/drawing/2014/main" id="{4FE2AF8F-9D3B-40FA-863A-FAABF77A258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2276" cy="6279931"/>
    <xdr:graphicFrame macro="">
      <xdr:nvGraphicFramePr>
        <xdr:cNvPr id="2" name="Chart 1">
          <a:extLst>
            <a:ext uri="{FF2B5EF4-FFF2-40B4-BE49-F238E27FC236}">
              <a16:creationId xmlns:a16="http://schemas.microsoft.com/office/drawing/2014/main" id="{026CD14E-FB68-4E86-BD32-0AB48000101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4677" cy="6292645"/>
    <xdr:graphicFrame macro="">
      <xdr:nvGraphicFramePr>
        <xdr:cNvPr id="2" name="Chart 1">
          <a:extLst>
            <a:ext uri="{FF2B5EF4-FFF2-40B4-BE49-F238E27FC236}">
              <a16:creationId xmlns:a16="http://schemas.microsoft.com/office/drawing/2014/main" id="{643F4B20-A45B-479B-BEE5-00CD84C09D5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abSelected="1" workbookViewId="0">
      <selection activeCell="H3" sqref="H3"/>
    </sheetView>
  </sheetViews>
  <sheetFormatPr defaultRowHeight="13.8" x14ac:dyDescent="0.3"/>
  <cols>
    <col min="1" max="1" width="11.44140625" style="1" customWidth="1"/>
    <col min="2" max="2" width="9.44140625" style="2" customWidth="1"/>
    <col min="3" max="4" width="8" style="2" customWidth="1"/>
    <col min="5" max="5" width="9.21875" style="2" customWidth="1"/>
    <col min="6" max="6" width="7.21875" style="2" customWidth="1"/>
    <col min="7" max="7" width="10.21875" style="2" customWidth="1"/>
    <col min="8" max="8" width="12.44140625" style="2" customWidth="1"/>
    <col min="9" max="10" width="14.109375" style="2" customWidth="1"/>
    <col min="11" max="12" width="12.44140625" style="2" customWidth="1"/>
    <col min="13" max="13" width="8.88671875" style="2"/>
    <col min="14" max="14" width="10" style="2" customWidth="1"/>
    <col min="15" max="15" width="7.6640625" style="2" customWidth="1"/>
    <col min="16" max="16" width="9.5546875" style="2" customWidth="1"/>
    <col min="17" max="17" width="10.33203125" style="2" customWidth="1"/>
    <col min="18" max="18" width="10.6640625" style="2" customWidth="1"/>
    <col min="19" max="19" width="8.88671875" style="2" customWidth="1"/>
    <col min="20" max="21" width="10.77734375" style="2" customWidth="1"/>
    <col min="22" max="23" width="11" style="2" customWidth="1"/>
    <col min="24" max="24" width="8.88671875" style="1"/>
    <col min="25" max="25" width="10.5546875" style="1" customWidth="1"/>
    <col min="26" max="26" width="11.5546875" style="1" bestFit="1" customWidth="1"/>
    <col min="27" max="27" width="9.6640625" style="1" customWidth="1"/>
    <col min="28" max="28" width="11.5546875" style="1" customWidth="1"/>
    <col min="29" max="31" width="8.88671875" style="1"/>
    <col min="32" max="32" width="11.5546875" style="1" bestFit="1" customWidth="1"/>
    <col min="33" max="33" width="10" style="1" customWidth="1"/>
    <col min="34" max="16384" width="8.88671875" style="1"/>
  </cols>
  <sheetData>
    <row r="1" spans="1:34" ht="76.2" customHeight="1" x14ac:dyDescent="0.3">
      <c r="A1" s="53" t="s">
        <v>27</v>
      </c>
      <c r="B1" s="53"/>
      <c r="C1" s="53">
        <f>60*60*24</f>
        <v>86400</v>
      </c>
      <c r="D1" s="53"/>
      <c r="E1" s="53"/>
      <c r="F1" s="53" t="s">
        <v>28</v>
      </c>
      <c r="G1" s="54">
        <v>43600</v>
      </c>
      <c r="I1" s="101" t="s">
        <v>50</v>
      </c>
      <c r="J1" s="101"/>
      <c r="K1" s="101"/>
      <c r="L1" s="101"/>
      <c r="M1" s="101"/>
      <c r="N1" s="101"/>
      <c r="O1" s="101"/>
      <c r="P1" s="101"/>
      <c r="Q1" s="101"/>
      <c r="R1" s="101"/>
      <c r="S1" s="101"/>
      <c r="X1" s="89" t="s">
        <v>47</v>
      </c>
      <c r="Y1" s="89"/>
      <c r="Z1" s="89"/>
      <c r="AA1" s="89"/>
      <c r="AB1" s="89"/>
      <c r="AC1" s="89"/>
      <c r="AD1" s="89"/>
      <c r="AE1" s="89"/>
      <c r="AF1" s="89"/>
      <c r="AG1" s="89"/>
    </row>
    <row r="2" spans="1:34" ht="14.4" customHeight="1" x14ac:dyDescent="0.3">
      <c r="A2" s="4"/>
      <c r="B2" s="86" t="s">
        <v>2</v>
      </c>
      <c r="C2" s="87"/>
      <c r="D2" s="87"/>
      <c r="E2" s="87"/>
      <c r="F2" s="87"/>
      <c r="G2" s="87"/>
      <c r="H2" s="87"/>
      <c r="I2" s="87"/>
      <c r="J2" s="87"/>
      <c r="K2" s="88"/>
      <c r="L2" s="66"/>
      <c r="M2" s="83" t="s">
        <v>1</v>
      </c>
      <c r="N2" s="84"/>
      <c r="O2" s="84"/>
      <c r="P2" s="84"/>
      <c r="Q2" s="84"/>
      <c r="R2" s="84"/>
      <c r="S2" s="84"/>
      <c r="T2" s="84"/>
      <c r="U2" s="84"/>
      <c r="V2" s="85"/>
      <c r="W2" s="75"/>
      <c r="X2" s="90" t="s">
        <v>42</v>
      </c>
      <c r="Y2" s="91"/>
      <c r="Z2" s="91"/>
      <c r="AA2" s="91"/>
      <c r="AB2" s="91"/>
      <c r="AC2" s="91"/>
      <c r="AD2" s="91"/>
      <c r="AE2" s="91"/>
      <c r="AF2" s="91"/>
      <c r="AG2" s="91"/>
      <c r="AH2" s="91"/>
    </row>
    <row r="3" spans="1:34" ht="81" customHeight="1" x14ac:dyDescent="0.3">
      <c r="A3" s="4" t="s">
        <v>8</v>
      </c>
      <c r="B3" s="12" t="s">
        <v>0</v>
      </c>
      <c r="C3" s="12" t="s">
        <v>34</v>
      </c>
      <c r="D3" s="12" t="s">
        <v>31</v>
      </c>
      <c r="E3" s="12" t="s">
        <v>11</v>
      </c>
      <c r="F3" s="12" t="s">
        <v>36</v>
      </c>
      <c r="G3" s="12" t="s">
        <v>21</v>
      </c>
      <c r="H3" s="12" t="s">
        <v>22</v>
      </c>
      <c r="I3" s="12" t="s">
        <v>23</v>
      </c>
      <c r="J3" s="12" t="s">
        <v>26</v>
      </c>
      <c r="K3" s="12" t="s">
        <v>12</v>
      </c>
      <c r="L3" s="12" t="s">
        <v>43</v>
      </c>
      <c r="M3" s="12" t="s">
        <v>0</v>
      </c>
      <c r="N3" s="12" t="s">
        <v>35</v>
      </c>
      <c r="O3" s="12" t="s">
        <v>32</v>
      </c>
      <c r="P3" s="12" t="s">
        <v>11</v>
      </c>
      <c r="Q3" s="12" t="s">
        <v>37</v>
      </c>
      <c r="R3" s="12" t="s">
        <v>21</v>
      </c>
      <c r="S3" s="12" t="s">
        <v>22</v>
      </c>
      <c r="T3" s="12" t="s">
        <v>23</v>
      </c>
      <c r="U3" s="12" t="s">
        <v>33</v>
      </c>
      <c r="V3" s="12" t="s">
        <v>12</v>
      </c>
      <c r="W3" s="12" t="s">
        <v>43</v>
      </c>
      <c r="X3" s="12" t="s">
        <v>0</v>
      </c>
      <c r="Y3" s="12" t="s">
        <v>44</v>
      </c>
      <c r="Z3" s="12" t="s">
        <v>32</v>
      </c>
      <c r="AA3" s="12" t="s">
        <v>11</v>
      </c>
      <c r="AB3" s="12" t="s">
        <v>45</v>
      </c>
      <c r="AC3" s="12" t="s">
        <v>21</v>
      </c>
      <c r="AD3" s="12" t="s">
        <v>22</v>
      </c>
      <c r="AE3" s="12" t="s">
        <v>23</v>
      </c>
      <c r="AF3" s="12" t="s">
        <v>33</v>
      </c>
      <c r="AG3" s="12" t="s">
        <v>12</v>
      </c>
      <c r="AH3" s="12" t="s">
        <v>43</v>
      </c>
    </row>
    <row r="4" spans="1:34" x14ac:dyDescent="0.3">
      <c r="A4" s="82" t="s">
        <v>4</v>
      </c>
      <c r="B4" s="51">
        <v>42870</v>
      </c>
      <c r="C4" s="12">
        <v>200</v>
      </c>
      <c r="D4" s="6">
        <f>(C4*$C$1)/$G$1</f>
        <v>396.33027522935782</v>
      </c>
      <c r="E4" s="14"/>
      <c r="F4" s="5">
        <v>42870</v>
      </c>
      <c r="G4" s="6">
        <v>200</v>
      </c>
      <c r="H4" s="6">
        <f t="shared" ref="H4:H29" si="0">G4+(G4*0.1)</f>
        <v>220</v>
      </c>
      <c r="I4" s="6">
        <f t="shared" ref="I4:I12" si="1">H4</f>
        <v>220</v>
      </c>
      <c r="J4" s="6">
        <f>(I4*$C$1)/$G$1</f>
        <v>435.9633027522936</v>
      </c>
      <c r="K4" s="14"/>
      <c r="L4" s="14"/>
      <c r="M4" s="51">
        <v>42862</v>
      </c>
      <c r="N4" s="12">
        <v>200</v>
      </c>
      <c r="O4" s="6">
        <f>(N4*$C$1)/$G$1</f>
        <v>396.33027522935782</v>
      </c>
      <c r="P4" s="6"/>
      <c r="Q4" s="5">
        <v>42862</v>
      </c>
      <c r="R4" s="6">
        <v>200</v>
      </c>
      <c r="S4" s="6">
        <f>R4+(R4*0.1)</f>
        <v>220</v>
      </c>
      <c r="T4" s="6">
        <f>S4</f>
        <v>220</v>
      </c>
      <c r="U4" s="6">
        <f>(T4*$C$1)/$G$1</f>
        <v>435.9633027522936</v>
      </c>
      <c r="V4" s="6"/>
      <c r="W4" s="6"/>
      <c r="X4" s="76">
        <v>42856</v>
      </c>
      <c r="Y4" s="12">
        <v>200</v>
      </c>
      <c r="Z4" s="8">
        <f>(Y4*$C$1)/$G$1</f>
        <v>396.33027522935782</v>
      </c>
      <c r="AA4" s="8"/>
      <c r="AB4" s="76">
        <v>42856</v>
      </c>
      <c r="AC4" s="8">
        <v>200</v>
      </c>
      <c r="AD4" s="8">
        <f>AC4+(AC4*0.1)</f>
        <v>220</v>
      </c>
      <c r="AE4" s="8">
        <v>220</v>
      </c>
      <c r="AF4" s="8">
        <f>(AE4*$C$1)/$G$1</f>
        <v>435.9633027522936</v>
      </c>
      <c r="AG4" s="8"/>
      <c r="AH4" s="8"/>
    </row>
    <row r="5" spans="1:34" x14ac:dyDescent="0.3">
      <c r="A5" s="82"/>
      <c r="B5" s="51">
        <v>42871</v>
      </c>
      <c r="C5" s="12">
        <v>400</v>
      </c>
      <c r="D5" s="6">
        <f t="shared" ref="D5:D24" si="2">(C5*$C$1)/$G$1</f>
        <v>792.66055045871565</v>
      </c>
      <c r="E5" s="14"/>
      <c r="F5" s="5">
        <v>42871</v>
      </c>
      <c r="G5" s="6">
        <v>400</v>
      </c>
      <c r="H5" s="6">
        <f t="shared" si="0"/>
        <v>440</v>
      </c>
      <c r="I5" s="6">
        <f t="shared" si="1"/>
        <v>440</v>
      </c>
      <c r="J5" s="6">
        <f t="shared" ref="J5:J29" si="3">(I5*$C$1)/$G$1</f>
        <v>871.9266055045872</v>
      </c>
      <c r="K5" s="14"/>
      <c r="L5" s="14"/>
      <c r="M5" s="51">
        <v>42863</v>
      </c>
      <c r="N5" s="12">
        <v>400</v>
      </c>
      <c r="O5" s="6">
        <f t="shared" ref="O5:O18" si="4">(N5*$C$1)/$G$1</f>
        <v>792.66055045871565</v>
      </c>
      <c r="P5" s="6"/>
      <c r="Q5" s="5">
        <v>42863</v>
      </c>
      <c r="R5" s="6">
        <v>400</v>
      </c>
      <c r="S5" s="6">
        <f t="shared" ref="S5:S23" si="5">R5+(R5*0.1)</f>
        <v>440</v>
      </c>
      <c r="T5" s="6">
        <f t="shared" ref="T5:T6" si="6">S5</f>
        <v>440</v>
      </c>
      <c r="U5" s="6">
        <f t="shared" ref="U5:U23" si="7">(T5*$C$1)/$G$1</f>
        <v>871.9266055045872</v>
      </c>
      <c r="V5" s="14"/>
      <c r="W5" s="14"/>
      <c r="X5" s="76">
        <v>42857</v>
      </c>
      <c r="Y5" s="12">
        <v>345</v>
      </c>
      <c r="Z5" s="8">
        <f t="shared" ref="Z5:Z18" si="8">(Y5*$C$1)/$G$1</f>
        <v>683.66972477064223</v>
      </c>
      <c r="AA5" s="77"/>
      <c r="AB5" s="76">
        <v>42857</v>
      </c>
      <c r="AC5" s="8">
        <v>345</v>
      </c>
      <c r="AD5" s="8">
        <f t="shared" ref="AD5:AD23" si="9">AC5+(AC5*0.1)</f>
        <v>379.5</v>
      </c>
      <c r="AE5" s="8">
        <f>AD5</f>
        <v>379.5</v>
      </c>
      <c r="AF5" s="8">
        <f t="shared" ref="AF5:AF21" si="10">(AE5*$C$1)/$G$1</f>
        <v>752.03669724770646</v>
      </c>
      <c r="AG5" s="8"/>
      <c r="AH5" s="8"/>
    </row>
    <row r="6" spans="1:34" x14ac:dyDescent="0.3">
      <c r="A6" s="82"/>
      <c r="B6" s="51">
        <v>42872</v>
      </c>
      <c r="C6" s="12">
        <v>400</v>
      </c>
      <c r="D6" s="6">
        <f t="shared" si="2"/>
        <v>792.66055045871565</v>
      </c>
      <c r="E6" s="14">
        <f>(C5-C6)/C5</f>
        <v>0</v>
      </c>
      <c r="F6" s="5">
        <v>42872</v>
      </c>
      <c r="G6" s="6">
        <v>400</v>
      </c>
      <c r="H6" s="6">
        <f t="shared" si="0"/>
        <v>440</v>
      </c>
      <c r="I6" s="6">
        <f t="shared" si="1"/>
        <v>440</v>
      </c>
      <c r="J6" s="6">
        <f t="shared" si="3"/>
        <v>871.9266055045872</v>
      </c>
      <c r="K6" s="14">
        <f t="shared" ref="K6:K26" si="11">(I5-I6)/I5</f>
        <v>0</v>
      </c>
      <c r="L6" s="14"/>
      <c r="M6" s="51">
        <v>42864</v>
      </c>
      <c r="N6" s="12">
        <v>400</v>
      </c>
      <c r="O6" s="6">
        <f t="shared" si="4"/>
        <v>792.66055045871565</v>
      </c>
      <c r="P6" s="14">
        <f>(N5-N6)/N5</f>
        <v>0</v>
      </c>
      <c r="Q6" s="5">
        <v>42864</v>
      </c>
      <c r="R6" s="6">
        <v>400</v>
      </c>
      <c r="S6" s="6">
        <f t="shared" si="5"/>
        <v>440</v>
      </c>
      <c r="T6" s="6">
        <f t="shared" si="6"/>
        <v>440</v>
      </c>
      <c r="U6" s="6">
        <f t="shared" si="7"/>
        <v>871.9266055045872</v>
      </c>
      <c r="V6" s="14">
        <f t="shared" ref="V6:V23" si="12">(T5-T6)/T5</f>
        <v>0</v>
      </c>
      <c r="W6" s="78">
        <v>1</v>
      </c>
      <c r="X6" s="76">
        <v>42858</v>
      </c>
      <c r="Y6" s="12">
        <v>345</v>
      </c>
      <c r="Z6" s="8">
        <f t="shared" si="8"/>
        <v>683.66972477064223</v>
      </c>
      <c r="AA6" s="77"/>
      <c r="AB6" s="76">
        <v>42858</v>
      </c>
      <c r="AC6" s="8">
        <v>345</v>
      </c>
      <c r="AD6" s="8">
        <f t="shared" si="9"/>
        <v>379.5</v>
      </c>
      <c r="AE6" s="8">
        <f t="shared" ref="AE6:AE21" si="13">AD6</f>
        <v>379.5</v>
      </c>
      <c r="AF6" s="8">
        <f t="shared" si="10"/>
        <v>752.03669724770646</v>
      </c>
      <c r="AG6" s="77"/>
      <c r="AH6" s="8">
        <v>1</v>
      </c>
    </row>
    <row r="7" spans="1:34" x14ac:dyDescent="0.3">
      <c r="A7" s="82"/>
      <c r="B7" s="51">
        <v>42873</v>
      </c>
      <c r="C7" s="12">
        <v>400</v>
      </c>
      <c r="D7" s="6">
        <f t="shared" si="2"/>
        <v>792.66055045871565</v>
      </c>
      <c r="E7" s="14">
        <f t="shared" ref="E7:E24" si="14">(C6-C7)/C6</f>
        <v>0</v>
      </c>
      <c r="F7" s="5">
        <v>42873</v>
      </c>
      <c r="G7" s="6">
        <v>400</v>
      </c>
      <c r="H7" s="6">
        <f t="shared" si="0"/>
        <v>440</v>
      </c>
      <c r="I7" s="6">
        <f t="shared" si="1"/>
        <v>440</v>
      </c>
      <c r="J7" s="6">
        <f t="shared" si="3"/>
        <v>871.9266055045872</v>
      </c>
      <c r="K7" s="14">
        <f t="shared" si="11"/>
        <v>0</v>
      </c>
      <c r="L7" s="14"/>
      <c r="M7" s="51">
        <v>42865</v>
      </c>
      <c r="N7" s="12">
        <v>275</v>
      </c>
      <c r="O7" s="6">
        <f t="shared" si="4"/>
        <v>544.95412844036696</v>
      </c>
      <c r="P7" s="55">
        <f>(N6-N7)/N6</f>
        <v>0.3125</v>
      </c>
      <c r="Q7" s="5">
        <v>42865</v>
      </c>
      <c r="R7" s="6">
        <v>400</v>
      </c>
      <c r="S7" s="6">
        <f>R7+(R7*0.1)</f>
        <v>440</v>
      </c>
      <c r="T7" s="6">
        <v>352</v>
      </c>
      <c r="U7" s="6">
        <f t="shared" si="7"/>
        <v>697.54128440366969</v>
      </c>
      <c r="V7" s="14">
        <f t="shared" si="12"/>
        <v>0.2</v>
      </c>
      <c r="W7" s="78">
        <v>2</v>
      </c>
      <c r="X7" s="76">
        <v>42859</v>
      </c>
      <c r="Y7" s="12">
        <v>275</v>
      </c>
      <c r="Z7" s="8">
        <f t="shared" si="8"/>
        <v>544.95412844036696</v>
      </c>
      <c r="AA7" s="79">
        <f>(Y6-Y7)/Y6</f>
        <v>0.20289855072463769</v>
      </c>
      <c r="AB7" s="76">
        <v>42859</v>
      </c>
      <c r="AC7" s="8">
        <v>345</v>
      </c>
      <c r="AD7" s="8">
        <f t="shared" si="9"/>
        <v>379.5</v>
      </c>
      <c r="AE7" s="8">
        <f>AD8</f>
        <v>302.5</v>
      </c>
      <c r="AF7" s="8">
        <f t="shared" si="10"/>
        <v>599.44954128440372</v>
      </c>
      <c r="AG7" s="77">
        <f>(AE6-AE7)/AE6</f>
        <v>0.20289855072463769</v>
      </c>
      <c r="AH7" s="8">
        <v>2</v>
      </c>
    </row>
    <row r="8" spans="1:34" x14ac:dyDescent="0.3">
      <c r="A8" s="82"/>
      <c r="B8" s="51">
        <v>42874</v>
      </c>
      <c r="C8" s="12">
        <v>400</v>
      </c>
      <c r="D8" s="6">
        <f t="shared" si="2"/>
        <v>792.66055045871565</v>
      </c>
      <c r="E8" s="14">
        <f t="shared" si="14"/>
        <v>0</v>
      </c>
      <c r="F8" s="5">
        <v>42874</v>
      </c>
      <c r="G8" s="6">
        <v>400</v>
      </c>
      <c r="H8" s="6">
        <f t="shared" si="0"/>
        <v>440</v>
      </c>
      <c r="I8" s="6">
        <f t="shared" si="1"/>
        <v>440</v>
      </c>
      <c r="J8" s="6">
        <f t="shared" si="3"/>
        <v>871.9266055045872</v>
      </c>
      <c r="K8" s="14">
        <f t="shared" si="11"/>
        <v>0</v>
      </c>
      <c r="L8" s="14"/>
      <c r="M8" s="51">
        <v>42866</v>
      </c>
      <c r="N8" s="12">
        <v>275</v>
      </c>
      <c r="O8" s="6">
        <f t="shared" si="4"/>
        <v>544.95412844036696</v>
      </c>
      <c r="P8" s="14">
        <f t="shared" ref="P8:P18" si="15">(N7-N8)/N7</f>
        <v>0</v>
      </c>
      <c r="Q8" s="5">
        <v>42866</v>
      </c>
      <c r="R8" s="6">
        <v>275</v>
      </c>
      <c r="S8" s="6">
        <f t="shared" si="5"/>
        <v>302.5</v>
      </c>
      <c r="T8" s="6">
        <f>S8</f>
        <v>302.5</v>
      </c>
      <c r="U8" s="6">
        <f t="shared" si="7"/>
        <v>599.44954128440372</v>
      </c>
      <c r="V8" s="14">
        <f t="shared" si="12"/>
        <v>0.140625</v>
      </c>
      <c r="W8" s="78">
        <v>3</v>
      </c>
      <c r="X8" s="76">
        <v>42860</v>
      </c>
      <c r="Y8" s="12">
        <v>275</v>
      </c>
      <c r="Z8" s="8">
        <f t="shared" si="8"/>
        <v>544.95412844036696</v>
      </c>
      <c r="AA8" s="77">
        <f t="shared" ref="AA8:AA18" si="16">(Y7-Y8)/Y7</f>
        <v>0</v>
      </c>
      <c r="AB8" s="76">
        <v>42860</v>
      </c>
      <c r="AC8" s="8">
        <v>275</v>
      </c>
      <c r="AD8" s="8">
        <f t="shared" si="9"/>
        <v>302.5</v>
      </c>
      <c r="AE8" s="8">
        <f>AD8</f>
        <v>302.5</v>
      </c>
      <c r="AF8" s="8">
        <f t="shared" si="10"/>
        <v>599.44954128440372</v>
      </c>
      <c r="AG8" s="77">
        <f>(AE7-AE8)/AE7</f>
        <v>0</v>
      </c>
      <c r="AH8" s="8">
        <v>3</v>
      </c>
    </row>
    <row r="9" spans="1:34" x14ac:dyDescent="0.3">
      <c r="A9" s="82"/>
      <c r="B9" s="51">
        <v>42875</v>
      </c>
      <c r="C9" s="12">
        <v>400</v>
      </c>
      <c r="D9" s="6">
        <f t="shared" si="2"/>
        <v>792.66055045871565</v>
      </c>
      <c r="E9" s="14">
        <f t="shared" si="14"/>
        <v>0</v>
      </c>
      <c r="F9" s="5">
        <v>42875</v>
      </c>
      <c r="G9" s="6">
        <v>400</v>
      </c>
      <c r="H9" s="6">
        <f t="shared" si="0"/>
        <v>440</v>
      </c>
      <c r="I9" s="6">
        <f t="shared" si="1"/>
        <v>440</v>
      </c>
      <c r="J9" s="6">
        <f t="shared" si="3"/>
        <v>871.9266055045872</v>
      </c>
      <c r="K9" s="14">
        <f t="shared" si="11"/>
        <v>0</v>
      </c>
      <c r="L9" s="14"/>
      <c r="M9" s="51">
        <v>42867</v>
      </c>
      <c r="N9" s="12">
        <v>190</v>
      </c>
      <c r="O9" s="6">
        <f t="shared" si="4"/>
        <v>376.51376146788994</v>
      </c>
      <c r="P9" s="55">
        <f t="shared" si="15"/>
        <v>0.30909090909090908</v>
      </c>
      <c r="Q9" s="5">
        <v>42867</v>
      </c>
      <c r="R9" s="6">
        <v>275</v>
      </c>
      <c r="S9" s="6">
        <f t="shared" si="5"/>
        <v>302.5</v>
      </c>
      <c r="T9" s="6">
        <f t="shared" ref="T9" si="17">S9</f>
        <v>302.5</v>
      </c>
      <c r="U9" s="6">
        <f t="shared" si="7"/>
        <v>599.44954128440372</v>
      </c>
      <c r="V9" s="14">
        <f t="shared" si="12"/>
        <v>0</v>
      </c>
      <c r="W9" s="78">
        <v>4</v>
      </c>
      <c r="X9" s="76">
        <v>42861</v>
      </c>
      <c r="Y9" s="12">
        <v>190</v>
      </c>
      <c r="Z9" s="8">
        <f t="shared" si="8"/>
        <v>376.51376146788994</v>
      </c>
      <c r="AA9" s="79">
        <f t="shared" si="16"/>
        <v>0.30909090909090908</v>
      </c>
      <c r="AB9" s="76">
        <v>42861</v>
      </c>
      <c r="AC9" s="8">
        <v>275</v>
      </c>
      <c r="AD9" s="8">
        <f t="shared" si="9"/>
        <v>302.5</v>
      </c>
      <c r="AE9" s="8">
        <f t="shared" si="13"/>
        <v>302.5</v>
      </c>
      <c r="AF9" s="8">
        <f t="shared" si="10"/>
        <v>599.44954128440372</v>
      </c>
      <c r="AG9" s="77">
        <f t="shared" ref="AG9:AG18" si="18">(AE8-AE9)/AE8</f>
        <v>0</v>
      </c>
      <c r="AH9" s="8">
        <v>4</v>
      </c>
    </row>
    <row r="10" spans="1:34" x14ac:dyDescent="0.3">
      <c r="A10" s="82"/>
      <c r="B10" s="51">
        <v>42876</v>
      </c>
      <c r="C10" s="12">
        <v>400</v>
      </c>
      <c r="D10" s="6">
        <f t="shared" si="2"/>
        <v>792.66055045871565</v>
      </c>
      <c r="E10" s="14">
        <f t="shared" si="14"/>
        <v>0</v>
      </c>
      <c r="F10" s="5">
        <v>42876</v>
      </c>
      <c r="G10" s="6">
        <v>400</v>
      </c>
      <c r="H10" s="6">
        <f t="shared" si="0"/>
        <v>440</v>
      </c>
      <c r="I10" s="6">
        <f t="shared" si="1"/>
        <v>440</v>
      </c>
      <c r="J10" s="6">
        <f t="shared" si="3"/>
        <v>871.9266055045872</v>
      </c>
      <c r="K10" s="14">
        <f t="shared" si="11"/>
        <v>0</v>
      </c>
      <c r="L10" s="14"/>
      <c r="M10" s="51">
        <v>42868</v>
      </c>
      <c r="N10" s="12">
        <v>190</v>
      </c>
      <c r="O10" s="6">
        <f t="shared" si="4"/>
        <v>376.51376146788994</v>
      </c>
      <c r="P10" s="14">
        <f t="shared" si="15"/>
        <v>0</v>
      </c>
      <c r="Q10" s="5">
        <v>42868</v>
      </c>
      <c r="R10" s="6">
        <v>275</v>
      </c>
      <c r="S10" s="6">
        <f t="shared" si="5"/>
        <v>302.5</v>
      </c>
      <c r="T10" s="6">
        <v>242</v>
      </c>
      <c r="U10" s="6">
        <f t="shared" si="7"/>
        <v>479.55963302752292</v>
      </c>
      <c r="V10" s="14">
        <f t="shared" si="12"/>
        <v>0.2</v>
      </c>
      <c r="W10" s="78">
        <v>5</v>
      </c>
      <c r="X10" s="76">
        <v>42862</v>
      </c>
      <c r="Y10" s="12">
        <v>190</v>
      </c>
      <c r="Z10" s="8">
        <f t="shared" si="8"/>
        <v>376.51376146788994</v>
      </c>
      <c r="AA10" s="77">
        <f t="shared" si="16"/>
        <v>0</v>
      </c>
      <c r="AB10" s="76">
        <v>42862</v>
      </c>
      <c r="AC10" s="8">
        <v>275</v>
      </c>
      <c r="AD10" s="8">
        <f t="shared" si="9"/>
        <v>302.5</v>
      </c>
      <c r="AE10" s="8">
        <f>AE9-(AE9*0.2)</f>
        <v>242</v>
      </c>
      <c r="AF10" s="8">
        <f t="shared" si="10"/>
        <v>479.55963302752292</v>
      </c>
      <c r="AG10" s="77">
        <f t="shared" si="18"/>
        <v>0.2</v>
      </c>
      <c r="AH10" s="8">
        <v>5</v>
      </c>
    </row>
    <row r="11" spans="1:34" x14ac:dyDescent="0.3">
      <c r="A11" s="82"/>
      <c r="B11" s="51">
        <v>42877</v>
      </c>
      <c r="C11" s="12">
        <v>400</v>
      </c>
      <c r="D11" s="6">
        <f t="shared" si="2"/>
        <v>792.66055045871565</v>
      </c>
      <c r="E11" s="14">
        <f t="shared" si="14"/>
        <v>0</v>
      </c>
      <c r="F11" s="5">
        <v>42877</v>
      </c>
      <c r="G11" s="6">
        <v>400</v>
      </c>
      <c r="H11" s="6">
        <f t="shared" si="0"/>
        <v>440</v>
      </c>
      <c r="I11" s="6">
        <f t="shared" si="1"/>
        <v>440</v>
      </c>
      <c r="J11" s="6">
        <f t="shared" si="3"/>
        <v>871.9266055045872</v>
      </c>
      <c r="K11" s="14">
        <f t="shared" si="11"/>
        <v>0</v>
      </c>
      <c r="L11" s="14"/>
      <c r="M11" s="51">
        <v>42869</v>
      </c>
      <c r="N11" s="12">
        <v>190</v>
      </c>
      <c r="O11" s="6">
        <f t="shared" si="4"/>
        <v>376.51376146788994</v>
      </c>
      <c r="P11" s="14">
        <f t="shared" si="15"/>
        <v>0</v>
      </c>
      <c r="Q11" s="5">
        <v>42869</v>
      </c>
      <c r="R11" s="6">
        <v>190</v>
      </c>
      <c r="S11" s="6">
        <f t="shared" si="5"/>
        <v>209</v>
      </c>
      <c r="T11" s="6">
        <f>S11</f>
        <v>209</v>
      </c>
      <c r="U11" s="6">
        <f t="shared" si="7"/>
        <v>414.16513761467888</v>
      </c>
      <c r="V11" s="14">
        <f t="shared" si="12"/>
        <v>0.13636363636363635</v>
      </c>
      <c r="W11" s="78">
        <v>6</v>
      </c>
      <c r="X11" s="76">
        <v>42863</v>
      </c>
      <c r="Y11" s="12">
        <v>190</v>
      </c>
      <c r="Z11" s="8">
        <f t="shared" si="8"/>
        <v>376.51376146788994</v>
      </c>
      <c r="AA11" s="77">
        <f t="shared" si="16"/>
        <v>0</v>
      </c>
      <c r="AB11" s="76">
        <v>42863</v>
      </c>
      <c r="AC11" s="8">
        <v>190</v>
      </c>
      <c r="AD11" s="8">
        <f t="shared" si="9"/>
        <v>209</v>
      </c>
      <c r="AE11" s="8">
        <f>AD11</f>
        <v>209</v>
      </c>
      <c r="AF11" s="8">
        <f t="shared" si="10"/>
        <v>414.16513761467888</v>
      </c>
      <c r="AG11" s="77">
        <f t="shared" si="18"/>
        <v>0.13636363636363635</v>
      </c>
      <c r="AH11" s="8">
        <v>6</v>
      </c>
    </row>
    <row r="12" spans="1:34" x14ac:dyDescent="0.3">
      <c r="A12" s="82"/>
      <c r="B12" s="51">
        <v>42878</v>
      </c>
      <c r="C12" s="12">
        <v>400</v>
      </c>
      <c r="D12" s="6">
        <f t="shared" si="2"/>
        <v>792.66055045871565</v>
      </c>
      <c r="E12" s="14">
        <f t="shared" si="14"/>
        <v>0</v>
      </c>
      <c r="F12" s="5">
        <v>42878</v>
      </c>
      <c r="G12" s="6">
        <v>400</v>
      </c>
      <c r="H12" s="6">
        <f t="shared" si="0"/>
        <v>440</v>
      </c>
      <c r="I12" s="6">
        <f t="shared" si="1"/>
        <v>440</v>
      </c>
      <c r="J12" s="6">
        <f t="shared" si="3"/>
        <v>871.9266055045872</v>
      </c>
      <c r="K12" s="14">
        <f t="shared" si="11"/>
        <v>0</v>
      </c>
      <c r="L12" s="74">
        <v>1</v>
      </c>
      <c r="M12" s="51">
        <v>42870</v>
      </c>
      <c r="N12" s="12">
        <v>115</v>
      </c>
      <c r="O12" s="6">
        <f t="shared" si="4"/>
        <v>227.88990825688074</v>
      </c>
      <c r="P12" s="55">
        <f t="shared" si="15"/>
        <v>0.39473684210526316</v>
      </c>
      <c r="Q12" s="5">
        <v>42870</v>
      </c>
      <c r="R12" s="6">
        <v>190</v>
      </c>
      <c r="S12" s="6">
        <f t="shared" si="5"/>
        <v>209</v>
      </c>
      <c r="T12" s="6">
        <f t="shared" ref="T12:T13" si="19">S12</f>
        <v>209</v>
      </c>
      <c r="U12" s="6">
        <f t="shared" si="7"/>
        <v>414.16513761467888</v>
      </c>
      <c r="V12" s="14">
        <f t="shared" si="12"/>
        <v>0</v>
      </c>
      <c r="W12" s="78">
        <v>7</v>
      </c>
      <c r="X12" s="76">
        <v>42864</v>
      </c>
      <c r="Y12" s="12">
        <v>115</v>
      </c>
      <c r="Z12" s="8">
        <f t="shared" si="8"/>
        <v>227.88990825688074</v>
      </c>
      <c r="AA12" s="79">
        <f t="shared" si="16"/>
        <v>0.39473684210526316</v>
      </c>
      <c r="AB12" s="76">
        <v>42864</v>
      </c>
      <c r="AC12" s="8">
        <v>190</v>
      </c>
      <c r="AD12" s="8">
        <f t="shared" si="9"/>
        <v>209</v>
      </c>
      <c r="AE12" s="8">
        <f t="shared" si="13"/>
        <v>209</v>
      </c>
      <c r="AF12" s="8">
        <f t="shared" si="10"/>
        <v>414.16513761467888</v>
      </c>
      <c r="AG12" s="77">
        <f t="shared" si="18"/>
        <v>0</v>
      </c>
      <c r="AH12" s="8">
        <v>7</v>
      </c>
    </row>
    <row r="13" spans="1:34" x14ac:dyDescent="0.3">
      <c r="A13" s="82"/>
      <c r="B13" s="51">
        <v>42879</v>
      </c>
      <c r="C13" s="12">
        <v>275</v>
      </c>
      <c r="D13" s="6">
        <f t="shared" si="2"/>
        <v>544.95412844036696</v>
      </c>
      <c r="E13" s="55">
        <f>(C12-C13)/C12</f>
        <v>0.3125</v>
      </c>
      <c r="F13" s="5">
        <v>42879</v>
      </c>
      <c r="G13" s="6">
        <v>400</v>
      </c>
      <c r="H13" s="6">
        <f t="shared" si="0"/>
        <v>440</v>
      </c>
      <c r="I13" s="6">
        <v>352</v>
      </c>
      <c r="J13" s="6">
        <f t="shared" si="3"/>
        <v>697.54128440366969</v>
      </c>
      <c r="K13" s="14">
        <f t="shared" si="11"/>
        <v>0.2</v>
      </c>
      <c r="L13" s="74">
        <v>2</v>
      </c>
      <c r="M13" s="51">
        <v>42871</v>
      </c>
      <c r="N13" s="12">
        <v>115</v>
      </c>
      <c r="O13" s="6">
        <f t="shared" si="4"/>
        <v>227.88990825688074</v>
      </c>
      <c r="P13" s="14">
        <f t="shared" si="15"/>
        <v>0</v>
      </c>
      <c r="Q13" s="5">
        <v>42871</v>
      </c>
      <c r="R13" s="6">
        <v>190</v>
      </c>
      <c r="S13" s="6">
        <f t="shared" si="5"/>
        <v>209</v>
      </c>
      <c r="T13" s="6">
        <f t="shared" si="19"/>
        <v>209</v>
      </c>
      <c r="U13" s="6">
        <f t="shared" si="7"/>
        <v>414.16513761467888</v>
      </c>
      <c r="V13" s="14">
        <f t="shared" si="12"/>
        <v>0</v>
      </c>
      <c r="W13" s="78">
        <v>8</v>
      </c>
      <c r="X13" s="76">
        <v>42865</v>
      </c>
      <c r="Y13" s="12">
        <v>115</v>
      </c>
      <c r="Z13" s="8">
        <f t="shared" si="8"/>
        <v>227.88990825688074</v>
      </c>
      <c r="AA13" s="77">
        <f t="shared" si="16"/>
        <v>0</v>
      </c>
      <c r="AB13" s="76">
        <v>42865</v>
      </c>
      <c r="AC13" s="8">
        <v>190</v>
      </c>
      <c r="AD13" s="8">
        <f t="shared" si="9"/>
        <v>209</v>
      </c>
      <c r="AE13" s="8">
        <f t="shared" si="13"/>
        <v>209</v>
      </c>
      <c r="AF13" s="8">
        <f t="shared" si="10"/>
        <v>414.16513761467888</v>
      </c>
      <c r="AG13" s="77">
        <f t="shared" si="18"/>
        <v>0</v>
      </c>
      <c r="AH13" s="8">
        <v>8</v>
      </c>
    </row>
    <row r="14" spans="1:34" x14ac:dyDescent="0.3">
      <c r="A14" s="82"/>
      <c r="B14" s="51">
        <v>42880</v>
      </c>
      <c r="C14" s="12">
        <v>275</v>
      </c>
      <c r="D14" s="6">
        <f t="shared" si="2"/>
        <v>544.95412844036696</v>
      </c>
      <c r="E14" s="14">
        <f t="shared" si="14"/>
        <v>0</v>
      </c>
      <c r="F14" s="5">
        <v>42880</v>
      </c>
      <c r="G14" s="6">
        <v>275</v>
      </c>
      <c r="H14" s="6">
        <f t="shared" si="0"/>
        <v>302.5</v>
      </c>
      <c r="I14" s="6">
        <f>H14</f>
        <v>302.5</v>
      </c>
      <c r="J14" s="6">
        <f t="shared" si="3"/>
        <v>599.44954128440372</v>
      </c>
      <c r="K14" s="14">
        <f t="shared" si="11"/>
        <v>0.140625</v>
      </c>
      <c r="L14" s="74">
        <v>3</v>
      </c>
      <c r="M14" s="51">
        <v>42872</v>
      </c>
      <c r="N14" s="12">
        <v>115</v>
      </c>
      <c r="O14" s="6">
        <f t="shared" si="4"/>
        <v>227.88990825688074</v>
      </c>
      <c r="P14" s="14">
        <f t="shared" si="15"/>
        <v>0</v>
      </c>
      <c r="Q14" s="5">
        <v>42872</v>
      </c>
      <c r="R14" s="6">
        <v>190</v>
      </c>
      <c r="S14" s="6">
        <f t="shared" si="5"/>
        <v>209</v>
      </c>
      <c r="T14" s="6">
        <v>167.2</v>
      </c>
      <c r="U14" s="6">
        <f t="shared" si="7"/>
        <v>331.33211009174306</v>
      </c>
      <c r="V14" s="14">
        <f t="shared" si="12"/>
        <v>0.20000000000000007</v>
      </c>
      <c r="W14" s="78">
        <v>9</v>
      </c>
      <c r="X14" s="76">
        <v>42866</v>
      </c>
      <c r="Y14" s="12">
        <v>115</v>
      </c>
      <c r="Z14" s="8">
        <f t="shared" si="8"/>
        <v>227.88990825688074</v>
      </c>
      <c r="AA14" s="77">
        <f>(Y13-Y14)/Y13</f>
        <v>0</v>
      </c>
      <c r="AB14" s="76">
        <v>42866</v>
      </c>
      <c r="AC14" s="8">
        <v>190</v>
      </c>
      <c r="AD14" s="8">
        <f t="shared" si="9"/>
        <v>209</v>
      </c>
      <c r="AE14" s="8">
        <f>AE13-(AE13*0.2)</f>
        <v>167.2</v>
      </c>
      <c r="AF14" s="8">
        <f t="shared" si="10"/>
        <v>331.33211009174306</v>
      </c>
      <c r="AG14" s="77">
        <f t="shared" si="18"/>
        <v>0.20000000000000007</v>
      </c>
      <c r="AH14" s="8">
        <v>9</v>
      </c>
    </row>
    <row r="15" spans="1:34" x14ac:dyDescent="0.3">
      <c r="A15" s="82"/>
      <c r="B15" s="51">
        <v>42881</v>
      </c>
      <c r="C15" s="12">
        <v>190</v>
      </c>
      <c r="D15" s="6">
        <f t="shared" si="2"/>
        <v>376.51376146788994</v>
      </c>
      <c r="E15" s="55">
        <f t="shared" si="14"/>
        <v>0.30909090909090908</v>
      </c>
      <c r="F15" s="5">
        <v>42881</v>
      </c>
      <c r="G15" s="6">
        <v>275</v>
      </c>
      <c r="H15" s="6">
        <f t="shared" si="0"/>
        <v>302.5</v>
      </c>
      <c r="I15" s="6">
        <f>H15</f>
        <v>302.5</v>
      </c>
      <c r="J15" s="6">
        <f t="shared" si="3"/>
        <v>599.44954128440372</v>
      </c>
      <c r="K15" s="14">
        <f t="shared" si="11"/>
        <v>0</v>
      </c>
      <c r="L15" s="74">
        <v>4</v>
      </c>
      <c r="M15" s="51">
        <v>42873</v>
      </c>
      <c r="N15" s="12">
        <v>65</v>
      </c>
      <c r="O15" s="6">
        <f t="shared" si="4"/>
        <v>128.80733944954127</v>
      </c>
      <c r="P15" s="55">
        <f t="shared" si="15"/>
        <v>0.43478260869565216</v>
      </c>
      <c r="Q15" s="5">
        <v>42873</v>
      </c>
      <c r="R15" s="6">
        <v>115</v>
      </c>
      <c r="S15" s="6">
        <f t="shared" si="5"/>
        <v>126.5</v>
      </c>
      <c r="T15" s="6">
        <v>133.76</v>
      </c>
      <c r="U15" s="6">
        <f t="shared" si="7"/>
        <v>265.06568807339448</v>
      </c>
      <c r="V15" s="14">
        <f t="shared" si="12"/>
        <v>0.2</v>
      </c>
      <c r="W15" s="78">
        <v>10</v>
      </c>
      <c r="X15" s="76">
        <v>42867</v>
      </c>
      <c r="Y15" s="12">
        <v>65</v>
      </c>
      <c r="Z15" s="8">
        <f t="shared" si="8"/>
        <v>128.80733944954127</v>
      </c>
      <c r="AA15" s="79">
        <f t="shared" si="16"/>
        <v>0.43478260869565216</v>
      </c>
      <c r="AB15" s="76">
        <v>42867</v>
      </c>
      <c r="AC15" s="8">
        <v>115</v>
      </c>
      <c r="AD15" s="8">
        <f t="shared" si="9"/>
        <v>126.5</v>
      </c>
      <c r="AE15" s="8">
        <f>AE14-(AE14*0.2)</f>
        <v>133.76</v>
      </c>
      <c r="AF15" s="8">
        <f t="shared" si="10"/>
        <v>265.06568807339448</v>
      </c>
      <c r="AG15" s="77">
        <f t="shared" si="18"/>
        <v>0.2</v>
      </c>
      <c r="AH15" s="8">
        <v>10</v>
      </c>
    </row>
    <row r="16" spans="1:34" x14ac:dyDescent="0.3">
      <c r="A16" s="82"/>
      <c r="B16" s="51">
        <v>42882</v>
      </c>
      <c r="C16" s="12">
        <v>190</v>
      </c>
      <c r="D16" s="6">
        <f t="shared" si="2"/>
        <v>376.51376146788994</v>
      </c>
      <c r="E16" s="14">
        <f t="shared" si="14"/>
        <v>0</v>
      </c>
      <c r="F16" s="5">
        <v>42882</v>
      </c>
      <c r="G16" s="6">
        <v>275</v>
      </c>
      <c r="H16" s="6">
        <f t="shared" si="0"/>
        <v>302.5</v>
      </c>
      <c r="I16" s="6">
        <v>242</v>
      </c>
      <c r="J16" s="6">
        <f t="shared" si="3"/>
        <v>479.55963302752292</v>
      </c>
      <c r="K16" s="14">
        <f t="shared" si="11"/>
        <v>0.2</v>
      </c>
      <c r="L16" s="74">
        <v>5</v>
      </c>
      <c r="M16" s="51">
        <v>42874</v>
      </c>
      <c r="N16" s="12">
        <v>65</v>
      </c>
      <c r="O16" s="6">
        <f t="shared" si="4"/>
        <v>128.80733944954127</v>
      </c>
      <c r="P16" s="14">
        <f t="shared" si="15"/>
        <v>0</v>
      </c>
      <c r="Q16" s="5">
        <v>42874</v>
      </c>
      <c r="R16" s="6">
        <v>115</v>
      </c>
      <c r="S16" s="6">
        <f t="shared" si="5"/>
        <v>126.5</v>
      </c>
      <c r="T16" s="6">
        <f t="shared" ref="T16:T17" si="20">S16</f>
        <v>126.5</v>
      </c>
      <c r="U16" s="6">
        <f t="shared" si="7"/>
        <v>250.67889908256882</v>
      </c>
      <c r="V16" s="14">
        <f t="shared" si="12"/>
        <v>5.4276315789473617E-2</v>
      </c>
      <c r="W16" s="14"/>
      <c r="X16" s="76">
        <v>42868</v>
      </c>
      <c r="Y16" s="12">
        <v>65</v>
      </c>
      <c r="Z16" s="8">
        <f t="shared" si="8"/>
        <v>128.80733944954127</v>
      </c>
      <c r="AA16" s="77">
        <f t="shared" si="16"/>
        <v>0</v>
      </c>
      <c r="AB16" s="76">
        <v>42868</v>
      </c>
      <c r="AC16" s="8">
        <v>115</v>
      </c>
      <c r="AD16" s="8">
        <f t="shared" si="9"/>
        <v>126.5</v>
      </c>
      <c r="AE16" s="8">
        <f>AD16</f>
        <v>126.5</v>
      </c>
      <c r="AF16" s="8">
        <f t="shared" si="10"/>
        <v>250.67889908256882</v>
      </c>
      <c r="AG16" s="77">
        <f t="shared" si="18"/>
        <v>5.4276315789473617E-2</v>
      </c>
      <c r="AH16" s="8"/>
    </row>
    <row r="17" spans="1:34" x14ac:dyDescent="0.3">
      <c r="A17" s="82"/>
      <c r="B17" s="51">
        <v>42883</v>
      </c>
      <c r="C17" s="12">
        <v>190</v>
      </c>
      <c r="D17" s="6">
        <f t="shared" si="2"/>
        <v>376.51376146788994</v>
      </c>
      <c r="E17" s="14">
        <f t="shared" si="14"/>
        <v>0</v>
      </c>
      <c r="F17" s="5">
        <v>42883</v>
      </c>
      <c r="G17" s="6">
        <v>190</v>
      </c>
      <c r="H17" s="6">
        <f t="shared" si="0"/>
        <v>209</v>
      </c>
      <c r="I17" s="6">
        <f>H17</f>
        <v>209</v>
      </c>
      <c r="J17" s="6">
        <f t="shared" si="3"/>
        <v>414.16513761467888</v>
      </c>
      <c r="K17" s="14">
        <f t="shared" si="11"/>
        <v>0.13636363636363635</v>
      </c>
      <c r="L17" s="74">
        <v>6</v>
      </c>
      <c r="M17" s="51">
        <v>42875</v>
      </c>
      <c r="N17" s="12">
        <v>65</v>
      </c>
      <c r="O17" s="6">
        <f t="shared" si="4"/>
        <v>128.80733944954127</v>
      </c>
      <c r="P17" s="14">
        <f t="shared" si="15"/>
        <v>0</v>
      </c>
      <c r="Q17" s="5">
        <v>42875</v>
      </c>
      <c r="R17" s="6">
        <v>115</v>
      </c>
      <c r="S17" s="6">
        <f t="shared" si="5"/>
        <v>126.5</v>
      </c>
      <c r="T17" s="6">
        <f t="shared" si="20"/>
        <v>126.5</v>
      </c>
      <c r="U17" s="6">
        <f t="shared" si="7"/>
        <v>250.67889908256882</v>
      </c>
      <c r="V17" s="14">
        <f t="shared" si="12"/>
        <v>0</v>
      </c>
      <c r="W17" s="14"/>
      <c r="X17" s="76">
        <v>42869</v>
      </c>
      <c r="Y17" s="12">
        <v>65</v>
      </c>
      <c r="Z17" s="8">
        <f t="shared" si="8"/>
        <v>128.80733944954127</v>
      </c>
      <c r="AA17" s="77">
        <f t="shared" si="16"/>
        <v>0</v>
      </c>
      <c r="AB17" s="76">
        <v>42869</v>
      </c>
      <c r="AC17" s="8">
        <v>115</v>
      </c>
      <c r="AD17" s="8">
        <f t="shared" si="9"/>
        <v>126.5</v>
      </c>
      <c r="AE17" s="8">
        <f t="shared" si="13"/>
        <v>126.5</v>
      </c>
      <c r="AF17" s="8">
        <f t="shared" si="10"/>
        <v>250.67889908256882</v>
      </c>
      <c r="AG17" s="77">
        <f t="shared" si="18"/>
        <v>0</v>
      </c>
      <c r="AH17" s="8"/>
    </row>
    <row r="18" spans="1:34" x14ac:dyDescent="0.3">
      <c r="A18" s="82"/>
      <c r="B18" s="51">
        <v>42884</v>
      </c>
      <c r="C18" s="12">
        <v>115</v>
      </c>
      <c r="D18" s="6">
        <f t="shared" si="2"/>
        <v>227.88990825688074</v>
      </c>
      <c r="E18" s="55">
        <f t="shared" si="14"/>
        <v>0.39473684210526316</v>
      </c>
      <c r="F18" s="5">
        <v>42884</v>
      </c>
      <c r="G18" s="6">
        <v>190</v>
      </c>
      <c r="H18" s="6">
        <f t="shared" si="0"/>
        <v>209</v>
      </c>
      <c r="I18" s="6">
        <f t="shared" ref="I18:I19" si="21">H18</f>
        <v>209</v>
      </c>
      <c r="J18" s="6">
        <f t="shared" si="3"/>
        <v>414.16513761467888</v>
      </c>
      <c r="K18" s="14">
        <f t="shared" si="11"/>
        <v>0</v>
      </c>
      <c r="L18" s="74">
        <v>7</v>
      </c>
      <c r="M18" s="51">
        <v>42876</v>
      </c>
      <c r="N18" s="12">
        <v>65</v>
      </c>
      <c r="O18" s="6">
        <f t="shared" si="4"/>
        <v>128.80733944954127</v>
      </c>
      <c r="P18" s="14">
        <f t="shared" si="15"/>
        <v>0</v>
      </c>
      <c r="Q18" s="5">
        <v>42876</v>
      </c>
      <c r="R18" s="6">
        <v>115</v>
      </c>
      <c r="S18" s="6">
        <f t="shared" si="5"/>
        <v>126.5</v>
      </c>
      <c r="T18" s="6">
        <v>101.2</v>
      </c>
      <c r="U18" s="6">
        <f t="shared" si="7"/>
        <v>200.54311926605504</v>
      </c>
      <c r="V18" s="14">
        <f t="shared" si="12"/>
        <v>0.19999999999999998</v>
      </c>
      <c r="W18" s="14"/>
      <c r="X18" s="76">
        <v>42870</v>
      </c>
      <c r="Y18" s="12">
        <v>65</v>
      </c>
      <c r="Z18" s="8">
        <f t="shared" si="8"/>
        <v>128.80733944954127</v>
      </c>
      <c r="AA18" s="77">
        <f t="shared" si="16"/>
        <v>0</v>
      </c>
      <c r="AB18" s="76">
        <v>42870</v>
      </c>
      <c r="AC18" s="8">
        <v>115</v>
      </c>
      <c r="AD18" s="8">
        <f t="shared" si="9"/>
        <v>126.5</v>
      </c>
      <c r="AE18" s="8">
        <f>AE17-(AE17*0.2)</f>
        <v>101.2</v>
      </c>
      <c r="AF18" s="8">
        <f t="shared" si="10"/>
        <v>200.54311926605504</v>
      </c>
      <c r="AG18" s="77">
        <f t="shared" si="18"/>
        <v>0.19999999999999998</v>
      </c>
      <c r="AH18" s="8"/>
    </row>
    <row r="19" spans="1:34" x14ac:dyDescent="0.3">
      <c r="A19" s="82"/>
      <c r="B19" s="51">
        <v>42885</v>
      </c>
      <c r="C19" s="12">
        <v>115</v>
      </c>
      <c r="D19" s="6">
        <f t="shared" si="2"/>
        <v>227.88990825688074</v>
      </c>
      <c r="E19" s="14">
        <f t="shared" si="14"/>
        <v>0</v>
      </c>
      <c r="F19" s="5">
        <v>42885</v>
      </c>
      <c r="G19" s="6">
        <v>190</v>
      </c>
      <c r="H19" s="6">
        <f t="shared" si="0"/>
        <v>209</v>
      </c>
      <c r="I19" s="6">
        <f t="shared" si="21"/>
        <v>209</v>
      </c>
      <c r="J19" s="6">
        <f t="shared" si="3"/>
        <v>414.16513761467888</v>
      </c>
      <c r="K19" s="14">
        <f t="shared" si="11"/>
        <v>0</v>
      </c>
      <c r="L19" s="74">
        <v>8</v>
      </c>
      <c r="M19" s="51">
        <v>42877</v>
      </c>
      <c r="N19" s="12" t="s">
        <v>3</v>
      </c>
      <c r="O19" s="6"/>
      <c r="P19" s="6"/>
      <c r="Q19" s="5">
        <v>42877</v>
      </c>
      <c r="R19" s="6">
        <v>65</v>
      </c>
      <c r="S19" s="6">
        <f t="shared" si="5"/>
        <v>71.5</v>
      </c>
      <c r="T19" s="6">
        <v>80.959999999999994</v>
      </c>
      <c r="U19" s="6">
        <f t="shared" si="7"/>
        <v>160.43449541284403</v>
      </c>
      <c r="V19" s="14">
        <f t="shared" si="12"/>
        <v>0.20000000000000009</v>
      </c>
      <c r="W19" s="14"/>
      <c r="X19" s="76">
        <v>42871</v>
      </c>
      <c r="Y19" s="8" t="s">
        <v>3</v>
      </c>
      <c r="Z19" s="8"/>
      <c r="AA19" s="77"/>
      <c r="AB19" s="76">
        <v>42871</v>
      </c>
      <c r="AC19" s="8">
        <v>65</v>
      </c>
      <c r="AD19" s="8">
        <f t="shared" si="9"/>
        <v>71.5</v>
      </c>
      <c r="AE19" s="8">
        <f>AE18-(AE18*0.2)</f>
        <v>80.960000000000008</v>
      </c>
      <c r="AF19" s="8">
        <f t="shared" si="10"/>
        <v>160.43449541284406</v>
      </c>
      <c r="AG19" s="77">
        <f>(AE18-AE19)/AE18</f>
        <v>0.19999999999999996</v>
      </c>
      <c r="AH19" s="8"/>
    </row>
    <row r="20" spans="1:34" x14ac:dyDescent="0.3">
      <c r="A20" s="82"/>
      <c r="B20" s="51">
        <v>42886</v>
      </c>
      <c r="C20" s="12">
        <v>115</v>
      </c>
      <c r="D20" s="6">
        <f t="shared" si="2"/>
        <v>227.88990825688074</v>
      </c>
      <c r="E20" s="14">
        <f t="shared" si="14"/>
        <v>0</v>
      </c>
      <c r="F20" s="5">
        <v>42886</v>
      </c>
      <c r="G20" s="6">
        <v>190</v>
      </c>
      <c r="H20" s="6">
        <f t="shared" si="0"/>
        <v>209</v>
      </c>
      <c r="I20" s="6">
        <v>167.2</v>
      </c>
      <c r="J20" s="6">
        <f t="shared" si="3"/>
        <v>331.33211009174306</v>
      </c>
      <c r="K20" s="14">
        <f t="shared" si="11"/>
        <v>0.20000000000000007</v>
      </c>
      <c r="L20" s="74">
        <v>9</v>
      </c>
      <c r="M20" s="51"/>
      <c r="N20" s="12"/>
      <c r="O20" s="6"/>
      <c r="P20" s="6"/>
      <c r="Q20" s="5">
        <v>42878</v>
      </c>
      <c r="R20" s="6">
        <v>65</v>
      </c>
      <c r="S20" s="6">
        <f t="shared" si="5"/>
        <v>71.5</v>
      </c>
      <c r="T20" s="6">
        <f t="shared" ref="T20:T23" si="22">S20</f>
        <v>71.5</v>
      </c>
      <c r="U20" s="6">
        <f t="shared" si="7"/>
        <v>141.6880733944954</v>
      </c>
      <c r="V20" s="14">
        <f t="shared" si="12"/>
        <v>0.11684782608695646</v>
      </c>
      <c r="W20" s="14"/>
      <c r="X20" s="8"/>
      <c r="Y20" s="8"/>
      <c r="Z20" s="8"/>
      <c r="AA20" s="77"/>
      <c r="AB20" s="76">
        <v>42872</v>
      </c>
      <c r="AC20" s="8">
        <v>65</v>
      </c>
      <c r="AD20" s="8">
        <f t="shared" si="9"/>
        <v>71.5</v>
      </c>
      <c r="AE20" s="8">
        <f>AD20</f>
        <v>71.5</v>
      </c>
      <c r="AF20" s="8">
        <f t="shared" si="10"/>
        <v>141.6880733944954</v>
      </c>
      <c r="AG20" s="77">
        <f>(AE19-AE20)/AE19</f>
        <v>0.11684782608695661</v>
      </c>
      <c r="AH20" s="8"/>
    </row>
    <row r="21" spans="1:34" x14ac:dyDescent="0.3">
      <c r="A21" s="82"/>
      <c r="B21" s="51">
        <v>42887</v>
      </c>
      <c r="C21" s="12">
        <v>65</v>
      </c>
      <c r="D21" s="6">
        <f t="shared" si="2"/>
        <v>128.80733944954127</v>
      </c>
      <c r="E21" s="55">
        <f t="shared" si="14"/>
        <v>0.43478260869565216</v>
      </c>
      <c r="F21" s="5">
        <v>42887</v>
      </c>
      <c r="G21" s="6">
        <v>115</v>
      </c>
      <c r="H21" s="6">
        <f t="shared" si="0"/>
        <v>126.5</v>
      </c>
      <c r="I21" s="6">
        <v>133.76</v>
      </c>
      <c r="J21" s="6">
        <f t="shared" si="3"/>
        <v>265.06568807339448</v>
      </c>
      <c r="K21" s="14">
        <f t="shared" si="11"/>
        <v>0.2</v>
      </c>
      <c r="L21" s="74">
        <v>10</v>
      </c>
      <c r="M21" s="51"/>
      <c r="N21" s="12"/>
      <c r="O21" s="6"/>
      <c r="P21" s="6"/>
      <c r="Q21" s="5">
        <v>42879</v>
      </c>
      <c r="R21" s="6">
        <v>65</v>
      </c>
      <c r="S21" s="6">
        <f t="shared" si="5"/>
        <v>71.5</v>
      </c>
      <c r="T21" s="6">
        <f t="shared" si="22"/>
        <v>71.5</v>
      </c>
      <c r="U21" s="6">
        <f t="shared" si="7"/>
        <v>141.6880733944954</v>
      </c>
      <c r="V21" s="14">
        <f t="shared" si="12"/>
        <v>0</v>
      </c>
      <c r="W21" s="14"/>
      <c r="X21" s="8"/>
      <c r="Y21" s="8"/>
      <c r="Z21" s="8"/>
      <c r="AA21" s="77"/>
      <c r="AB21" s="76">
        <v>42873</v>
      </c>
      <c r="AC21" s="8">
        <v>65</v>
      </c>
      <c r="AD21" s="8">
        <f t="shared" si="9"/>
        <v>71.5</v>
      </c>
      <c r="AE21" s="8">
        <f t="shared" si="13"/>
        <v>71.5</v>
      </c>
      <c r="AF21" s="8">
        <f t="shared" si="10"/>
        <v>141.6880733944954</v>
      </c>
      <c r="AG21" s="77">
        <f>(AE20-AE21)/AE20</f>
        <v>0</v>
      </c>
      <c r="AH21" s="8"/>
    </row>
    <row r="22" spans="1:34" x14ac:dyDescent="0.3">
      <c r="A22" s="82"/>
      <c r="B22" s="51">
        <v>42888</v>
      </c>
      <c r="C22" s="12">
        <v>65</v>
      </c>
      <c r="D22" s="6">
        <f t="shared" si="2"/>
        <v>128.80733944954127</v>
      </c>
      <c r="E22" s="14">
        <f t="shared" si="14"/>
        <v>0</v>
      </c>
      <c r="F22" s="5">
        <v>42888</v>
      </c>
      <c r="G22" s="6">
        <v>115</v>
      </c>
      <c r="H22" s="6">
        <f t="shared" si="0"/>
        <v>126.5</v>
      </c>
      <c r="I22" s="6">
        <f t="shared" ref="I22:I23" si="23">H22</f>
        <v>126.5</v>
      </c>
      <c r="J22" s="6">
        <f t="shared" si="3"/>
        <v>250.67889908256882</v>
      </c>
      <c r="K22" s="14">
        <f t="shared" si="11"/>
        <v>5.4276315789473617E-2</v>
      </c>
      <c r="L22" s="14"/>
      <c r="M22" s="5"/>
      <c r="N22" s="6"/>
      <c r="O22" s="6"/>
      <c r="P22" s="6"/>
      <c r="Q22" s="5">
        <v>42880</v>
      </c>
      <c r="R22" s="6">
        <v>65</v>
      </c>
      <c r="S22" s="6">
        <f t="shared" si="5"/>
        <v>71.5</v>
      </c>
      <c r="T22" s="6">
        <f t="shared" si="22"/>
        <v>71.5</v>
      </c>
      <c r="U22" s="6">
        <f t="shared" si="7"/>
        <v>141.6880733944954</v>
      </c>
      <c r="V22" s="14">
        <f t="shared" si="12"/>
        <v>0</v>
      </c>
      <c r="W22" s="14"/>
      <c r="X22" s="8"/>
      <c r="Y22" s="8"/>
      <c r="Z22" s="8"/>
      <c r="AA22" s="77"/>
      <c r="AB22" s="76">
        <v>42874</v>
      </c>
      <c r="AC22" s="8">
        <v>65</v>
      </c>
      <c r="AD22" s="8">
        <f t="shared" si="9"/>
        <v>71.5</v>
      </c>
      <c r="AE22" s="8"/>
      <c r="AF22" s="8"/>
      <c r="AG22" s="8"/>
      <c r="AH22" s="8"/>
    </row>
    <row r="23" spans="1:34" x14ac:dyDescent="0.3">
      <c r="A23" s="82"/>
      <c r="B23" s="51">
        <v>42889</v>
      </c>
      <c r="C23" s="12">
        <v>65</v>
      </c>
      <c r="D23" s="6">
        <f t="shared" si="2"/>
        <v>128.80733944954127</v>
      </c>
      <c r="E23" s="14">
        <f t="shared" si="14"/>
        <v>0</v>
      </c>
      <c r="F23" s="5">
        <v>42889</v>
      </c>
      <c r="G23" s="6">
        <v>115</v>
      </c>
      <c r="H23" s="6">
        <f t="shared" si="0"/>
        <v>126.5</v>
      </c>
      <c r="I23" s="6">
        <f t="shared" si="23"/>
        <v>126.5</v>
      </c>
      <c r="J23" s="6">
        <f t="shared" si="3"/>
        <v>250.67889908256882</v>
      </c>
      <c r="K23" s="14">
        <f t="shared" si="11"/>
        <v>0</v>
      </c>
      <c r="L23" s="14"/>
      <c r="M23" s="5"/>
      <c r="N23" s="6"/>
      <c r="O23" s="6"/>
      <c r="P23" s="6"/>
      <c r="Q23" s="5">
        <v>42881</v>
      </c>
      <c r="R23" s="6">
        <v>65</v>
      </c>
      <c r="S23" s="6">
        <f t="shared" si="5"/>
        <v>71.5</v>
      </c>
      <c r="T23" s="6">
        <f t="shared" si="22"/>
        <v>71.5</v>
      </c>
      <c r="U23" s="6">
        <f t="shared" si="7"/>
        <v>141.6880733944954</v>
      </c>
      <c r="V23" s="14">
        <f t="shared" si="12"/>
        <v>0</v>
      </c>
      <c r="W23" s="14"/>
      <c r="X23" s="8"/>
      <c r="Y23" s="8"/>
      <c r="Z23" s="8"/>
      <c r="AA23" s="77"/>
      <c r="AB23" s="76">
        <v>42875</v>
      </c>
      <c r="AC23" s="8">
        <v>65</v>
      </c>
      <c r="AD23" s="8">
        <f t="shared" si="9"/>
        <v>71.5</v>
      </c>
      <c r="AE23" s="8"/>
      <c r="AF23" s="8"/>
      <c r="AG23" s="8"/>
      <c r="AH23" s="8"/>
    </row>
    <row r="24" spans="1:34" x14ac:dyDescent="0.3">
      <c r="A24" s="82"/>
      <c r="B24" s="51">
        <v>42890</v>
      </c>
      <c r="C24" s="12">
        <v>65</v>
      </c>
      <c r="D24" s="6">
        <f t="shared" si="2"/>
        <v>128.80733944954127</v>
      </c>
      <c r="E24" s="14">
        <f t="shared" si="14"/>
        <v>0</v>
      </c>
      <c r="F24" s="5">
        <v>42890</v>
      </c>
      <c r="G24" s="6">
        <v>115</v>
      </c>
      <c r="H24" s="6">
        <f t="shared" si="0"/>
        <v>126.5</v>
      </c>
      <c r="I24" s="6">
        <v>101.2</v>
      </c>
      <c r="J24" s="6">
        <f t="shared" si="3"/>
        <v>200.54311926605504</v>
      </c>
      <c r="K24" s="14">
        <f t="shared" si="11"/>
        <v>0.19999999999999998</v>
      </c>
      <c r="L24" s="14"/>
      <c r="M24" s="5"/>
      <c r="N24" s="6"/>
      <c r="O24" s="6"/>
      <c r="P24" s="6"/>
      <c r="Q24" s="5"/>
      <c r="R24" s="6"/>
      <c r="S24" s="6"/>
      <c r="T24" s="6"/>
      <c r="U24" s="6"/>
      <c r="V24" s="6"/>
      <c r="W24" s="6"/>
      <c r="X24" s="8"/>
      <c r="Y24" s="8"/>
      <c r="Z24" s="8"/>
      <c r="AA24" s="77"/>
      <c r="AB24" s="8"/>
      <c r="AC24" s="8"/>
      <c r="AD24" s="8"/>
      <c r="AE24" s="8"/>
      <c r="AF24" s="8"/>
      <c r="AG24" s="8"/>
      <c r="AH24" s="8"/>
    </row>
    <row r="25" spans="1:34" x14ac:dyDescent="0.3">
      <c r="A25" s="82"/>
      <c r="B25" s="51">
        <v>42891</v>
      </c>
      <c r="C25" s="12" t="s">
        <v>3</v>
      </c>
      <c r="D25" s="6"/>
      <c r="E25" s="14"/>
      <c r="F25" s="5">
        <v>42891</v>
      </c>
      <c r="G25" s="6">
        <v>65</v>
      </c>
      <c r="H25" s="6">
        <f t="shared" si="0"/>
        <v>71.5</v>
      </c>
      <c r="I25" s="6">
        <v>80.959999999999994</v>
      </c>
      <c r="J25" s="6">
        <f t="shared" si="3"/>
        <v>160.43449541284403</v>
      </c>
      <c r="K25" s="14">
        <f t="shared" si="11"/>
        <v>0.20000000000000009</v>
      </c>
      <c r="L25" s="14"/>
      <c r="M25" s="5"/>
      <c r="N25" s="6"/>
      <c r="O25" s="6"/>
      <c r="P25" s="6"/>
      <c r="Q25" s="5"/>
      <c r="R25" s="6"/>
      <c r="S25" s="6"/>
      <c r="T25" s="6"/>
      <c r="U25" s="6"/>
      <c r="V25" s="6"/>
      <c r="W25" s="6"/>
      <c r="X25" s="8"/>
      <c r="Y25" s="8"/>
      <c r="Z25" s="8"/>
      <c r="AA25" s="77"/>
      <c r="AB25" s="8"/>
      <c r="AC25" s="8"/>
      <c r="AD25" s="8"/>
      <c r="AE25" s="8"/>
      <c r="AF25" s="8"/>
      <c r="AG25" s="8"/>
      <c r="AH25" s="8"/>
    </row>
    <row r="26" spans="1:34" x14ac:dyDescent="0.3">
      <c r="A26" s="13"/>
      <c r="B26" s="5"/>
      <c r="C26" s="6"/>
      <c r="D26" s="6"/>
      <c r="E26" s="6"/>
      <c r="F26" s="5">
        <v>42892</v>
      </c>
      <c r="G26" s="6">
        <v>65</v>
      </c>
      <c r="H26" s="6">
        <f t="shared" si="0"/>
        <v>71.5</v>
      </c>
      <c r="I26" s="6">
        <f t="shared" ref="I26:I29" si="24">H26</f>
        <v>71.5</v>
      </c>
      <c r="J26" s="6">
        <f t="shared" si="3"/>
        <v>141.6880733944954</v>
      </c>
      <c r="K26" s="14">
        <f t="shared" si="11"/>
        <v>0.11684782608695646</v>
      </c>
      <c r="L26" s="14"/>
      <c r="M26" s="5"/>
      <c r="N26" s="6"/>
      <c r="O26" s="6"/>
      <c r="P26" s="6"/>
      <c r="Q26" s="5"/>
      <c r="R26" s="6"/>
      <c r="S26" s="6"/>
      <c r="T26" s="6"/>
      <c r="U26" s="6"/>
      <c r="V26" s="6"/>
      <c r="W26" s="6"/>
      <c r="X26" s="8"/>
      <c r="Y26" s="8"/>
      <c r="Z26" s="8"/>
      <c r="AA26" s="77"/>
      <c r="AB26" s="8"/>
      <c r="AC26" s="8"/>
      <c r="AD26" s="8"/>
      <c r="AE26" s="8"/>
      <c r="AF26" s="8"/>
      <c r="AG26" s="8"/>
      <c r="AH26" s="8"/>
    </row>
    <row r="27" spans="1:34" x14ac:dyDescent="0.3">
      <c r="A27" s="13"/>
      <c r="B27" s="5"/>
      <c r="C27" s="6"/>
      <c r="D27" s="6"/>
      <c r="E27" s="6"/>
      <c r="F27" s="5">
        <v>42893</v>
      </c>
      <c r="G27" s="6">
        <v>65</v>
      </c>
      <c r="H27" s="6">
        <f t="shared" si="0"/>
        <v>71.5</v>
      </c>
      <c r="I27" s="6">
        <f t="shared" si="24"/>
        <v>71.5</v>
      </c>
      <c r="J27" s="6">
        <f t="shared" si="3"/>
        <v>141.6880733944954</v>
      </c>
      <c r="K27" s="14">
        <f t="shared" ref="K27:K29" si="25">(I26-I27)/I26</f>
        <v>0</v>
      </c>
      <c r="L27" s="14"/>
      <c r="M27" s="5"/>
      <c r="N27" s="6"/>
      <c r="O27" s="6"/>
      <c r="P27" s="6"/>
      <c r="Q27" s="5"/>
      <c r="R27" s="6"/>
      <c r="S27" s="6"/>
      <c r="T27" s="6"/>
      <c r="U27" s="6"/>
      <c r="V27" s="6"/>
      <c r="W27" s="6"/>
      <c r="X27" s="8"/>
      <c r="Y27" s="8"/>
      <c r="Z27" s="8"/>
      <c r="AA27" s="77"/>
      <c r="AB27" s="8"/>
      <c r="AC27" s="8"/>
      <c r="AD27" s="8"/>
      <c r="AE27" s="8"/>
      <c r="AF27" s="8"/>
      <c r="AG27" s="8"/>
      <c r="AH27" s="8"/>
    </row>
    <row r="28" spans="1:34" x14ac:dyDescent="0.3">
      <c r="A28" s="13"/>
      <c r="B28" s="5"/>
      <c r="C28" s="6"/>
      <c r="D28" s="6"/>
      <c r="E28" s="6"/>
      <c r="F28" s="5">
        <v>42894</v>
      </c>
      <c r="G28" s="6">
        <v>65</v>
      </c>
      <c r="H28" s="6">
        <f t="shared" si="0"/>
        <v>71.5</v>
      </c>
      <c r="I28" s="6">
        <f t="shared" si="24"/>
        <v>71.5</v>
      </c>
      <c r="J28" s="6">
        <f t="shared" si="3"/>
        <v>141.6880733944954</v>
      </c>
      <c r="K28" s="14">
        <f t="shared" si="25"/>
        <v>0</v>
      </c>
      <c r="L28" s="14"/>
      <c r="M28" s="5"/>
      <c r="N28" s="6"/>
      <c r="O28" s="6"/>
      <c r="P28" s="6"/>
      <c r="Q28" s="5"/>
      <c r="R28" s="6"/>
      <c r="S28" s="6"/>
      <c r="T28" s="6"/>
      <c r="U28" s="6"/>
      <c r="V28" s="6"/>
      <c r="W28" s="6"/>
      <c r="X28" s="8"/>
      <c r="Y28" s="8"/>
      <c r="Z28" s="8"/>
      <c r="AA28" s="77"/>
      <c r="AB28" s="8"/>
      <c r="AC28" s="8"/>
      <c r="AD28" s="8"/>
      <c r="AE28" s="8"/>
      <c r="AF28" s="8"/>
      <c r="AG28" s="8"/>
      <c r="AH28" s="8"/>
    </row>
    <row r="29" spans="1:34" x14ac:dyDescent="0.3">
      <c r="A29" s="13"/>
      <c r="B29" s="5"/>
      <c r="C29" s="12"/>
      <c r="D29" s="6"/>
      <c r="E29" s="6"/>
      <c r="F29" s="5">
        <v>42895</v>
      </c>
      <c r="G29" s="6">
        <v>65</v>
      </c>
      <c r="H29" s="6">
        <f t="shared" si="0"/>
        <v>71.5</v>
      </c>
      <c r="I29" s="6">
        <f t="shared" si="24"/>
        <v>71.5</v>
      </c>
      <c r="J29" s="6">
        <f t="shared" si="3"/>
        <v>141.6880733944954</v>
      </c>
      <c r="K29" s="14">
        <f t="shared" si="25"/>
        <v>0</v>
      </c>
      <c r="L29" s="14"/>
      <c r="M29" s="5"/>
      <c r="N29" s="6"/>
      <c r="O29" s="6"/>
      <c r="P29" s="6"/>
      <c r="Q29" s="5"/>
      <c r="R29" s="6"/>
      <c r="S29" s="6"/>
      <c r="T29" s="6"/>
      <c r="U29" s="6"/>
      <c r="V29" s="6"/>
      <c r="W29" s="6"/>
      <c r="X29" s="8"/>
      <c r="Y29" s="8"/>
      <c r="Z29" s="8"/>
      <c r="AA29" s="77"/>
      <c r="AB29" s="8"/>
      <c r="AC29" s="8"/>
      <c r="AD29" s="8"/>
      <c r="AE29" s="8"/>
      <c r="AF29" s="8"/>
      <c r="AG29" s="8"/>
      <c r="AH29" s="8"/>
    </row>
    <row r="30" spans="1:34" x14ac:dyDescent="0.3">
      <c r="A30" s="13"/>
      <c r="B30" s="5"/>
      <c r="C30" s="12"/>
      <c r="D30" s="6"/>
      <c r="E30" s="6"/>
      <c r="F30" s="11"/>
      <c r="G30" s="6"/>
      <c r="H30" s="6"/>
      <c r="I30" s="6"/>
      <c r="J30" s="6"/>
      <c r="K30" s="14"/>
      <c r="L30" s="14"/>
      <c r="M30" s="5"/>
      <c r="N30" s="6"/>
      <c r="O30" s="6"/>
      <c r="P30" s="6"/>
      <c r="Q30" s="5"/>
      <c r="R30" s="6"/>
      <c r="S30" s="6"/>
      <c r="T30" s="6"/>
      <c r="U30" s="6"/>
      <c r="V30" s="6"/>
      <c r="W30" s="6"/>
      <c r="X30" s="8"/>
      <c r="Y30" s="8"/>
      <c r="Z30" s="8"/>
      <c r="AA30" s="8"/>
      <c r="AB30" s="8"/>
      <c r="AC30" s="8"/>
      <c r="AD30" s="8"/>
      <c r="AE30" s="8"/>
      <c r="AF30" s="8"/>
      <c r="AG30" s="8"/>
      <c r="AH30" s="8"/>
    </row>
    <row r="31" spans="1:34" x14ac:dyDescent="0.3">
      <c r="A31" s="33" t="s">
        <v>10</v>
      </c>
      <c r="B31" s="11">
        <f>COUNT(B4:B30)</f>
        <v>22</v>
      </c>
      <c r="C31" s="11"/>
      <c r="D31" s="11"/>
      <c r="E31" s="11"/>
      <c r="F31" s="11">
        <f>COUNT(F4:F30)</f>
        <v>26</v>
      </c>
      <c r="G31" s="11">
        <f t="shared" ref="G31:AB31" si="26">COUNT(G4:G25)</f>
        <v>22</v>
      </c>
      <c r="H31" s="11">
        <f t="shared" si="26"/>
        <v>22</v>
      </c>
      <c r="I31" s="11"/>
      <c r="J31" s="11"/>
      <c r="K31" s="11"/>
      <c r="L31" s="11"/>
      <c r="M31" s="11">
        <f>COUNT(M4:M30)</f>
        <v>16</v>
      </c>
      <c r="N31" s="11"/>
      <c r="O31" s="11"/>
      <c r="P31" s="11"/>
      <c r="Q31" s="11">
        <f>COUNT(Q4:Q30)</f>
        <v>20</v>
      </c>
      <c r="R31" s="11"/>
      <c r="S31" s="11"/>
      <c r="T31" s="11"/>
      <c r="U31" s="11"/>
      <c r="V31" s="11"/>
      <c r="W31" s="11"/>
      <c r="X31" s="11">
        <f t="shared" si="26"/>
        <v>16</v>
      </c>
      <c r="Y31" s="11"/>
      <c r="Z31" s="11"/>
      <c r="AA31" s="11"/>
      <c r="AB31" s="11">
        <f t="shared" si="26"/>
        <v>20</v>
      </c>
      <c r="AC31" s="11"/>
      <c r="AD31" s="11"/>
      <c r="AE31" s="11"/>
      <c r="AF31" s="11"/>
      <c r="AG31" s="11"/>
      <c r="AH31" s="11"/>
    </row>
    <row r="32" spans="1:34" ht="41.4" hidden="1" x14ac:dyDescent="0.3">
      <c r="A32" s="4" t="s">
        <v>13</v>
      </c>
      <c r="B32" s="11"/>
      <c r="C32" s="11">
        <f>SUM(C4:C24)</f>
        <v>5125</v>
      </c>
      <c r="D32" s="11"/>
      <c r="E32" s="11"/>
      <c r="F32" s="11"/>
      <c r="G32" s="11"/>
      <c r="H32" s="11"/>
      <c r="I32" s="11">
        <f>SUM(I4:I29)</f>
        <v>6588.12</v>
      </c>
      <c r="J32" s="11"/>
      <c r="K32" s="11"/>
      <c r="L32" s="11"/>
      <c r="M32" s="11"/>
      <c r="N32" s="11">
        <f>SUM(N4:N18)</f>
        <v>2725</v>
      </c>
      <c r="O32" s="11"/>
      <c r="P32" s="11"/>
      <c r="Q32" s="11"/>
      <c r="R32" s="11"/>
      <c r="S32" s="11"/>
      <c r="T32" s="11">
        <f>SUM(T4:T23)</f>
        <v>3948.12</v>
      </c>
      <c r="U32" s="11"/>
      <c r="V32" s="6"/>
      <c r="W32" s="6"/>
      <c r="X32" s="8"/>
      <c r="Y32" s="8"/>
      <c r="Z32" s="8"/>
      <c r="AA32" s="8"/>
      <c r="AB32" s="8"/>
      <c r="AC32" s="8"/>
      <c r="AD32" s="8"/>
      <c r="AE32" s="8"/>
      <c r="AF32" s="8"/>
      <c r="AG32" s="8"/>
      <c r="AH32" s="8"/>
    </row>
    <row r="33" spans="1:34" ht="55.2" hidden="1" x14ac:dyDescent="0.3">
      <c r="A33" s="4" t="s">
        <v>14</v>
      </c>
      <c r="B33" s="11"/>
      <c r="C33" s="11"/>
      <c r="D33" s="11"/>
      <c r="E33" s="11"/>
      <c r="F33" s="6"/>
      <c r="G33" s="11"/>
      <c r="H33" s="11"/>
      <c r="I33" s="11">
        <f>I32-C32</f>
        <v>1463.12</v>
      </c>
      <c r="J33" s="11"/>
      <c r="K33" s="11"/>
      <c r="L33" s="11"/>
      <c r="M33" s="11"/>
      <c r="N33" s="11"/>
      <c r="O33" s="11"/>
      <c r="P33" s="11"/>
      <c r="Q33" s="11"/>
      <c r="R33" s="11"/>
      <c r="S33" s="11"/>
      <c r="T33" s="11">
        <f>T32-N32</f>
        <v>1223.1199999999999</v>
      </c>
      <c r="U33" s="11"/>
      <c r="V33" s="6"/>
      <c r="W33" s="6"/>
      <c r="X33" s="8"/>
      <c r="Y33" s="8"/>
      <c r="Z33" s="8"/>
      <c r="AA33" s="8"/>
      <c r="AB33" s="8"/>
      <c r="AC33" s="8"/>
      <c r="AD33" s="8"/>
      <c r="AE33" s="8"/>
      <c r="AF33" s="8"/>
      <c r="AG33" s="8"/>
      <c r="AH33" s="8"/>
    </row>
    <row r="34" spans="1:34" ht="41.4" x14ac:dyDescent="0.3">
      <c r="A34" s="4" t="s">
        <v>29</v>
      </c>
      <c r="B34" s="11"/>
      <c r="C34" s="11"/>
      <c r="D34" s="57">
        <f>SUM(D4:D24)</f>
        <v>10155.96330275229</v>
      </c>
      <c r="E34" s="57"/>
      <c r="F34" s="58"/>
      <c r="G34" s="57"/>
      <c r="H34" s="57"/>
      <c r="I34" s="57"/>
      <c r="J34" s="57">
        <f>SUM(J4:J29)</f>
        <v>13055.357064220185</v>
      </c>
      <c r="K34" s="57"/>
      <c r="L34" s="57"/>
      <c r="M34" s="57"/>
      <c r="N34" s="57"/>
      <c r="O34" s="57">
        <f>SUM(O4:O18)</f>
        <v>5399.9999999999991</v>
      </c>
      <c r="P34" s="57"/>
      <c r="Q34" s="57"/>
      <c r="R34" s="57"/>
      <c r="S34" s="57"/>
      <c r="T34" s="57"/>
      <c r="U34" s="57">
        <f>SUM(U4:U23)</f>
        <v>7823.797431192661</v>
      </c>
      <c r="V34" s="57"/>
      <c r="W34" s="57"/>
      <c r="X34" s="57"/>
      <c r="Y34" s="57"/>
      <c r="Z34" s="57">
        <f t="shared" ref="Z34:AF34" si="27">SUM(Z4:Z23)</f>
        <v>5182.018348623852</v>
      </c>
      <c r="AA34" s="57"/>
      <c r="AB34" s="57"/>
      <c r="AC34" s="57"/>
      <c r="AD34" s="57"/>
      <c r="AE34" s="57"/>
      <c r="AF34" s="57">
        <f t="shared" si="27"/>
        <v>7202.5497247706426</v>
      </c>
      <c r="AG34" s="8"/>
      <c r="AH34" s="8"/>
    </row>
    <row r="35" spans="1:34" ht="55.2" x14ac:dyDescent="0.3">
      <c r="A35" s="4" t="s">
        <v>30</v>
      </c>
      <c r="B35" s="11"/>
      <c r="C35" s="11"/>
      <c r="D35" s="57"/>
      <c r="E35" s="57"/>
      <c r="F35" s="58"/>
      <c r="G35" s="57"/>
      <c r="H35" s="57"/>
      <c r="I35" s="55"/>
      <c r="J35" s="57">
        <f>J34-D34</f>
        <v>2899.3937614678944</v>
      </c>
      <c r="K35" s="57"/>
      <c r="L35" s="57"/>
      <c r="M35" s="57"/>
      <c r="N35" s="57"/>
      <c r="O35" s="57"/>
      <c r="P35" s="57"/>
      <c r="Q35" s="57"/>
      <c r="R35" s="57"/>
      <c r="S35" s="57"/>
      <c r="T35" s="57"/>
      <c r="U35" s="57">
        <f>U34-O34</f>
        <v>2423.7974311926619</v>
      </c>
      <c r="V35" s="6"/>
      <c r="W35" s="6"/>
      <c r="X35" s="8"/>
      <c r="Y35" s="8"/>
      <c r="Z35" s="8"/>
      <c r="AA35" s="8"/>
      <c r="AB35" s="8"/>
      <c r="AC35" s="8"/>
      <c r="AD35" s="8"/>
      <c r="AE35" s="8"/>
      <c r="AF35" s="80">
        <f>AF34-Z34</f>
        <v>2020.5313761467905</v>
      </c>
      <c r="AG35" s="8"/>
      <c r="AH35" s="8"/>
    </row>
  </sheetData>
  <mergeCells count="6">
    <mergeCell ref="A4:A25"/>
    <mergeCell ref="M2:V2"/>
    <mergeCell ref="B2:K2"/>
    <mergeCell ref="X1:AG1"/>
    <mergeCell ref="X2:AH2"/>
    <mergeCell ref="I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50"/>
  <sheetViews>
    <sheetView topLeftCell="N1" workbookViewId="0">
      <selection activeCell="X3" sqref="W3:X24"/>
    </sheetView>
  </sheetViews>
  <sheetFormatPr defaultRowHeight="14.4" x14ac:dyDescent="0.3"/>
  <cols>
    <col min="1" max="1" width="4.77734375" customWidth="1"/>
    <col min="2" max="2" width="13.77734375" customWidth="1"/>
    <col min="3" max="3" width="8.88671875" style="3"/>
    <col min="5" max="5" width="11.5546875" style="60" bestFit="1" customWidth="1"/>
    <col min="6" max="6" width="9.88671875" customWidth="1"/>
    <col min="8" max="9" width="8.88671875" hidden="1" customWidth="1"/>
    <col min="10" max="11" width="11.77734375" customWidth="1"/>
    <col min="12" max="12" width="12.109375" customWidth="1"/>
    <col min="15" max="15" width="11.5546875" style="60" bestFit="1" customWidth="1"/>
    <col min="16" max="16" width="10" customWidth="1"/>
    <col min="18" max="19" width="0" hidden="1" customWidth="1"/>
    <col min="20" max="21" width="11.109375" style="3" customWidth="1"/>
    <col min="22" max="22" width="11.33203125" style="3" customWidth="1"/>
  </cols>
  <sheetData>
    <row r="1" spans="2:32" ht="55.2" customHeight="1" x14ac:dyDescent="0.3">
      <c r="B1" s="53" t="s">
        <v>27</v>
      </c>
      <c r="C1" s="53"/>
      <c r="D1" s="53">
        <f>60*60*24</f>
        <v>86400</v>
      </c>
      <c r="E1" s="59"/>
      <c r="F1" s="53" t="s">
        <v>28</v>
      </c>
      <c r="G1" s="54">
        <v>43600</v>
      </c>
      <c r="H1" s="54"/>
      <c r="I1" s="2"/>
      <c r="J1" s="2"/>
      <c r="W1" s="95" t="s">
        <v>48</v>
      </c>
      <c r="X1" s="95"/>
      <c r="Y1" s="95"/>
      <c r="Z1" s="95"/>
      <c r="AA1" s="95"/>
      <c r="AB1" s="95"/>
      <c r="AC1" s="95"/>
      <c r="AD1" s="95"/>
      <c r="AE1" s="95"/>
      <c r="AF1" s="95"/>
    </row>
    <row r="2" spans="2:32" ht="14.4" customHeight="1" x14ac:dyDescent="0.3">
      <c r="B2" s="4"/>
      <c r="C2" s="92" t="s">
        <v>2</v>
      </c>
      <c r="D2" s="92"/>
      <c r="E2" s="92"/>
      <c r="F2" s="92"/>
      <c r="G2" s="92"/>
      <c r="H2" s="92"/>
      <c r="I2" s="92"/>
      <c r="J2" s="92"/>
      <c r="K2" s="92"/>
      <c r="L2" s="92"/>
      <c r="M2" s="93" t="s">
        <v>1</v>
      </c>
      <c r="N2" s="93"/>
      <c r="O2" s="93"/>
      <c r="P2" s="93"/>
      <c r="Q2" s="93"/>
      <c r="R2" s="93"/>
      <c r="S2" s="93"/>
      <c r="T2" s="93"/>
      <c r="U2" s="93"/>
      <c r="V2" s="93"/>
      <c r="W2" s="94" t="s">
        <v>46</v>
      </c>
      <c r="X2" s="94"/>
      <c r="Y2" s="94"/>
      <c r="Z2" s="94"/>
      <c r="AA2" s="94"/>
      <c r="AB2" s="94"/>
      <c r="AC2" s="94"/>
      <c r="AD2" s="94"/>
      <c r="AE2" s="94"/>
      <c r="AF2" s="94"/>
    </row>
    <row r="3" spans="2:32" ht="96.6" x14ac:dyDescent="0.3">
      <c r="B3" s="4" t="s">
        <v>8</v>
      </c>
      <c r="C3" s="12" t="s">
        <v>0</v>
      </c>
      <c r="D3" s="12" t="s">
        <v>34</v>
      </c>
      <c r="E3" s="6" t="s">
        <v>38</v>
      </c>
      <c r="F3" s="12" t="s">
        <v>11</v>
      </c>
      <c r="G3" s="12" t="s">
        <v>36</v>
      </c>
      <c r="H3" s="12" t="s">
        <v>21</v>
      </c>
      <c r="I3" s="12" t="s">
        <v>22</v>
      </c>
      <c r="J3" s="12" t="s">
        <v>41</v>
      </c>
      <c r="K3" s="12" t="s">
        <v>38</v>
      </c>
      <c r="L3" s="12" t="s">
        <v>12</v>
      </c>
      <c r="M3" s="12" t="s">
        <v>0</v>
      </c>
      <c r="N3" s="12" t="s">
        <v>35</v>
      </c>
      <c r="O3" s="6" t="s">
        <v>38</v>
      </c>
      <c r="P3" s="12" t="s">
        <v>11</v>
      </c>
      <c r="Q3" s="12" t="s">
        <v>37</v>
      </c>
      <c r="R3" s="12" t="s">
        <v>21</v>
      </c>
      <c r="S3" s="12" t="s">
        <v>22</v>
      </c>
      <c r="T3" s="12" t="s">
        <v>23</v>
      </c>
      <c r="U3" s="12" t="s">
        <v>38</v>
      </c>
      <c r="V3" s="12" t="s">
        <v>12</v>
      </c>
      <c r="W3" s="12" t="s">
        <v>0</v>
      </c>
      <c r="X3" s="12" t="s">
        <v>49</v>
      </c>
      <c r="Y3" s="6" t="s">
        <v>38</v>
      </c>
      <c r="Z3" s="12" t="s">
        <v>11</v>
      </c>
      <c r="AA3" s="12" t="s">
        <v>45</v>
      </c>
      <c r="AB3" s="12" t="s">
        <v>21</v>
      </c>
      <c r="AC3" s="12" t="s">
        <v>22</v>
      </c>
      <c r="AD3" s="12" t="s">
        <v>23</v>
      </c>
      <c r="AE3" s="12" t="s">
        <v>38</v>
      </c>
      <c r="AF3" s="12" t="s">
        <v>12</v>
      </c>
    </row>
    <row r="4" spans="2:32" x14ac:dyDescent="0.3">
      <c r="B4" s="82" t="s">
        <v>5</v>
      </c>
      <c r="C4" s="68">
        <v>42870</v>
      </c>
      <c r="D4" s="69">
        <v>200</v>
      </c>
      <c r="E4" s="70">
        <f>(D4*$D$1)/$G$1</f>
        <v>396.33027522935782</v>
      </c>
      <c r="F4" s="70"/>
      <c r="G4" s="71">
        <v>42870</v>
      </c>
      <c r="H4" s="70">
        <v>200</v>
      </c>
      <c r="I4" s="70">
        <f>H4+(H4*0.1)</f>
        <v>220</v>
      </c>
      <c r="J4" s="70">
        <f t="shared" ref="J4:J37" si="0">I4</f>
        <v>220</v>
      </c>
      <c r="K4" s="6">
        <f>(J4*$D$1)/$G$1</f>
        <v>435.9633027522936</v>
      </c>
      <c r="L4" s="6"/>
      <c r="M4" s="52">
        <v>42856</v>
      </c>
      <c r="N4" s="12">
        <v>200</v>
      </c>
      <c r="O4" s="6">
        <f>(N4*$D$1)/$G$1</f>
        <v>396.33027522935782</v>
      </c>
      <c r="P4" s="6"/>
      <c r="Q4" s="5">
        <v>42856</v>
      </c>
      <c r="R4" s="6">
        <v>200</v>
      </c>
      <c r="S4" s="6">
        <f>R4+(R4*0.1)</f>
        <v>220</v>
      </c>
      <c r="T4" s="43">
        <f>S4</f>
        <v>220</v>
      </c>
      <c r="U4" s="43">
        <f>(T4*$D$1)/$G$1</f>
        <v>435.9633027522936</v>
      </c>
      <c r="V4" s="43"/>
      <c r="W4" s="67">
        <v>42840</v>
      </c>
      <c r="X4" s="12">
        <v>200</v>
      </c>
      <c r="Y4" s="6">
        <f>(X4*$D$1)/$G$1</f>
        <v>396.33027522935782</v>
      </c>
      <c r="Z4" s="6"/>
      <c r="AA4" s="5">
        <v>42840</v>
      </c>
      <c r="AB4" s="6">
        <v>200</v>
      </c>
      <c r="AC4" s="6">
        <f>AB4+(AB4*0.1)</f>
        <v>220</v>
      </c>
      <c r="AD4" s="43">
        <f>AC4</f>
        <v>220</v>
      </c>
      <c r="AE4" s="43">
        <f>(AD4*$D$1)/$G$1</f>
        <v>435.9633027522936</v>
      </c>
      <c r="AF4" s="43"/>
    </row>
    <row r="5" spans="2:32" x14ac:dyDescent="0.3">
      <c r="B5" s="82"/>
      <c r="C5" s="52">
        <v>42871</v>
      </c>
      <c r="D5" s="12">
        <v>200</v>
      </c>
      <c r="E5" s="6">
        <f t="shared" ref="E5:E43" si="1">(D5*$D$1)/$G$1</f>
        <v>396.33027522935782</v>
      </c>
      <c r="F5" s="6"/>
      <c r="G5" s="5">
        <v>42871</v>
      </c>
      <c r="H5" s="6">
        <v>200</v>
      </c>
      <c r="I5" s="6">
        <f t="shared" ref="I5:I47" si="2">H5+(H5*0.1)</f>
        <v>220</v>
      </c>
      <c r="J5" s="6">
        <f t="shared" si="0"/>
        <v>220</v>
      </c>
      <c r="K5" s="6">
        <f t="shared" ref="K5:K47" si="3">(J5*$D$1)/$G$1</f>
        <v>435.9633027522936</v>
      </c>
      <c r="L5" s="6"/>
      <c r="M5" s="52">
        <v>42857</v>
      </c>
      <c r="N5" s="12">
        <v>200</v>
      </c>
      <c r="O5" s="6">
        <f t="shared" ref="O5:O23" si="4">(N5*$D$1)/$G$1</f>
        <v>396.33027522935782</v>
      </c>
      <c r="P5" s="6"/>
      <c r="Q5" s="5">
        <v>42857</v>
      </c>
      <c r="R5" s="6">
        <v>200</v>
      </c>
      <c r="S5" s="6">
        <f t="shared" ref="S5:S26" si="5">R5+(R5*0.1)</f>
        <v>220</v>
      </c>
      <c r="T5" s="43">
        <f t="shared" ref="T5:T17" si="6">S5</f>
        <v>220</v>
      </c>
      <c r="U5" s="43">
        <f t="shared" ref="U5:U26" si="7">(T5*$D$1)/$G$1</f>
        <v>435.9633027522936</v>
      </c>
      <c r="V5" s="43"/>
      <c r="W5" s="67">
        <v>42841</v>
      </c>
      <c r="X5" s="12">
        <v>200</v>
      </c>
      <c r="Y5" s="6">
        <f t="shared" ref="Y5:Y23" si="8">(X5*$D$1)/$G$1</f>
        <v>396.33027522935782</v>
      </c>
      <c r="Z5" s="6"/>
      <c r="AA5" s="5">
        <v>42841</v>
      </c>
      <c r="AB5" s="6">
        <v>200</v>
      </c>
      <c r="AC5" s="6">
        <f t="shared" ref="AC5:AC26" si="9">AB5+(AB5*0.1)</f>
        <v>220</v>
      </c>
      <c r="AD5" s="43">
        <f t="shared" ref="AD5:AD18" si="10">AC5</f>
        <v>220</v>
      </c>
      <c r="AE5" s="43">
        <f t="shared" ref="AE5:AE26" si="11">(AD5*$D$1)/$G$1</f>
        <v>435.9633027522936</v>
      </c>
      <c r="AF5" s="43"/>
    </row>
    <row r="6" spans="2:32" x14ac:dyDescent="0.3">
      <c r="B6" s="82"/>
      <c r="C6" s="52">
        <v>42872</v>
      </c>
      <c r="D6" s="12">
        <v>200</v>
      </c>
      <c r="E6" s="6">
        <f t="shared" si="1"/>
        <v>396.33027522935782</v>
      </c>
      <c r="F6" s="6"/>
      <c r="G6" s="5">
        <v>42872</v>
      </c>
      <c r="H6" s="6">
        <v>200</v>
      </c>
      <c r="I6" s="6">
        <f t="shared" si="2"/>
        <v>220</v>
      </c>
      <c r="J6" s="6">
        <f t="shared" si="0"/>
        <v>220</v>
      </c>
      <c r="K6" s="6">
        <f t="shared" si="3"/>
        <v>435.9633027522936</v>
      </c>
      <c r="L6" s="6"/>
      <c r="M6" s="52">
        <v>42858</v>
      </c>
      <c r="N6" s="12">
        <v>200</v>
      </c>
      <c r="O6" s="6">
        <f t="shared" si="4"/>
        <v>396.33027522935782</v>
      </c>
      <c r="P6" s="6"/>
      <c r="Q6" s="5">
        <v>42858</v>
      </c>
      <c r="R6" s="6">
        <v>200</v>
      </c>
      <c r="S6" s="6">
        <f t="shared" si="5"/>
        <v>220</v>
      </c>
      <c r="T6" s="43">
        <f t="shared" si="6"/>
        <v>220</v>
      </c>
      <c r="U6" s="43">
        <f t="shared" si="7"/>
        <v>435.9633027522936</v>
      </c>
      <c r="V6" s="43"/>
      <c r="W6" s="67">
        <v>42842</v>
      </c>
      <c r="X6" s="12">
        <v>200</v>
      </c>
      <c r="Y6" s="6">
        <f t="shared" si="8"/>
        <v>396.33027522935782</v>
      </c>
      <c r="Z6" s="6"/>
      <c r="AA6" s="5">
        <v>42842</v>
      </c>
      <c r="AB6" s="6">
        <v>200</v>
      </c>
      <c r="AC6" s="6">
        <f t="shared" si="9"/>
        <v>220</v>
      </c>
      <c r="AD6" s="43">
        <f t="shared" si="10"/>
        <v>220</v>
      </c>
      <c r="AE6" s="43">
        <f t="shared" si="11"/>
        <v>435.9633027522936</v>
      </c>
      <c r="AF6" s="43"/>
    </row>
    <row r="7" spans="2:32" x14ac:dyDescent="0.3">
      <c r="B7" s="82"/>
      <c r="C7" s="52">
        <v>42873</v>
      </c>
      <c r="D7" s="12">
        <v>200</v>
      </c>
      <c r="E7" s="6">
        <f t="shared" si="1"/>
        <v>396.33027522935782</v>
      </c>
      <c r="F7" s="6"/>
      <c r="G7" s="5">
        <v>42873</v>
      </c>
      <c r="H7" s="6">
        <v>200</v>
      </c>
      <c r="I7" s="6">
        <f t="shared" si="2"/>
        <v>220</v>
      </c>
      <c r="J7" s="6">
        <f t="shared" si="0"/>
        <v>220</v>
      </c>
      <c r="K7" s="6">
        <f t="shared" si="3"/>
        <v>435.9633027522936</v>
      </c>
      <c r="L7" s="6"/>
      <c r="M7" s="52">
        <v>42859</v>
      </c>
      <c r="N7" s="12">
        <v>200</v>
      </c>
      <c r="O7" s="6">
        <f t="shared" si="4"/>
        <v>396.33027522935782</v>
      </c>
      <c r="P7" s="6"/>
      <c r="Q7" s="5">
        <v>42859</v>
      </c>
      <c r="R7" s="6">
        <v>200</v>
      </c>
      <c r="S7" s="6">
        <f t="shared" si="5"/>
        <v>220</v>
      </c>
      <c r="T7" s="43">
        <f t="shared" si="6"/>
        <v>220</v>
      </c>
      <c r="U7" s="43">
        <f t="shared" si="7"/>
        <v>435.9633027522936</v>
      </c>
      <c r="V7" s="43"/>
      <c r="W7" s="67">
        <v>42843</v>
      </c>
      <c r="X7" s="12">
        <v>200</v>
      </c>
      <c r="Y7" s="6">
        <f t="shared" si="8"/>
        <v>396.33027522935782</v>
      </c>
      <c r="Z7" s="6"/>
      <c r="AA7" s="5">
        <v>42843</v>
      </c>
      <c r="AB7" s="6">
        <v>200</v>
      </c>
      <c r="AC7" s="6">
        <f t="shared" si="9"/>
        <v>220</v>
      </c>
      <c r="AD7" s="43">
        <f t="shared" si="10"/>
        <v>220</v>
      </c>
      <c r="AE7" s="43">
        <f t="shared" si="11"/>
        <v>435.9633027522936</v>
      </c>
      <c r="AF7" s="43"/>
    </row>
    <row r="8" spans="2:32" x14ac:dyDescent="0.3">
      <c r="B8" s="82"/>
      <c r="C8" s="52">
        <v>42874</v>
      </c>
      <c r="D8" s="12">
        <v>200</v>
      </c>
      <c r="E8" s="6">
        <f t="shared" si="1"/>
        <v>396.33027522935782</v>
      </c>
      <c r="F8" s="6"/>
      <c r="G8" s="5">
        <v>42874</v>
      </c>
      <c r="H8" s="6">
        <v>200</v>
      </c>
      <c r="I8" s="6">
        <f t="shared" si="2"/>
        <v>220</v>
      </c>
      <c r="J8" s="6">
        <f t="shared" si="0"/>
        <v>220</v>
      </c>
      <c r="K8" s="6">
        <f t="shared" si="3"/>
        <v>435.9633027522936</v>
      </c>
      <c r="L8" s="6"/>
      <c r="M8" s="52">
        <v>42860</v>
      </c>
      <c r="N8" s="12">
        <v>200</v>
      </c>
      <c r="O8" s="6">
        <f t="shared" si="4"/>
        <v>396.33027522935782</v>
      </c>
      <c r="P8" s="6"/>
      <c r="Q8" s="5">
        <v>42860</v>
      </c>
      <c r="R8" s="6">
        <v>200</v>
      </c>
      <c r="S8" s="6">
        <f t="shared" si="5"/>
        <v>220</v>
      </c>
      <c r="T8" s="43">
        <f t="shared" si="6"/>
        <v>220</v>
      </c>
      <c r="U8" s="43">
        <f t="shared" si="7"/>
        <v>435.9633027522936</v>
      </c>
      <c r="V8" s="43"/>
      <c r="W8" s="67">
        <v>42844</v>
      </c>
      <c r="X8" s="12">
        <v>200</v>
      </c>
      <c r="Y8" s="6">
        <f t="shared" si="8"/>
        <v>396.33027522935782</v>
      </c>
      <c r="Z8" s="6"/>
      <c r="AA8" s="5">
        <v>42844</v>
      </c>
      <c r="AB8" s="6">
        <v>200</v>
      </c>
      <c r="AC8" s="6">
        <f t="shared" si="9"/>
        <v>220</v>
      </c>
      <c r="AD8" s="43">
        <f t="shared" si="10"/>
        <v>220</v>
      </c>
      <c r="AE8" s="43">
        <f t="shared" si="11"/>
        <v>435.9633027522936</v>
      </c>
      <c r="AF8" s="43"/>
    </row>
    <row r="9" spans="2:32" x14ac:dyDescent="0.3">
      <c r="B9" s="82"/>
      <c r="C9" s="52">
        <v>42875</v>
      </c>
      <c r="D9" s="12">
        <v>200</v>
      </c>
      <c r="E9" s="6">
        <f t="shared" si="1"/>
        <v>396.33027522935782</v>
      </c>
      <c r="F9" s="6"/>
      <c r="G9" s="5">
        <v>42875</v>
      </c>
      <c r="H9" s="6">
        <v>200</v>
      </c>
      <c r="I9" s="6">
        <f t="shared" si="2"/>
        <v>220</v>
      </c>
      <c r="J9" s="6">
        <f t="shared" si="0"/>
        <v>220</v>
      </c>
      <c r="K9" s="6">
        <f t="shared" si="3"/>
        <v>435.9633027522936</v>
      </c>
      <c r="L9" s="6"/>
      <c r="M9" s="52">
        <v>42861</v>
      </c>
      <c r="N9" s="12">
        <v>200</v>
      </c>
      <c r="O9" s="6">
        <f t="shared" si="4"/>
        <v>396.33027522935782</v>
      </c>
      <c r="P9" s="6"/>
      <c r="Q9" s="5">
        <v>42861</v>
      </c>
      <c r="R9" s="6">
        <v>200</v>
      </c>
      <c r="S9" s="6">
        <f t="shared" si="5"/>
        <v>220</v>
      </c>
      <c r="T9" s="43">
        <f t="shared" si="6"/>
        <v>220</v>
      </c>
      <c r="U9" s="43">
        <f t="shared" si="7"/>
        <v>435.9633027522936</v>
      </c>
      <c r="V9" s="43"/>
      <c r="W9" s="67">
        <v>42845</v>
      </c>
      <c r="X9" s="12">
        <v>200</v>
      </c>
      <c r="Y9" s="6">
        <f t="shared" si="8"/>
        <v>396.33027522935782</v>
      </c>
      <c r="Z9" s="6"/>
      <c r="AA9" s="5">
        <v>42845</v>
      </c>
      <c r="AB9" s="6">
        <v>200</v>
      </c>
      <c r="AC9" s="6">
        <f t="shared" si="9"/>
        <v>220</v>
      </c>
      <c r="AD9" s="43">
        <f t="shared" si="10"/>
        <v>220</v>
      </c>
      <c r="AE9" s="43">
        <f t="shared" si="11"/>
        <v>435.9633027522936</v>
      </c>
      <c r="AF9" s="43"/>
    </row>
    <row r="10" spans="2:32" x14ac:dyDescent="0.3">
      <c r="B10" s="82"/>
      <c r="C10" s="52">
        <v>42876</v>
      </c>
      <c r="D10" s="12">
        <v>200</v>
      </c>
      <c r="E10" s="6">
        <f t="shared" si="1"/>
        <v>396.33027522935782</v>
      </c>
      <c r="F10" s="6"/>
      <c r="G10" s="5">
        <v>42876</v>
      </c>
      <c r="H10" s="6">
        <v>200</v>
      </c>
      <c r="I10" s="6">
        <f t="shared" si="2"/>
        <v>220</v>
      </c>
      <c r="J10" s="6">
        <f t="shared" si="0"/>
        <v>220</v>
      </c>
      <c r="K10" s="6">
        <f t="shared" si="3"/>
        <v>435.9633027522936</v>
      </c>
      <c r="L10" s="6"/>
      <c r="M10" s="52">
        <v>42862</v>
      </c>
      <c r="N10" s="12">
        <v>200</v>
      </c>
      <c r="O10" s="6">
        <f t="shared" si="4"/>
        <v>396.33027522935782</v>
      </c>
      <c r="P10" s="6"/>
      <c r="Q10" s="5">
        <v>42862</v>
      </c>
      <c r="R10" s="6">
        <v>200</v>
      </c>
      <c r="S10" s="6">
        <f t="shared" si="5"/>
        <v>220</v>
      </c>
      <c r="T10" s="43">
        <f t="shared" si="6"/>
        <v>220</v>
      </c>
      <c r="U10" s="43">
        <f t="shared" si="7"/>
        <v>435.9633027522936</v>
      </c>
      <c r="V10" s="43"/>
      <c r="W10" s="67">
        <v>42846</v>
      </c>
      <c r="X10" s="12">
        <v>200</v>
      </c>
      <c r="Y10" s="6">
        <f t="shared" si="8"/>
        <v>396.33027522935782</v>
      </c>
      <c r="Z10" s="6"/>
      <c r="AA10" s="5">
        <v>42846</v>
      </c>
      <c r="AB10" s="6">
        <v>200</v>
      </c>
      <c r="AC10" s="6">
        <f t="shared" si="9"/>
        <v>220</v>
      </c>
      <c r="AD10" s="43">
        <f t="shared" si="10"/>
        <v>220</v>
      </c>
      <c r="AE10" s="43">
        <f t="shared" si="11"/>
        <v>435.9633027522936</v>
      </c>
      <c r="AF10" s="43"/>
    </row>
    <row r="11" spans="2:32" x14ac:dyDescent="0.3">
      <c r="B11" s="82"/>
      <c r="C11" s="52">
        <v>42877</v>
      </c>
      <c r="D11" s="12">
        <v>200</v>
      </c>
      <c r="E11" s="6">
        <f t="shared" si="1"/>
        <v>396.33027522935782</v>
      </c>
      <c r="F11" s="6"/>
      <c r="G11" s="5">
        <v>42877</v>
      </c>
      <c r="H11" s="6">
        <v>200</v>
      </c>
      <c r="I11" s="6">
        <f t="shared" si="2"/>
        <v>220</v>
      </c>
      <c r="J11" s="6">
        <f t="shared" si="0"/>
        <v>220</v>
      </c>
      <c r="K11" s="6">
        <f t="shared" si="3"/>
        <v>435.9633027522936</v>
      </c>
      <c r="L11" s="6"/>
      <c r="M11" s="52">
        <v>42863</v>
      </c>
      <c r="N11" s="12">
        <v>200</v>
      </c>
      <c r="O11" s="6">
        <f t="shared" si="4"/>
        <v>396.33027522935782</v>
      </c>
      <c r="P11" s="6"/>
      <c r="Q11" s="5">
        <v>42863</v>
      </c>
      <c r="R11" s="6">
        <v>200</v>
      </c>
      <c r="S11" s="6">
        <f t="shared" si="5"/>
        <v>220</v>
      </c>
      <c r="T11" s="43">
        <f t="shared" si="6"/>
        <v>220</v>
      </c>
      <c r="U11" s="43">
        <f t="shared" si="7"/>
        <v>435.9633027522936</v>
      </c>
      <c r="V11" s="43"/>
      <c r="W11" s="67">
        <v>42847</v>
      </c>
      <c r="X11" s="12">
        <v>200</v>
      </c>
      <c r="Y11" s="6">
        <f t="shared" si="8"/>
        <v>396.33027522935782</v>
      </c>
      <c r="Z11" s="6"/>
      <c r="AA11" s="5">
        <v>42847</v>
      </c>
      <c r="AB11" s="6">
        <v>200</v>
      </c>
      <c r="AC11" s="6">
        <f t="shared" si="9"/>
        <v>220</v>
      </c>
      <c r="AD11" s="43">
        <f t="shared" si="10"/>
        <v>220</v>
      </c>
      <c r="AE11" s="43">
        <f t="shared" si="11"/>
        <v>435.9633027522936</v>
      </c>
      <c r="AF11" s="43"/>
    </row>
    <row r="12" spans="2:32" x14ac:dyDescent="0.3">
      <c r="B12" s="82"/>
      <c r="C12" s="52">
        <v>42878</v>
      </c>
      <c r="D12" s="12">
        <v>200</v>
      </c>
      <c r="E12" s="6">
        <f t="shared" si="1"/>
        <v>396.33027522935782</v>
      </c>
      <c r="F12" s="6"/>
      <c r="G12" s="5">
        <v>42878</v>
      </c>
      <c r="H12" s="6">
        <v>200</v>
      </c>
      <c r="I12" s="6">
        <f t="shared" si="2"/>
        <v>220</v>
      </c>
      <c r="J12" s="6">
        <f t="shared" si="0"/>
        <v>220</v>
      </c>
      <c r="K12" s="6">
        <f t="shared" si="3"/>
        <v>435.9633027522936</v>
      </c>
      <c r="L12" s="6"/>
      <c r="M12" s="52">
        <v>42864</v>
      </c>
      <c r="N12" s="12">
        <v>200</v>
      </c>
      <c r="O12" s="6">
        <f t="shared" si="4"/>
        <v>396.33027522935782</v>
      </c>
      <c r="P12" s="6"/>
      <c r="Q12" s="5">
        <v>42864</v>
      </c>
      <c r="R12" s="6">
        <v>200</v>
      </c>
      <c r="S12" s="6">
        <f t="shared" si="5"/>
        <v>220</v>
      </c>
      <c r="T12" s="43">
        <f t="shared" si="6"/>
        <v>220</v>
      </c>
      <c r="U12" s="43">
        <f t="shared" si="7"/>
        <v>435.9633027522936</v>
      </c>
      <c r="V12" s="43"/>
      <c r="W12" s="67">
        <v>42848</v>
      </c>
      <c r="X12" s="12">
        <v>200</v>
      </c>
      <c r="Y12" s="6">
        <f t="shared" si="8"/>
        <v>396.33027522935782</v>
      </c>
      <c r="Z12" s="6"/>
      <c r="AA12" s="5">
        <v>42848</v>
      </c>
      <c r="AB12" s="6">
        <v>200</v>
      </c>
      <c r="AC12" s="6">
        <f t="shared" si="9"/>
        <v>220</v>
      </c>
      <c r="AD12" s="43">
        <f t="shared" si="10"/>
        <v>220</v>
      </c>
      <c r="AE12" s="43">
        <f t="shared" si="11"/>
        <v>435.9633027522936</v>
      </c>
      <c r="AF12" s="43"/>
    </row>
    <row r="13" spans="2:32" x14ac:dyDescent="0.3">
      <c r="B13" s="82"/>
      <c r="C13" s="52">
        <v>42879</v>
      </c>
      <c r="D13" s="12">
        <v>200</v>
      </c>
      <c r="E13" s="6">
        <f t="shared" si="1"/>
        <v>396.33027522935782</v>
      </c>
      <c r="F13" s="6"/>
      <c r="G13" s="5">
        <v>42879</v>
      </c>
      <c r="H13" s="6">
        <v>200</v>
      </c>
      <c r="I13" s="6">
        <f t="shared" si="2"/>
        <v>220</v>
      </c>
      <c r="J13" s="6">
        <f t="shared" si="0"/>
        <v>220</v>
      </c>
      <c r="K13" s="6">
        <f t="shared" si="3"/>
        <v>435.9633027522936</v>
      </c>
      <c r="L13" s="6"/>
      <c r="M13" s="52">
        <v>42865</v>
      </c>
      <c r="N13" s="12">
        <v>200</v>
      </c>
      <c r="O13" s="6">
        <f t="shared" si="4"/>
        <v>396.33027522935782</v>
      </c>
      <c r="P13" s="6"/>
      <c r="Q13" s="5">
        <v>42865</v>
      </c>
      <c r="R13" s="6">
        <v>200</v>
      </c>
      <c r="S13" s="6">
        <f t="shared" si="5"/>
        <v>220</v>
      </c>
      <c r="T13" s="43">
        <f t="shared" si="6"/>
        <v>220</v>
      </c>
      <c r="U13" s="43">
        <f t="shared" si="7"/>
        <v>435.9633027522936</v>
      </c>
      <c r="V13" s="43"/>
      <c r="W13" s="67">
        <v>42849</v>
      </c>
      <c r="X13" s="12">
        <v>200</v>
      </c>
      <c r="Y13" s="6">
        <f t="shared" si="8"/>
        <v>396.33027522935782</v>
      </c>
      <c r="Z13" s="6"/>
      <c r="AA13" s="5">
        <v>42849</v>
      </c>
      <c r="AB13" s="6">
        <v>200</v>
      </c>
      <c r="AC13" s="6">
        <f t="shared" si="9"/>
        <v>220</v>
      </c>
      <c r="AD13" s="43">
        <f t="shared" si="10"/>
        <v>220</v>
      </c>
      <c r="AE13" s="43">
        <f t="shared" si="11"/>
        <v>435.9633027522936</v>
      </c>
      <c r="AF13" s="43"/>
    </row>
    <row r="14" spans="2:32" x14ac:dyDescent="0.3">
      <c r="B14" s="82"/>
      <c r="C14" s="52">
        <v>42880</v>
      </c>
      <c r="D14" s="12">
        <v>200</v>
      </c>
      <c r="E14" s="6">
        <f t="shared" si="1"/>
        <v>396.33027522935782</v>
      </c>
      <c r="F14" s="6"/>
      <c r="G14" s="5">
        <v>42880</v>
      </c>
      <c r="H14" s="6">
        <v>200</v>
      </c>
      <c r="I14" s="6">
        <f t="shared" si="2"/>
        <v>220</v>
      </c>
      <c r="J14" s="6">
        <f t="shared" si="0"/>
        <v>220</v>
      </c>
      <c r="K14" s="6">
        <f t="shared" si="3"/>
        <v>435.9633027522936</v>
      </c>
      <c r="L14" s="6"/>
      <c r="M14" s="52">
        <v>42866</v>
      </c>
      <c r="N14" s="12">
        <v>200</v>
      </c>
      <c r="O14" s="6">
        <f t="shared" si="4"/>
        <v>396.33027522935782</v>
      </c>
      <c r="P14" s="6"/>
      <c r="Q14" s="5">
        <v>42866</v>
      </c>
      <c r="R14" s="6">
        <v>200</v>
      </c>
      <c r="S14" s="6">
        <f t="shared" si="5"/>
        <v>220</v>
      </c>
      <c r="T14" s="43">
        <f t="shared" si="6"/>
        <v>220</v>
      </c>
      <c r="U14" s="43">
        <f t="shared" si="7"/>
        <v>435.9633027522936</v>
      </c>
      <c r="V14" s="43"/>
      <c r="W14" s="67">
        <v>42850</v>
      </c>
      <c r="X14" s="12">
        <v>200</v>
      </c>
      <c r="Y14" s="6">
        <f t="shared" si="8"/>
        <v>396.33027522935782</v>
      </c>
      <c r="Z14" s="6"/>
      <c r="AA14" s="5">
        <v>42850</v>
      </c>
      <c r="AB14" s="6">
        <v>200</v>
      </c>
      <c r="AC14" s="6">
        <f t="shared" si="9"/>
        <v>220</v>
      </c>
      <c r="AD14" s="43">
        <f t="shared" si="10"/>
        <v>220</v>
      </c>
      <c r="AE14" s="43">
        <f t="shared" si="11"/>
        <v>435.9633027522936</v>
      </c>
      <c r="AF14" s="43"/>
    </row>
    <row r="15" spans="2:32" x14ac:dyDescent="0.3">
      <c r="B15" s="82"/>
      <c r="C15" s="52">
        <v>42881</v>
      </c>
      <c r="D15" s="12">
        <v>200</v>
      </c>
      <c r="E15" s="6">
        <f t="shared" si="1"/>
        <v>396.33027522935782</v>
      </c>
      <c r="F15" s="6"/>
      <c r="G15" s="5">
        <v>42881</v>
      </c>
      <c r="H15" s="6">
        <v>200</v>
      </c>
      <c r="I15" s="6">
        <f t="shared" si="2"/>
        <v>220</v>
      </c>
      <c r="J15" s="6">
        <f t="shared" si="0"/>
        <v>220</v>
      </c>
      <c r="K15" s="6">
        <f t="shared" si="3"/>
        <v>435.9633027522936</v>
      </c>
      <c r="L15" s="6"/>
      <c r="M15" s="52">
        <v>42867</v>
      </c>
      <c r="N15" s="12">
        <v>200</v>
      </c>
      <c r="O15" s="6">
        <f t="shared" si="4"/>
        <v>396.33027522935782</v>
      </c>
      <c r="P15" s="6"/>
      <c r="Q15" s="5">
        <v>42867</v>
      </c>
      <c r="R15" s="6">
        <v>200</v>
      </c>
      <c r="S15" s="6">
        <f t="shared" si="5"/>
        <v>220</v>
      </c>
      <c r="T15" s="43">
        <f t="shared" si="6"/>
        <v>220</v>
      </c>
      <c r="U15" s="43">
        <f t="shared" si="7"/>
        <v>435.9633027522936</v>
      </c>
      <c r="V15" s="43"/>
      <c r="W15" s="67">
        <v>42851</v>
      </c>
      <c r="X15" s="12">
        <v>200</v>
      </c>
      <c r="Y15" s="6">
        <f t="shared" si="8"/>
        <v>396.33027522935782</v>
      </c>
      <c r="Z15" s="6"/>
      <c r="AA15" s="5">
        <v>42851</v>
      </c>
      <c r="AB15" s="6">
        <v>200</v>
      </c>
      <c r="AC15" s="6">
        <f t="shared" si="9"/>
        <v>220</v>
      </c>
      <c r="AD15" s="43">
        <f t="shared" si="10"/>
        <v>220</v>
      </c>
      <c r="AE15" s="43">
        <f t="shared" si="11"/>
        <v>435.9633027522936</v>
      </c>
      <c r="AF15" s="43"/>
    </row>
    <row r="16" spans="2:32" x14ac:dyDescent="0.3">
      <c r="B16" s="82"/>
      <c r="C16" s="52">
        <v>42882</v>
      </c>
      <c r="D16" s="12">
        <v>200</v>
      </c>
      <c r="E16" s="6">
        <f t="shared" si="1"/>
        <v>396.33027522935782</v>
      </c>
      <c r="F16" s="6"/>
      <c r="G16" s="5">
        <v>42882</v>
      </c>
      <c r="H16" s="6">
        <v>200</v>
      </c>
      <c r="I16" s="6">
        <f t="shared" si="2"/>
        <v>220</v>
      </c>
      <c r="J16" s="6">
        <f t="shared" si="0"/>
        <v>220</v>
      </c>
      <c r="K16" s="6">
        <f t="shared" si="3"/>
        <v>435.9633027522936</v>
      </c>
      <c r="L16" s="6"/>
      <c r="M16" s="52">
        <v>42868</v>
      </c>
      <c r="N16" s="12">
        <v>200</v>
      </c>
      <c r="O16" s="6">
        <f t="shared" si="4"/>
        <v>396.33027522935782</v>
      </c>
      <c r="P16" s="6"/>
      <c r="Q16" s="5">
        <v>42868</v>
      </c>
      <c r="R16" s="6">
        <v>200</v>
      </c>
      <c r="S16" s="6">
        <f t="shared" si="5"/>
        <v>220</v>
      </c>
      <c r="T16" s="43">
        <f t="shared" si="6"/>
        <v>220</v>
      </c>
      <c r="U16" s="43">
        <f t="shared" si="7"/>
        <v>435.9633027522936</v>
      </c>
      <c r="V16" s="43"/>
      <c r="W16" s="67">
        <v>42852</v>
      </c>
      <c r="X16" s="12">
        <v>200</v>
      </c>
      <c r="Y16" s="6">
        <f t="shared" si="8"/>
        <v>396.33027522935782</v>
      </c>
      <c r="Z16" s="6"/>
      <c r="AA16" s="5">
        <v>42852</v>
      </c>
      <c r="AB16" s="6">
        <v>200</v>
      </c>
      <c r="AC16" s="6">
        <f t="shared" si="9"/>
        <v>220</v>
      </c>
      <c r="AD16" s="43">
        <f t="shared" si="10"/>
        <v>220</v>
      </c>
      <c r="AE16" s="43">
        <f t="shared" si="11"/>
        <v>435.9633027522936</v>
      </c>
      <c r="AF16" s="43"/>
    </row>
    <row r="17" spans="2:32" x14ac:dyDescent="0.3">
      <c r="B17" s="82"/>
      <c r="C17" s="52">
        <v>42883</v>
      </c>
      <c r="D17" s="12">
        <v>200</v>
      </c>
      <c r="E17" s="6">
        <f t="shared" si="1"/>
        <v>396.33027522935782</v>
      </c>
      <c r="F17" s="6"/>
      <c r="G17" s="5">
        <v>42883</v>
      </c>
      <c r="H17" s="6">
        <v>200</v>
      </c>
      <c r="I17" s="6">
        <f t="shared" si="2"/>
        <v>220</v>
      </c>
      <c r="J17" s="6">
        <f t="shared" si="0"/>
        <v>220</v>
      </c>
      <c r="K17" s="6">
        <f t="shared" si="3"/>
        <v>435.9633027522936</v>
      </c>
      <c r="L17" s="6"/>
      <c r="M17" s="52">
        <v>42869</v>
      </c>
      <c r="N17" s="12">
        <v>200</v>
      </c>
      <c r="O17" s="6">
        <f t="shared" si="4"/>
        <v>396.33027522935782</v>
      </c>
      <c r="P17" s="6"/>
      <c r="Q17" s="5">
        <v>42869</v>
      </c>
      <c r="R17" s="6">
        <v>200</v>
      </c>
      <c r="S17" s="6">
        <f t="shared" si="5"/>
        <v>220</v>
      </c>
      <c r="T17" s="43">
        <f t="shared" si="6"/>
        <v>220</v>
      </c>
      <c r="U17" s="43">
        <f t="shared" si="7"/>
        <v>435.9633027522936</v>
      </c>
      <c r="V17" s="44"/>
      <c r="W17" s="67">
        <v>42853</v>
      </c>
      <c r="X17" s="12">
        <v>200</v>
      </c>
      <c r="Y17" s="6">
        <f t="shared" si="8"/>
        <v>396.33027522935782</v>
      </c>
      <c r="Z17" s="6"/>
      <c r="AA17" s="5">
        <v>42853</v>
      </c>
      <c r="AB17" s="6">
        <v>200</v>
      </c>
      <c r="AC17" s="6">
        <f t="shared" si="9"/>
        <v>220</v>
      </c>
      <c r="AD17" s="43">
        <f t="shared" si="10"/>
        <v>220</v>
      </c>
      <c r="AE17" s="43">
        <f t="shared" si="11"/>
        <v>435.9633027522936</v>
      </c>
      <c r="AF17" s="44"/>
    </row>
    <row r="18" spans="2:32" x14ac:dyDescent="0.3">
      <c r="B18" s="82"/>
      <c r="C18" s="52">
        <v>42884</v>
      </c>
      <c r="D18" s="12">
        <v>200</v>
      </c>
      <c r="E18" s="6">
        <f t="shared" si="1"/>
        <v>396.33027522935782</v>
      </c>
      <c r="F18" s="6"/>
      <c r="G18" s="5">
        <v>42884</v>
      </c>
      <c r="H18" s="6">
        <v>200</v>
      </c>
      <c r="I18" s="6">
        <f t="shared" si="2"/>
        <v>220</v>
      </c>
      <c r="J18" s="6">
        <f t="shared" si="0"/>
        <v>220</v>
      </c>
      <c r="K18" s="6">
        <f t="shared" si="3"/>
        <v>435.9633027522936</v>
      </c>
      <c r="L18" s="6"/>
      <c r="M18" s="52">
        <v>42870</v>
      </c>
      <c r="N18" s="12">
        <v>200</v>
      </c>
      <c r="O18" s="6">
        <f t="shared" si="4"/>
        <v>396.33027522935782</v>
      </c>
      <c r="P18" s="6"/>
      <c r="Q18" s="5">
        <v>42870</v>
      </c>
      <c r="R18" s="6">
        <v>200</v>
      </c>
      <c r="S18" s="6">
        <f t="shared" ref="S18" si="12">R18+(R18*0.1)</f>
        <v>220</v>
      </c>
      <c r="T18" s="43">
        <f t="shared" ref="T18" si="13">S18</f>
        <v>220</v>
      </c>
      <c r="U18" s="43">
        <f t="shared" si="7"/>
        <v>435.9633027522936</v>
      </c>
      <c r="V18" s="44"/>
      <c r="W18" s="67">
        <v>42854</v>
      </c>
      <c r="X18" s="12">
        <v>200</v>
      </c>
      <c r="Y18" s="6">
        <f t="shared" si="8"/>
        <v>396.33027522935782</v>
      </c>
      <c r="Z18" s="6"/>
      <c r="AA18" s="5">
        <v>42854</v>
      </c>
      <c r="AB18" s="6">
        <v>200</v>
      </c>
      <c r="AC18" s="6">
        <f t="shared" si="9"/>
        <v>220</v>
      </c>
      <c r="AD18" s="43">
        <f t="shared" si="10"/>
        <v>220</v>
      </c>
      <c r="AE18" s="43">
        <f t="shared" si="11"/>
        <v>435.9633027522936</v>
      </c>
      <c r="AF18" s="44"/>
    </row>
    <row r="19" spans="2:32" x14ac:dyDescent="0.3">
      <c r="B19" s="82"/>
      <c r="C19" s="52">
        <v>42885</v>
      </c>
      <c r="D19" s="12">
        <v>200</v>
      </c>
      <c r="E19" s="6">
        <f t="shared" si="1"/>
        <v>396.33027522935782</v>
      </c>
      <c r="F19" s="6"/>
      <c r="G19" s="5">
        <v>42885</v>
      </c>
      <c r="H19" s="6">
        <v>200</v>
      </c>
      <c r="I19" s="6">
        <f t="shared" si="2"/>
        <v>220</v>
      </c>
      <c r="J19" s="6">
        <f t="shared" si="0"/>
        <v>220</v>
      </c>
      <c r="K19" s="6">
        <f t="shared" si="3"/>
        <v>435.9633027522936</v>
      </c>
      <c r="L19" s="6"/>
      <c r="M19" s="52">
        <v>42871</v>
      </c>
      <c r="N19" s="12">
        <v>150</v>
      </c>
      <c r="O19" s="6">
        <f t="shared" si="4"/>
        <v>297.24770642201833</v>
      </c>
      <c r="P19" s="14">
        <f>(N18-N19)/N18</f>
        <v>0.25</v>
      </c>
      <c r="Q19" s="5">
        <v>42871</v>
      </c>
      <c r="R19" s="6">
        <v>200</v>
      </c>
      <c r="S19" s="6">
        <f t="shared" si="5"/>
        <v>220</v>
      </c>
      <c r="T19" s="43">
        <f>T17-(T17*0.2)</f>
        <v>176</v>
      </c>
      <c r="U19" s="43">
        <f t="shared" si="7"/>
        <v>348.77064220183485</v>
      </c>
      <c r="V19" s="44">
        <f>(T19-T20)/T19</f>
        <v>6.25E-2</v>
      </c>
      <c r="W19" s="67">
        <v>42855</v>
      </c>
      <c r="X19" s="12">
        <v>150</v>
      </c>
      <c r="Y19" s="6">
        <f t="shared" si="8"/>
        <v>297.24770642201833</v>
      </c>
      <c r="Z19" s="14">
        <f>(X18-X19)/X18</f>
        <v>0.25</v>
      </c>
      <c r="AA19" s="5">
        <v>42855</v>
      </c>
      <c r="AB19" s="6">
        <v>200</v>
      </c>
      <c r="AC19" s="6">
        <f t="shared" si="9"/>
        <v>220</v>
      </c>
      <c r="AD19" s="43">
        <f>AD17-(AD17*0.2)</f>
        <v>176</v>
      </c>
      <c r="AE19" s="43">
        <f t="shared" si="11"/>
        <v>348.77064220183485</v>
      </c>
      <c r="AF19" s="44">
        <f>(AD19-AD20)/AD19</f>
        <v>6.25E-2</v>
      </c>
    </row>
    <row r="20" spans="2:32" x14ac:dyDescent="0.3">
      <c r="B20" s="82"/>
      <c r="C20" s="52">
        <v>42886</v>
      </c>
      <c r="D20" s="12">
        <v>200</v>
      </c>
      <c r="E20" s="6">
        <f t="shared" si="1"/>
        <v>396.33027522935782</v>
      </c>
      <c r="F20" s="6"/>
      <c r="G20" s="5">
        <v>42886</v>
      </c>
      <c r="H20" s="6">
        <v>200</v>
      </c>
      <c r="I20" s="6">
        <f t="shared" si="2"/>
        <v>220</v>
      </c>
      <c r="J20" s="6">
        <f t="shared" si="0"/>
        <v>220</v>
      </c>
      <c r="K20" s="6">
        <f t="shared" si="3"/>
        <v>435.9633027522936</v>
      </c>
      <c r="L20" s="6"/>
      <c r="M20" s="52">
        <v>42872</v>
      </c>
      <c r="N20" s="12">
        <v>150</v>
      </c>
      <c r="O20" s="6">
        <f t="shared" si="4"/>
        <v>297.24770642201833</v>
      </c>
      <c r="P20" s="14"/>
      <c r="Q20" s="5">
        <v>42872</v>
      </c>
      <c r="R20" s="6">
        <v>150</v>
      </c>
      <c r="S20" s="6">
        <f t="shared" si="5"/>
        <v>165</v>
      </c>
      <c r="T20" s="43">
        <f>S20</f>
        <v>165</v>
      </c>
      <c r="U20" s="43">
        <f t="shared" si="7"/>
        <v>326.97247706422019</v>
      </c>
      <c r="V20" s="44">
        <f>(T20-T21)/T20</f>
        <v>0.2</v>
      </c>
      <c r="W20" s="67">
        <v>42856</v>
      </c>
      <c r="X20" s="12">
        <v>150</v>
      </c>
      <c r="Y20" s="6">
        <f t="shared" si="8"/>
        <v>297.24770642201833</v>
      </c>
      <c r="Z20" s="14"/>
      <c r="AA20" s="5">
        <v>42856</v>
      </c>
      <c r="AB20" s="6">
        <v>150</v>
      </c>
      <c r="AC20" s="6">
        <f t="shared" si="9"/>
        <v>165</v>
      </c>
      <c r="AD20" s="43">
        <f>AC20</f>
        <v>165</v>
      </c>
      <c r="AE20" s="43">
        <f t="shared" si="11"/>
        <v>326.97247706422019</v>
      </c>
      <c r="AF20" s="44">
        <f>(AD20-AD21)/AD20</f>
        <v>0.2</v>
      </c>
    </row>
    <row r="21" spans="2:32" x14ac:dyDescent="0.3">
      <c r="B21" s="82"/>
      <c r="C21" s="52">
        <v>42887</v>
      </c>
      <c r="D21" s="12">
        <v>200</v>
      </c>
      <c r="E21" s="6">
        <f t="shared" si="1"/>
        <v>396.33027522935782</v>
      </c>
      <c r="F21" s="6"/>
      <c r="G21" s="5">
        <v>42887</v>
      </c>
      <c r="H21" s="6">
        <v>200</v>
      </c>
      <c r="I21" s="6">
        <f t="shared" si="2"/>
        <v>220</v>
      </c>
      <c r="J21" s="6">
        <f t="shared" si="0"/>
        <v>220</v>
      </c>
      <c r="K21" s="6">
        <f t="shared" si="3"/>
        <v>435.9633027522936</v>
      </c>
      <c r="L21" s="6"/>
      <c r="M21" s="52">
        <v>42873</v>
      </c>
      <c r="N21" s="12">
        <v>90</v>
      </c>
      <c r="O21" s="6">
        <f t="shared" si="4"/>
        <v>178.348623853211</v>
      </c>
      <c r="P21" s="72">
        <f t="shared" ref="P21" si="14">(N20-N21)/N20</f>
        <v>0.4</v>
      </c>
      <c r="Q21" s="5">
        <v>42873</v>
      </c>
      <c r="R21" s="6">
        <v>150</v>
      </c>
      <c r="S21" s="6">
        <f t="shared" si="5"/>
        <v>165</v>
      </c>
      <c r="T21" s="43">
        <v>132</v>
      </c>
      <c r="U21" s="43">
        <f t="shared" si="7"/>
        <v>261.57798165137615</v>
      </c>
      <c r="V21" s="44">
        <f>(T21-T22)/T21</f>
        <v>0.20000000000000004</v>
      </c>
      <c r="W21" s="67">
        <v>42857</v>
      </c>
      <c r="X21" s="12">
        <v>90</v>
      </c>
      <c r="Y21" s="6">
        <f t="shared" si="8"/>
        <v>178.348623853211</v>
      </c>
      <c r="Z21" s="72">
        <f t="shared" ref="Z21" si="15">(X20-X21)/X20</f>
        <v>0.4</v>
      </c>
      <c r="AA21" s="5">
        <v>42857</v>
      </c>
      <c r="AB21" s="6">
        <v>150</v>
      </c>
      <c r="AC21" s="6">
        <f t="shared" si="9"/>
        <v>165</v>
      </c>
      <c r="AD21" s="43">
        <v>132</v>
      </c>
      <c r="AE21" s="43">
        <f t="shared" si="11"/>
        <v>261.57798165137615</v>
      </c>
      <c r="AF21" s="44">
        <f>(AD21-AD22)/AD21</f>
        <v>0.20000000000000004</v>
      </c>
    </row>
    <row r="22" spans="2:32" x14ac:dyDescent="0.3">
      <c r="B22" s="82"/>
      <c r="C22" s="52">
        <v>42888</v>
      </c>
      <c r="D22" s="12">
        <v>200</v>
      </c>
      <c r="E22" s="6">
        <f t="shared" si="1"/>
        <v>396.33027522935782</v>
      </c>
      <c r="F22" s="6"/>
      <c r="G22" s="5">
        <v>42888</v>
      </c>
      <c r="H22" s="6">
        <v>200</v>
      </c>
      <c r="I22" s="6">
        <f t="shared" si="2"/>
        <v>220</v>
      </c>
      <c r="J22" s="6">
        <f t="shared" si="0"/>
        <v>220</v>
      </c>
      <c r="K22" s="6">
        <f t="shared" si="3"/>
        <v>435.9633027522936</v>
      </c>
      <c r="L22" s="6"/>
      <c r="M22" s="52">
        <v>42874</v>
      </c>
      <c r="N22" s="12">
        <v>90</v>
      </c>
      <c r="O22" s="6">
        <f t="shared" si="4"/>
        <v>178.348623853211</v>
      </c>
      <c r="P22" s="14"/>
      <c r="Q22" s="5">
        <v>42874</v>
      </c>
      <c r="R22" s="6">
        <v>150</v>
      </c>
      <c r="S22" s="6">
        <f t="shared" si="5"/>
        <v>165</v>
      </c>
      <c r="T22" s="43">
        <v>105.6</v>
      </c>
      <c r="U22" s="43">
        <f t="shared" si="7"/>
        <v>209.26238532110091</v>
      </c>
      <c r="V22" s="44">
        <f t="shared" ref="V22:V25" si="16">(T22-T23)/T22</f>
        <v>6.2499999999999951E-2</v>
      </c>
      <c r="W22" s="67">
        <v>42858</v>
      </c>
      <c r="X22" s="12">
        <v>90</v>
      </c>
      <c r="Y22" s="6">
        <f t="shared" si="8"/>
        <v>178.348623853211</v>
      </c>
      <c r="Z22" s="14"/>
      <c r="AA22" s="5">
        <v>42858</v>
      </c>
      <c r="AB22" s="6">
        <v>150</v>
      </c>
      <c r="AC22" s="6">
        <f t="shared" si="9"/>
        <v>165</v>
      </c>
      <c r="AD22" s="43">
        <v>105.6</v>
      </c>
      <c r="AE22" s="43">
        <f t="shared" si="11"/>
        <v>209.26238532110091</v>
      </c>
      <c r="AF22" s="44">
        <f t="shared" ref="AF22:AF25" si="17">(AD22-AD23)/AD22</f>
        <v>6.2499999999999951E-2</v>
      </c>
    </row>
    <row r="23" spans="2:32" x14ac:dyDescent="0.3">
      <c r="B23" s="82"/>
      <c r="C23" s="52">
        <v>42889</v>
      </c>
      <c r="D23" s="12">
        <v>200</v>
      </c>
      <c r="E23" s="6">
        <f t="shared" si="1"/>
        <v>396.33027522935782</v>
      </c>
      <c r="F23" s="6"/>
      <c r="G23" s="5">
        <v>42889</v>
      </c>
      <c r="H23" s="6">
        <v>200</v>
      </c>
      <c r="I23" s="6">
        <f t="shared" si="2"/>
        <v>220</v>
      </c>
      <c r="J23" s="6">
        <f t="shared" si="0"/>
        <v>220</v>
      </c>
      <c r="K23" s="6">
        <f t="shared" si="3"/>
        <v>435.9633027522936</v>
      </c>
      <c r="L23" s="6"/>
      <c r="M23" s="52">
        <v>42875</v>
      </c>
      <c r="N23" s="12">
        <v>90</v>
      </c>
      <c r="O23" s="6">
        <f t="shared" si="4"/>
        <v>178.348623853211</v>
      </c>
      <c r="P23" s="14"/>
      <c r="Q23" s="5">
        <v>42875</v>
      </c>
      <c r="R23" s="6">
        <v>90</v>
      </c>
      <c r="S23" s="6">
        <f t="shared" si="5"/>
        <v>99</v>
      </c>
      <c r="T23" s="43">
        <f>S23</f>
        <v>99</v>
      </c>
      <c r="U23" s="43">
        <f t="shared" si="7"/>
        <v>196.18348623853211</v>
      </c>
      <c r="V23" s="44">
        <f t="shared" si="16"/>
        <v>0</v>
      </c>
      <c r="W23" s="67">
        <v>42859</v>
      </c>
      <c r="X23" s="12">
        <v>90</v>
      </c>
      <c r="Y23" s="6">
        <f t="shared" si="8"/>
        <v>178.348623853211</v>
      </c>
      <c r="Z23" s="14"/>
      <c r="AA23" s="5">
        <v>42859</v>
      </c>
      <c r="AB23" s="6">
        <v>90</v>
      </c>
      <c r="AC23" s="6">
        <f t="shared" si="9"/>
        <v>99</v>
      </c>
      <c r="AD23" s="43">
        <f>AC23</f>
        <v>99</v>
      </c>
      <c r="AE23" s="43">
        <f t="shared" si="11"/>
        <v>196.18348623853211</v>
      </c>
      <c r="AF23" s="44">
        <f t="shared" si="17"/>
        <v>0</v>
      </c>
    </row>
    <row r="24" spans="2:32" x14ac:dyDescent="0.3">
      <c r="B24" s="82"/>
      <c r="C24" s="52">
        <v>42890</v>
      </c>
      <c r="D24" s="12">
        <v>200</v>
      </c>
      <c r="E24" s="6">
        <f t="shared" si="1"/>
        <v>396.33027522935782</v>
      </c>
      <c r="F24" s="6"/>
      <c r="G24" s="5">
        <v>42890</v>
      </c>
      <c r="H24" s="6">
        <v>200</v>
      </c>
      <c r="I24" s="6">
        <f t="shared" si="2"/>
        <v>220</v>
      </c>
      <c r="J24" s="6">
        <f t="shared" si="0"/>
        <v>220</v>
      </c>
      <c r="K24" s="6">
        <f t="shared" si="3"/>
        <v>435.9633027522936</v>
      </c>
      <c r="L24" s="6"/>
      <c r="M24" s="52">
        <v>42876</v>
      </c>
      <c r="N24" s="12" t="s">
        <v>3</v>
      </c>
      <c r="O24" s="6"/>
      <c r="P24" s="6"/>
      <c r="Q24" s="5">
        <v>42876</v>
      </c>
      <c r="R24" s="6">
        <v>90</v>
      </c>
      <c r="S24" s="6">
        <f t="shared" si="5"/>
        <v>99</v>
      </c>
      <c r="T24" s="43">
        <f t="shared" ref="T24:T26" si="18">S24</f>
        <v>99</v>
      </c>
      <c r="U24" s="43">
        <f t="shared" si="7"/>
        <v>196.18348623853211</v>
      </c>
      <c r="V24" s="44">
        <f t="shared" si="16"/>
        <v>0</v>
      </c>
      <c r="W24" s="67">
        <v>42860</v>
      </c>
      <c r="X24" s="12" t="s">
        <v>3</v>
      </c>
      <c r="Y24" s="6"/>
      <c r="Z24" s="6"/>
      <c r="AA24" s="5">
        <v>42860</v>
      </c>
      <c r="AB24" s="6">
        <v>90</v>
      </c>
      <c r="AC24" s="6">
        <f t="shared" si="9"/>
        <v>99</v>
      </c>
      <c r="AD24" s="43">
        <f t="shared" ref="AD24:AD26" si="19">AC24</f>
        <v>99</v>
      </c>
      <c r="AE24" s="43">
        <f t="shared" si="11"/>
        <v>196.18348623853211</v>
      </c>
      <c r="AF24" s="44">
        <f t="shared" si="17"/>
        <v>0</v>
      </c>
    </row>
    <row r="25" spans="2:32" x14ac:dyDescent="0.3">
      <c r="B25" s="82"/>
      <c r="C25" s="52">
        <v>42891</v>
      </c>
      <c r="D25" s="12">
        <v>200</v>
      </c>
      <c r="E25" s="6">
        <f t="shared" si="1"/>
        <v>396.33027522935782</v>
      </c>
      <c r="F25" s="6"/>
      <c r="G25" s="5">
        <v>42891</v>
      </c>
      <c r="H25" s="6">
        <v>200</v>
      </c>
      <c r="I25" s="6">
        <f t="shared" si="2"/>
        <v>220</v>
      </c>
      <c r="J25" s="6">
        <f t="shared" si="0"/>
        <v>220</v>
      </c>
      <c r="K25" s="6">
        <f t="shared" si="3"/>
        <v>435.9633027522936</v>
      </c>
      <c r="L25" s="6"/>
      <c r="M25" s="52"/>
      <c r="N25" s="12"/>
      <c r="O25" s="6"/>
      <c r="P25" s="6"/>
      <c r="Q25" s="5">
        <v>42877</v>
      </c>
      <c r="R25" s="6">
        <v>90</v>
      </c>
      <c r="S25" s="6">
        <f t="shared" si="5"/>
        <v>99</v>
      </c>
      <c r="T25" s="43">
        <f t="shared" si="18"/>
        <v>99</v>
      </c>
      <c r="U25" s="43">
        <f t="shared" si="7"/>
        <v>196.18348623853211</v>
      </c>
      <c r="V25" s="44">
        <f t="shared" si="16"/>
        <v>0</v>
      </c>
      <c r="W25" s="67"/>
      <c r="X25" s="12"/>
      <c r="Y25" s="6"/>
      <c r="Z25" s="6"/>
      <c r="AA25" s="5">
        <v>42861</v>
      </c>
      <c r="AB25" s="6">
        <v>90</v>
      </c>
      <c r="AC25" s="6">
        <f t="shared" si="9"/>
        <v>99</v>
      </c>
      <c r="AD25" s="43">
        <f t="shared" si="19"/>
        <v>99</v>
      </c>
      <c r="AE25" s="43">
        <f t="shared" si="11"/>
        <v>196.18348623853211</v>
      </c>
      <c r="AF25" s="44">
        <f t="shared" si="17"/>
        <v>0</v>
      </c>
    </row>
    <row r="26" spans="2:32" x14ac:dyDescent="0.3">
      <c r="B26" s="45"/>
      <c r="C26" s="52">
        <v>42892</v>
      </c>
      <c r="D26" s="12">
        <v>200</v>
      </c>
      <c r="E26" s="6">
        <f t="shared" si="1"/>
        <v>396.33027522935782</v>
      </c>
      <c r="F26" s="6"/>
      <c r="G26" s="5">
        <v>42892</v>
      </c>
      <c r="H26" s="6">
        <v>200</v>
      </c>
      <c r="I26" s="6">
        <f t="shared" si="2"/>
        <v>220</v>
      </c>
      <c r="J26" s="6">
        <f t="shared" si="0"/>
        <v>220</v>
      </c>
      <c r="K26" s="6">
        <f t="shared" si="3"/>
        <v>435.9633027522936</v>
      </c>
      <c r="L26" s="6"/>
      <c r="M26" s="45"/>
      <c r="N26" s="45"/>
      <c r="O26" s="6"/>
      <c r="P26" s="45"/>
      <c r="Q26" s="5">
        <v>42878</v>
      </c>
      <c r="R26" s="6">
        <v>90</v>
      </c>
      <c r="S26" s="6">
        <f t="shared" si="5"/>
        <v>99</v>
      </c>
      <c r="T26" s="43">
        <f t="shared" si="18"/>
        <v>99</v>
      </c>
      <c r="U26" s="43">
        <f t="shared" si="7"/>
        <v>196.18348623853211</v>
      </c>
      <c r="V26" s="44"/>
      <c r="W26" s="45"/>
      <c r="X26" s="45"/>
      <c r="Y26" s="6"/>
      <c r="Z26" s="45"/>
      <c r="AA26" s="5">
        <v>42862</v>
      </c>
      <c r="AB26" s="6">
        <v>90</v>
      </c>
      <c r="AC26" s="6">
        <f t="shared" si="9"/>
        <v>99</v>
      </c>
      <c r="AD26" s="43">
        <f t="shared" si="19"/>
        <v>99</v>
      </c>
      <c r="AE26" s="43">
        <f t="shared" si="11"/>
        <v>196.18348623853211</v>
      </c>
      <c r="AF26" s="44"/>
    </row>
    <row r="27" spans="2:32" x14ac:dyDescent="0.3">
      <c r="B27" s="45"/>
      <c r="C27" s="52">
        <v>42893</v>
      </c>
      <c r="D27" s="12">
        <v>200</v>
      </c>
      <c r="E27" s="6">
        <f t="shared" si="1"/>
        <v>396.33027522935782</v>
      </c>
      <c r="F27" s="6"/>
      <c r="G27" s="5">
        <v>42893</v>
      </c>
      <c r="H27" s="6">
        <v>200</v>
      </c>
      <c r="I27" s="6">
        <f t="shared" si="2"/>
        <v>220</v>
      </c>
      <c r="J27" s="6">
        <f t="shared" si="0"/>
        <v>220</v>
      </c>
      <c r="K27" s="6">
        <f t="shared" si="3"/>
        <v>435.9633027522936</v>
      </c>
      <c r="L27" s="6"/>
      <c r="M27" s="45"/>
      <c r="N27" s="45"/>
      <c r="O27" s="6"/>
      <c r="P27" s="45"/>
      <c r="Q27" s="5"/>
      <c r="R27" s="6"/>
      <c r="S27" s="6"/>
      <c r="T27" s="43"/>
      <c r="U27" s="43"/>
      <c r="V27" s="44"/>
      <c r="W27" s="81"/>
      <c r="X27" s="81"/>
      <c r="Y27" s="81"/>
      <c r="Z27" s="81"/>
      <c r="AA27" s="81"/>
      <c r="AB27" s="81"/>
      <c r="AC27" s="81"/>
      <c r="AD27" s="81"/>
      <c r="AE27" s="81"/>
      <c r="AF27" s="81"/>
    </row>
    <row r="28" spans="2:32" x14ac:dyDescent="0.3">
      <c r="B28" s="45"/>
      <c r="C28" s="52">
        <v>42894</v>
      </c>
      <c r="D28" s="12">
        <v>200</v>
      </c>
      <c r="E28" s="6">
        <f t="shared" si="1"/>
        <v>396.33027522935782</v>
      </c>
      <c r="F28" s="6"/>
      <c r="G28" s="5">
        <v>42894</v>
      </c>
      <c r="H28" s="6">
        <v>200</v>
      </c>
      <c r="I28" s="6">
        <f t="shared" si="2"/>
        <v>220</v>
      </c>
      <c r="J28" s="6">
        <f t="shared" si="0"/>
        <v>220</v>
      </c>
      <c r="K28" s="6">
        <f t="shared" si="3"/>
        <v>435.9633027522936</v>
      </c>
      <c r="L28" s="6"/>
      <c r="M28" s="45"/>
      <c r="N28" s="45"/>
      <c r="O28" s="6"/>
      <c r="P28" s="45"/>
      <c r="Q28" s="5"/>
      <c r="R28" s="6"/>
      <c r="S28" s="6"/>
      <c r="T28" s="43"/>
      <c r="U28" s="43"/>
      <c r="V28" s="44"/>
      <c r="W28" s="81"/>
      <c r="X28" s="81"/>
      <c r="Y28" s="81"/>
      <c r="Z28" s="81"/>
      <c r="AA28" s="81"/>
      <c r="AB28" s="81"/>
      <c r="AC28" s="81"/>
      <c r="AD28" s="81"/>
      <c r="AE28" s="81"/>
      <c r="AF28" s="81"/>
    </row>
    <row r="29" spans="2:32" x14ac:dyDescent="0.3">
      <c r="B29" s="45"/>
      <c r="C29" s="52">
        <v>42895</v>
      </c>
      <c r="D29" s="12">
        <v>200</v>
      </c>
      <c r="E29" s="6">
        <f t="shared" si="1"/>
        <v>396.33027522935782</v>
      </c>
      <c r="F29" s="6"/>
      <c r="G29" s="5">
        <v>42895</v>
      </c>
      <c r="H29" s="6">
        <v>200</v>
      </c>
      <c r="I29" s="6">
        <f t="shared" si="2"/>
        <v>220</v>
      </c>
      <c r="J29" s="6">
        <f t="shared" si="0"/>
        <v>220</v>
      </c>
      <c r="K29" s="6">
        <f t="shared" si="3"/>
        <v>435.9633027522936</v>
      </c>
      <c r="L29" s="6"/>
      <c r="M29" s="45"/>
      <c r="N29" s="45"/>
      <c r="O29" s="6"/>
      <c r="P29" s="45"/>
      <c r="Q29" s="45"/>
      <c r="R29" s="45"/>
      <c r="S29" s="45"/>
      <c r="T29" s="43"/>
      <c r="U29" s="43"/>
      <c r="V29" s="43"/>
      <c r="W29" s="81"/>
      <c r="X29" s="81"/>
      <c r="Y29" s="81"/>
      <c r="Z29" s="81"/>
      <c r="AA29" s="81"/>
      <c r="AB29" s="81"/>
      <c r="AC29" s="81"/>
      <c r="AD29" s="81"/>
      <c r="AE29" s="81"/>
      <c r="AF29" s="81"/>
    </row>
    <row r="30" spans="2:32" x14ac:dyDescent="0.3">
      <c r="B30" s="45"/>
      <c r="C30" s="52">
        <v>42896</v>
      </c>
      <c r="D30" s="12">
        <v>200</v>
      </c>
      <c r="E30" s="6">
        <f t="shared" si="1"/>
        <v>396.33027522935782</v>
      </c>
      <c r="F30" s="6"/>
      <c r="G30" s="5">
        <v>42896</v>
      </c>
      <c r="H30" s="6">
        <v>200</v>
      </c>
      <c r="I30" s="6">
        <f t="shared" si="2"/>
        <v>220</v>
      </c>
      <c r="J30" s="6">
        <f t="shared" si="0"/>
        <v>220</v>
      </c>
      <c r="K30" s="6">
        <f t="shared" si="3"/>
        <v>435.9633027522936</v>
      </c>
      <c r="L30" s="6"/>
      <c r="M30" s="45"/>
      <c r="N30" s="45"/>
      <c r="O30" s="6"/>
      <c r="P30" s="45"/>
      <c r="Q30" s="45"/>
      <c r="R30" s="45"/>
      <c r="S30" s="45"/>
      <c r="T30" s="43"/>
      <c r="U30" s="43"/>
      <c r="V30" s="43"/>
      <c r="W30" s="81"/>
      <c r="X30" s="81"/>
      <c r="Y30" s="81"/>
      <c r="Z30" s="81"/>
      <c r="AA30" s="81"/>
      <c r="AB30" s="81"/>
      <c r="AC30" s="81"/>
      <c r="AD30" s="81"/>
      <c r="AE30" s="81"/>
      <c r="AF30" s="81"/>
    </row>
    <row r="31" spans="2:32" x14ac:dyDescent="0.3">
      <c r="B31" s="45"/>
      <c r="C31" s="52">
        <v>42897</v>
      </c>
      <c r="D31" s="12">
        <v>200</v>
      </c>
      <c r="E31" s="6">
        <f t="shared" si="1"/>
        <v>396.33027522935782</v>
      </c>
      <c r="F31" s="6"/>
      <c r="G31" s="5">
        <v>42897</v>
      </c>
      <c r="H31" s="6">
        <v>200</v>
      </c>
      <c r="I31" s="6">
        <f t="shared" si="2"/>
        <v>220</v>
      </c>
      <c r="J31" s="6">
        <f t="shared" si="0"/>
        <v>220</v>
      </c>
      <c r="K31" s="6">
        <f t="shared" si="3"/>
        <v>435.9633027522936</v>
      </c>
      <c r="L31" s="6"/>
      <c r="M31" s="45"/>
      <c r="N31" s="45"/>
      <c r="O31" s="6"/>
      <c r="P31" s="45"/>
      <c r="Q31" s="45"/>
      <c r="R31" s="45"/>
      <c r="S31" s="45"/>
      <c r="T31" s="43"/>
      <c r="U31" s="43"/>
      <c r="V31" s="43"/>
      <c r="W31" s="81"/>
      <c r="X31" s="81"/>
      <c r="Y31" s="81"/>
      <c r="Z31" s="81"/>
      <c r="AA31" s="81"/>
      <c r="AB31" s="81"/>
      <c r="AC31" s="81"/>
      <c r="AD31" s="81"/>
      <c r="AE31" s="81"/>
      <c r="AF31" s="81"/>
    </row>
    <row r="32" spans="2:32" x14ac:dyDescent="0.3">
      <c r="B32" s="45"/>
      <c r="C32" s="52">
        <v>42898</v>
      </c>
      <c r="D32" s="12">
        <v>200</v>
      </c>
      <c r="E32" s="6">
        <f t="shared" si="1"/>
        <v>396.33027522935782</v>
      </c>
      <c r="F32" s="6"/>
      <c r="G32" s="5">
        <v>42898</v>
      </c>
      <c r="H32" s="6">
        <v>200</v>
      </c>
      <c r="I32" s="6">
        <f t="shared" si="2"/>
        <v>220</v>
      </c>
      <c r="J32" s="6">
        <f t="shared" si="0"/>
        <v>220</v>
      </c>
      <c r="K32" s="6">
        <f t="shared" si="3"/>
        <v>435.9633027522936</v>
      </c>
      <c r="L32" s="6"/>
      <c r="M32" s="45"/>
      <c r="N32" s="45"/>
      <c r="O32" s="6"/>
      <c r="P32" s="45"/>
      <c r="Q32" s="45"/>
      <c r="R32" s="45"/>
      <c r="S32" s="45"/>
      <c r="T32" s="43"/>
      <c r="U32" s="43"/>
      <c r="V32" s="43"/>
      <c r="W32" s="81"/>
      <c r="X32" s="81"/>
      <c r="Y32" s="81"/>
      <c r="Z32" s="81"/>
      <c r="AA32" s="81"/>
      <c r="AB32" s="81"/>
      <c r="AC32" s="81"/>
      <c r="AD32" s="81"/>
      <c r="AE32" s="81"/>
      <c r="AF32" s="81"/>
    </row>
    <row r="33" spans="2:32" x14ac:dyDescent="0.3">
      <c r="B33" s="45"/>
      <c r="C33" s="52">
        <v>42899</v>
      </c>
      <c r="D33" s="12">
        <v>200</v>
      </c>
      <c r="E33" s="6">
        <f t="shared" si="1"/>
        <v>396.33027522935782</v>
      </c>
      <c r="F33" s="6"/>
      <c r="G33" s="5">
        <v>42899</v>
      </c>
      <c r="H33" s="6">
        <v>200</v>
      </c>
      <c r="I33" s="6">
        <f t="shared" si="2"/>
        <v>220</v>
      </c>
      <c r="J33" s="6">
        <f t="shared" si="0"/>
        <v>220</v>
      </c>
      <c r="K33" s="6">
        <f t="shared" si="3"/>
        <v>435.9633027522936</v>
      </c>
      <c r="L33" s="6"/>
      <c r="M33" s="45"/>
      <c r="N33" s="45"/>
      <c r="O33" s="6"/>
      <c r="P33" s="45"/>
      <c r="Q33" s="45"/>
      <c r="R33" s="45"/>
      <c r="S33" s="45"/>
      <c r="T33" s="43"/>
      <c r="U33" s="43"/>
      <c r="V33" s="43"/>
      <c r="W33" s="81"/>
      <c r="X33" s="81"/>
      <c r="Y33" s="81"/>
      <c r="Z33" s="81"/>
      <c r="AA33" s="81"/>
      <c r="AB33" s="81"/>
      <c r="AC33" s="81"/>
      <c r="AD33" s="81"/>
      <c r="AE33" s="81"/>
      <c r="AF33" s="81"/>
    </row>
    <row r="34" spans="2:32" x14ac:dyDescent="0.3">
      <c r="B34" s="45"/>
      <c r="C34" s="52">
        <v>42900</v>
      </c>
      <c r="D34" s="12">
        <v>200</v>
      </c>
      <c r="E34" s="6">
        <f t="shared" si="1"/>
        <v>396.33027522935782</v>
      </c>
      <c r="F34" s="6"/>
      <c r="G34" s="5">
        <v>42900</v>
      </c>
      <c r="H34" s="6">
        <v>200</v>
      </c>
      <c r="I34" s="6">
        <f t="shared" si="2"/>
        <v>220</v>
      </c>
      <c r="J34" s="6">
        <f t="shared" si="0"/>
        <v>220</v>
      </c>
      <c r="K34" s="6">
        <f t="shared" si="3"/>
        <v>435.9633027522936</v>
      </c>
      <c r="L34" s="6"/>
      <c r="M34" s="45"/>
      <c r="N34" s="45"/>
      <c r="O34" s="6"/>
      <c r="P34" s="45"/>
      <c r="Q34" s="45"/>
      <c r="R34" s="45"/>
      <c r="S34" s="45"/>
      <c r="T34" s="43"/>
      <c r="U34" s="43"/>
      <c r="V34" s="43"/>
      <c r="W34" s="81"/>
      <c r="X34" s="81"/>
      <c r="Y34" s="81"/>
      <c r="Z34" s="81"/>
      <c r="AA34" s="81"/>
      <c r="AB34" s="81"/>
      <c r="AC34" s="81"/>
      <c r="AD34" s="81"/>
      <c r="AE34" s="81"/>
      <c r="AF34" s="81"/>
    </row>
    <row r="35" spans="2:32" x14ac:dyDescent="0.3">
      <c r="B35" s="45"/>
      <c r="C35" s="52">
        <v>42901</v>
      </c>
      <c r="D35" s="12">
        <v>200</v>
      </c>
      <c r="E35" s="6">
        <f t="shared" si="1"/>
        <v>396.33027522935782</v>
      </c>
      <c r="F35" s="6"/>
      <c r="G35" s="5">
        <v>42901</v>
      </c>
      <c r="H35" s="6">
        <v>200</v>
      </c>
      <c r="I35" s="6">
        <f t="shared" si="2"/>
        <v>220</v>
      </c>
      <c r="J35" s="6">
        <f t="shared" si="0"/>
        <v>220</v>
      </c>
      <c r="K35" s="6">
        <f t="shared" si="3"/>
        <v>435.9633027522936</v>
      </c>
      <c r="L35" s="6"/>
      <c r="M35" s="45"/>
      <c r="N35" s="45"/>
      <c r="O35" s="6"/>
      <c r="P35" s="45"/>
      <c r="Q35" s="45"/>
      <c r="R35" s="45"/>
      <c r="S35" s="45"/>
      <c r="T35" s="43"/>
      <c r="U35" s="43"/>
      <c r="V35" s="43"/>
      <c r="W35" s="81"/>
      <c r="X35" s="81"/>
      <c r="Y35" s="81"/>
      <c r="Z35" s="81"/>
      <c r="AA35" s="81"/>
      <c r="AB35" s="81"/>
      <c r="AC35" s="81"/>
      <c r="AD35" s="81"/>
      <c r="AE35" s="81"/>
      <c r="AF35" s="81"/>
    </row>
    <row r="36" spans="2:32" x14ac:dyDescent="0.3">
      <c r="B36" s="45"/>
      <c r="C36" s="52">
        <v>42902</v>
      </c>
      <c r="D36" s="12">
        <v>200</v>
      </c>
      <c r="E36" s="6">
        <f t="shared" si="1"/>
        <v>396.33027522935782</v>
      </c>
      <c r="F36" s="6"/>
      <c r="G36" s="5">
        <v>42902</v>
      </c>
      <c r="H36" s="6">
        <v>200</v>
      </c>
      <c r="I36" s="6">
        <f t="shared" si="2"/>
        <v>220</v>
      </c>
      <c r="J36" s="6">
        <f t="shared" si="0"/>
        <v>220</v>
      </c>
      <c r="K36" s="6">
        <f t="shared" si="3"/>
        <v>435.9633027522936</v>
      </c>
      <c r="L36" s="6"/>
      <c r="M36" s="45"/>
      <c r="N36" s="45"/>
      <c r="O36" s="6"/>
      <c r="P36" s="45"/>
      <c r="Q36" s="45"/>
      <c r="R36" s="45"/>
      <c r="S36" s="45"/>
      <c r="T36" s="43"/>
      <c r="U36" s="43"/>
      <c r="V36" s="43"/>
      <c r="W36" s="81"/>
      <c r="X36" s="81"/>
      <c r="Y36" s="81"/>
      <c r="Z36" s="81"/>
      <c r="AA36" s="81"/>
      <c r="AB36" s="81"/>
      <c r="AC36" s="81"/>
      <c r="AD36" s="81"/>
      <c r="AE36" s="81"/>
      <c r="AF36" s="81"/>
    </row>
    <row r="37" spans="2:32" x14ac:dyDescent="0.3">
      <c r="B37" s="45"/>
      <c r="C37" s="52">
        <v>42903</v>
      </c>
      <c r="D37" s="12">
        <v>200</v>
      </c>
      <c r="E37" s="6">
        <f t="shared" si="1"/>
        <v>396.33027522935782</v>
      </c>
      <c r="F37" s="6"/>
      <c r="G37" s="5">
        <v>42903</v>
      </c>
      <c r="H37" s="6">
        <v>200</v>
      </c>
      <c r="I37" s="6">
        <f t="shared" si="2"/>
        <v>220</v>
      </c>
      <c r="J37" s="6">
        <f t="shared" si="0"/>
        <v>220</v>
      </c>
      <c r="K37" s="6">
        <f t="shared" si="3"/>
        <v>435.9633027522936</v>
      </c>
      <c r="L37" s="6"/>
      <c r="M37" s="45"/>
      <c r="N37" s="45"/>
      <c r="O37" s="6"/>
      <c r="P37" s="45"/>
      <c r="Q37" s="45"/>
      <c r="R37" s="45"/>
      <c r="S37" s="45"/>
      <c r="T37" s="43"/>
      <c r="U37" s="43"/>
      <c r="V37" s="43"/>
      <c r="W37" s="81"/>
      <c r="X37" s="81"/>
      <c r="Y37" s="81"/>
      <c r="Z37" s="81"/>
      <c r="AA37" s="81"/>
      <c r="AB37" s="81"/>
      <c r="AC37" s="81"/>
      <c r="AD37" s="81"/>
      <c r="AE37" s="81"/>
      <c r="AF37" s="81"/>
    </row>
    <row r="38" spans="2:32" x14ac:dyDescent="0.3">
      <c r="B38" s="45"/>
      <c r="C38" s="52">
        <v>42904</v>
      </c>
      <c r="D38" s="12">
        <v>200</v>
      </c>
      <c r="E38" s="6">
        <f t="shared" si="1"/>
        <v>396.33027522935782</v>
      </c>
      <c r="F38" s="6"/>
      <c r="G38" s="5">
        <v>42904</v>
      </c>
      <c r="H38" s="6">
        <v>200</v>
      </c>
      <c r="I38" s="6">
        <f t="shared" si="2"/>
        <v>220</v>
      </c>
      <c r="J38" s="6">
        <f>I38</f>
        <v>220</v>
      </c>
      <c r="K38" s="6">
        <f t="shared" si="3"/>
        <v>435.9633027522936</v>
      </c>
      <c r="L38" s="14">
        <f>(J37-J38)/J37</f>
        <v>0</v>
      </c>
      <c r="M38" s="45"/>
      <c r="N38" s="45"/>
      <c r="O38" s="6"/>
      <c r="P38" s="45"/>
      <c r="Q38" s="45"/>
      <c r="R38" s="45"/>
      <c r="S38" s="45"/>
      <c r="T38" s="43"/>
      <c r="U38" s="43"/>
      <c r="V38" s="43"/>
      <c r="W38" s="81"/>
      <c r="X38" s="81"/>
      <c r="Y38" s="81"/>
      <c r="Z38" s="81"/>
      <c r="AA38" s="81"/>
      <c r="AB38" s="81"/>
      <c r="AC38" s="81"/>
      <c r="AD38" s="81"/>
      <c r="AE38" s="81"/>
      <c r="AF38" s="81"/>
    </row>
    <row r="39" spans="2:32" x14ac:dyDescent="0.3">
      <c r="B39" s="45"/>
      <c r="C39" s="52">
        <v>42905</v>
      </c>
      <c r="D39" s="12">
        <v>150</v>
      </c>
      <c r="E39" s="6">
        <f t="shared" si="1"/>
        <v>297.24770642201833</v>
      </c>
      <c r="F39" s="73">
        <f>(D38-D39)/D38</f>
        <v>0.25</v>
      </c>
      <c r="G39" s="5">
        <v>42905</v>
      </c>
      <c r="H39" s="6">
        <v>200</v>
      </c>
      <c r="I39" s="6">
        <f t="shared" ref="I39" si="20">H39+(H39*0.1)</f>
        <v>220</v>
      </c>
      <c r="J39" s="6">
        <f>I39</f>
        <v>220</v>
      </c>
      <c r="K39" s="6">
        <f t="shared" si="3"/>
        <v>435.9633027522936</v>
      </c>
      <c r="L39" s="14"/>
      <c r="M39" s="45"/>
      <c r="N39" s="45"/>
      <c r="O39" s="6"/>
      <c r="P39" s="45"/>
      <c r="Q39" s="45"/>
      <c r="R39" s="45"/>
      <c r="S39" s="45"/>
      <c r="T39" s="43"/>
      <c r="U39" s="43"/>
      <c r="V39" s="43"/>
      <c r="W39" s="81"/>
      <c r="X39" s="81"/>
      <c r="Y39" s="81"/>
      <c r="Z39" s="81"/>
      <c r="AA39" s="81"/>
      <c r="AB39" s="81"/>
      <c r="AC39" s="81"/>
      <c r="AD39" s="81"/>
      <c r="AE39" s="81"/>
      <c r="AF39" s="81"/>
    </row>
    <row r="40" spans="2:32" x14ac:dyDescent="0.3">
      <c r="B40" s="45"/>
      <c r="C40" s="52">
        <v>42906</v>
      </c>
      <c r="D40" s="12">
        <v>150</v>
      </c>
      <c r="E40" s="6">
        <f t="shared" si="1"/>
        <v>297.24770642201833</v>
      </c>
      <c r="F40" s="73"/>
      <c r="G40" s="5">
        <v>42906</v>
      </c>
      <c r="H40" s="6">
        <v>200</v>
      </c>
      <c r="I40" s="6">
        <f t="shared" si="2"/>
        <v>220</v>
      </c>
      <c r="J40" s="47">
        <v>176</v>
      </c>
      <c r="K40" s="6">
        <f t="shared" si="3"/>
        <v>348.77064220183485</v>
      </c>
      <c r="L40" s="14">
        <f>(J38-J40)/J38</f>
        <v>0.2</v>
      </c>
      <c r="M40" s="45"/>
      <c r="N40" s="45"/>
      <c r="O40" s="6"/>
      <c r="P40" s="45"/>
      <c r="Q40" s="45"/>
      <c r="R40" s="45"/>
      <c r="S40" s="45"/>
      <c r="T40" s="43"/>
      <c r="U40" s="43"/>
      <c r="V40" s="43"/>
      <c r="W40" s="81"/>
      <c r="X40" s="81"/>
      <c r="Y40" s="81"/>
      <c r="Z40" s="81"/>
      <c r="AA40" s="81"/>
      <c r="AB40" s="81"/>
      <c r="AC40" s="81"/>
      <c r="AD40" s="81"/>
      <c r="AE40" s="81"/>
      <c r="AF40" s="81"/>
    </row>
    <row r="41" spans="2:32" x14ac:dyDescent="0.3">
      <c r="B41" s="45"/>
      <c r="C41" s="52">
        <v>42907</v>
      </c>
      <c r="D41" s="12">
        <v>90</v>
      </c>
      <c r="E41" s="6">
        <f t="shared" si="1"/>
        <v>178.348623853211</v>
      </c>
      <c r="F41" s="73">
        <f t="shared" ref="F41" si="21">(D40-D41)/D40</f>
        <v>0.4</v>
      </c>
      <c r="G41" s="5">
        <v>42907</v>
      </c>
      <c r="H41" s="6">
        <v>150</v>
      </c>
      <c r="I41" s="6">
        <f t="shared" si="2"/>
        <v>165</v>
      </c>
      <c r="J41" s="6">
        <f>I41</f>
        <v>165</v>
      </c>
      <c r="K41" s="6">
        <f t="shared" si="3"/>
        <v>326.97247706422019</v>
      </c>
      <c r="L41" s="14">
        <f t="shared" ref="L41:L47" si="22">(J40-J41)/J40</f>
        <v>6.25E-2</v>
      </c>
      <c r="M41" s="45"/>
      <c r="N41" s="45"/>
      <c r="O41" s="6"/>
      <c r="P41" s="45"/>
      <c r="Q41" s="45"/>
      <c r="R41" s="45"/>
      <c r="S41" s="45"/>
      <c r="T41" s="43"/>
      <c r="U41" s="43"/>
      <c r="V41" s="43"/>
      <c r="W41" s="81"/>
      <c r="X41" s="81"/>
      <c r="Y41" s="81"/>
      <c r="Z41" s="81"/>
      <c r="AA41" s="81"/>
      <c r="AB41" s="81"/>
      <c r="AC41" s="81"/>
      <c r="AD41" s="81"/>
      <c r="AE41" s="81"/>
      <c r="AF41" s="81"/>
    </row>
    <row r="42" spans="2:32" x14ac:dyDescent="0.3">
      <c r="B42" s="45"/>
      <c r="C42" s="52">
        <v>42908</v>
      </c>
      <c r="D42" s="12">
        <v>90</v>
      </c>
      <c r="E42" s="6">
        <f t="shared" si="1"/>
        <v>178.348623853211</v>
      </c>
      <c r="F42" s="6"/>
      <c r="G42" s="5">
        <v>42908</v>
      </c>
      <c r="H42" s="6">
        <v>150</v>
      </c>
      <c r="I42" s="6">
        <f t="shared" si="2"/>
        <v>165</v>
      </c>
      <c r="J42" s="47">
        <v>132</v>
      </c>
      <c r="K42" s="6">
        <f t="shared" si="3"/>
        <v>261.57798165137615</v>
      </c>
      <c r="L42" s="14">
        <f t="shared" si="22"/>
        <v>0.2</v>
      </c>
      <c r="M42" s="45"/>
      <c r="N42" s="45"/>
      <c r="O42" s="6"/>
      <c r="P42" s="45"/>
      <c r="Q42" s="45"/>
      <c r="R42" s="45"/>
      <c r="S42" s="45"/>
      <c r="T42" s="43"/>
      <c r="U42" s="43"/>
      <c r="V42" s="43"/>
      <c r="W42" s="81"/>
      <c r="X42" s="81"/>
      <c r="Y42" s="81"/>
      <c r="Z42" s="81"/>
      <c r="AA42" s="81"/>
      <c r="AB42" s="81"/>
      <c r="AC42" s="81"/>
      <c r="AD42" s="81"/>
      <c r="AE42" s="81"/>
      <c r="AF42" s="81"/>
    </row>
    <row r="43" spans="2:32" x14ac:dyDescent="0.3">
      <c r="B43" s="45"/>
      <c r="C43" s="52">
        <v>42909</v>
      </c>
      <c r="D43" s="12">
        <v>90</v>
      </c>
      <c r="E43" s="6">
        <f t="shared" si="1"/>
        <v>178.348623853211</v>
      </c>
      <c r="F43" s="6"/>
      <c r="G43" s="5">
        <v>42909</v>
      </c>
      <c r="H43" s="6">
        <v>150</v>
      </c>
      <c r="I43" s="6">
        <f t="shared" si="2"/>
        <v>165</v>
      </c>
      <c r="J43" s="47">
        <v>105.6</v>
      </c>
      <c r="K43" s="6">
        <f t="shared" si="3"/>
        <v>209.26238532110091</v>
      </c>
      <c r="L43" s="14">
        <f t="shared" si="22"/>
        <v>0.20000000000000004</v>
      </c>
      <c r="M43" s="45"/>
      <c r="N43" s="45"/>
      <c r="O43" s="6"/>
      <c r="P43" s="45"/>
      <c r="Q43" s="45"/>
      <c r="R43" s="45"/>
      <c r="S43" s="45"/>
      <c r="T43" s="43"/>
      <c r="U43" s="43"/>
      <c r="V43" s="43"/>
      <c r="W43" s="81"/>
      <c r="X43" s="81"/>
      <c r="Y43" s="81"/>
      <c r="Z43" s="81"/>
      <c r="AA43" s="81"/>
      <c r="AB43" s="81"/>
      <c r="AC43" s="81"/>
      <c r="AD43" s="81"/>
      <c r="AE43" s="81"/>
      <c r="AF43" s="81"/>
    </row>
    <row r="44" spans="2:32" x14ac:dyDescent="0.3">
      <c r="B44" s="45"/>
      <c r="C44" s="52">
        <v>42910</v>
      </c>
      <c r="D44" s="56" t="s">
        <v>3</v>
      </c>
      <c r="E44" s="45"/>
      <c r="F44" s="45"/>
      <c r="G44" s="5">
        <v>42910</v>
      </c>
      <c r="H44" s="6">
        <v>90</v>
      </c>
      <c r="I44" s="6">
        <f t="shared" si="2"/>
        <v>99</v>
      </c>
      <c r="J44" s="6">
        <f>I44</f>
        <v>99</v>
      </c>
      <c r="K44" s="6">
        <f t="shared" si="3"/>
        <v>196.18348623853211</v>
      </c>
      <c r="L44" s="14">
        <f t="shared" si="22"/>
        <v>6.2499999999999951E-2</v>
      </c>
      <c r="M44" s="45"/>
      <c r="N44" s="45"/>
      <c r="O44" s="6"/>
      <c r="P44" s="45"/>
      <c r="Q44" s="45"/>
      <c r="R44" s="45"/>
      <c r="S44" s="45"/>
      <c r="T44" s="43"/>
      <c r="U44" s="43"/>
      <c r="V44" s="43"/>
      <c r="W44" s="81"/>
      <c r="X44" s="81"/>
      <c r="Y44" s="81"/>
      <c r="Z44" s="81"/>
      <c r="AA44" s="81"/>
      <c r="AB44" s="81"/>
      <c r="AC44" s="81"/>
      <c r="AD44" s="81"/>
      <c r="AE44" s="81"/>
      <c r="AF44" s="81"/>
    </row>
    <row r="45" spans="2:32" x14ac:dyDescent="0.3">
      <c r="B45" s="45"/>
      <c r="C45" s="46"/>
      <c r="D45" s="45"/>
      <c r="E45" s="45"/>
      <c r="F45" s="45"/>
      <c r="G45" s="5">
        <v>42911</v>
      </c>
      <c r="H45" s="6">
        <v>90</v>
      </c>
      <c r="I45" s="6">
        <f t="shared" si="2"/>
        <v>99</v>
      </c>
      <c r="J45" s="6">
        <f t="shared" ref="J45:J47" si="23">I45</f>
        <v>99</v>
      </c>
      <c r="K45" s="6">
        <f t="shared" si="3"/>
        <v>196.18348623853211</v>
      </c>
      <c r="L45" s="14">
        <f t="shared" si="22"/>
        <v>0</v>
      </c>
      <c r="M45" s="45"/>
      <c r="N45" s="45"/>
      <c r="O45" s="6"/>
      <c r="P45" s="45"/>
      <c r="Q45" s="45"/>
      <c r="R45" s="45"/>
      <c r="S45" s="45"/>
      <c r="T45" s="43"/>
      <c r="U45" s="43"/>
      <c r="V45" s="43"/>
      <c r="W45" s="81"/>
      <c r="X45" s="81"/>
      <c r="Y45" s="81"/>
      <c r="Z45" s="81"/>
      <c r="AA45" s="81"/>
      <c r="AB45" s="81"/>
      <c r="AC45" s="81"/>
      <c r="AD45" s="81"/>
      <c r="AE45" s="81"/>
      <c r="AF45" s="81"/>
    </row>
    <row r="46" spans="2:32" x14ac:dyDescent="0.3">
      <c r="B46" s="45"/>
      <c r="C46" s="46"/>
      <c r="D46" s="45"/>
      <c r="E46" s="45"/>
      <c r="F46" s="45"/>
      <c r="G46" s="5">
        <v>42912</v>
      </c>
      <c r="H46" s="6">
        <v>90</v>
      </c>
      <c r="I46" s="6">
        <f t="shared" si="2"/>
        <v>99</v>
      </c>
      <c r="J46" s="6">
        <f t="shared" si="23"/>
        <v>99</v>
      </c>
      <c r="K46" s="6">
        <f t="shared" si="3"/>
        <v>196.18348623853211</v>
      </c>
      <c r="L46" s="14">
        <f t="shared" si="22"/>
        <v>0</v>
      </c>
      <c r="M46" s="45"/>
      <c r="N46" s="45"/>
      <c r="O46" s="6"/>
      <c r="P46" s="45"/>
      <c r="Q46" s="45"/>
      <c r="R46" s="45"/>
      <c r="S46" s="45"/>
      <c r="T46" s="43"/>
      <c r="U46" s="43"/>
      <c r="V46" s="43"/>
      <c r="W46" s="81"/>
      <c r="X46" s="81"/>
      <c r="Y46" s="81"/>
      <c r="Z46" s="81"/>
      <c r="AA46" s="81"/>
      <c r="AB46" s="81"/>
      <c r="AC46" s="81"/>
      <c r="AD46" s="81"/>
      <c r="AE46" s="81"/>
      <c r="AF46" s="81"/>
    </row>
    <row r="47" spans="2:32" x14ac:dyDescent="0.3">
      <c r="B47" s="37"/>
      <c r="C47" s="7"/>
      <c r="D47" s="7"/>
      <c r="E47" s="7"/>
      <c r="F47" s="7"/>
      <c r="G47" s="5">
        <v>42913</v>
      </c>
      <c r="H47" s="6">
        <v>90</v>
      </c>
      <c r="I47" s="6">
        <f t="shared" si="2"/>
        <v>99</v>
      </c>
      <c r="J47" s="6">
        <f t="shared" si="23"/>
        <v>99</v>
      </c>
      <c r="K47" s="6">
        <f t="shared" si="3"/>
        <v>196.18348623853211</v>
      </c>
      <c r="L47" s="14">
        <f t="shared" si="22"/>
        <v>0</v>
      </c>
      <c r="M47" s="7"/>
      <c r="N47" s="7"/>
      <c r="O47" s="6"/>
      <c r="P47" s="7"/>
      <c r="Q47" s="7"/>
      <c r="R47" s="9"/>
      <c r="S47" s="9"/>
      <c r="T47" s="43"/>
      <c r="U47" s="43"/>
      <c r="V47" s="43"/>
      <c r="W47" s="81"/>
      <c r="X47" s="81"/>
      <c r="Y47" s="81"/>
      <c r="Z47" s="81"/>
      <c r="AA47" s="81"/>
      <c r="AB47" s="81"/>
      <c r="AC47" s="81"/>
      <c r="AD47" s="81"/>
      <c r="AE47" s="81"/>
      <c r="AF47" s="81"/>
    </row>
    <row r="48" spans="2:32" x14ac:dyDescent="0.3">
      <c r="B48" s="65" t="s">
        <v>10</v>
      </c>
      <c r="C48" s="7">
        <f>COUNT(C4:C43)</f>
        <v>40</v>
      </c>
      <c r="D48" s="7"/>
      <c r="E48" s="7"/>
      <c r="F48" s="7"/>
      <c r="G48" s="7">
        <f>COUNT(G4:G47)</f>
        <v>44</v>
      </c>
      <c r="H48" s="6"/>
      <c r="I48" s="6"/>
      <c r="J48" s="6"/>
      <c r="K48" s="6"/>
      <c r="L48" s="14"/>
      <c r="M48" s="7">
        <f>COUNT(M4:M24)</f>
        <v>21</v>
      </c>
      <c r="N48" s="7"/>
      <c r="O48" s="6"/>
      <c r="P48" s="7"/>
      <c r="Q48" s="7">
        <f>COUNT(Q4:Q26)</f>
        <v>23</v>
      </c>
      <c r="R48" s="9"/>
      <c r="S48" s="9"/>
      <c r="T48" s="43"/>
      <c r="U48" s="43"/>
      <c r="V48" s="43"/>
      <c r="W48" s="81"/>
      <c r="X48" s="81"/>
      <c r="Y48" s="81"/>
      <c r="Z48" s="81"/>
      <c r="AA48" s="81"/>
      <c r="AB48" s="81"/>
      <c r="AC48" s="81"/>
      <c r="AD48" s="81"/>
      <c r="AE48" s="81"/>
      <c r="AF48" s="81"/>
    </row>
    <row r="49" spans="2:32" ht="45" customHeight="1" x14ac:dyDescent="0.3">
      <c r="B49" s="8" t="s">
        <v>39</v>
      </c>
      <c r="C49" s="10"/>
      <c r="D49" s="10"/>
      <c r="E49" s="61">
        <f>SUM(E4:E43)</f>
        <v>15001.100917431202</v>
      </c>
      <c r="F49" s="10"/>
      <c r="G49" s="7"/>
      <c r="H49" s="7"/>
      <c r="I49" s="7"/>
      <c r="J49" s="7"/>
      <c r="K49" s="58">
        <f>SUM(K4:K47)</f>
        <v>17625.99633027524</v>
      </c>
      <c r="L49" s="7"/>
      <c r="M49" s="10"/>
      <c r="N49" s="10"/>
      <c r="O49" s="58">
        <f>SUM(O4:O23)</f>
        <v>7074.4954128440377</v>
      </c>
      <c r="P49" s="10"/>
      <c r="Q49" s="39"/>
      <c r="R49" s="9"/>
      <c r="S49" s="9"/>
      <c r="T49" s="43"/>
      <c r="U49" s="62">
        <f>SUM(U4:U26)</f>
        <v>8470.7669724770603</v>
      </c>
      <c r="V49" s="43"/>
      <c r="W49" s="81"/>
      <c r="X49" s="81"/>
      <c r="Y49" s="81">
        <f>SUM(Y4:Y23)</f>
        <v>7074.4954128440377</v>
      </c>
      <c r="Z49" s="81"/>
      <c r="AA49" s="81"/>
      <c r="AB49" s="81"/>
      <c r="AC49" s="81"/>
      <c r="AD49" s="81"/>
      <c r="AE49" s="81">
        <f>SUM(AE4:AE26)</f>
        <v>8470.7669724770603</v>
      </c>
      <c r="AF49" s="81"/>
    </row>
    <row r="50" spans="2:32" ht="41.4" x14ac:dyDescent="0.3">
      <c r="B50" s="8" t="s">
        <v>40</v>
      </c>
      <c r="C50" s="9"/>
      <c r="D50" s="9"/>
      <c r="E50" s="39"/>
      <c r="F50" s="9"/>
      <c r="G50" s="10"/>
      <c r="H50" s="10"/>
      <c r="I50" s="10"/>
      <c r="J50" s="10"/>
      <c r="K50" s="63">
        <f>K49-E49</f>
        <v>2624.8954128440382</v>
      </c>
      <c r="L50" s="10"/>
      <c r="M50" s="9"/>
      <c r="N50" s="9"/>
      <c r="O50" s="6"/>
      <c r="P50" s="9"/>
      <c r="Q50" s="9"/>
      <c r="R50" s="10"/>
      <c r="S50" s="10"/>
      <c r="T50" s="10"/>
      <c r="U50" s="64">
        <f>U49-O49</f>
        <v>1396.2715596330227</v>
      </c>
      <c r="V50" s="43"/>
      <c r="W50" s="81"/>
      <c r="X50" s="81"/>
      <c r="Y50" s="81"/>
      <c r="Z50" s="81"/>
      <c r="AA50" s="81"/>
      <c r="AB50" s="81"/>
      <c r="AC50" s="81"/>
      <c r="AD50" s="81"/>
      <c r="AE50" s="81">
        <f>AE49-Y49</f>
        <v>1396.2715596330227</v>
      </c>
      <c r="AF50" s="81"/>
    </row>
  </sheetData>
  <mergeCells count="5">
    <mergeCell ref="B4:B25"/>
    <mergeCell ref="C2:L2"/>
    <mergeCell ref="M2:V2"/>
    <mergeCell ref="W2:AF2"/>
    <mergeCell ref="W1:A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49"/>
  <sheetViews>
    <sheetView workbookViewId="0">
      <selection activeCell="D4" sqref="D4"/>
    </sheetView>
  </sheetViews>
  <sheetFormatPr defaultRowHeight="13.8" x14ac:dyDescent="0.3"/>
  <cols>
    <col min="1" max="1" width="8.88671875" style="16"/>
    <col min="2" max="2" width="14.77734375" style="21" customWidth="1"/>
    <col min="3" max="5" width="8.88671875" style="21"/>
    <col min="6" max="6" width="11" style="21" customWidth="1"/>
    <col min="7" max="7" width="8.88671875" style="30"/>
    <col min="8" max="8" width="10.109375" style="30" customWidth="1"/>
    <col min="9" max="9" width="9.6640625" style="30" customWidth="1"/>
    <col min="10" max="10" width="11.88671875" style="16" customWidth="1"/>
    <col min="11" max="16384" width="8.88671875" style="16"/>
  </cols>
  <sheetData>
    <row r="2" spans="2:11" ht="14.4" customHeight="1" x14ac:dyDescent="0.3">
      <c r="B2" s="6"/>
      <c r="C2" s="96" t="s">
        <v>9</v>
      </c>
      <c r="D2" s="97"/>
      <c r="E2" s="98"/>
      <c r="F2" s="15"/>
      <c r="G2" s="25"/>
      <c r="H2" s="25"/>
      <c r="I2" s="25"/>
      <c r="J2" s="22"/>
    </row>
    <row r="3" spans="2:11" ht="14.4" customHeight="1" x14ac:dyDescent="0.3">
      <c r="B3" s="6" t="s">
        <v>20</v>
      </c>
      <c r="C3" s="17"/>
      <c r="D3" s="35"/>
      <c r="E3" s="36"/>
      <c r="F3" s="15"/>
      <c r="G3" s="25"/>
      <c r="H3" s="34"/>
      <c r="I3" s="34" t="s">
        <v>15</v>
      </c>
      <c r="J3" s="22"/>
    </row>
    <row r="4" spans="2:11" ht="82.8" x14ac:dyDescent="0.3">
      <c r="B4" s="6"/>
      <c r="C4" s="17" t="s">
        <v>24</v>
      </c>
      <c r="D4" s="12" t="s">
        <v>25</v>
      </c>
      <c r="E4" s="18" t="s">
        <v>17</v>
      </c>
      <c r="F4" s="12" t="s">
        <v>12</v>
      </c>
      <c r="G4" s="18" t="s">
        <v>17</v>
      </c>
      <c r="H4" s="12" t="s">
        <v>18</v>
      </c>
      <c r="I4" s="12" t="s">
        <v>19</v>
      </c>
      <c r="J4" s="12" t="s">
        <v>12</v>
      </c>
    </row>
    <row r="5" spans="2:11" ht="13.8" customHeight="1" x14ac:dyDescent="0.3">
      <c r="B5" s="99" t="s">
        <v>6</v>
      </c>
      <c r="C5" s="6">
        <v>1</v>
      </c>
      <c r="D5" s="6">
        <v>600</v>
      </c>
      <c r="E5" s="6">
        <v>1</v>
      </c>
      <c r="F5" s="15"/>
      <c r="G5" s="6">
        <v>1</v>
      </c>
      <c r="H5" s="6">
        <v>600</v>
      </c>
      <c r="I5" s="25">
        <f>H5</f>
        <v>600</v>
      </c>
      <c r="J5" s="22"/>
    </row>
    <row r="6" spans="2:11" x14ac:dyDescent="0.3">
      <c r="B6" s="100"/>
      <c r="C6" s="6">
        <v>2</v>
      </c>
      <c r="D6" s="6">
        <v>600</v>
      </c>
      <c r="E6" s="6">
        <v>2</v>
      </c>
      <c r="F6" s="19"/>
      <c r="G6" s="6">
        <v>2</v>
      </c>
      <c r="H6" s="6">
        <v>600</v>
      </c>
      <c r="I6" s="25">
        <f t="shared" ref="I6:I8" si="0">H6</f>
        <v>600</v>
      </c>
      <c r="J6" s="19"/>
      <c r="K6" s="24"/>
    </row>
    <row r="7" spans="2:11" x14ac:dyDescent="0.3">
      <c r="B7" s="8"/>
      <c r="C7" s="6">
        <v>3</v>
      </c>
      <c r="D7" s="6">
        <v>600</v>
      </c>
      <c r="E7" s="6">
        <v>3</v>
      </c>
      <c r="F7" s="19"/>
      <c r="G7" s="6">
        <v>3</v>
      </c>
      <c r="H7" s="6">
        <v>600</v>
      </c>
      <c r="I7" s="25">
        <f t="shared" si="0"/>
        <v>600</v>
      </c>
      <c r="J7" s="19"/>
      <c r="K7" s="24"/>
    </row>
    <row r="8" spans="2:11" x14ac:dyDescent="0.3">
      <c r="B8" s="8"/>
      <c r="C8" s="6">
        <v>4</v>
      </c>
      <c r="D8" s="6">
        <v>600</v>
      </c>
      <c r="E8" s="6">
        <v>4</v>
      </c>
      <c r="F8" s="19"/>
      <c r="G8" s="6">
        <v>4</v>
      </c>
      <c r="H8" s="6">
        <v>600</v>
      </c>
      <c r="I8" s="25">
        <f t="shared" si="0"/>
        <v>600</v>
      </c>
      <c r="J8" s="19">
        <f t="shared" ref="J8:J24" si="1">(I7-I8)/I7</f>
        <v>0</v>
      </c>
      <c r="K8" s="24"/>
    </row>
    <row r="9" spans="2:11" x14ac:dyDescent="0.3">
      <c r="B9" s="8"/>
      <c r="C9" s="6">
        <v>5</v>
      </c>
      <c r="D9" s="6">
        <v>400</v>
      </c>
      <c r="E9" s="6">
        <v>5</v>
      </c>
      <c r="F9" s="19">
        <f>(D8-D9)/D8</f>
        <v>0.33333333333333331</v>
      </c>
      <c r="G9" s="6">
        <v>5</v>
      </c>
      <c r="H9" s="25">
        <v>400</v>
      </c>
      <c r="I9" s="40">
        <f>I8-(I8*0.2)</f>
        <v>480</v>
      </c>
      <c r="J9" s="19">
        <f t="shared" si="1"/>
        <v>0.2</v>
      </c>
      <c r="K9" s="24"/>
    </row>
    <row r="10" spans="2:11" x14ac:dyDescent="0.3">
      <c r="B10" s="8"/>
      <c r="C10" s="6">
        <v>6</v>
      </c>
      <c r="D10" s="6">
        <v>400</v>
      </c>
      <c r="E10" s="6">
        <v>6</v>
      </c>
      <c r="F10" s="19"/>
      <c r="G10" s="6">
        <v>6</v>
      </c>
      <c r="H10" s="25">
        <v>400</v>
      </c>
      <c r="I10" s="25">
        <v>400</v>
      </c>
      <c r="J10" s="19">
        <f t="shared" si="1"/>
        <v>0.16666666666666666</v>
      </c>
      <c r="K10" s="24"/>
    </row>
    <row r="11" spans="2:11" x14ac:dyDescent="0.3">
      <c r="B11" s="8"/>
      <c r="C11" s="6">
        <v>7</v>
      </c>
      <c r="D11" s="6">
        <v>285</v>
      </c>
      <c r="E11" s="6">
        <v>7</v>
      </c>
      <c r="F11" s="19">
        <f>(D10-D11)/D10</f>
        <v>0.28749999999999998</v>
      </c>
      <c r="G11" s="6">
        <v>7</v>
      </c>
      <c r="H11" s="25">
        <v>400</v>
      </c>
      <c r="I11" s="25">
        <f>H11</f>
        <v>400</v>
      </c>
      <c r="J11" s="19">
        <f t="shared" si="1"/>
        <v>0</v>
      </c>
      <c r="K11" s="24"/>
    </row>
    <row r="12" spans="2:11" x14ac:dyDescent="0.3">
      <c r="B12" s="8"/>
      <c r="C12" s="6">
        <v>8</v>
      </c>
      <c r="D12" s="6">
        <v>285</v>
      </c>
      <c r="E12" s="6">
        <v>8</v>
      </c>
      <c r="F12" s="19"/>
      <c r="G12" s="6">
        <v>8</v>
      </c>
      <c r="H12" s="25">
        <v>285</v>
      </c>
      <c r="I12" s="40">
        <v>320</v>
      </c>
      <c r="J12" s="19">
        <f t="shared" si="1"/>
        <v>0.2</v>
      </c>
      <c r="K12" s="24"/>
    </row>
    <row r="13" spans="2:11" x14ac:dyDescent="0.3">
      <c r="B13" s="8"/>
      <c r="C13" s="6">
        <v>9</v>
      </c>
      <c r="D13" s="6">
        <v>285</v>
      </c>
      <c r="E13" s="6">
        <v>9</v>
      </c>
      <c r="F13" s="19"/>
      <c r="G13" s="6">
        <v>9</v>
      </c>
      <c r="H13" s="25">
        <v>285</v>
      </c>
      <c r="I13" s="25">
        <f>H13</f>
        <v>285</v>
      </c>
      <c r="J13" s="19">
        <f t="shared" si="1"/>
        <v>0.109375</v>
      </c>
      <c r="K13" s="24"/>
    </row>
    <row r="14" spans="2:11" x14ac:dyDescent="0.3">
      <c r="B14" s="8"/>
      <c r="C14" s="6">
        <v>10</v>
      </c>
      <c r="D14" s="6">
        <v>170</v>
      </c>
      <c r="E14" s="6">
        <v>10</v>
      </c>
      <c r="F14" s="19">
        <f>(D13-D14)/D13</f>
        <v>0.40350877192982454</v>
      </c>
      <c r="G14" s="6">
        <v>10</v>
      </c>
      <c r="H14" s="25">
        <v>285</v>
      </c>
      <c r="I14" s="25">
        <v>285</v>
      </c>
      <c r="J14" s="19">
        <f t="shared" si="1"/>
        <v>0</v>
      </c>
      <c r="K14" s="24"/>
    </row>
    <row r="15" spans="2:11" x14ac:dyDescent="0.3">
      <c r="B15" s="8"/>
      <c r="C15" s="6">
        <v>11</v>
      </c>
      <c r="D15" s="6">
        <v>170</v>
      </c>
      <c r="E15" s="6">
        <v>11</v>
      </c>
      <c r="F15" s="19"/>
      <c r="G15" s="6">
        <v>11</v>
      </c>
      <c r="H15" s="25">
        <v>285</v>
      </c>
      <c r="I15" s="40">
        <v>228</v>
      </c>
      <c r="J15" s="19">
        <f t="shared" si="1"/>
        <v>0.2</v>
      </c>
    </row>
    <row r="16" spans="2:11" x14ac:dyDescent="0.3">
      <c r="B16" s="8"/>
      <c r="C16" s="6">
        <v>12</v>
      </c>
      <c r="D16" s="6">
        <v>170</v>
      </c>
      <c r="E16" s="6">
        <v>12</v>
      </c>
      <c r="F16" s="19"/>
      <c r="G16" s="6">
        <v>12</v>
      </c>
      <c r="H16" s="25">
        <v>170</v>
      </c>
      <c r="I16" s="40">
        <v>182.4</v>
      </c>
      <c r="J16" s="19">
        <f t="shared" si="1"/>
        <v>0.19999999999999998</v>
      </c>
    </row>
    <row r="17" spans="2:10" x14ac:dyDescent="0.3">
      <c r="B17" s="8"/>
      <c r="C17" s="6">
        <v>13</v>
      </c>
      <c r="D17" s="6">
        <v>95</v>
      </c>
      <c r="E17" s="6">
        <v>13</v>
      </c>
      <c r="F17" s="19">
        <f>(D16-D17)/D16</f>
        <v>0.44117647058823528</v>
      </c>
      <c r="G17" s="6">
        <v>13</v>
      </c>
      <c r="H17" s="25">
        <v>170</v>
      </c>
      <c r="I17" s="25">
        <f t="shared" ref="I17:I19" si="2">H17</f>
        <v>170</v>
      </c>
      <c r="J17" s="19">
        <f t="shared" si="1"/>
        <v>6.7982456140350908E-2</v>
      </c>
    </row>
    <row r="18" spans="2:10" x14ac:dyDescent="0.3">
      <c r="B18" s="8"/>
      <c r="C18" s="6">
        <v>14</v>
      </c>
      <c r="D18" s="6">
        <v>95</v>
      </c>
      <c r="E18" s="6">
        <v>14</v>
      </c>
      <c r="F18" s="19"/>
      <c r="G18" s="6">
        <v>14</v>
      </c>
      <c r="H18" s="25">
        <v>170</v>
      </c>
      <c r="I18" s="25">
        <v>170</v>
      </c>
      <c r="J18" s="19">
        <f t="shared" si="1"/>
        <v>0</v>
      </c>
    </row>
    <row r="19" spans="2:10" x14ac:dyDescent="0.3">
      <c r="B19" s="8"/>
      <c r="C19" s="6">
        <v>15</v>
      </c>
      <c r="D19" s="6">
        <v>95</v>
      </c>
      <c r="E19" s="6">
        <v>15</v>
      </c>
      <c r="F19" s="19"/>
      <c r="G19" s="6">
        <v>15</v>
      </c>
      <c r="H19" s="25">
        <v>170</v>
      </c>
      <c r="I19" s="25">
        <f t="shared" si="2"/>
        <v>170</v>
      </c>
      <c r="J19" s="19">
        <f t="shared" si="1"/>
        <v>0</v>
      </c>
    </row>
    <row r="20" spans="2:10" x14ac:dyDescent="0.3">
      <c r="B20" s="8"/>
      <c r="C20" s="6">
        <v>16</v>
      </c>
      <c r="D20" s="6">
        <v>95</v>
      </c>
      <c r="E20" s="6">
        <v>16</v>
      </c>
      <c r="F20" s="19"/>
      <c r="G20" s="6">
        <v>16</v>
      </c>
      <c r="H20" s="25">
        <v>95</v>
      </c>
      <c r="I20" s="40">
        <v>136</v>
      </c>
      <c r="J20" s="19">
        <f t="shared" si="1"/>
        <v>0.2</v>
      </c>
    </row>
    <row r="21" spans="2:10" x14ac:dyDescent="0.3">
      <c r="B21" s="8"/>
      <c r="C21" s="6">
        <v>17</v>
      </c>
      <c r="D21" s="6" t="s">
        <v>3</v>
      </c>
      <c r="E21" s="15"/>
      <c r="F21" s="15"/>
      <c r="G21" s="6">
        <v>17</v>
      </c>
      <c r="H21" s="25">
        <v>95</v>
      </c>
      <c r="I21" s="40">
        <v>108.8</v>
      </c>
      <c r="J21" s="19">
        <f t="shared" si="1"/>
        <v>0.2</v>
      </c>
    </row>
    <row r="22" spans="2:10" x14ac:dyDescent="0.3">
      <c r="B22" s="12"/>
      <c r="C22" s="12"/>
      <c r="D22" s="12"/>
      <c r="E22" s="15"/>
      <c r="F22" s="15"/>
      <c r="G22" s="6">
        <v>18</v>
      </c>
      <c r="H22" s="25">
        <v>95</v>
      </c>
      <c r="I22" s="25">
        <f t="shared" ref="I22:I23" si="3">H22</f>
        <v>95</v>
      </c>
      <c r="J22" s="19">
        <f t="shared" si="1"/>
        <v>0.12683823529411761</v>
      </c>
    </row>
    <row r="23" spans="2:10" x14ac:dyDescent="0.3">
      <c r="B23" s="12"/>
      <c r="C23" s="12"/>
      <c r="D23" s="12"/>
      <c r="E23" s="15"/>
      <c r="F23" s="15"/>
      <c r="G23" s="6">
        <v>19</v>
      </c>
      <c r="H23" s="25">
        <v>95</v>
      </c>
      <c r="I23" s="25">
        <f t="shared" si="3"/>
        <v>95</v>
      </c>
      <c r="J23" s="19">
        <f t="shared" si="1"/>
        <v>0</v>
      </c>
    </row>
    <row r="24" spans="2:10" x14ac:dyDescent="0.3">
      <c r="B24" s="12"/>
      <c r="C24" s="12"/>
      <c r="D24" s="12"/>
      <c r="E24" s="15"/>
      <c r="F24" s="15"/>
      <c r="G24" s="6">
        <v>20</v>
      </c>
      <c r="H24" s="25">
        <v>95</v>
      </c>
      <c r="I24" s="25">
        <f t="shared" ref="I24" si="4">H24</f>
        <v>95</v>
      </c>
      <c r="J24" s="19">
        <f t="shared" si="1"/>
        <v>0</v>
      </c>
    </row>
    <row r="25" spans="2:10" x14ac:dyDescent="0.3">
      <c r="B25" s="12"/>
      <c r="C25" s="12"/>
      <c r="D25" s="12"/>
      <c r="E25" s="15"/>
      <c r="F25" s="15"/>
      <c r="G25" s="6"/>
      <c r="H25" s="25"/>
      <c r="I25" s="25"/>
      <c r="J25" s="19"/>
    </row>
    <row r="26" spans="2:10" x14ac:dyDescent="0.3">
      <c r="B26" s="12"/>
      <c r="C26" s="12"/>
      <c r="D26" s="12"/>
      <c r="E26" s="15"/>
      <c r="F26" s="15"/>
      <c r="G26" s="6"/>
      <c r="H26" s="25"/>
      <c r="I26" s="25"/>
      <c r="J26" s="19"/>
    </row>
    <row r="27" spans="2:10" x14ac:dyDescent="0.3">
      <c r="B27" s="12"/>
      <c r="C27" s="12"/>
      <c r="D27" s="12"/>
      <c r="E27" s="15"/>
      <c r="F27" s="15"/>
      <c r="G27" s="26"/>
      <c r="H27" s="25"/>
      <c r="I27" s="25"/>
      <c r="J27" s="19"/>
    </row>
    <row r="28" spans="2:10" x14ac:dyDescent="0.3">
      <c r="B28" s="12"/>
      <c r="C28" s="12"/>
      <c r="D28" s="12"/>
      <c r="E28" s="15"/>
      <c r="F28" s="15"/>
      <c r="G28" s="26"/>
      <c r="H28" s="25"/>
      <c r="I28" s="25"/>
      <c r="J28" s="19"/>
    </row>
    <row r="29" spans="2:10" x14ac:dyDescent="0.3">
      <c r="B29" s="12"/>
      <c r="C29" s="12"/>
      <c r="D29" s="12"/>
      <c r="E29" s="15"/>
      <c r="F29" s="15"/>
      <c r="G29" s="26"/>
      <c r="H29" s="25"/>
      <c r="I29" s="25"/>
      <c r="J29" s="19"/>
    </row>
    <row r="30" spans="2:10" x14ac:dyDescent="0.3">
      <c r="B30" s="13" t="s">
        <v>10</v>
      </c>
      <c r="C30" s="12">
        <v>17</v>
      </c>
      <c r="D30" s="12"/>
      <c r="E30" s="15"/>
      <c r="F30" s="15"/>
      <c r="G30" s="41">
        <v>21</v>
      </c>
      <c r="H30" s="25"/>
      <c r="I30" s="25"/>
      <c r="J30" s="19"/>
    </row>
    <row r="31" spans="2:10" ht="27.6" x14ac:dyDescent="0.3">
      <c r="B31" s="8" t="s">
        <v>13</v>
      </c>
      <c r="C31" s="12"/>
      <c r="D31" s="12">
        <f>SUM(D5:D20)</f>
        <v>4945</v>
      </c>
      <c r="E31" s="15"/>
      <c r="F31" s="15"/>
      <c r="G31" s="28"/>
      <c r="H31" s="27"/>
      <c r="I31" s="27">
        <f>SUM(I5:I24)</f>
        <v>6020.2</v>
      </c>
      <c r="J31" s="22"/>
    </row>
    <row r="32" spans="2:10" ht="41.4" x14ac:dyDescent="0.3">
      <c r="B32" s="8" t="s">
        <v>14</v>
      </c>
      <c r="C32" s="12"/>
      <c r="D32" s="12"/>
      <c r="E32" s="15"/>
      <c r="F32" s="15"/>
      <c r="G32" s="28"/>
      <c r="H32" s="25"/>
      <c r="I32" s="49">
        <f>I31-D31</f>
        <v>1075.1999999999998</v>
      </c>
      <c r="J32" s="22"/>
    </row>
    <row r="33" spans="2:10" x14ac:dyDescent="0.3">
      <c r="B33" s="20"/>
      <c r="C33" s="20"/>
      <c r="D33" s="20"/>
      <c r="E33" s="23"/>
      <c r="F33" s="23"/>
      <c r="G33" s="29"/>
    </row>
    <row r="34" spans="2:10" x14ac:dyDescent="0.3">
      <c r="B34" s="20"/>
      <c r="C34" s="20"/>
      <c r="D34" s="20"/>
      <c r="E34" s="23"/>
      <c r="F34" s="23"/>
      <c r="G34" s="29"/>
      <c r="I34" s="30" t="s">
        <v>16</v>
      </c>
    </row>
    <row r="35" spans="2:10" ht="82.8" x14ac:dyDescent="0.3">
      <c r="B35" s="12"/>
      <c r="C35" s="38" t="s">
        <v>24</v>
      </c>
      <c r="D35" s="12" t="s">
        <v>25</v>
      </c>
      <c r="E35" s="18" t="s">
        <v>17</v>
      </c>
      <c r="F35" s="12" t="s">
        <v>12</v>
      </c>
      <c r="G35" s="18" t="s">
        <v>17</v>
      </c>
      <c r="H35" s="12" t="s">
        <v>18</v>
      </c>
      <c r="I35" s="12" t="s">
        <v>19</v>
      </c>
      <c r="J35" s="12" t="s">
        <v>12</v>
      </c>
    </row>
    <row r="36" spans="2:10" x14ac:dyDescent="0.3">
      <c r="B36" s="99" t="s">
        <v>7</v>
      </c>
      <c r="C36" s="6">
        <v>1</v>
      </c>
      <c r="D36" s="6">
        <v>400</v>
      </c>
      <c r="E36" s="50">
        <v>1</v>
      </c>
      <c r="F36" s="15"/>
      <c r="G36" s="50">
        <v>1</v>
      </c>
      <c r="H36" s="31">
        <v>400</v>
      </c>
      <c r="I36" s="31">
        <v>400</v>
      </c>
      <c r="J36" s="22"/>
    </row>
    <row r="37" spans="2:10" x14ac:dyDescent="0.3">
      <c r="B37" s="100"/>
      <c r="C37" s="6">
        <v>2</v>
      </c>
      <c r="D37" s="6">
        <v>275</v>
      </c>
      <c r="E37" s="50">
        <v>2</v>
      </c>
      <c r="F37" s="19">
        <f>(D36-D37)/D36</f>
        <v>0.3125</v>
      </c>
      <c r="G37" s="50">
        <v>2</v>
      </c>
      <c r="H37" s="32">
        <v>275</v>
      </c>
      <c r="I37" s="42">
        <v>320</v>
      </c>
      <c r="J37" s="19">
        <f>(I36-I37)/I36</f>
        <v>0.2</v>
      </c>
    </row>
    <row r="38" spans="2:10" x14ac:dyDescent="0.3">
      <c r="B38" s="8"/>
      <c r="C38" s="6">
        <v>3</v>
      </c>
      <c r="D38" s="6">
        <v>190</v>
      </c>
      <c r="E38" s="50">
        <v>3</v>
      </c>
      <c r="F38" s="19">
        <f>(D37-D38)/D37</f>
        <v>0.30909090909090908</v>
      </c>
      <c r="G38" s="50">
        <v>3</v>
      </c>
      <c r="H38" s="32">
        <v>275</v>
      </c>
      <c r="I38" s="42">
        <f>I37-(I37*0.2)</f>
        <v>256</v>
      </c>
      <c r="J38" s="19">
        <f t="shared" ref="J38:J44" si="5">(I37-I38)/I37</f>
        <v>0.2</v>
      </c>
    </row>
    <row r="39" spans="2:10" x14ac:dyDescent="0.3">
      <c r="B39" s="8"/>
      <c r="C39" s="6">
        <v>4</v>
      </c>
      <c r="D39" s="6">
        <v>115</v>
      </c>
      <c r="E39" s="50">
        <v>4</v>
      </c>
      <c r="F39" s="19">
        <f>(D38-D39)/D38</f>
        <v>0.39473684210526316</v>
      </c>
      <c r="G39" s="50">
        <v>4</v>
      </c>
      <c r="H39" s="31">
        <v>190</v>
      </c>
      <c r="I39" s="42">
        <f t="shared" ref="I39:I44" si="6">I38-(I38*0.2)</f>
        <v>204.8</v>
      </c>
      <c r="J39" s="19">
        <f t="shared" si="5"/>
        <v>0.19999999999999996</v>
      </c>
    </row>
    <row r="40" spans="2:10" x14ac:dyDescent="0.3">
      <c r="B40" s="8"/>
      <c r="C40" s="6">
        <v>5</v>
      </c>
      <c r="D40" s="6">
        <v>65</v>
      </c>
      <c r="E40" s="50">
        <v>5</v>
      </c>
      <c r="F40" s="19">
        <f>(D39-D40)/D39</f>
        <v>0.43478260869565216</v>
      </c>
      <c r="G40" s="50">
        <v>5</v>
      </c>
      <c r="H40" s="31">
        <v>190</v>
      </c>
      <c r="I40" s="42">
        <f t="shared" si="6"/>
        <v>163.84</v>
      </c>
      <c r="J40" s="19">
        <f t="shared" si="5"/>
        <v>0.20000000000000004</v>
      </c>
    </row>
    <row r="41" spans="2:10" x14ac:dyDescent="0.3">
      <c r="B41" s="8"/>
      <c r="C41" s="6">
        <v>6</v>
      </c>
      <c r="D41" s="6" t="s">
        <v>3</v>
      </c>
      <c r="E41" s="15"/>
      <c r="F41" s="15"/>
      <c r="G41" s="50">
        <v>6</v>
      </c>
      <c r="H41" s="25">
        <v>115</v>
      </c>
      <c r="I41" s="42">
        <f t="shared" si="6"/>
        <v>131.072</v>
      </c>
      <c r="J41" s="19">
        <f t="shared" si="5"/>
        <v>0.2</v>
      </c>
    </row>
    <row r="42" spans="2:10" x14ac:dyDescent="0.3">
      <c r="B42" s="12"/>
      <c r="C42" s="12"/>
      <c r="D42" s="12"/>
      <c r="E42" s="15"/>
      <c r="F42" s="15"/>
      <c r="G42" s="50">
        <v>7</v>
      </c>
      <c r="H42" s="25">
        <v>115</v>
      </c>
      <c r="I42" s="42">
        <f t="shared" si="6"/>
        <v>104.85760000000001</v>
      </c>
      <c r="J42" s="19">
        <f t="shared" si="5"/>
        <v>0.19999999999999998</v>
      </c>
    </row>
    <row r="43" spans="2:10" x14ac:dyDescent="0.3">
      <c r="B43" s="12"/>
      <c r="C43" s="12"/>
      <c r="D43" s="12"/>
      <c r="E43" s="15"/>
      <c r="F43" s="15"/>
      <c r="G43" s="50">
        <v>8</v>
      </c>
      <c r="H43" s="25">
        <v>115</v>
      </c>
      <c r="I43" s="42">
        <f t="shared" si="6"/>
        <v>83.886080000000007</v>
      </c>
      <c r="J43" s="19">
        <f t="shared" si="5"/>
        <v>0.19999999999999998</v>
      </c>
    </row>
    <row r="44" spans="2:10" x14ac:dyDescent="0.3">
      <c r="B44" s="15"/>
      <c r="C44" s="15"/>
      <c r="D44" s="15"/>
      <c r="E44" s="15"/>
      <c r="F44" s="15"/>
      <c r="G44" s="50">
        <v>9</v>
      </c>
      <c r="H44" s="25">
        <v>65</v>
      </c>
      <c r="I44" s="42">
        <f t="shared" si="6"/>
        <v>67.108864000000011</v>
      </c>
      <c r="J44" s="19">
        <f t="shared" si="5"/>
        <v>0.19999999999999993</v>
      </c>
    </row>
    <row r="45" spans="2:10" x14ac:dyDescent="0.3">
      <c r="B45" s="15"/>
      <c r="C45" s="15"/>
      <c r="D45" s="15"/>
      <c r="E45" s="15"/>
      <c r="F45" s="15"/>
      <c r="G45" s="26"/>
      <c r="H45" s="25"/>
      <c r="I45" s="32"/>
      <c r="J45" s="19"/>
    </row>
    <row r="46" spans="2:10" x14ac:dyDescent="0.3">
      <c r="B46" s="15"/>
      <c r="C46" s="15"/>
      <c r="D46" s="15"/>
      <c r="E46" s="15"/>
      <c r="F46" s="15"/>
      <c r="G46" s="26"/>
      <c r="H46" s="25"/>
      <c r="I46" s="25"/>
      <c r="J46" s="19"/>
    </row>
    <row r="47" spans="2:10" x14ac:dyDescent="0.3">
      <c r="B47" s="13" t="s">
        <v>10</v>
      </c>
      <c r="C47" s="15"/>
      <c r="D47" s="15"/>
      <c r="E47" s="15"/>
      <c r="F47" s="15"/>
      <c r="G47" s="25">
        <v>21</v>
      </c>
      <c r="H47" s="25"/>
      <c r="I47" s="25"/>
      <c r="J47" s="22"/>
    </row>
    <row r="48" spans="2:10" ht="13.8" customHeight="1" x14ac:dyDescent="0.3">
      <c r="B48" s="8" t="s">
        <v>13</v>
      </c>
      <c r="C48" s="15"/>
      <c r="D48" s="15">
        <f>SUM(D36:D40)</f>
        <v>1045</v>
      </c>
      <c r="E48" s="15"/>
      <c r="F48" s="15"/>
      <c r="G48" s="25"/>
      <c r="H48" s="31"/>
      <c r="I48" s="31">
        <f>SUM(I36:I45)</f>
        <v>1731.5645440000001</v>
      </c>
      <c r="J48" s="22"/>
    </row>
    <row r="49" spans="2:10" ht="41.4" x14ac:dyDescent="0.3">
      <c r="B49" s="8" t="s">
        <v>14</v>
      </c>
      <c r="C49" s="15"/>
      <c r="D49" s="15"/>
      <c r="E49" s="15"/>
      <c r="F49" s="15"/>
      <c r="G49" s="25"/>
      <c r="H49" s="31"/>
      <c r="I49" s="48">
        <f>I48-D48</f>
        <v>686.56454400000007</v>
      </c>
      <c r="J49" s="22"/>
    </row>
  </sheetData>
  <mergeCells count="3">
    <mergeCell ref="C2:E2"/>
    <mergeCell ref="B36:B37"/>
    <mergeCell ref="B5:B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5</vt:i4>
      </vt:variant>
    </vt:vector>
  </HeadingPairs>
  <TitlesOfParts>
    <vt:vector size="8" baseType="lpstr">
      <vt:lpstr>Pulse FM data</vt:lpstr>
      <vt:lpstr>Pulse HH data</vt:lpstr>
      <vt:lpstr>Spill both</vt:lpstr>
      <vt:lpstr>Pulse FM chart</vt:lpstr>
      <vt:lpstr>downramp rate regression</vt:lpstr>
      <vt:lpstr>Pulse HH chart</vt:lpstr>
      <vt:lpstr>Spill FM chart</vt:lpstr>
      <vt:lpstr>Spill HH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Kristen Podolak</dc:creator>
  <cp:lastModifiedBy>Kristen Podolak</cp:lastModifiedBy>
  <cp:lastPrinted>2017-04-21T01:01:37Z</cp:lastPrinted>
  <dcterms:created xsi:type="dcterms:W3CDTF">2017-04-20T20:21:32Z</dcterms:created>
  <dcterms:modified xsi:type="dcterms:W3CDTF">2018-01-09T01:35:35Z</dcterms:modified>
</cp:coreProperties>
</file>