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sandwith/Documents/github/winkler-titrator/"/>
    </mc:Choice>
  </mc:AlternateContent>
  <xr:revisionPtr revIDLastSave="0" documentId="13_ncr:1_{8B9B37A5-8E7B-EF44-9087-A1606C736980}" xr6:coauthVersionLast="47" xr6:coauthVersionMax="47" xr10:uidLastSave="{00000000-0000-0000-0000-000000000000}"/>
  <bookViews>
    <workbookView xWindow="1560" yWindow="1480" windowWidth="27240" windowHeight="15300" xr2:uid="{6B54C64F-87F6-3F4F-B45D-67083EAEF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2" i="1" l="1"/>
  <c r="P42" i="1"/>
  <c r="M42" i="1"/>
  <c r="N42" i="1" s="1"/>
  <c r="L42" i="1"/>
  <c r="Q42" i="1" s="1"/>
  <c r="R42" i="1" s="1"/>
  <c r="B42" i="1" s="1"/>
  <c r="O39" i="1"/>
  <c r="P39" i="1"/>
  <c r="L62" i="1"/>
  <c r="O62" i="1"/>
  <c r="P62" i="1" s="1"/>
  <c r="Q62" i="1" s="1"/>
  <c r="R62" i="1" s="1"/>
  <c r="B62" i="1" s="1"/>
  <c r="M62" i="1"/>
  <c r="N62" i="1" s="1"/>
  <c r="L61" i="1"/>
  <c r="O61" i="1"/>
  <c r="P61" i="1" s="1"/>
  <c r="M61" i="1"/>
  <c r="N61" i="1" s="1"/>
  <c r="L60" i="1"/>
  <c r="O60" i="1"/>
  <c r="P60" i="1" s="1"/>
  <c r="Q60" i="1" s="1"/>
  <c r="R60" i="1" s="1"/>
  <c r="B60" i="1" s="1"/>
  <c r="M60" i="1"/>
  <c r="N60" i="1" s="1"/>
  <c r="L59" i="1"/>
  <c r="O59" i="1"/>
  <c r="P59" i="1" s="1"/>
  <c r="M59" i="1"/>
  <c r="N59" i="1" s="1"/>
  <c r="L58" i="1"/>
  <c r="O58" i="1"/>
  <c r="P58" i="1" s="1"/>
  <c r="Q58" i="1" s="1"/>
  <c r="R58" i="1" s="1"/>
  <c r="B58" i="1" s="1"/>
  <c r="M58" i="1"/>
  <c r="N58" i="1" s="1"/>
  <c r="L57" i="1"/>
  <c r="O57" i="1"/>
  <c r="P57" i="1" s="1"/>
  <c r="M57" i="1"/>
  <c r="N57" i="1" s="1"/>
  <c r="L56" i="1"/>
  <c r="O56" i="1"/>
  <c r="P56" i="1" s="1"/>
  <c r="M56" i="1"/>
  <c r="N56" i="1" s="1"/>
  <c r="L55" i="1"/>
  <c r="O55" i="1"/>
  <c r="P55" i="1" s="1"/>
  <c r="M55" i="1"/>
  <c r="N55" i="1" s="1"/>
  <c r="L54" i="1"/>
  <c r="O54" i="1"/>
  <c r="P54" i="1" s="1"/>
  <c r="Q54" i="1" s="1"/>
  <c r="R54" i="1" s="1"/>
  <c r="B54" i="1" s="1"/>
  <c r="M54" i="1"/>
  <c r="N54" i="1" s="1"/>
  <c r="L53" i="1"/>
  <c r="O53" i="1"/>
  <c r="P53" i="1" s="1"/>
  <c r="M53" i="1"/>
  <c r="N53" i="1" s="1"/>
  <c r="L52" i="1"/>
  <c r="O52" i="1"/>
  <c r="P52" i="1" s="1"/>
  <c r="Q52" i="1" s="1"/>
  <c r="R52" i="1" s="1"/>
  <c r="B52" i="1" s="1"/>
  <c r="M52" i="1"/>
  <c r="N52" i="1" s="1"/>
  <c r="L51" i="1"/>
  <c r="O51" i="1"/>
  <c r="P51" i="1" s="1"/>
  <c r="M51" i="1"/>
  <c r="N51" i="1" s="1"/>
  <c r="L50" i="1"/>
  <c r="O50" i="1"/>
  <c r="P50" i="1" s="1"/>
  <c r="M50" i="1"/>
  <c r="N50" i="1" s="1"/>
  <c r="L49" i="1"/>
  <c r="O49" i="1"/>
  <c r="P49" i="1" s="1"/>
  <c r="M49" i="1"/>
  <c r="N49" i="1" s="1"/>
  <c r="L48" i="1"/>
  <c r="O48" i="1"/>
  <c r="P48" i="1" s="1"/>
  <c r="M48" i="1"/>
  <c r="N48" i="1" s="1"/>
  <c r="L47" i="1"/>
  <c r="O47" i="1"/>
  <c r="P47" i="1" s="1"/>
  <c r="M47" i="1"/>
  <c r="N47" i="1" s="1"/>
  <c r="L46" i="1"/>
  <c r="O46" i="1"/>
  <c r="P46" i="1" s="1"/>
  <c r="Q46" i="1" s="1"/>
  <c r="R46" i="1" s="1"/>
  <c r="B46" i="1" s="1"/>
  <c r="M46" i="1"/>
  <c r="N46" i="1" s="1"/>
  <c r="L45" i="1"/>
  <c r="O45" i="1"/>
  <c r="P45" i="1" s="1"/>
  <c r="M45" i="1"/>
  <c r="N45" i="1" s="1"/>
  <c r="L38" i="1"/>
  <c r="O38" i="1"/>
  <c r="P38" i="1" s="1"/>
  <c r="Q38" i="1" s="1"/>
  <c r="R38" i="1" s="1"/>
  <c r="B38" i="1" s="1"/>
  <c r="M38" i="1"/>
  <c r="N38" i="1" s="1"/>
  <c r="L37" i="1"/>
  <c r="O37" i="1"/>
  <c r="P37" i="1" s="1"/>
  <c r="M37" i="1"/>
  <c r="N37" i="1" s="1"/>
  <c r="L36" i="1"/>
  <c r="O36" i="1"/>
  <c r="P36" i="1" s="1"/>
  <c r="M36" i="1"/>
  <c r="N36" i="1" s="1"/>
  <c r="L35" i="1"/>
  <c r="O35" i="1"/>
  <c r="P35" i="1" s="1"/>
  <c r="M35" i="1"/>
  <c r="N35" i="1" s="1"/>
  <c r="L34" i="1"/>
  <c r="O34" i="1"/>
  <c r="P34" i="1" s="1"/>
  <c r="M34" i="1"/>
  <c r="N34" i="1" s="1"/>
  <c r="L33" i="1"/>
  <c r="O33" i="1"/>
  <c r="P33" i="1" s="1"/>
  <c r="M33" i="1"/>
  <c r="N33" i="1" s="1"/>
  <c r="L32" i="1"/>
  <c r="O32" i="1"/>
  <c r="P32" i="1" s="1"/>
  <c r="Q32" i="1" s="1"/>
  <c r="R32" i="1" s="1"/>
  <c r="B32" i="1" s="1"/>
  <c r="M32" i="1"/>
  <c r="N32" i="1" s="1"/>
  <c r="L31" i="1"/>
  <c r="O31" i="1"/>
  <c r="P31" i="1" s="1"/>
  <c r="M31" i="1"/>
  <c r="N31" i="1" s="1"/>
  <c r="L30" i="1"/>
  <c r="O30" i="1"/>
  <c r="P30" i="1" s="1"/>
  <c r="Q30" i="1" s="1"/>
  <c r="R30" i="1" s="1"/>
  <c r="B30" i="1" s="1"/>
  <c r="M30" i="1"/>
  <c r="N30" i="1" s="1"/>
  <c r="L29" i="1"/>
  <c r="O29" i="1"/>
  <c r="P29" i="1" s="1"/>
  <c r="M29" i="1"/>
  <c r="N29" i="1" s="1"/>
  <c r="L28" i="1"/>
  <c r="O28" i="1"/>
  <c r="P28" i="1" s="1"/>
  <c r="M28" i="1"/>
  <c r="N28" i="1" s="1"/>
  <c r="L27" i="1"/>
  <c r="O27" i="1"/>
  <c r="P27" i="1" s="1"/>
  <c r="Q27" i="1" s="1"/>
  <c r="R27" i="1" s="1"/>
  <c r="B27" i="1" s="1"/>
  <c r="M27" i="1"/>
  <c r="N27" i="1" s="1"/>
  <c r="L26" i="1"/>
  <c r="O26" i="1"/>
  <c r="P26" i="1" s="1"/>
  <c r="M26" i="1"/>
  <c r="N26" i="1" s="1"/>
  <c r="L25" i="1"/>
  <c r="O25" i="1"/>
  <c r="P25" i="1" s="1"/>
  <c r="M25" i="1"/>
  <c r="N25" i="1" s="1"/>
  <c r="L24" i="1"/>
  <c r="O24" i="1"/>
  <c r="P24" i="1" s="1"/>
  <c r="Q24" i="1" s="1"/>
  <c r="R24" i="1" s="1"/>
  <c r="B24" i="1" s="1"/>
  <c r="M24" i="1"/>
  <c r="N24" i="1" s="1"/>
  <c r="L23" i="1"/>
  <c r="O23" i="1"/>
  <c r="P23" i="1" s="1"/>
  <c r="M23" i="1"/>
  <c r="N23" i="1" s="1"/>
  <c r="L22" i="1"/>
  <c r="O22" i="1"/>
  <c r="P22" i="1" s="1"/>
  <c r="M22" i="1"/>
  <c r="N22" i="1" s="1"/>
  <c r="L21" i="1"/>
  <c r="O21" i="1"/>
  <c r="P21" i="1" s="1"/>
  <c r="M21" i="1"/>
  <c r="N21" i="1" s="1"/>
  <c r="L20" i="1"/>
  <c r="O20" i="1"/>
  <c r="P20" i="1" s="1"/>
  <c r="M20" i="1"/>
  <c r="N20" i="1" s="1"/>
  <c r="L19" i="1"/>
  <c r="O19" i="1"/>
  <c r="P19" i="1" s="1"/>
  <c r="Q19" i="1" s="1"/>
  <c r="R19" i="1" s="1"/>
  <c r="B19" i="1" s="1"/>
  <c r="M19" i="1"/>
  <c r="N19" i="1" s="1"/>
  <c r="L18" i="1"/>
  <c r="O18" i="1"/>
  <c r="P18" i="1" s="1"/>
  <c r="M18" i="1"/>
  <c r="N18" i="1" s="1"/>
  <c r="L17" i="1"/>
  <c r="O17" i="1"/>
  <c r="P17" i="1" s="1"/>
  <c r="M17" i="1"/>
  <c r="N17" i="1" s="1"/>
  <c r="L16" i="1"/>
  <c r="O16" i="1"/>
  <c r="P16" i="1" s="1"/>
  <c r="Q16" i="1" s="1"/>
  <c r="R16" i="1" s="1"/>
  <c r="B16" i="1" s="1"/>
  <c r="M16" i="1"/>
  <c r="N16" i="1" s="1"/>
  <c r="L15" i="1"/>
  <c r="O15" i="1"/>
  <c r="P15" i="1" s="1"/>
  <c r="M15" i="1"/>
  <c r="N15" i="1" s="1"/>
  <c r="L14" i="1"/>
  <c r="O14" i="1"/>
  <c r="P14" i="1" s="1"/>
  <c r="M14" i="1"/>
  <c r="N14" i="1" s="1"/>
  <c r="L11" i="1"/>
  <c r="O11" i="1"/>
  <c r="P11" i="1" s="1"/>
  <c r="M11" i="1"/>
  <c r="N11" i="1" s="1"/>
  <c r="L10" i="1"/>
  <c r="O10" i="1"/>
  <c r="P10" i="1" s="1"/>
  <c r="M10" i="1"/>
  <c r="N10" i="1" s="1"/>
  <c r="L9" i="1"/>
  <c r="O9" i="1"/>
  <c r="P9" i="1" s="1"/>
  <c r="Q9" i="1" s="1"/>
  <c r="R9" i="1" s="1"/>
  <c r="B9" i="1" s="1"/>
  <c r="M9" i="1"/>
  <c r="N9" i="1" s="1"/>
  <c r="L8" i="1"/>
  <c r="O8" i="1"/>
  <c r="P8" i="1" s="1"/>
  <c r="M8" i="1"/>
  <c r="N8" i="1" s="1"/>
  <c r="L7" i="1"/>
  <c r="O7" i="1"/>
  <c r="P7" i="1" s="1"/>
  <c r="M7" i="1"/>
  <c r="N7" i="1" s="1"/>
  <c r="L6" i="1"/>
  <c r="O6" i="1"/>
  <c r="P6" i="1" s="1"/>
  <c r="Q6" i="1" s="1"/>
  <c r="R6" i="1" s="1"/>
  <c r="B6" i="1" s="1"/>
  <c r="M6" i="1"/>
  <c r="N6" i="1" s="1"/>
  <c r="L5" i="1"/>
  <c r="O5" i="1"/>
  <c r="P5" i="1" s="1"/>
  <c r="M5" i="1"/>
  <c r="N5" i="1" s="1"/>
  <c r="L4" i="1"/>
  <c r="O4" i="1"/>
  <c r="P4" i="1" s="1"/>
  <c r="M4" i="1"/>
  <c r="N4" i="1" s="1"/>
  <c r="L3" i="1"/>
  <c r="O3" i="1"/>
  <c r="P3" i="1" s="1"/>
  <c r="M3" i="1"/>
  <c r="N3" i="1" s="1"/>
  <c r="M2" i="1"/>
  <c r="N2" i="1"/>
  <c r="Q2" i="1" s="1"/>
  <c r="R2" i="1" s="1"/>
  <c r="B2" i="1" s="1"/>
  <c r="Q35" i="1" l="1"/>
  <c r="R35" i="1" s="1"/>
  <c r="B35" i="1" s="1"/>
  <c r="Q49" i="1"/>
  <c r="R49" i="1" s="1"/>
  <c r="B49" i="1" s="1"/>
  <c r="Q57" i="1"/>
  <c r="R57" i="1" s="1"/>
  <c r="B57" i="1" s="1"/>
  <c r="Q55" i="1"/>
  <c r="R55" i="1" s="1"/>
  <c r="B55" i="1" s="1"/>
  <c r="Q4" i="1"/>
  <c r="R4" i="1" s="1"/>
  <c r="B4" i="1" s="1"/>
  <c r="Q22" i="1"/>
  <c r="R22" i="1" s="1"/>
  <c r="B22" i="1" s="1"/>
  <c r="Q25" i="1"/>
  <c r="R25" i="1" s="1"/>
  <c r="B25" i="1" s="1"/>
  <c r="Q33" i="1"/>
  <c r="R33" i="1" s="1"/>
  <c r="B33" i="1" s="1"/>
  <c r="Q10" i="1"/>
  <c r="R10" i="1" s="1"/>
  <c r="B10" i="1" s="1"/>
  <c r="Q28" i="1"/>
  <c r="R28" i="1" s="1"/>
  <c r="B28" i="1" s="1"/>
  <c r="Q50" i="1"/>
  <c r="R50" i="1" s="1"/>
  <c r="B50" i="1" s="1"/>
  <c r="Q5" i="1"/>
  <c r="R5" i="1" s="1"/>
  <c r="B5" i="1" s="1"/>
  <c r="Q18" i="1"/>
  <c r="R18" i="1" s="1"/>
  <c r="B18" i="1" s="1"/>
  <c r="Q34" i="1"/>
  <c r="R34" i="1" s="1"/>
  <c r="B34" i="1" s="1"/>
  <c r="Q48" i="1"/>
  <c r="R48" i="1" s="1"/>
  <c r="B48" i="1" s="1"/>
  <c r="Q56" i="1"/>
  <c r="R56" i="1" s="1"/>
  <c r="B56" i="1" s="1"/>
  <c r="Q14" i="1"/>
  <c r="R14" i="1" s="1"/>
  <c r="B14" i="1" s="1"/>
  <c r="Q7" i="1"/>
  <c r="R7" i="1" s="1"/>
  <c r="B7" i="1" s="1"/>
  <c r="Q17" i="1"/>
  <c r="R17" i="1" s="1"/>
  <c r="B17" i="1" s="1"/>
  <c r="Q47" i="1"/>
  <c r="R47" i="1" s="1"/>
  <c r="B47" i="1" s="1"/>
  <c r="Q20" i="1"/>
  <c r="R20" i="1" s="1"/>
  <c r="B20" i="1" s="1"/>
  <c r="Q36" i="1"/>
  <c r="R36" i="1" s="1"/>
  <c r="B36" i="1" s="1"/>
  <c r="Q15" i="1"/>
  <c r="R15" i="1" s="1"/>
  <c r="B15" i="1" s="1"/>
  <c r="Q23" i="1"/>
  <c r="R23" i="1" s="1"/>
  <c r="B23" i="1" s="1"/>
  <c r="Q31" i="1"/>
  <c r="R31" i="1" s="1"/>
  <c r="B31" i="1" s="1"/>
  <c r="Q45" i="1"/>
  <c r="R45" i="1" s="1"/>
  <c r="B45" i="1" s="1"/>
  <c r="Q53" i="1"/>
  <c r="R53" i="1" s="1"/>
  <c r="B53" i="1" s="1"/>
  <c r="Q61" i="1"/>
  <c r="R61" i="1" s="1"/>
  <c r="B61" i="1" s="1"/>
  <c r="Q8" i="1"/>
  <c r="R8" i="1" s="1"/>
  <c r="B8" i="1" s="1"/>
  <c r="Q26" i="1"/>
  <c r="R26" i="1" s="1"/>
  <c r="B26" i="1" s="1"/>
  <c r="Q3" i="1"/>
  <c r="R3" i="1" s="1"/>
  <c r="B3" i="1" s="1"/>
  <c r="Q11" i="1"/>
  <c r="R11" i="1" s="1"/>
  <c r="B11" i="1" s="1"/>
  <c r="Q21" i="1"/>
  <c r="R21" i="1" s="1"/>
  <c r="B21" i="1" s="1"/>
  <c r="Q29" i="1"/>
  <c r="R29" i="1" s="1"/>
  <c r="B29" i="1" s="1"/>
  <c r="Q37" i="1"/>
  <c r="R37" i="1" s="1"/>
  <c r="B37" i="1" s="1"/>
  <c r="Q51" i="1"/>
  <c r="R51" i="1" s="1"/>
  <c r="B51" i="1" s="1"/>
  <c r="Q59" i="1"/>
  <c r="R59" i="1" s="1"/>
  <c r="B59" i="1" s="1"/>
</calcChain>
</file>

<file path=xl/sharedStrings.xml><?xml version="1.0" encoding="utf-8"?>
<sst xmlns="http://schemas.openxmlformats.org/spreadsheetml/2006/main" count="142" uniqueCount="88">
  <si>
    <t>botid</t>
  </si>
  <si>
    <t>Reweigh empty (g)</t>
  </si>
  <si>
    <t>Reweigh Air Pressure (KPa)</t>
  </si>
  <si>
    <t>Reweigh Room RH (%)</t>
  </si>
  <si>
    <t>Reweigh Full (g)</t>
  </si>
  <si>
    <t>coefficient of volumetric expansion</t>
  </si>
  <si>
    <t>Reweigh wH2O (g)</t>
  </si>
  <si>
    <t>Reweigh Pure Water Density ITS-90 (kg/m3)</t>
  </si>
  <si>
    <t>Reweigh Pure Water Density ITS-90 (g/m3)</t>
  </si>
  <si>
    <t>Reweigh Dickson es (kPa)</t>
  </si>
  <si>
    <t>Reweigh Dickson air density (g/cm3)</t>
  </si>
  <si>
    <t>mH2O (g)</t>
  </si>
  <si>
    <t>Recalc Dickson Vol 2021-07-14 @ temperature</t>
  </si>
  <si>
    <t>Test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</si>
  <si>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</si>
  <si>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</si>
  <si>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</si>
  <si>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</si>
  <si>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</si>
  <si>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</si>
  <si>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</si>
  <si>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</si>
  <si>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</si>
  <si>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</si>
  <si>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no stopper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</si>
  <si>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</si>
  <si>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</si>
  <si>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</si>
  <si>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</si>
  <si>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</si>
  <si>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</si>
  <si>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</si>
  <si>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</si>
  <si>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</si>
  <si>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</si>
  <si>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</si>
  <si>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</si>
  <si>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</si>
  <si>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</si>
  <si>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</si>
  <si>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</si>
  <si>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</si>
  <si>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</si>
  <si>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</si>
  <si>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</si>
  <si>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</si>
  <si>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</si>
  <si>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</si>
  <si>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</si>
  <si>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</si>
  <si>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</si>
  <si>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</si>
  <si>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</si>
  <si>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</si>
  <si>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</si>
  <si>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</si>
  <si>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</si>
  <si>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</si>
  <si>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</si>
  <si>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</si>
  <si>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</si>
  <si>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</si>
  <si>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</si>
  <si>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</si>
  <si>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</si>
  <si>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</si>
  <si>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</si>
  <si>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</si>
  <si>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</si>
  <si>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</si>
  <si>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</si>
  <si>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</si>
  <si>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</si>
  <si>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</si>
  <si>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</si>
  <si>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Dickson Vol@ 20 (mL)</t>
  </si>
  <si>
    <t>weigh date</t>
  </si>
  <si>
    <t>Who?</t>
  </si>
  <si>
    <t>ZS</t>
  </si>
  <si>
    <t>Reweigh water T (deg C) reduced by .2 on 2021-08-18</t>
  </si>
  <si>
    <t>Reweigh air T (deg C) reduced by .2 on 2021-08-18</t>
  </si>
  <si>
    <t>IOS137</t>
  </si>
  <si>
    <t>IOS138</t>
  </si>
  <si>
    <t>IOS139</t>
  </si>
  <si>
    <t>IOS143</t>
  </si>
  <si>
    <t>IOS140</t>
  </si>
  <si>
    <t>IOS141</t>
  </si>
  <si>
    <t>IOS142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</si>
</sst>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2" fontId="0" fillId="0" borderId="0" xfId="0" applyNumberFormat="1" applyAlignment="1">
      <alignment horizontal="center" vertical="center" wrapText="1"/>
    </xf>
    <xf numFmtId="2" fontId="0" fillId="0" borderId="0" xfId="0" applyNumberFormat="1"/>
    <xf numFmtId="2" fontId="0" fillId="2" borderId="0" xfId="0" applyNumberFormat="1" applyFill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2D85-7957-5744-A3D5-3F86E7F32505}">
  <dimension ref="A1:V69"/>
  <sheetViews>
    <sheetView tabSelected="1" topLeftCell="A51" workbookViewId="0">
      <selection activeCell="B70" sqref="B70"/>
    </sheetView>
  </sheetViews>
  <sheetFormatPr baseColWidth="10" defaultRowHeight="16" x14ac:dyDescent="0.2"/>
  <cols>
    <col min="2" max="2" width="19.33203125" style="6" customWidth="1"/>
    <col min="5" max="5" width="19" customWidth="1"/>
    <col min="12" max="12" width="15.33203125" customWidth="1"/>
    <col min="13" max="14" width="22" customWidth="1"/>
    <col min="16" max="16" width="30.5" customWidth="1"/>
    <col min="18" max="18" width="25.83203125" customWidth="1"/>
    <col min="22" max="22" width="12.1640625" bestFit="1" customWidth="1"/>
  </cols>
  <sheetData>
    <row r="1" spans="1:22" s="1" customFormat="1" ht="69" customHeight="1" x14ac:dyDescent="0.2">
      <c r="A1" s="1" t="s">
        <v>0</v>
      </c>
      <c r="B1" s="5" t="s">
        <v>75</v>
      </c>
      <c r="C1" s="1" t="s">
        <v>76</v>
      </c>
      <c r="D1" s="1" t="s">
        <v>77</v>
      </c>
      <c r="E1" s="1" t="s">
        <v>1</v>
      </c>
      <c r="F1" s="1" t="s">
        <v>80</v>
      </c>
      <c r="G1" s="1" t="s">
        <v>2</v>
      </c>
      <c r="H1" s="1" t="s">
        <v>3</v>
      </c>
      <c r="I1" s="1" t="s">
        <v>4</v>
      </c>
      <c r="J1" s="1" t="s">
        <v>79</v>
      </c>
      <c r="K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22" s="1" customFormat="1" ht="69" customHeight="1" x14ac:dyDescent="0.2">
      <c r="A2" s="1" t="s">
        <v>13</v>
      </c>
      <c r="B2" s="6">
        <f t="shared" ref="B2:B11" si="0">R2*(1+(K2*(20-J2)))</f>
        <v>1000.0366513802477</v>
      </c>
      <c r="J2" s="1">
        <v>23</v>
      </c>
      <c r="K2">
        <v>9.7500316875720506E-6</v>
      </c>
      <c r="L2" s="1">
        <v>996.55</v>
      </c>
      <c r="M2">
        <f t="shared" ref="M2:M11" si="1">999.84847+(6.337563*10^-2*J2)-(8.523829*10^-3*J2^2)+(6.943248*10^-5*J2^3)-(3.821216*10^-7*J2^4)</f>
        <v>997.53485564249445</v>
      </c>
      <c r="N2">
        <f>M2/1000</f>
        <v>0.99753485564249444</v>
      </c>
      <c r="P2" s="1">
        <v>1.1999999999999999E-3</v>
      </c>
      <c r="Q2">
        <f>L2*((1-(P2/8))/(1-(P2/N2)))</f>
        <v>997.60059658408363</v>
      </c>
      <c r="R2">
        <f>Q2/M2*1000</f>
        <v>1000.0659034029912</v>
      </c>
    </row>
    <row r="3" spans="1:22" x14ac:dyDescent="0.2">
      <c r="A3" t="s">
        <v>14</v>
      </c>
      <c r="B3" s="6">
        <f t="shared" si="0"/>
        <v>143.5870292391057</v>
      </c>
      <c r="C3" s="2">
        <v>44414</v>
      </c>
      <c r="D3" s="2" t="s">
        <v>78</v>
      </c>
      <c r="E3">
        <v>114.64</v>
      </c>
      <c r="F3">
        <v>21</v>
      </c>
      <c r="G3">
        <v>101.253</v>
      </c>
      <c r="H3">
        <v>45</v>
      </c>
      <c r="I3">
        <v>257.81</v>
      </c>
      <c r="J3">
        <v>20.3</v>
      </c>
      <c r="K3">
        <v>9.7500316875720506E-6</v>
      </c>
      <c r="L3">
        <f t="shared" ref="L3:L11" si="2">I3-E3</f>
        <v>143.17000000000002</v>
      </c>
      <c r="M3">
        <f t="shared" si="1"/>
        <v>998.1383517491555</v>
      </c>
      <c r="N3">
        <f t="shared" ref="N3:N11" si="3">M3/1000</f>
        <v>0.99813835174915555</v>
      </c>
      <c r="O3">
        <f t="shared" ref="O3:O11" si="4">1.7526*10^8*EXP(-5315.56/(F3+273.15))</f>
        <v>2.486472263747562</v>
      </c>
      <c r="P3">
        <f t="shared" ref="P3:P11" si="5">((3.4848*(G3-0.003796*H3*O3))/(273.15+F3))*10^-3</f>
        <v>1.1945141025442565E-3</v>
      </c>
      <c r="Q3">
        <f t="shared" ref="Q3:Q11" si="6">L3*((1-(P3/8))/(1-(P3/N3)))</f>
        <v>143.32013991005044</v>
      </c>
      <c r="R3">
        <f t="shared" ref="R3:R8" si="7">Q3/M3*1000</f>
        <v>143.58744923375968</v>
      </c>
      <c r="S3" s="8"/>
      <c r="T3" s="8"/>
    </row>
    <row r="4" spans="1:22" x14ac:dyDescent="0.2">
      <c r="A4" t="s">
        <v>15</v>
      </c>
      <c r="B4" s="6">
        <f t="shared" si="0"/>
        <v>140.03947972972259</v>
      </c>
      <c r="C4" s="2">
        <v>44414</v>
      </c>
      <c r="D4" s="2" t="s">
        <v>78</v>
      </c>
      <c r="E4">
        <v>118.08</v>
      </c>
      <c r="F4">
        <v>21.1</v>
      </c>
      <c r="G4">
        <v>101.253</v>
      </c>
      <c r="H4">
        <v>45</v>
      </c>
      <c r="I4">
        <v>257.70999999999998</v>
      </c>
      <c r="J4">
        <v>20.400000000000002</v>
      </c>
      <c r="K4">
        <v>9.7500316875720506E-6</v>
      </c>
      <c r="L4">
        <f t="shared" si="2"/>
        <v>139.63</v>
      </c>
      <c r="M4">
        <f t="shared" si="1"/>
        <v>998.11733528782747</v>
      </c>
      <c r="N4">
        <f t="shared" si="3"/>
        <v>0.99811733528782742</v>
      </c>
      <c r="O4">
        <f t="shared" si="4"/>
        <v>2.5017895411883355</v>
      </c>
      <c r="P4">
        <f t="shared" si="5"/>
        <v>1.194077163274389E-3</v>
      </c>
      <c r="Q4">
        <f t="shared" si="6"/>
        <v>139.77637747256821</v>
      </c>
      <c r="R4">
        <f t="shared" si="7"/>
        <v>140.04002588759855</v>
      </c>
      <c r="S4" s="8"/>
      <c r="T4" s="8"/>
    </row>
    <row r="5" spans="1:22" x14ac:dyDescent="0.2">
      <c r="A5" t="s">
        <v>16</v>
      </c>
      <c r="B5" s="6">
        <f t="shared" si="0"/>
        <v>138.08376114866579</v>
      </c>
      <c r="C5" s="2">
        <v>44414</v>
      </c>
      <c r="D5" s="2" t="s">
        <v>78</v>
      </c>
      <c r="E5">
        <v>117.51</v>
      </c>
      <c r="F5">
        <v>21.1</v>
      </c>
      <c r="G5">
        <v>101.253</v>
      </c>
      <c r="H5">
        <v>45</v>
      </c>
      <c r="I5">
        <v>255.19</v>
      </c>
      <c r="J5">
        <v>20.400000000000002</v>
      </c>
      <c r="K5">
        <v>9.7500316875720506E-6</v>
      </c>
      <c r="L5">
        <f t="shared" si="2"/>
        <v>137.68</v>
      </c>
      <c r="M5">
        <f t="shared" si="1"/>
        <v>998.11733528782747</v>
      </c>
      <c r="N5">
        <f t="shared" si="3"/>
        <v>0.99811733528782742</v>
      </c>
      <c r="O5">
        <f t="shared" si="4"/>
        <v>2.5017895411883355</v>
      </c>
      <c r="P5">
        <f t="shared" si="5"/>
        <v>1.194077163274389E-3</v>
      </c>
      <c r="Q5">
        <f t="shared" si="6"/>
        <v>137.8243332408737</v>
      </c>
      <c r="R5">
        <f t="shared" si="7"/>
        <v>138.08429967918477</v>
      </c>
      <c r="S5" s="8"/>
      <c r="T5" s="8"/>
      <c r="U5" s="3"/>
      <c r="V5" s="3"/>
    </row>
    <row r="6" spans="1:22" x14ac:dyDescent="0.2">
      <c r="A6" t="s">
        <v>17</v>
      </c>
      <c r="B6" s="6">
        <f t="shared" si="0"/>
        <v>139.20704566701636</v>
      </c>
      <c r="C6" s="2">
        <v>44414</v>
      </c>
      <c r="D6" s="2" t="s">
        <v>78</v>
      </c>
      <c r="E6">
        <v>118.26</v>
      </c>
      <c r="F6">
        <v>21.1</v>
      </c>
      <c r="G6">
        <v>101.253</v>
      </c>
      <c r="H6">
        <v>45</v>
      </c>
      <c r="I6">
        <v>257.06</v>
      </c>
      <c r="J6">
        <v>20.400000000000002</v>
      </c>
      <c r="K6">
        <v>9.7500316875720506E-6</v>
      </c>
      <c r="L6">
        <f t="shared" si="2"/>
        <v>138.80000000000001</v>
      </c>
      <c r="M6">
        <f t="shared" si="1"/>
        <v>998.11733528782747</v>
      </c>
      <c r="N6">
        <f t="shared" si="3"/>
        <v>0.99811733528782742</v>
      </c>
      <c r="O6">
        <f t="shared" si="4"/>
        <v>2.5017895411883355</v>
      </c>
      <c r="P6">
        <f t="shared" si="5"/>
        <v>1.194077163274389E-3</v>
      </c>
      <c r="Q6">
        <f t="shared" si="6"/>
        <v>138.94550736369314</v>
      </c>
      <c r="R6">
        <f t="shared" si="7"/>
        <v>139.20758857837629</v>
      </c>
      <c r="S6" s="8"/>
      <c r="T6" s="8"/>
    </row>
    <row r="7" spans="1:22" x14ac:dyDescent="0.2">
      <c r="A7" t="s">
        <v>18</v>
      </c>
      <c r="B7" s="6">
        <f t="shared" si="0"/>
        <v>142.27601944036701</v>
      </c>
      <c r="C7" s="2">
        <v>44414</v>
      </c>
      <c r="D7" s="2" t="s">
        <v>78</v>
      </c>
      <c r="E7">
        <v>115.57</v>
      </c>
      <c r="F7">
        <v>21.1</v>
      </c>
      <c r="G7">
        <v>101.253</v>
      </c>
      <c r="H7">
        <v>45</v>
      </c>
      <c r="I7">
        <v>257.43</v>
      </c>
      <c r="J7">
        <v>20.400000000000002</v>
      </c>
      <c r="K7">
        <v>9.7500316875720506E-6</v>
      </c>
      <c r="L7">
        <f t="shared" si="2"/>
        <v>141.86000000000001</v>
      </c>
      <c r="M7">
        <f t="shared" si="1"/>
        <v>998.11733528782747</v>
      </c>
      <c r="N7">
        <f t="shared" si="3"/>
        <v>0.99811733528782742</v>
      </c>
      <c r="O7">
        <f t="shared" si="4"/>
        <v>2.5017895411883355</v>
      </c>
      <c r="P7">
        <f t="shared" si="5"/>
        <v>1.194077163274389E-3</v>
      </c>
      <c r="Q7">
        <f t="shared" si="6"/>
        <v>142.00871523496764</v>
      </c>
      <c r="R7">
        <f t="shared" si="7"/>
        <v>142.27657432081023</v>
      </c>
      <c r="S7" s="8"/>
      <c r="T7" s="8"/>
    </row>
    <row r="8" spans="1:22" x14ac:dyDescent="0.2">
      <c r="A8" t="s">
        <v>19</v>
      </c>
      <c r="B8" s="6">
        <f t="shared" si="0"/>
        <v>139.46500401976243</v>
      </c>
      <c r="C8" s="2">
        <v>44414</v>
      </c>
      <c r="D8" s="2" t="s">
        <v>78</v>
      </c>
      <c r="E8">
        <v>115.89</v>
      </c>
      <c r="F8">
        <v>21.1</v>
      </c>
      <c r="G8">
        <v>101.253</v>
      </c>
      <c r="H8">
        <v>45</v>
      </c>
      <c r="I8">
        <v>254.95</v>
      </c>
      <c r="J8">
        <v>20.3</v>
      </c>
      <c r="K8">
        <v>9.7500316875720506E-6</v>
      </c>
      <c r="L8">
        <f t="shared" si="2"/>
        <v>139.06</v>
      </c>
      <c r="M8">
        <f t="shared" si="1"/>
        <v>998.1383517491555</v>
      </c>
      <c r="N8">
        <f t="shared" si="3"/>
        <v>0.99813835174915555</v>
      </c>
      <c r="O8">
        <f t="shared" si="4"/>
        <v>2.5017895411883355</v>
      </c>
      <c r="P8">
        <f t="shared" si="5"/>
        <v>1.194077163274389E-3</v>
      </c>
      <c r="Q8">
        <f t="shared" si="6"/>
        <v>139.20577641719439</v>
      </c>
      <c r="R8">
        <f t="shared" si="7"/>
        <v>139.46541195741821</v>
      </c>
    </row>
    <row r="9" spans="1:22" x14ac:dyDescent="0.2">
      <c r="A9" t="s">
        <v>20</v>
      </c>
      <c r="B9" s="6">
        <f t="shared" si="0"/>
        <v>141.40598962854003</v>
      </c>
      <c r="C9" s="2">
        <v>44391</v>
      </c>
      <c r="D9" s="2" t="s">
        <v>78</v>
      </c>
      <c r="E9">
        <v>113.85</v>
      </c>
      <c r="F9">
        <v>21.7</v>
      </c>
      <c r="G9">
        <v>101</v>
      </c>
      <c r="H9">
        <v>45</v>
      </c>
      <c r="I9">
        <v>254.82</v>
      </c>
      <c r="J9">
        <v>21.2</v>
      </c>
      <c r="K9">
        <v>9.7500316875720506E-6</v>
      </c>
      <c r="L9">
        <f t="shared" si="2"/>
        <v>140.97</v>
      </c>
      <c r="M9">
        <f t="shared" si="1"/>
        <v>997.94545805249061</v>
      </c>
      <c r="N9">
        <f t="shared" si="3"/>
        <v>0.99794545805249057</v>
      </c>
      <c r="O9">
        <f t="shared" si="4"/>
        <v>2.5954681346599666</v>
      </c>
      <c r="P9">
        <f t="shared" si="5"/>
        <v>1.1884679888278977E-3</v>
      </c>
      <c r="Q9">
        <f t="shared" si="6"/>
        <v>141.11711616684426</v>
      </c>
      <c r="R9">
        <f>Q9/M9*1000</f>
        <v>141.40764410335308</v>
      </c>
    </row>
    <row r="10" spans="1:22" x14ac:dyDescent="0.2">
      <c r="A10" t="s">
        <v>21</v>
      </c>
      <c r="B10" s="6">
        <f t="shared" si="0"/>
        <v>139.58166534002325</v>
      </c>
      <c r="C10" s="2">
        <v>44391</v>
      </c>
      <c r="D10" s="2" t="s">
        <v>78</v>
      </c>
      <c r="E10">
        <v>115.41</v>
      </c>
      <c r="F10">
        <v>21.7</v>
      </c>
      <c r="G10">
        <v>101</v>
      </c>
      <c r="H10">
        <v>45</v>
      </c>
      <c r="I10">
        <v>254.57</v>
      </c>
      <c r="J10">
        <v>20.900000000000002</v>
      </c>
      <c r="K10">
        <v>9.7500316875720506E-6</v>
      </c>
      <c r="L10">
        <f t="shared" si="2"/>
        <v>139.16</v>
      </c>
      <c r="M10">
        <f t="shared" si="1"/>
        <v>998.01068893620391</v>
      </c>
      <c r="N10">
        <f t="shared" si="3"/>
        <v>0.99801068893620393</v>
      </c>
      <c r="O10">
        <f t="shared" si="4"/>
        <v>2.5954681346599666</v>
      </c>
      <c r="P10">
        <f t="shared" si="5"/>
        <v>1.1884679888278977E-3</v>
      </c>
      <c r="Q10">
        <f t="shared" si="6"/>
        <v>139.30521639610595</v>
      </c>
      <c r="R10">
        <f t="shared" ref="R10:R11" si="8">Q10/M10*1000</f>
        <v>139.58289018386535</v>
      </c>
    </row>
    <row r="11" spans="1:22" x14ac:dyDescent="0.2">
      <c r="A11" t="s">
        <v>22</v>
      </c>
      <c r="B11" s="6">
        <f t="shared" si="0"/>
        <v>142.13939203316104</v>
      </c>
      <c r="C11" s="2">
        <v>44391</v>
      </c>
      <c r="D11" s="2" t="s">
        <v>78</v>
      </c>
      <c r="E11">
        <v>117.13</v>
      </c>
      <c r="F11">
        <v>21.7</v>
      </c>
      <c r="G11">
        <v>101</v>
      </c>
      <c r="H11">
        <v>45</v>
      </c>
      <c r="I11">
        <v>258.83999999999997</v>
      </c>
      <c r="J11">
        <v>20.900000000000002</v>
      </c>
      <c r="K11">
        <v>9.7500316875720506E-6</v>
      </c>
      <c r="L11">
        <f t="shared" si="2"/>
        <v>141.70999999999998</v>
      </c>
      <c r="M11">
        <f t="shared" si="1"/>
        <v>998.01068893620391</v>
      </c>
      <c r="N11">
        <f t="shared" si="3"/>
        <v>0.99801068893620393</v>
      </c>
      <c r="O11">
        <f t="shared" si="4"/>
        <v>2.5954681346599666</v>
      </c>
      <c r="P11">
        <f t="shared" si="5"/>
        <v>1.1884679888278977E-3</v>
      </c>
      <c r="Q11">
        <f t="shared" si="6"/>
        <v>141.85787737490782</v>
      </c>
      <c r="R11">
        <f t="shared" si="8"/>
        <v>142.14063932132478</v>
      </c>
    </row>
    <row r="12" spans="1:22" x14ac:dyDescent="0.2">
      <c r="A12" t="s">
        <v>23</v>
      </c>
      <c r="B12" s="7"/>
      <c r="C12" s="4"/>
      <c r="D12" s="4"/>
      <c r="E12" s="4" t="s">
        <v>24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2" x14ac:dyDescent="0.2">
      <c r="A13" t="s">
        <v>25</v>
      </c>
      <c r="B13" s="7"/>
      <c r="C13" s="4"/>
      <c r="D13" s="4"/>
      <c r="E13" s="4" t="s">
        <v>24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2" x14ac:dyDescent="0.2">
      <c r="A14" t="s">
        <v>26</v>
      </c>
      <c r="B14" s="6">
        <f t="shared" ref="B14:B38" si="9">R14*(1+(K14*(20-J14)))</f>
        <v>144.53663391418038</v>
      </c>
      <c r="C14" s="2">
        <v>44391</v>
      </c>
      <c r="D14" s="2" t="s">
        <v>78</v>
      </c>
      <c r="E14">
        <v>114.8</v>
      </c>
      <c r="F14">
        <v>21.7</v>
      </c>
      <c r="G14">
        <v>101</v>
      </c>
      <c r="H14">
        <v>45</v>
      </c>
      <c r="I14">
        <v>258.89999999999998</v>
      </c>
      <c r="J14">
        <v>20.900000000000002</v>
      </c>
      <c r="K14">
        <v>9.7500316875720506E-6</v>
      </c>
      <c r="L14">
        <f t="shared" ref="L14:L38" si="10">I14-E14</f>
        <v>144.09999999999997</v>
      </c>
      <c r="M14">
        <f t="shared" ref="M14:M38" si="11">999.84847+(6.337563*10^-2*J14)-(8.523829*10^-3*J14^2)+(6.943248*10^-5*J14^3)-(3.821216*10^-7*J14^4)</f>
        <v>998.01068893620391</v>
      </c>
      <c r="N14">
        <f>M14/1000</f>
        <v>0.99801068893620393</v>
      </c>
      <c r="O14">
        <f t="shared" ref="O14:O39" si="12">1.7526*10^8*EXP(-5315.56/(F14+273.15))</f>
        <v>2.5954681346599666</v>
      </c>
      <c r="P14">
        <f t="shared" ref="P14:P39" si="13">((3.4848*(G14-0.003796*H14*O14))/(273.15+F14))*10^-3</f>
        <v>1.1884679888278977E-3</v>
      </c>
      <c r="Q14">
        <f>L14*((1-(P14/8))/(1-(P14/N14)))</f>
        <v>144.25037139033387</v>
      </c>
      <c r="R14">
        <f>Q14/M14*1000</f>
        <v>144.53790223839457</v>
      </c>
    </row>
    <row r="15" spans="1:22" x14ac:dyDescent="0.2">
      <c r="A15" t="s">
        <v>27</v>
      </c>
      <c r="B15" s="6">
        <f t="shared" si="9"/>
        <v>141.16580322509839</v>
      </c>
      <c r="C15" s="2">
        <v>44414</v>
      </c>
      <c r="D15" s="2" t="s">
        <v>78</v>
      </c>
      <c r="E15">
        <v>115.57</v>
      </c>
      <c r="F15">
        <v>20.900000000000002</v>
      </c>
      <c r="G15">
        <v>101.28700000000001</v>
      </c>
      <c r="H15">
        <v>43</v>
      </c>
      <c r="I15">
        <v>256.32</v>
      </c>
      <c r="J15">
        <v>20.5</v>
      </c>
      <c r="K15">
        <v>9.7500316875720506E-6</v>
      </c>
      <c r="L15">
        <f t="shared" si="10"/>
        <v>140.75</v>
      </c>
      <c r="M15">
        <f t="shared" si="11"/>
        <v>998.09621425235139</v>
      </c>
      <c r="N15">
        <f>M15/1000</f>
        <v>0.9980962142523514</v>
      </c>
      <c r="O15">
        <f t="shared" si="12"/>
        <v>2.4712384441969046</v>
      </c>
      <c r="P15">
        <f t="shared" si="13"/>
        <v>1.1955764506852596E-3</v>
      </c>
      <c r="Q15">
        <f>L15*((1-(P15/8))/(1-(P15/N15)))</f>
        <v>140.89774065958116</v>
      </c>
      <c r="R15">
        <f>Q15/M15*1000</f>
        <v>141.16649141398065</v>
      </c>
    </row>
    <row r="16" spans="1:22" x14ac:dyDescent="0.2">
      <c r="A16" t="s">
        <v>28</v>
      </c>
      <c r="B16" s="6">
        <f t="shared" si="9"/>
        <v>141.7776052852569</v>
      </c>
      <c r="C16" s="2">
        <v>44414</v>
      </c>
      <c r="D16" s="2" t="s">
        <v>78</v>
      </c>
      <c r="E16">
        <v>115.53</v>
      </c>
      <c r="F16">
        <v>20.900000000000002</v>
      </c>
      <c r="G16">
        <v>101.28700000000001</v>
      </c>
      <c r="H16">
        <v>43</v>
      </c>
      <c r="I16">
        <v>256.89</v>
      </c>
      <c r="J16">
        <v>20.5</v>
      </c>
      <c r="K16">
        <v>9.7500316875720506E-6</v>
      </c>
      <c r="L16">
        <f t="shared" si="10"/>
        <v>141.35999999999999</v>
      </c>
      <c r="M16">
        <f t="shared" si="11"/>
        <v>998.09621425235139</v>
      </c>
      <c r="N16">
        <f t="shared" ref="N16:N38" si="14">M16/1000</f>
        <v>0.9980962142523514</v>
      </c>
      <c r="O16">
        <f t="shared" si="12"/>
        <v>2.4712384441969046</v>
      </c>
      <c r="P16">
        <f t="shared" si="13"/>
        <v>1.1955764506852596E-3</v>
      </c>
      <c r="Q16">
        <f t="shared" ref="Q16:Q38" si="15">L16*((1-(P16/8))/(1-(P16/N16)))</f>
        <v>141.50838095657826</v>
      </c>
      <c r="R16">
        <f t="shared" ref="R16:R38" si="16">Q16/M16*1000</f>
        <v>141.77829645669843</v>
      </c>
    </row>
    <row r="17" spans="1:18" x14ac:dyDescent="0.2">
      <c r="A17" t="s">
        <v>29</v>
      </c>
      <c r="B17" s="6">
        <f t="shared" si="9"/>
        <v>142.67023452057015</v>
      </c>
      <c r="C17" s="2">
        <v>44414</v>
      </c>
      <c r="D17" s="2" t="s">
        <v>78</v>
      </c>
      <c r="E17">
        <v>116.07</v>
      </c>
      <c r="F17">
        <v>20.900000000000002</v>
      </c>
      <c r="G17">
        <v>101.28700000000001</v>
      </c>
      <c r="H17">
        <v>43</v>
      </c>
      <c r="I17">
        <v>258.32</v>
      </c>
      <c r="J17">
        <v>20.5</v>
      </c>
      <c r="K17">
        <v>9.7500316875720506E-6</v>
      </c>
      <c r="L17">
        <f t="shared" si="10"/>
        <v>142.25</v>
      </c>
      <c r="M17">
        <f t="shared" si="11"/>
        <v>998.09621425235139</v>
      </c>
      <c r="N17">
        <f t="shared" si="14"/>
        <v>0.9980962142523514</v>
      </c>
      <c r="O17">
        <f t="shared" si="12"/>
        <v>2.4712384441969046</v>
      </c>
      <c r="P17">
        <f t="shared" si="13"/>
        <v>1.1955764506852596E-3</v>
      </c>
      <c r="Q17">
        <f t="shared" si="15"/>
        <v>142.39931516039374</v>
      </c>
      <c r="R17">
        <f t="shared" si="16"/>
        <v>142.67093004361456</v>
      </c>
    </row>
    <row r="18" spans="1:18" x14ac:dyDescent="0.2">
      <c r="A18" t="s">
        <v>30</v>
      </c>
      <c r="B18" s="6">
        <f t="shared" si="9"/>
        <v>142.08564929762426</v>
      </c>
      <c r="C18" s="2">
        <v>44414</v>
      </c>
      <c r="D18" s="2" t="s">
        <v>78</v>
      </c>
      <c r="E18">
        <v>115.78</v>
      </c>
      <c r="F18">
        <v>20.900000000000002</v>
      </c>
      <c r="G18">
        <v>101.28700000000001</v>
      </c>
      <c r="H18">
        <v>43</v>
      </c>
      <c r="I18">
        <v>257.45</v>
      </c>
      <c r="J18">
        <v>20.400000000000002</v>
      </c>
      <c r="K18">
        <v>9.7500316875720506E-6</v>
      </c>
      <c r="L18">
        <f t="shared" si="10"/>
        <v>141.66999999999999</v>
      </c>
      <c r="M18">
        <f t="shared" si="11"/>
        <v>998.11733528782747</v>
      </c>
      <c r="N18">
        <f t="shared" si="14"/>
        <v>0.99811733528782742</v>
      </c>
      <c r="O18">
        <f t="shared" si="12"/>
        <v>2.4712384441969046</v>
      </c>
      <c r="P18">
        <f t="shared" si="13"/>
        <v>1.1955764506852596E-3</v>
      </c>
      <c r="Q18">
        <f t="shared" si="15"/>
        <v>141.81870275432382</v>
      </c>
      <c r="R18">
        <f t="shared" si="16"/>
        <v>142.08620343561861</v>
      </c>
    </row>
    <row r="19" spans="1:18" x14ac:dyDescent="0.2">
      <c r="A19" t="s">
        <v>31</v>
      </c>
      <c r="B19" s="6">
        <f t="shared" si="9"/>
        <v>140.80189387233344</v>
      </c>
      <c r="C19" s="2">
        <v>44414</v>
      </c>
      <c r="D19" s="2" t="s">
        <v>78</v>
      </c>
      <c r="E19">
        <v>112.1</v>
      </c>
      <c r="F19">
        <v>20.900000000000002</v>
      </c>
      <c r="G19">
        <v>101.28700000000001</v>
      </c>
      <c r="H19">
        <v>43</v>
      </c>
      <c r="I19">
        <v>252.49</v>
      </c>
      <c r="J19">
        <v>20.400000000000002</v>
      </c>
      <c r="K19">
        <v>9.7500316875720506E-6</v>
      </c>
      <c r="L19">
        <f t="shared" si="10"/>
        <v>140.39000000000001</v>
      </c>
      <c r="M19">
        <f t="shared" si="11"/>
        <v>998.11733528782747</v>
      </c>
      <c r="N19">
        <f t="shared" si="14"/>
        <v>0.99811733528782742</v>
      </c>
      <c r="O19">
        <f t="shared" si="12"/>
        <v>2.4712384441969046</v>
      </c>
      <c r="P19">
        <f t="shared" si="13"/>
        <v>1.1955764506852596E-3</v>
      </c>
      <c r="Q19">
        <f t="shared" si="15"/>
        <v>140.53735921281518</v>
      </c>
      <c r="R19">
        <f t="shared" si="16"/>
        <v>140.80244300364583</v>
      </c>
    </row>
    <row r="20" spans="1:18" x14ac:dyDescent="0.2">
      <c r="A20" t="s">
        <v>32</v>
      </c>
      <c r="B20" s="6">
        <f t="shared" si="9"/>
        <v>142.48682286802767</v>
      </c>
      <c r="C20" s="2">
        <v>44414</v>
      </c>
      <c r="D20" s="2" t="s">
        <v>78</v>
      </c>
      <c r="E20">
        <v>114.77</v>
      </c>
      <c r="F20">
        <v>20.900000000000002</v>
      </c>
      <c r="G20">
        <v>101.28700000000001</v>
      </c>
      <c r="H20">
        <v>43</v>
      </c>
      <c r="I20">
        <v>256.83999999999997</v>
      </c>
      <c r="J20">
        <v>20.400000000000002</v>
      </c>
      <c r="K20">
        <v>9.7500316875720506E-6</v>
      </c>
      <c r="L20">
        <f t="shared" si="10"/>
        <v>142.07</v>
      </c>
      <c r="M20">
        <f t="shared" si="11"/>
        <v>998.11733528782747</v>
      </c>
      <c r="N20">
        <f t="shared" si="14"/>
        <v>0.99811733528782742</v>
      </c>
      <c r="O20">
        <f t="shared" si="12"/>
        <v>2.4712384441969046</v>
      </c>
      <c r="P20">
        <f t="shared" si="13"/>
        <v>1.1955764506852596E-3</v>
      </c>
      <c r="Q20">
        <f t="shared" si="15"/>
        <v>142.21912261104529</v>
      </c>
      <c r="R20">
        <f t="shared" si="16"/>
        <v>142.48737857061013</v>
      </c>
    </row>
    <row r="21" spans="1:18" x14ac:dyDescent="0.2">
      <c r="A21" t="s">
        <v>33</v>
      </c>
      <c r="B21" s="6">
        <f t="shared" si="9"/>
        <v>142.96927528328646</v>
      </c>
      <c r="C21" s="2">
        <v>44404</v>
      </c>
      <c r="D21" s="2" t="s">
        <v>78</v>
      </c>
      <c r="E21">
        <v>117.02</v>
      </c>
      <c r="F21">
        <v>20.100000000000001</v>
      </c>
      <c r="G21">
        <v>101.38800000000001</v>
      </c>
      <c r="H21">
        <v>45</v>
      </c>
      <c r="I21">
        <v>259.55</v>
      </c>
      <c r="J21">
        <v>21.1</v>
      </c>
      <c r="K21">
        <v>9.7500316875720506E-6</v>
      </c>
      <c r="L21">
        <f t="shared" si="10"/>
        <v>142.53000000000003</v>
      </c>
      <c r="M21">
        <f t="shared" si="11"/>
        <v>997.96730474497031</v>
      </c>
      <c r="N21">
        <f t="shared" si="14"/>
        <v>0.99796730474497031</v>
      </c>
      <c r="O21">
        <f t="shared" si="12"/>
        <v>2.3523253087080929</v>
      </c>
      <c r="P21">
        <f t="shared" si="13"/>
        <v>1.2000566935913488E-3</v>
      </c>
      <c r="Q21">
        <f t="shared" si="15"/>
        <v>142.68019256584168</v>
      </c>
      <c r="R21">
        <f t="shared" si="16"/>
        <v>142.97080865019268</v>
      </c>
    </row>
    <row r="22" spans="1:18" x14ac:dyDescent="0.2">
      <c r="A22" t="s">
        <v>34</v>
      </c>
      <c r="B22" s="6">
        <f t="shared" si="9"/>
        <v>142.25708707412954</v>
      </c>
      <c r="C22" s="2">
        <v>44404</v>
      </c>
      <c r="D22" s="2" t="s">
        <v>78</v>
      </c>
      <c r="E22">
        <v>114.06</v>
      </c>
      <c r="F22">
        <v>20.100000000000001</v>
      </c>
      <c r="G22">
        <v>101.38800000000001</v>
      </c>
      <c r="H22">
        <v>45</v>
      </c>
      <c r="I22">
        <v>255.88</v>
      </c>
      <c r="J22">
        <v>21.1</v>
      </c>
      <c r="K22">
        <v>9.7500316875720506E-6</v>
      </c>
      <c r="L22">
        <f t="shared" si="10"/>
        <v>141.82</v>
      </c>
      <c r="M22">
        <f t="shared" si="11"/>
        <v>997.96730474497031</v>
      </c>
      <c r="N22">
        <f t="shared" si="14"/>
        <v>0.99796730474497031</v>
      </c>
      <c r="O22">
        <f t="shared" si="12"/>
        <v>2.3523253087080929</v>
      </c>
      <c r="P22">
        <f t="shared" si="13"/>
        <v>1.2000566935913488E-3</v>
      </c>
      <c r="Q22">
        <f t="shared" si="15"/>
        <v>141.96944439547929</v>
      </c>
      <c r="R22">
        <f t="shared" si="16"/>
        <v>142.25861280271047</v>
      </c>
    </row>
    <row r="23" spans="1:18" x14ac:dyDescent="0.2">
      <c r="A23" t="s">
        <v>35</v>
      </c>
      <c r="B23" s="6">
        <f t="shared" si="9"/>
        <v>142.38748773214419</v>
      </c>
      <c r="C23" s="2">
        <v>44404</v>
      </c>
      <c r="D23" s="2" t="s">
        <v>78</v>
      </c>
      <c r="E23">
        <v>114.26</v>
      </c>
      <c r="F23">
        <v>20.100000000000001</v>
      </c>
      <c r="G23">
        <v>101.38800000000001</v>
      </c>
      <c r="H23">
        <v>45</v>
      </c>
      <c r="I23">
        <v>256.20999999999998</v>
      </c>
      <c r="J23">
        <v>21.1</v>
      </c>
      <c r="K23">
        <v>9.7500316875720506E-6</v>
      </c>
      <c r="L23">
        <f t="shared" si="10"/>
        <v>141.94999999999999</v>
      </c>
      <c r="M23">
        <f t="shared" si="11"/>
        <v>997.96730474497031</v>
      </c>
      <c r="N23">
        <f t="shared" si="14"/>
        <v>0.99796730474497031</v>
      </c>
      <c r="O23">
        <f t="shared" si="12"/>
        <v>2.3523253087080929</v>
      </c>
      <c r="P23">
        <f t="shared" si="13"/>
        <v>1.2000566935913488E-3</v>
      </c>
      <c r="Q23">
        <f t="shared" si="15"/>
        <v>142.09958138441885</v>
      </c>
      <c r="R23">
        <f t="shared" si="16"/>
        <v>142.38901485929171</v>
      </c>
    </row>
    <row r="24" spans="1:18" x14ac:dyDescent="0.2">
      <c r="A24" t="s">
        <v>36</v>
      </c>
      <c r="B24" s="6">
        <f t="shared" si="9"/>
        <v>142.14674805580944</v>
      </c>
      <c r="C24" s="2">
        <v>44404</v>
      </c>
      <c r="D24" s="2" t="s">
        <v>78</v>
      </c>
      <c r="E24">
        <v>116.18</v>
      </c>
      <c r="F24">
        <v>20.100000000000001</v>
      </c>
      <c r="G24">
        <v>101.38800000000001</v>
      </c>
      <c r="H24">
        <v>45</v>
      </c>
      <c r="I24">
        <v>257.89</v>
      </c>
      <c r="J24">
        <v>21.1</v>
      </c>
      <c r="K24">
        <v>9.7500316875720506E-6</v>
      </c>
      <c r="L24">
        <f t="shared" si="10"/>
        <v>141.70999999999998</v>
      </c>
      <c r="M24">
        <f t="shared" si="11"/>
        <v>997.96730474497031</v>
      </c>
      <c r="N24">
        <f t="shared" si="14"/>
        <v>0.99796730474497031</v>
      </c>
      <c r="O24">
        <f t="shared" si="12"/>
        <v>2.3523253087080929</v>
      </c>
      <c r="P24">
        <f t="shared" si="13"/>
        <v>1.2000566935913488E-3</v>
      </c>
      <c r="Q24">
        <f t="shared" si="15"/>
        <v>141.85932848176117</v>
      </c>
      <c r="R24">
        <f t="shared" si="16"/>
        <v>142.14827260098787</v>
      </c>
    </row>
    <row r="25" spans="1:18" x14ac:dyDescent="0.2">
      <c r="A25" t="s">
        <v>37</v>
      </c>
      <c r="B25" s="6">
        <f t="shared" si="9"/>
        <v>139.04078219411161</v>
      </c>
      <c r="C25" s="2">
        <v>44404</v>
      </c>
      <c r="D25" s="2" t="s">
        <v>78</v>
      </c>
      <c r="E25">
        <v>118.14</v>
      </c>
      <c r="F25">
        <v>20.100000000000001</v>
      </c>
      <c r="G25">
        <v>101.38800000000001</v>
      </c>
      <c r="H25">
        <v>45</v>
      </c>
      <c r="I25">
        <v>256.79000000000002</v>
      </c>
      <c r="J25">
        <v>19.8</v>
      </c>
      <c r="K25">
        <v>9.7500316875720506E-6</v>
      </c>
      <c r="L25">
        <f t="shared" si="10"/>
        <v>138.65000000000003</v>
      </c>
      <c r="M25">
        <f t="shared" si="11"/>
        <v>998.24185736264508</v>
      </c>
      <c r="N25">
        <f t="shared" si="14"/>
        <v>0.99824185736264504</v>
      </c>
      <c r="O25">
        <f t="shared" si="12"/>
        <v>2.3523253087080929</v>
      </c>
      <c r="P25">
        <f t="shared" si="13"/>
        <v>1.2000566935913488E-3</v>
      </c>
      <c r="Q25">
        <f t="shared" si="15"/>
        <v>138.79605801341222</v>
      </c>
      <c r="R25">
        <f t="shared" si="16"/>
        <v>139.04051106423387</v>
      </c>
    </row>
    <row r="26" spans="1:18" x14ac:dyDescent="0.2">
      <c r="A26" t="s">
        <v>38</v>
      </c>
      <c r="B26" s="6">
        <f t="shared" si="9"/>
        <v>142.02641606375533</v>
      </c>
      <c r="C26" s="2">
        <v>44404</v>
      </c>
      <c r="D26" s="2" t="s">
        <v>78</v>
      </c>
      <c r="E26">
        <v>114.18</v>
      </c>
      <c r="F26">
        <v>20.100000000000001</v>
      </c>
      <c r="G26">
        <v>101.38800000000001</v>
      </c>
      <c r="H26">
        <v>45</v>
      </c>
      <c r="I26">
        <v>255.81</v>
      </c>
      <c r="J26">
        <v>19.7</v>
      </c>
      <c r="K26">
        <v>9.7500316875720506E-6</v>
      </c>
      <c r="L26">
        <f t="shared" si="10"/>
        <v>141.63</v>
      </c>
      <c r="M26">
        <f t="shared" si="11"/>
        <v>998.2622415176869</v>
      </c>
      <c r="N26">
        <f t="shared" si="14"/>
        <v>0.99826224151768694</v>
      </c>
      <c r="O26">
        <f t="shared" si="12"/>
        <v>2.3523253087080929</v>
      </c>
      <c r="P26">
        <f t="shared" si="13"/>
        <v>1.2000566935913488E-3</v>
      </c>
      <c r="Q26">
        <f t="shared" si="15"/>
        <v>141.77919374903851</v>
      </c>
      <c r="R26">
        <f t="shared" si="16"/>
        <v>142.02600063635333</v>
      </c>
    </row>
    <row r="27" spans="1:18" x14ac:dyDescent="0.2">
      <c r="A27" t="s">
        <v>39</v>
      </c>
      <c r="B27" s="6">
        <f t="shared" si="9"/>
        <v>141.49430481688847</v>
      </c>
      <c r="C27" s="2">
        <v>44406</v>
      </c>
      <c r="D27" s="2" t="s">
        <v>78</v>
      </c>
      <c r="E27">
        <v>114.01</v>
      </c>
      <c r="F27">
        <v>21</v>
      </c>
      <c r="G27">
        <v>101.422</v>
      </c>
      <c r="H27">
        <v>45</v>
      </c>
      <c r="I27">
        <v>255.07</v>
      </c>
      <c r="J27">
        <v>21.1</v>
      </c>
      <c r="K27">
        <v>9.7500316875720506E-6</v>
      </c>
      <c r="L27">
        <f t="shared" si="10"/>
        <v>141.06</v>
      </c>
      <c r="M27">
        <f t="shared" si="11"/>
        <v>997.96730474497031</v>
      </c>
      <c r="N27">
        <f t="shared" si="14"/>
        <v>0.99796730474497031</v>
      </c>
      <c r="O27">
        <f t="shared" si="12"/>
        <v>2.486472263747562</v>
      </c>
      <c r="P27">
        <f t="shared" si="13"/>
        <v>1.1965162483882138E-3</v>
      </c>
      <c r="Q27">
        <f t="shared" si="15"/>
        <v>141.20820447778848</v>
      </c>
      <c r="R27">
        <f t="shared" si="16"/>
        <v>141.49582236451536</v>
      </c>
    </row>
    <row r="28" spans="1:18" x14ac:dyDescent="0.2">
      <c r="A28" t="s">
        <v>40</v>
      </c>
      <c r="B28" s="6">
        <f t="shared" si="9"/>
        <v>143.14938494554198</v>
      </c>
      <c r="C28" s="2">
        <v>44406</v>
      </c>
      <c r="D28" s="2" t="s">
        <v>78</v>
      </c>
      <c r="E28">
        <v>111.45</v>
      </c>
      <c r="F28">
        <v>21</v>
      </c>
      <c r="G28">
        <v>101.422</v>
      </c>
      <c r="H28">
        <v>45</v>
      </c>
      <c r="I28">
        <v>254.16</v>
      </c>
      <c r="J28">
        <v>21.1</v>
      </c>
      <c r="K28">
        <v>9.7500316875720506E-6</v>
      </c>
      <c r="L28">
        <f t="shared" si="10"/>
        <v>142.70999999999998</v>
      </c>
      <c r="M28">
        <f t="shared" si="11"/>
        <v>997.96730474497031</v>
      </c>
      <c r="N28">
        <f t="shared" si="14"/>
        <v>0.99796730474497031</v>
      </c>
      <c r="O28">
        <f t="shared" si="12"/>
        <v>2.486472263747562</v>
      </c>
      <c r="P28">
        <f t="shared" si="13"/>
        <v>1.1965162483882138E-3</v>
      </c>
      <c r="Q28">
        <f t="shared" si="15"/>
        <v>142.85993804781788</v>
      </c>
      <c r="R28">
        <f t="shared" si="16"/>
        <v>143.15092024415131</v>
      </c>
    </row>
    <row r="29" spans="1:18" x14ac:dyDescent="0.2">
      <c r="A29" t="s">
        <v>41</v>
      </c>
      <c r="B29" s="6">
        <f t="shared" si="9"/>
        <v>139.08691553884697</v>
      </c>
      <c r="C29" s="2">
        <v>44406</v>
      </c>
      <c r="D29" s="2" t="s">
        <v>78</v>
      </c>
      <c r="E29">
        <v>116.84</v>
      </c>
      <c r="F29">
        <v>21</v>
      </c>
      <c r="G29">
        <v>101.422</v>
      </c>
      <c r="H29">
        <v>45</v>
      </c>
      <c r="I29">
        <v>255.5</v>
      </c>
      <c r="J29">
        <v>21.1</v>
      </c>
      <c r="K29">
        <v>9.7500316875720506E-6</v>
      </c>
      <c r="L29">
        <f t="shared" si="10"/>
        <v>138.66</v>
      </c>
      <c r="M29">
        <f t="shared" si="11"/>
        <v>997.96730474497031</v>
      </c>
      <c r="N29">
        <f t="shared" si="14"/>
        <v>0.99796730474497031</v>
      </c>
      <c r="O29">
        <f t="shared" si="12"/>
        <v>2.486472263747562</v>
      </c>
      <c r="P29">
        <f t="shared" si="13"/>
        <v>1.1965162483882138E-3</v>
      </c>
      <c r="Q29">
        <f t="shared" si="15"/>
        <v>138.80568292138204</v>
      </c>
      <c r="R29">
        <f t="shared" si="16"/>
        <v>139.08840726686302</v>
      </c>
    </row>
    <row r="30" spans="1:18" x14ac:dyDescent="0.2">
      <c r="A30" t="s">
        <v>42</v>
      </c>
      <c r="B30" s="6">
        <f t="shared" si="9"/>
        <v>140.60151058935668</v>
      </c>
      <c r="C30" s="2">
        <v>44406</v>
      </c>
      <c r="D30" s="2" t="s">
        <v>78</v>
      </c>
      <c r="E30">
        <v>114.17</v>
      </c>
      <c r="F30">
        <v>21.1</v>
      </c>
      <c r="G30">
        <v>101.422</v>
      </c>
      <c r="H30">
        <v>45</v>
      </c>
      <c r="I30">
        <v>254.34</v>
      </c>
      <c r="J30">
        <v>21.1</v>
      </c>
      <c r="K30">
        <v>9.7500316875720506E-6</v>
      </c>
      <c r="L30">
        <f t="shared" si="10"/>
        <v>140.17000000000002</v>
      </c>
      <c r="M30">
        <f t="shared" si="11"/>
        <v>997.96730474497031</v>
      </c>
      <c r="N30">
        <f t="shared" si="14"/>
        <v>0.99796730474497031</v>
      </c>
      <c r="O30">
        <f t="shared" si="12"/>
        <v>2.5017895411883355</v>
      </c>
      <c r="P30">
        <f t="shared" si="13"/>
        <v>1.1960786286949496E-3</v>
      </c>
      <c r="Q30">
        <f t="shared" si="15"/>
        <v>140.31721547295857</v>
      </c>
      <c r="R30">
        <f t="shared" si="16"/>
        <v>140.60301856163164</v>
      </c>
    </row>
    <row r="31" spans="1:18" x14ac:dyDescent="0.2">
      <c r="A31" t="s">
        <v>43</v>
      </c>
      <c r="B31" s="6">
        <f t="shared" si="9"/>
        <v>143.11918258656422</v>
      </c>
      <c r="C31" s="2">
        <v>44406</v>
      </c>
      <c r="D31" s="2" t="s">
        <v>78</v>
      </c>
      <c r="E31">
        <v>114.72</v>
      </c>
      <c r="F31">
        <v>21.2</v>
      </c>
      <c r="G31">
        <v>101.422</v>
      </c>
      <c r="H31">
        <v>45</v>
      </c>
      <c r="I31">
        <v>257.39999999999998</v>
      </c>
      <c r="J31">
        <v>21.1</v>
      </c>
      <c r="K31">
        <v>9.7500316875720506E-6</v>
      </c>
      <c r="L31">
        <f t="shared" si="10"/>
        <v>142.67999999999998</v>
      </c>
      <c r="M31">
        <f t="shared" si="11"/>
        <v>997.96730474497031</v>
      </c>
      <c r="N31">
        <f t="shared" si="14"/>
        <v>0.99796730474497031</v>
      </c>
      <c r="O31">
        <f t="shared" si="12"/>
        <v>2.5171906729997748</v>
      </c>
      <c r="P31">
        <f t="shared" si="13"/>
        <v>1.1956411367667647E-3</v>
      </c>
      <c r="Q31">
        <f t="shared" si="15"/>
        <v>142.82979675776556</v>
      </c>
      <c r="R31">
        <f t="shared" si="16"/>
        <v>143.12071756124874</v>
      </c>
    </row>
    <row r="32" spans="1:18" x14ac:dyDescent="0.2">
      <c r="A32" t="s">
        <v>44</v>
      </c>
      <c r="B32" s="6">
        <f t="shared" si="9"/>
        <v>142.41702792010369</v>
      </c>
      <c r="C32" s="2">
        <v>44406</v>
      </c>
      <c r="D32" s="2" t="s">
        <v>78</v>
      </c>
      <c r="E32">
        <v>113.13</v>
      </c>
      <c r="F32">
        <v>21.2</v>
      </c>
      <c r="G32">
        <v>101.422</v>
      </c>
      <c r="H32">
        <v>45</v>
      </c>
      <c r="I32">
        <v>255.11</v>
      </c>
      <c r="J32">
        <v>21.1</v>
      </c>
      <c r="K32">
        <v>9.7500316875720506E-6</v>
      </c>
      <c r="L32">
        <f t="shared" si="10"/>
        <v>141.98000000000002</v>
      </c>
      <c r="M32">
        <f t="shared" si="11"/>
        <v>997.96730474497031</v>
      </c>
      <c r="N32">
        <f t="shared" si="14"/>
        <v>0.99796730474497031</v>
      </c>
      <c r="O32">
        <f t="shared" si="12"/>
        <v>2.5171906729997748</v>
      </c>
      <c r="P32">
        <f t="shared" si="13"/>
        <v>1.1956411367667647E-3</v>
      </c>
      <c r="Q32">
        <f t="shared" si="15"/>
        <v>142.12906184235743</v>
      </c>
      <c r="R32">
        <f t="shared" si="16"/>
        <v>142.41855536407417</v>
      </c>
    </row>
    <row r="33" spans="1:18" x14ac:dyDescent="0.2">
      <c r="A33" t="s">
        <v>45</v>
      </c>
      <c r="B33" s="6">
        <f t="shared" si="9"/>
        <v>145.8363742548957</v>
      </c>
      <c r="C33" s="2">
        <v>44406</v>
      </c>
      <c r="D33" s="2" t="s">
        <v>78</v>
      </c>
      <c r="E33">
        <v>115.26</v>
      </c>
      <c r="F33">
        <v>21.2</v>
      </c>
      <c r="G33">
        <v>101.253</v>
      </c>
      <c r="H33">
        <v>45</v>
      </c>
      <c r="I33">
        <v>260.67</v>
      </c>
      <c r="J33">
        <v>20.400000000000002</v>
      </c>
      <c r="K33">
        <v>9.7500316875720506E-6</v>
      </c>
      <c r="L33">
        <f t="shared" si="10"/>
        <v>145.41000000000003</v>
      </c>
      <c r="M33">
        <f t="shared" si="11"/>
        <v>998.11733528782747</v>
      </c>
      <c r="N33">
        <f t="shared" si="14"/>
        <v>0.99811733528782742</v>
      </c>
      <c r="O33">
        <f t="shared" si="12"/>
        <v>2.5171906729997748</v>
      </c>
      <c r="P33">
        <f t="shared" si="13"/>
        <v>1.1936403513072777E-3</v>
      </c>
      <c r="Q33">
        <f t="shared" si="15"/>
        <v>145.56238095446554</v>
      </c>
      <c r="R33">
        <f t="shared" si="16"/>
        <v>145.83694302082196</v>
      </c>
    </row>
    <row r="34" spans="1:18" x14ac:dyDescent="0.2">
      <c r="A34" t="s">
        <v>46</v>
      </c>
      <c r="B34" s="6">
        <f t="shared" si="9"/>
        <v>141.54097848545774</v>
      </c>
      <c r="C34" s="2">
        <v>44406</v>
      </c>
      <c r="D34" s="2" t="s">
        <v>78</v>
      </c>
      <c r="E34">
        <v>115.83</v>
      </c>
      <c r="F34">
        <v>21.2</v>
      </c>
      <c r="G34">
        <v>101.253</v>
      </c>
      <c r="H34">
        <v>45</v>
      </c>
      <c r="I34">
        <v>256.95999999999998</v>
      </c>
      <c r="J34">
        <v>20.3</v>
      </c>
      <c r="K34">
        <v>9.7500316875720506E-6</v>
      </c>
      <c r="L34">
        <f t="shared" si="10"/>
        <v>141.13</v>
      </c>
      <c r="M34">
        <f t="shared" si="11"/>
        <v>998.1383517491555</v>
      </c>
      <c r="N34">
        <f t="shared" si="14"/>
        <v>0.99813835174915555</v>
      </c>
      <c r="O34">
        <f t="shared" si="12"/>
        <v>2.5171906729997748</v>
      </c>
      <c r="P34">
        <f t="shared" si="13"/>
        <v>1.1936403513072777E-3</v>
      </c>
      <c r="Q34">
        <f t="shared" si="15"/>
        <v>141.27789220961523</v>
      </c>
      <c r="R34">
        <f t="shared" si="16"/>
        <v>141.54139249537633</v>
      </c>
    </row>
    <row r="35" spans="1:18" x14ac:dyDescent="0.2">
      <c r="A35" t="s">
        <v>47</v>
      </c>
      <c r="B35" s="6">
        <f t="shared" si="9"/>
        <v>138.15386046845987</v>
      </c>
      <c r="C35" s="2">
        <v>44406</v>
      </c>
      <c r="D35" s="2" t="s">
        <v>78</v>
      </c>
      <c r="E35">
        <v>118.99</v>
      </c>
      <c r="F35">
        <v>21.3</v>
      </c>
      <c r="G35">
        <v>101.253</v>
      </c>
      <c r="H35">
        <v>45</v>
      </c>
      <c r="I35">
        <v>256.74</v>
      </c>
      <c r="J35">
        <v>20.400000000000002</v>
      </c>
      <c r="K35">
        <v>9.7500316875720506E-6</v>
      </c>
      <c r="L35">
        <f t="shared" si="10"/>
        <v>137.75</v>
      </c>
      <c r="M35">
        <f t="shared" si="11"/>
        <v>998.11733528782747</v>
      </c>
      <c r="N35">
        <f t="shared" si="14"/>
        <v>0.99811733528782742</v>
      </c>
      <c r="O35">
        <f t="shared" si="12"/>
        <v>2.5326760572332048</v>
      </c>
      <c r="P35">
        <f t="shared" si="13"/>
        <v>1.1932036657085014E-3</v>
      </c>
      <c r="Q35">
        <f t="shared" si="15"/>
        <v>137.89430086002665</v>
      </c>
      <c r="R35">
        <f t="shared" si="16"/>
        <v>138.15439927236815</v>
      </c>
    </row>
    <row r="36" spans="1:18" x14ac:dyDescent="0.2">
      <c r="A36" t="s">
        <v>48</v>
      </c>
      <c r="B36" s="6">
        <f t="shared" si="9"/>
        <v>142.86196505761708</v>
      </c>
      <c r="C36" s="2">
        <v>44406</v>
      </c>
      <c r="D36" s="2" t="s">
        <v>78</v>
      </c>
      <c r="E36">
        <v>117.19</v>
      </c>
      <c r="F36">
        <v>21.2</v>
      </c>
      <c r="G36">
        <v>101.253</v>
      </c>
      <c r="H36">
        <v>45</v>
      </c>
      <c r="I36">
        <v>259.64</v>
      </c>
      <c r="J36">
        <v>20.2</v>
      </c>
      <c r="K36">
        <v>9.7500316875720506E-6</v>
      </c>
      <c r="L36">
        <f t="shared" si="10"/>
        <v>142.44999999999999</v>
      </c>
      <c r="M36">
        <f t="shared" si="11"/>
        <v>998.15926340636906</v>
      </c>
      <c r="N36">
        <f t="shared" si="14"/>
        <v>0.99815926340636907</v>
      </c>
      <c r="O36">
        <f t="shared" si="12"/>
        <v>2.5171906729997748</v>
      </c>
      <c r="P36">
        <f t="shared" si="13"/>
        <v>1.1936403513072777E-3</v>
      </c>
      <c r="Q36">
        <f t="shared" si="15"/>
        <v>142.59927188018139</v>
      </c>
      <c r="R36">
        <f t="shared" si="16"/>
        <v>142.86224363989757</v>
      </c>
    </row>
    <row r="37" spans="1:18" x14ac:dyDescent="0.2">
      <c r="A37" t="s">
        <v>49</v>
      </c>
      <c r="B37" s="6">
        <f t="shared" si="9"/>
        <v>143.71724254181331</v>
      </c>
      <c r="C37" s="2">
        <v>44406</v>
      </c>
      <c r="D37" s="2" t="s">
        <v>78</v>
      </c>
      <c r="E37">
        <v>112.62</v>
      </c>
      <c r="F37">
        <v>21.3</v>
      </c>
      <c r="G37">
        <v>101.253</v>
      </c>
      <c r="H37">
        <v>45</v>
      </c>
      <c r="I37">
        <v>255.92</v>
      </c>
      <c r="J37">
        <v>20.3</v>
      </c>
      <c r="K37">
        <v>9.7500316875720506E-6</v>
      </c>
      <c r="L37">
        <f t="shared" si="10"/>
        <v>143.29999999999998</v>
      </c>
      <c r="M37">
        <f t="shared" si="11"/>
        <v>998.1383517491555</v>
      </c>
      <c r="N37">
        <f t="shared" si="14"/>
        <v>0.99813835174915555</v>
      </c>
      <c r="O37">
        <f t="shared" si="12"/>
        <v>2.5326760572332048</v>
      </c>
      <c r="P37">
        <f t="shared" si="13"/>
        <v>1.1932036657085014E-3</v>
      </c>
      <c r="Q37">
        <f t="shared" si="15"/>
        <v>143.45011118155801</v>
      </c>
      <c r="R37">
        <f t="shared" si="16"/>
        <v>143.71766291734355</v>
      </c>
    </row>
    <row r="38" spans="1:18" x14ac:dyDescent="0.2">
      <c r="A38" t="s">
        <v>50</v>
      </c>
      <c r="B38" s="6">
        <f t="shared" si="9"/>
        <v>138.58623965883297</v>
      </c>
      <c r="C38" s="2">
        <v>44406</v>
      </c>
      <c r="D38" s="2" t="s">
        <v>78</v>
      </c>
      <c r="E38">
        <v>120.21</v>
      </c>
      <c r="F38">
        <v>20.100000000000001</v>
      </c>
      <c r="G38">
        <v>101.55800000000001</v>
      </c>
      <c r="H38">
        <v>42</v>
      </c>
      <c r="I38">
        <v>258.39</v>
      </c>
      <c r="J38">
        <v>20.400000000000002</v>
      </c>
      <c r="K38">
        <v>9.7500316875720506E-6</v>
      </c>
      <c r="L38">
        <f t="shared" si="10"/>
        <v>138.18</v>
      </c>
      <c r="M38">
        <f t="shared" si="11"/>
        <v>998.11733528782747</v>
      </c>
      <c r="N38">
        <f t="shared" si="14"/>
        <v>0.99811733528782742</v>
      </c>
      <c r="O38">
        <f t="shared" si="12"/>
        <v>2.3523253087080929</v>
      </c>
      <c r="P38">
        <f t="shared" si="13"/>
        <v>1.2023952027142445E-3</v>
      </c>
      <c r="Q38">
        <f t="shared" si="15"/>
        <v>138.32586770847195</v>
      </c>
      <c r="R38">
        <f t="shared" si="16"/>
        <v>138.58678014903214</v>
      </c>
    </row>
    <row r="39" spans="1:18" x14ac:dyDescent="0.2">
      <c r="A39" t="s">
        <v>51</v>
      </c>
      <c r="C39" s="2">
        <v>44419</v>
      </c>
      <c r="D39" s="2" t="s">
        <v>78</v>
      </c>
      <c r="E39">
        <v>112.95</v>
      </c>
      <c r="F39">
        <v>21.1</v>
      </c>
      <c r="G39">
        <v>101.422</v>
      </c>
      <c r="H39">
        <v>49</v>
      </c>
      <c r="O39">
        <f t="shared" si="12"/>
        <v>2.5017895411883355</v>
      </c>
      <c r="P39">
        <f t="shared" si="13"/>
        <v>1.1956287469673151E-3</v>
      </c>
    </row>
    <row r="40" spans="1:18" x14ac:dyDescent="0.2">
      <c r="A40" t="s">
        <v>52</v>
      </c>
      <c r="F40">
        <v>-0.2</v>
      </c>
    </row>
    <row r="41" spans="1:18" x14ac:dyDescent="0.2">
      <c r="A41" t="s">
        <v>53</v>
      </c>
      <c r="F41">
        <v>-0.2</v>
      </c>
    </row>
    <row r="42" spans="1:18" x14ac:dyDescent="0.2">
      <c r="A42" t="s">
        <v>54</v>
      </c>
      <c r="B42" s="6">
        <f>R42*(1+(K42*(20-J42)))</f>
        <v>141.88376988335145</v>
      </c>
      <c r="C42" s="2">
        <v>44420</v>
      </c>
      <c r="D42" s="2" t="s">
        <v>78</v>
      </c>
      <c r="E42">
        <v>112.53</v>
      </c>
      <c r="F42">
        <v>21</v>
      </c>
      <c r="G42">
        <v>101.422</v>
      </c>
      <c r="H42">
        <v>47</v>
      </c>
      <c r="I42">
        <v>253.99</v>
      </c>
      <c r="J42">
        <v>20.7</v>
      </c>
      <c r="K42">
        <v>9.7500316875720506E-6</v>
      </c>
      <c r="L42">
        <f>I42-E42</f>
        <v>141.46</v>
      </c>
      <c r="M42">
        <f>999.84847+(6.337563*10^-2*J42)-(8.523829*10^-3*J42^2)+(6.943248*10^-5*J42^3)-(3.821216*10^-7*J42^4)</f>
        <v>998.05365937423687</v>
      </c>
      <c r="N42">
        <f t="shared" ref="N42" si="17">M42/1000</f>
        <v>0.99805365937423685</v>
      </c>
      <c r="O42">
        <f>1.7526*10^8*EXP(-5315.56/(F42+273.15))</f>
        <v>2.486472263747562</v>
      </c>
      <c r="P42">
        <f>((3.4848*(G42-0.003796*H42*O42))/(273.15+F42))*10^-3</f>
        <v>1.1962926087279336E-3</v>
      </c>
      <c r="Q42">
        <f t="shared" ref="Q42" si="18">L42*((1-(P42/8))/(1-(P42/N42)))</f>
        <v>141.60858221960575</v>
      </c>
      <c r="R42">
        <f t="shared" ref="R42" si="19">Q42/M42*1000</f>
        <v>141.8847382498372</v>
      </c>
    </row>
    <row r="43" spans="1:18" x14ac:dyDescent="0.2">
      <c r="A43" t="s">
        <v>55</v>
      </c>
      <c r="F43">
        <v>-0.2</v>
      </c>
    </row>
    <row r="44" spans="1:18" x14ac:dyDescent="0.2">
      <c r="A44" t="s">
        <v>56</v>
      </c>
      <c r="F44">
        <v>-0.2</v>
      </c>
    </row>
    <row r="45" spans="1:18" x14ac:dyDescent="0.2">
      <c r="A45" t="s">
        <v>57</v>
      </c>
      <c r="B45" s="6">
        <f t="shared" ref="B45:B62" si="20">R45*(1+(K45*(20-J45)))</f>
        <v>142.93718406670362</v>
      </c>
      <c r="C45" s="2">
        <v>44417</v>
      </c>
      <c r="D45" s="2" t="s">
        <v>78</v>
      </c>
      <c r="E45">
        <v>115.51</v>
      </c>
      <c r="F45">
        <v>20.900000000000002</v>
      </c>
      <c r="G45">
        <v>101.55800000000001</v>
      </c>
      <c r="H45">
        <v>42</v>
      </c>
      <c r="I45">
        <v>258.04000000000002</v>
      </c>
      <c r="J45">
        <v>20</v>
      </c>
      <c r="K45">
        <v>9.7500316875720506E-6</v>
      </c>
      <c r="L45">
        <f t="shared" ref="L45:L62" si="21">I45-E45</f>
        <v>142.53000000000003</v>
      </c>
      <c r="M45">
        <f t="shared" ref="M45:M62" si="22">999.84847+(6.337563*10^-2*J45)-(8.523829*10^-3*J45^2)+(6.943248*10^-5*J45^3)-(3.821216*10^-7*J45^4)</f>
        <v>998.20077138400006</v>
      </c>
      <c r="N45">
        <f t="shared" ref="N45:N62" si="23">M45/1000</f>
        <v>0.9982007713840001</v>
      </c>
      <c r="O45">
        <f t="shared" ref="O45:O62" si="24">1.7526*10^8*EXP(-5315.56/(F45+273.15))</f>
        <v>2.4712384441969046</v>
      </c>
      <c r="P45">
        <f t="shared" ref="P45:P62" si="25">((3.4848*(G45-0.003796*H45*O45))/(273.15+F45))*10^-3</f>
        <v>1.1988992566212852E-3</v>
      </c>
      <c r="Q45">
        <f t="shared" ref="Q45:Q62" si="26">L45*((1-(P45/8))/(1-(P45/N45)))</f>
        <v>142.68000739484035</v>
      </c>
      <c r="R45">
        <f t="shared" ref="R45:R62" si="27">Q45/M45*1000</f>
        <v>142.93718406670362</v>
      </c>
    </row>
    <row r="46" spans="1:18" x14ac:dyDescent="0.2">
      <c r="A46" t="s">
        <v>58</v>
      </c>
      <c r="B46" s="6">
        <f t="shared" si="20"/>
        <v>143.69968595293332</v>
      </c>
      <c r="C46" s="2">
        <v>44417</v>
      </c>
      <c r="D46" s="2" t="s">
        <v>78</v>
      </c>
      <c r="E46">
        <v>112.15</v>
      </c>
      <c r="F46">
        <v>20.3</v>
      </c>
      <c r="G46">
        <v>101.55800000000001</v>
      </c>
      <c r="H46">
        <v>42</v>
      </c>
      <c r="I46">
        <v>255.44</v>
      </c>
      <c r="J46">
        <v>20</v>
      </c>
      <c r="K46">
        <v>9.7500316875720506E-6</v>
      </c>
      <c r="L46">
        <f t="shared" si="21"/>
        <v>143.29</v>
      </c>
      <c r="M46">
        <f t="shared" si="22"/>
        <v>998.20077138400006</v>
      </c>
      <c r="N46">
        <f t="shared" si="23"/>
        <v>0.9982007713840001</v>
      </c>
      <c r="O46">
        <f t="shared" si="24"/>
        <v>2.3815661363758536</v>
      </c>
      <c r="P46">
        <f t="shared" si="25"/>
        <v>1.2015203521024466E-3</v>
      </c>
      <c r="Q46">
        <f t="shared" si="26"/>
        <v>143.44113736585658</v>
      </c>
      <c r="R46">
        <f t="shared" si="27"/>
        <v>143.69968595293332</v>
      </c>
    </row>
    <row r="47" spans="1:18" x14ac:dyDescent="0.2">
      <c r="A47" t="s">
        <v>59</v>
      </c>
      <c r="B47" s="6">
        <f t="shared" si="20"/>
        <v>142.91436874955289</v>
      </c>
      <c r="C47" s="2">
        <v>44417</v>
      </c>
      <c r="D47" s="2" t="s">
        <v>78</v>
      </c>
      <c r="E47">
        <v>118.76</v>
      </c>
      <c r="F47">
        <v>20.8</v>
      </c>
      <c r="G47">
        <v>101.55800000000001</v>
      </c>
      <c r="H47">
        <v>42</v>
      </c>
      <c r="I47">
        <v>261.27</v>
      </c>
      <c r="J47">
        <v>19.900000000000002</v>
      </c>
      <c r="K47">
        <v>9.7500316875720506E-6</v>
      </c>
      <c r="L47">
        <f t="shared" si="21"/>
        <v>142.51</v>
      </c>
      <c r="M47">
        <f t="shared" si="22"/>
        <v>998.22136723989877</v>
      </c>
      <c r="N47">
        <f t="shared" si="23"/>
        <v>0.99822136723989874</v>
      </c>
      <c r="O47">
        <f t="shared" si="24"/>
        <v>2.4560876876217237</v>
      </c>
      <c r="P47">
        <f t="shared" si="25"/>
        <v>1.1993357509700034E-3</v>
      </c>
      <c r="Q47">
        <f t="shared" si="26"/>
        <v>142.66003747741715</v>
      </c>
      <c r="R47">
        <f t="shared" si="27"/>
        <v>142.91422940772637</v>
      </c>
    </row>
    <row r="48" spans="1:18" x14ac:dyDescent="0.2">
      <c r="A48" t="s">
        <v>60</v>
      </c>
      <c r="B48" s="6">
        <f t="shared" si="20"/>
        <v>139.9287745045412</v>
      </c>
      <c r="C48" s="2">
        <v>44417</v>
      </c>
      <c r="D48" s="2" t="s">
        <v>78</v>
      </c>
      <c r="E48">
        <v>116.21</v>
      </c>
      <c r="F48">
        <v>20.6</v>
      </c>
      <c r="G48">
        <v>101.55800000000001</v>
      </c>
      <c r="H48">
        <v>42</v>
      </c>
      <c r="I48">
        <v>255.74</v>
      </c>
      <c r="J48">
        <v>20</v>
      </c>
      <c r="K48">
        <v>9.7500316875720506E-6</v>
      </c>
      <c r="L48">
        <f t="shared" si="21"/>
        <v>139.53000000000003</v>
      </c>
      <c r="M48">
        <f t="shared" si="22"/>
        <v>998.20077138400006</v>
      </c>
      <c r="N48">
        <f t="shared" si="23"/>
        <v>0.9982007713840001</v>
      </c>
      <c r="O48">
        <f t="shared" si="24"/>
        <v>2.4260337915400414</v>
      </c>
      <c r="P48">
        <f t="shared" si="25"/>
        <v>1.2002091628959689E-3</v>
      </c>
      <c r="Q48">
        <f t="shared" si="26"/>
        <v>139.67701064925083</v>
      </c>
      <c r="R48">
        <f t="shared" si="27"/>
        <v>139.9287745045412</v>
      </c>
    </row>
    <row r="49" spans="1:18" x14ac:dyDescent="0.2">
      <c r="A49" t="s">
        <v>61</v>
      </c>
      <c r="B49" s="6">
        <f t="shared" si="20"/>
        <v>140.56053469285359</v>
      </c>
      <c r="C49" s="2">
        <v>44417</v>
      </c>
      <c r="D49" s="2" t="s">
        <v>78</v>
      </c>
      <c r="E49">
        <v>111.74</v>
      </c>
      <c r="F49">
        <v>20.7</v>
      </c>
      <c r="G49">
        <v>101.55800000000001</v>
      </c>
      <c r="H49">
        <v>41</v>
      </c>
      <c r="I49">
        <v>251.9</v>
      </c>
      <c r="J49">
        <v>20</v>
      </c>
      <c r="K49">
        <v>9.7500316875720506E-6</v>
      </c>
      <c r="L49">
        <f t="shared" si="21"/>
        <v>140.16000000000003</v>
      </c>
      <c r="M49">
        <f t="shared" si="22"/>
        <v>998.20077138400006</v>
      </c>
      <c r="N49">
        <f t="shared" si="23"/>
        <v>0.9982007713840001</v>
      </c>
      <c r="O49">
        <f t="shared" si="24"/>
        <v>2.4410196006684886</v>
      </c>
      <c r="P49">
        <f t="shared" si="25"/>
        <v>1.199882273939119E-3</v>
      </c>
      <c r="Q49">
        <f t="shared" si="26"/>
        <v>140.30763415655397</v>
      </c>
      <c r="R49">
        <f t="shared" si="27"/>
        <v>140.56053469285359</v>
      </c>
    </row>
    <row r="50" spans="1:18" x14ac:dyDescent="0.2">
      <c r="A50" t="s">
        <v>62</v>
      </c>
      <c r="B50" s="6">
        <f t="shared" si="20"/>
        <v>140.93879259799067</v>
      </c>
      <c r="C50" s="2">
        <v>44417</v>
      </c>
      <c r="D50" s="2" t="s">
        <v>78</v>
      </c>
      <c r="E50">
        <v>117.84</v>
      </c>
      <c r="F50">
        <v>20.8</v>
      </c>
      <c r="G50">
        <v>101.55800000000001</v>
      </c>
      <c r="H50">
        <v>41</v>
      </c>
      <c r="I50">
        <v>258.38</v>
      </c>
      <c r="J50">
        <v>19.900000000000002</v>
      </c>
      <c r="K50">
        <v>9.7500316875720506E-6</v>
      </c>
      <c r="L50">
        <f t="shared" si="21"/>
        <v>140.54</v>
      </c>
      <c r="M50">
        <f t="shared" si="22"/>
        <v>998.22136723989877</v>
      </c>
      <c r="N50">
        <f t="shared" si="23"/>
        <v>0.99822136723989874</v>
      </c>
      <c r="O50">
        <f t="shared" si="24"/>
        <v>2.4560876876217237</v>
      </c>
      <c r="P50">
        <f t="shared" si="25"/>
        <v>1.1994462795181342E-3</v>
      </c>
      <c r="Q50">
        <f t="shared" si="26"/>
        <v>140.68797707308335</v>
      </c>
      <c r="R50">
        <f t="shared" si="27"/>
        <v>140.93865518235529</v>
      </c>
    </row>
    <row r="51" spans="1:18" x14ac:dyDescent="0.2">
      <c r="A51" t="s">
        <v>63</v>
      </c>
      <c r="B51" s="6">
        <f t="shared" si="20"/>
        <v>140.19994894662977</v>
      </c>
      <c r="C51" s="2">
        <v>44414</v>
      </c>
      <c r="D51" s="2" t="s">
        <v>78</v>
      </c>
      <c r="E51">
        <v>119.07</v>
      </c>
      <c r="F51">
        <v>21.1</v>
      </c>
      <c r="G51">
        <v>101.253</v>
      </c>
      <c r="H51">
        <v>45</v>
      </c>
      <c r="I51">
        <v>258.86</v>
      </c>
      <c r="J51">
        <v>20.400000000000002</v>
      </c>
      <c r="K51">
        <v>9.7500316875720506E-6</v>
      </c>
      <c r="L51">
        <f t="shared" si="21"/>
        <v>139.79000000000002</v>
      </c>
      <c r="M51">
        <f t="shared" si="22"/>
        <v>998.11733528782747</v>
      </c>
      <c r="N51">
        <f t="shared" si="23"/>
        <v>0.99811733528782742</v>
      </c>
      <c r="O51">
        <f t="shared" si="24"/>
        <v>2.5017895411883355</v>
      </c>
      <c r="P51">
        <f t="shared" si="25"/>
        <v>1.194077163274389E-3</v>
      </c>
      <c r="Q51">
        <f t="shared" si="26"/>
        <v>139.93654520439958</v>
      </c>
      <c r="R51">
        <f t="shared" si="27"/>
        <v>140.20049573034018</v>
      </c>
    </row>
    <row r="52" spans="1:18" x14ac:dyDescent="0.2">
      <c r="A52" t="s">
        <v>64</v>
      </c>
      <c r="B52" s="6">
        <f t="shared" si="20"/>
        <v>140.75881507095397</v>
      </c>
      <c r="C52" s="2">
        <v>44414</v>
      </c>
      <c r="D52" s="2" t="s">
        <v>78</v>
      </c>
      <c r="E52">
        <v>117.97</v>
      </c>
      <c r="F52">
        <v>21</v>
      </c>
      <c r="G52">
        <v>101.253</v>
      </c>
      <c r="H52">
        <v>45</v>
      </c>
      <c r="I52">
        <v>258.32</v>
      </c>
      <c r="J52">
        <v>20.3</v>
      </c>
      <c r="K52">
        <v>9.7500316875720506E-6</v>
      </c>
      <c r="L52">
        <f t="shared" si="21"/>
        <v>140.35</v>
      </c>
      <c r="M52">
        <f t="shared" si="22"/>
        <v>998.1383517491555</v>
      </c>
      <c r="N52">
        <f t="shared" si="23"/>
        <v>0.99813835174915555</v>
      </c>
      <c r="O52">
        <f t="shared" si="24"/>
        <v>2.486472263747562</v>
      </c>
      <c r="P52">
        <f t="shared" si="25"/>
        <v>1.1945141025442565E-3</v>
      </c>
      <c r="Q52">
        <f t="shared" si="26"/>
        <v>140.49718262468099</v>
      </c>
      <c r="R52">
        <f t="shared" si="27"/>
        <v>140.75922679303045</v>
      </c>
    </row>
    <row r="53" spans="1:18" x14ac:dyDescent="0.2">
      <c r="A53" t="s">
        <v>65</v>
      </c>
      <c r="B53" s="6">
        <f t="shared" si="20"/>
        <v>143.36638841747686</v>
      </c>
      <c r="C53" s="2">
        <v>44414</v>
      </c>
      <c r="D53" s="2" t="s">
        <v>78</v>
      </c>
      <c r="E53">
        <v>116.15</v>
      </c>
      <c r="F53">
        <v>21</v>
      </c>
      <c r="G53">
        <v>101.253</v>
      </c>
      <c r="H53">
        <v>45</v>
      </c>
      <c r="I53">
        <v>259.10000000000002</v>
      </c>
      <c r="J53">
        <v>20.3</v>
      </c>
      <c r="K53">
        <v>9.7500316875720506E-6</v>
      </c>
      <c r="L53">
        <f t="shared" si="21"/>
        <v>142.95000000000002</v>
      </c>
      <c r="M53">
        <f t="shared" si="22"/>
        <v>998.1383517491555</v>
      </c>
      <c r="N53">
        <f t="shared" si="23"/>
        <v>0.99813835174915555</v>
      </c>
      <c r="O53">
        <f t="shared" si="24"/>
        <v>2.486472263747562</v>
      </c>
      <c r="P53">
        <f t="shared" si="25"/>
        <v>1.1945141025442565E-3</v>
      </c>
      <c r="Q53">
        <f t="shared" si="26"/>
        <v>143.09990919984432</v>
      </c>
      <c r="R53">
        <f t="shared" si="27"/>
        <v>143.36680776675246</v>
      </c>
    </row>
    <row r="54" spans="1:18" x14ac:dyDescent="0.2">
      <c r="A54" t="s">
        <v>66</v>
      </c>
      <c r="B54" s="6">
        <f t="shared" si="20"/>
        <v>142.0223762724132</v>
      </c>
      <c r="C54" s="2">
        <v>44414</v>
      </c>
      <c r="D54" s="2" t="s">
        <v>78</v>
      </c>
      <c r="E54">
        <v>120.52</v>
      </c>
      <c r="F54">
        <v>21.2</v>
      </c>
      <c r="G54">
        <v>101.253</v>
      </c>
      <c r="H54">
        <v>45</v>
      </c>
      <c r="I54">
        <v>262.13</v>
      </c>
      <c r="J54">
        <v>20.3</v>
      </c>
      <c r="K54">
        <v>9.7500316875720506E-6</v>
      </c>
      <c r="L54">
        <f t="shared" si="21"/>
        <v>141.61000000000001</v>
      </c>
      <c r="M54">
        <f t="shared" si="22"/>
        <v>998.1383517491555</v>
      </c>
      <c r="N54">
        <f t="shared" si="23"/>
        <v>0.99813835174915555</v>
      </c>
      <c r="O54">
        <f t="shared" si="24"/>
        <v>2.5171906729997748</v>
      </c>
      <c r="P54">
        <f t="shared" si="25"/>
        <v>1.1936403513072777E-3</v>
      </c>
      <c r="Q54">
        <f t="shared" si="26"/>
        <v>141.75839520869846</v>
      </c>
      <c r="R54">
        <f t="shared" si="27"/>
        <v>142.02279169042899</v>
      </c>
    </row>
    <row r="55" spans="1:18" x14ac:dyDescent="0.2">
      <c r="A55" t="s">
        <v>67</v>
      </c>
      <c r="B55" s="6">
        <f t="shared" si="20"/>
        <v>141.1827687494785</v>
      </c>
      <c r="C55" s="2">
        <v>44414</v>
      </c>
      <c r="D55" s="2" t="s">
        <v>78</v>
      </c>
      <c r="E55">
        <v>119.96</v>
      </c>
      <c r="F55">
        <v>21.2</v>
      </c>
      <c r="G55">
        <v>101.253</v>
      </c>
      <c r="H55">
        <v>45</v>
      </c>
      <c r="I55">
        <v>260.73</v>
      </c>
      <c r="J55">
        <v>20.400000000000002</v>
      </c>
      <c r="K55">
        <v>9.7500316875720506E-6</v>
      </c>
      <c r="L55">
        <f t="shared" si="21"/>
        <v>140.77000000000004</v>
      </c>
      <c r="M55">
        <f t="shared" si="22"/>
        <v>998.11733528782747</v>
      </c>
      <c r="N55">
        <f t="shared" si="23"/>
        <v>0.99811733528782742</v>
      </c>
      <c r="O55">
        <f t="shared" si="24"/>
        <v>2.5171906729997748</v>
      </c>
      <c r="P55">
        <f t="shared" si="25"/>
        <v>1.1936403513072777E-3</v>
      </c>
      <c r="Q55">
        <f t="shared" si="26"/>
        <v>140.91751851289538</v>
      </c>
      <c r="R55">
        <f t="shared" si="27"/>
        <v>141.18331936621354</v>
      </c>
    </row>
    <row r="56" spans="1:18" x14ac:dyDescent="0.2">
      <c r="A56" t="s">
        <v>68</v>
      </c>
      <c r="B56" s="6">
        <f t="shared" si="20"/>
        <v>141.33326279103704</v>
      </c>
      <c r="C56" s="2">
        <v>44414</v>
      </c>
      <c r="D56" s="2" t="s">
        <v>78</v>
      </c>
      <c r="E56">
        <v>115.31</v>
      </c>
      <c r="F56">
        <v>21.1</v>
      </c>
      <c r="G56">
        <v>101.253</v>
      </c>
      <c r="H56">
        <v>45</v>
      </c>
      <c r="I56">
        <v>256.23</v>
      </c>
      <c r="J56">
        <v>20.400000000000002</v>
      </c>
      <c r="K56">
        <v>9.7500316875720506E-6</v>
      </c>
      <c r="L56">
        <f t="shared" si="21"/>
        <v>140.92000000000002</v>
      </c>
      <c r="M56">
        <f t="shared" si="22"/>
        <v>998.11733528782747</v>
      </c>
      <c r="N56">
        <f t="shared" si="23"/>
        <v>0.99811733528782742</v>
      </c>
      <c r="O56">
        <f t="shared" si="24"/>
        <v>2.5017895411883355</v>
      </c>
      <c r="P56">
        <f t="shared" si="25"/>
        <v>1.194077163274389E-3</v>
      </c>
      <c r="Q56">
        <f t="shared" si="26"/>
        <v>141.06772981045847</v>
      </c>
      <c r="R56">
        <f t="shared" si="27"/>
        <v>141.33381399470304</v>
      </c>
    </row>
    <row r="57" spans="1:18" x14ac:dyDescent="0.2">
      <c r="A57" t="s">
        <v>69</v>
      </c>
      <c r="B57" s="6">
        <f t="shared" si="20"/>
        <v>138.46500883508969</v>
      </c>
      <c r="C57" s="2">
        <v>44414</v>
      </c>
      <c r="D57" s="2" t="s">
        <v>78</v>
      </c>
      <c r="E57">
        <v>115.13</v>
      </c>
      <c r="F57">
        <v>20.900000000000002</v>
      </c>
      <c r="G57">
        <v>101.253</v>
      </c>
      <c r="H57">
        <v>43</v>
      </c>
      <c r="I57">
        <v>253.19</v>
      </c>
      <c r="J57">
        <v>20.400000000000002</v>
      </c>
      <c r="K57">
        <v>9.7500316875720506E-6</v>
      </c>
      <c r="L57">
        <f t="shared" si="21"/>
        <v>138.06</v>
      </c>
      <c r="M57">
        <f t="shared" si="22"/>
        <v>998.11733528782747</v>
      </c>
      <c r="N57">
        <f t="shared" si="23"/>
        <v>0.99811733528782742</v>
      </c>
      <c r="O57">
        <f t="shared" si="24"/>
        <v>2.4712384441969046</v>
      </c>
      <c r="P57">
        <f t="shared" si="25"/>
        <v>1.1951735151300817E-3</v>
      </c>
      <c r="Q57">
        <f t="shared" si="26"/>
        <v>138.20486464980908</v>
      </c>
      <c r="R57">
        <f t="shared" si="27"/>
        <v>138.46554885248528</v>
      </c>
    </row>
    <row r="58" spans="1:18" x14ac:dyDescent="0.2">
      <c r="A58" t="s">
        <v>70</v>
      </c>
      <c r="B58" s="6">
        <f t="shared" si="20"/>
        <v>139.3175023705802</v>
      </c>
      <c r="C58" s="2">
        <v>44414</v>
      </c>
      <c r="D58" s="2" t="s">
        <v>78</v>
      </c>
      <c r="E58">
        <v>113.94</v>
      </c>
      <c r="F58">
        <v>20.900000000000002</v>
      </c>
      <c r="G58">
        <v>101.253</v>
      </c>
      <c r="H58">
        <v>43</v>
      </c>
      <c r="I58">
        <v>252.85</v>
      </c>
      <c r="J58">
        <v>20.400000000000002</v>
      </c>
      <c r="K58">
        <v>9.7500316875720506E-6</v>
      </c>
      <c r="L58">
        <f t="shared" si="21"/>
        <v>138.91</v>
      </c>
      <c r="M58">
        <f t="shared" si="22"/>
        <v>998.11733528782747</v>
      </c>
      <c r="N58">
        <f t="shared" si="23"/>
        <v>0.99811733528782742</v>
      </c>
      <c r="O58">
        <f t="shared" si="24"/>
        <v>2.4712384441969046</v>
      </c>
      <c r="P58">
        <f t="shared" si="25"/>
        <v>1.1951735151300817E-3</v>
      </c>
      <c r="Q58">
        <f t="shared" si="26"/>
        <v>139.05575654429217</v>
      </c>
      <c r="R58">
        <f t="shared" si="27"/>
        <v>139.31804571272434</v>
      </c>
    </row>
    <row r="59" spans="1:18" x14ac:dyDescent="0.2">
      <c r="A59" t="s">
        <v>71</v>
      </c>
      <c r="B59" s="6">
        <f t="shared" si="20"/>
        <v>140.90933358061977</v>
      </c>
      <c r="C59" s="2">
        <v>44414</v>
      </c>
      <c r="D59" s="2" t="s">
        <v>78</v>
      </c>
      <c r="E59">
        <v>116.16</v>
      </c>
      <c r="F59">
        <v>20.900000000000002</v>
      </c>
      <c r="G59">
        <v>101.253</v>
      </c>
      <c r="H59">
        <v>43</v>
      </c>
      <c r="I59">
        <v>256.66000000000003</v>
      </c>
      <c r="J59">
        <v>20.3</v>
      </c>
      <c r="K59">
        <v>9.7500316875720506E-6</v>
      </c>
      <c r="L59">
        <f t="shared" si="21"/>
        <v>140.50000000000003</v>
      </c>
      <c r="M59">
        <f t="shared" si="22"/>
        <v>998.1383517491555</v>
      </c>
      <c r="N59">
        <f t="shared" si="23"/>
        <v>0.99813835174915555</v>
      </c>
      <c r="O59">
        <f t="shared" si="24"/>
        <v>2.4712384441969046</v>
      </c>
      <c r="P59">
        <f t="shared" si="25"/>
        <v>1.1951735151300817E-3</v>
      </c>
      <c r="Q59">
        <f t="shared" si="26"/>
        <v>140.64742136127626</v>
      </c>
      <c r="R59">
        <f t="shared" si="27"/>
        <v>140.90974574296558</v>
      </c>
    </row>
    <row r="60" spans="1:18" x14ac:dyDescent="0.2">
      <c r="A60" t="s">
        <v>72</v>
      </c>
      <c r="B60" s="6">
        <f t="shared" si="20"/>
        <v>142.49393676252279</v>
      </c>
      <c r="C60" s="2">
        <v>44414</v>
      </c>
      <c r="D60" s="2" t="s">
        <v>78</v>
      </c>
      <c r="E60">
        <v>114.86</v>
      </c>
      <c r="F60">
        <v>20.900000000000002</v>
      </c>
      <c r="G60">
        <v>101.253</v>
      </c>
      <c r="H60">
        <v>43</v>
      </c>
      <c r="I60">
        <v>256.94</v>
      </c>
      <c r="J60">
        <v>20.3</v>
      </c>
      <c r="K60">
        <v>9.7500316875720506E-6</v>
      </c>
      <c r="L60">
        <f t="shared" si="21"/>
        <v>142.07999999999998</v>
      </c>
      <c r="M60">
        <f t="shared" si="22"/>
        <v>998.1383517491555</v>
      </c>
      <c r="N60">
        <f t="shared" si="23"/>
        <v>0.99813835174915555</v>
      </c>
      <c r="O60">
        <f t="shared" si="24"/>
        <v>2.4712384441969046</v>
      </c>
      <c r="P60">
        <f t="shared" si="25"/>
        <v>1.1951735151300817E-3</v>
      </c>
      <c r="Q60">
        <f t="shared" si="26"/>
        <v>142.2290791958016</v>
      </c>
      <c r="R60">
        <f t="shared" si="27"/>
        <v>142.49435355986154</v>
      </c>
    </row>
    <row r="61" spans="1:18" x14ac:dyDescent="0.2">
      <c r="A61" t="s">
        <v>73</v>
      </c>
      <c r="B61" s="6">
        <f t="shared" si="20"/>
        <v>143.32923665524171</v>
      </c>
      <c r="C61" s="2">
        <v>44414</v>
      </c>
      <c r="D61" s="2" t="s">
        <v>78</v>
      </c>
      <c r="E61">
        <v>113.27</v>
      </c>
      <c r="F61">
        <v>20.900000000000002</v>
      </c>
      <c r="G61">
        <v>101.253</v>
      </c>
      <c r="H61">
        <v>43</v>
      </c>
      <c r="I61">
        <v>256.18</v>
      </c>
      <c r="J61">
        <v>20.400000000000002</v>
      </c>
      <c r="K61">
        <v>9.7500316875720506E-6</v>
      </c>
      <c r="L61">
        <f t="shared" si="21"/>
        <v>142.91000000000003</v>
      </c>
      <c r="M61">
        <f t="shared" si="22"/>
        <v>998.11733528782747</v>
      </c>
      <c r="N61">
        <f t="shared" si="23"/>
        <v>0.99811733528782742</v>
      </c>
      <c r="O61">
        <f t="shared" si="24"/>
        <v>2.4712384441969046</v>
      </c>
      <c r="P61">
        <f t="shared" si="25"/>
        <v>1.1951735151300817E-3</v>
      </c>
      <c r="Q61">
        <f t="shared" si="26"/>
        <v>143.05995369480095</v>
      </c>
      <c r="R61">
        <f t="shared" si="27"/>
        <v>143.32979564326143</v>
      </c>
    </row>
    <row r="62" spans="1:18" x14ac:dyDescent="0.2">
      <c r="A62" t="s">
        <v>74</v>
      </c>
      <c r="B62" s="6">
        <f t="shared" si="20"/>
        <v>139.84624536997592</v>
      </c>
      <c r="C62" s="2">
        <v>44414</v>
      </c>
      <c r="D62" s="2" t="s">
        <v>78</v>
      </c>
      <c r="E62">
        <v>113.89</v>
      </c>
      <c r="F62">
        <v>20.900000000000002</v>
      </c>
      <c r="G62">
        <v>101.253</v>
      </c>
      <c r="H62">
        <v>43</v>
      </c>
      <c r="I62">
        <v>253.33</v>
      </c>
      <c r="J62">
        <v>20.3</v>
      </c>
      <c r="K62">
        <v>9.7500316875720506E-6</v>
      </c>
      <c r="L62">
        <f t="shared" si="21"/>
        <v>139.44</v>
      </c>
      <c r="M62">
        <f t="shared" si="22"/>
        <v>998.1383517491555</v>
      </c>
      <c r="N62">
        <f t="shared" si="23"/>
        <v>0.99813835174915555</v>
      </c>
      <c r="O62">
        <f t="shared" si="24"/>
        <v>2.4712384441969046</v>
      </c>
      <c r="P62">
        <f t="shared" si="25"/>
        <v>1.1951735151300817E-3</v>
      </c>
      <c r="Q62">
        <f t="shared" si="26"/>
        <v>139.58630914317692</v>
      </c>
      <c r="R62">
        <f t="shared" si="27"/>
        <v>139.84665442276952</v>
      </c>
    </row>
    <row r="63" spans="1:18" x14ac:dyDescent="0.2">
      <c r="A63" t="s">
        <v>81</v>
      </c>
      <c r="B63" s="9">
        <v>141.113</v>
      </c>
    </row>
    <row r="64" spans="1:18" x14ac:dyDescent="0.2">
      <c r="A64" t="s">
        <v>82</v>
      </c>
      <c r="B64" s="9">
        <v>139.678</v>
      </c>
    </row>
    <row r="65" spans="1:2" x14ac:dyDescent="0.2">
      <c r="A65" t="s">
        <v>83</v>
      </c>
      <c r="B65" s="9">
        <v>138.01599999999999</v>
      </c>
    </row>
    <row r="66" spans="1:2" x14ac:dyDescent="0.2">
      <c r="A66" t="s">
        <v>84</v>
      </c>
      <c r="B66" s="9">
        <v>143.50200000000001</v>
      </c>
    </row>
    <row r="67" spans="1:2" x14ac:dyDescent="0.2">
      <c r="A67" t="s">
        <v>85</v>
      </c>
      <c r="B67" s="9">
        <v>135.589</v>
      </c>
    </row>
    <row r="68" spans="1:2" x14ac:dyDescent="0.2">
      <c r="A68" t="s">
        <v>86</v>
      </c>
      <c r="B68" s="9">
        <v>138.54900000000001</v>
      </c>
    </row>
    <row r="69" spans="1:2" x14ac:dyDescent="0.2">
      <c r="A69" t="s">
        <v>87</v>
      </c>
      <c r="B69" s="9">
        <v>132.87299999999999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2021-08-09T22:15:42Z</dcterms:created>
  <dcterms:modified xsi:type="dcterms:W3CDTF">2021-11-25T19:40:22Z</dcterms:modified>
</cp:coreProperties>
</file>