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-900" yWindow="400" windowWidth="28800" windowHeight="9560" tabRatio="500" activeTab="0"/>
  </bookViews>
  <sheets>
    <sheet name="シート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<sst xmlns="http://schemas.openxmlformats.org/spreadsheetml/2006/main">
  <si>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この列に</t>
  </si>
  <si>
    <t>緑</t>
  </si>
  <si>
    <t>直近</t>
  </si>
  <si>
    <t>出た回数</t>
  </si>
  <si>
    <t>確率</t>
  </si>
  <si>
    <t>総回数</t>
  </si>
  <si>
    <t>記入↓</t>
  </si>
  <si>
    <t>←入力</t>
  </si>
  <si>
    <t>出目</t>
  </si>
  <si>
    <t>色</t>
  </si>
  <si>
    <t>１―18</t>
  </si>
  <si>
    <t>１st１２</t>
  </si>
  <si>
    <t>EVEN</t>
  </si>
  <si>
    <t>赤</t>
  </si>
  <si>
    <t>２nd１２</t>
  </si>
  <si>
    <t>黒</t>
  </si>
  <si>
    <t>ODD</t>
  </si>
  <si>
    <t>３rd１２</t>
  </si>
  <si>
    <t>19―36</t>
  </si>
  <si>
    <t>1列合計</t>
  </si>
  <si>
    <t>2列合計</t>
  </si>
  <si>
    <t>３列合計</t>
  </si>
  <si>
    <t>Spin回数</t>
  </si>
  <si>
    <t>Low</t>
  </si>
  <si>
    <t>High</t>
  </si>
  <si>
    <t>1st12</t>
  </si>
  <si>
    <t>2nd12</t>
  </si>
  <si>
    <t>3rd12</t>
  </si>
  <si>
    <t>1stｶﾗﾑ</t>
  </si>
  <si>
    <t>2ndｶﾗﾑ</t>
  </si>
  <si>
    <t>3rdｶﾗﾑ</t>
  </si>
  <si>
    <t>比較結果</t>
  </si>
  <si>
    <t>（比較結果が同数の場合は＊を表示する）</t>
  </si>
  <si>
    <t>ストリートの出た回数</t>
  </si>
  <si>
    <t>1,2,3</t>
  </si>
  <si>
    <t>4,5,6</t>
  </si>
  <si>
    <t>7,8,9</t>
  </si>
  <si>
    <t>10,11,12</t>
  </si>
  <si>
    <t>13,14,15</t>
  </si>
  <si>
    <t>16,17,18</t>
  </si>
  <si>
    <t>19,20,21</t>
  </si>
  <si>
    <t>22,23,24</t>
  </si>
  <si>
    <t>25,26,27</t>
  </si>
  <si>
    <t>28,29,30</t>
  </si>
  <si>
    <t>31,32,33</t>
  </si>
  <si>
    <t>34,35,36</t>
  </si>
  <si>
    <t>２ｎｄ１２</t>
  </si>
  <si>
    <t>３ｒｄ１２</t>
  </si>
  <si>
    <t xml:space="preserve"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</si>
</sst>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76" formatCode="0.00_ "/>
  </numFmts>
  <fonts x14ac:knownFonts="1">
    <font>
      <sz val="10"/>
      <color rgb="FF000000"/>
      <name val="Arial"/>
    </font>
    <font>
      <sz val="11"/>
      <name val="&quot;ＭＳ Ｐゴシック&quot;"/>
    </font>
    <font>
      <b/>
      <sz val="11"/>
      <name val="&quot;ＭＳ Ｐゴシック&quot;"/>
    </font>
    <font>
      <b/>
      <sz val="10"/>
      <name val="&quot;ＭＳ Ｐゴシック&quot;"/>
    </font>
    <font>
      <b/>
      <sz val="11"/>
      <color rgb="FFFFFFFF"/>
      <name val="&quot;ＭＳ Ｐゴシック&quot;"/>
    </font>
    <font>
      <sz val="1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</fonts>
  <fills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1" fillId="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/>
    <xf numFmtId="0" fontId="2" fillId="7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/>
    <xf numFmtId="0" fontId="2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right" vertical="top"/>
    </xf>
    <xf numFmtId="0" fontId="0" fillId="0" borderId="16" xfId="0" applyFill="1" applyBorder="1" applyAlignment="1">
      <alignment horizontal="right" vertical="top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11" xfId="0" applyFont="1" applyBorder="1" applyAlignment="1">
      <alignment horizontal="center"/>
    </xf>
    <xf numFmtId="0" fontId="0" fillId="0" borderId="17" xfId="0" applyBorder="1"/>
    <xf numFmtId="176" fontId="0" fillId="0" borderId="18" xfId="0" applyNumberFormat="1" applyBorder="1"/>
    <xf numFmtId="0" fontId="0" fillId="0" borderId="19" xfId="0" applyBorder="1"/>
    <xf numFmtId="0" fontId="0" fillId="0" borderId="20" xfId="0" applyBorder="1"/>
    <xf numFmtId="176" fontId="0" fillId="0" borderId="21" xfId="0" applyNumberFormat="1" applyBorder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"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sheetViews>
    <sheetView tabSelected="1" workbookViewId="0">
      <selection activeCell="B8" sqref="B8"/>
    </sheetView>
  </sheetViews>
  <sheetFormatPr baseColWidth="12" defaultColWidth="14.5" defaultRowHeight="15.75" customHeight="1" x14ac:dyDescent="0"/>
  <sheetData>
    <row r="1" spans="1:19" ht="18">
      <c r="A1" t="s" s="1">
        <v>0</v>
      </c>
      <c r="B1" s="2"/>
      <c r="C1" s="2"/>
      <c r="D1" t="s" s="3">
        <v>1</v>
      </c>
      <c r="E1" t="s" s="4">
        <v>2</v>
      </c>
      <c r="F1" s="5"/>
      <c r="G1" s="5"/>
      <c r="H1" t="s" s="6">
        <v>3</v>
      </c>
      <c r="I1" t="s" s="7">
        <v>4</v>
      </c>
      <c r="J1" s="8"/>
      <c r="K1" s="8"/>
      <c r="L1" s="8"/>
      <c r="M1" s="9"/>
      <c r="N1" t="s" s="10">
        <v>5</v>
      </c>
      <c r="O1" t="s" s="7">
        <v>2</v>
      </c>
      <c r="P1" s="11"/>
      <c r="Q1" s="11"/>
      <c r="R1" s="11"/>
      <c r="S1" s="11"/>
    </row>
    <row r="2" spans="1:19" ht="18">
      <c r="A2" t="s" s="1">
        <v>6</v>
      </c>
      <c r="B2" s="2"/>
      <c r="C2" s="2"/>
      <c r="D2" s="12">
        <v>0</v>
      </c>
      <c r="E2" s="13">
        <v>100</v>
      </c>
      <c r="F2" t="s" s="14">
        <v>7</v>
      </c>
      <c r="G2" s="15">
        <v>0</v>
      </c>
      <c r="H2" s="16">
        <v>0</v>
      </c>
      <c r="I2" s="17"/>
      <c r="J2" s="11"/>
      <c r="K2" s="11"/>
      <c r="L2" s="2"/>
      <c r="M2" s="18"/>
      <c r="N2" s="19">
        <v>2</v>
      </c>
      <c r="O2" s="20">
        <f>IF($N$2&lt;$E$2,$N$2,$E$2)</f>
      </c>
      <c r="P2" s="11"/>
      <c r="Q2" s="11"/>
      <c r="R2" s="11"/>
      <c r="S2" s="11"/>
    </row>
    <row r="3" spans="1:19" ht="19" thickBot="1">
      <c r="A3" t="s" s="21">
        <v>8</v>
      </c>
      <c r="B3" t="s" s="22">
        <v>9</v>
      </c>
      <c r="C3" t="s" s="23">
        <v>10</v>
      </c>
      <c r="D3" s="2"/>
      <c r="E3" s="11"/>
      <c r="F3" s="2"/>
      <c r="G3" t="s" s="24">
        <v>3</v>
      </c>
      <c r="H3" t="s" s="25">
        <v>4</v>
      </c>
      <c r="I3" s="26"/>
      <c r="J3" t="s" s="10">
        <v>3</v>
      </c>
      <c r="K3" t="s" s="7">
        <v>4</v>
      </c>
      <c r="L3" s="26"/>
      <c r="M3" t="s" s="27">
        <v>3</v>
      </c>
      <c r="N3" t="s" s="27">
        <v>4</v>
      </c>
      <c r="O3" t="s" s="28">
        <v>3</v>
      </c>
      <c r="P3" t="s" s="7">
        <v>4</v>
      </c>
      <c r="Q3" s="11"/>
      <c r="R3" s="11"/>
      <c r="S3" s="11"/>
    </row>
    <row r="4" spans="1:19" ht="19" thickBot="1">
      <c r="A4" s="29">
        <v>25</v>
      </c>
      <c r="B4" t="s" s="2">
        <v>48</v>
      </c>
      <c r="C4" s="12">
        <v>1</v>
      </c>
      <c r="D4" s="2"/>
      <c r="E4" s="11"/>
      <c r="F4" s="30">
        <v>1</v>
      </c>
      <c r="G4" s="16">
        <v>0</v>
      </c>
      <c r="H4" s="17">
        <f t="shared" ref="H4:H15" si="0">(G4/$N$2)</f>
      </c>
      <c r="I4" s="31">
        <v>2</v>
      </c>
      <c r="J4" s="32">
        <v>0</v>
      </c>
      <c r="K4" s="33">
        <f t="shared" ref="K4:K15" si="1">(J4/$N$2)</f>
      </c>
      <c r="L4" s="34">
        <v>3</v>
      </c>
      <c r="M4" s="32">
        <v>0</v>
      </c>
      <c r="N4" s="33">
        <f t="shared" ref="N4:N15" si="2">(M4/$N$2)</f>
      </c>
      <c r="O4" s="65">
        <f>G4+J4+M4</f>
      </c>
      <c r="P4" s="66">
        <f>IF(OR(O4=0,$N$2=0),"",O4*37/$O$2)</f>
      </c>
      <c r="Q4" s="11"/>
      <c r="R4" s="11"/>
      <c r="S4" s="11"/>
    </row>
    <row r="5" spans="1:19" ht="19" thickBot="1">
      <c r="A5" s="29">
        <v>14</v>
      </c>
      <c r="B5" t="s" s="2">
        <v>48</v>
      </c>
      <c r="C5" s="2"/>
      <c r="D5" s="2"/>
      <c r="E5" t="s" s="35">
        <v>11</v>
      </c>
      <c r="F5" s="31">
        <v>4</v>
      </c>
      <c r="G5" s="16">
        <v>0</v>
      </c>
      <c r="H5" s="17">
        <f t="shared" si="0"/>
      </c>
      <c r="I5" s="34">
        <v>5</v>
      </c>
      <c r="J5" s="16">
        <v>0</v>
      </c>
      <c r="K5" s="33">
        <f t="shared" si="1"/>
      </c>
      <c r="L5" s="31">
        <v>6</v>
      </c>
      <c r="M5" s="16">
        <v>0</v>
      </c>
      <c r="N5" s="33">
        <f t="shared" si="2"/>
      </c>
      <c r="O5" s="67">
        <f t="shared" ref="O5:O15" si="3">G5+J5+M5</f>
      </c>
      <c r="P5" s="66">
        <f t="shared" ref="P5:P15" si="4">IF(OR(O5=0,$N$2=0),"",O5*37/$O$2)</f>
      </c>
      <c r="Q5" s="11"/>
      <c r="R5" s="11"/>
      <c r="S5" s="11"/>
    </row>
    <row r="6" spans="1:19" ht="19" thickBot="1">
      <c r="A6" s="29"/>
      <c r="B6" s="2"/>
      <c r="C6" t="s" s="35">
        <v>12</v>
      </c>
      <c r="D6" s="2"/>
      <c r="E6" s="12">
        <v>0</v>
      </c>
      <c r="F6" s="34">
        <v>7</v>
      </c>
      <c r="G6" s="16">
        <v>0</v>
      </c>
      <c r="H6" s="17">
        <f t="shared" si="0"/>
      </c>
      <c r="I6" s="31">
        <v>8</v>
      </c>
      <c r="J6" s="16">
        <v>0</v>
      </c>
      <c r="K6" s="33">
        <f t="shared" si="1"/>
      </c>
      <c r="L6" s="34">
        <v>9</v>
      </c>
      <c r="M6" s="16">
        <v>0</v>
      </c>
      <c r="N6" s="33">
        <f t="shared" si="2"/>
      </c>
      <c r="O6" s="67">
        <f t="shared" si="3"/>
      </c>
      <c r="P6" s="66">
        <f t="shared" si="4"/>
      </c>
      <c r="Q6" s="11"/>
      <c r="R6" s="11"/>
      <c r="S6" s="11"/>
    </row>
    <row r="7" spans="1:19" ht="19" thickBot="1">
      <c r="A7" s="29"/>
      <c r="B7" s="2"/>
      <c r="C7" s="36">
        <v>1</v>
      </c>
      <c r="D7" t="s" s="37">
        <v>13</v>
      </c>
      <c r="E7" s="2"/>
      <c r="F7" s="38">
        <v>10</v>
      </c>
      <c r="G7" s="19">
        <v>0</v>
      </c>
      <c r="H7" s="17">
        <f t="shared" si="0"/>
      </c>
      <c r="I7" s="39">
        <v>11</v>
      </c>
      <c r="J7" s="19">
        <v>0</v>
      </c>
      <c r="K7" s="33">
        <f t="shared" si="1"/>
      </c>
      <c r="L7" s="40">
        <v>12</v>
      </c>
      <c r="M7" s="19">
        <v>0</v>
      </c>
      <c r="N7" s="33">
        <f t="shared" si="2"/>
      </c>
      <c r="O7" s="67">
        <f t="shared" si="3"/>
      </c>
      <c r="P7" s="66">
        <f t="shared" si="4"/>
      </c>
      <c r="Q7" s="11"/>
      <c r="R7" s="11"/>
      <c r="S7" s="11"/>
    </row>
    <row r="8" spans="1:19" ht="19" thickBot="1">
      <c r="A8" s="29"/>
      <c r="B8" s="2"/>
      <c r="C8" s="2"/>
      <c r="D8" s="12">
        <v>2</v>
      </c>
      <c r="E8" s="2"/>
      <c r="F8" s="41">
        <v>13</v>
      </c>
      <c r="G8" s="16">
        <v>0</v>
      </c>
      <c r="H8" s="17">
        <f t="shared" si="0"/>
      </c>
      <c r="I8" s="34">
        <v>14</v>
      </c>
      <c r="J8" s="16">
        <v>1</v>
      </c>
      <c r="K8" s="33">
        <f t="shared" si="1"/>
      </c>
      <c r="L8" s="31">
        <v>15</v>
      </c>
      <c r="M8" s="16">
        <v>0</v>
      </c>
      <c r="N8" s="33">
        <f t="shared" si="2"/>
      </c>
      <c r="O8" s="67">
        <f t="shared" si="3"/>
      </c>
      <c r="P8" s="66">
        <f t="shared" si="4"/>
      </c>
      <c r="Q8" s="11"/>
      <c r="R8" s="11"/>
      <c r="S8" s="11"/>
    </row>
    <row r="9" spans="1:19" ht="19" thickBot="1">
      <c r="A9" s="29"/>
      <c r="B9" s="2"/>
      <c r="C9" s="2"/>
      <c r="D9" s="2"/>
      <c r="E9" t="s" s="35">
        <v>14</v>
      </c>
      <c r="F9" s="34">
        <v>16</v>
      </c>
      <c r="G9" s="16">
        <v>0</v>
      </c>
      <c r="H9" s="17">
        <f t="shared" si="0"/>
      </c>
      <c r="I9" s="31">
        <v>17</v>
      </c>
      <c r="J9" s="16">
        <v>0</v>
      </c>
      <c r="K9" s="33">
        <f t="shared" si="1"/>
      </c>
      <c r="L9" s="34">
        <v>18</v>
      </c>
      <c r="M9" s="16">
        <v>0</v>
      </c>
      <c r="N9" s="33">
        <f t="shared" si="2"/>
      </c>
      <c r="O9" s="67">
        <f t="shared" si="3"/>
      </c>
      <c r="P9" s="66">
        <f t="shared" si="4"/>
      </c>
      <c r="Q9" s="11"/>
      <c r="R9" s="11"/>
      <c r="S9" s="11"/>
    </row>
    <row r="10" spans="1:19" ht="19" thickBot="1">
      <c r="A10" s="29"/>
      <c r="B10" s="2"/>
      <c r="C10" s="2"/>
      <c r="D10" s="2"/>
      <c r="E10" s="12">
        <v>1</v>
      </c>
      <c r="F10" s="34">
        <v>19</v>
      </c>
      <c r="G10" s="16">
        <v>0</v>
      </c>
      <c r="H10" s="17">
        <f t="shared" si="0"/>
      </c>
      <c r="I10" s="31">
        <v>20</v>
      </c>
      <c r="J10" s="16">
        <v>0</v>
      </c>
      <c r="K10" s="33">
        <f t="shared" si="1"/>
      </c>
      <c r="L10" s="34">
        <v>21</v>
      </c>
      <c r="M10" s="16">
        <v>0</v>
      </c>
      <c r="N10" s="33">
        <f t="shared" si="2"/>
      </c>
      <c r="O10" s="67">
        <f t="shared" si="3"/>
      </c>
      <c r="P10" s="66">
        <f t="shared" si="4"/>
      </c>
      <c r="Q10" s="11"/>
      <c r="R10" s="11"/>
      <c r="S10" s="11"/>
    </row>
    <row r="11" spans="1:19" ht="19" thickBot="1">
      <c r="A11" s="29"/>
      <c r="B11" s="2"/>
      <c r="C11" s="2"/>
      <c r="D11" t="s" s="42">
        <v>15</v>
      </c>
      <c r="E11" s="2"/>
      <c r="F11" s="38">
        <v>22</v>
      </c>
      <c r="G11" s="19">
        <v>0</v>
      </c>
      <c r="H11" s="17">
        <f t="shared" si="0"/>
      </c>
      <c r="I11" s="40">
        <v>23</v>
      </c>
      <c r="J11" s="19">
        <v>0</v>
      </c>
      <c r="K11" s="33">
        <f t="shared" si="1"/>
      </c>
      <c r="L11" s="39">
        <v>24</v>
      </c>
      <c r="M11" s="19">
        <v>0</v>
      </c>
      <c r="N11" s="33">
        <f t="shared" si="2"/>
      </c>
      <c r="O11" s="67">
        <f t="shared" si="3"/>
      </c>
      <c r="P11" s="66">
        <f t="shared" si="4"/>
      </c>
      <c r="Q11" s="11"/>
      <c r="R11" s="11"/>
      <c r="S11" s="11"/>
    </row>
    <row r="12" spans="1:19" ht="19" thickBot="1">
      <c r="A12" s="29"/>
      <c r="B12" s="2"/>
      <c r="C12" t="s" s="35">
        <v>16</v>
      </c>
      <c r="D12" s="43">
        <v>0</v>
      </c>
      <c r="E12" s="2"/>
      <c r="F12" s="44">
        <v>25</v>
      </c>
      <c r="G12" s="16">
        <v>1</v>
      </c>
      <c r="H12" s="17">
        <f t="shared" si="0"/>
      </c>
      <c r="I12" s="31">
        <v>26</v>
      </c>
      <c r="J12" s="16">
        <v>0</v>
      </c>
      <c r="K12" s="33">
        <f t="shared" si="1"/>
      </c>
      <c r="L12" s="34">
        <v>27</v>
      </c>
      <c r="M12" s="16">
        <v>0</v>
      </c>
      <c r="N12" s="33">
        <f t="shared" si="2"/>
      </c>
      <c r="O12" s="67">
        <f t="shared" si="3"/>
      </c>
      <c r="P12" s="66">
        <f t="shared" si="4"/>
      </c>
      <c r="Q12" s="11"/>
      <c r="R12" s="11"/>
      <c r="S12" s="11"/>
    </row>
    <row r="13" spans="1:19" ht="19" thickBot="1">
      <c r="A13" s="29"/>
      <c r="B13" s="2"/>
      <c r="C13" s="12">
        <v>1</v>
      </c>
      <c r="D13" s="11"/>
      <c r="E13" t="s" s="35">
        <v>17</v>
      </c>
      <c r="F13" s="31">
        <v>28</v>
      </c>
      <c r="G13" s="16">
        <v>0</v>
      </c>
      <c r="H13" s="17">
        <f t="shared" si="0"/>
      </c>
      <c r="I13" s="31">
        <v>29</v>
      </c>
      <c r="J13" s="16">
        <v>0</v>
      </c>
      <c r="K13" s="33">
        <f t="shared" si="1"/>
      </c>
      <c r="L13" s="34">
        <v>30</v>
      </c>
      <c r="M13" s="16">
        <v>0</v>
      </c>
      <c r="N13" s="33">
        <f t="shared" si="2"/>
      </c>
      <c r="O13" s="67">
        <f t="shared" si="3"/>
      </c>
      <c r="P13" s="66">
        <f t="shared" si="4"/>
      </c>
      <c r="Q13" s="11"/>
      <c r="R13" s="11"/>
      <c r="S13" s="11"/>
    </row>
    <row r="14" spans="1:19" ht="19" thickBot="1">
      <c r="A14" s="29"/>
      <c r="B14" s="2"/>
      <c r="C14" s="2"/>
      <c r="D14" s="11"/>
      <c r="E14" s="12">
        <v>1</v>
      </c>
      <c r="F14" s="31">
        <v>31</v>
      </c>
      <c r="G14" s="16">
        <v>0</v>
      </c>
      <c r="H14" s="17">
        <f t="shared" si="0"/>
      </c>
      <c r="I14" s="34">
        <v>32</v>
      </c>
      <c r="J14" s="16">
        <v>0</v>
      </c>
      <c r="K14" s="33">
        <f t="shared" si="1"/>
      </c>
      <c r="L14" s="31">
        <v>33</v>
      </c>
      <c r="M14" s="16">
        <v>0</v>
      </c>
      <c r="N14" s="33">
        <f t="shared" si="2"/>
      </c>
      <c r="O14" s="67">
        <f t="shared" si="3"/>
      </c>
      <c r="P14" s="66">
        <f t="shared" si="4"/>
      </c>
      <c r="Q14" s="11"/>
      <c r="R14" s="11"/>
      <c r="S14" s="11"/>
    </row>
    <row r="15" spans="1:19" ht="19" thickBot="1">
      <c r="A15" s="29"/>
      <c r="B15" s="2"/>
      <c r="C15" t="s" s="45">
        <v>18</v>
      </c>
      <c r="D15" s="11"/>
      <c r="E15" s="11"/>
      <c r="F15" s="46">
        <v>34</v>
      </c>
      <c r="G15" s="19">
        <v>0</v>
      </c>
      <c r="H15" s="17">
        <f t="shared" si="0"/>
      </c>
      <c r="I15" s="39">
        <v>35</v>
      </c>
      <c r="J15" s="19">
        <v>0</v>
      </c>
      <c r="K15" s="33">
        <f t="shared" si="1"/>
      </c>
      <c r="L15" s="40">
        <v>36</v>
      </c>
      <c r="M15" s="19">
        <v>0</v>
      </c>
      <c r="N15" s="33">
        <f t="shared" si="2"/>
      </c>
      <c r="O15" s="68">
        <f t="shared" si="3"/>
      </c>
      <c r="P15" s="69">
        <f t="shared" si="4"/>
      </c>
      <c r="Q15" s="11"/>
      <c r="R15" s="11"/>
      <c r="S15" s="11"/>
    </row>
    <row r="16" spans="1:19" ht="18">
      <c r="A16" s="29"/>
      <c r="B16" s="2"/>
      <c r="C16" s="12">
        <v>1</v>
      </c>
      <c r="D16" s="11"/>
      <c r="E16" s="11"/>
      <c r="F16" s="8"/>
      <c r="G16" s="11"/>
      <c r="H16" s="11"/>
      <c r="I16" s="8"/>
      <c r="J16" s="11"/>
      <c r="K16" s="11"/>
      <c r="L16" s="8"/>
      <c r="M16" s="11"/>
      <c r="N16" s="11"/>
      <c r="O16" s="11"/>
      <c r="P16" s="11"/>
      <c r="Q16" s="11"/>
      <c r="R16" s="11"/>
      <c r="S16" s="11"/>
    </row>
    <row r="17" spans="1:19" ht="18">
      <c r="A17" s="29"/>
      <c r="B17" s="2"/>
      <c r="C17" s="2"/>
      <c r="D17" s="11"/>
      <c r="E17" s="11"/>
      <c r="F17" t="s" s="24">
        <v>19</v>
      </c>
      <c r="G17" s="47">
        <f>G4+G5+G6+G7+G8+G9+G10+G11+G12+G13+G14+G15</f>
      </c>
      <c r="H17" s="11"/>
      <c r="I17" t="s" s="24">
        <v>20</v>
      </c>
      <c r="J17" s="47">
        <f>J4+J5+J6+J7+J8+J9+J10+J11+J12+J13+J14+J15</f>
      </c>
      <c r="K17" s="11"/>
      <c r="L17" t="s" s="24">
        <v>21</v>
      </c>
      <c r="M17" s="47">
        <f>M4+M5+M6+M7+M8+M9+M10+M11+M12+M13+M14+M15</f>
      </c>
      <c r="N17" s="11"/>
      <c r="O17" s="11"/>
      <c r="P17" s="11"/>
      <c r="Q17" s="11"/>
      <c r="R17" s="11"/>
      <c r="S17" s="11"/>
    </row>
    <row r="18" spans="1:19" ht="18">
      <c r="A18" s="29"/>
      <c r="B18" s="2"/>
      <c r="C18" s="2"/>
      <c r="D18" s="11"/>
      <c r="E18" s="11"/>
      <c r="F18" s="2"/>
      <c r="G18" s="11"/>
      <c r="H18" s="11"/>
      <c r="I18" s="2"/>
      <c r="J18" s="11"/>
      <c r="K18" s="11"/>
      <c r="L18" s="2"/>
      <c r="M18" s="11"/>
      <c r="N18" s="11"/>
      <c r="O18" s="11"/>
      <c r="P18" s="11"/>
      <c r="Q18" s="11"/>
      <c r="R18" s="11"/>
      <c r="S18" s="11"/>
    </row>
    <row r="19" spans="1:19" ht="19" thickBot="1">
      <c r="A19" s="29"/>
      <c r="B19" s="2"/>
      <c r="C19" t="s" s="48">
        <v>22</v>
      </c>
      <c r="D19" t="s" s="49">
        <v>13</v>
      </c>
      <c r="E19" t="s" s="50">
        <v>15</v>
      </c>
      <c r="F19" t="s" s="51">
        <v>23</v>
      </c>
      <c r="G19" t="s" s="52">
        <v>24</v>
      </c>
      <c r="H19" t="s" s="48">
        <v>25</v>
      </c>
      <c r="I19" t="s" s="48">
        <v>26</v>
      </c>
      <c r="J19" t="s" s="48">
        <v>27</v>
      </c>
      <c r="K19" t="s" s="48">
        <v>28</v>
      </c>
      <c r="L19" t="s" s="48">
        <v>29</v>
      </c>
      <c r="M19" t="s" s="25">
        <v>30</v>
      </c>
      <c r="N19" t="s" s="59">
        <v>31</v>
      </c>
      <c r="O19" s="60"/>
      <c r="P19" s="60"/>
      <c r="Q19" s="61"/>
      <c r="R19" s="11"/>
      <c r="S19" s="11"/>
    </row>
    <row r="20" spans="1:19" ht="19" thickBot="1">
      <c r="A20" s="29"/>
      <c r="B20" s="2"/>
      <c r="C20" s="48">
        <v>50</v>
      </c>
      <c r="D20" s="53">
        <f>IF(A53="","",IF($N$2=0,0,COUNTIF($B4:$B53,"red")))</f>
      </c>
      <c r="E20" s="53">
        <f>IF(A53="","",IF($N$2=0,0,COUNTIF($B4:$B53,"black")))</f>
      </c>
      <c r="F20" s="54">
        <f>IF(A53="","",IF($N$2=0,0,COUNTIFS($A4:$A53,"&gt;=1",$A4:$A53,"&lt;=18")))</f>
      </c>
      <c r="G20" s="54">
        <f>IF(A53="","",IF($N$2=0,0,COUNTIFS($A4:$A53,"&gt;=19",$A4:$A53,"&lt;=36")))</f>
      </c>
      <c r="H20" s="55">
        <f>IF(A53="","",IF($N$2=0,0,COUNTIFS($A$4:$A$53,"&gt;=1",$A$4:$A$53,"&lt;=12")))</f>
      </c>
      <c r="I20" s="55">
        <f>IF(B53="","",IF($N$2=0,0,COUNTIFS($A$4:$A$53,"&gt;=13",$A$4:$A$53,"&lt;=24")))</f>
      </c>
      <c r="J20" s="55">
        <f>IF(B53="","",IF($N$2=0,0,COUNTIFS($A$4:$A$53,"&gt;=25",$A$4:$A$53,"&lt;=36")))</f>
      </c>
      <c r="K20" s="54">
        <f>IF($A$53="","",IF($N$2=0,0,COUNTIF($A$4:$A$53,1)+COUNTIF($A$4:$A$53,4)+COUNTIF($A$4:$A$53,7)+COUNTIF($A$4:$A$53,10)+COUNTIF($A$4:$A$53,13)+COUNTIF($A$4:$A$53,16)+COUNTIF($A$4:$A$53,19)+COUNTIF($A$4:$A$53,22)+COUNTIF($A$4:$A$53,25)+COUNTIF($A$4:$A$53,28)+COUNTIF($A$4:$A$53,31)+COUNTIF($A$4:$A$53,34)))</f>
      </c>
      <c r="L20" s="54">
        <f>IF($A$53="","",IF($N$2=0,0,COUNTIF($A$4:$A$53,2)+COUNTIF($A$4:$A$53,5)+COUNTIF($A$4:$A$53,8)+COUNTIF($A$4:$A$53,11)+COUNTIF($A$4:$A$53,14)+COUNTIF($A$4:$A$53,17)+COUNTIF($A$4:$A$53,20)+COUNTIF($A$4:$A$53,23)+COUNTIF($A$4:$A$53,26)+COUNTIF($A$4:$A$53,29)+COUNTIF($A$4:$A$53,32)+COUNTIF($A$4:$A$53,35)))</f>
      </c>
      <c r="M20" s="54">
        <f>IF($A$53="","",IF($N$2=0,0,COUNTIF($A$4:$A$53,3)+COUNTIF($A$4:$A$53,6)+COUNTIF($A$4:$A$53,9)+COUNTIF($A$4:$A$53,12)+COUNTIF($A$4:$A$53,15)+COUNTIF($A$4:$A$53,18)+COUNTIF($A$4:$A$53,21)+COUNTIF($A$4:$A$53,24)+COUNTIF($A$4:$A$53,27)+COUNTIF($A$4:$A$53,30)+COUNTIF($A$4:$A$53,33)+COUNTIF($A$4:$A$53,36)))</f>
      </c>
      <c r="N20" s="56">
        <f>IF(A53="","",IF(D20=E20,"＊",IF(D20&gt;E20,"赤","黒")))</f>
      </c>
      <c r="O20" s="56">
        <f>IF(A53="","",IF(F20=G20,"＊",IF(F20&gt;G20,"Low","High")))</f>
      </c>
      <c r="P20" s="56">
        <f>IF(A53="","",IF(COUNTIF(H20:J20,H20)=3,"＊",SUBSTITUTE(TRIM(IF(H20=MAX(H20:J20),"1st12 ","")&amp;IF(I20=MAX(H20:J20),"2nd12 ","")&amp;IF(J20=MAX(H20:J20),"3rd12",""))," ",",")))</f>
      </c>
      <c r="Q20" s="57">
        <f t="shared" ref="Q20:Q25" si="5">IF(A53="","",IF(COUNTIF(K20:M20,K20)=3,"＊",SUBSTITUTE(TRIM(IF(K20=MAX(K20:M20),"1st ","")&amp;IF(L20=MAX(K20:M20),"2nd ","")&amp;IF(M20=MAX(K20:M20),"3rd",""))," ",",")))</f>
      </c>
      <c r="R20" s="11"/>
      <c r="S20" s="11"/>
    </row>
    <row r="21" spans="1:19" ht="19" thickBot="1">
      <c r="A21" s="29"/>
      <c r="B21" s="2"/>
      <c r="C21" s="48">
        <v>60</v>
      </c>
      <c r="D21" s="53">
        <f>IF(A63="","",IF($N$2=0,0,COUNTIF($B4:$B63,"red")))</f>
      </c>
      <c r="E21" s="53">
        <f>IF(B63="","",IF($N$2=0,0,COUNTIF($B4:$B63,"black")))</f>
      </c>
      <c r="F21" s="54">
        <f>IF(A63="","",IF($N$2=0,0,COUNTIFS($A4:$A63,"&gt;=1",$A4:$A63,"&lt;=18")))</f>
      </c>
      <c r="G21" s="54">
        <f>IF(A63="","",IF($N$2=0,0,COUNTIFS($A4:$A63,"&gt;=19",$A4:$A63,"&lt;=36")))</f>
      </c>
      <c r="H21" s="55">
        <f>IF(A63="","",IF($N$2=0,0,COUNTIFS($A$4:$A$63,"&gt;=1",$A$4:$A$63,"&lt;=12")))</f>
      </c>
      <c r="I21" s="55">
        <f>IF(B63="","",IF($N$2=0,0,COUNTIFS($A$4:$A$63,"&gt;=13",$A$4:$A$63,"&lt;=24")))</f>
      </c>
      <c r="J21" s="55">
        <f>IF(B63="","",IF($N$2=0,0,COUNTIFS($A$4:$A$63,"&gt;=25",$A$4:$A$63,"&lt;=36")))</f>
      </c>
      <c r="K21" s="54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</c>
      <c r="L21" s="54">
        <f>IF($A$63="","",IF($N$2=0,0,COUNTIF($A$4:$A$63,2)+COUNTIF($A$4:$A$63,5)+COUNTIF($A$4:$A$63,8)+COUNTIF($A$4:$A$63,11)+COUNTIF($A$4:$A$63,14)+COUNTIF($A$4:$A$63,17)+COUNTIF($A$4:$A$63,20)+COUNTIF($A$4:$A$63,23)+COUNTIF($A$4:$A$63,26)+COUNTIF($A$4:$A$63,29)+COUNTIF($A$4:$A$63,32)+COUNTIF($A$4:$A$63,35)))</f>
      </c>
      <c r="M21" s="54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</c>
      <c r="N21" s="56">
        <f>IF(A63="","",IF(D21=E21,"＊",IF(D21&gt;E21,"赤","黒")))</f>
      </c>
      <c r="O21" s="56">
        <f>IF(A63="","",IF(F21=G21,"＊",IF(F21&gt;G21,"Low","High")))</f>
      </c>
      <c r="P21" s="56">
        <f>IF(A63="","",IF(COUNTIF(H21:J21,H21)=3,"＊",SUBSTITUTE(TRIM(IF(H21=MAX(H21:J21),"1st12 ","")&amp;IF(I21=MAX(H21:J21),"2nd12 ","")&amp;IF(J21=MAX(H21:J21),"3rd12",""))," ",",")))</f>
      </c>
      <c r="Q21" s="57">
        <f t="shared" si="5"/>
      </c>
      <c r="R21" s="11"/>
      <c r="S21" s="11"/>
    </row>
    <row r="22" spans="1:19" ht="19" thickBot="1">
      <c r="A22" s="29"/>
      <c r="B22" s="2"/>
      <c r="C22" s="48">
        <v>70</v>
      </c>
      <c r="D22" s="53">
        <f>IF(A73="","",IF($N$2=0,0,COUNTIF($B4:$B73,"red")))</f>
      </c>
      <c r="E22" s="53">
        <f>IF(B73="","",IF($N$2=0,0,COUNTIF($B4:$B73,"black")))</f>
      </c>
      <c r="F22" s="54">
        <f>IF(A73="","",IF($N$2=0,0,COUNTIFS($A4:$A73,"&gt;=1",$A4:$A73,"&lt;=18")))</f>
      </c>
      <c r="G22" s="54">
        <f>IF(A73="","",IF($N$2=0,0,COUNTIFS($A4:$A73,"&gt;=19",$A4:$A73,"&lt;=36")))</f>
      </c>
      <c r="H22" s="55">
        <f>IF(A73="","",IF($N$2=0,0,COUNTIFS($A$4:$A$73,"&gt;=1",$A$4:$A$73,"&lt;=12")))</f>
      </c>
      <c r="I22" s="55">
        <f>IF(B73="","",IF($N$2=0,0,COUNTIFS($A$4:$A$73,"&gt;=13",$A$4:$A$73,"&lt;=24")))</f>
      </c>
      <c r="J22" s="55">
        <f>IF(B73="","",IF($N$2=0,0,COUNTIFS($A$4:$A$73,"&gt;=25",$A$4:$A$73,"&lt;=36")))</f>
      </c>
      <c r="K22" s="54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</c>
      <c r="L22" s="54">
        <f>IF($A$73="","",IF($N$2=0,0,COUNTIF($A$4:$A$73,2)+COUNTIF($A$4:$A$73,5)+COUNTIF($A$4:$A$73,8)+COUNTIF($A$4:$A$73,11)+COUNTIF($A$4:$A$73,14)+COUNTIF($A$4:$A$73,17)+COUNTIF($A$4:$A$73,20)+COUNTIF($A$4:$A$73,23)+COUNTIF($A$4:$A$73,26)+COUNTIF($A$4:$A$73,29)+COUNTIF($A$4:$A$73,32)+COUNTIF($A$4:$A$73,35)))</f>
      </c>
      <c r="M22" s="54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</c>
      <c r="N22" s="56">
        <f>IF(A73="","",IF(D22=E22,"＊",IF(D22&gt;E22,"赤","黒")))</f>
      </c>
      <c r="O22" s="56">
        <f>IF(A73="","",IF(F22=G22,"＊",IF(F22&gt;G22,"Low","High")))</f>
      </c>
      <c r="P22" s="56">
        <f>IF(A73="","",IF(COUNTIF(H22:J22,H22)=3,"＊",SUBSTITUTE(TRIM(IF(H22=MAX(H22:J22),"1st12 ","")&amp;IF(I22=MAX(H22:J22),"2nd12 ","")&amp;IF(J22=MAX(H22:J22),"3rd12",""))," ",",")))</f>
      </c>
      <c r="Q22" s="57">
        <f t="shared" si="5"/>
      </c>
      <c r="R22" s="11"/>
      <c r="S22" s="11"/>
    </row>
    <row r="23" spans="1:19" ht="19" thickBot="1">
      <c r="A23" s="29"/>
      <c r="B23" s="2"/>
      <c r="C23" s="48">
        <v>80</v>
      </c>
      <c r="D23" s="53">
        <f>IF(A83="","",IF($N$2=0,0,COUNTIF($B4:$B83,"red")))</f>
      </c>
      <c r="E23" s="53">
        <f>IF(B83="","",IF($N$2=0,0,COUNTIF($B4:$B83,"black")))</f>
      </c>
      <c r="F23" s="54">
        <f>IF(A83="","",IF($N$2=0,0,COUNTIFS($A4:$A83,"&gt;=1",$A4:$A83,"&lt;=18")))</f>
      </c>
      <c r="G23" s="54">
        <f>IF(A83="","",IF($N$2=0,0,COUNTIFS($A4:$A83,"&gt;=19",$A4:$A83,"&lt;=36")))</f>
      </c>
      <c r="H23" s="55">
        <f>IF(A83="","",IF($N$2=0,0,COUNTIFS($A$4:$A$83,"&gt;=1",$A$4:$A$83,"&lt;=12")))</f>
      </c>
      <c r="I23" s="55">
        <f>IF(B83="","",IF($N$2=0,0,COUNTIFS($A$4:$A$83,"&gt;=13",$A$4:$A$83,"&lt;=24")))</f>
      </c>
      <c r="J23" s="55">
        <f>IF(B83="","",IF($N$2=0,0,COUNTIFS($A$4:$A$83,"&gt;=25",$A$4:$A$83,"&lt;=36")))</f>
      </c>
      <c r="K23" s="54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</c>
      <c r="L23" s="54">
        <f>IF($A$83="","",IF($N$2=0,0,COUNTIF($A$4:$A$83,2)+COUNTIF($A$4:$A$83,5)+COUNTIF($A$4:$A$83,8)+COUNTIF($A$4:$A$83,11)+COUNTIF($A$4:$A$83,14)+COUNTIF($A$4:$A$83,17)+COUNTIF($A$4:$A$83,20)+COUNTIF($A$4:$A$83,23)+COUNTIF($A$4:$A$83,26)+COUNTIF($A$4:$A$83,29)+COUNTIF($A$4:$A$83,32)+COUNTIF($A$4:$A$83,35)))</f>
      </c>
      <c r="M23" s="54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</c>
      <c r="N23" s="56">
        <f>IF(A83="","",IF(D23=E23,"＊",IF(D23&gt;E23,"赤","黒")))</f>
      </c>
      <c r="O23" s="56">
        <f>IF(A83="","",IF(F23=G23,"＊",IF(F23&gt;G23,"Low","High")))</f>
      </c>
      <c r="P23" s="56">
        <f>IF(A83="","",IF(COUNTIF(H23:J23,H23)=3,"＊",SUBSTITUTE(TRIM(IF(H23=MAX(H23:J23),"1st12 ","")&amp;IF(I23=MAX(H23:J23),"2nd12 ","")&amp;IF(J23=MAX(H23:J23),"3rd12",""))," ",",")))</f>
      </c>
      <c r="Q23" s="57">
        <f t="shared" si="5"/>
      </c>
      <c r="R23" s="11"/>
      <c r="S23" s="11"/>
    </row>
    <row r="24" spans="1:19" ht="19" thickBot="1">
      <c r="A24" s="29"/>
      <c r="B24" s="2"/>
      <c r="C24" s="48">
        <v>90</v>
      </c>
      <c r="D24" s="53">
        <f>IF(A93="","",IF($N$2=0,0,COUNTIF($B4:$B93,"red")))</f>
      </c>
      <c r="E24" s="53">
        <f>IF(B93="","",IF($N$2=0,0,COUNTIF($B4:$B93,"black")))</f>
      </c>
      <c r="F24" s="54">
        <f>IF(A93="","",IF($N$2=0,0,COUNTIFS($A4:$A93,"&gt;=1",$A4:$A93,"&lt;=18")))</f>
      </c>
      <c r="G24" s="54">
        <f>IF(A93="","",IF($N$2=0,0,COUNTIFS($A4:$A93,"&gt;=19",$A4:$A93,"&lt;=36")))</f>
      </c>
      <c r="H24" s="55">
        <f>IF(A93="","",IF($N$2=0,0,COUNTIFS($A$4:$A$93,"&gt;=1",$A$4:$A$93,"&lt;=12")))</f>
      </c>
      <c r="I24" s="55">
        <f>IF(B93="","",IF($N$2=0,0,COUNTIFS($A$4:$A$93,"&gt;=13",$A$4:$A$93,"&lt;=24")))</f>
      </c>
      <c r="J24" s="55">
        <f>IF(B93="","",IF($N$2=0,0,COUNTIFS($A$4:$A$93,"&gt;=25",$A$4:$A$93,"&lt;=36")))</f>
      </c>
      <c r="K24" s="54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</c>
      <c r="L24" s="54">
        <f>IF($A$93="","",IF($N$2=0,0,COUNTIF($A$4:$A$93,2)+COUNTIF($A$4:$A$93,5)+COUNTIF($A$4:$A$93,8)+COUNTIF($A$4:$A$93,11)+COUNTIF($A$4:$A$93,14)+COUNTIF($A$4:$A$93,17)+COUNTIF($A$4:$A$93,20)+COUNTIF($A$4:$A$93,23)+COUNTIF($A$4:$A$93,26)+COUNTIF($A$4:$A$93,29)+COUNTIF($A$4:$A$93,32)+COUNTIF($A$4:$A$93,35)))</f>
      </c>
      <c r="M24" s="54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</c>
      <c r="N24" s="56">
        <f>IF(A93="","",IF(D24=E24,"＊",IF(D24&gt;E24,"赤","黒")))</f>
      </c>
      <c r="O24" s="56">
        <f>IF(A93="","",IF(F24=G24,"＊",IF(F24&gt;G24,"Low","High")))</f>
      </c>
      <c r="P24" s="56">
        <f>IF(A93="","",IF(COUNTIF(H24:J24,H24)=3,"＊",SUBSTITUTE(TRIM(IF(H24=MAX(H24:J24),"1st12 ","")&amp;IF(I24=MAX(H24:J24),"2nd12 ","")&amp;IF(J24=MAX(H24:J24),"3rd12",""))," ",",")))</f>
      </c>
      <c r="Q24" s="57">
        <f t="shared" si="5"/>
      </c>
      <c r="R24" s="11"/>
      <c r="S24" s="11"/>
    </row>
    <row r="25" spans="1:19" ht="19" thickBot="1">
      <c r="A25" s="29"/>
      <c r="B25" s="2"/>
      <c r="C25" s="48">
        <v>100</v>
      </c>
      <c r="D25" s="53">
        <f>IF(A103="","",IF($N$2=0,0,COUNTIF($B4:$B103,"red")))</f>
      </c>
      <c r="E25" s="53">
        <f>IF(B103="","",IF($N$2=0,0,COUNTIF($B4:$B103,"black")))</f>
      </c>
      <c r="F25" s="54">
        <f>IF(A103="","",IF($N$2=0,0,COUNTIFS($A4:$A103,"&gt;=1",$A4:$A103,"&lt;=18")))</f>
      </c>
      <c r="G25" s="54">
        <f>IF(A103="","",IF($N$2=0,0,COUNTIFS($A4:$A103,"&gt;=19",$A4:$A103,"&lt;=36")))</f>
      </c>
      <c r="H25" s="55">
        <f>IF(A103="","",IF($N$2=0,0,COUNTIFS($A$4:$A$103,"&gt;=1",$A$4:$A$103,"&lt;=12")))</f>
      </c>
      <c r="I25" s="55">
        <f>IF(B103="","",IF($N$2=0,0,COUNTIFS($A$4:$A$103,"&gt;=13",$A$4:$A$103,"&lt;=24")))</f>
      </c>
      <c r="J25" s="55">
        <f>IF(B103="","",IF($N$2=0,0,COUNTIFS($A$4:$A$103,"&gt;=25",$A$4:$A$103,"&lt;=36")))</f>
      </c>
      <c r="K25" s="54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</c>
      <c r="L25" s="54">
        <f>IF($A$103="","",IF($N$2=0,0,COUNTIF($A$4:$A$103,2)+COUNTIF($A$4:$A$103,5)+COUNTIF($A$4:$A$103,8)+COUNTIF($A$4:$A$103,11)+COUNTIF($A$4:$A$103,14)+COUNTIF($A$4:$A$103,17)+COUNTIF($A$4:$A$103,20)+COUNTIF($A$4:$A$103,23)+COUNTIF($A$4:$A$103,26)+COUNTIF($A$4:$A$103,29)+COUNTIF($A$4:$A$103,32)+COUNTIF($A$4:$A$103,35)))</f>
      </c>
      <c r="M25" s="54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</c>
      <c r="N25" s="56">
        <f>IF(A103="","",IF(D25=E25,"＊",IF(D25&gt;E25,"赤","黒")))</f>
      </c>
      <c r="O25" s="56">
        <f>IF(A103="","",IF(F25=G25,"＊",IF(F25&gt;G25,"Low","High")))</f>
      </c>
      <c r="P25" s="56">
        <f>IF(A103="","",IF(COUNTIF(H25:J25,H25)=3,"＊",SUBSTITUTE(TRIM(IF(H25=MAX(H25:J25),"1st12 ","")&amp;IF(I25=MAX(H25:J25),"2nd12 ","")&amp;IF(J25=MAX(H25:J25),"3rd12",""))," ",",")))</f>
      </c>
      <c r="Q25" s="57">
        <f t="shared" si="5"/>
      </c>
      <c r="R25" s="11"/>
      <c r="S25" s="11"/>
    </row>
    <row r="26" spans="1:19" ht="18">
      <c r="A26" s="29"/>
      <c r="B26" s="2"/>
      <c r="C26" t="s" s="62">
        <v>32</v>
      </c>
      <c r="D26" s="63"/>
      <c r="E26" s="63"/>
      <c r="F26" s="63"/>
      <c r="G26" s="63"/>
      <c r="H26" s="11"/>
      <c r="I26" s="2"/>
      <c r="J26" s="2"/>
      <c r="K26" s="2"/>
      <c r="L26" s="2"/>
      <c r="M26" s="11"/>
      <c r="N26" s="11"/>
      <c r="O26" s="11"/>
      <c r="P26" s="2"/>
      <c r="Q26" s="11"/>
      <c r="R26" s="11"/>
      <c r="S26" s="11"/>
    </row>
    <row r="27" spans="1:19" ht="18">
      <c r="A27" s="29"/>
      <c r="B27" s="2"/>
      <c r="C27" s="2"/>
      <c r="D27" s="11"/>
      <c r="E27" s="11"/>
      <c r="F27" s="2"/>
      <c r="G27" s="11"/>
      <c r="H27" s="11"/>
      <c r="I27" s="2"/>
      <c r="J27" s="11"/>
      <c r="K27" s="11"/>
      <c r="L27" s="2"/>
      <c r="M27" s="11"/>
      <c r="N27" s="11"/>
      <c r="O27" s="11"/>
      <c r="P27" s="11"/>
      <c r="Q27" s="11"/>
      <c r="R27" s="11"/>
      <c r="S27" s="11"/>
    </row>
    <row r="28" spans="1:19" ht="18">
      <c r="A28" s="29"/>
      <c r="B28" s="2"/>
      <c r="C28" t="s" s="59">
        <v>33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  <c r="P28" s="11"/>
      <c r="Q28" s="11"/>
      <c r="R28" s="11"/>
      <c r="S28" s="11"/>
    </row>
    <row r="29" spans="1:19" ht="19" thickBot="1">
      <c r="A29" s="29"/>
      <c r="B29" s="2"/>
      <c r="C29" t="s" s="48">
        <v>22</v>
      </c>
      <c r="D29" t="s" s="48">
        <v>34</v>
      </c>
      <c r="E29" t="s" s="48">
        <v>35</v>
      </c>
      <c r="F29" t="s" s="48">
        <v>36</v>
      </c>
      <c r="G29" t="s" s="48">
        <v>37</v>
      </c>
      <c r="H29" t="s" s="48">
        <v>38</v>
      </c>
      <c r="I29" t="s" s="48">
        <v>39</v>
      </c>
      <c r="J29" t="s" s="48">
        <v>40</v>
      </c>
      <c r="K29" t="s" s="48">
        <v>41</v>
      </c>
      <c r="L29" t="s" s="48">
        <v>42</v>
      </c>
      <c r="M29" t="s" s="48">
        <v>43</v>
      </c>
      <c r="N29" t="s" s="48">
        <v>44</v>
      </c>
      <c r="O29" t="s" s="48">
        <v>45</v>
      </c>
      <c r="P29" s="11"/>
      <c r="Q29" s="11"/>
      <c r="R29" s="11"/>
      <c r="S29" s="11"/>
    </row>
    <row r="30" spans="1:19" ht="19" thickBot="1">
      <c r="A30" s="29"/>
      <c r="B30" s="2"/>
      <c r="C30" s="48">
        <v>50</v>
      </c>
      <c r="D30" s="58">
        <f>IF($A$53="","",IF($N$2=0,0,COUNTIFS($A$4:$A$53,"&gt;=1",$A$4:$A$53,"&lt;=3")))</f>
      </c>
      <c r="E30" s="58">
        <f>IF($A$53="","",IF($N$2=0,0,COUNTIFS($A$4:$A$53,"&gt;=4",$A$4:$A$53,"&lt;=6")))</f>
      </c>
      <c r="F30" s="58">
        <f>IF($A$53="","",IF($N$2=0,0,COUNTIFS($A$4:$A$53,"&gt;=7",$A$4:$A$53,"&lt;=9")))</f>
      </c>
      <c r="G30" s="58">
        <f>IF($A$53="","",IF($N$2=0,0,COUNTIFS($A$4:$A$53,"&gt;=10",$A$4:$A$53,"&lt;=12")))</f>
      </c>
      <c r="H30" s="58">
        <f>IF($A$53="","",IF($N$2=0,0,COUNTIFS($A$4:$A$53,"&gt;=13",$A$4:$A$53,"&lt;=15")))</f>
      </c>
      <c r="I30" s="58">
        <f>IF($A$53="","",IF($N$2=0,0,COUNTIFS($A$4:$A$53,"&gt;=16",$A$4:$A$53,"&lt;=18")))</f>
      </c>
      <c r="J30" s="58">
        <f>IF($A$53="","",IF($N$2=0,0,COUNTIFS($A$4:$A$53,"&gt;=19",$A$4:$A$53,"&lt;=21")))</f>
      </c>
      <c r="K30" s="58">
        <f>IF($A$53="","",IF($N$2=0,0,COUNTIFS($A$4:$A$53,"&gt;=22",$A$4:$A$53,"&lt;=24")))</f>
      </c>
      <c r="L30" s="58">
        <f>IF($A$53="","",IF($N$2=0,0,COUNTIFS($A$4:$A$53,"&gt;=25",$A$4:$A$53,"&lt;=27")))</f>
      </c>
      <c r="M30" s="58">
        <f>IF($A$53="","",IF($N$2=0,0,COUNTIFS($A$4:$A$53,"&gt;=28",$A$4:$A$53,"&lt;=30")))</f>
      </c>
      <c r="N30" s="58">
        <f>IF($A$53="","",IF($N$2=0,0,COUNTIFS($A$4:$A$53,"&gt;=31",$A$4:$A$53,"&lt;=33")))</f>
      </c>
      <c r="O30" s="58">
        <f>IF($A$53="","",IF($N$2=0,0,COUNTIFS($A$4:$A$53,"&gt;=34",$A$4:$A$53,"&lt;=36")))</f>
      </c>
      <c r="P30" s="11"/>
      <c r="Q30" s="11"/>
      <c r="R30" s="11"/>
      <c r="S30" s="11"/>
    </row>
    <row r="31" spans="1:19" ht="19" thickBot="1">
      <c r="A31" s="29"/>
      <c r="B31" s="2"/>
      <c r="C31" s="48">
        <v>60</v>
      </c>
      <c r="D31" s="58">
        <f>IF($A$63="","",IF($N$2=0,0,COUNTIFS($A$4:$A$63,"&gt;=1",$A$4:$A$63,"&lt;=3")))</f>
      </c>
      <c r="E31" s="58">
        <f>IF($A$63="","",IF($N$2=0,0,COUNTIFS($A$4:$A$63,"&gt;=4",$A$4:$A$63,"&lt;=6")))</f>
      </c>
      <c r="F31" s="58">
        <f>IF($A$63="","",IF($N$2=0,0,COUNTIFS($A$4:$A$63,"&gt;=7",$A$4:$A$63,"&lt;=9")))</f>
      </c>
      <c r="G31" s="58">
        <f>IF($A$63="","",IF($N$2=0,0,COUNTIFS($A$4:$A$63,"&gt;=10",$A$4:$A$63,"&lt;=12")))</f>
      </c>
      <c r="H31" s="58">
        <f>IF($A$63="","",IF($N$2=0,0,COUNTIFS($A$4:$A$63,"&gt;=13",$A$4:$A$63,"&lt;=15")))</f>
      </c>
      <c r="I31" s="58">
        <f>IF($A$63="","",IF($N$2=0,0,COUNTIFS($A$4:$A$63,"&gt;=16",$A$4:$A$63,"&lt;=18")))</f>
      </c>
      <c r="J31" s="58">
        <f>IF($A$63="","",IF($N$2=0,0,COUNTIFS($A$4:$A$63,"&gt;=19",$A$4:$A$63,"&lt;=21")))</f>
      </c>
      <c r="K31" s="58">
        <f>IF($A$63="","",IF($N$2=0,0,COUNTIFS($A$4:$A$63,"&gt;=22",$A$4:$A$63,"&lt;=24")))</f>
      </c>
      <c r="L31" s="58">
        <f>IF($A$63="","",IF($N$2=0,0,COUNTIFS($A$4:$A$63,"&gt;=25",$A$4:$A$63,"&lt;=27")))</f>
      </c>
      <c r="M31" s="58">
        <f>IF($A$63="","",IF($N$2=0,0,COUNTIFS($A$4:$A$63,"&gt;=28",$A$4:$A$63,"&lt;=30")))</f>
      </c>
      <c r="N31" s="58">
        <f>IF($A$63="","",IF($N$2=0,0,COUNTIFS($A$4:$A$63,"&gt;=31",$A$4:$A$63,"&lt;=33")))</f>
      </c>
      <c r="O31" s="58">
        <f>IF($A$63="","",IF($N$2=0,0,COUNTIFS($A$4:$A$63,"&gt;=34",$A$4:$A$63,"&lt;=36")))</f>
      </c>
      <c r="P31" s="11"/>
      <c r="Q31" s="11"/>
      <c r="R31" s="11"/>
      <c r="S31" s="11"/>
    </row>
    <row r="32" spans="1:19" ht="19" thickBot="1">
      <c r="A32" s="29"/>
      <c r="B32" s="2"/>
      <c r="C32" s="48">
        <v>70</v>
      </c>
      <c r="D32" s="58">
        <f>IF($A$73="","",IF($N$2=0,0,COUNTIFS($A$4:$A$73,"&gt;=1",$A$4:$A$73,"&lt;=3")))</f>
      </c>
      <c r="E32" s="58">
        <f>IF($A$73="","",IF($N$2=0,0,COUNTIFS($A$4:$A$73,"&gt;=4",$A$4:$A$73,"&lt;=6")))</f>
      </c>
      <c r="F32" s="58">
        <f>IF($A$73="","",IF($N$2=0,0,COUNTIFS($A$4:$A$73,"&gt;=7",$A$4:$A$73,"&lt;=9")))</f>
      </c>
      <c r="G32" s="58">
        <f>IF($A$73="","",IF($N$2=0,0,COUNTIFS($A$4:$A$73,"&gt;=10",$A$4:$A$73,"&lt;=12")))</f>
      </c>
      <c r="H32" s="58">
        <f>IF($A$73="","",IF($N$2=0,0,COUNTIFS($A$4:$A$73,"&gt;=13",$A$4:$A$73,"&lt;=15")))</f>
      </c>
      <c r="I32" s="58">
        <f>IF($A$73="","",IF($N$2=0,0,COUNTIFS($A$4:$A$73,"&gt;=16",$A$4:$A$73,"&lt;=18")))</f>
      </c>
      <c r="J32" s="58">
        <f>IF($A$73="","",IF($N$2=0,0,COUNTIFS($A$4:$A$73,"&gt;=19",$A$4:$A$73,"&lt;=21")))</f>
      </c>
      <c r="K32" s="58">
        <f>IF($A$73="","",IF($N$2=0,0,COUNTIFS($A$4:$A$73,"&gt;=22",$A$4:$A$73,"&lt;=24")))</f>
      </c>
      <c r="L32" s="58">
        <f>IF($A$73="","",IF($N$2=0,0,COUNTIFS($A$4:$A$73,"&gt;=25",$A$4:$A$73,"&lt;=27")))</f>
      </c>
      <c r="M32" s="58">
        <f>IF($A$73="","",IF($N$2=0,0,COUNTIFS($A$4:$A$73,"&gt;=28",$A$4:$A$73,"&lt;=30")))</f>
      </c>
      <c r="N32" s="58">
        <f>IF($A$73="","",IF($N$2=0,0,COUNTIFS($A$4:$A$73,"&gt;=31",$A$4:$A$73,"&lt;=33")))</f>
      </c>
      <c r="O32" s="58">
        <f>IF($A$73="","",IF($N$2=0,0,COUNTIFS($A$4:$A$73,"&gt;=34",$A$4:$A$73,"&lt;=36")))</f>
      </c>
      <c r="P32" s="11"/>
      <c r="Q32" s="11"/>
      <c r="R32" s="11"/>
      <c r="S32" s="11"/>
    </row>
    <row r="33" spans="1:19" ht="19" thickBot="1">
      <c r="A33" s="29"/>
      <c r="B33" s="2"/>
      <c r="C33" s="48">
        <v>80</v>
      </c>
      <c r="D33" s="58">
        <f>IF($A$83="","",IF($N$2=0,0,COUNTIFS($A$4:$A$83,"&gt;=1",$A$4:$A$83,"&lt;=3")))</f>
      </c>
      <c r="E33" s="58">
        <f>IF($A$83="","",IF($N$2=0,0,COUNTIFS($A$4:$A$83,"&gt;=4",$A$4:$A$83,"&lt;=6")))</f>
      </c>
      <c r="F33" s="58">
        <f>IF($A$83="","",IF($N$2=0,0,COUNTIFS($A$4:$A$83,"&gt;=7",$A$4:$A$83,"&lt;=9")))</f>
      </c>
      <c r="G33" s="58">
        <f>IF($A$83="","",IF($N$2=0,0,COUNTIFS($A$4:$A$83,"&gt;=10",$A$4:$A$83,"&lt;=12")))</f>
      </c>
      <c r="H33" s="58">
        <f>IF($A$83="","",IF($N$2=0,0,COUNTIFS($A$4:$A$83,"&gt;=13",$A$4:$A$83,"&lt;=15")))</f>
      </c>
      <c r="I33" s="58">
        <f>IF($A$83="","",IF($N$2=0,0,COUNTIFS($A$4:$A$83,"&gt;=16",$A$4:$A$83,"&lt;=18")))</f>
      </c>
      <c r="J33" s="58">
        <f>IF($A$83="","",IF($N$2=0,0,COUNTIFS($A$4:$A$83,"&gt;=19",$A$4:$A$83,"&lt;=21")))</f>
      </c>
      <c r="K33" s="58">
        <f>IF($A$83="","",IF($N$2=0,0,COUNTIFS($A$4:$A$83,"&gt;=22",$A$4:$A$83,"&lt;=24")))</f>
      </c>
      <c r="L33" s="58">
        <f>IF($A$83="","",IF($N$2=0,0,COUNTIFS($A$4:$A$83,"&gt;=25",$A$4:$A$83,"&lt;=27")))</f>
      </c>
      <c r="M33" s="58">
        <f>IF($A$83="","",IF($N$2=0,0,COUNTIFS($A$4:$A$83,"&gt;=28",$A$4:$A$83,"&lt;=30")))</f>
      </c>
      <c r="N33" s="58">
        <f>IF($A$83="","",IF($N$2=0,0,COUNTIFS($A$4:$A$83,"&gt;=31",$A$4:$A$83,"&lt;=33")))</f>
      </c>
      <c r="O33" s="58">
        <f>IF($A$83="","",IF($N$2=0,0,COUNTIFS($A$4:$A$83,"&gt;=34",$A$4:$A$83,"&lt;=36")))</f>
      </c>
      <c r="P33" s="11"/>
      <c r="Q33" s="11"/>
      <c r="R33" s="11"/>
      <c r="S33" s="11"/>
    </row>
    <row r="34" spans="1:19" ht="19" thickBot="1">
      <c r="A34" s="29"/>
      <c r="B34" s="2"/>
      <c r="C34" s="48">
        <v>90</v>
      </c>
      <c r="D34" s="58">
        <f>IF($A$93="","",IF($N$2=0,0,COUNTIFS($A$4:$A$93,"&gt;=1",$A$4:$A$93,"&lt;=3")))</f>
      </c>
      <c r="E34" s="58">
        <f>IF($A$93="","",IF($N$2=0,0,COUNTIFS($A$4:$A$93,"&gt;=4",$A$4:$A$93,"&lt;=6")))</f>
      </c>
      <c r="F34" s="58">
        <f>IF($A$93="","",IF($N$2=0,0,COUNTIFS($A$4:$A$93,"&gt;=7",$A$4:$A$93,"&lt;=9")))</f>
      </c>
      <c r="G34" s="58">
        <f>IF($A$93="","",IF($N$2=0,0,COUNTIFS($A$4:$A$93,"&gt;=10",$A$4:$A$93,"&lt;=12")))</f>
      </c>
      <c r="H34" s="58">
        <f>IF($A$93="","",IF($N$2=0,0,COUNTIFS($A$4:$A$93,"&gt;=13",$A$4:$A$93,"&lt;=15")))</f>
      </c>
      <c r="I34" s="58">
        <f>IF($A$93="","",IF($N$2=0,0,COUNTIFS($A$4:$A$93,"&gt;=16",$A$4:$A$93,"&lt;=18")))</f>
      </c>
      <c r="J34" s="58">
        <f>IF($A$93="","",IF($N$2=0,0,COUNTIFS($A$4:$A$93,"&gt;=19",$A$4:$A$93,"&lt;=21")))</f>
      </c>
      <c r="K34" s="58">
        <f>IF($A$93="","",IF($N$2=0,0,COUNTIFS($A$4:$A$93,"&gt;=22",$A$4:$A$93,"&lt;=24")))</f>
      </c>
      <c r="L34" s="58">
        <f>IF($A$93="","",IF($N$2=0,0,COUNTIFS($A$4:$A$93,"&gt;=25",$A$4:$A$93,"&lt;=27")))</f>
      </c>
      <c r="M34" s="58">
        <f>IF($A$93="","",IF($N$2=0,0,COUNTIFS($A$4:$A$93,"&gt;=28",$A$4:$A$93,"&lt;=30")))</f>
      </c>
      <c r="N34" s="58">
        <f>IF($A$93="","",IF($N$2=0,0,COUNTIFS($A$4:$A$93,"&gt;=31",$A$4:$A$93,"&lt;=33")))</f>
      </c>
      <c r="O34" s="58">
        <f>IF($A$93="","",IF($N$2=0,0,COUNTIFS($A$4:$A$93,"&gt;=34",$A$4:$A$93,"&lt;=36")))</f>
      </c>
      <c r="P34" s="11"/>
      <c r="Q34" s="11"/>
      <c r="R34" s="11"/>
      <c r="S34" s="11"/>
    </row>
    <row r="35" spans="1:19" ht="19" thickBot="1">
      <c r="A35" s="29"/>
      <c r="B35" s="2"/>
      <c r="C35" s="48">
        <v>100</v>
      </c>
      <c r="D35" s="58">
        <f>IF($A$103="","",IF($N$2=0,0,COUNTIFS($A$4:$A$103,"&gt;=1",$A$4:$A$103,"&lt;=3")))</f>
      </c>
      <c r="E35" s="58">
        <f>IF($A$103="","",IF($N$2=0,0,COUNTIFS($A$4:$A$103,"&gt;=4",$A$4:$A$103,"&lt;=6")))</f>
      </c>
      <c r="F35" s="58">
        <f>IF($A$103="","",IF($N$2=0,0,COUNTIFS($A$4:$A$103,"&gt;=7",$A$4:$A$103,"&lt;=9")))</f>
      </c>
      <c r="G35" s="58">
        <f>IF($A$103="","",IF($N$2=0,0,COUNTIFS($A$4:$A$103,"&gt;=10",$A$4:$A$103,"&lt;=12")))</f>
      </c>
      <c r="H35" s="58">
        <f>IF($A$103="","",IF($N$2=0,0,COUNTIFS($A$4:$A$103,"&gt;=13",$A$4:$A$103,"&lt;=15")))</f>
      </c>
      <c r="I35" s="58">
        <f>IF($A$103="","",IF($N$2=0,0,COUNTIFS($A$4:$A$103,"&gt;=16",$A$4:$A$103,"&lt;=18")))</f>
      </c>
      <c r="J35" s="58">
        <f>IF($A$103="","",IF($N$2=0,0,COUNTIFS($A$4:$A$103,"&gt;=19",$A$4:$A$103,"&lt;=21")))</f>
      </c>
      <c r="K35" s="58">
        <f>IF($A$103="","",IF($N$2=0,0,COUNTIFS($A$4:$A$103,"&gt;=22",$A$4:$A$103,"&lt;=24")))</f>
      </c>
      <c r="L35" s="58">
        <f>IF($A$103="","",IF($N$2=0,0,COUNTIFS($A$4:$A$103,"&gt;=25",$A$4:$A$103,"&lt;=27")))</f>
      </c>
      <c r="M35" s="58">
        <f>IF($A$103="","",IF($N$2=0,0,COUNTIFS($A$4:$A$103,"&gt;=28",$A$4:$A$103,"&lt;=30")))</f>
      </c>
      <c r="N35" s="58">
        <f>IF($A$103="","",IF($N$2=0,0,COUNTIFS($A$4:$A$103,"&gt;=31",$A$4:$A$103,"&lt;=33")))</f>
      </c>
      <c r="O35" s="58">
        <f>IF($A$103="","",IF($N$2=0,0,COUNTIFS($A$4:$A$103,"&gt;=34",$A$4:$A$103,"&lt;=36")))</f>
      </c>
      <c r="P35" s="11"/>
      <c r="Q35" s="11"/>
      <c r="R35" s="11"/>
      <c r="S35" s="11"/>
    </row>
    <row r="36" spans="1:19" ht="18">
      <c r="A36" s="29"/>
      <c r="B36" s="2"/>
      <c r="C36" s="2"/>
      <c r="D36" t="s" s="59">
        <v>11</v>
      </c>
      <c r="E36" s="60"/>
      <c r="F36" s="60"/>
      <c r="G36" s="61"/>
      <c r="H36" t="s" s="64">
        <v>46</v>
      </c>
      <c r="I36" s="60"/>
      <c r="J36" s="60"/>
      <c r="K36" s="61"/>
      <c r="L36" t="s" s="64">
        <v>47</v>
      </c>
      <c r="M36" s="60"/>
      <c r="N36" s="60"/>
      <c r="O36" s="61"/>
      <c r="P36" s="11"/>
      <c r="Q36" s="11"/>
      <c r="R36" s="11"/>
      <c r="S36" s="11"/>
    </row>
    <row r="37" spans="1:19" ht="18">
      <c r="A37" s="29"/>
      <c r="B37" s="2"/>
      <c r="C37" s="11"/>
      <c r="D37" s="11"/>
      <c r="E37" s="11"/>
      <c r="F37" s="2"/>
      <c r="G37" s="2"/>
      <c r="H37" s="11"/>
      <c r="I37" s="2"/>
      <c r="J37" s="2"/>
      <c r="K37" s="11"/>
      <c r="L37" s="2"/>
      <c r="M37" s="2"/>
      <c r="N37" s="11"/>
      <c r="O37" s="11"/>
      <c r="P37" s="11"/>
      <c r="Q37" s="11"/>
      <c r="R37" s="11"/>
      <c r="S37" s="11"/>
    </row>
  </sheetData>
  <mergeCells count="6">
    <mergeCell ref="N19:Q19"/>
    <mergeCell ref="C26:G26"/>
    <mergeCell ref="C28:O28"/>
    <mergeCell ref="D36:G36"/>
    <mergeCell ref="H36:K36"/>
    <mergeCell ref="L36:O36"/>
  </mergeCells>
  <phoneticPr fontId="6"/>
  <conditionalFormatting sqref="N20:N25">
    <cfRule type="containsText" dxfId="3" priority="3" stopIfTrue="1" operator="containsText" text="黒">
      <formula>NOT(ISERROR(SEARCH("黒",N20)))</formula>
    </cfRule>
    <cfRule type="containsText" dxfId="2" priority="4" stopIfTrue="1" operator="containsText" text="赤">
      <formula>NOT(ISERROR(SEARCH("赤",N20)))</formula>
    </cfRule>
  </conditionalFormatting>
  <conditionalFormatting sqref="O20:O25">
    <cfRule type="containsText" dxfId="1" priority="1" stopIfTrue="1" operator="containsText" text="High">
      <formula>NOT(ISERROR(SEARCH("High",O20)))</formula>
    </cfRule>
    <cfRule type="containsText" dxfId="0" priority="2" stopIfTrue="1" operator="containsText" text="Low">
      <formula>NOT(ISERROR(SEARCH("Low",O20)))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茂木優太</cp:lastModifiedBy>
  <dcterms:modified xsi:type="dcterms:W3CDTF">2019-04-19T08:43:06Z</dcterms:modified>
</cp:coreProperties>
</file>