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24226"/>
  <mc:AlternateContent xmlns:mc="http://schemas.openxmlformats.org/markup-compatibility/2006">
    <mc:Choice Requires="x15">
      <x15ac:absPath xmlns:x15ac="http://schemas.microsoft.com/office/spreadsheetml/2010/11/ac" url="https://concat-my.sharepoint.com/personal/oliver_antwerpen_concat_de/Documents/Kunden/ITSG/DiGeN/posh/xls-wip/"/>
    </mc:Choice>
  </mc:AlternateContent>
  <xr:revisionPtr revIDLastSave="357" documentId="13_ncr:1_{C0C70AED-9EB6-4CE2-A002-75091045E0AB}" xr6:coauthVersionLast="45" xr6:coauthVersionMax="45" xr10:uidLastSave="{DAFFAD66-7665-4FF1-BA08-87B2787FE2FE}"/>
  <bookViews>
    <workbookView xWindow="-120" yWindow="-120" windowWidth="25440" windowHeight="15390" tabRatio="870" firstSheet="11" activeTab="17" xr2:uid="{00000000-000D-0000-FFFF-FFFF00000000}"/>
  </bookViews>
  <sheets>
    <sheet name="Changelog" sheetId="26" r:id="rId1"/>
    <sheet name="Informationen" sheetId="12" r:id="rId2"/>
    <sheet name="Umgebung allgemein" sheetId="14" r:id="rId3"/>
    <sheet name="Accounts" sheetId="43" r:id="rId4"/>
    <sheet name="Netze intern und Zonen" sheetId="27" r:id="rId5"/>
    <sheet name="Transfer-Netze" sheetId="39" r:id="rId6"/>
    <sheet name="Netze extern" sheetId="38" r:id="rId7"/>
    <sheet name="AS-Nummern" sheetId="37" r:id="rId8"/>
    <sheet name="Callhome" sheetId="36" r:id="rId9"/>
    <sheet name="IP-Adressen" sheetId="30" r:id="rId10"/>
    <sheet name="Systemübersicht" sheetId="28" r:id="rId11"/>
    <sheet name="Kommunikationsmatrix" sheetId="42" r:id="rId12"/>
    <sheet name="vSphere" sheetId="29" r:id="rId13"/>
    <sheet name="Simplivity Checkliste" sheetId="25" r:id="rId14"/>
    <sheet name="Apollo 4510 Konfig" sheetId="24" r:id="rId15"/>
    <sheet name="Synergy-MGMT" sheetId="21" r:id="rId16"/>
    <sheet name="Synergy-Subnets" sheetId="44" r:id="rId17"/>
    <sheet name="Synergy-VMware" sheetId="41" r:id="rId18"/>
    <sheet name="Synergy-Nimble" sheetId="46" r:id="rId19"/>
    <sheet name="Synergy-Networks" sheetId="45" r:id="rId20"/>
    <sheet name="VirtualConnect Konfig" sheetId="22" r:id="rId21"/>
    <sheet name="Synergy-Hypervisor Template" sheetId="40" r:id="rId22"/>
    <sheet name="Synergy-Compute Konfig" sheetId="23" r:id="rId23"/>
    <sheet name="Nimble" sheetId="17" r:id="rId24"/>
    <sheet name="Nimble_Initiatorgroups" sheetId="31" r:id="rId25"/>
    <sheet name="Nimble_Hosts anlegen" sheetId="32" r:id="rId26"/>
    <sheet name="Nimble_Perf Policies" sheetId="33" r:id="rId27"/>
    <sheet name="Nimble_Folder" sheetId="34" r:id="rId28"/>
    <sheet name="Nimble_Volumes" sheetId="35" r:id="rId29"/>
  </sheets>
  <externalReferences>
    <externalReference r:id="rId30"/>
  </externalReferences>
  <definedNames>
    <definedName name="_xlnm._FilterDatabase" localSheetId="9" hidden="1">'IP-Adressen'!$A$1:$I$69</definedName>
    <definedName name="_xlnm._FilterDatabase" localSheetId="10" hidden="1">Systemübersicht!$1:$1048576</definedName>
    <definedName name="AddrRanges">[1]Items!$N$3:$N$4</definedName>
    <definedName name="fcBootFrom">[1]Items!$AN$3:$AN$5</definedName>
    <definedName name="firmwareDeploymentType">[1]Items!$AI$3:$AI$4</definedName>
    <definedName name="ImageStreamerDeploymentType">[1]Items!$AT$3:$AT$5</definedName>
    <definedName name="Initiatorgroup">Nimble_Initiatorgroups!$A$2:$A$4</definedName>
    <definedName name="InterconnectTypes">[1]Items!$X$3:$X$5</definedName>
    <definedName name="iscsiAuthenticationChapLevel">[1]Items!$AM$3:$AM$5</definedName>
    <definedName name="iscsiInitiatorName">[1]Items!$AL$3:$AL$4</definedName>
    <definedName name="legacyBootOrderVaraints">[1]Items!$AS$3:$AS$26</definedName>
    <definedName name="NetworkPurpose">[1]Items!$W$3:$W$7</definedName>
    <definedName name="NetworkTypes">[1]Items!$U$3:$U$5</definedName>
    <definedName name="perf_pol">'Nimble_Perf Policies'!$A$2:$A$26</definedName>
    <definedName name="PrivateOrShared">[1]Items!$AG$3:$AG$4</definedName>
    <definedName name="profileBootMode">[1]Items!$AP$3:$AP$5</definedName>
    <definedName name="sanManagerType">[1]Items!$AB$3:$AB$5</definedName>
    <definedName name="serverProfileAffinity">[1]Items!$AH$3:$AH$4</definedName>
    <definedName name="serverProfileConnectionBoot">[1]Items!$AK$3:$AK$9</definedName>
    <definedName name="snmpAuthenticationProtocol">[1]Items!$AD$3:$AD$4</definedName>
    <definedName name="snmpPrivacyProtocol">[1]Items!$AE$3:$AE$5</definedName>
    <definedName name="snmpSecurityLevel">[1]Items!$AC$3:$AC$5</definedName>
    <definedName name="sppInstallationMethod">[1]Items!$AJ$3:$AJ$8</definedName>
    <definedName name="SPPs" comment="List of available Service pack for Prolian bundles">[1]Items!$M$3:$M$4</definedName>
    <definedName name="SystemList">#REF!</definedName>
    <definedName name="ThinOrFull">[1]Items!$AF$3:$AF$4</definedName>
    <definedName name="Type">Systemübersicht!$S$3:$S$4</definedName>
    <definedName name="uefiPrimaryBootDevice">[1]Items!$AR$3:$AR$4</definedName>
    <definedName name="uefiPxeBootPolicy">[1]Items!$AQ$3:$AQ$7</definedName>
    <definedName name="UplinkType">[1]Items!$Y$2:$Y$6</definedName>
    <definedName name="userRoles">[1]Items!$O$3:$O$6</definedName>
    <definedName name="VlanTagging">[1]Items!$V$3:$V$5</definedName>
    <definedName name="volumeOsTypes">[1]Items!$AO$3:$AO$24</definedName>
    <definedName name="yesno">Nimble_Volumes!$M$2:$M$3</definedName>
    <definedName name="YesOrNo">[1]Items!$H$2:$H$4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 i="42" l="1"/>
  <c r="K2" i="28"/>
  <c r="B18" i="42" s="1"/>
  <c r="C17" i="42"/>
  <c r="C16" i="42"/>
  <c r="B16" i="42"/>
  <c r="C15" i="42"/>
  <c r="B15" i="42"/>
  <c r="C14" i="42"/>
  <c r="B14" i="42"/>
  <c r="C13" i="42"/>
  <c r="B13" i="42"/>
  <c r="B17" i="42" l="1"/>
  <c r="K42" i="28"/>
  <c r="K41" i="28"/>
  <c r="K40" i="28"/>
  <c r="K39" i="28"/>
  <c r="K38" i="28"/>
  <c r="K37" i="28"/>
  <c r="K36" i="28"/>
  <c r="K35" i="28"/>
  <c r="K34" i="28"/>
  <c r="K33" i="28"/>
  <c r="K32" i="28"/>
  <c r="K31" i="28"/>
  <c r="K30" i="28"/>
  <c r="K29" i="28"/>
  <c r="K28" i="28"/>
  <c r="K27" i="28"/>
  <c r="K26" i="28"/>
  <c r="K25" i="28"/>
  <c r="K24" i="28"/>
  <c r="K23" i="28"/>
  <c r="K22" i="28"/>
  <c r="K21" i="28"/>
  <c r="K20" i="28"/>
  <c r="K19" i="28"/>
  <c r="K18" i="28"/>
  <c r="K17" i="28"/>
  <c r="K16" i="28"/>
  <c r="K13" i="28"/>
  <c r="K12" i="28"/>
  <c r="K11" i="28"/>
  <c r="K10" i="28"/>
  <c r="K9" i="28"/>
  <c r="K8" i="28"/>
  <c r="K7" i="28"/>
  <c r="K6" i="28"/>
  <c r="K5" i="28"/>
  <c r="K4" i="28"/>
  <c r="K3" i="28"/>
  <c r="H69" i="30"/>
  <c r="K45" i="28" l="1"/>
  <c r="K46" i="28"/>
  <c r="K47" i="28"/>
  <c r="K48" i="28"/>
  <c r="K49" i="28"/>
  <c r="K50" i="28"/>
  <c r="K51" i="28"/>
  <c r="K52" i="28"/>
  <c r="K53" i="28"/>
  <c r="K54" i="28"/>
  <c r="K55" i="28"/>
  <c r="K56" i="28"/>
  <c r="K57" i="28"/>
  <c r="K58" i="28"/>
  <c r="K59" i="28"/>
  <c r="K60" i="28"/>
  <c r="K61" i="28"/>
  <c r="K62" i="28"/>
  <c r="K63" i="28"/>
  <c r="K64" i="28"/>
  <c r="K65" i="28"/>
  <c r="K66" i="28"/>
  <c r="K67" i="28"/>
  <c r="K68" i="28"/>
  <c r="K69" i="28"/>
  <c r="K70" i="28"/>
  <c r="K71" i="28"/>
  <c r="K72" i="28"/>
  <c r="K73" i="28"/>
  <c r="K74" i="28"/>
  <c r="K75" i="28"/>
  <c r="K76" i="28"/>
  <c r="K77" i="28"/>
  <c r="K78" i="28"/>
  <c r="K79" i="28"/>
  <c r="K80" i="28"/>
  <c r="K81" i="28"/>
  <c r="K82" i="28"/>
  <c r="K83" i="28"/>
  <c r="K84" i="28"/>
  <c r="K85" i="28"/>
  <c r="K86" i="28"/>
  <c r="K87" i="28"/>
  <c r="K88" i="28"/>
  <c r="K89" i="28"/>
  <c r="K90" i="28"/>
  <c r="K91" i="28"/>
  <c r="K92" i="28"/>
  <c r="K93" i="28"/>
  <c r="K94" i="28"/>
  <c r="K95" i="28"/>
  <c r="K96" i="28"/>
  <c r="K97" i="28"/>
  <c r="K98" i="28"/>
  <c r="K99" i="28"/>
  <c r="K100" i="28"/>
  <c r="K101" i="28"/>
  <c r="K102" i="28"/>
  <c r="K103" i="28"/>
  <c r="K104" i="28"/>
  <c r="K105" i="28"/>
  <c r="K106" i="28"/>
  <c r="K107" i="28"/>
  <c r="K108" i="28"/>
  <c r="K109" i="28"/>
  <c r="K110" i="28"/>
  <c r="K111" i="28"/>
  <c r="K112" i="28"/>
  <c r="K113" i="28"/>
  <c r="K114" i="28"/>
  <c r="K115" i="28"/>
  <c r="K116" i="28"/>
  <c r="K117" i="28"/>
  <c r="K118" i="28"/>
  <c r="K119" i="28"/>
  <c r="K120" i="28"/>
  <c r="K121" i="28"/>
  <c r="K122" i="28"/>
  <c r="K123" i="28"/>
  <c r="K124" i="28"/>
  <c r="K125" i="28"/>
  <c r="K126" i="28"/>
  <c r="K127" i="28"/>
  <c r="K128" i="28"/>
  <c r="K129" i="28"/>
  <c r="K130" i="28"/>
  <c r="K131" i="28"/>
  <c r="K132" i="28"/>
  <c r="K133" i="28"/>
  <c r="K134" i="28"/>
  <c r="K135" i="28"/>
  <c r="K136" i="28"/>
  <c r="K137" i="28"/>
  <c r="K138" i="28"/>
  <c r="K139" i="28"/>
  <c r="K140" i="28"/>
  <c r="K141" i="28"/>
  <c r="K142" i="28"/>
  <c r="C142" i="28"/>
  <c r="D142" i="28"/>
  <c r="E142" i="28"/>
  <c r="H46" i="28" l="1"/>
  <c r="H45" i="28"/>
  <c r="D141" i="28"/>
  <c r="D140" i="28"/>
  <c r="D139" i="28"/>
  <c r="E138" i="28"/>
  <c r="D138" i="28"/>
  <c r="E137" i="28"/>
  <c r="D137" i="28"/>
  <c r="E136" i="28"/>
  <c r="D136" i="28"/>
  <c r="E135" i="28"/>
  <c r="D135" i="28"/>
  <c r="E134" i="28"/>
  <c r="D134" i="28"/>
  <c r="E133" i="28"/>
  <c r="D133" i="28"/>
  <c r="E132" i="28"/>
  <c r="D132" i="28"/>
  <c r="E131" i="28"/>
  <c r="D131" i="28"/>
  <c r="E130" i="28"/>
  <c r="D130" i="28"/>
  <c r="E129" i="28"/>
  <c r="D129" i="28"/>
  <c r="E128" i="28"/>
  <c r="D128" i="28"/>
  <c r="E127" i="28"/>
  <c r="D127" i="28"/>
  <c r="E126" i="28"/>
  <c r="D126" i="28"/>
  <c r="E125" i="28"/>
  <c r="D125" i="28"/>
  <c r="E124" i="28"/>
  <c r="D124" i="28"/>
  <c r="E123" i="28"/>
  <c r="D123" i="28"/>
  <c r="E122" i="28"/>
  <c r="D122" i="28"/>
  <c r="E121" i="28"/>
  <c r="D121" i="28"/>
  <c r="E120" i="28"/>
  <c r="D120" i="28"/>
  <c r="E119" i="28"/>
  <c r="D119" i="28"/>
  <c r="E118" i="28"/>
  <c r="D118" i="28"/>
  <c r="E117" i="28"/>
  <c r="D117" i="28"/>
  <c r="E116" i="28"/>
  <c r="D116" i="28"/>
  <c r="E115" i="28"/>
  <c r="D115" i="28"/>
  <c r="E114" i="28"/>
  <c r="D114" i="28"/>
  <c r="E113" i="28"/>
  <c r="D113" i="28"/>
  <c r="E112" i="28"/>
  <c r="D112" i="28"/>
  <c r="E111" i="28"/>
  <c r="D111" i="28"/>
  <c r="E110" i="28"/>
  <c r="D110" i="28"/>
  <c r="E109" i="28"/>
  <c r="D109" i="28"/>
  <c r="E108" i="28"/>
  <c r="D108" i="28"/>
  <c r="E107" i="28"/>
  <c r="D107" i="28"/>
  <c r="E106" i="28"/>
  <c r="D106" i="28"/>
  <c r="E105" i="28"/>
  <c r="D105" i="28"/>
  <c r="E104" i="28"/>
  <c r="D104" i="28"/>
  <c r="E103" i="28"/>
  <c r="D103" i="28"/>
  <c r="E102" i="28"/>
  <c r="D102" i="28"/>
  <c r="E101" i="28"/>
  <c r="D101" i="28"/>
  <c r="E100" i="28"/>
  <c r="D100" i="28"/>
  <c r="E99" i="28"/>
  <c r="D99" i="28"/>
  <c r="E98" i="28"/>
  <c r="D98" i="28"/>
  <c r="E97" i="28"/>
  <c r="D97" i="28"/>
  <c r="E96" i="28"/>
  <c r="D96" i="28"/>
  <c r="E95" i="28"/>
  <c r="D95" i="28"/>
  <c r="D94" i="28"/>
  <c r="D93" i="28"/>
  <c r="D92" i="28"/>
  <c r="D91" i="28"/>
  <c r="D90" i="28"/>
  <c r="D89" i="28"/>
  <c r="D88" i="28"/>
  <c r="D87" i="28"/>
  <c r="D86" i="28"/>
  <c r="D85" i="28"/>
  <c r="D84" i="28"/>
  <c r="D83" i="28"/>
  <c r="D82" i="28"/>
  <c r="D81" i="28"/>
  <c r="D80" i="28"/>
  <c r="D79" i="28"/>
  <c r="D78" i="28"/>
  <c r="D77" i="28"/>
  <c r="D76" i="28"/>
  <c r="D75" i="28"/>
  <c r="D74" i="28"/>
  <c r="D73" i="28"/>
  <c r="D72" i="28"/>
  <c r="D71" i="28"/>
  <c r="D70" i="28"/>
  <c r="D69" i="28"/>
  <c r="D68" i="28"/>
  <c r="E67" i="28"/>
  <c r="D67" i="28"/>
  <c r="D66" i="28"/>
  <c r="D65" i="28"/>
  <c r="D64" i="28"/>
  <c r="D63" i="28"/>
  <c r="D62" i="28"/>
  <c r="D61" i="28"/>
  <c r="D60" i="28"/>
  <c r="D59" i="28"/>
  <c r="D58" i="28"/>
  <c r="D57" i="28"/>
  <c r="D56" i="28"/>
  <c r="D55" i="28"/>
  <c r="D54" i="28"/>
  <c r="D53" i="28"/>
  <c r="D52" i="28"/>
  <c r="D51" i="28"/>
  <c r="D50" i="28"/>
  <c r="D49" i="28"/>
  <c r="D48" i="28"/>
  <c r="D47" i="28"/>
  <c r="E46" i="28"/>
  <c r="D46" i="28"/>
  <c r="E45" i="28"/>
  <c r="D45" i="28"/>
  <c r="D44" i="28"/>
  <c r="D43" i="28"/>
  <c r="C141" i="28"/>
  <c r="C140" i="28"/>
  <c r="C139" i="28"/>
  <c r="C138" i="28"/>
  <c r="C137" i="28"/>
  <c r="C136" i="28"/>
  <c r="C135" i="28"/>
  <c r="C134" i="28"/>
  <c r="C133" i="28"/>
  <c r="C132" i="28"/>
  <c r="C131" i="28"/>
  <c r="C130" i="28"/>
  <c r="C129" i="28"/>
  <c r="C128" i="28"/>
  <c r="C127" i="28"/>
  <c r="C126" i="28"/>
  <c r="C125" i="28"/>
  <c r="C124" i="28"/>
  <c r="C123" i="28"/>
  <c r="C122" i="28"/>
  <c r="C121" i="28"/>
  <c r="C120" i="28"/>
  <c r="C119" i="28"/>
  <c r="C118" i="28"/>
  <c r="C117" i="28"/>
  <c r="C116" i="28"/>
  <c r="C115" i="28"/>
  <c r="C114" i="28"/>
  <c r="C113" i="28"/>
  <c r="C112" i="28"/>
  <c r="C111" i="28"/>
  <c r="C110" i="28"/>
  <c r="C109" i="28"/>
  <c r="C108" i="28"/>
  <c r="C107" i="28"/>
  <c r="C106" i="28"/>
  <c r="C105" i="28"/>
  <c r="C104" i="28"/>
  <c r="C103" i="28"/>
  <c r="C102" i="28"/>
  <c r="C101" i="28"/>
  <c r="C100" i="28"/>
  <c r="C99" i="28"/>
  <c r="C98" i="28"/>
  <c r="C97" i="28"/>
  <c r="C96" i="28"/>
  <c r="C95" i="28"/>
  <c r="C94" i="28"/>
  <c r="C93" i="28"/>
  <c r="C92" i="28"/>
  <c r="C91" i="28"/>
  <c r="C90" i="28"/>
  <c r="C89" i="28"/>
  <c r="C88" i="28"/>
  <c r="C87" i="28"/>
  <c r="C86" i="28"/>
  <c r="C85" i="28"/>
  <c r="C84" i="28"/>
  <c r="C83" i="28"/>
  <c r="C82" i="28"/>
  <c r="C81" i="28"/>
  <c r="C80" i="28"/>
  <c r="C79" i="28"/>
  <c r="C78" i="28"/>
  <c r="C77" i="28"/>
  <c r="C76" i="28"/>
  <c r="C75" i="28"/>
  <c r="C74" i="28"/>
  <c r="C73" i="28"/>
  <c r="C72" i="28"/>
  <c r="C71" i="28"/>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H2" i="30"/>
  <c r="K43" i="28" s="1"/>
  <c r="C68" i="30"/>
  <c r="C67" i="30"/>
  <c r="E141" i="28" s="1"/>
  <c r="C66" i="30"/>
  <c r="E140" i="28" s="1"/>
  <c r="C65" i="30"/>
  <c r="E139" i="28" s="1"/>
  <c r="C64" i="30"/>
  <c r="E85" i="28" s="1"/>
  <c r="C63" i="30"/>
  <c r="E84" i="28" s="1"/>
  <c r="C62" i="30"/>
  <c r="E83" i="28" s="1"/>
  <c r="C61" i="30"/>
  <c r="E82" i="28" s="1"/>
  <c r="C60" i="30"/>
  <c r="E81" i="28" s="1"/>
  <c r="C59" i="30"/>
  <c r="E80" i="28" s="1"/>
  <c r="C58" i="30"/>
  <c r="E74" i="28" s="1"/>
  <c r="C57" i="30"/>
  <c r="E73" i="28" s="1"/>
  <c r="C56" i="30"/>
  <c r="E72" i="28" s="1"/>
  <c r="C55" i="30"/>
  <c r="E71" i="28" s="1"/>
  <c r="C54" i="30"/>
  <c r="E70" i="28" s="1"/>
  <c r="C53" i="30"/>
  <c r="E69" i="28" s="1"/>
  <c r="C52" i="30"/>
  <c r="E89" i="28" s="1"/>
  <c r="C51" i="30"/>
  <c r="E88" i="28" s="1"/>
  <c r="C50" i="30"/>
  <c r="C49" i="30"/>
  <c r="C48" i="30"/>
  <c r="C47" i="30"/>
  <c r="C46" i="30"/>
  <c r="C45" i="30"/>
  <c r="C44" i="30"/>
  <c r="C43" i="30"/>
  <c r="C42" i="30"/>
  <c r="C41" i="30"/>
  <c r="C40" i="30"/>
  <c r="C39" i="30"/>
  <c r="C38" i="30"/>
  <c r="C37" i="30"/>
  <c r="C36" i="30"/>
  <c r="E94" i="28" s="1"/>
  <c r="C35" i="30"/>
  <c r="E93" i="28" s="1"/>
  <c r="C34" i="30"/>
  <c r="E92" i="28" s="1"/>
  <c r="C33" i="30"/>
  <c r="E91" i="28" s="1"/>
  <c r="C32" i="30"/>
  <c r="E90" i="28" s="1"/>
  <c r="C31" i="30"/>
  <c r="E87" i="28" s="1"/>
  <c r="C30" i="30"/>
  <c r="E86" i="28" s="1"/>
  <c r="C29" i="30"/>
  <c r="E79" i="28" s="1"/>
  <c r="C28" i="30"/>
  <c r="E78" i="28" s="1"/>
  <c r="C27" i="30"/>
  <c r="E77" i="28" s="1"/>
  <c r="C26" i="30"/>
  <c r="E76" i="28" s="1"/>
  <c r="C25" i="30"/>
  <c r="E75" i="28" s="1"/>
  <c r="C24" i="30"/>
  <c r="E62" i="28" s="1"/>
  <c r="C23" i="30"/>
  <c r="E61" i="28" s="1"/>
  <c r="C22" i="30"/>
  <c r="E60" i="28" s="1"/>
  <c r="C21" i="30"/>
  <c r="E59" i="28" s="1"/>
  <c r="C20" i="30"/>
  <c r="E58" i="28" s="1"/>
  <c r="C19" i="30"/>
  <c r="E57" i="28" s="1"/>
  <c r="C18" i="30"/>
  <c r="E56" i="28" s="1"/>
  <c r="C17" i="30"/>
  <c r="E55" i="28" s="1"/>
  <c r="C16" i="30"/>
  <c r="E54" i="28" s="1"/>
  <c r="C15" i="30"/>
  <c r="E53" i="28" s="1"/>
  <c r="C14" i="30"/>
  <c r="E52" i="28" s="1"/>
  <c r="C13" i="30"/>
  <c r="E51" i="28" s="1"/>
  <c r="C12" i="30"/>
  <c r="E50" i="28" s="1"/>
  <c r="C11" i="30"/>
  <c r="E49" i="28" s="1"/>
  <c r="C10" i="30"/>
  <c r="H48" i="28" s="1"/>
  <c r="C9" i="30"/>
  <c r="H47" i="28" s="1"/>
  <c r="C8" i="30"/>
  <c r="E68" i="28" s="1"/>
  <c r="C7" i="30"/>
  <c r="E66" i="28" s="1"/>
  <c r="C6" i="30"/>
  <c r="E65" i="28" s="1"/>
  <c r="C5" i="30"/>
  <c r="E64" i="28" s="1"/>
  <c r="C4" i="30"/>
  <c r="E63" i="28" s="1"/>
  <c r="C3" i="30"/>
  <c r="E44" i="28" s="1"/>
  <c r="C2" i="30"/>
  <c r="E43" i="28" s="1"/>
  <c r="H3" i="30"/>
  <c r="K44" i="28" s="1"/>
  <c r="E47" i="28" l="1"/>
  <c r="H43" i="28"/>
  <c r="H44" i="28"/>
  <c r="E48" i="28"/>
  <c r="H112" i="28"/>
  <c r="H111" i="28"/>
  <c r="H67" i="28"/>
  <c r="B4" i="12" l="1"/>
  <c r="B4" i="21" s="1"/>
  <c r="E14" i="27" l="1"/>
  <c r="E13" i="27" l="1"/>
  <c r="C29" i="28" l="1"/>
  <c r="B4" i="14"/>
  <c r="K100" i="35" l="1"/>
  <c r="J100" i="35"/>
  <c r="K99" i="35"/>
  <c r="J99" i="35"/>
  <c r="K98" i="35"/>
  <c r="J98" i="35"/>
  <c r="K97" i="35"/>
  <c r="J97" i="35"/>
  <c r="K96" i="35"/>
  <c r="J96" i="35"/>
  <c r="K95" i="35"/>
  <c r="J95" i="35"/>
  <c r="K94" i="35"/>
  <c r="J94" i="35"/>
  <c r="K93" i="35"/>
  <c r="J93" i="35"/>
  <c r="K92" i="35"/>
  <c r="J92" i="35"/>
  <c r="K91" i="35"/>
  <c r="J91" i="35"/>
  <c r="K90" i="35"/>
  <c r="J90" i="35"/>
  <c r="K89" i="35"/>
  <c r="J89" i="35"/>
  <c r="K88" i="35"/>
  <c r="J88" i="35"/>
  <c r="K87" i="35"/>
  <c r="J87" i="35"/>
  <c r="K86" i="35"/>
  <c r="J86" i="35"/>
  <c r="K85" i="35"/>
  <c r="J85" i="35"/>
  <c r="K84" i="35"/>
  <c r="J84" i="35"/>
  <c r="K83" i="35"/>
  <c r="J83" i="35"/>
  <c r="K82" i="35"/>
  <c r="J82" i="35"/>
  <c r="K81" i="35"/>
  <c r="J81" i="35"/>
  <c r="K80" i="35"/>
  <c r="J80" i="35"/>
  <c r="K79" i="35"/>
  <c r="J79" i="35"/>
  <c r="K78" i="35"/>
  <c r="J78" i="35"/>
  <c r="K77" i="35"/>
  <c r="J77" i="35"/>
  <c r="K76" i="35"/>
  <c r="J76" i="35"/>
  <c r="K75" i="35"/>
  <c r="J75" i="35"/>
  <c r="K74" i="35"/>
  <c r="J74" i="35"/>
  <c r="K73" i="35"/>
  <c r="J73" i="35"/>
  <c r="K72" i="35"/>
  <c r="J72" i="35"/>
  <c r="K71" i="35"/>
  <c r="J71" i="35"/>
  <c r="K70" i="35"/>
  <c r="J70" i="35"/>
  <c r="K69" i="35"/>
  <c r="J69" i="35"/>
  <c r="K68" i="35"/>
  <c r="J68" i="35"/>
  <c r="K67" i="35"/>
  <c r="J67" i="35"/>
  <c r="K66" i="35"/>
  <c r="J66" i="35"/>
  <c r="K65" i="35"/>
  <c r="J65" i="35"/>
  <c r="K64" i="35"/>
  <c r="J64" i="35"/>
  <c r="K63" i="35"/>
  <c r="J63" i="35"/>
  <c r="K62" i="35"/>
  <c r="J62" i="35"/>
  <c r="K61" i="35"/>
  <c r="J61" i="35"/>
  <c r="K60" i="35"/>
  <c r="J60" i="35"/>
  <c r="K59" i="35"/>
  <c r="J59" i="35"/>
  <c r="K58" i="35"/>
  <c r="J58" i="35"/>
  <c r="K57" i="35"/>
  <c r="J57" i="35"/>
  <c r="K56" i="35"/>
  <c r="J56" i="35"/>
  <c r="K55" i="35"/>
  <c r="J55" i="35"/>
  <c r="K54" i="35"/>
  <c r="J54" i="35"/>
  <c r="K53" i="35"/>
  <c r="J53" i="35"/>
  <c r="K52" i="35"/>
  <c r="J52" i="35"/>
  <c r="K51" i="35"/>
  <c r="J51" i="35"/>
  <c r="K50" i="35"/>
  <c r="J50" i="35"/>
  <c r="K49" i="35"/>
  <c r="J49" i="35"/>
  <c r="K48" i="35"/>
  <c r="J48" i="35"/>
  <c r="K47" i="35"/>
  <c r="J47" i="35"/>
  <c r="K46" i="35"/>
  <c r="J46" i="35"/>
  <c r="K45" i="35"/>
  <c r="J45" i="35"/>
  <c r="K44" i="35"/>
  <c r="J44" i="35"/>
  <c r="K43" i="35"/>
  <c r="J43" i="35"/>
  <c r="K42" i="35"/>
  <c r="J42" i="35"/>
  <c r="K41" i="35"/>
  <c r="J41" i="35"/>
  <c r="K40" i="35"/>
  <c r="J40" i="35"/>
  <c r="K39" i="35"/>
  <c r="J39" i="35"/>
  <c r="K38" i="35"/>
  <c r="J38" i="35"/>
  <c r="K37" i="35"/>
  <c r="J37" i="35"/>
  <c r="K36" i="35"/>
  <c r="J36" i="35"/>
  <c r="K35" i="35"/>
  <c r="J35" i="35"/>
  <c r="K34" i="35"/>
  <c r="J34" i="35"/>
  <c r="K33" i="35"/>
  <c r="J33" i="35"/>
  <c r="K32" i="35"/>
  <c r="J32" i="35"/>
  <c r="K31" i="35"/>
  <c r="J31" i="35"/>
  <c r="K30" i="35"/>
  <c r="J30" i="35"/>
  <c r="K29" i="35"/>
  <c r="J29" i="35"/>
  <c r="K28" i="35"/>
  <c r="J28" i="35"/>
  <c r="K27" i="35"/>
  <c r="J27" i="35"/>
  <c r="K26" i="35"/>
  <c r="J26" i="35"/>
  <c r="K25" i="35"/>
  <c r="J25" i="35"/>
  <c r="K24" i="35"/>
  <c r="J24" i="35"/>
  <c r="K23" i="35"/>
  <c r="J23" i="35"/>
  <c r="K22" i="35"/>
  <c r="J22" i="35"/>
  <c r="K21" i="35"/>
  <c r="J21" i="35"/>
  <c r="K20" i="35"/>
  <c r="J20" i="35"/>
  <c r="K19" i="35"/>
  <c r="J19" i="35"/>
  <c r="K18" i="35"/>
  <c r="J18" i="35"/>
  <c r="K17" i="35"/>
  <c r="J17" i="35"/>
  <c r="K16" i="35"/>
  <c r="J16" i="35"/>
  <c r="K15" i="35"/>
  <c r="J15" i="35"/>
  <c r="K14" i="35"/>
  <c r="J14" i="35"/>
  <c r="K13" i="35"/>
  <c r="J13" i="35"/>
  <c r="K12" i="35"/>
  <c r="J12" i="35"/>
  <c r="K11" i="35"/>
  <c r="J11" i="35"/>
  <c r="K10" i="35"/>
  <c r="J10" i="35"/>
  <c r="K9" i="35"/>
  <c r="J9" i="35"/>
  <c r="K8" i="35"/>
  <c r="J8" i="35"/>
  <c r="K7" i="35"/>
  <c r="J7" i="35"/>
  <c r="K6" i="35"/>
  <c r="J6" i="35"/>
  <c r="K5" i="35"/>
  <c r="J5" i="35"/>
  <c r="K4" i="35"/>
  <c r="J4" i="35"/>
  <c r="K3" i="35"/>
  <c r="J3" i="35"/>
  <c r="K2" i="35"/>
  <c r="J2" i="35"/>
  <c r="E20" i="34"/>
  <c r="E19" i="34"/>
  <c r="E18" i="34"/>
  <c r="E17" i="34"/>
  <c r="E16" i="34"/>
  <c r="E15" i="34"/>
  <c r="E14" i="34"/>
  <c r="E13" i="34"/>
  <c r="E12" i="34"/>
  <c r="E11" i="34"/>
  <c r="E10" i="34"/>
  <c r="E9" i="34"/>
  <c r="E8" i="34"/>
  <c r="E7" i="34"/>
  <c r="E6" i="34"/>
  <c r="E5" i="34"/>
  <c r="E4" i="34"/>
  <c r="E3" i="34"/>
  <c r="E2" i="34"/>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E20" i="31"/>
  <c r="E19" i="31"/>
  <c r="E18" i="31"/>
  <c r="E17" i="31"/>
  <c r="E16" i="31"/>
  <c r="E15" i="31"/>
  <c r="E14" i="31"/>
  <c r="E13" i="31"/>
  <c r="E12" i="31"/>
  <c r="E11" i="31"/>
  <c r="E10" i="31"/>
  <c r="E9" i="31"/>
  <c r="E8" i="31"/>
  <c r="E7" i="31"/>
  <c r="E6" i="31"/>
  <c r="E5" i="31"/>
  <c r="E4" i="31"/>
  <c r="E3" i="31"/>
  <c r="E2" i="31"/>
  <c r="H49" i="28" l="1"/>
  <c r="H50" i="28"/>
  <c r="H51" i="28"/>
  <c r="H52" i="28"/>
  <c r="H53" i="28"/>
  <c r="H54" i="28"/>
  <c r="H55" i="28"/>
  <c r="H56" i="28"/>
  <c r="H57" i="28"/>
  <c r="H58" i="28"/>
  <c r="H59" i="28"/>
  <c r="H60" i="28"/>
  <c r="H61" i="28"/>
  <c r="H62" i="28"/>
  <c r="H63" i="28"/>
  <c r="H64" i="28"/>
  <c r="H65" i="28"/>
  <c r="H66" i="28"/>
  <c r="H68" i="28"/>
  <c r="H69" i="28"/>
  <c r="H70" i="28"/>
  <c r="H71" i="28"/>
  <c r="H72" i="28"/>
  <c r="H73" i="28"/>
  <c r="H74" i="28"/>
  <c r="H75" i="28"/>
  <c r="H76" i="28"/>
  <c r="H77" i="28"/>
  <c r="H78" i="28"/>
  <c r="H79" i="28"/>
  <c r="H80" i="28"/>
  <c r="H81" i="28"/>
  <c r="H82" i="28"/>
  <c r="H83" i="28"/>
  <c r="H84" i="28"/>
  <c r="H85" i="28"/>
  <c r="H86" i="28"/>
  <c r="H87" i="28"/>
  <c r="H88" i="28"/>
  <c r="H89" i="28"/>
  <c r="H90" i="28"/>
  <c r="H91" i="28"/>
  <c r="H92" i="28"/>
  <c r="H93" i="28"/>
  <c r="H94" i="28"/>
  <c r="H95" i="28"/>
  <c r="H96" i="28"/>
  <c r="H97" i="28"/>
  <c r="H98" i="28"/>
  <c r="H99" i="28"/>
  <c r="H100" i="28"/>
  <c r="H101" i="28"/>
  <c r="H102" i="28"/>
  <c r="H103" i="28"/>
  <c r="H104" i="28"/>
  <c r="H105" i="28"/>
  <c r="H106" i="28"/>
  <c r="B3" i="12" l="1"/>
  <c r="H41" i="28" l="1"/>
  <c r="H40" i="28"/>
  <c r="H39" i="28"/>
  <c r="H38" i="28"/>
  <c r="H37" i="28"/>
  <c r="H36" i="28"/>
  <c r="H35" i="28"/>
  <c r="H34" i="28"/>
  <c r="H33" i="28"/>
  <c r="H32" i="28"/>
  <c r="H31" i="28"/>
  <c r="H30" i="28"/>
  <c r="H29" i="28"/>
  <c r="H28" i="28"/>
  <c r="H27" i="28"/>
  <c r="H26" i="28"/>
  <c r="H25" i="28"/>
  <c r="H24" i="28"/>
  <c r="H23" i="28"/>
  <c r="H22" i="28"/>
  <c r="H21" i="28"/>
  <c r="H20" i="28"/>
  <c r="H19" i="28"/>
  <c r="H18" i="28"/>
  <c r="H17" i="28"/>
  <c r="H16" i="28"/>
  <c r="J41" i="28"/>
  <c r="J40" i="28"/>
  <c r="J39" i="28"/>
  <c r="J38" i="28"/>
  <c r="J37" i="28"/>
  <c r="J36" i="28"/>
  <c r="J35" i="28"/>
  <c r="J34" i="28"/>
  <c r="J33" i="28"/>
  <c r="J32" i="28"/>
  <c r="J31" i="28"/>
  <c r="J30" i="28"/>
  <c r="J29" i="28"/>
  <c r="J28" i="28"/>
  <c r="J27" i="28"/>
  <c r="J26" i="28"/>
  <c r="J25" i="28"/>
  <c r="J24" i="28"/>
  <c r="J23" i="28"/>
  <c r="J22" i="28"/>
  <c r="J21" i="28"/>
  <c r="J20" i="28"/>
  <c r="J19" i="28"/>
  <c r="J18" i="28"/>
  <c r="J17" i="28"/>
  <c r="J16" i="28"/>
  <c r="J15" i="28"/>
  <c r="J14"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F41" i="28"/>
  <c r="F40" i="28"/>
  <c r="F39" i="28"/>
  <c r="F38" i="28"/>
  <c r="F37" i="28"/>
  <c r="F36" i="28"/>
  <c r="F35" i="28"/>
  <c r="F34" i="28"/>
  <c r="F33" i="28"/>
  <c r="F32" i="28"/>
  <c r="F31" i="28"/>
  <c r="F30" i="28"/>
  <c r="F29" i="28"/>
  <c r="F28" i="28"/>
  <c r="F27" i="28"/>
  <c r="F26" i="28"/>
  <c r="F25" i="28"/>
  <c r="F24" i="28"/>
  <c r="F23" i="28"/>
  <c r="F22" i="28"/>
  <c r="F21" i="28"/>
  <c r="F20" i="28"/>
  <c r="F19" i="28"/>
  <c r="F18" i="28"/>
  <c r="F17" i="28"/>
  <c r="F16" i="28"/>
  <c r="D17" i="28"/>
  <c r="D16" i="28"/>
  <c r="C17" i="28"/>
  <c r="C16" i="28"/>
  <c r="A17" i="28"/>
  <c r="A16" i="28"/>
  <c r="D18" i="28"/>
  <c r="D41" i="28"/>
  <c r="D40" i="28"/>
  <c r="D39" i="28"/>
  <c r="D38" i="28"/>
  <c r="D37" i="28"/>
  <c r="D36" i="28"/>
  <c r="D35" i="28"/>
  <c r="D34" i="28"/>
  <c r="D33" i="28"/>
  <c r="D32" i="28"/>
  <c r="D31" i="28"/>
  <c r="D30" i="28"/>
  <c r="D29" i="28"/>
  <c r="D28" i="28"/>
  <c r="D27" i="28"/>
  <c r="D26" i="28"/>
  <c r="D25" i="28"/>
  <c r="D24" i="28"/>
  <c r="D23" i="28"/>
  <c r="D22" i="28"/>
  <c r="D21" i="28"/>
  <c r="D20" i="28"/>
  <c r="D19" i="28"/>
  <c r="C41" i="28"/>
  <c r="C40" i="28"/>
  <c r="C39" i="28"/>
  <c r="C38" i="28"/>
  <c r="C37" i="28"/>
  <c r="C36" i="28"/>
  <c r="C35" i="28"/>
  <c r="C34" i="28"/>
  <c r="C33" i="28"/>
  <c r="C32" i="28"/>
  <c r="C31" i="28"/>
  <c r="C30" i="28"/>
  <c r="C28" i="28"/>
  <c r="C27" i="28"/>
  <c r="C26" i="28"/>
  <c r="C25" i="28"/>
  <c r="C24" i="28"/>
  <c r="C23" i="28"/>
  <c r="C22" i="28"/>
  <c r="C21" i="28"/>
  <c r="C20" i="28"/>
  <c r="C19" i="28"/>
  <c r="C18" i="28"/>
  <c r="A19" i="28"/>
  <c r="A18" i="28"/>
  <c r="A41" i="28"/>
  <c r="A40" i="28"/>
  <c r="A39" i="28"/>
  <c r="A38" i="28"/>
  <c r="A37" i="28"/>
  <c r="A36" i="28"/>
  <c r="A35" i="28"/>
  <c r="A34" i="28"/>
  <c r="A33" i="28"/>
  <c r="A32" i="28"/>
  <c r="A31" i="28"/>
  <c r="A30" i="28"/>
  <c r="A29" i="28"/>
  <c r="A28" i="28"/>
  <c r="A27" i="28"/>
  <c r="A26" i="28"/>
  <c r="A25" i="28"/>
  <c r="A24" i="28"/>
  <c r="A23" i="28"/>
  <c r="A22" i="28"/>
  <c r="A21" i="28"/>
  <c r="A20" i="28"/>
  <c r="D15" i="28"/>
  <c r="D14" i="28"/>
  <c r="C15" i="28"/>
  <c r="C14" i="28"/>
  <c r="A15" i="28"/>
  <c r="K15" i="28" s="1"/>
  <c r="A14" i="28"/>
  <c r="H13" i="28"/>
  <c r="G13" i="28"/>
  <c r="F13" i="28"/>
  <c r="D13" i="28"/>
  <c r="C13" i="28"/>
  <c r="H18" i="42" l="1"/>
  <c r="G18" i="42"/>
  <c r="G17" i="42"/>
  <c r="H16" i="42"/>
  <c r="G15" i="42"/>
  <c r="G14" i="42"/>
  <c r="F16" i="42"/>
  <c r="H14" i="42"/>
  <c r="F13" i="42"/>
  <c r="H17" i="42"/>
  <c r="H15" i="42"/>
  <c r="H13" i="42"/>
  <c r="F14" i="42"/>
  <c r="F18" i="42"/>
  <c r="F17" i="42"/>
  <c r="G16" i="42"/>
  <c r="F15" i="42"/>
  <c r="G13" i="42"/>
  <c r="K14" i="28"/>
  <c r="G69" i="30"/>
  <c r="B7" i="42"/>
  <c r="C11" i="42"/>
  <c r="H7" i="42"/>
  <c r="F8" i="42"/>
  <c r="F5" i="42"/>
  <c r="B6" i="42"/>
  <c r="G9" i="42"/>
  <c r="C10" i="42"/>
  <c r="D10" i="42"/>
  <c r="F7" i="42"/>
  <c r="F4" i="42"/>
  <c r="G8" i="42"/>
  <c r="H9" i="42"/>
  <c r="D11" i="42"/>
  <c r="B11" i="42"/>
  <c r="B2" i="42"/>
  <c r="G7" i="42"/>
  <c r="H8" i="42"/>
  <c r="F9" i="42"/>
  <c r="B10" i="42"/>
  <c r="B3" i="42"/>
  <c r="B9" i="42"/>
  <c r="B8" i="42"/>
  <c r="B5" i="42"/>
  <c r="C7" i="42"/>
  <c r="F3" i="42"/>
  <c r="C9" i="42"/>
  <c r="F2" i="42"/>
  <c r="C8" i="42"/>
  <c r="B4" i="42"/>
  <c r="A2" i="28"/>
  <c r="B3" i="29"/>
  <c r="B4" i="29"/>
  <c r="A13" i="28"/>
  <c r="J13" i="28"/>
  <c r="J2" i="28"/>
  <c r="D2" i="28"/>
  <c r="C2" i="28"/>
  <c r="D12" i="28"/>
  <c r="D11" i="28"/>
  <c r="D10" i="28"/>
  <c r="D9" i="28"/>
  <c r="D8" i="28"/>
  <c r="J12" i="28"/>
  <c r="J11" i="28"/>
  <c r="J10" i="28"/>
  <c r="J9" i="28"/>
  <c r="J8" i="28"/>
  <c r="C12" i="28"/>
  <c r="C11" i="28"/>
  <c r="C10" i="28"/>
  <c r="C9" i="28"/>
  <c r="C8" i="28"/>
  <c r="A12" i="28"/>
  <c r="A11" i="28"/>
  <c r="A10" i="28"/>
  <c r="A9" i="28"/>
  <c r="A8" i="28"/>
  <c r="J7" i="28"/>
  <c r="H7" i="28"/>
  <c r="G7" i="28"/>
  <c r="F7" i="28"/>
  <c r="D7" i="28"/>
  <c r="C7" i="28"/>
  <c r="A7" i="28"/>
  <c r="B2" i="29"/>
  <c r="B4" i="25"/>
  <c r="B3" i="25"/>
  <c r="B2" i="25"/>
  <c r="H6" i="28"/>
  <c r="H5" i="28"/>
  <c r="H4" i="28"/>
  <c r="H3" i="28"/>
  <c r="D6" i="28"/>
  <c r="D5" i="28"/>
  <c r="D4" i="28"/>
  <c r="D3" i="28"/>
  <c r="G6" i="28"/>
  <c r="G5" i="28"/>
  <c r="G4" i="28"/>
  <c r="G3" i="28"/>
  <c r="C6" i="28"/>
  <c r="C5" i="28"/>
  <c r="C4" i="28"/>
  <c r="C3" i="28"/>
  <c r="J6" i="28"/>
  <c r="J5" i="28"/>
  <c r="J4" i="28"/>
  <c r="J3" i="28"/>
  <c r="F6" i="28"/>
  <c r="F5" i="28"/>
  <c r="F4" i="28"/>
  <c r="F3" i="28"/>
  <c r="A6" i="28"/>
  <c r="A5" i="28"/>
  <c r="A4" i="28"/>
  <c r="A3" i="28"/>
  <c r="E16" i="27"/>
  <c r="L12" i="27"/>
  <c r="E12" i="27" s="1"/>
  <c r="L11" i="27"/>
  <c r="E11" i="27" s="1"/>
  <c r="L10" i="27"/>
  <c r="E10" i="27" s="1"/>
  <c r="L9" i="27"/>
  <c r="E9" i="27" s="1"/>
  <c r="L8" i="27"/>
  <c r="E8" i="27" s="1"/>
  <c r="L7" i="27"/>
  <c r="E7" i="27" s="1"/>
  <c r="L6" i="27"/>
  <c r="E6" i="27" s="1"/>
  <c r="L5" i="27"/>
  <c r="E5" i="27" s="1"/>
  <c r="L4" i="27"/>
  <c r="E4" i="27" s="1"/>
  <c r="L3" i="27"/>
  <c r="E3" i="27" s="1"/>
  <c r="F6" i="42" l="1"/>
  <c r="G62" i="30"/>
  <c r="G61" i="30"/>
  <c r="G60" i="30"/>
  <c r="G59" i="30"/>
  <c r="G58" i="30"/>
  <c r="G57" i="30"/>
  <c r="G56" i="30"/>
  <c r="G55" i="30"/>
  <c r="G54" i="30"/>
  <c r="G53" i="30"/>
  <c r="G52" i="30"/>
  <c r="G51" i="30"/>
  <c r="G50" i="30"/>
  <c r="G49" i="30"/>
  <c r="G48" i="30"/>
  <c r="G47" i="30"/>
  <c r="G46" i="30"/>
  <c r="G45" i="30"/>
  <c r="G44" i="30"/>
  <c r="G43" i="30"/>
  <c r="G42" i="30"/>
  <c r="G41" i="30"/>
  <c r="G40" i="30"/>
  <c r="G39" i="30"/>
  <c r="G38" i="30"/>
  <c r="G37" i="30"/>
  <c r="G36" i="30"/>
  <c r="G35" i="30"/>
  <c r="G34" i="30"/>
  <c r="G33" i="30"/>
  <c r="G32" i="30"/>
  <c r="G31" i="30"/>
  <c r="G30" i="30"/>
  <c r="G29" i="30"/>
  <c r="G28" i="30"/>
  <c r="G27" i="30"/>
  <c r="G26" i="30"/>
  <c r="G25" i="30"/>
  <c r="G24" i="30"/>
  <c r="G23" i="30"/>
  <c r="G22" i="30"/>
  <c r="G21" i="30"/>
  <c r="G20" i="30"/>
  <c r="G19" i="30"/>
  <c r="G18" i="30"/>
  <c r="G17" i="30"/>
  <c r="G16" i="30"/>
  <c r="G15" i="30"/>
  <c r="G14" i="30"/>
  <c r="G13" i="30"/>
  <c r="G12" i="30"/>
  <c r="G11" i="30"/>
  <c r="G10" i="30"/>
  <c r="G9" i="30"/>
  <c r="G8" i="30"/>
  <c r="G7" i="30"/>
  <c r="G6" i="30"/>
  <c r="G5" i="30"/>
  <c r="G4" i="30"/>
  <c r="G3" i="30"/>
  <c r="G2" i="30"/>
  <c r="G63" i="30"/>
  <c r="G64" i="30"/>
  <c r="G65" i="30"/>
  <c r="G66" i="30"/>
  <c r="G67" i="30"/>
  <c r="G68" i="30"/>
  <c r="H6" i="42"/>
  <c r="G6" i="42"/>
  <c r="D6" i="42"/>
  <c r="H5" i="42"/>
  <c r="G5" i="42"/>
  <c r="H4" i="42"/>
  <c r="G4" i="42"/>
  <c r="D3" i="42"/>
  <c r="D2" i="42"/>
  <c r="C4" i="42"/>
  <c r="G2" i="42"/>
  <c r="C6" i="42"/>
  <c r="C3" i="42"/>
  <c r="C2" i="42"/>
  <c r="C5" i="42"/>
  <c r="G3" i="42"/>
  <c r="D4" i="42"/>
  <c r="H2" i="42"/>
  <c r="D5" i="42"/>
  <c r="H3" i="42"/>
  <c r="B4" i="24"/>
  <c r="B3" i="24"/>
  <c r="B2" i="24"/>
  <c r="B4" i="23"/>
  <c r="B3" i="23"/>
  <c r="B2" i="23"/>
  <c r="B4" i="22"/>
  <c r="B3" i="22"/>
  <c r="B2" i="22"/>
  <c r="B3" i="21"/>
  <c r="B2" i="21"/>
  <c r="B2" i="14"/>
  <c r="B4" i="17" l="1"/>
  <c r="A4" i="17"/>
  <c r="B3" i="17"/>
  <c r="A3" i="17"/>
  <c r="B2" i="17"/>
  <c r="A2" i="17"/>
  <c r="A4" i="14" l="1"/>
  <c r="B3" i="14"/>
  <c r="A3" i="14"/>
  <c r="A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sewag</author>
  </authors>
  <commentList>
    <comment ref="A42" authorId="0" shapeId="0" xr:uid="{00000000-0006-0000-0800-000001000000}">
      <text>
        <r>
          <rPr>
            <b/>
            <sz val="9"/>
            <color indexed="81"/>
            <rFont val="Segoe UI"/>
            <family val="2"/>
          </rPr>
          <t>sewag:</t>
        </r>
        <r>
          <rPr>
            <sz val="9"/>
            <color indexed="81"/>
            <rFont val="Segoe UI"/>
            <family val="2"/>
          </rPr>
          <t xml:space="preserve">
Wird von Concat ausgefüllt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sewag</author>
    <author>Dawid Pisala</author>
  </authors>
  <commentList>
    <comment ref="A53" authorId="0" shapeId="0" xr:uid="{00000000-0006-0000-0B00-000001000000}">
      <text>
        <r>
          <rPr>
            <b/>
            <sz val="9"/>
            <color indexed="81"/>
            <rFont val="Segoe UI"/>
            <family val="2"/>
          </rPr>
          <t>sewag:</t>
        </r>
        <r>
          <rPr>
            <sz val="9"/>
            <color indexed="81"/>
            <rFont val="Segoe UI"/>
            <family val="2"/>
          </rPr>
          <t xml:space="preserve">
Wird von Concat ausgefüllt</t>
        </r>
      </text>
    </comment>
    <comment ref="A75" authorId="1" shapeId="0" xr:uid="{00000000-0006-0000-0B00-000002000000}">
      <text>
        <r>
          <rPr>
            <b/>
            <sz val="9"/>
            <color indexed="81"/>
            <rFont val="Segoe UI"/>
            <family val="2"/>
          </rPr>
          <t>Dawid Pisala:</t>
        </r>
        <r>
          <rPr>
            <sz val="9"/>
            <color indexed="81"/>
            <rFont val="Segoe UI"/>
            <family val="2"/>
          </rPr>
          <t xml:space="preserve">
Falls OS = VMware</t>
        </r>
      </text>
    </comment>
    <comment ref="A76" authorId="1" shapeId="0" xr:uid="{00000000-0006-0000-0B00-000003000000}">
      <text>
        <r>
          <rPr>
            <b/>
            <sz val="9"/>
            <color indexed="81"/>
            <rFont val="Segoe UI"/>
            <family val="2"/>
          </rPr>
          <t>Dawid Pisala:</t>
        </r>
        <r>
          <rPr>
            <sz val="9"/>
            <color indexed="81"/>
            <rFont val="Segoe UI"/>
            <family val="2"/>
          </rPr>
          <t xml:space="preserve">
Falls OS = VMware</t>
        </r>
      </text>
    </comment>
  </commentList>
</comments>
</file>

<file path=xl/sharedStrings.xml><?xml version="1.0" encoding="utf-8"?>
<sst xmlns="http://schemas.openxmlformats.org/spreadsheetml/2006/main" count="3902" uniqueCount="1778">
  <si>
    <t>Bitte über "Zellen einfügen" immer eine neue Zeile "5" erstellen! Danke :-)</t>
  </si>
  <si>
    <t>Nummer</t>
  </si>
  <si>
    <t>Datum</t>
  </si>
  <si>
    <t>Zeit</t>
  </si>
  <si>
    <t>Benutzer</t>
  </si>
  <si>
    <t>Änderung</t>
  </si>
  <si>
    <t>0.00.014</t>
  </si>
  <si>
    <t>Lars Vonhof-Hunold</t>
  </si>
  <si>
    <t>Update Kommunikationsmatrix, Update Systemübersicht</t>
  </si>
  <si>
    <t>0.00.013</t>
  </si>
  <si>
    <t>Hinzufügen Sheet Kommunikationsmatrix für Einrichtung ACI und FIrewall Regeln</t>
  </si>
  <si>
    <t>0.00.012</t>
  </si>
  <si>
    <t>Uwe Grohnwaldt</t>
  </si>
  <si>
    <t>IPv6 Anpassungen (Transfernetze, Netze extern)</t>
  </si>
  <si>
    <t>0.00.011</t>
  </si>
  <si>
    <t>Oliver Antwerpen</t>
  </si>
  <si>
    <t>Synergy Reiter vervollständigt</t>
  </si>
  <si>
    <t>0.00.010</t>
  </si>
  <si>
    <t>IPv6-Adressierung fuer "Netze extern" nochmal gemergt</t>
  </si>
  <si>
    <t>0.00.009</t>
  </si>
  <si>
    <t>IPv6-Adressierung für "Netze intern und Zonen" angepasst</t>
  </si>
  <si>
    <t>Hinzufügen SNMP Daten in Sheet Umgebung allgemein</t>
  </si>
  <si>
    <t>Anton Fust</t>
  </si>
  <si>
    <t>IP-Adressen update</t>
  </si>
  <si>
    <t>0.00.007</t>
  </si>
  <si>
    <t>Stephan Manthey</t>
  </si>
  <si>
    <t>Load Balancer interne DATA LINK Netze unter "Netze intern und Zonen" eingearbeitet</t>
  </si>
  <si>
    <t>0.00.006</t>
  </si>
  <si>
    <t>Sebastian Wagner</t>
  </si>
  <si>
    <t>0.00.005</t>
  </si>
  <si>
    <t>Update Systemübersicht
Hinzufügen IP-Adressen Sheet,
Update Umgebung allgemein Sheet
Update Kommunikationsmatrix -&gt; Änderung Shared Services nach CI/CD von Block All nach Allow Only (ACI), Hinzufügen Transfer Zone</t>
  </si>
  <si>
    <t>0.00.004</t>
  </si>
  <si>
    <t>Patrik Bohland</t>
  </si>
  <si>
    <t>Hostnames Synergy</t>
  </si>
  <si>
    <t>0.00.003</t>
  </si>
  <si>
    <t>Netze um Routinginstanz erweitert, Shared Services Netze angelegt</t>
  </si>
  <si>
    <t>0.00.002</t>
  </si>
  <si>
    <t>Lukas Minich</t>
  </si>
  <si>
    <t>Verknüpfung einzelner Worksheets mit der Systemübersicht</t>
  </si>
  <si>
    <t>0.00.001</t>
  </si>
  <si>
    <t>initiale Zusammenfassung der unterschiedlichen Checklisten</t>
  </si>
  <si>
    <t>Kundendaten</t>
  </si>
  <si>
    <t>Kunde -- Projekt</t>
  </si>
  <si>
    <t>ITSG -- AP400 DiGeN</t>
  </si>
  <si>
    <t>Version</t>
  </si>
  <si>
    <t>Das vorliegende Dokument dient dazu alle relevanten, zur Konfiguration des Gesamtsystems notwendigen Parameter abzufragen. Hierzu ist die Mitarbeit des Auftraggebers nötig. Falls Parameter fehlen oder als nicht korrekt angesehen werden sollten, ist dies dem Auftragnehmer mitzuteilen.
Zur Installation des Systems in Bensheim ist dem Auftragnehmer eine oder mehrere fertige VMs zur Verfügung zu stellen, um DNS, NTP, etc. wie in der späteren Produktionsumgebung betreiben zu können.</t>
  </si>
  <si>
    <t>Wichtige Hinweise:</t>
  </si>
  <si>
    <t>Hinweise zum Ausfüllen des Dokumentes</t>
  </si>
  <si>
    <t>Bitte die Kommentare an einzelnen Zellen beachten.</t>
  </si>
  <si>
    <t>Falls die Zeilenmenge bei z.B. VLANs nicht genügt, bitte Zeilen einfügen</t>
  </si>
  <si>
    <t>Accounts und Passwörter werden nicht abgefragt, sind aber zur Installation in Bensheim dem Auftragnehmer zur Verfügung zu stellen.</t>
  </si>
  <si>
    <t>Legende:</t>
  </si>
  <si>
    <t>wird von Concat ausgefüllt</t>
  </si>
  <si>
    <t>Control</t>
  </si>
  <si>
    <t>Compute</t>
  </si>
  <si>
    <t>Netzwerk</t>
  </si>
  <si>
    <t>Allgemein (überall gleich)</t>
  </si>
  <si>
    <t>Wert</t>
  </si>
  <si>
    <t>Standortinformationen</t>
  </si>
  <si>
    <t>Spalte1</t>
  </si>
  <si>
    <t>SNMP Information</t>
  </si>
  <si>
    <t>NTP</t>
  </si>
  <si>
    <t xml:space="preserve">a.ntp.ad.nublar.de
b.ntp.ad.nublar.de
c.ntp.ad.nublar.de
</t>
  </si>
  <si>
    <t>DC</t>
  </si>
  <si>
    <t>A=LYO / B=GTL</t>
  </si>
  <si>
    <t>SNMP Trap Receiver &amp; Manager</t>
  </si>
  <si>
    <t>snmp.ad.nublar.de
(10.40.184.19)</t>
  </si>
  <si>
    <t>Domäne</t>
  </si>
  <si>
    <t>ad.nublar.de</t>
  </si>
  <si>
    <t>Cage</t>
  </si>
  <si>
    <t>TBD/TBD</t>
  </si>
  <si>
    <t>Community Name</t>
  </si>
  <si>
    <t>rocommunity</t>
  </si>
  <si>
    <t>DNS</t>
  </si>
  <si>
    <t>10.40.72.10
10.40.72.11</t>
  </si>
  <si>
    <t>Rack</t>
  </si>
  <si>
    <t>Sys Location</t>
  </si>
  <si>
    <t>FFMLYO bzw. FFMGTL</t>
  </si>
  <si>
    <t>Domaincontroller</t>
  </si>
  <si>
    <t>pdw0400-dco0001.ad.nublar.de
pdw0400-dco0002.ad.nublar.de</t>
  </si>
  <si>
    <t>Start HE</t>
  </si>
  <si>
    <t>Concat Rackplan</t>
  </si>
  <si>
    <t>Contact</t>
  </si>
  <si>
    <t>infra@nublar.de</t>
  </si>
  <si>
    <t>SMTP Server</t>
  </si>
  <si>
    <t>mailout.ad.nublar.de</t>
  </si>
  <si>
    <t>End HE</t>
  </si>
  <si>
    <t>SNMP Version</t>
  </si>
  <si>
    <t>v2</t>
  </si>
  <si>
    <t>SMTP Port</t>
  </si>
  <si>
    <t>Sender Mail</t>
  </si>
  <si>
    <t>Empfänger Mail</t>
  </si>
  <si>
    <t>Prefix</t>
  </si>
  <si>
    <t>vrf</t>
  </si>
  <si>
    <t>Spalte2</t>
  </si>
  <si>
    <t>tenant</t>
  </si>
  <si>
    <t>VZ</t>
  </si>
  <si>
    <t>vlan_group</t>
  </si>
  <si>
    <t>Spalte3</t>
  </si>
  <si>
    <t>vlan_vid</t>
  </si>
  <si>
    <t>role</t>
  </si>
  <si>
    <t>is_pool</t>
  </si>
  <si>
    <t>definiert IPAM</t>
  </si>
  <si>
    <t>IPv4 Subnetz</t>
  </si>
  <si>
    <t>IPv4 Gateway</t>
  </si>
  <si>
    <t>IPv6 Subnetz</t>
  </si>
  <si>
    <t>IPv6 Gareway</t>
  </si>
  <si>
    <t>Tenant</t>
  </si>
  <si>
    <t>VRF</t>
  </si>
  <si>
    <t xml:space="preserve">L2 stretched </t>
  </si>
  <si>
    <t>Routable - FW / ACI</t>
  </si>
  <si>
    <t>Vlan ID</t>
  </si>
  <si>
    <t>Vlan Name</t>
  </si>
  <si>
    <t>Funktion</t>
  </si>
  <si>
    <t>Zone</t>
  </si>
  <si>
    <t>10.40.192.0/23</t>
  </si>
  <si>
    <t>10.40.193.254</t>
  </si>
  <si>
    <t>INFRA</t>
  </si>
  <si>
    <t>AB-DC07</t>
  </si>
  <si>
    <t>ja - FW</t>
  </si>
  <si>
    <t>AB-OOBM</t>
  </si>
  <si>
    <t>oob-mgmt</t>
  </si>
  <si>
    <t>MGMT</t>
  </si>
  <si>
    <t>10.40.194.0/23</t>
  </si>
  <si>
    <t>10.40.195.254</t>
  </si>
  <si>
    <t>ja - ACI</t>
  </si>
  <si>
    <t>AB-IB-MGT</t>
  </si>
  <si>
    <t>ib-mgt</t>
  </si>
  <si>
    <t>10.40.196.0/24</t>
  </si>
  <si>
    <t>10.40.196.254</t>
  </si>
  <si>
    <t>nein</t>
  </si>
  <si>
    <t>AB-VMOTION</t>
  </si>
  <si>
    <t>vmotion</t>
  </si>
  <si>
    <t>10.40.197.0/24</t>
  </si>
  <si>
    <t>10.40.197.254</t>
  </si>
  <si>
    <t>AB-IM1</t>
  </si>
  <si>
    <t>IM1</t>
  </si>
  <si>
    <t>10.40.198.0/24</t>
  </si>
  <si>
    <t>10.40.198.254</t>
  </si>
  <si>
    <t>AB-IM2</t>
  </si>
  <si>
    <t>IM2</t>
  </si>
  <si>
    <t>10.40.199.0/24</t>
  </si>
  <si>
    <t>10.40.199.254</t>
  </si>
  <si>
    <t>AB-HA</t>
  </si>
  <si>
    <t>High Availability vCenter</t>
  </si>
  <si>
    <t>10.40.200.0/24</t>
  </si>
  <si>
    <t>10.40.200.254</t>
  </si>
  <si>
    <t>AB-FT</t>
  </si>
  <si>
    <t>Fault Tolerance</t>
  </si>
  <si>
    <t>10.40.201.0/24</t>
  </si>
  <si>
    <t>10.40.201.254</t>
  </si>
  <si>
    <t>A-DC07</t>
  </si>
  <si>
    <t>AB-NFS-A</t>
  </si>
  <si>
    <t>nfs-a</t>
  </si>
  <si>
    <t>10.40.202.0/24</t>
  </si>
  <si>
    <t>10.40.202.254</t>
  </si>
  <si>
    <t>B-DC07</t>
  </si>
  <si>
    <t>AB-NFS-B</t>
  </si>
  <si>
    <t>nfs-b</t>
  </si>
  <si>
    <t>10.40.203.0/24</t>
  </si>
  <si>
    <t>10.40.203.254</t>
  </si>
  <si>
    <t>AB-FEDERATION</t>
  </si>
  <si>
    <t>federation</t>
  </si>
  <si>
    <t>10.40.204.0/24</t>
  </si>
  <si>
    <t>10.40.204.254</t>
  </si>
  <si>
    <t>AB-ISCS-A</t>
  </si>
  <si>
    <t>iSCSI-A</t>
  </si>
  <si>
    <t>10.40.205.0/24</t>
  </si>
  <si>
    <t>10.40.205.254</t>
  </si>
  <si>
    <t>AB-ISCS-B</t>
  </si>
  <si>
    <t>iSCSI-B</t>
  </si>
  <si>
    <t>10.40.206.0/24</t>
  </si>
  <si>
    <t>10.40.206.254</t>
  </si>
  <si>
    <t>AB-IMAGESTREAMER-A</t>
  </si>
  <si>
    <t>A - Image Streamer</t>
  </si>
  <si>
    <t>10.40.207.0/24</t>
  </si>
  <si>
    <t>10.40.207.254</t>
  </si>
  <si>
    <t>AB-IMAGESTREAMER-B</t>
  </si>
  <si>
    <t>B - Image Streamer</t>
  </si>
  <si>
    <t xml:space="preserve"> </t>
  </si>
  <si>
    <t>10.40.208.254</t>
  </si>
  <si>
    <t>AB-CTRL-VMs</t>
  </si>
  <si>
    <t>Control Block VMs</t>
  </si>
  <si>
    <t>Gerät</t>
  </si>
  <si>
    <t>Account</t>
  </si>
  <si>
    <t>ändern?</t>
  </si>
  <si>
    <t>A-DC07-APIC1</t>
  </si>
  <si>
    <t>Admin</t>
  </si>
  <si>
    <t>ja</t>
  </si>
  <si>
    <t>A-DC07-APIC2</t>
  </si>
  <si>
    <t>A-DC07-OOB1</t>
  </si>
  <si>
    <t>admin</t>
  </si>
  <si>
    <t>B-DC07-APIC1</t>
  </si>
  <si>
    <t>B-DC07-APIC2</t>
  </si>
  <si>
    <t>B-DC07-OOB1</t>
  </si>
  <si>
    <t>Zabbix-Master-A</t>
  </si>
  <si>
    <t>root</t>
  </si>
  <si>
    <t>Zabbix-Master-B</t>
  </si>
  <si>
    <t>Zabbix-Proxy-A</t>
  </si>
  <si>
    <t>Zabbix-Proxy-B</t>
  </si>
  <si>
    <t>Nimble-A</t>
  </si>
  <si>
    <t>Nimble-B</t>
  </si>
  <si>
    <t>oneview</t>
  </si>
  <si>
    <t>Synergy-A</t>
  </si>
  <si>
    <t>Administrator</t>
  </si>
  <si>
    <t>Synergy-B</t>
  </si>
  <si>
    <t>ESXi-Compute</t>
  </si>
  <si>
    <t>vCenter for OnevView</t>
  </si>
  <si>
    <t>oneview@vsphere.local</t>
  </si>
  <si>
    <t>Apollo Windows</t>
  </si>
  <si>
    <t>Apollo iLO</t>
  </si>
  <si>
    <t>concat</t>
  </si>
  <si>
    <t>Juniper SRX</t>
  </si>
  <si>
    <t>#todo</t>
  </si>
  <si>
    <t>F5</t>
  </si>
  <si>
    <t>Zonen</t>
  </si>
  <si>
    <t>Max. IP Devices</t>
  </si>
  <si>
    <t>Internal used IPv4 Addressblock</t>
  </si>
  <si>
    <t>Internal used IPv6 Addressblock NEU</t>
  </si>
  <si>
    <t>Internal used IPv6 Addressblock ALT</t>
  </si>
  <si>
    <t>External used IPv4 Addressblock</t>
  </si>
  <si>
    <t>External used IPv6 Adressblock</t>
  </si>
  <si>
    <t>VLAN Range</t>
  </si>
  <si>
    <t>2a0c:14c0:7</t>
  </si>
  <si>
    <t>dezimal</t>
  </si>
  <si>
    <t>v6-cider</t>
  </si>
  <si>
    <t>Hex</t>
  </si>
  <si>
    <t>Web Access (WEB)</t>
  </si>
  <si>
    <t>192.168.xx.xx/16</t>
  </si>
  <si>
    <t>2a0f:2687:0::/48</t>
  </si>
  <si>
    <t>3000 - 3049</t>
  </si>
  <si>
    <t>Virtual Private Network (VPN)</t>
  </si>
  <si>
    <t>10.40.224.0/19</t>
  </si>
  <si>
    <t>2a0f:2687:1::/48</t>
  </si>
  <si>
    <t>3200 - 3249</t>
  </si>
  <si>
    <t>Virtual Private Network (VPN) Admin</t>
  </si>
  <si>
    <t>10.40.180.0/22</t>
  </si>
  <si>
    <t>2a0f:2687:2::/48</t>
  </si>
  <si>
    <t>3400 - 3449</t>
  </si>
  <si>
    <t>Fachlichkeit Produktion (PROD)</t>
  </si>
  <si>
    <t>10.40.0.0/20</t>
  </si>
  <si>
    <t>2a0f:2687:3::/48</t>
  </si>
  <si>
    <t>-/-</t>
  </si>
  <si>
    <t>1000 - 1049</t>
  </si>
  <si>
    <t>Fachlichkeit Produkttest (PRT)</t>
  </si>
  <si>
    <t>10.40.16.0/20</t>
  </si>
  <si>
    <t>2a0f:2687:4::/48</t>
  </si>
  <si>
    <t>1100 - 1149</t>
  </si>
  <si>
    <t>Fachlichkeit Test (TST)</t>
  </si>
  <si>
    <t>10.40.32.0/20</t>
  </si>
  <si>
    <t>2a0f:2687:5::/48</t>
  </si>
  <si>
    <t>1200 - 1249</t>
  </si>
  <si>
    <t>Fachlichkeit Entwicklung und Integration (E&amp;I)</t>
  </si>
  <si>
    <t>10.40.48.0/20</t>
  </si>
  <si>
    <t>2a0f:2687:6::/48</t>
  </si>
  <si>
    <t>1300 - 1349</t>
  </si>
  <si>
    <t>Shared Services</t>
  </si>
  <si>
    <t>10.40.72.0/21</t>
  </si>
  <si>
    <t>2a0f:2687:7::/48</t>
  </si>
  <si>
    <t>1400 - 1449</t>
  </si>
  <si>
    <t>Management (MGMT)</t>
  </si>
  <si>
    <t>10.40.192.0/19</t>
  </si>
  <si>
    <t>2a0f:2687:8::/48</t>
  </si>
  <si>
    <t>2100 - 2249</t>
  </si>
  <si>
    <t>DevOps (CI/CD)</t>
  </si>
  <si>
    <t>10.40.64.0/21</t>
  </si>
  <si>
    <t>2a0f:2687:9::/48</t>
  </si>
  <si>
    <t>1500 - 1549</t>
  </si>
  <si>
    <t>Audit</t>
  </si>
  <si>
    <t>10.40.184.0/21</t>
  </si>
  <si>
    <t>2a0f:2687:a::/48</t>
  </si>
  <si>
    <t>2000 - 2049</t>
  </si>
  <si>
    <t>OOB F5</t>
  </si>
  <si>
    <t>10.40.176.0/22</t>
  </si>
  <si>
    <t>2a0f:2687:b::/48</t>
  </si>
  <si>
    <t>2250-2299</t>
  </si>
  <si>
    <t>B0</t>
  </si>
  <si>
    <t>Transfernetze</t>
  </si>
  <si>
    <t>10.40.168.0/21</t>
  </si>
  <si>
    <t>2a0f:2687:c::/48</t>
  </si>
  <si>
    <t>800-999</t>
  </si>
  <si>
    <t>Transfer Süd-Nord</t>
  </si>
  <si>
    <t>800 - 820</t>
  </si>
  <si>
    <t>Cisco ACI TEP Netz</t>
  </si>
  <si>
    <t>10.41.0.0/16</t>
  </si>
  <si>
    <t>2a0f:2687:d::/48</t>
  </si>
  <si>
    <t>4, 100 - 699, 3967</t>
  </si>
  <si>
    <t>ff00</t>
  </si>
  <si>
    <t>reserviert für PublicIP/Transfernetze, siehe Sheet Netze extern</t>
  </si>
  <si>
    <t>2500 - 2699</t>
  </si>
  <si>
    <t>Von / Nach</t>
  </si>
  <si>
    <t>https SZ</t>
  </si>
  <si>
    <t>VPN Service</t>
  </si>
  <si>
    <t>VPN Admin</t>
  </si>
  <si>
    <t>DiGen App Prod SZ</t>
  </si>
  <si>
    <t>DiGen App ProdTest SZ</t>
  </si>
  <si>
    <t>DiGen App Test SZ</t>
  </si>
  <si>
    <t>DiGen App DEV SZ</t>
  </si>
  <si>
    <t>CI/CD &amp; ITSM SZ</t>
  </si>
  <si>
    <t>Shared Services SZ</t>
  </si>
  <si>
    <t>Audit SZ</t>
  </si>
  <si>
    <t>Management SZ</t>
  </si>
  <si>
    <t>Managegement (Out-of-Band) SZ</t>
  </si>
  <si>
    <t>Block All (FW)</t>
  </si>
  <si>
    <t>Allow Only (FW)</t>
  </si>
  <si>
    <t>Virtual Private Network (VPN)  Service</t>
  </si>
  <si>
    <t>Block All (ACI)</t>
  </si>
  <si>
    <t>Allow Only (ACI)</t>
  </si>
  <si>
    <t>Management (MGMT) Out-Of-Band</t>
  </si>
  <si>
    <t>Gateway liegt immer auf der .254 bei IPv4 // bei IPv6 ist es :FFFF</t>
  </si>
  <si>
    <t>Netz</t>
  </si>
  <si>
    <t>Subnetmaske</t>
  </si>
  <si>
    <t>Netz-Range</t>
  </si>
  <si>
    <t>IP-Range</t>
  </si>
  <si>
    <t>Hosts</t>
  </si>
  <si>
    <t>IPv6</t>
  </si>
  <si>
    <t>routable - FW/ACI?</t>
  </si>
  <si>
    <t>L2-stretched?</t>
  </si>
  <si>
    <t xml:space="preserve">Gateway </t>
  </si>
  <si>
    <t>VLAN</t>
  </si>
  <si>
    <t>Portgroup vDS</t>
  </si>
  <si>
    <t>10.40.168.0/29</t>
  </si>
  <si>
    <t>10.40.168.0-10.40.168.7</t>
  </si>
  <si>
    <t>10.40.168.1 - 10.40.168.6</t>
  </si>
  <si>
    <t>2a0f:2687:c:0::/64</t>
  </si>
  <si>
    <t>Load Balancer (data-link-intern)</t>
  </si>
  <si>
    <t>PROD</t>
  </si>
  <si>
    <t>10.40.168.6</t>
  </si>
  <si>
    <t>10.40.168.8/29</t>
  </si>
  <si>
    <t>10.40.168.8-10.40.168.15</t>
  </si>
  <si>
    <t>10.40.168.9 - 10.40.168.14</t>
  </si>
  <si>
    <t>2a0f:2687:c:1::/64</t>
  </si>
  <si>
    <t>10.40.168.14</t>
  </si>
  <si>
    <t>10.40.168.16/29</t>
  </si>
  <si>
    <t>10.40.168.16-10.40.168.23</t>
  </si>
  <si>
    <t>10.40.168.17 - 10.40.168.22</t>
  </si>
  <si>
    <t>2a0f:2687:c:2::/64</t>
  </si>
  <si>
    <t>10.40.168.22</t>
  </si>
  <si>
    <t>10.40.168.24/29</t>
  </si>
  <si>
    <t>10.40.168.24-10.40.168.31</t>
  </si>
  <si>
    <t>10.40.168.25 - 10.40.168.30</t>
  </si>
  <si>
    <t>2a0f:2687:c:3::/64</t>
  </si>
  <si>
    <t>10.40.168.30</t>
  </si>
  <si>
    <t>10.40.168.32/29</t>
  </si>
  <si>
    <t>10.40.168.32-10.40.168.39</t>
  </si>
  <si>
    <t>10.40.168.33 - 10.40.168.38</t>
  </si>
  <si>
    <t>2a0f:2687:c:4::/64</t>
  </si>
  <si>
    <t>TST</t>
  </si>
  <si>
    <t>10.40.168.38</t>
  </si>
  <si>
    <t>10.40.168.40/29</t>
  </si>
  <si>
    <t>10.40.168.40-10.40.168.47</t>
  </si>
  <si>
    <t>10.40.168.41 - 10.40.168.46</t>
  </si>
  <si>
    <t>2a0f:2687:c:5::/64</t>
  </si>
  <si>
    <t>10.40.168.46</t>
  </si>
  <si>
    <t>10.40.168.48/29</t>
  </si>
  <si>
    <t>10.40.168.48-10.40.168.55</t>
  </si>
  <si>
    <t>10.40.168.49 - 10.40.168.54</t>
  </si>
  <si>
    <t>2a0f:2687:c:6::/64</t>
  </si>
  <si>
    <t>10.40.168.54</t>
  </si>
  <si>
    <t>10.40.168.56/29</t>
  </si>
  <si>
    <t>10.40.168.56-10.40.168.63</t>
  </si>
  <si>
    <t>10.40.168.57 - 10.40.168.62</t>
  </si>
  <si>
    <t>2a0f:2687:c:7::/64</t>
  </si>
  <si>
    <t>10.40.168.62</t>
  </si>
  <si>
    <t>255.255.254.0</t>
  </si>
  <si>
    <t>10.40.192.0 - 10.40.193.255</t>
  </si>
  <si>
    <t>10.40.192.1 - 10.40.193.254</t>
  </si>
  <si>
    <t>2a0f:2687:8:00::/64</t>
  </si>
  <si>
    <t>oob-mgmt Zone B</t>
  </si>
  <si>
    <t>NEIN</t>
  </si>
  <si>
    <t>10.40.194.0 - 10.40.195.255</t>
  </si>
  <si>
    <t>10.40.194.1 - 10.40.195.254</t>
  </si>
  <si>
    <t>2a0f:2687:8:01::/64</t>
  </si>
  <si>
    <t>ib-mgmt</t>
  </si>
  <si>
    <t>255.255.255.0</t>
  </si>
  <si>
    <t>10.40.196.0 - 10.40.196.255</t>
  </si>
  <si>
    <t>10.40.196.1 - 10.40.196.254</t>
  </si>
  <si>
    <t>2a0f:2687:8:02::/64</t>
  </si>
  <si>
    <t>10.40.197.0 - 10.40.197.255</t>
  </si>
  <si>
    <t>10.40.197.1 - 10.40.197.254</t>
  </si>
  <si>
    <t>2a0f:2687:8:03::/64</t>
  </si>
  <si>
    <t>ja - ?</t>
  </si>
  <si>
    <t>10.40.198.0 - 10.40.198.255</t>
  </si>
  <si>
    <t>10.40.198.1 - 10.40.198.254</t>
  </si>
  <si>
    <t>2a0f:2687:8:04::/64</t>
  </si>
  <si>
    <t>10.40.199.0 - 10.40.199.255</t>
  </si>
  <si>
    <t>10.40.199.1 - 10.40.199.254</t>
  </si>
  <si>
    <t>2a0f:2687:8:05::/64</t>
  </si>
  <si>
    <t>High Availability</t>
  </si>
  <si>
    <t>10.40.200.0 - 10.40.200.255</t>
  </si>
  <si>
    <t>10.40.200.1 - 10.40.200.254</t>
  </si>
  <si>
    <t>2a0f:2687:8:06::/64</t>
  </si>
  <si>
    <t>10.40.201.0 - 10.40.201.255</t>
  </si>
  <si>
    <t>10.40.201.1 - 10.40.201.254</t>
  </si>
  <si>
    <t>2a0f:2687:8:07::/64</t>
  </si>
  <si>
    <t>10,12,14</t>
  </si>
  <si>
    <t>10.40.202.0 - 10.40.202.255</t>
  </si>
  <si>
    <t>10.40.202.1 - 10.40.202.254</t>
  </si>
  <si>
    <t>2a0f:2687:8:08::/64</t>
  </si>
  <si>
    <t>10.40.203.0 - 10.40.203.255</t>
  </si>
  <si>
    <t>10.40.203.1 - 10.40.203.254</t>
  </si>
  <si>
    <t>2a0f:2687:8:09::/64</t>
  </si>
  <si>
    <t>10.40.204.0 - 10.40.204.255</t>
  </si>
  <si>
    <t>10.40.204.1 - 10.40.204.254</t>
  </si>
  <si>
    <t>2a0f:2687:8:0a::/64</t>
  </si>
  <si>
    <t>iscsi-A</t>
  </si>
  <si>
    <t>10.40.205.0 - 10.40.205.255</t>
  </si>
  <si>
    <t>10.40.205.1 - 10.40.205.254</t>
  </si>
  <si>
    <t>2a0f:2687:8:0b::/64</t>
  </si>
  <si>
    <t>iscsi-B</t>
  </si>
  <si>
    <t>10.40.206.0 - 10.40.206.255</t>
  </si>
  <si>
    <t>10.40.206.1 - 10.40.206.254</t>
  </si>
  <si>
    <t>2a0f:2687:8:0c::/64</t>
  </si>
  <si>
    <t>10.40.207.0 - 10.40.207.255</t>
  </si>
  <si>
    <t>10.40.207.1 - 10.40.207.254</t>
  </si>
  <si>
    <t>2a0f:2687:8:0d::/64</t>
  </si>
  <si>
    <t>10.40.208.0/24</t>
  </si>
  <si>
    <t>10.40.208.0 - 10.40.208.255</t>
  </si>
  <si>
    <t>10.40.208.1 - 10.40.208.254</t>
  </si>
  <si>
    <t>2a0f:2687:8:0e::/64</t>
  </si>
  <si>
    <t>mgmtib-2114-208</t>
  </si>
  <si>
    <t>10.40.209.0/24</t>
  </si>
  <si>
    <t>10.40.209.0 - 10.40.209.255</t>
  </si>
  <si>
    <t>10.40.209.1 - 10.40.209.254</t>
  </si>
  <si>
    <t>2a0f:2687:8:0f::/64</t>
  </si>
  <si>
    <t>10.40.209.254</t>
  </si>
  <si>
    <t>10.40.210.0/23</t>
  </si>
  <si>
    <t>10.40.210.0 - 10.40.211.255</t>
  </si>
  <si>
    <t>10.40.210.1 - 10.40.211.254</t>
  </si>
  <si>
    <t>2a0f:2687:8:10::/64</t>
  </si>
  <si>
    <t>oob-mgmt Zone A</t>
  </si>
  <si>
    <t>10.40.211.254</t>
  </si>
  <si>
    <t>10.40.212.0/24</t>
  </si>
  <si>
    <t>10.40.212.0 - 10.40.212.255</t>
  </si>
  <si>
    <t>10.40.212.1 - 10.40.212.254</t>
  </si>
  <si>
    <t>2a0f:2687:8:12::/64</t>
  </si>
  <si>
    <t>10.40.212.254</t>
  </si>
  <si>
    <t>10.40.213.0/24</t>
  </si>
  <si>
    <t>10.40.213.0 - 10.40.213.255</t>
  </si>
  <si>
    <t>10.40.213.1 - 10.40.213.254</t>
  </si>
  <si>
    <t>2a0f:2687:8:13::/64</t>
  </si>
  <si>
    <t>10.40.213.254</t>
  </si>
  <si>
    <t>10.40.214.0/24</t>
  </si>
  <si>
    <t>10.40.214.0 - 10.40.214.255</t>
  </si>
  <si>
    <t>10.40.214.1 - 10.40.214.254</t>
  </si>
  <si>
    <t>2a0f:2687:8:14::/64</t>
  </si>
  <si>
    <t>10.40.214.254</t>
  </si>
  <si>
    <t>10.40.215.0/24</t>
  </si>
  <si>
    <t>10.40.215.0 - 10.40.215.255</t>
  </si>
  <si>
    <t>10.40.215.1 - 10.40.215.254</t>
  </si>
  <si>
    <t>2a0f:2687:8:15::/64</t>
  </si>
  <si>
    <t>10.40.215.254</t>
  </si>
  <si>
    <t>10.40.216.0/24</t>
  </si>
  <si>
    <t>10.40.216.0 - 10.40.216.255</t>
  </si>
  <si>
    <t>10.40.216.1 - 10.40.216.254</t>
  </si>
  <si>
    <t>2a0f:2687:8:16::/64</t>
  </si>
  <si>
    <t>10.40.216.254</t>
  </si>
  <si>
    <t>10.40.217.0/24</t>
  </si>
  <si>
    <t>10.40.217.0 - 10.40.217.255</t>
  </si>
  <si>
    <t>10.40.217.1 - 10.40.217.254</t>
  </si>
  <si>
    <t>2a0f:2687:8:17::/64</t>
  </si>
  <si>
    <t>10.40.217.254</t>
  </si>
  <si>
    <t>10.40.218.0/24</t>
  </si>
  <si>
    <t>10.40.218.0 - 10.40.218.255</t>
  </si>
  <si>
    <t>10.40.218.1 - 10.40.218.254</t>
  </si>
  <si>
    <t>2a0f:2687:8:18::/64</t>
  </si>
  <si>
    <t>10.40.218.254</t>
  </si>
  <si>
    <t>10.40.219.0/24</t>
  </si>
  <si>
    <t>10.40.219.0 - 10.40.219.255</t>
  </si>
  <si>
    <t>10.40.219.1 - 10.40.219.254</t>
  </si>
  <si>
    <t>2a0f:2687:8:19::/64</t>
  </si>
  <si>
    <t>10.40.219.254</t>
  </si>
  <si>
    <t>10.40.220.0/24</t>
  </si>
  <si>
    <t>10.40.220.0 - 10.40.220.255</t>
  </si>
  <si>
    <t>10.40.220.1 - 10.40.220.254</t>
  </si>
  <si>
    <t>2a0f:2687:8:1a::/64</t>
  </si>
  <si>
    <t>10.40.220.254</t>
  </si>
  <si>
    <t>10.40.221.0/24</t>
  </si>
  <si>
    <t>10.40.221.0 - 10.40.221.255</t>
  </si>
  <si>
    <t>10.40.221.1 - 10.40.221.254</t>
  </si>
  <si>
    <t>2a0f:2687:8:1b::/64</t>
  </si>
  <si>
    <t>10.40.221.254</t>
  </si>
  <si>
    <t>10.40.222.0/24</t>
  </si>
  <si>
    <t>10.40.222.0 - 10.40.222.255</t>
  </si>
  <si>
    <t>10.40.222.1 - 10.40.222.254</t>
  </si>
  <si>
    <t>2a0f:2687:8:1c::/64</t>
  </si>
  <si>
    <t>10.40.222.254</t>
  </si>
  <si>
    <t>10.40.223.0/24</t>
  </si>
  <si>
    <t>10.40.223.0 - 10.40.223.255</t>
  </si>
  <si>
    <t>10.40.223.1 - 10.40.223.254</t>
  </si>
  <si>
    <t>2a0f:2687:8:1f::/64</t>
  </si>
  <si>
    <t>10.40.223.254</t>
  </si>
  <si>
    <t>10.40.72.0/24</t>
  </si>
  <si>
    <t>10.40.72.0 - 10.40.72.255</t>
  </si>
  <si>
    <t>10.40.72.1 - 10.40.72.254</t>
  </si>
  <si>
    <t>2a0f:2687:7:00::/64</t>
  </si>
  <si>
    <t>10.40.72.254</t>
  </si>
  <si>
    <t>shared-1400-72</t>
  </si>
  <si>
    <t>10.40.73.0/24</t>
  </si>
  <si>
    <t>10.40.73.0 - 10.40.73.255</t>
  </si>
  <si>
    <t>10.40.73.1 - 10.40.73.254</t>
  </si>
  <si>
    <t>2a0f:2687:7:01::/64</t>
  </si>
  <si>
    <t>Control Block VMs - Datenhaltung</t>
  </si>
  <si>
    <t>10.40.73.254</t>
  </si>
  <si>
    <t>shared-1401-73</t>
  </si>
  <si>
    <t>10.40.74.0/24</t>
  </si>
  <si>
    <t>10.40.74.0 - 10.40.74.255</t>
  </si>
  <si>
    <t>10.40.74.1 - 10.40.74.254</t>
  </si>
  <si>
    <t>2a0f:2687:7:02::/64</t>
  </si>
  <si>
    <t>10.40.74.254</t>
  </si>
  <si>
    <t>10.40.75.0/24</t>
  </si>
  <si>
    <t>10.40.75.0 - 10.40.75.255</t>
  </si>
  <si>
    <t>10.40.75.1 - 10.40.75.254</t>
  </si>
  <si>
    <t>2a0f:2687:7:03::/64</t>
  </si>
  <si>
    <t>10.40.75.254</t>
  </si>
  <si>
    <t>10.40.76.0/24</t>
  </si>
  <si>
    <t>10.40.76.0 - 10.40.76.255</t>
  </si>
  <si>
    <t>10.40.76.1 - 10.40.76.254</t>
  </si>
  <si>
    <t>2a0f:2687:7:04::/64</t>
  </si>
  <si>
    <t>10.40.76.254</t>
  </si>
  <si>
    <t>10.40.77.0/24</t>
  </si>
  <si>
    <t>10.40.77.0 - 10.40.77.255</t>
  </si>
  <si>
    <t>10.40.77.1 - 10.40.77.254</t>
  </si>
  <si>
    <t>2a0f:2687:7:05::/64</t>
  </si>
  <si>
    <t>10.40.77.254</t>
  </si>
  <si>
    <t>10.40.78.0/24</t>
  </si>
  <si>
    <t>10.40.78.0 - 10.40.78.255</t>
  </si>
  <si>
    <t>10.40.78.1 - 10.40.78.254</t>
  </si>
  <si>
    <t>2a0f:2687:7:06::/64</t>
  </si>
  <si>
    <t>10.40.78.254</t>
  </si>
  <si>
    <t>10.40.79.0/24</t>
  </si>
  <si>
    <t>10.40.79.0 - 10.40.79.255</t>
  </si>
  <si>
    <t>10.40.79.1 - 10.40.79.254</t>
  </si>
  <si>
    <t>2a0f:2687:7:07::/64</t>
  </si>
  <si>
    <t>10.40.79.254</t>
  </si>
  <si>
    <t>10.40.184.0/24</t>
  </si>
  <si>
    <t>10.40.184.0 - 10.40.184.255</t>
  </si>
  <si>
    <t>10.40.184.1 - 10.40.184.254</t>
  </si>
  <si>
    <t>2a0f:2687:a:00::/64</t>
  </si>
  <si>
    <t>10.40.184.254</t>
  </si>
  <si>
    <t>audit-2000-184</t>
  </si>
  <si>
    <t>10.40.185.0/24</t>
  </si>
  <si>
    <t>10.40.185.0 - 10.40.185.255</t>
  </si>
  <si>
    <t>10.40.185.1 - 10.40.185.254</t>
  </si>
  <si>
    <t>2a0f:2687:a:01::/64</t>
  </si>
  <si>
    <t>Control Block VMs - Datenhaltung</t>
  </si>
  <si>
    <t>10.40.185.254</t>
  </si>
  <si>
    <t>audit-2001-185</t>
  </si>
  <si>
    <t>10.40.64.0/24</t>
  </si>
  <si>
    <t>10.40.64.0 - 10.40.64.255</t>
  </si>
  <si>
    <t>10.40.64.1 - 10.40.64.254</t>
  </si>
  <si>
    <t>2a0f:2687:9:00::/64</t>
  </si>
  <si>
    <t>10.40.64.254</t>
  </si>
  <si>
    <t>devops-1500-64</t>
  </si>
  <si>
    <t>10.40.65.0/24</t>
  </si>
  <si>
    <t>10.40.65.0 - 10.40.65.255</t>
  </si>
  <si>
    <t>10.40.65.1 - 10.40.65.254</t>
  </si>
  <si>
    <t>2a0f:2687:9:01::/64</t>
  </si>
  <si>
    <t>10.40.65.254</t>
  </si>
  <si>
    <t>devops-1501-65</t>
  </si>
  <si>
    <t>172.30.0.0/16</t>
  </si>
  <si>
    <t>255.255.0.0</t>
  </si>
  <si>
    <t>OpenShift Service</t>
  </si>
  <si>
    <t>10.128.0.0/14</t>
  </si>
  <si>
    <t>255.251.0.0</t>
  </si>
  <si>
    <t>OpenShift Pod</t>
  </si>
  <si>
    <t>192.168.0.0/24</t>
  </si>
  <si>
    <t>192.168.0.0-192.168.0.255</t>
  </si>
  <si>
    <t>192.168.0.1-192.168.0.254</t>
  </si>
  <si>
    <t>Ende-zu-Ende Tests</t>
  </si>
  <si>
    <t>FW</t>
  </si>
  <si>
    <t>web</t>
  </si>
  <si>
    <t>192.168.0.254</t>
  </si>
  <si>
    <t>web-3000-0</t>
  </si>
  <si>
    <t>10.40.224.0/24</t>
  </si>
  <si>
    <t>10.40.224.0 - 10.40.224.255</t>
  </si>
  <si>
    <t>10.40.224.1 - 10.40.224.254</t>
  </si>
  <si>
    <t>10.40.224.254</t>
  </si>
  <si>
    <t>vpns-3200-224</t>
  </si>
  <si>
    <t>10.40.180.0/24</t>
  </si>
  <si>
    <t>10.40.180.0 - 10.40.180.255</t>
  </si>
  <si>
    <t>10.40.180.1 - 10.40.180.254</t>
  </si>
  <si>
    <t>10.40.180.254</t>
  </si>
  <si>
    <t>vpna-3400-180</t>
  </si>
  <si>
    <t>10.40.0.0/24</t>
  </si>
  <si>
    <t>10.40.0.0 - 10.40.0.255</t>
  </si>
  <si>
    <t>10.40.0.1 - 10.40.0.254</t>
  </si>
  <si>
    <t>ACI</t>
  </si>
  <si>
    <t>10.40.0.254</t>
  </si>
  <si>
    <t>prod-1000-0</t>
  </si>
  <si>
    <t>10.40.16.0/24</t>
  </si>
  <si>
    <t>10.40.16.0 - 10.40.16.255</t>
  </si>
  <si>
    <t>10.40.16.1 - 10.40.16.254</t>
  </si>
  <si>
    <t>PRT</t>
  </si>
  <si>
    <t>10.40.16.254</t>
  </si>
  <si>
    <t>prt-1100-16</t>
  </si>
  <si>
    <t>10.40.32.0/24</t>
  </si>
  <si>
    <t>10.40.32.0 - 10.40.32.255</t>
  </si>
  <si>
    <t>10.40.32.1 - 10.40.32.254</t>
  </si>
  <si>
    <t>10.40.32.254</t>
  </si>
  <si>
    <t>tst-1200-32</t>
  </si>
  <si>
    <t>10.40.48.0/24</t>
  </si>
  <si>
    <t>10.40.48.0 - 10.40.48.255</t>
  </si>
  <si>
    <t>10.40.48.1 - 10.40.48.254</t>
  </si>
  <si>
    <t>EI</t>
  </si>
  <si>
    <t>10.40.48.254</t>
  </si>
  <si>
    <t>ei-1300-48</t>
  </si>
  <si>
    <t>Funktion (L2 Segment)</t>
  </si>
  <si>
    <t>VLAN-ID</t>
  </si>
  <si>
    <t>LB Cluster</t>
  </si>
  <si>
    <t xml:space="preserve">FW Cluster </t>
  </si>
  <si>
    <t>IPv4 Net</t>
  </si>
  <si>
    <t>IPv4 GW</t>
  </si>
  <si>
    <t>IPv6 Net</t>
  </si>
  <si>
    <t>IPv6 GW</t>
  </si>
  <si>
    <t>External Connectivity</t>
  </si>
  <si>
    <t>PRD LB LTM1</t>
  </si>
  <si>
    <t>VR External</t>
  </si>
  <si>
    <t>45.147.36.0/29</t>
  </si>
  <si>
    <t>45.147.36.6</t>
  </si>
  <si>
    <t>2a0f:2687:100:0::/64</t>
  </si>
  <si>
    <t>2a0f:2687:100:0:ffff:ffff:ffff:fffe</t>
  </si>
  <si>
    <t>PRD LB LTM2</t>
  </si>
  <si>
    <t>45.147.36.8/29</t>
  </si>
  <si>
    <t>45.147.36.14</t>
  </si>
  <si>
    <t>2a0f:2687:100:1::/64</t>
  </si>
  <si>
    <t>2a0f:2687:100:1:ffff:ffff:ffff:fffe</t>
  </si>
  <si>
    <t>PRD LB LTM3</t>
  </si>
  <si>
    <t>45.147.36.16/29</t>
  </si>
  <si>
    <t>45.147.36.22</t>
  </si>
  <si>
    <t>2a0f:2687:100:2::/64</t>
  </si>
  <si>
    <t>2a0f:2687:100:2:ffff:ffff:ffff:fffe</t>
  </si>
  <si>
    <t>PRD LB LTM4</t>
  </si>
  <si>
    <t>45.147.36.24/29</t>
  </si>
  <si>
    <t>45.147.36.30</t>
  </si>
  <si>
    <t>2a0f:2687:100:3::/64</t>
  </si>
  <si>
    <t>2a0f:2687:100:3:ffff:ffff:ffff:fffe</t>
  </si>
  <si>
    <t>TST LB LTM1</t>
  </si>
  <si>
    <t>45.147.36.32/29</t>
  </si>
  <si>
    <t>45.147.36.38</t>
  </si>
  <si>
    <t>2a0f:2687:100:4::/64</t>
  </si>
  <si>
    <t>2a0f:2687:100:4:ffff:ffff:ffff:fffe</t>
  </si>
  <si>
    <t>TST LB LTM2</t>
  </si>
  <si>
    <t>45.147.36.40/29</t>
  </si>
  <si>
    <t>45.147.36.46</t>
  </si>
  <si>
    <t>2a0f:2687:100:5::/64</t>
  </si>
  <si>
    <t>2a0f:2687:100:5:ffff:ffff:ffff:fffe</t>
  </si>
  <si>
    <t>TST LB LTM3</t>
  </si>
  <si>
    <t>45.147.36.48/29</t>
  </si>
  <si>
    <t>45.147.36.54</t>
  </si>
  <si>
    <t>2a0f:2687:100:6::/64</t>
  </si>
  <si>
    <t>2a0f:2687:100:6:ffff:ffff:ffff:fffe</t>
  </si>
  <si>
    <t>TST LB LTM4</t>
  </si>
  <si>
    <t>45.147.36.56/29</t>
  </si>
  <si>
    <t>45.147.36.62</t>
  </si>
  <si>
    <t>2a0f:2687:100:7::/64</t>
  </si>
  <si>
    <t>2a0f:2687:100:7:ffff:ffff:ffff:fffe</t>
  </si>
  <si>
    <t>ACI fabric L3OUT</t>
  </si>
  <si>
    <t>VR APPL</t>
  </si>
  <si>
    <t>10.40.174.0/28</t>
  </si>
  <si>
    <t>10.40.174.14/28</t>
  </si>
  <si>
    <t>2a0f:2687:c:8::/48</t>
  </si>
  <si>
    <t>2a0f:2687:c:8:ffff:ffff:ffff:fffe</t>
  </si>
  <si>
    <t>Internal Connectivity</t>
  </si>
  <si>
    <t>VR Internal</t>
  </si>
  <si>
    <t>2a0f:2687:c:0: ffff:ffff:ffff:fffe</t>
  </si>
  <si>
    <t>2a0f:2687:c:1: ffff:ffff:ffff:fffe</t>
  </si>
  <si>
    <t>2a0f:2687:c:2: ffff:ffff:ffff:fffe</t>
  </si>
  <si>
    <t>2a0f:2687:c:3: ffff:ffff:ffff:fffe</t>
  </si>
  <si>
    <t>2a0f:2687:c:4: ffff:ffff:ffff:fffe</t>
  </si>
  <si>
    <t>2a0f:2687:c:5: ffff:ffff:ffff:fffe</t>
  </si>
  <si>
    <t>2a0f:2687:c:6: ffff:ffff:ffff:fffe</t>
  </si>
  <si>
    <t>2a0f:2687:c:7: ffff:ffff:ffff:fffe</t>
  </si>
  <si>
    <t>LB Sync</t>
  </si>
  <si>
    <t> </t>
  </si>
  <si>
    <t>10.40.254.0/29</t>
  </si>
  <si>
    <t>10.40.254.8/29</t>
  </si>
  <si>
    <t>10.40.254.16/29</t>
  </si>
  <si>
    <t>10.40.254.24/29</t>
  </si>
  <si>
    <t>10.40.254.32/29</t>
  </si>
  <si>
    <t>10.40.254.40/29</t>
  </si>
  <si>
    <t>10.40.254.48/29</t>
  </si>
  <si>
    <t>10.40.254.56/29</t>
  </si>
  <si>
    <t>FW Sync</t>
  </si>
  <si>
    <t xml:space="preserve">Control </t>
  </si>
  <si>
    <t>Fabric</t>
  </si>
  <si>
    <t>Interfaces</t>
  </si>
  <si>
    <t>FW intern</t>
  </si>
  <si>
    <t>lt-0/0/0.0&lt;&gt;lt-0/0/0.1</t>
  </si>
  <si>
    <t>RI-DE-FFM-MGMT-OOB</t>
  </si>
  <si>
    <t>10.40.168.64/31</t>
  </si>
  <si>
    <t>10.40.168.64</t>
  </si>
  <si>
    <t>2a0f:2687:c:9::/48</t>
  </si>
  <si>
    <t>2a0f:2687:c:8::1/64</t>
  </si>
  <si>
    <t>RI-DE-FFM-APPL</t>
  </si>
  <si>
    <t>10.40.168.65</t>
  </si>
  <si>
    <t>2a0f:2687:c:8::2/64</t>
  </si>
  <si>
    <t>Bei gerouteten Netzen: Wie auch bei den internen Netzen/Zonen hat ist die Gateway die letzte Host-IP aus dem Netz. Die Juniper SRX hat also die letzte IP, die restlichen stehen den anderen Hosts zur Verfuegung</t>
  </si>
  <si>
    <t>für erstes Setup wird 2a0f:2687::/32 aus 2a0f:2687::/29 verwendet</t>
  </si>
  <si>
    <t>IPv4</t>
  </si>
  <si>
    <t>45.147.36.0/22</t>
  </si>
  <si>
    <t>2a0f:2687::/29</t>
  </si>
  <si>
    <t>IPv6-Verteilung</t>
  </si>
  <si>
    <t>Nutzung</t>
  </si>
  <si>
    <t>2a0f:2687::/40</t>
  </si>
  <si>
    <t>Netze intern und Zonen</t>
  </si>
  <si>
    <t>siehe Sheet Netze intern und Zonen</t>
  </si>
  <si>
    <t>2a0f:2687:100::/40</t>
  </si>
  <si>
    <t>siehe Sheet Netze extern</t>
  </si>
  <si>
    <t>2a0f:2687:200::/40</t>
  </si>
  <si>
    <t>Netze extern</t>
  </si>
  <si>
    <t>vlan</t>
  </si>
  <si>
    <t>routeable</t>
  </si>
  <si>
    <t>Anbindung F5 Prod 1</t>
  </si>
  <si>
    <t>Anbindung F5 Prod 2</t>
  </si>
  <si>
    <t>Anbindung F5 Prod 3</t>
  </si>
  <si>
    <t>Anbindung F5 Prod 4</t>
  </si>
  <si>
    <t>Anbindung F5 Test 1</t>
  </si>
  <si>
    <t>Anbindung F5 Test 2</t>
  </si>
  <si>
    <t>Anbindung F5 Test 3</t>
  </si>
  <si>
    <t>Anbindung F5 Test 4</t>
  </si>
  <si>
    <t>45.147.36.64/26</t>
  </si>
  <si>
    <t>IPs für ipsec-Tunnel</t>
  </si>
  <si>
    <t>2a0f:2687:200::/56</t>
  </si>
  <si>
    <t>keins, wird nur auf SRX terminiert</t>
  </si>
  <si>
    <t>45.147.36.128/27</t>
  </si>
  <si>
    <t>RESERVE Loopbacks, iBGP</t>
  </si>
  <si>
    <t>DE-FFM-SRX01</t>
  </si>
  <si>
    <t>45.147.36.128/32</t>
  </si>
  <si>
    <t>45.147.36.224/27</t>
  </si>
  <si>
    <t>Fachlichkeit Squid / SMTP</t>
  </si>
  <si>
    <t>später festlegen</t>
  </si>
  <si>
    <t>ASNs</t>
  </si>
  <si>
    <t>(64512-65535)</t>
  </si>
  <si>
    <t>Zone / Device</t>
  </si>
  <si>
    <t>Juniper</t>
  </si>
  <si>
    <t>Cisco ACI</t>
  </si>
  <si>
    <t>ITSG</t>
  </si>
  <si>
    <t>ACI intern</t>
  </si>
  <si>
    <t>-</t>
  </si>
  <si>
    <t>Juniper extern</t>
  </si>
  <si>
    <t>OOB Mgmt</t>
  </si>
  <si>
    <t>Applications</t>
  </si>
  <si>
    <t>Nimble</t>
  </si>
  <si>
    <t>Source</t>
  </si>
  <si>
    <t>Port Number</t>
  </si>
  <si>
    <t>Service</t>
  </si>
  <si>
    <t>Protocol</t>
  </si>
  <si>
    <t>Destination DNS/IP</t>
  </si>
  <si>
    <t>mgmt-ip, support-ip CA, support-ip CB</t>
  </si>
  <si>
    <t>443 TCP</t>
  </si>
  <si>
    <t>DNA, heartbeat</t>
  </si>
  <si>
    <t>HTTPS</t>
  </si>
  <si>
    <t>nsdiag.nimblestorage.com</t>
  </si>
  <si>
    <t>Storage array alerts *</t>
  </si>
  <si>
    <t>nsalerts.nimblestorage.com</t>
  </si>
  <si>
    <t>Storage array statistics</t>
  </si>
  <si>
    <t>nsstats.nimblestorage.com</t>
  </si>
  <si>
    <t>Software downloads</t>
  </si>
  <si>
    <t>update.nimblestorage.com</t>
  </si>
  <si>
    <t>2222 TCP</t>
  </si>
  <si>
    <t>Secure tunnel</t>
  </si>
  <si>
    <t>SSH</t>
  </si>
  <si>
    <t>hogan.nimblestorage.com</t>
  </si>
  <si>
    <t>Licensing</t>
  </si>
  <si>
    <t>ae1.juniper.net</t>
  </si>
  <si>
    <t>System</t>
  </si>
  <si>
    <t>Host-IP</t>
  </si>
  <si>
    <t>IP-Address</t>
  </si>
  <si>
    <t>IPv6 Host IP</t>
  </si>
  <si>
    <t>Description</t>
  </si>
  <si>
    <t>Sicherheitszone</t>
  </si>
  <si>
    <t>Service Alias</t>
  </si>
  <si>
    <t>PDW0400-DCO0001</t>
  </si>
  <si>
    <t>10.40.72.10</t>
  </si>
  <si>
    <t>2a0f:2687:7::10</t>
  </si>
  <si>
    <t>PDW0400-DCO0002</t>
  </si>
  <si>
    <t>10.40.72.11</t>
  </si>
  <si>
    <t>2a0f:2687:7::11</t>
  </si>
  <si>
    <t>PDL0400-AUX0013</t>
  </si>
  <si>
    <t>10.40.72.20</t>
  </si>
  <si>
    <t>PDL0400-AUX0014</t>
  </si>
  <si>
    <t>10.40.72.21</t>
  </si>
  <si>
    <t>PDL0400-AUX0015</t>
  </si>
  <si>
    <t>10.40.72.22</t>
  </si>
  <si>
    <t>PDL0400-SQL0001</t>
  </si>
  <si>
    <t>10.40.73.10</t>
  </si>
  <si>
    <t>PDL0400-SQL0002</t>
  </si>
  <si>
    <t>10.40.73.11</t>
  </si>
  <si>
    <t>PDL0400-AUX0001</t>
  </si>
  <si>
    <t>10.40.208.10</t>
  </si>
  <si>
    <t>2a0f:2687:8:0e::10</t>
  </si>
  <si>
    <t>PDL0400-AUX0002</t>
  </si>
  <si>
    <t>10.40.208.11</t>
  </si>
  <si>
    <t>2a0f:2687:8:0e::11</t>
  </si>
  <si>
    <t>PDW0400-AUX0003</t>
  </si>
  <si>
    <t>10.40.208.15</t>
  </si>
  <si>
    <t>2a0f:2687:8:0e::12</t>
  </si>
  <si>
    <t>PDW0400-AUX0004</t>
  </si>
  <si>
    <t>10.40.208.16</t>
  </si>
  <si>
    <t>2a0f:2687:8:0e::13</t>
  </si>
  <si>
    <t>PDL0400-AUX0005</t>
  </si>
  <si>
    <t>10.40.73.15</t>
  </si>
  <si>
    <t>PDL0400-AUX0006</t>
  </si>
  <si>
    <t>10.40.73.16</t>
  </si>
  <si>
    <t>PDL0400-LBA0001</t>
  </si>
  <si>
    <t>10.40.72.25</t>
  </si>
  <si>
    <t>PDL0400-LBA0002</t>
  </si>
  <si>
    <t>10.40.72.26</t>
  </si>
  <si>
    <t>PDA0400-AUX0007</t>
  </si>
  <si>
    <t>Transfer Zone</t>
  </si>
  <si>
    <t>a.ntp.ad.nublar.de</t>
  </si>
  <si>
    <t>PDA0400-AUX0008</t>
  </si>
  <si>
    <t>b.ntp.ad.nublar.de</t>
  </si>
  <si>
    <t>PDA0400-AUX0009</t>
  </si>
  <si>
    <t>c.ntp.ad.nublar.de</t>
  </si>
  <si>
    <t>PDA0400-STO0001</t>
  </si>
  <si>
    <t>10.40.73.12</t>
  </si>
  <si>
    <t>PDA0400-STO0002</t>
  </si>
  <si>
    <t>10.40.73.14</t>
  </si>
  <si>
    <t>PDL0400-AUX0010</t>
  </si>
  <si>
    <t>10.40.72.27</t>
  </si>
  <si>
    <t>PDL0400-AUX0011</t>
  </si>
  <si>
    <t>10.40.72.28</t>
  </si>
  <si>
    <t>PDL0400-AUX0012</t>
  </si>
  <si>
    <t>10.40.72.29</t>
  </si>
  <si>
    <t>PDL0400-MGW0001</t>
  </si>
  <si>
    <t>10.40.72.30</t>
  </si>
  <si>
    <t>PDL0400-MGW0002</t>
  </si>
  <si>
    <t>10.40.72.31</t>
  </si>
  <si>
    <t>PDL0400-MGW0003</t>
  </si>
  <si>
    <t>10.40.72.32</t>
  </si>
  <si>
    <t>PDL0400-AUX0022</t>
  </si>
  <si>
    <t>10.40.72.33</t>
  </si>
  <si>
    <t>PDL0400-AUX0023</t>
  </si>
  <si>
    <t>10.40.72.34</t>
  </si>
  <si>
    <t>PDW0400-AUX0030</t>
  </si>
  <si>
    <t>10.40.73.30</t>
  </si>
  <si>
    <t>PDW0400-AUX0031</t>
  </si>
  <si>
    <t>10.40.73.31</t>
  </si>
  <si>
    <t>PDL0400-AUX0034</t>
  </si>
  <si>
    <t>10.40.72.35</t>
  </si>
  <si>
    <t>PDL0400-AUX0035</t>
  </si>
  <si>
    <t>10.40.72.36</t>
  </si>
  <si>
    <t>PDL0400-AUX0036</t>
  </si>
  <si>
    <t>10.40.73.17</t>
  </si>
  <si>
    <t>PDL0400-AUX0037</t>
  </si>
  <si>
    <t>10.40.73.18</t>
  </si>
  <si>
    <t>PDL0400-AUX0038</t>
  </si>
  <si>
    <t>10.40.73.19</t>
  </si>
  <si>
    <t>PDL0400-AUX0039</t>
  </si>
  <si>
    <t>10.40.185.10</t>
  </si>
  <si>
    <t>PDL0400-AUX0040</t>
  </si>
  <si>
    <t>10.40.185.11</t>
  </si>
  <si>
    <t>10.40.184.11</t>
  </si>
  <si>
    <t>PDL0400-AUX0041</t>
  </si>
  <si>
    <t>10.40.184.12</t>
  </si>
  <si>
    <t>PDL0400-AUX0042</t>
  </si>
  <si>
    <t>10.40.184.13</t>
  </si>
  <si>
    <t>10.40.184.14</t>
  </si>
  <si>
    <t>PDL0400-AUX0043</t>
  </si>
  <si>
    <t>10.40.185.12</t>
  </si>
  <si>
    <t>PDL0400-AUX0044</t>
  </si>
  <si>
    <t>10.40.185.13</t>
  </si>
  <si>
    <t>PDL0400-AUX0045</t>
  </si>
  <si>
    <t>10.40.185.14</t>
  </si>
  <si>
    <t>PDL0400-AUX0046</t>
  </si>
  <si>
    <t>10.40.184.15</t>
  </si>
  <si>
    <t>PDL0400-AUX0047</t>
  </si>
  <si>
    <t>10.40.184.16</t>
  </si>
  <si>
    <t>PDL0400-AUX0048</t>
  </si>
  <si>
    <t>10.40.184.17</t>
  </si>
  <si>
    <t>PDL0400-AUX0049</t>
  </si>
  <si>
    <t>10.40.184.18</t>
  </si>
  <si>
    <t>PDL0400-AUX0050</t>
  </si>
  <si>
    <t>10.40.184.19</t>
  </si>
  <si>
    <t>PDW0400-AUX0032</t>
  </si>
  <si>
    <t>10.40.64.10</t>
  </si>
  <si>
    <t>PDW0400-AUX0033</t>
  </si>
  <si>
    <t>10.40.64.11</t>
  </si>
  <si>
    <t>PDL0400-AUX0016</t>
  </si>
  <si>
    <t>10.40.72.37</t>
  </si>
  <si>
    <t>PDL0400-AUX0017</t>
  </si>
  <si>
    <t>10.40.72.38</t>
  </si>
  <si>
    <t>PDL0400-AUX0018</t>
  </si>
  <si>
    <t>10.40.72.39</t>
  </si>
  <si>
    <t>PDL0400-AUX0019</t>
  </si>
  <si>
    <t>10.40.72.40</t>
  </si>
  <si>
    <t>PDL0400-AUX0020</t>
  </si>
  <si>
    <t>10.40.72.41</t>
  </si>
  <si>
    <t>PDL0400-AUX0021</t>
  </si>
  <si>
    <t>10.40.72.42</t>
  </si>
  <si>
    <t>PDL0400-AUX0024</t>
  </si>
  <si>
    <t>10.40.64.25</t>
  </si>
  <si>
    <t>PDL0400-AUX0025</t>
  </si>
  <si>
    <t>10.40.64.26</t>
  </si>
  <si>
    <t>PDL0400-AUX0026</t>
  </si>
  <si>
    <t>10.40.64.30</t>
  </si>
  <si>
    <t>PDL0400-AUX0027</t>
  </si>
  <si>
    <t>10.40.64.31</t>
  </si>
  <si>
    <t>PDL0400-AUX0028</t>
  </si>
  <si>
    <t>10.40.64.35</t>
  </si>
  <si>
    <t>PDL0400-AUX0029</t>
  </si>
  <si>
    <t>10.40.64.36</t>
  </si>
  <si>
    <t>PDA0400-VWA0001</t>
  </si>
  <si>
    <t>10.40.194.100</t>
  </si>
  <si>
    <t>PDL0400-AUX0099</t>
  </si>
  <si>
    <t>45.147.36.225</t>
  </si>
  <si>
    <t>Name</t>
  </si>
  <si>
    <t>Typ</t>
  </si>
  <si>
    <t>iLO Name</t>
  </si>
  <si>
    <t>iLO IPv4 oobm</t>
  </si>
  <si>
    <t>iLO IPv6</t>
  </si>
  <si>
    <t>FQDN</t>
  </si>
  <si>
    <t>Dropdowns</t>
  </si>
  <si>
    <t>VM</t>
  </si>
  <si>
    <t>n/a</t>
  </si>
  <si>
    <t>Bare Metal</t>
  </si>
  <si>
    <t>a-dcb-esx0001ob.ad.nublar.de</t>
  </si>
  <si>
    <t>pdw0400-dcO0001.ad.nublar.de</t>
  </si>
  <si>
    <t>AD.NUBLAR.DE Domain Controller FFM-A</t>
  </si>
  <si>
    <t>pdw0400-dcO0002.ad.nublar.de</t>
  </si>
  <si>
    <t>AD.NUBLAR.DE Domain Controller FFM-B</t>
  </si>
  <si>
    <t>PDW0400-DCO0003</t>
  </si>
  <si>
    <t>pdw0400-dco0003.digen.nublar.de</t>
  </si>
  <si>
    <t>DIGEN.NUBLAR.DE Domain Controller FFM-A</t>
  </si>
  <si>
    <t>PWD0400-DCO0004</t>
  </si>
  <si>
    <t>pwd0400-dco0004.digen.nublar.de</t>
  </si>
  <si>
    <t>DIGEN.NUBLAR.DE Domain Controller FFM-B</t>
  </si>
  <si>
    <t>Linux Bootstrap Server FFM-A</t>
  </si>
  <si>
    <t>Linux Bootstrap Server FFM-B</t>
  </si>
  <si>
    <t>Windows Mgmt TerminalServer FFM-A</t>
  </si>
  <si>
    <t>Windows Mgmt TerminalServer FFM-B</t>
  </si>
  <si>
    <t>RedHat YUM Repository Server FFM-A</t>
  </si>
  <si>
    <t>RedHat YUM Repository Server FFM-B</t>
  </si>
  <si>
    <t>Linux HAProxy Cluster - Node FFM-A</t>
  </si>
  <si>
    <t>auf Juniper</t>
  </si>
  <si>
    <t>NTP Server 1 Juniper</t>
  </si>
  <si>
    <t>NTP Server 2 Juniper</t>
  </si>
  <si>
    <t>NTP Server 3 Juniper</t>
  </si>
  <si>
    <t>virtuelle Appliance</t>
  </si>
  <si>
    <t>NetApp Ontap Cluster - Node FFM-A</t>
  </si>
  <si>
    <t>NetApp Ontap Cluster - Node FFM-B</t>
  </si>
  <si>
    <t>Ansible Tower - Node FFM-A</t>
  </si>
  <si>
    <t>Ansible Tower - Node FFM-B</t>
  </si>
  <si>
    <t>Ansible Tower - Node FFM-C (nicht aufgebaut)</t>
  </si>
  <si>
    <t>Nexus 3 Cluster Node - FFM-A</t>
  </si>
  <si>
    <t>Nexus 3 Cluster Node - FFM-B</t>
  </si>
  <si>
    <t>Nexus 3 Cluster Node - FFM-C (in FFM-A)</t>
  </si>
  <si>
    <t>PostgreSQL Cluster Node FFM-A</t>
  </si>
  <si>
    <t>PDL0400-SQL0003</t>
  </si>
  <si>
    <t>PostgreSQL Cluster Node FFM-B</t>
  </si>
  <si>
    <t>Gitlab Application Server FFM-A</t>
  </si>
  <si>
    <t>Gitlab Application Server FFM-B</t>
  </si>
  <si>
    <t>Gitlab Redis Server FFM-A</t>
  </si>
  <si>
    <t>Gitlab Redis Server FFM-B</t>
  </si>
  <si>
    <t>Gitlab Runner FFM-A</t>
  </si>
  <si>
    <t>Gitlab Runner FFM-B</t>
  </si>
  <si>
    <t>SMTP &amp; Squid Server Node FFM-A</t>
  </si>
  <si>
    <t>SMTP &amp; Squid Server Node FFM-B</t>
  </si>
  <si>
    <t>VIP</t>
  </si>
  <si>
    <t>SMTP &amp; Squid VIP Adresse (Keepalived)</t>
  </si>
  <si>
    <t>NetBox Application Node FFM-A</t>
  </si>
  <si>
    <t>Netbox Application Node FFM-B</t>
  </si>
  <si>
    <t>CloudBee Jenkins Operations Center Active (FFM-A)</t>
  </si>
  <si>
    <t>CloudBee Jenkins Operations Center Standby (FFM-B)</t>
  </si>
  <si>
    <t>CloudBee Jenkins Client Master Active (FFM-A)</t>
  </si>
  <si>
    <t>CloudBee Jenkins Client Master Standby (FFM-B)</t>
  </si>
  <si>
    <t>CloudBee Jenkins Client Master DiGeN Jenkins Build Agent FFM-A</t>
  </si>
  <si>
    <t>CloudBee Jenkins Client Master DiGeN Jenkins Build Agent FFM-B</t>
  </si>
  <si>
    <t>Windows Server 2019 - WSUS Node FFM-A</t>
  </si>
  <si>
    <t>Windows Server 2019 - WSUS Node FFM-B</t>
  </si>
  <si>
    <t>Windows TerminalServer FFM-A</t>
  </si>
  <si>
    <t>Windows TerminalServer FFM-B</t>
  </si>
  <si>
    <t>HashiCorp Vault Node Active FFM-A</t>
  </si>
  <si>
    <t>HashiCorp Vault Node Standby FFM-B</t>
  </si>
  <si>
    <t>HashiCorp Consul Node 1 - FFM-A</t>
  </si>
  <si>
    <t>HashiCorp Consul Node 2 - FFM-B</t>
  </si>
  <si>
    <t>HashiCorp Consul Node 3 - FFM-C (in FFM-A)</t>
  </si>
  <si>
    <t>PDL0400-MON00xx</t>
  </si>
  <si>
    <t>Prometheus  Server Node - FFM-A</t>
  </si>
  <si>
    <t>Prometheus Server Node - FFM-B</t>
  </si>
  <si>
    <t>Prometheus Alertmanager - FFM-A</t>
  </si>
  <si>
    <t>Prometheus Alertmanager - FFM-B</t>
  </si>
  <si>
    <t>Prometheus Grafana - FFM-A</t>
  </si>
  <si>
    <t>Prometheus Grafana - FFM-B</t>
  </si>
  <si>
    <t>PDL0400-LOG00XX</t>
  </si>
  <si>
    <t>Elasticstack Master Node1 - FFM-A</t>
  </si>
  <si>
    <t>Elasticstack Master Node2 - FFM-B</t>
  </si>
  <si>
    <t>Elasticstack Master Node3 - FFM-C (in FFM-A)</t>
  </si>
  <si>
    <t>Elasticstack Logstash Node1 - FFM-A</t>
  </si>
  <si>
    <t>Elasticstack Logstash Node2 - FFM-B</t>
  </si>
  <si>
    <t>Elasticstack Kibana Node1 - FFM-A</t>
  </si>
  <si>
    <t>Elasticstack Kibana Node2 - FFM-B</t>
  </si>
  <si>
    <t>PDL0400-MON00XX</t>
  </si>
  <si>
    <t>Zabbix Master A</t>
  </si>
  <si>
    <t>Zabbix Master B</t>
  </si>
  <si>
    <t>Zabbix Master C</t>
  </si>
  <si>
    <t>PDL0400-SQL0004</t>
  </si>
  <si>
    <t>PDL0400-SQL0005</t>
  </si>
  <si>
    <t>Zabbix Proxy A</t>
  </si>
  <si>
    <t>Zabbix Proxy B</t>
  </si>
  <si>
    <t>concat PRTG Monitoring</t>
  </si>
  <si>
    <t>PDL0400-OCP0001</t>
  </si>
  <si>
    <t>OpenShift Master 1</t>
  </si>
  <si>
    <t>PDL0400-OCP0002</t>
  </si>
  <si>
    <t>OpenShift Master 2</t>
  </si>
  <si>
    <t>PDL0400-OCP0003</t>
  </si>
  <si>
    <t>OpenShift Master 3</t>
  </si>
  <si>
    <t>PDL0400-OCP0004</t>
  </si>
  <si>
    <t>OpenShift Infrastructure 1</t>
  </si>
  <si>
    <t>PDL0400-OCP0005</t>
  </si>
  <si>
    <t>OpenShift Infrastructure 2</t>
  </si>
  <si>
    <t>PDL0400-OCP0006</t>
  </si>
  <si>
    <t>OpenShift Infrastructure 3</t>
  </si>
  <si>
    <t>PDL0400-OCP0007</t>
  </si>
  <si>
    <t>OpenShift Compute 1</t>
  </si>
  <si>
    <t>PDL0400-OCP0008</t>
  </si>
  <si>
    <t>OpenShift Compute 2</t>
  </si>
  <si>
    <t>PDL0400-OCP0009</t>
  </si>
  <si>
    <t>OpenShift Compute 3</t>
  </si>
  <si>
    <t>PDL0400-OCP0010</t>
  </si>
  <si>
    <t>OpenShift Compute 4</t>
  </si>
  <si>
    <t>PDL0400-OCP0011</t>
  </si>
  <si>
    <t>OpenShift Storage (GlusterFS) 1</t>
  </si>
  <si>
    <t>PDL0400-OCP0012</t>
  </si>
  <si>
    <t>OpenShift Storage (GlusterFS) 2</t>
  </si>
  <si>
    <t>PDL0400-OCP0013</t>
  </si>
  <si>
    <t>OpenShift Storage (GlusterFS) 3</t>
  </si>
  <si>
    <t>PDL0400-OCP0014</t>
  </si>
  <si>
    <t>OpenShift Storage (GlusterFS) 4</t>
  </si>
  <si>
    <t>PDL0400-OCP0015</t>
  </si>
  <si>
    <t>OpenShift Storage (GlusterFS) 5</t>
  </si>
  <si>
    <t>PDL0400-OCP0016</t>
  </si>
  <si>
    <t>OpenShift Storage (GlusterFS) 6</t>
  </si>
  <si>
    <t>PDL0400-OCP0017</t>
  </si>
  <si>
    <t>OpenShift Storage (GlusterFS) 7</t>
  </si>
  <si>
    <t>PDL0400-OCP0018</t>
  </si>
  <si>
    <t>OpenShift Storage (GlusterFS) 8</t>
  </si>
  <si>
    <t>PDL0400-OCP0019</t>
  </si>
  <si>
    <t>OpenShift Storage (GlusterFS) 9</t>
  </si>
  <si>
    <t>PDL0400-OCP0020</t>
  </si>
  <si>
    <t>OpenShift Storage (GlusterFS) 10</t>
  </si>
  <si>
    <t>PDL0400-OCP0021</t>
  </si>
  <si>
    <t>OpenShift Storage (GlusterFS) 11</t>
  </si>
  <si>
    <t>PDL0400-OCP0022</t>
  </si>
  <si>
    <t>OpenShift Storage (GlusterFS) 12</t>
  </si>
  <si>
    <t>Source IPv4</t>
  </si>
  <si>
    <t>Source IPV6</t>
  </si>
  <si>
    <t>Destination</t>
  </si>
  <si>
    <t>Destination Sicherheitszone</t>
  </si>
  <si>
    <t>Destination IPv4 Host / Netz</t>
  </si>
  <si>
    <t>Destination IPv6 Host/Netz</t>
  </si>
  <si>
    <t>Destination Port</t>
  </si>
  <si>
    <t>5985
5986
22</t>
  </si>
  <si>
    <t>TCP</t>
  </si>
  <si>
    <t>UDP</t>
  </si>
  <si>
    <t>443
22</t>
  </si>
  <si>
    <t>3128
22</t>
  </si>
  <si>
    <t>0/0 (Internet)</t>
  </si>
  <si>
    <t>any</t>
  </si>
  <si>
    <t>A-DMB-ESX0001
A-DMB-ESX0002
B-DMB-ESX0001
B-DMB-ESX0002
A-DMB-ESX0003
A-DCB-ESX0001
A-DCB-ESX0002
A-DCB-ESX0003
A-DCB-ESX0004
A-DCB-ESX0005
A-DCB-ESX0006
A-DCB-ESX0007
A-DCB-ESX0008
A-DCB-ESX0009
A-DCB-ESX0010
B-DCB-ESX0001
B-DCB-ESX0002
B-DCB-ESX0003
B-DCB-ESX0004
B-DCB-ESX0005
B-DCB-ESX0006
B-DCB-ESX0007
B-DCB-ESX0008
B-DCB-ESX0009
B-DCB-ESX0010</t>
  </si>
  <si>
    <t>a.ntp.nublar.de
b.ntp.nublar.de
c.ntp.nublar.de</t>
  </si>
  <si>
    <t>PDW0400-DCO0001
PDW0400-DCO0002</t>
  </si>
  <si>
    <t>1024-dynamic
464
514
389</t>
  </si>
  <si>
    <t>1024 - dynamic
514
445
389</t>
  </si>
  <si>
    <t>88
53</t>
  </si>
  <si>
    <t>Kunde</t>
  </si>
  <si>
    <t>Infos</t>
  </si>
  <si>
    <t>vSphere VCSA</t>
  </si>
  <si>
    <t>Hostname</t>
  </si>
  <si>
    <t>Host IPv4 Address</t>
  </si>
  <si>
    <t>Subnet</t>
  </si>
  <si>
    <t>Gateway</t>
  </si>
  <si>
    <t>Domain name</t>
  </si>
  <si>
    <t>Primary DNS</t>
  </si>
  <si>
    <t>Secondary DNS</t>
  </si>
  <si>
    <t>Host IP v6 Address</t>
  </si>
  <si>
    <t>CPU</t>
  </si>
  <si>
    <t>RAM</t>
  </si>
  <si>
    <t>Diskspace</t>
  </si>
  <si>
    <t>Deployment Size</t>
  </si>
  <si>
    <t>6.7.0.32000 Build 14070457</t>
  </si>
  <si>
    <t>Simplivity Knoten 1.1</t>
  </si>
  <si>
    <t>Simplivity Knoten 1.2</t>
  </si>
  <si>
    <t>Simplivity Knoten 2.1</t>
  </si>
  <si>
    <t>Simplivity Knoten 2.2</t>
  </si>
  <si>
    <t xml:space="preserve">Simplivity Standalone </t>
  </si>
  <si>
    <t>Firewallfreischaltungen zu vCenter, Arbiter und Imagestreamern müssen gegeben sein.</t>
  </si>
  <si>
    <t>A-DMB-ESX0001</t>
  </si>
  <si>
    <t>A-DMB-ESX0002</t>
  </si>
  <si>
    <t>B-DMB-ESX0001</t>
  </si>
  <si>
    <t>B-DMB-ESX0002</t>
  </si>
  <si>
    <t>A-DMB-ESX0003</t>
  </si>
  <si>
    <t>10.40.194.11</t>
  </si>
  <si>
    <t>10.40.194.12</t>
  </si>
  <si>
    <t>10.40.194.13</t>
  </si>
  <si>
    <t>10.40.194.14</t>
  </si>
  <si>
    <t>10.40.194.15</t>
  </si>
  <si>
    <t>iLO-Name</t>
  </si>
  <si>
    <t>A-DMB-ESX0001OB</t>
  </si>
  <si>
    <t>A-DMB-ESX0002OB</t>
  </si>
  <si>
    <t>B-DMB-ESX0001OB</t>
  </si>
  <si>
    <t>B-DMB-ESX0002OB</t>
  </si>
  <si>
    <t>A-DMB-ESX0003OB</t>
  </si>
  <si>
    <t>iLO-IPv4</t>
  </si>
  <si>
    <t>10.40.210.11</t>
  </si>
  <si>
    <t>10.40.210.12</t>
  </si>
  <si>
    <t>10.40.192.13</t>
  </si>
  <si>
    <t>10.40.192.14</t>
  </si>
  <si>
    <t>10.40.210.15</t>
  </si>
  <si>
    <t>iLO-Subnet</t>
  </si>
  <si>
    <t>iLO-Gateway</t>
  </si>
  <si>
    <t>10.40.210.254</t>
  </si>
  <si>
    <t>iLO-IPv6</t>
  </si>
  <si>
    <t>Management Network Virtual Controller Name</t>
  </si>
  <si>
    <t>PDA0400-STO0003</t>
  </si>
  <si>
    <t>PDA0400-STO0004</t>
  </si>
  <si>
    <t>PDA0400-STO0005</t>
  </si>
  <si>
    <t xml:space="preserve">Management Network Virtual Controler IPv4 Adress </t>
  </si>
  <si>
    <t>10.40.194.16</t>
  </si>
  <si>
    <t>10.40.194.17</t>
  </si>
  <si>
    <t>10.40.194.18</t>
  </si>
  <si>
    <t>10.40.194.19</t>
  </si>
  <si>
    <t>10.40.194.20</t>
  </si>
  <si>
    <t>VLAN ID</t>
  </si>
  <si>
    <t xml:space="preserve">Management Network Virtual Controler IPv6 Adress </t>
  </si>
  <si>
    <t>Storage Network Virtual Controller IP Adress NFS</t>
  </si>
  <si>
    <t>10.40.201.1</t>
  </si>
  <si>
    <t>10.40.201.2</t>
  </si>
  <si>
    <t>10.40.202.1</t>
  </si>
  <si>
    <t>10.40.202.2</t>
  </si>
  <si>
    <t>10.40.202.3</t>
  </si>
  <si>
    <t>Storage Network Vmkernel Port IP Adress NFS</t>
  </si>
  <si>
    <t>10.40.201.3</t>
  </si>
  <si>
    <t>10.40.201.4</t>
  </si>
  <si>
    <t>10.40.202.4</t>
  </si>
  <si>
    <t>10.40.202.5</t>
  </si>
  <si>
    <t>10.40.202.6</t>
  </si>
  <si>
    <t xml:space="preserve">Federation Network Virtual Controller IP Adress </t>
  </si>
  <si>
    <t>10.40.203.1</t>
  </si>
  <si>
    <t>10.40.203.2</t>
  </si>
  <si>
    <t>10.40.203.3</t>
  </si>
  <si>
    <t>10.40.203.4</t>
  </si>
  <si>
    <t>10.40.203.5</t>
  </si>
  <si>
    <t>vMotion IP</t>
  </si>
  <si>
    <t>10.40.196.1</t>
  </si>
  <si>
    <t>10.40.196.2</t>
  </si>
  <si>
    <t>10.40.196.3</t>
  </si>
  <si>
    <t>10.40.196.4</t>
  </si>
  <si>
    <t>ILO Port zu Switchport</t>
  </si>
  <si>
    <t>NIC Port 1 zu Switchport</t>
  </si>
  <si>
    <t>NIC Port 2 zu Switchport</t>
  </si>
  <si>
    <t>Eth Port 1 zu Switchport</t>
  </si>
  <si>
    <t>Eth Port 2 zu Switchport</t>
  </si>
  <si>
    <t>Betriebssystem</t>
  </si>
  <si>
    <t>Windows Server 2019 Standard</t>
  </si>
  <si>
    <t>Sprache</t>
  </si>
  <si>
    <t>tbd</t>
  </si>
  <si>
    <t>Tastaturlayout</t>
  </si>
  <si>
    <t>Deutsch</t>
  </si>
  <si>
    <t>Admin/Root Passwort</t>
  </si>
  <si>
    <t>RZ2 Apollo 4510 G10</t>
  </si>
  <si>
    <t>B-DMB-Apollo1</t>
  </si>
  <si>
    <t>IPv4-Adresse</t>
  </si>
  <si>
    <t>10.40.194.91</t>
  </si>
  <si>
    <t>iSCSI-IP 1</t>
  </si>
  <si>
    <t>iSCSI-IP 2</t>
  </si>
  <si>
    <t>siehe "Umgebung allgemein"</t>
  </si>
  <si>
    <t>IPv6-Adresse</t>
  </si>
  <si>
    <t>RAID-Konfiguration</t>
  </si>
  <si>
    <t>R60</t>
  </si>
  <si>
    <t>Energieoption (balanced, high)</t>
  </si>
  <si>
    <t>balanced</t>
  </si>
  <si>
    <t>B-DMB-Apollo1OB</t>
  </si>
  <si>
    <t>10.40.192.91</t>
  </si>
  <si>
    <t>iLO-IPv6-Adresse</t>
  </si>
  <si>
    <t>iLO Port 1 zu Switchport</t>
  </si>
  <si>
    <t>iLO Port 2 zu Switchport (opt)</t>
  </si>
  <si>
    <t>MGMT Port zu Switchport</t>
  </si>
  <si>
    <t>SPP Version</t>
  </si>
  <si>
    <t>Sonstige Bemerkungen (BIOS-Konfiguration etc.)</t>
  </si>
  <si>
    <t>OneView Hostname</t>
  </si>
  <si>
    <t>A-DCB-SYN0001</t>
  </si>
  <si>
    <t>B-DCB-SYN0002</t>
  </si>
  <si>
    <t>OneView IPv4-Adresse</t>
  </si>
  <si>
    <t>10.40.211.200</t>
  </si>
  <si>
    <t>10.40.193.200</t>
  </si>
  <si>
    <t>Maintenance IPv4-Adresse 1</t>
  </si>
  <si>
    <t>10.40.211.201</t>
  </si>
  <si>
    <t>10.40.193.201</t>
  </si>
  <si>
    <t>Maintenance IPv4-Adresse 2</t>
  </si>
  <si>
    <t>10.40.211.202</t>
  </si>
  <si>
    <t>10.40.193.202</t>
  </si>
  <si>
    <t>#TODO</t>
  </si>
  <si>
    <t>Oneview IPv6-Adresse</t>
  </si>
  <si>
    <t>2a0f:2687:8:10::200</t>
  </si>
  <si>
    <t>2a0c:14c0:7:c1:0:0:0:200</t>
  </si>
  <si>
    <t>Maintenance IPv6 Adresse 1</t>
  </si>
  <si>
    <t>2a0f:2687:8:10::201</t>
  </si>
  <si>
    <t>2a0c:14c0:7:c1:0:0:0:201</t>
  </si>
  <si>
    <t>Maintenance IPv6 Adresse 2</t>
  </si>
  <si>
    <t>2a0f:2687:8:10::202</t>
  </si>
  <si>
    <t>2a0c:14c0:7:c1:0:0:0:202</t>
  </si>
  <si>
    <t>ffff:ffff:ffff:fffe:0:0:0:0</t>
  </si>
  <si>
    <t>2a0f:2687:8:10:0:0:254:254</t>
  </si>
  <si>
    <t>2a0c:14c0:7:c0:0:0:254:254</t>
  </si>
  <si>
    <t>Administrator Passwort</t>
  </si>
  <si>
    <t>FLM1 MGMT Ziel</t>
  </si>
  <si>
    <t>#TODO Mgmt Swicthport</t>
  </si>
  <si>
    <t>FLM2 MGMT Ziel</t>
  </si>
  <si>
    <t>#TODO Mgmt Switchport</t>
  </si>
  <si>
    <t>10.40.210.0</t>
  </si>
  <si>
    <t>10.40.192.0</t>
  </si>
  <si>
    <t>Subnet Mask</t>
  </si>
  <si>
    <t>Domain</t>
  </si>
  <si>
    <t>10.40.211.131</t>
  </si>
  <si>
    <t>10.40.193.131</t>
  </si>
  <si>
    <t>10.40.211.170</t>
  </si>
  <si>
    <t>10.40.194.0</t>
  </si>
  <si>
    <t>10.40.196.0</t>
  </si>
  <si>
    <t>vSphere-VMotion</t>
  </si>
  <si>
    <t>10.40.196.31</t>
  </si>
  <si>
    <t>10.40.196.30</t>
  </si>
  <si>
    <t>10.40.196.60</t>
  </si>
  <si>
    <t>vSphere-FT</t>
  </si>
  <si>
    <t>10.40.200.0</t>
  </si>
  <si>
    <t>vSphereFT</t>
  </si>
  <si>
    <t>10.40.200.31</t>
  </si>
  <si>
    <t>10.40.200.61</t>
  </si>
  <si>
    <t>10.40.200.60</t>
  </si>
  <si>
    <t>10.40.200.90</t>
  </si>
  <si>
    <t>10.40.204.0</t>
  </si>
  <si>
    <t>10.40.204.1</t>
  </si>
  <si>
    <t>10.40.204.31</t>
  </si>
  <si>
    <t>10.40.204.30</t>
  </si>
  <si>
    <t>10.40.204.60</t>
  </si>
  <si>
    <t>10.40.205.0</t>
  </si>
  <si>
    <t>10.40.205.1</t>
  </si>
  <si>
    <t>10.40.205.31</t>
  </si>
  <si>
    <t>10.40.205.30</t>
  </si>
  <si>
    <t>10.40.205.60</t>
  </si>
  <si>
    <t>10.40.207.0</t>
  </si>
  <si>
    <t>iSCSI-Deployment</t>
  </si>
  <si>
    <t>10.40.207.11</t>
  </si>
  <si>
    <t>10.40.206.50</t>
  </si>
  <si>
    <t>10.40.207.50</t>
  </si>
  <si>
    <t>Hier werden die Uplinks für jedes Frame/LEG definiert</t>
  </si>
  <si>
    <t>LEG 1</t>
  </si>
  <si>
    <t>Uplink set ref. Name</t>
  </si>
  <si>
    <t>Uplink set name</t>
  </si>
  <si>
    <t>Uplink set Typ</t>
  </si>
  <si>
    <t>Verbindung</t>
  </si>
  <si>
    <t>Anzahl der Ports</t>
  </si>
  <si>
    <t>Bay set</t>
  </si>
  <si>
    <t>Switchport</t>
  </si>
  <si>
    <t>UplinkSet_0</t>
  </si>
  <si>
    <t>Image Streamer</t>
  </si>
  <si>
    <t>2x 10Gb</t>
  </si>
  <si>
    <t>3 (Bays 3&amp;6)</t>
  </si>
  <si>
    <t>UplinkSet_1</t>
  </si>
  <si>
    <t>Uplink_Prod</t>
  </si>
  <si>
    <t>Ethernet/Tagged</t>
  </si>
  <si>
    <t>4x 40Gb</t>
  </si>
  <si>
    <t>Zugehörige uplinks set</t>
  </si>
  <si>
    <t>Netzwerk Name</t>
  </si>
  <si>
    <t>Netzwerk Typ</t>
  </si>
  <si>
    <t>Gewünschte Bandbreite</t>
  </si>
  <si>
    <t>Native VLAN (Uplink Seite)</t>
  </si>
  <si>
    <t>Ethernet / Tagged</t>
  </si>
  <si>
    <t>2112/2113</t>
  </si>
  <si>
    <t>Hinweis: Die VLANs/Netze auf dem UplinkSet_1 werden durch die ACI Infrastruktur bereitgestellt und entsprechend auf der Synergy bereitgestellt.</t>
  </si>
  <si>
    <t>Frame 2</t>
  </si>
  <si>
    <t>iSCSI-1</t>
  </si>
  <si>
    <t>1x 40Gb</t>
  </si>
  <si>
    <t>iSCSI-2</t>
  </si>
  <si>
    <t>UplinkSet_2</t>
  </si>
  <si>
    <t>Production</t>
  </si>
  <si>
    <t>1x 10Gb</t>
  </si>
  <si>
    <t>Frame 3</t>
  </si>
  <si>
    <t>Hypervisor Manager</t>
  </si>
  <si>
    <t>General</t>
  </si>
  <si>
    <t>Type</t>
  </si>
  <si>
    <t>VMware vCenter Server</t>
  </si>
  <si>
    <t>pda0400-vwa0001.ad.nublar.de</t>
  </si>
  <si>
    <t>Port</t>
  </si>
  <si>
    <t>443</t>
  </si>
  <si>
    <t>Credentials</t>
  </si>
  <si>
    <t>Username</t>
  </si>
  <si>
    <t>Password</t>
  </si>
  <si>
    <t>In Keepass</t>
  </si>
  <si>
    <t>Preferences</t>
  </si>
  <si>
    <t>vSwitch Type</t>
  </si>
  <si>
    <t>Distributed</t>
  </si>
  <si>
    <t>Distributed vSwitch Version</t>
  </si>
  <si>
    <t>6.6.0</t>
  </si>
  <si>
    <t>Use distributed vSwitch for</t>
  </si>
  <si>
    <t>Milti-NIC vMotion</t>
  </si>
  <si>
    <t>Enabled</t>
  </si>
  <si>
    <t>Distributed resource scheduler</t>
  </si>
  <si>
    <t>High availability</t>
  </si>
  <si>
    <t>Hypervisor Cluster Profile</t>
  </si>
  <si>
    <t>A-EI</t>
  </si>
  <si>
    <t>B-EI</t>
  </si>
  <si>
    <t>Hypervisor template</t>
  </si>
  <si>
    <t>Nublar_ESXi</t>
  </si>
  <si>
    <t>OS Deployment plan</t>
  </si>
  <si>
    <t>nublarEsxiUpdated</t>
  </si>
  <si>
    <t>Hypervisor profile name prefix</t>
  </si>
  <si>
    <t>Hypervisor settings</t>
  </si>
  <si>
    <t>geerbt vom Hypervisor Manager</t>
  </si>
  <si>
    <t>Hypervisor Networking</t>
  </si>
  <si>
    <t>geerbt vom Server Profile Template</t>
  </si>
  <si>
    <t>vSwitch Configuration</t>
  </si>
  <si>
    <t>Special Purpose Addressing</t>
  </si>
  <si>
    <t>Network</t>
  </si>
  <si>
    <t>Purpose</t>
  </si>
  <si>
    <t>IPv4 address assiged from</t>
  </si>
  <si>
    <t>ISCSI</t>
  </si>
  <si>
    <t>Automatic</t>
  </si>
  <si>
    <t>vSphereVMotion</t>
  </si>
  <si>
    <t>VM Migration</t>
  </si>
  <si>
    <t>vSwitches</t>
  </si>
  <si>
    <t>vSwitch Name</t>
  </si>
  <si>
    <t>Network(s)</t>
  </si>
  <si>
    <t>A-Prod</t>
  </si>
  <si>
    <t>set_Prod</t>
  </si>
  <si>
    <t>vSphereVMOtion</t>
  </si>
  <si>
    <t>Storage</t>
  </si>
  <si>
    <t>Volume</t>
  </si>
  <si>
    <t>Size</t>
  </si>
  <si>
    <t>Provisioning</t>
  </si>
  <si>
    <t>File System</t>
  </si>
  <si>
    <t>8TB</t>
  </si>
  <si>
    <t>thin</t>
  </si>
  <si>
    <t>VMFS</t>
  </si>
  <si>
    <t>Hypervisors</t>
  </si>
  <si>
    <t>Server Hardware</t>
  </si>
  <si>
    <t>Management IPv4 Address</t>
  </si>
  <si>
    <t>&lt;von OneView vergeben&gt;</t>
  </si>
  <si>
    <t>A-Master2, bay 6</t>
  </si>
  <si>
    <t>10.40.194.27</t>
  </si>
  <si>
    <t>A-DCB-ESX0006</t>
  </si>
  <si>
    <t>B-Master2, bay 6</t>
  </si>
  <si>
    <t>10.40.194.40</t>
  </si>
  <si>
    <t>B-DCB-ESX0006</t>
  </si>
  <si>
    <t>A-Slave, bay 12</t>
  </si>
  <si>
    <t>10.40.194.33</t>
  </si>
  <si>
    <t>A-DCB-ESX0010</t>
  </si>
  <si>
    <t>B-Slave, bay 12</t>
  </si>
  <si>
    <t>10.40.194.46</t>
  </si>
  <si>
    <t>B-DCB-ESX0010</t>
  </si>
  <si>
    <t>A-PROD</t>
  </si>
  <si>
    <t>B-PROD</t>
  </si>
  <si>
    <t>A-Master1, bay 4</t>
  </si>
  <si>
    <t>10.40.194.21</t>
  </si>
  <si>
    <t>A-DCB-ESX0001</t>
  </si>
  <si>
    <t>B-Master1, bay 4</t>
  </si>
  <si>
    <t>10.40.194.34</t>
  </si>
  <si>
    <t>B-DCB-ESX0001</t>
  </si>
  <si>
    <t>A-Master2, bay 4</t>
  </si>
  <si>
    <t>10.40.194.25</t>
  </si>
  <si>
    <t>A-DCB-ESX0004</t>
  </si>
  <si>
    <t>B-Master2, bay 4</t>
  </si>
  <si>
    <t>10.40.194.38</t>
  </si>
  <si>
    <t>B-DCB-ESX0004</t>
  </si>
  <si>
    <t>A-Slave, bay 4</t>
  </si>
  <si>
    <t>10.40.194.29</t>
  </si>
  <si>
    <t>A-DCB-ESX0007</t>
  </si>
  <si>
    <t>B-Slave, bay 4</t>
  </si>
  <si>
    <t>10.40.194.42</t>
  </si>
  <si>
    <t>B-DCB-ESX0007</t>
  </si>
  <si>
    <t>A-PRODTEST</t>
  </si>
  <si>
    <t>B-PRODTEST</t>
  </si>
  <si>
    <t>A-Master1, bay 5</t>
  </si>
  <si>
    <t>10.40.194.22</t>
  </si>
  <si>
    <t>A-DCB-ESX0002</t>
  </si>
  <si>
    <t>B-Master1, bay 5</t>
  </si>
  <si>
    <t>10.40.194.35</t>
  </si>
  <si>
    <t>B-DCB-ESX0002</t>
  </si>
  <si>
    <t>A-Master2, bay 5</t>
  </si>
  <si>
    <t>10.40.194.26</t>
  </si>
  <si>
    <t>A-DCB-ESX0005</t>
  </si>
  <si>
    <t>B-Master2, bay 5</t>
  </si>
  <si>
    <t>10.40.194.39</t>
  </si>
  <si>
    <t>B-DCB-ESX0005</t>
  </si>
  <si>
    <t>A-Slave, bay 5</t>
  </si>
  <si>
    <t>10.40.194.30</t>
  </si>
  <si>
    <t>A-DCB-ESX0008</t>
  </si>
  <si>
    <t>B-Slave, bay 5</t>
  </si>
  <si>
    <t>10.40.194.43</t>
  </si>
  <si>
    <t>B-DCB-ESX0008</t>
  </si>
  <si>
    <t>A-TEST</t>
  </si>
  <si>
    <t>B-TEST</t>
  </si>
  <si>
    <t>A-TEST-0001</t>
  </si>
  <si>
    <t>B-TEST-0001</t>
  </si>
  <si>
    <t>A-TEST-0002</t>
  </si>
  <si>
    <t>B-TEST-0002</t>
  </si>
  <si>
    <t>A-Master1, bay 6</t>
  </si>
  <si>
    <t>10.40.194.23</t>
  </si>
  <si>
    <t>A-DCB-ESX0003</t>
  </si>
  <si>
    <t>B-Master1, bay 6</t>
  </si>
  <si>
    <t>10.40.194.36</t>
  </si>
  <si>
    <t>B-DCB-ESX0003</t>
  </si>
  <si>
    <t>A-Slave, bay 6</t>
  </si>
  <si>
    <t>10.40.194.31</t>
  </si>
  <si>
    <t>A-DCB-ESX0009</t>
  </si>
  <si>
    <t>B-Slave, bay 6</t>
  </si>
  <si>
    <t>10.40.194.44</t>
  </si>
  <si>
    <t>B-DCB-ESX0009</t>
  </si>
  <si>
    <t>Storage Systems</t>
  </si>
  <si>
    <t>Storage system type</t>
  </si>
  <si>
    <t>Group management IP or host name</t>
  </si>
  <si>
    <t>a-dcb-sto0100.ad.nublar.de</t>
  </si>
  <si>
    <t>b-dcb-sto0100.ad.nublar.de</t>
  </si>
  <si>
    <t>Storage pools</t>
  </si>
  <si>
    <t>default</t>
  </si>
  <si>
    <t>Manage</t>
  </si>
  <si>
    <t>$true</t>
  </si>
  <si>
    <t>Storage system ports</t>
  </si>
  <si>
    <t>Subnet label</t>
  </si>
  <si>
    <t>Storage volume template</t>
  </si>
  <si>
    <t>ESX_Data_Volume_on_Nimble</t>
  </si>
  <si>
    <t>Volume properties</t>
  </si>
  <si>
    <t>Capacity</t>
  </si>
  <si>
    <t>8TiB</t>
  </si>
  <si>
    <t>Locked</t>
  </si>
  <si>
    <t>$false</t>
  </si>
  <si>
    <t>Sharing</t>
  </si>
  <si>
    <t>Shared</t>
  </si>
  <si>
    <t>Advanced</t>
  </si>
  <si>
    <t>Thin</t>
  </si>
  <si>
    <t>Enable deduplication</t>
  </si>
  <si>
    <t>Performance policy</t>
  </si>
  <si>
    <t>VMware ESX 5</t>
  </si>
  <si>
    <t>Storage volumes</t>
  </si>
  <si>
    <t>A-[EI|PROD|PRODTEST|TEST]-[0001|0002]</t>
  </si>
  <si>
    <t>B-[EI|PROD|PRODTEST|TEST]-[0001|0002]</t>
  </si>
  <si>
    <t>Volume template</t>
  </si>
  <si>
    <t>ESX_Data_Volume_On_Nimble</t>
  </si>
  <si>
    <t>Properties/Advanced</t>
  </si>
  <si>
    <t>geerbt vom Template</t>
  </si>
  <si>
    <t>Das für das Hypervisor Deployment genutzte Server Profile Template ist komplex und beinhaltet auch z.B. Deployment Settings.</t>
  </si>
  <si>
    <t>Es ist daher hier als JSON dargestellt und kann per API importiert werden, die URIs für OneView Ressourcen müssen dabei an die konkrete Umgebung angepasst werden, sie sind hier mit ### gekennzeichnet.</t>
  </si>
  <si>
    <t>{
    "type":  "ServerProfileTemplateV6",
    "name":  "Nublar_ESXi",
    "description":  "ESXi 6.7 Update 2 Build 13981272 mit NCM 6.1 und iSUT 2.4",
    "serverProfileDescription":  "Nublar_ESXi",
    "serverHardwareTypeUri":  "/rest/server-hardware-types/###SY480Gen10###",
    "enclosureGroupUri":  "/rest/enclosure-groups/###Nublar_EG_3e###",
    "affinity":  "Bay",
    "hideUnusedFlexNics":  true,
    "macType":  "Virtual",
    "wwnType":  "Virtual",
    "serialNumberType":  "Virtual",
    "iscsiInitiatorNameType":  "AutoGenerated",
    "osDeploymentSettings":  {
                                 "complianceControl":  "Checked",
                                 "osDeploymentPlanUri":  "/rest/os-deployment-plans/###nublarEsxiUpdated###",
                                 "osCustomAttributes":  [
                                                            "@{name=ManagementNIC.vlanid; value=0; constraints=; type=integer}",
                                                            "@{name=ManagementNIC.dns1; value=10.40.72.10; constraints=; type=dns}",
                                                            "@{name=ManagementNIC.netmask; value=255.255.254.0; constraints=; type=subnetmask}",
                                                            "@{name=ManagementNIC.connectionid; value=3; constraints=; type=}",
                                                            "@{name=ManagementNIC.ipaddress; value=; constraints=; type=ipv4}",
                                                            "@{name=Hostname; value=; constraints={\"helpText\":\"\"}; type=hostname}",
                                                            "@{name=ManagementNIC.networkuri; value=/rest/ethernet-networks/###ib-mgmt###; constraints=; type=}",
                                                            "@{name=ManagementNIC.gateway; value=10.40.195.254; constraints=; type=gateway}",
                                                            "@{name=ManagementNIC.constraint; value=userspecified; constraints=; type=}",
                                                            "@{name=ManagementNIC2.connectionid; value=4; constraints=; type=}",
                                                            "@{name=SSH; value=disabled; constraints={\"options\":[\"enabled\",\"disabled\"]}; type=option}",
                                                            "@{name=Password; value=; constraints=; type=password}",
                                                            "@{name=ManagementNIC2.networkuri; value=/rest/ethernet-networks/ib-mgmt; constraints=; type=}",
                                                            "@{name=ManagementNIC2.vlanid; value=0; constraints=; type=integer}",
                                                            "@{name=ManagementNIC2.constraint; value=auto; constraints=; type=}",
                                                            "@{name=DomainName; value=ad.nublar.de; constraints={\"helpText\":\"\"}; type=fqdn}",
                                                            "@{name=ManagementNIC.dns2; value=10.40.72.11; constraints=; type=dns}"
                                                        ]
                             },
    "firmware":  {
                     "complianceControl":  "Unchecked",
                     "manageFirmware":  true,
                     "firmwareInstallType":  "FirmwareOnlyOfflineMode",
                     "forceInstallFirmware":  false,
                     "firmwareBaselineUri":  "/rest/firmware-drivers/HPE_Synergy_Custom_SPP_2019_03_20190825_Z7550-96751",
                     "firmwareActivationType":  "Immediate"
                 },
    "connectionSettings":  {
                               "complianceControl":  "Checked",
                               "manageConnections":  true,
                               "connections":  [
                                                   "@{id=1; name=Deployment Network A; functionType=Ethernet; networkUri=/rest/ethernet-networks/###iSCSI-Deployment###; portId=Mezz 3:1-a; requestedVFs=Auto; requestedMbps=2500; ipv4=; boot=; lagName=; managed=True; isolatedTrunk=False}",
                                                   "@{id=2; name=Deployment Network B; functionType=Ethernet; networkUri=/rest/ethernet-networks/###iSCSI-Deployment###; portId=Mezz 3:2-a; requestedVFs=Auto; requestedMbps=2500; ipv4=; boot=; lagName=; managed=True; isolatedTrunk=False}",
                                                   "@{id=3; name=mgmt-1; functionType=Ethernet; networkUri=/rest/ethernet-networks/###ib-mgmt###; portId=Mezz 3:1-d; requestedVFs=0; requestedMbps=2500; boot=; lagName=; managed=True; isolatedTrunk=False}",
                                                   "@{id=4; name=mgmt-2; functionType=Ethernet; networkUri=/rest/ethernet-networks/###ib-mgmt###; portId=Mezz 3:2-d; requestedVFs=0; requestedMbps=2500; boot=; lagName=; managed=True; isolatedTrunk=False}",
                                                   "@{id=5; name=vmotion-1; functionType=Ethernet; networkUri=/rest/ethernet-networks/###vSphereVMotion###; portId=Mezz 3:1-e; requestedVFs=0; requestedMbps=2500; boot=; lagName=; managed=True; isolatedTrunk=False}",
                                                   "@{id=6; name=vmotion-2; functionType=Ethernet; networkUri=/rest/ethernet-networks/###vSphereVMotion###; portId=Mezz 3:2-e; requestedVFs=0; requestedMbps=2500; boot=; lagName=; managed=True; isolatedTrunk=False}",
                                                   "@{id=7; name=ft-1; functionType=Ethernet; networkUri=/rest/ethernet-networks/vSphereFT; portId=Mezz 3:1-f; requestedVFs=0; requestedMbps=2500; boot=; lagName=; managed=True; isolatedTrunk=False}",
                                                   "@{id=8; name=ft-2; functionType=Ethernet; networkUri=/rest/ethernet-networks/vSphereFT; portId=Mezz 3:2-f; requestedVFs=0; requestedMbps=2500; boot=; lagName=; managed=True; isolatedTrunk=False}",
                                                   "@{id=9; name=prod-1; functionType=Ethernet; networkUri=/rest/network-sets/###set_Prod###; portId=Mezz 3:1-b; requestedVFs=0; requestedMbps=2500; boot=; lagName=; managed=True; isolatedTrunk=False}",
                                                   "@{id=10; name=prod-2; functionType=Ethernet; networkUri=/rest/network-sets/###set_Prod###; portId=Mezz 3:2-b; requestedVFs=0; requestedMbps=2500; boot=; lagName=; managed=True; isolatedTrunk=False}",
                                                   "@{id=13; name=iSCSI-A; functionType=Ethernet; networkUri=/rest/ethernet-networks/###iSCSI-A###; portId=Mezz 3:1-c; requestedVFs=0; requestedMbps=2500; boot=; lagName=; managed=True; isolatedTrunk=False}",
                                                   "@{id=14; name=iSCSI-B; functionType=Ethernet; networkUri=/rest/ethernet-networks/###iSCSI-B###; portId=Mezz 3:2-c; requestedVFs=0; requestedMbps=2500; boot=; lagName=; managed=True; isolatedTrunk=False}"
                                               ]
                           },
    "bootMode":  {
                     "complianceControl":  "Checked",
                     "manageMode":  true,
                     "mode":  "UEFIOptimized",
                     "pxeBootPolicy":  "Auto",
                     "secureBoot":  "Unmanaged"
                 },
    "boot":  {
                 "complianceControl":  "Checked",
                 "manageBoot":  true,
                 "order":  [
                               "HardDisk"
                           ]
             },
    "bios":  {
                 "complianceControl":  "Checked",
                 "manageBios":  true,
                 "overriddenSettings":  [
                                            "@{id=EnergyPerfBias; value=MaxPerf}",
                                            "@{id=MinProcIdlePower; value=NoCStates}",
                                            "@{id=MinProcIdlePkgState; value=NoState}",
                                            "@{id=SubNumaClustering; value=Enabled}",
                                            "@{id=WorkloadProfile; value=Virtualization-MaxPerformance}",
                                            "@{id=NumaGroupSizeOpt; value=Clustered}",
                                            "@{id=IntelUpiPowerManagement; value=Disabled}",
                                            "@{id=PowerRegulator; value=StaticHighPerf}",
                                            "@{id=EnergyEfficientTurbo; value=Disabled}",
                                            "@{id=CollabPowerControl; value=Disabled}",
                                            "@{id=UncoreFreqScaling; value=Maximum}"
                                        ]
             },
    "managementProcessor":  {
                                "complianceControl":  "Unchecked",
                                "manageMp":  false,
                                "mpSettings":  [
                                               ]
                            },
    "localStorage":  {
                         "complianceControl":  "Unchecked",
                         "sasLogicalJBODs":  [
                                             ],
                         "controllers":  [
                                         ]
                     },
    "sanStorage":  {
                       "complianceControl":  "CheckedMinimum",
                       "manageSanStorage":  true,
                       "hostOSType":  "VMware (ESXi)",
                       "sanSystemCredentials":  [
                                                ],
                       "volumeAttachments":  [
                                             ]
                   },
    "category":  "server-profile-templates",
}</t>
  </si>
  <si>
    <t>Es besteht eine Möglichkeit sogenannte Templates für die Compute Module zu erstellen. Dort werden die untenstehenden Einstellungen definiert und an den Profilen der Compute Module geknüpft.</t>
  </si>
  <si>
    <t>Dadurch verienfacht man den Prozess für jeden einzelnen Server individuelle Einstellungen zu bearbeiten. Diese Option ist optional.</t>
  </si>
  <si>
    <t>Den Compute Modulen werden Profile angelegt. Folgende Einstellungen werden definiert:</t>
  </si>
  <si>
    <t>RZ1 Frame 1.1 Compute Modul 1 Bay 4</t>
  </si>
  <si>
    <t>RZ1 Frame 1.1 Compute Modul 2 Bay 5</t>
  </si>
  <si>
    <t>RZ1 Frame 1.1 Compute Modul 3 Bay 6</t>
  </si>
  <si>
    <t>RZ1 Frame 1.1 Compute Modul 1 Bay 7</t>
  </si>
  <si>
    <t>RZ1 Frame 1.2 Compute Modul 1 Bay 4</t>
  </si>
  <si>
    <t>RZ1 Frame 1.2 Compute Modul 2 Bay 5</t>
  </si>
  <si>
    <t>RZ1 Frame 1.2 Compute Modul 3 Bay 6</t>
  </si>
  <si>
    <t>RZ1 Frame 1.2 Compute Modul 1 Bay 7</t>
  </si>
  <si>
    <t>RZ1 Frame 1.3 Compute Modul 1 Bay 4</t>
  </si>
  <si>
    <t>RZ1 Frame 1.3 Compute Modul 2 Bay 5</t>
  </si>
  <si>
    <t>RZ1 Frame 1.3 Compute Modul 3 Bay 6</t>
  </si>
  <si>
    <t>RZ1 Frame 1.3 Compute Modul 1 Bay 7</t>
  </si>
  <si>
    <t>RZ1 Frame 1.3 Compute Modul 2 Bay 12</t>
  </si>
  <si>
    <t>RZ2 Frame 2.1 Compute Modul 1 Bay 4</t>
  </si>
  <si>
    <t>RZ2 Frame 2.1 Compute Modul 2 Bay 5</t>
  </si>
  <si>
    <t>RZ2 Frame 2.1 Compute Modul 3 Bay 6</t>
  </si>
  <si>
    <t>RZ2 Frame 2.1 Compute Modul 1 Bay 7</t>
  </si>
  <si>
    <t>RZ2 Frame 2.2 Compute Modul 1 Bay 4</t>
  </si>
  <si>
    <t>RZ2 Frame 2.2 Compute Modul 2 Bay 5</t>
  </si>
  <si>
    <t>RZ2 Frame 2.2 Compute Modul 3 Bay 6</t>
  </si>
  <si>
    <t>RZ2 Frame 2.2 Compute Modul 1 Bay 7</t>
  </si>
  <si>
    <t>RZ2 Frame 2.3 Compute Modul 1 Bay 4</t>
  </si>
  <si>
    <t>RZ2 Frame 2.3 Compute Modul 2 Bay 5</t>
  </si>
  <si>
    <t>RZ2 Frame 2.3 Compute Modul 3 Bay 6</t>
  </si>
  <si>
    <t>RZ2 Frame 2.3 Compute Modul 1 Bay 7</t>
  </si>
  <si>
    <t>RZ2 Frame 2.3 Compute Modul 2 Bay 12</t>
  </si>
  <si>
    <t>Profilname</t>
  </si>
  <si>
    <t>Automatisch generiert aus Cluster Profil</t>
  </si>
  <si>
    <t>Template gewünscht?</t>
  </si>
  <si>
    <t>Ja, Template wird im Hypervisor Cluster Profil verwendet. Die hier genannten Parameter gelten für das Template</t>
  </si>
  <si>
    <t xml:space="preserve">Netzwerkname (vom VC Konfig) </t>
  </si>
  <si>
    <t>Mezzanine 3:1-a</t>
  </si>
  <si>
    <t>Gewünschte Bandbreite (bis 20Gb)</t>
  </si>
  <si>
    <t>Mezzanine 3:1-b</t>
  </si>
  <si>
    <t>set_Prod #TODO</t>
  </si>
  <si>
    <t>Mezzanine 3:1-c</t>
  </si>
  <si>
    <t>Mezzanine 3:1-d</t>
  </si>
  <si>
    <t>Mezzanine 3:1-e</t>
  </si>
  <si>
    <t>vSphere-vMotion</t>
  </si>
  <si>
    <t>Mezzanine 3:1-f</t>
  </si>
  <si>
    <t>Mezzanine 3:1-g</t>
  </si>
  <si>
    <t>Mezzanine 3:1-h</t>
  </si>
  <si>
    <t>Mezzanine 3:2-a</t>
  </si>
  <si>
    <t>Mezzanine 3:2-b</t>
  </si>
  <si>
    <t>Mezzanine 3:2-c</t>
  </si>
  <si>
    <t>Mezzanine 3:2-d</t>
  </si>
  <si>
    <t>Mezzanine 3:2-e</t>
  </si>
  <si>
    <t>Mezzanine 3:2-f</t>
  </si>
  <si>
    <t>Mezzanine 3:2-g</t>
  </si>
  <si>
    <t>Mezzanine 3:2-h</t>
  </si>
  <si>
    <t>Bootmode</t>
  </si>
  <si>
    <t>UEFI Optimized</t>
  </si>
  <si>
    <t>Spezifische BIOS Settings</t>
  </si>
  <si>
    <t xml:space="preserve"> HPE Synergy Custom SPP 201903 2019 08 25 version 2019.08.25.00</t>
  </si>
  <si>
    <t>A-DCB-STO0001</t>
  </si>
  <si>
    <t>A-DCB-STO0002</t>
  </si>
  <si>
    <t>A-DCB-STO0003</t>
  </si>
  <si>
    <t>B-DCB-STO0001</t>
  </si>
  <si>
    <t>B-DCB-STO0002</t>
  </si>
  <si>
    <t>B-DCB-STO0003</t>
  </si>
  <si>
    <t>Im Network definiert</t>
  </si>
  <si>
    <t>A-DCB-ESX0001ob</t>
  </si>
  <si>
    <t>A-DCB-ESX0002ob</t>
  </si>
  <si>
    <t>A-DCB-ESX0003ob</t>
  </si>
  <si>
    <t>A-DCB-STO0001ob</t>
  </si>
  <si>
    <t>A-DCB-ESX0004OB</t>
  </si>
  <si>
    <t>A-DCB-ESX0005OB</t>
  </si>
  <si>
    <t>A-DCB-ESX0006OB</t>
  </si>
  <si>
    <t>A-DCB-STO0002OB</t>
  </si>
  <si>
    <t>A-DCB-ESX0007OB</t>
  </si>
  <si>
    <t>A-DCB-ESX0008OB</t>
  </si>
  <si>
    <t>A-DCB-ESX0009OB</t>
  </si>
  <si>
    <t>A-DCB-STO0003OB</t>
  </si>
  <si>
    <t>A-DCB-ESX0010OB</t>
  </si>
  <si>
    <t>B-DCB-ESX0001OB</t>
  </si>
  <si>
    <t>B-DCB-ESX0002OB</t>
  </si>
  <si>
    <t>B-DCB-ESX0003OB</t>
  </si>
  <si>
    <t>B-DCB-STO0001OB</t>
  </si>
  <si>
    <t>B-DCB-ESX0004OB</t>
  </si>
  <si>
    <t>B-DCB-ESX0005OB</t>
  </si>
  <si>
    <t>B-DCB-ESX0006OB</t>
  </si>
  <si>
    <t>B-DCB-STO0002OB</t>
  </si>
  <si>
    <t>B-DCB-ESX0007OB</t>
  </si>
  <si>
    <t>B-DCB-ESX0008OB</t>
  </si>
  <si>
    <t>B-DCB-ESX0009OB</t>
  </si>
  <si>
    <t>B-DCB-STO0003OB</t>
  </si>
  <si>
    <t>B-DCB-ESX0010OB</t>
  </si>
  <si>
    <t>iLo-IPv6-Adresse</t>
  </si>
  <si>
    <t>iLo-Subnet</t>
  </si>
  <si>
    <t>iLo-Gateway</t>
  </si>
  <si>
    <t>10.40.196.5</t>
  </si>
  <si>
    <t>10.40.196.6</t>
  </si>
  <si>
    <t>10.40.196.7</t>
  </si>
  <si>
    <t>10.40.196.9</t>
  </si>
  <si>
    <t>10.40.196.10</t>
  </si>
  <si>
    <t>10.40.196.11</t>
  </si>
  <si>
    <t>10.40.196.13</t>
  </si>
  <si>
    <t>10.40.196.14</t>
  </si>
  <si>
    <t>10.40.196.15</t>
  </si>
  <si>
    <t>10.40.196.18</t>
  </si>
  <si>
    <t>10.40.196.19</t>
  </si>
  <si>
    <t>10.40.196.20</t>
  </si>
  <si>
    <t>10.40.196.22</t>
  </si>
  <si>
    <t>10.40.196.23</t>
  </si>
  <si>
    <t>10.40.196.24</t>
  </si>
  <si>
    <t>10.40.196.26</t>
  </si>
  <si>
    <t>10.40.196.27</t>
  </si>
  <si>
    <t>10.40.196.28</t>
  </si>
  <si>
    <t>vMotion Subnet</t>
  </si>
  <si>
    <t>Sonstige Bemerkungen</t>
  </si>
  <si>
    <t>iSCSI Netze</t>
  </si>
  <si>
    <t>Spalte4</t>
  </si>
  <si>
    <t>Spalte5</t>
  </si>
  <si>
    <t>Spalte6</t>
  </si>
  <si>
    <t>Spalte7</t>
  </si>
  <si>
    <t>Spalte8</t>
  </si>
  <si>
    <t>Spalte9</t>
  </si>
  <si>
    <t>Spalte10</t>
  </si>
  <si>
    <t>Spalte11</t>
  </si>
  <si>
    <t>Spalte12</t>
  </si>
  <si>
    <t>Spalte13</t>
  </si>
  <si>
    <t>Spalte14</t>
  </si>
  <si>
    <t>Spalte15</t>
  </si>
  <si>
    <t>Spalte16</t>
  </si>
  <si>
    <t>Spalte17</t>
  </si>
  <si>
    <t>Spalte18</t>
  </si>
  <si>
    <t>Spalte19</t>
  </si>
  <si>
    <t>Spalte20</t>
  </si>
  <si>
    <t>Spalte21</t>
  </si>
  <si>
    <t>Spalte22</t>
  </si>
  <si>
    <t>Spalte23</t>
  </si>
  <si>
    <t>Spalte24</t>
  </si>
  <si>
    <t>Spalte25</t>
  </si>
  <si>
    <t>Spalte26</t>
  </si>
  <si>
    <t>iSCSI-A IPv4-Adresse</t>
  </si>
  <si>
    <t>Aus Network-Range allokiert</t>
  </si>
  <si>
    <t>iSCSI-B IP-Adresse</t>
  </si>
  <si>
    <t>StoreServe Storage System</t>
  </si>
  <si>
    <t>System 1</t>
  </si>
  <si>
    <t>System 2</t>
  </si>
  <si>
    <t>Bemerkungen</t>
  </si>
  <si>
    <t>Storage System Name</t>
  </si>
  <si>
    <t>A-DCB-STO0100</t>
  </si>
  <si>
    <t>B-DCB-STO0100</t>
  </si>
  <si>
    <t>Group name</t>
  </si>
  <si>
    <t>Management IP address</t>
  </si>
  <si>
    <t>10.40.210.40</t>
  </si>
  <si>
    <t>10.40.193.40</t>
  </si>
  <si>
    <t>Discovery IP address</t>
  </si>
  <si>
    <t>10.40.204.150 / 10.40.205.150</t>
  </si>
  <si>
    <t>10.40.204.170 / 10.40.205.170</t>
  </si>
  <si>
    <t>iSCSI only</t>
  </si>
  <si>
    <t>Network address</t>
  </si>
  <si>
    <t>Subnet mask</t>
  </si>
  <si>
    <t>Default gateway</t>
  </si>
  <si>
    <t>Administrator password</t>
  </si>
  <si>
    <t>Controller A diagnostic IP address</t>
  </si>
  <si>
    <t>10.40.210.41</t>
  </si>
  <si>
    <t>10.40.193.41</t>
  </si>
  <si>
    <t>mgmt subnet</t>
  </si>
  <si>
    <t>Controller B diagnostic IP address</t>
  </si>
  <si>
    <t>10.40.210.42</t>
  </si>
  <si>
    <t>10.40.193.42</t>
  </si>
  <si>
    <t>DNS server IP addresses, up to 5</t>
  </si>
  <si>
    <t>Time zone</t>
  </si>
  <si>
    <t>NTP (time) server IP address</t>
  </si>
  <si>
    <t>Subnet Label</t>
  </si>
  <si>
    <t>Nimble A iSCSI-A</t>
  </si>
  <si>
    <t>Nimble A iSCSI-B</t>
  </si>
  <si>
    <t>Nimble B iSCSI-A</t>
  </si>
  <si>
    <t>Nimble B iSCSI-B</t>
  </si>
  <si>
    <t>Network Address</t>
  </si>
  <si>
    <t>Traffic Type:
• Data only
• Management only
• Management + Data</t>
  </si>
  <si>
    <t>data</t>
  </si>
  <si>
    <t>Traffic Assignment – For iSCSI arrays only:
• iSCSI + Group
• iSCSI only
• Group only</t>
  </si>
  <si>
    <t>iscsi_group</t>
  </si>
  <si>
    <t>Discovery IP address – For iSCSI arrays only</t>
  </si>
  <si>
    <t>IP Address Zone – For iSCSI arrays only:
• Single
• Bisect
• Even/Odd</t>
  </si>
  <si>
    <t>single</t>
  </si>
  <si>
    <t>MTU:
• Standard (1500 bytes)
• Jumbo (9000 bytes)
• Custom number of bytes</t>
  </si>
  <si>
    <t>standard</t>
  </si>
  <si>
    <t>VLAN ID – 1 to 4094</t>
  </si>
  <si>
    <t>Interfaces assigned to this subnet:
• CS210 models: eth1, eth2, eth3, eth4
• CS-series 1GbE models: eth1, eth2, eth3, eth4, eth5, eth6
• CS-G-series 10GbE models: eth1, eth2, tg1, tg2, tg3, tg4
• CS300, CS500 and CS700 models: eth1, eth2, eth3, eth4,
eth5, eth6
• AF3000, AF5000, AF7000, AF9000 models: eth1, eth2, eth3,
eth4, eth5, eth6</t>
  </si>
  <si>
    <t>eth1a, eth3a</t>
  </si>
  <si>
    <t>eth1b, eth3b</t>
  </si>
  <si>
    <t>Subnet Type:
• Data only
• Management + data
• VLAN</t>
  </si>
  <si>
    <t>Data IP address – For Data-only subnet type</t>
  </si>
  <si>
    <t>10.40.204.151
10.40.204.152</t>
  </si>
  <si>
    <t>10.40.205.151
10.40.205.152</t>
  </si>
  <si>
    <t>10.40.204.171
10.40.204.172</t>
  </si>
  <si>
    <t>10.40.205.171
10.40.205.172</t>
  </si>
  <si>
    <t>Tagged for VLAN – Enables access to multiple subnets using
tagged Frames</t>
  </si>
  <si>
    <t>untagged</t>
  </si>
  <si>
    <t>Mail Notification</t>
  </si>
  <si>
    <t>Sender (from) email address</t>
  </si>
  <si>
    <t>A-DCB-STO0100@ad.nublar.de</t>
  </si>
  <si>
    <t>B-DCB-STO0100@ad.nublar.de</t>
  </si>
  <si>
    <t>Recipient email addresses</t>
  </si>
  <si>
    <t>SMTP server IP address</t>
  </si>
  <si>
    <t>Call Home</t>
  </si>
  <si>
    <t>HTTP proxy server IP address</t>
  </si>
  <si>
    <t>HTTP proxy server port</t>
  </si>
  <si>
    <t>HTTP proxy server user name</t>
  </si>
  <si>
    <t>HTTP proxy server password</t>
  </si>
  <si>
    <t>Initiatorgroup</t>
  </si>
  <si>
    <t>Befehl create Initiatorgroup</t>
  </si>
  <si>
    <t>ESXi</t>
  </si>
  <si>
    <t>Backup</t>
  </si>
  <si>
    <t>Windows1</t>
  </si>
  <si>
    <t>IQN</t>
  </si>
  <si>
    <t>Befehel create Host</t>
  </si>
  <si>
    <t>foohost</t>
  </si>
  <si>
    <t>iqn.1991-05.com.microsoft:foohost.wag.local</t>
  </si>
  <si>
    <t>Performance Policy</t>
  </si>
  <si>
    <t>Block size(Bytes)</t>
  </si>
  <si>
    <t>Compress</t>
  </si>
  <si>
    <t>Cache</t>
  </si>
  <si>
    <t>Cache Policy</t>
  </si>
  <si>
    <t>Backup Repository</t>
  </si>
  <si>
    <t>Yes</t>
  </si>
  <si>
    <t>normal</t>
  </si>
  <si>
    <t>Exchange 2003 data store</t>
  </si>
  <si>
    <t>Exchange 2007 data store</t>
  </si>
  <si>
    <t>Exchange 2010 data store</t>
  </si>
  <si>
    <t>Exchange log</t>
  </si>
  <si>
    <t>No</t>
  </si>
  <si>
    <t>Hyper-V 2012 VDI Storage</t>
  </si>
  <si>
    <t>Hyper-V 2012 VM Storage</t>
  </si>
  <si>
    <t>Hyper-V CSV</t>
  </si>
  <si>
    <t>Hyper-V VM Storage</t>
  </si>
  <si>
    <t>Oracle OLTP</t>
  </si>
  <si>
    <t>Other Workloads</t>
  </si>
  <si>
    <t>SharePoint</t>
  </si>
  <si>
    <t>SQL Server</t>
  </si>
  <si>
    <t>SQL Server 2012</t>
  </si>
  <si>
    <t>SQL Server Logs</t>
  </si>
  <si>
    <t>Veeam Backup Repository</t>
  </si>
  <si>
    <t>VMware ESX</t>
  </si>
  <si>
    <t>VMware VDI</t>
  </si>
  <si>
    <t>vSphere Datastore for Exchange</t>
  </si>
  <si>
    <t>vSphere Datastore for SQL Server</t>
  </si>
  <si>
    <t>VVol Operating System</t>
  </si>
  <si>
    <t>VVol VDI</t>
  </si>
  <si>
    <t>Windows File Server</t>
  </si>
  <si>
    <t>Folder</t>
  </si>
  <si>
    <t>pool</t>
  </si>
  <si>
    <t>Befehel create Folder</t>
  </si>
  <si>
    <t>foofolder</t>
  </si>
  <si>
    <t>Volume Name</t>
  </si>
  <si>
    <t>Kapa in megabytes</t>
  </si>
  <si>
    <t>Initiator Group</t>
  </si>
  <si>
    <t>An Cluster präsentiert?</t>
  </si>
  <si>
    <t>Befehl Volume erstellen</t>
  </si>
  <si>
    <t>Befehl mount Volume</t>
  </si>
  <si>
    <t>foo</t>
  </si>
  <si>
    <t>yes</t>
  </si>
  <si>
    <t>no</t>
  </si>
  <si>
    <t>SubnetID</t>
  </si>
  <si>
    <t>SubnetMask</t>
  </si>
  <si>
    <t>RangeStart</t>
  </si>
  <si>
    <t>RangeEnd</t>
  </si>
  <si>
    <t>A</t>
  </si>
  <si>
    <t>Range</t>
  </si>
  <si>
    <t>B</t>
  </si>
  <si>
    <t>10.40.193.170</t>
  </si>
  <si>
    <t>AB</t>
  </si>
  <si>
    <t>10.40.206.0</t>
  </si>
  <si>
    <t>10.40.206.11</t>
  </si>
  <si>
    <t>VlanID</t>
  </si>
  <si>
    <t>IPv4Subnet</t>
  </si>
  <si>
    <t>Smartlink</t>
  </si>
  <si>
    <t>PrivateNetwork</t>
  </si>
  <si>
    <t>PreferredBandwidth</t>
  </si>
  <si>
    <t>MaxBandwidth</t>
  </si>
  <si>
    <t>Tagged</t>
  </si>
  <si>
    <t>True</t>
  </si>
  <si>
    <t>False</t>
  </si>
  <si>
    <t>None</t>
  </si>
  <si>
    <t>Management</t>
  </si>
  <si>
    <t>FaultTolerance</t>
  </si>
  <si>
    <t>VMMigration</t>
  </si>
  <si>
    <t>DnsServer1</t>
  </si>
  <si>
    <t>DnsServer2</t>
  </si>
  <si>
    <t>DnsServer3</t>
  </si>
  <si>
    <t>UplinkSet</t>
  </si>
  <si>
    <t>Internal</t>
  </si>
  <si>
    <t>Subnet IPv6</t>
  </si>
  <si>
    <t>Gateway IPv6</t>
  </si>
  <si>
    <t>NetworkSet</t>
  </si>
  <si>
    <t>Synergy Frame 1.1 (A-Master1)</t>
  </si>
  <si>
    <t>Synergy Frame 1.2 (A-Master2)</t>
  </si>
  <si>
    <t>Synergy Frame 1.3 (A-Slave)</t>
  </si>
  <si>
    <t>Synergy Frame 2.1 (B-Master1)</t>
  </si>
  <si>
    <t>Synergy Frame 2.2 (B-Master2)</t>
  </si>
  <si>
    <t>Synergy Frame 2.3 (B-Slave)</t>
  </si>
  <si>
    <t>Concat123</t>
  </si>
  <si>
    <t>A-Master1 ICM3 Port Q3:1</t>
  </si>
  <si>
    <t>A-Master2 ICM6 Port Q3:1</t>
  </si>
  <si>
    <t>A-Master1 ICM3 Port Q3:2</t>
  </si>
  <si>
    <t>A-Master2 ICM 6 Port Q3:2</t>
  </si>
  <si>
    <t>B-Master1 ICM3 Port Q3:1</t>
  </si>
  <si>
    <t>B-Master2 ICM6 Port Q3:1</t>
  </si>
  <si>
    <t>B-Master2 ICM 6 Port Q3:2</t>
  </si>
  <si>
    <t>B-Master1 ICM3 Port Q3:2</t>
  </si>
  <si>
    <t>Remote Support</t>
  </si>
  <si>
    <t>disabled</t>
  </si>
  <si>
    <t>Synergy SPP</t>
  </si>
  <si>
    <t>HPE_Synergy_Custom_SPP_2019.03.20190825_Z7550-96751.iso</t>
  </si>
  <si>
    <t>Artifact Bundle</t>
  </si>
  <si>
    <t>HPE-ESXi-6.7-2019-07-24-v4.2.zip</t>
  </si>
  <si>
    <t>Golden Image</t>
  </si>
  <si>
    <t>NublarEsxiUpdated_GI.zip</t>
  </si>
  <si>
    <t>Hypervisor-Template</t>
  </si>
  <si>
    <t>Allgemeine Parameter</t>
  </si>
  <si>
    <t>hvcp name</t>
  </si>
  <si>
    <t>{{Zone}}-{{Clustername}}</t>
  </si>
  <si>
    <t>{{server_profile_template_name}}aus Step 17</t>
  </si>
  <si>
    <t>OS Deployment Plan</t>
  </si>
  <si>
    <t>{{name}} aus Step 15</t>
  </si>
  <si>
    <t>Hypervisor-Profile Name Prefix</t>
  </si>
  <si>
    <t>Standard vSwitches</t>
  </si>
  <si>
    <t>Uplinks</t>
  </si>
  <si>
    <t>Distributed vSwitches</t>
  </si>
  <si>
    <t>{Zone}}-Prod</t>
  </si>
  <si>
    <t>Network Set</t>
  </si>
  <si>
    <t>Cluster</t>
  </si>
  <si>
    <t>0</t>
  </si>
  <si>
    <t>0-&gt;"General Networks", 1-&gt;"All Networks"</t>
  </si>
  <si>
    <t>{{ ethernet_network.name }}</t>
  </si>
  <si>
    <t>aus spt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</si>
</sst>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8">
    <font>
      <sz val="11"/>
      <color theme="1"/>
      <name val="Calibri"/>
      <family val="2"/>
      <scheme val="minor"/>
    </font>
    <font>
      <b/>
      <sz val="11"/>
      <color theme="0"/>
      <name val="Calibri"/>
      <family val="2"/>
      <scheme val="minor"/>
    </font>
    <font>
      <b/>
      <sz val="11"/>
      <color rgb="FFFF0000"/>
      <name val="Calibri"/>
      <family val="2"/>
      <scheme val="minor"/>
    </font>
    <font>
      <sz val="11"/>
      <color rgb="FFFF0000"/>
      <name val="Calibri"/>
      <family val="2"/>
      <scheme val="minor"/>
    </font>
    <font>
      <sz val="9"/>
      <color indexed="81"/>
      <name val="Segoe UI"/>
      <family val="2"/>
    </font>
    <font>
      <b/>
      <sz val="9"/>
      <color indexed="81"/>
      <name val="Segoe UI"/>
      <family val="2"/>
    </font>
    <font>
      <b/>
      <u/>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2"/>
      <color theme="1"/>
      <name val="Calibri"/>
      <family val="2"/>
      <scheme val="minor"/>
    </font>
    <font>
      <b/>
      <sz val="12"/>
      <color theme="1"/>
      <name val="Calibri"/>
      <family val="2"/>
      <scheme val="minor"/>
    </font>
    <font>
      <b/>
      <sz val="12"/>
      <color rgb="FF000000"/>
      <name val="Calibri"/>
      <family val="2"/>
      <scheme val="minor"/>
    </font>
    <font>
      <sz val="8"/>
      <name val="Calibri"/>
      <family val="2"/>
      <scheme val="minor"/>
    </font>
    <font>
      <sz val="16"/>
      <color theme="1"/>
      <name val="Calibri"/>
      <family val="2"/>
      <scheme val="minor"/>
    </font>
    <font>
      <b/>
      <sz val="13"/>
      <color theme="3"/>
      <name val="Calibri"/>
      <family val="2"/>
      <scheme val="minor"/>
    </font>
    <font>
      <sz val="10"/>
      <name val="Arial"/>
      <family val="2"/>
    </font>
    <font>
      <sz val="9"/>
      <color theme="1"/>
      <name val="Calibri"/>
      <family val="2"/>
      <scheme val="minor"/>
    </font>
    <font>
      <b/>
      <sz val="9"/>
      <color rgb="FFFFFFFF"/>
      <name val="Calibri"/>
      <family val="2"/>
      <charset val="1"/>
      <scheme val="minor"/>
    </font>
    <font>
      <sz val="9"/>
      <color rgb="FF000000"/>
      <name val="Calibri"/>
      <family val="2"/>
      <charset val="1"/>
    </font>
    <font>
      <sz val="9"/>
      <name val="Calibri"/>
      <family val="2"/>
      <scheme val="minor"/>
    </font>
    <font>
      <u/>
      <sz val="11"/>
      <color theme="1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b/>
      <strike/>
      <sz val="11"/>
      <color theme="1"/>
      <name val="Calibri"/>
      <family val="2"/>
      <scheme val="minor"/>
    </font>
    <font>
      <sz val="11"/>
      <color rgb="FF000000"/>
      <name val="Calibri"/>
      <charset val="1"/>
    </font>
    <font>
      <sz val="11"/>
      <color rgb="FF172B4D"/>
      <name val="-Apple-System"/>
      <charset val="1"/>
    </font>
    <font>
      <sz val="11"/>
      <color rgb="FF000000"/>
      <name val="Calibri"/>
      <family val="2"/>
    </font>
    <font>
      <sz val="11"/>
      <color theme="1"/>
      <name val="Courier New"/>
      <family val="3"/>
    </font>
    <font>
      <sz val="14"/>
      <color theme="1"/>
      <name val="Calibri"/>
      <family val="2"/>
      <scheme val="minor"/>
    </font>
    <font>
      <i/>
      <sz val="11"/>
      <color theme="1"/>
      <name val="Calibri"/>
      <family val="2"/>
      <scheme val="minor"/>
    </font>
    <font>
      <u/>
      <sz val="11"/>
      <color theme="1"/>
      <name val="Calibri"/>
      <family val="2"/>
      <scheme val="minor"/>
    </font>
    <font>
      <sz val="11"/>
      <color rgb="FF444444"/>
      <name val="Calibri"/>
      <family val="2"/>
      <charset val="1"/>
    </font>
    <font>
      <sz val="11"/>
      <color rgb="FF000000"/>
      <name val="Calibri"/>
    </font>
    <font>
      <b/>
      <sz val="15"/>
      <color theme="3"/>
      <name val="Calibri"/>
      <family val="2"/>
      <scheme val="minor"/>
    </font>
    <font>
      <sz val="9"/>
      <color theme="1"/>
      <name val="Courier New"/>
      <family val="3"/>
    </font>
    <font>
      <b/>
      <sz val="9"/>
      <color theme="0"/>
      <name val="Courier New"/>
      <family val="3"/>
    </font>
  </fonts>
  <fills count="26">
    <fill>
      <patternFill patternType="none"/>
    </fill>
    <fill>
      <patternFill patternType="gray125"/>
    </fill>
    <fill>
      <patternFill patternType="solid">
        <fgColor theme="3" tint="0.39997558519241921"/>
        <bgColor indexed="64"/>
      </patternFill>
    </fill>
    <fill>
      <patternFill patternType="solid">
        <fgColor theme="4"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5"/>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rgb="FF558ED5"/>
        <bgColor rgb="FF4F81BD"/>
      </patternFill>
    </fill>
    <fill>
      <patternFill patternType="solid">
        <fgColor theme="7" tint="0.79998168889431442"/>
        <bgColor indexed="64"/>
      </patternFill>
    </fill>
    <fill>
      <patternFill patternType="solid">
        <fgColor rgb="FFF2F2F2"/>
        <bgColor indexed="64"/>
      </patternFill>
    </fill>
    <fill>
      <patternFill patternType="solid">
        <fgColor rgb="FFF4B084"/>
        <bgColor indexed="64"/>
      </patternFill>
    </fill>
    <fill>
      <patternFill patternType="solid">
        <fgColor rgb="FFFFFFFF"/>
        <bgColor indexed="64"/>
      </patternFill>
    </fill>
    <fill>
      <patternFill patternType="solid">
        <fgColor rgb="FFF2F2F2"/>
        <bgColor rgb="FF000000"/>
      </patternFill>
    </fill>
    <fill>
      <patternFill patternType="solid">
        <fgColor rgb="FFC6E0B4"/>
        <bgColor indexed="64"/>
      </patternFill>
    </fill>
    <fill>
      <patternFill patternType="solid">
        <fgColor rgb="FFFFD966"/>
        <bgColor indexed="64"/>
      </patternFill>
    </fill>
    <fill>
      <patternFill patternType="solid">
        <fgColor theme="8"/>
        <bgColor theme="8"/>
      </patternFill>
    </fill>
    <fill>
      <patternFill patternType="solid">
        <fgColor theme="8" tint="0.79998168889431442"/>
        <bgColor theme="8" tint="0.79998168889431442"/>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indexed="64"/>
      </right>
      <top/>
      <bottom style="thin">
        <color indexed="64"/>
      </bottom>
      <diagonal/>
    </border>
    <border>
      <left style="thin">
        <color rgb="FF000000"/>
      </left>
      <right/>
      <top/>
      <bottom style="thin">
        <color indexed="64"/>
      </bottom>
      <diagonal/>
    </border>
    <border>
      <left/>
      <right/>
      <top/>
      <bottom style="thick">
        <color theme="4" tint="0.499984740745262"/>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bottom style="thick">
        <color theme="4"/>
      </bottom>
      <diagonal/>
    </border>
    <border>
      <left style="thin">
        <color theme="8" tint="0.39997558519241921"/>
      </left>
      <right/>
      <top style="thin">
        <color theme="8" tint="0.39997558519241921"/>
      </top>
      <bottom style="thin">
        <color theme="8" tint="0.39997558519241921"/>
      </bottom>
      <diagonal/>
    </border>
    <border>
      <left/>
      <right style="thin">
        <color auto="1"/>
      </right>
      <top/>
      <bottom/>
      <diagonal/>
    </border>
  </borders>
  <cellStyleXfs count="6">
    <xf numFmtId="0" fontId="0" fillId="0" borderId="0"/>
    <xf numFmtId="0" fontId="10" fillId="0" borderId="0"/>
    <xf numFmtId="0" fontId="15" fillId="0" borderId="16" applyNumberFormat="0" applyFill="0" applyAlignment="0" applyProtection="0"/>
    <xf numFmtId="0" fontId="17" fillId="0" borderId="0"/>
    <xf numFmtId="0" fontId="21" fillId="0" borderId="0" applyNumberFormat="0" applyFill="0" applyBorder="0" applyAlignment="0" applyProtection="0"/>
    <xf numFmtId="0" fontId="35" fillId="0" borderId="26" applyNumberFormat="0" applyFill="0" applyAlignment="0" applyProtection="0"/>
  </cellStyleXfs>
  <cellXfs count="216">
    <xf numFmtId="0" fontId="0" fillId="0" borderId="0" xfId="0"/>
    <xf numFmtId="0" fontId="0" fillId="0" borderId="1" xfId="0" applyBorder="1"/>
    <xf numFmtId="0" fontId="0" fillId="3" borderId="1" xfId="0" applyFill="1" applyBorder="1"/>
    <xf numFmtId="14" fontId="0" fillId="3" borderId="1" xfId="0" applyNumberFormat="1" applyFill="1" applyBorder="1" applyAlignment="1">
      <alignment horizontal="left"/>
    </xf>
    <xf numFmtId="0" fontId="1" fillId="2" borderId="2" xfId="0" applyFont="1" applyFill="1" applyBorder="1"/>
    <xf numFmtId="0" fontId="1" fillId="2" borderId="3" xfId="0" applyFont="1" applyFill="1" applyBorder="1"/>
    <xf numFmtId="0" fontId="0" fillId="0" borderId="3" xfId="0" applyBorder="1"/>
    <xf numFmtId="0" fontId="0" fillId="0" borderId="2" xfId="0" applyBorder="1"/>
    <xf numFmtId="0" fontId="0" fillId="0" borderId="5" xfId="0" applyBorder="1"/>
    <xf numFmtId="0" fontId="0" fillId="0" borderId="7" xfId="0" applyBorder="1"/>
    <xf numFmtId="0" fontId="0" fillId="0" borderId="6" xfId="0" applyBorder="1"/>
    <xf numFmtId="0" fontId="0" fillId="0" borderId="4" xfId="0" applyBorder="1"/>
    <xf numFmtId="0" fontId="0" fillId="0" borderId="8" xfId="0" applyBorder="1"/>
    <xf numFmtId="0" fontId="0" fillId="0" borderId="9" xfId="0" applyBorder="1"/>
    <xf numFmtId="0" fontId="1" fillId="4" borderId="8" xfId="0" applyFont="1" applyFill="1" applyBorder="1"/>
    <xf numFmtId="0" fontId="0" fillId="0" borderId="1" xfId="0" applyBorder="1" applyAlignment="1">
      <alignment horizontal="left"/>
    </xf>
    <xf numFmtId="0" fontId="0" fillId="0" borderId="1" xfId="0" applyBorder="1" applyAlignment="1">
      <alignment horizontal="left" vertical="center"/>
    </xf>
    <xf numFmtId="14" fontId="0" fillId="3" borderId="1" xfId="0" applyNumberFormat="1" applyFill="1" applyBorder="1" applyAlignment="1">
      <alignment horizontal="left" vertical="center"/>
    </xf>
    <xf numFmtId="0" fontId="0" fillId="0" borderId="0" xfId="0" applyAlignment="1">
      <alignment vertical="top" wrapText="1"/>
    </xf>
    <xf numFmtId="0" fontId="0" fillId="7" borderId="0" xfId="0" applyFill="1"/>
    <xf numFmtId="0" fontId="6" fillId="0" borderId="0" xfId="0" applyFont="1"/>
    <xf numFmtId="0" fontId="6" fillId="6" borderId="0" xfId="0" applyFont="1" applyFill="1"/>
    <xf numFmtId="0" fontId="0" fillId="0" borderId="1" xfId="0" applyBorder="1" applyAlignment="1">
      <alignment horizontal="left" wrapText="1"/>
    </xf>
    <xf numFmtId="0" fontId="0" fillId="0" borderId="6" xfId="0" applyBorder="1" applyAlignment="1">
      <alignment horizontal="left"/>
    </xf>
    <xf numFmtId="0" fontId="0" fillId="0" borderId="1" xfId="0" applyBorder="1" applyAlignment="1">
      <alignment horizontal="center"/>
    </xf>
    <xf numFmtId="0" fontId="0" fillId="0" borderId="10" xfId="0" applyBorder="1"/>
    <xf numFmtId="0" fontId="1" fillId="2" borderId="13" xfId="0" applyFont="1" applyFill="1" applyBorder="1"/>
    <xf numFmtId="0" fontId="0" fillId="0" borderId="0" xfId="0" applyAlignment="1">
      <alignment horizontal="left"/>
    </xf>
    <xf numFmtId="0" fontId="0" fillId="5" borderId="12" xfId="0" applyFill="1" applyBorder="1"/>
    <xf numFmtId="0" fontId="0" fillId="5" borderId="1" xfId="0" applyFill="1" applyBorder="1"/>
    <xf numFmtId="0" fontId="7" fillId="0" borderId="0" xfId="0" applyFont="1"/>
    <xf numFmtId="0" fontId="1" fillId="4" borderId="11" xfId="0" applyFont="1" applyFill="1" applyBorder="1"/>
    <xf numFmtId="0" fontId="0" fillId="0" borderId="3" xfId="0" applyBorder="1" applyAlignment="1">
      <alignment horizontal="left"/>
    </xf>
    <xf numFmtId="0" fontId="0" fillId="0" borderId="5" xfId="0" applyBorder="1" applyAlignment="1">
      <alignment horizontal="left"/>
    </xf>
    <xf numFmtId="0" fontId="1" fillId="4" borderId="14" xfId="0" applyFont="1" applyFill="1" applyBorder="1"/>
    <xf numFmtId="0" fontId="1" fillId="4" borderId="15" xfId="0" applyFont="1" applyFill="1" applyBorder="1"/>
    <xf numFmtId="0" fontId="3" fillId="0" borderId="3" xfId="0" applyFont="1" applyBorder="1"/>
    <xf numFmtId="0" fontId="0" fillId="0" borderId="12" xfId="0" applyBorder="1"/>
    <xf numFmtId="0" fontId="0" fillId="0" borderId="3" xfId="0" applyBorder="1" applyAlignment="1">
      <alignment vertical="center" wrapText="1"/>
    </xf>
    <xf numFmtId="0" fontId="0" fillId="0" borderId="3" xfId="0" applyBorder="1" applyAlignment="1">
      <alignment horizontal="left" vertical="center"/>
    </xf>
    <xf numFmtId="0" fontId="0" fillId="0" borderId="1" xfId="0" applyBorder="1" applyAlignment="1">
      <alignment wrapText="1"/>
    </xf>
    <xf numFmtId="3" fontId="0" fillId="0" borderId="1" xfId="0" applyNumberFormat="1" applyBorder="1" applyAlignment="1">
      <alignment vertical="top" shrinkToFit="1"/>
    </xf>
    <xf numFmtId="0" fontId="0" fillId="0" borderId="3" xfId="0" applyBorder="1" applyAlignment="1">
      <alignment horizontal="left" vertical="center" wrapText="1"/>
    </xf>
    <xf numFmtId="0" fontId="0" fillId="0" borderId="1" xfId="0" applyBorder="1" applyAlignment="1">
      <alignment vertical="center" wrapText="1"/>
    </xf>
    <xf numFmtId="0" fontId="0" fillId="5" borderId="1" xfId="0" applyFill="1" applyBorder="1" applyAlignment="1">
      <alignment vertical="top" shrinkToFit="1"/>
    </xf>
    <xf numFmtId="3" fontId="0" fillId="5" borderId="1" xfId="0" applyNumberFormat="1" applyFill="1" applyBorder="1" applyAlignment="1">
      <alignment vertical="top" shrinkToFit="1"/>
    </xf>
    <xf numFmtId="0" fontId="8" fillId="0" borderId="9" xfId="0" applyFont="1" applyBorder="1" applyAlignment="1">
      <alignment wrapText="1"/>
    </xf>
    <xf numFmtId="0" fontId="9" fillId="0" borderId="0" xfId="0" applyFont="1"/>
    <xf numFmtId="0" fontId="0" fillId="0" borderId="1" xfId="0" applyNumberFormat="1" applyBorder="1" applyAlignment="1">
      <alignment horizontal="left"/>
    </xf>
    <xf numFmtId="0" fontId="8" fillId="0" borderId="5" xfId="0" applyFont="1" applyFill="1" applyBorder="1"/>
    <xf numFmtId="0" fontId="0" fillId="0" borderId="5" xfId="0" applyFill="1" applyBorder="1"/>
    <xf numFmtId="0" fontId="0" fillId="0" borderId="5" xfId="0" applyFill="1" applyBorder="1" applyAlignment="1">
      <alignment wrapText="1"/>
    </xf>
    <xf numFmtId="0" fontId="0" fillId="0" borderId="0" xfId="0" applyFill="1" applyBorder="1"/>
    <xf numFmtId="0" fontId="0" fillId="0" borderId="0" xfId="0" applyFont="1" applyFill="1" applyBorder="1"/>
    <xf numFmtId="0" fontId="1" fillId="0" borderId="0" xfId="0" applyFont="1" applyFill="1" applyBorder="1"/>
    <xf numFmtId="14" fontId="0" fillId="0" borderId="0" xfId="0" applyNumberFormat="1"/>
    <xf numFmtId="164" fontId="0" fillId="0" borderId="0" xfId="0" applyNumberFormat="1"/>
    <xf numFmtId="0" fontId="7" fillId="8" borderId="0" xfId="0" applyFont="1" applyFill="1" applyAlignment="1">
      <alignment horizontal="center" vertical="center" wrapText="1"/>
    </xf>
    <xf numFmtId="0" fontId="0" fillId="0" borderId="0" xfId="0" applyAlignment="1">
      <alignment vertical="center"/>
    </xf>
    <xf numFmtId="0" fontId="0" fillId="0" borderId="0" xfId="0" applyAlignment="1">
      <alignment horizontal="left" vertical="center" wrapText="1"/>
    </xf>
    <xf numFmtId="0" fontId="9" fillId="9" borderId="0" xfId="0" applyFont="1" applyFill="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0" fillId="0" borderId="0" xfId="0" quotePrefix="1" applyAlignment="1">
      <alignment horizontal="center" vertical="center"/>
    </xf>
    <xf numFmtId="0" fontId="9" fillId="9" borderId="0" xfId="0" applyFont="1" applyFill="1" applyAlignment="1">
      <alignment horizontal="left" vertical="center" wrapText="1"/>
    </xf>
    <xf numFmtId="0" fontId="11" fillId="10" borderId="0" xfId="1" applyFont="1" applyFill="1" applyAlignment="1">
      <alignment horizontal="center" vertical="center"/>
    </xf>
    <xf numFmtId="0" fontId="11" fillId="10" borderId="0" xfId="1" applyFont="1" applyFill="1" applyAlignment="1">
      <alignment horizontal="center" vertical="center" wrapText="1"/>
    </xf>
    <xf numFmtId="0" fontId="11" fillId="11" borderId="0" xfId="1" applyFont="1" applyFill="1" applyAlignment="1">
      <alignment vertical="center"/>
    </xf>
    <xf numFmtId="0" fontId="10" fillId="12" borderId="0" xfId="1" applyFill="1" applyAlignment="1">
      <alignment horizontal="center" vertical="center"/>
    </xf>
    <xf numFmtId="0" fontId="10" fillId="6" borderId="0" xfId="1" applyFill="1" applyAlignment="1">
      <alignment horizontal="center" vertical="center"/>
    </xf>
    <xf numFmtId="0" fontId="10" fillId="13" borderId="0" xfId="1" applyFill="1" applyAlignment="1">
      <alignment horizontal="center" vertical="center"/>
    </xf>
    <xf numFmtId="0" fontId="11" fillId="11" borderId="0" xfId="1" applyFont="1" applyFill="1" applyAlignment="1">
      <alignment vertical="center" wrapText="1"/>
    </xf>
    <xf numFmtId="0" fontId="12" fillId="11" borderId="0" xfId="1" applyFont="1" applyFill="1" applyAlignment="1">
      <alignment vertical="center" wrapText="1"/>
    </xf>
    <xf numFmtId="0" fontId="0" fillId="0" borderId="0" xfId="0" applyAlignment="1">
      <alignment vertical="center" wrapText="1"/>
    </xf>
    <xf numFmtId="0" fontId="0" fillId="0" borderId="0" xfId="0" applyBorder="1"/>
    <xf numFmtId="0" fontId="0" fillId="13" borderId="0" xfId="0" applyFill="1"/>
    <xf numFmtId="0" fontId="0" fillId="14" borderId="0" xfId="0" applyFill="1"/>
    <xf numFmtId="0" fontId="0" fillId="15" borderId="0" xfId="0" applyFill="1"/>
    <xf numFmtId="0" fontId="0" fillId="13" borderId="0" xfId="0" applyFill="1" applyBorder="1"/>
    <xf numFmtId="0" fontId="6" fillId="0" borderId="0" xfId="0" applyFont="1" applyAlignment="1">
      <alignment vertical="center"/>
    </xf>
    <xf numFmtId="0" fontId="0" fillId="13" borderId="0" xfId="0" applyFill="1" applyAlignment="1">
      <alignment vertical="center" wrapText="1"/>
    </xf>
    <xf numFmtId="0" fontId="0" fillId="13" borderId="0" xfId="0" applyFill="1" applyAlignment="1">
      <alignment horizontal="left" vertical="center" wrapText="1"/>
    </xf>
    <xf numFmtId="0" fontId="0" fillId="13" borderId="0" xfId="0" applyFill="1" applyAlignment="1">
      <alignment vertical="center"/>
    </xf>
    <xf numFmtId="0" fontId="0" fillId="0" borderId="1" xfId="0" applyBorder="1" applyAlignment="1">
      <alignment vertical="top" shrinkToFit="1"/>
    </xf>
    <xf numFmtId="0" fontId="0" fillId="14" borderId="0" xfId="0" applyFill="1" applyBorder="1"/>
    <xf numFmtId="0" fontId="0" fillId="6" borderId="0" xfId="0" applyFill="1" applyAlignment="1">
      <alignment vertical="center"/>
    </xf>
    <xf numFmtId="0" fontId="7"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2" xfId="0" applyBorder="1" applyAlignment="1">
      <alignment wrapText="1"/>
    </xf>
    <xf numFmtId="0" fontId="0" fillId="0" borderId="3" xfId="0" applyBorder="1" applyAlignment="1">
      <alignment vertical="center"/>
    </xf>
    <xf numFmtId="0" fontId="3" fillId="0" borderId="0" xfId="0" applyFont="1" applyAlignment="1">
      <alignment vertical="center"/>
    </xf>
    <xf numFmtId="0" fontId="9" fillId="0" borderId="2" xfId="0" applyFont="1" applyBorder="1" applyAlignment="1">
      <alignment vertical="center" wrapText="1"/>
    </xf>
    <xf numFmtId="0" fontId="0" fillId="0" borderId="2" xfId="0" applyBorder="1" applyAlignment="1">
      <alignment vertical="center"/>
    </xf>
    <xf numFmtId="0" fontId="0" fillId="0" borderId="2" xfId="0" applyBorder="1" applyAlignment="1">
      <alignment horizontal="left" vertical="center"/>
    </xf>
    <xf numFmtId="0" fontId="0" fillId="0" borderId="5" xfId="0" applyBorder="1" applyAlignment="1">
      <alignment vertical="center"/>
    </xf>
    <xf numFmtId="14" fontId="0" fillId="0" borderId="0" xfId="0" applyNumberFormat="1" applyAlignment="1">
      <alignment vertical="center"/>
    </xf>
    <xf numFmtId="20" fontId="0" fillId="0" borderId="0" xfId="0" applyNumberFormat="1" applyAlignment="1">
      <alignment vertical="center"/>
    </xf>
    <xf numFmtId="164" fontId="0" fillId="0" borderId="0" xfId="0" applyNumberFormat="1" applyAlignment="1">
      <alignment vertical="center"/>
    </xf>
    <xf numFmtId="0" fontId="15" fillId="0" borderId="16" xfId="2"/>
    <xf numFmtId="0" fontId="15" fillId="0" borderId="16" xfId="2" applyAlignment="1">
      <alignment horizontal="center"/>
    </xf>
    <xf numFmtId="0" fontId="16" fillId="0" borderId="0" xfId="0" applyFont="1"/>
    <xf numFmtId="0" fontId="0" fillId="0" borderId="0" xfId="0" quotePrefix="1"/>
    <xf numFmtId="0" fontId="8" fillId="0" borderId="1" xfId="0" applyFont="1" applyFill="1" applyBorder="1"/>
    <xf numFmtId="14" fontId="0" fillId="0" borderId="1" xfId="0" applyNumberFormat="1" applyBorder="1" applyAlignment="1">
      <alignment horizontal="left"/>
    </xf>
    <xf numFmtId="49" fontId="18" fillId="16" borderId="1" xfId="3" applyNumberFormat="1" applyFont="1" applyFill="1" applyBorder="1" applyAlignment="1">
      <alignment horizontal="center" vertical="center"/>
    </xf>
    <xf numFmtId="0" fontId="17" fillId="0" borderId="1" xfId="3" applyFont="1" applyBorder="1"/>
    <xf numFmtId="0" fontId="17" fillId="0" borderId="1" xfId="3" applyFont="1" applyBorder="1" applyAlignment="1">
      <alignment horizontal="center" vertical="center"/>
    </xf>
    <xf numFmtId="49" fontId="19" fillId="0" borderId="1" xfId="3" applyNumberFormat="1" applyFont="1" applyBorder="1" applyAlignment="1">
      <alignment vertical="center"/>
    </xf>
    <xf numFmtId="0" fontId="17" fillId="17" borderId="1" xfId="3" applyFont="1" applyFill="1" applyBorder="1" applyAlignment="1">
      <alignment horizontal="center" vertical="center"/>
    </xf>
    <xf numFmtId="0" fontId="17" fillId="17" borderId="1" xfId="3" applyFont="1" applyFill="1" applyBorder="1"/>
    <xf numFmtId="49" fontId="19" fillId="17" borderId="1" xfId="3" applyNumberFormat="1" applyFont="1" applyFill="1" applyBorder="1" applyAlignment="1">
      <alignment vertical="center"/>
    </xf>
    <xf numFmtId="0" fontId="20" fillId="17" borderId="1" xfId="3" applyFont="1" applyFill="1" applyBorder="1"/>
    <xf numFmtId="49" fontId="18" fillId="16" borderId="1" xfId="3" applyNumberFormat="1" applyFont="1" applyFill="1" applyBorder="1"/>
    <xf numFmtId="0" fontId="17" fillId="0" borderId="1" xfId="3" applyBorder="1"/>
    <xf numFmtId="0" fontId="17" fillId="0" borderId="9" xfId="3" applyFont="1" applyBorder="1"/>
    <xf numFmtId="49" fontId="18" fillId="16" borderId="9" xfId="3" applyNumberFormat="1" applyFont="1" applyFill="1" applyBorder="1" applyAlignment="1">
      <alignment horizontal="center" vertical="center"/>
    </xf>
    <xf numFmtId="49" fontId="18" fillId="16" borderId="9" xfId="3" applyNumberFormat="1" applyFont="1" applyFill="1" applyBorder="1"/>
    <xf numFmtId="0" fontId="20" fillId="17" borderId="1" xfId="3" applyFont="1" applyFill="1" applyBorder="1" applyAlignment="1">
      <alignment horizontal="center"/>
    </xf>
    <xf numFmtId="0" fontId="8" fillId="6" borderId="0" xfId="0" applyFont="1" applyFill="1" applyAlignment="1">
      <alignment vertical="center"/>
    </xf>
    <xf numFmtId="0" fontId="7" fillId="0" borderId="8" xfId="0" applyFont="1" applyBorder="1"/>
    <xf numFmtId="0" fontId="0" fillId="5" borderId="3" xfId="0" applyFill="1" applyBorder="1"/>
    <xf numFmtId="0" fontId="0" fillId="5" borderId="5" xfId="0" applyFill="1" applyBorder="1"/>
    <xf numFmtId="3" fontId="0" fillId="5" borderId="6" xfId="0" applyNumberFormat="1" applyFill="1" applyBorder="1" applyAlignment="1">
      <alignment vertical="top" shrinkToFit="1"/>
    </xf>
    <xf numFmtId="20" fontId="0" fillId="0" borderId="0" xfId="0" applyNumberFormat="1"/>
    <xf numFmtId="0" fontId="0" fillId="0" borderId="6" xfId="0" applyBorder="1" applyAlignment="1">
      <alignment horizontal="center"/>
    </xf>
    <xf numFmtId="0" fontId="0" fillId="0" borderId="1" xfId="0" applyBorder="1" applyAlignment="1">
      <alignment horizontal="center" wrapText="1"/>
    </xf>
    <xf numFmtId="0" fontId="21" fillId="0" borderId="1" xfId="4" applyBorder="1"/>
    <xf numFmtId="0" fontId="0" fillId="0" borderId="0" xfId="0" applyAlignment="1">
      <alignment horizontal="left" vertical="top"/>
    </xf>
    <xf numFmtId="0" fontId="22" fillId="9" borderId="0" xfId="0" applyFont="1" applyFill="1" applyAlignment="1">
      <alignment horizontal="left" vertical="center"/>
    </xf>
    <xf numFmtId="0" fontId="23" fillId="0" borderId="0" xfId="0" applyFont="1" applyAlignment="1">
      <alignment horizontal="center" vertical="center"/>
    </xf>
    <xf numFmtId="0" fontId="24" fillId="0" borderId="0" xfId="0" applyFont="1" applyAlignment="1">
      <alignment horizontal="center" vertical="center"/>
    </xf>
    <xf numFmtId="0" fontId="23" fillId="0" borderId="0" xfId="0" applyFont="1" applyAlignment="1">
      <alignment horizontal="left" vertical="center"/>
    </xf>
    <xf numFmtId="0" fontId="23" fillId="0" borderId="0" xfId="0" quotePrefix="1" applyFont="1" applyAlignment="1">
      <alignment horizontal="center" vertical="center"/>
    </xf>
    <xf numFmtId="0" fontId="23" fillId="0" borderId="0" xfId="0" applyFont="1" applyAlignment="1">
      <alignment vertical="center"/>
    </xf>
    <xf numFmtId="0" fontId="23" fillId="0" borderId="0" xfId="0" applyFont="1" applyAlignment="1">
      <alignment horizontal="right" vertical="center"/>
    </xf>
    <xf numFmtId="0" fontId="21" fillId="0" borderId="2" xfId="4" applyBorder="1" applyAlignment="1">
      <alignment horizontal="left" vertical="center"/>
    </xf>
    <xf numFmtId="0" fontId="0" fillId="0" borderId="2" xfId="0" applyBorder="1" applyAlignment="1">
      <alignment vertical="center" wrapText="1"/>
    </xf>
    <xf numFmtId="0" fontId="25" fillId="8" borderId="0" xfId="0" applyFont="1" applyFill="1" applyAlignment="1">
      <alignment horizontal="center" vertical="center" wrapText="1"/>
    </xf>
    <xf numFmtId="0" fontId="26" fillId="0" borderId="0" xfId="0" applyFont="1"/>
    <xf numFmtId="0" fontId="3" fillId="18" borderId="0" xfId="0" applyFont="1" applyFill="1" applyAlignment="1">
      <alignment horizontal="left" vertical="center"/>
    </xf>
    <xf numFmtId="0" fontId="0" fillId="18" borderId="0" xfId="0" applyFill="1" applyAlignment="1">
      <alignment vertical="center"/>
    </xf>
    <xf numFmtId="0" fontId="0" fillId="0" borderId="3" xfId="0" quotePrefix="1" applyBorder="1"/>
    <xf numFmtId="0" fontId="0" fillId="0" borderId="2" xfId="0" applyBorder="1" applyAlignment="1">
      <alignment horizontal="left"/>
    </xf>
    <xf numFmtId="0" fontId="0" fillId="19" borderId="0" xfId="0" applyFill="1"/>
    <xf numFmtId="0" fontId="0" fillId="20" borderId="0" xfId="0" applyFill="1"/>
    <xf numFmtId="0" fontId="27" fillId="0" borderId="0" xfId="0" applyFont="1"/>
    <xf numFmtId="3" fontId="0" fillId="0" borderId="0" xfId="0" applyNumberFormat="1" applyAlignment="1">
      <alignment horizontal="left" vertical="center" wrapText="1"/>
    </xf>
    <xf numFmtId="0" fontId="28" fillId="21" borderId="1" xfId="0" applyFont="1" applyFill="1" applyBorder="1" applyAlignment="1">
      <alignment horizontal="center" vertical="center"/>
    </xf>
    <xf numFmtId="0" fontId="28" fillId="21" borderId="3" xfId="0" applyFont="1" applyFill="1" applyBorder="1" applyAlignment="1">
      <alignment horizontal="center" vertical="center"/>
    </xf>
    <xf numFmtId="0" fontId="28" fillId="21" borderId="3" xfId="0" applyFont="1" applyFill="1" applyBorder="1" applyAlignment="1">
      <alignment horizontal="center" vertical="center" wrapText="1"/>
    </xf>
    <xf numFmtId="0" fontId="28" fillId="0" borderId="8" xfId="0" applyFont="1" applyFill="1" applyBorder="1" applyAlignment="1">
      <alignment horizontal="center" vertical="center"/>
    </xf>
    <xf numFmtId="0" fontId="28" fillId="0" borderId="8" xfId="0" applyFont="1" applyFill="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left"/>
    </xf>
    <xf numFmtId="0" fontId="0" fillId="0" borderId="0" xfId="0" applyBorder="1" applyAlignment="1">
      <alignment wrapText="1"/>
    </xf>
    <xf numFmtId="3" fontId="0" fillId="0" borderId="0" xfId="0" applyNumberFormat="1" applyBorder="1" applyAlignment="1">
      <alignment vertical="top" shrinkToFit="1"/>
    </xf>
    <xf numFmtId="0" fontId="0" fillId="0" borderId="0" xfId="0" applyBorder="1" applyAlignment="1">
      <alignment vertical="top" shrinkToFit="1"/>
    </xf>
    <xf numFmtId="0" fontId="0" fillId="5" borderId="0" xfId="0" applyFill="1" applyBorder="1"/>
    <xf numFmtId="3" fontId="0" fillId="5" borderId="0" xfId="0" applyNumberFormat="1" applyFill="1" applyBorder="1" applyAlignment="1">
      <alignment vertical="top" shrinkToFit="1"/>
    </xf>
    <xf numFmtId="0" fontId="0" fillId="0" borderId="20" xfId="0" applyBorder="1"/>
    <xf numFmtId="0" fontId="0" fillId="0" borderId="21" xfId="0" applyBorder="1"/>
    <xf numFmtId="0" fontId="0" fillId="0" borderId="21" xfId="0" quotePrefix="1" applyBorder="1"/>
    <xf numFmtId="14" fontId="0" fillId="0" borderId="21" xfId="0" quotePrefix="1" applyNumberFormat="1" applyBorder="1"/>
    <xf numFmtId="0" fontId="0" fillId="0" borderId="22" xfId="0" applyBorder="1"/>
    <xf numFmtId="0" fontId="0" fillId="0" borderId="23" xfId="0" applyBorder="1"/>
    <xf numFmtId="0" fontId="32" fillId="0" borderId="20" xfId="0" applyFont="1" applyBorder="1"/>
    <xf numFmtId="0" fontId="32" fillId="0" borderId="0" xfId="0" applyFont="1" applyBorder="1"/>
    <xf numFmtId="0" fontId="0" fillId="0" borderId="25" xfId="0" applyBorder="1"/>
    <xf numFmtId="0" fontId="32" fillId="0" borderId="21" xfId="0" applyFont="1" applyBorder="1"/>
    <xf numFmtId="0" fontId="33" fillId="0" borderId="0" xfId="0" applyFont="1" applyAlignment="1">
      <alignment horizontal="center" vertical="center"/>
    </xf>
    <xf numFmtId="0" fontId="0" fillId="0" borderId="0" xfId="0" applyFill="1" applyAlignment="1">
      <alignment horizontal="center" vertical="center"/>
    </xf>
    <xf numFmtId="0" fontId="7" fillId="22" borderId="0" xfId="0" applyFont="1" applyFill="1" applyAlignment="1">
      <alignment horizontal="center" vertical="center"/>
    </xf>
    <xf numFmtId="0" fontId="7" fillId="23" borderId="0" xfId="0" applyFont="1" applyFill="1" applyAlignment="1">
      <alignment horizontal="center" vertical="center"/>
    </xf>
    <xf numFmtId="0" fontId="0" fillId="19" borderId="0" xfId="0" applyFill="1" applyBorder="1"/>
    <xf numFmtId="0" fontId="0" fillId="20" borderId="0" xfId="0" applyFill="1" applyBorder="1"/>
    <xf numFmtId="0" fontId="33" fillId="0" borderId="0" xfId="0" applyFont="1"/>
    <xf numFmtId="0" fontId="34" fillId="0" borderId="0" xfId="0" applyFont="1" applyBorder="1" applyAlignment="1">
      <alignment horizontal="center" vertical="center" wrapText="1"/>
    </xf>
    <xf numFmtId="0" fontId="33" fillId="13" borderId="0" xfId="0" applyFont="1" applyFill="1" applyAlignment="1">
      <alignment horizontal="center" vertical="center"/>
    </xf>
    <xf numFmtId="0" fontId="0" fillId="13" borderId="0" xfId="0" quotePrefix="1" applyFill="1" applyAlignment="1">
      <alignment horizontal="center" vertical="center"/>
    </xf>
    <xf numFmtId="0" fontId="0" fillId="13" borderId="0" xfId="0" applyFill="1" applyAlignment="1">
      <alignment horizontal="center" vertical="center"/>
    </xf>
    <xf numFmtId="0" fontId="0" fillId="13" borderId="0" xfId="0" applyFill="1" applyAlignment="1">
      <alignment horizontal="center" vertical="center" wrapText="1"/>
    </xf>
    <xf numFmtId="0" fontId="0" fillId="0" borderId="20" xfId="0" applyFill="1" applyBorder="1"/>
    <xf numFmtId="0" fontId="0" fillId="0" borderId="21" xfId="0" applyFill="1" applyBorder="1"/>
    <xf numFmtId="0" fontId="21" fillId="0" borderId="0" xfId="4"/>
    <xf numFmtId="0" fontId="35" fillId="0" borderId="26" xfId="5"/>
    <xf numFmtId="0" fontId="35" fillId="0" borderId="26" xfId="5" applyAlignment="1">
      <alignment wrapText="1"/>
    </xf>
    <xf numFmtId="0" fontId="36" fillId="0" borderId="0" xfId="0" applyFont="1"/>
    <xf numFmtId="0" fontId="0" fillId="0" borderId="28" xfId="0" applyBorder="1"/>
    <xf numFmtId="0" fontId="37" fillId="24" borderId="27" xfId="0" applyFont="1" applyFill="1" applyBorder="1"/>
    <xf numFmtId="0" fontId="36" fillId="25" borderId="27" xfId="0" applyFont="1" applyFill="1" applyBorder="1"/>
    <xf numFmtId="0" fontId="36" fillId="0" borderId="27" xfId="0" applyFont="1" applyBorder="1"/>
    <xf numFmtId="0" fontId="0" fillId="0" borderId="17" xfId="0" applyBorder="1"/>
    <xf numFmtId="0" fontId="14" fillId="7" borderId="0" xfId="0" applyFont="1" applyFill="1" applyAlignment="1">
      <alignment horizontal="center" vertical="center"/>
    </xf>
    <xf numFmtId="0" fontId="0" fillId="0" borderId="0" xfId="0" applyAlignment="1">
      <alignment horizontal="left" vertical="top" wrapText="1"/>
    </xf>
    <xf numFmtId="0" fontId="28" fillId="0" borderId="17" xfId="0" applyFont="1" applyFill="1" applyBorder="1" applyAlignment="1">
      <alignment horizontal="center" vertical="center"/>
    </xf>
    <xf numFmtId="0" fontId="28" fillId="0" borderId="10" xfId="0" applyFont="1" applyFill="1" applyBorder="1" applyAlignment="1">
      <alignment horizontal="center" vertical="center"/>
    </xf>
    <xf numFmtId="0" fontId="28" fillId="0" borderId="9" xfId="0" applyFont="1" applyFill="1" applyBorder="1" applyAlignment="1">
      <alignment horizontal="center" vertical="center"/>
    </xf>
    <xf numFmtId="0" fontId="2" fillId="7" borderId="0" xfId="0" applyFont="1" applyFill="1" applyAlignment="1">
      <alignment horizontal="center" vertical="center" textRotation="90"/>
    </xf>
    <xf numFmtId="0" fontId="30" fillId="0" borderId="18" xfId="0" applyFont="1" applyBorder="1" applyAlignment="1">
      <alignment horizontal="center"/>
    </xf>
    <xf numFmtId="0" fontId="30" fillId="0" borderId="19"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30" fillId="0" borderId="24" xfId="0" applyFont="1" applyBorder="1" applyAlignment="1">
      <alignment horizontal="center"/>
    </xf>
    <xf numFmtId="0" fontId="31" fillId="0" borderId="20" xfId="0" applyFont="1" applyBorder="1" applyAlignment="1">
      <alignment horizontal="center"/>
    </xf>
    <xf numFmtId="0" fontId="31" fillId="0" borderId="0" xfId="0" applyFont="1" applyBorder="1" applyAlignment="1">
      <alignment horizontal="center"/>
    </xf>
    <xf numFmtId="0" fontId="31" fillId="0" borderId="21" xfId="0" applyFont="1" applyBorder="1" applyAlignment="1">
      <alignment horizontal="center"/>
    </xf>
    <xf numFmtId="0" fontId="7" fillId="0" borderId="0" xfId="0" applyFont="1" applyBorder="1" applyAlignment="1">
      <alignment horizontal="center"/>
    </xf>
    <xf numFmtId="0" fontId="0" fillId="0" borderId="20" xfId="0" applyBorder="1" applyAlignment="1">
      <alignment horizontal="center"/>
    </xf>
    <xf numFmtId="0" fontId="0" fillId="0" borderId="0" xfId="0" applyBorder="1" applyAlignment="1">
      <alignment horizontal="center"/>
    </xf>
    <xf numFmtId="0" fontId="0" fillId="0" borderId="21" xfId="0" applyBorder="1" applyAlignment="1">
      <alignment horizontal="center"/>
    </xf>
    <xf numFmtId="0" fontId="29" fillId="0" borderId="0" xfId="0" applyFont="1" applyBorder="1" applyAlignment="1">
      <alignment wrapText="1"/>
    </xf>
    <xf numFmtId="0" fontId="11" fillId="0" borderId="0" xfId="0" applyFont="1"/>
  </cellXfs>
  <cellStyles count="6">
    <cellStyle name="Link" xfId="4" builtinId="8"/>
    <cellStyle name="Standard" xfId="0" builtinId="0"/>
    <cellStyle name="Standard 2" xfId="3" xr:uid="{00000000-0005-0000-0000-000001000000}"/>
    <cellStyle name="Standard 3" xfId="1" xr:uid="{00000000-0005-0000-0000-000002000000}"/>
    <cellStyle name="Überschrift 1" xfId="5" builtinId="16"/>
    <cellStyle name="Überschrift 2" xfId="2" builtinId="17"/>
  </cellStyles>
  <dxfs count="228">
    <dxf>
      <fill>
        <patternFill>
          <bgColor rgb="FFFFFF00"/>
        </patternFill>
      </fill>
    </dxf>
    <dxf>
      <fill>
        <patternFill>
          <bgColor rgb="FFFFFF00"/>
        </patternFill>
      </fill>
    </dxf>
    <dxf>
      <fill>
        <patternFill>
          <bgColor rgb="FFFFFF0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theme="4" tint="0.79998168889431442"/>
          <bgColor theme="4" tint="0.79998168889431442"/>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381000</xdr:colOff>
      <xdr:row>25</xdr:row>
      <xdr:rowOff>114300</xdr:rowOff>
    </xdr:from>
    <xdr:to>
      <xdr:col>17</xdr:col>
      <xdr:colOff>620115</xdr:colOff>
      <xdr:row>32</xdr:row>
      <xdr:rowOff>581781</xdr:rowOff>
    </xdr:to>
    <xdr:pic>
      <xdr:nvPicPr>
        <xdr:cNvPr id="2" name="Grafik 1">
          <a:extLst>
            <a:ext uri="{FF2B5EF4-FFF2-40B4-BE49-F238E27FC236}">
              <a16:creationId xmlns:a16="http://schemas.microsoft.com/office/drawing/2014/main" id="{C7722C16-18B3-49E6-8284-626872DD971E}"/>
            </a:ext>
          </a:extLst>
        </xdr:cNvPr>
        <xdr:cNvPicPr>
          <a:picLocks noChangeAspect="1"/>
        </xdr:cNvPicPr>
      </xdr:nvPicPr>
      <xdr:blipFill>
        <a:blip xmlns:r="http://schemas.openxmlformats.org/officeDocument/2006/relationships" r:embed="rId1"/>
        <a:stretch>
          <a:fillRect/>
        </a:stretch>
      </xdr:blipFill>
      <xdr:spPr>
        <a:xfrm>
          <a:off x="13554075" y="4876800"/>
          <a:ext cx="7097115" cy="54204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dawid_pisala_concat_de/Documents/Dokumente/Kunden/ITSG/ITSG_Synergy_CID_20171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s"/>
      <sheetName val="Buttons"/>
      <sheetName val="sCID_Instructions"/>
      <sheetName val="fCID_Instructions"/>
      <sheetName val="1_Project_Information"/>
      <sheetName val="fCID_Intro_to_Service"/>
      <sheetName val="fCID_2_Rack_Layout"/>
      <sheetName val="fCID_3_Frames_Layout"/>
      <sheetName val="fCID_4_Power_Cabling"/>
      <sheetName val="fCID_5_Frame_Interconnect"/>
      <sheetName val="hCID_6_FirmwareSettings"/>
      <sheetName val="fCID_6_Firmware_Settings"/>
      <sheetName val="fCID_7_Logical_Enclosure"/>
      <sheetName val="8_Composer_Settings"/>
      <sheetName val="sCID_8.0_Network_Settings"/>
      <sheetName val="fCID_8.1_Authentication"/>
      <sheetName val="fCID_8.2_Notifications"/>
      <sheetName val="fCID_8.3_Addresses&amp;Identifiers"/>
      <sheetName val="fCID_9_Image_Streamer"/>
      <sheetName val="fCID_10_InsightControl_SP"/>
      <sheetName val="fCID_11_OneView_Remote_Support"/>
      <sheetName val="fCID_12_Server_Profiles"/>
      <sheetName val="fCID_13_Storage_Settings"/>
    </sheetNames>
    <sheetDataSet>
      <sheetData sheetId="0">
        <row r="2">
          <cell r="H2" t="str">
            <v>Yes/No ?</v>
          </cell>
          <cell r="Y2" t="str">
            <v>Ethernet</v>
          </cell>
        </row>
        <row r="3">
          <cell r="H3" t="str">
            <v>YES</v>
          </cell>
          <cell r="M3" t="str">
            <v>&lt;select&gt;</v>
          </cell>
          <cell r="N3" t="str">
            <v>auto-generated</v>
          </cell>
          <cell r="O3" t="str">
            <v>&lt;select&gt;</v>
          </cell>
          <cell r="U3" t="str">
            <v>Ethernet</v>
          </cell>
          <cell r="V3" t="str">
            <v>Tagged</v>
          </cell>
          <cell r="W3" t="str">
            <v>General</v>
          </cell>
          <cell r="X3" t="str">
            <v>Virtual Connect SE 40Gb F8 Module for Synergy</v>
          </cell>
          <cell r="Y3" t="str">
            <v>Fibre Channel</v>
          </cell>
          <cell r="AB3" t="str">
            <v>Brocade Network Advisor</v>
          </cell>
          <cell r="AC3" t="str">
            <v>none</v>
          </cell>
          <cell r="AD3" t="str">
            <v>SHA</v>
          </cell>
          <cell r="AE3" t="str">
            <v>DES-56</v>
          </cell>
          <cell r="AF3" t="str">
            <v>Thin</v>
          </cell>
          <cell r="AG3" t="str">
            <v>Private</v>
          </cell>
          <cell r="AH3" t="str">
            <v>Device bay</v>
          </cell>
          <cell r="AI3" t="str">
            <v>manual</v>
          </cell>
          <cell r="AJ3" t="str">
            <v>Firmware and OS Drivers using HPE SUT</v>
          </cell>
          <cell r="AK3" t="str">
            <v>Not bootable</v>
          </cell>
          <cell r="AL3" t="str">
            <v>Profile initiator name</v>
          </cell>
          <cell r="AM3" t="str">
            <v>none</v>
          </cell>
          <cell r="AN3" t="str">
            <v>Managed volume</v>
          </cell>
          <cell r="AO3" t="str">
            <v>Citrix Xen Server 5.x/6.x</v>
          </cell>
          <cell r="AP3" t="str">
            <v>UEFI</v>
          </cell>
          <cell r="AQ3" t="str">
            <v>Auto</v>
          </cell>
          <cell r="AR3" t="str">
            <v>PXE</v>
          </cell>
          <cell r="AS3" t="str">
            <v xml:space="preserve">CD USB HDD PXE </v>
          </cell>
          <cell r="AT3" t="str">
            <v>None</v>
          </cell>
        </row>
        <row r="4">
          <cell r="H4" t="str">
            <v>NO</v>
          </cell>
          <cell r="M4" t="str">
            <v>2016.10.0</v>
          </cell>
          <cell r="N4" t="str">
            <v>custom</v>
          </cell>
          <cell r="O4" t="str">
            <v>Full</v>
          </cell>
          <cell r="U4" t="str">
            <v>Fibre Channel</v>
          </cell>
          <cell r="V4" t="str">
            <v>Untagged</v>
          </cell>
          <cell r="W4" t="str">
            <v>Management</v>
          </cell>
          <cell r="X4" t="str">
            <v>Virtual Connect SE 16Gb FC Module for Synergy</v>
          </cell>
          <cell r="Y4" t="str">
            <v>Tunnel</v>
          </cell>
          <cell r="AB4" t="str">
            <v>Cisco</v>
          </cell>
          <cell r="AC4" t="str">
            <v>Authentication</v>
          </cell>
          <cell r="AD4" t="str">
            <v>MD5</v>
          </cell>
          <cell r="AE4" t="str">
            <v>AES-128</v>
          </cell>
          <cell r="AF4" t="str">
            <v>Full</v>
          </cell>
          <cell r="AG4" t="str">
            <v>Shared</v>
          </cell>
          <cell r="AH4" t="str">
            <v>Device bay + server hardware</v>
          </cell>
          <cell r="AI4" t="str">
            <v>Service Pack for Proliant (SPP)</v>
          </cell>
          <cell r="AJ4" t="str">
            <v>Firmware only using HPE SUT</v>
          </cell>
          <cell r="AK4" t="str">
            <v>PXE primary</v>
          </cell>
          <cell r="AL4" t="str">
            <v>User specified</v>
          </cell>
          <cell r="AM4" t="str">
            <v>CHAP</v>
          </cell>
          <cell r="AN4" t="str">
            <v>Specify boot target</v>
          </cell>
          <cell r="AO4" t="str">
            <v>IBM VIO Server</v>
          </cell>
          <cell r="AP4" t="str">
            <v>UEFI optimized</v>
          </cell>
          <cell r="AQ4" t="str">
            <v>IPv4 only</v>
          </cell>
          <cell r="AR4" t="str">
            <v>Hard disk</v>
          </cell>
          <cell r="AS4" t="str">
            <v>CD USB PXE HDD</v>
          </cell>
          <cell r="AT4" t="str">
            <v>Internal</v>
          </cell>
        </row>
        <row r="5">
          <cell r="O5" t="str">
            <v>Read only</v>
          </cell>
          <cell r="U5" t="str">
            <v>FCoE</v>
          </cell>
          <cell r="V5" t="str">
            <v>Tunnel</v>
          </cell>
          <cell r="W5" t="str">
            <v>VM Migration</v>
          </cell>
          <cell r="X5" t="str">
            <v>Synergy 12Gb SAS Connection Module</v>
          </cell>
          <cell r="Y5" t="str">
            <v>Untagged</v>
          </cell>
          <cell r="AB5" t="str">
            <v>HPE</v>
          </cell>
          <cell r="AC5" t="str">
            <v>Authentication and privacy</v>
          </cell>
          <cell r="AE5" t="str">
            <v>3DES</v>
          </cell>
          <cell r="AJ5" t="str">
            <v>Firmware only</v>
          </cell>
          <cell r="AK5" t="str">
            <v>PXE secondary</v>
          </cell>
          <cell r="AM5" t="str">
            <v>Mutual CHAP</v>
          </cell>
          <cell r="AN5" t="str">
            <v>Use adapter BIOS</v>
          </cell>
          <cell r="AO5" t="str">
            <v>RHE Linux (5.x, 6.x)</v>
          </cell>
          <cell r="AP5" t="str">
            <v>Legacy BIOS</v>
          </cell>
          <cell r="AQ5" t="str">
            <v>IPv6 only</v>
          </cell>
          <cell r="AS5" t="str">
            <v>CD HDD USB PXE</v>
          </cell>
          <cell r="AT5" t="str">
            <v>External</v>
          </cell>
        </row>
        <row r="6">
          <cell r="O6" t="str">
            <v>Specialized</v>
          </cell>
          <cell r="W6" t="str">
            <v>Fault Tolerance</v>
          </cell>
          <cell r="Y6" t="str">
            <v>Image Streamer</v>
          </cell>
          <cell r="AJ6" t="str">
            <v>force: Firmware and OS Drivers using HPE SUT</v>
          </cell>
          <cell r="AK6" t="str">
            <v>iSCSI primary</v>
          </cell>
          <cell r="AO6" t="str">
            <v>VMware (ESXi)</v>
          </cell>
          <cell r="AQ6" t="str">
            <v>IPv4 then IPv6</v>
          </cell>
          <cell r="AS6" t="str">
            <v>CD HDD PXE USB</v>
          </cell>
        </row>
        <row r="7">
          <cell r="W7" t="str">
            <v>iSCSI</v>
          </cell>
          <cell r="AJ7" t="str">
            <v>force: Firmware only using HPE SUT</v>
          </cell>
          <cell r="AK7" t="str">
            <v>iSCSI secondary</v>
          </cell>
          <cell r="AO7" t="str">
            <v>Windows 2008/2008 R2</v>
          </cell>
          <cell r="AQ7" t="str">
            <v>IPv6 then IPV4</v>
          </cell>
          <cell r="AS7" t="str">
            <v>CD PXE USB HDD</v>
          </cell>
        </row>
        <row r="8">
          <cell r="AJ8" t="str">
            <v>force: Firmware only</v>
          </cell>
          <cell r="AK8" t="str">
            <v>FC primary</v>
          </cell>
          <cell r="AO8" t="str">
            <v>OpenVMS</v>
          </cell>
          <cell r="AS8" t="str">
            <v>CD PXE HDD USB</v>
          </cell>
        </row>
        <row r="9">
          <cell r="AK9" t="str">
            <v>FC secondary</v>
          </cell>
          <cell r="AO9" t="str">
            <v>Egenera</v>
          </cell>
          <cell r="AS9" t="str">
            <v>USB CD HDD PXE</v>
          </cell>
        </row>
        <row r="10">
          <cell r="AO10" t="str">
            <v>Exanet</v>
          </cell>
          <cell r="AS10" t="str">
            <v>USB CD PXE HDD</v>
          </cell>
        </row>
        <row r="11">
          <cell r="AO11" t="str">
            <v>Solaris 11</v>
          </cell>
          <cell r="AS11" t="str">
            <v>USB HDD CD PXE</v>
          </cell>
        </row>
        <row r="12">
          <cell r="AO12" t="str">
            <v>RHE Virtualization (5.x, 6.x)</v>
          </cell>
          <cell r="AS12" t="str">
            <v>USB HDD PXE CD</v>
          </cell>
        </row>
        <row r="13">
          <cell r="AO13" t="str">
            <v>NetApp/ONTAP</v>
          </cell>
          <cell r="AS13" t="str">
            <v>USB PXE CD HDD</v>
          </cell>
        </row>
        <row r="14">
          <cell r="AO14" t="str">
            <v>OE Linux UEK (5.x, 6.x)</v>
          </cell>
          <cell r="AS14" t="str">
            <v>USB PXE HDD CD</v>
          </cell>
        </row>
        <row r="15">
          <cell r="AO15" t="str">
            <v>RHE Linux (Pre RHEL 5)</v>
          </cell>
          <cell r="AS15" t="str">
            <v>HDD CD USB PXE</v>
          </cell>
        </row>
        <row r="16">
          <cell r="AO16" t="str">
            <v>HP-UX (11i v1, 11i v2)</v>
          </cell>
          <cell r="AS16" t="str">
            <v>HDD CD PXE USB</v>
          </cell>
        </row>
        <row r="17">
          <cell r="AO17" t="str">
            <v>HP-UX (11i v3)</v>
          </cell>
          <cell r="AS17" t="str">
            <v>HDD USB CD PXE</v>
          </cell>
        </row>
        <row r="18">
          <cell r="AO18" t="str">
            <v>SuSE (10.x, 11.x)</v>
          </cell>
          <cell r="AS18" t="str">
            <v>HDD USB PXE CD</v>
          </cell>
        </row>
        <row r="19">
          <cell r="AO19" t="str">
            <v>Windows 2012 / WS2012 R2</v>
          </cell>
          <cell r="AS19" t="str">
            <v>HDD PXE CD USB</v>
          </cell>
        </row>
        <row r="20">
          <cell r="AO20" t="str">
            <v>AIX</v>
          </cell>
          <cell r="AS20" t="str">
            <v>HDD PXE USB CD</v>
          </cell>
        </row>
        <row r="21">
          <cell r="AO21" t="str">
            <v>SuSE Linux (Pre SLES 10)</v>
          </cell>
          <cell r="AS21" t="str">
            <v>PXE CD USB HDD</v>
          </cell>
        </row>
        <row r="22">
          <cell r="AO22" t="str">
            <v>Windows 2003</v>
          </cell>
          <cell r="AS22" t="str">
            <v>PXE CD HDD USB</v>
          </cell>
        </row>
        <row r="23">
          <cell r="AO23" t="str">
            <v>InForm</v>
          </cell>
          <cell r="AS23" t="str">
            <v>PXE USB CD HDD</v>
          </cell>
        </row>
        <row r="24">
          <cell r="AO24" t="str">
            <v>Solaris 9/10</v>
          </cell>
          <cell r="AS24" t="str">
            <v>PXE USB HDD CD</v>
          </cell>
        </row>
        <row r="25">
          <cell r="AS25" t="str">
            <v>PXE HDD CD USB</v>
          </cell>
        </row>
        <row r="26">
          <cell r="AS26" t="str">
            <v>PXE HDD USB CD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0000000}" name="Tabelle221" displayName="Tabelle221" ref="A6:B14" totalsRowShown="0" headerRowDxfId="227" headerRowBorderDxfId="226" tableBorderDxfId="225" totalsRowBorderDxfId="224">
  <autoFilter ref="A6:B14" xr:uid="{00000000-0009-0000-0100-000014000000}"/>
  <tableColumns count="2">
    <tableColumn id="1" xr3:uid="{00000000-0010-0000-0000-000001000000}" name="Allgemein (überall gleich)" dataDxfId="223"/>
    <tableColumn id="2" xr3:uid="{00000000-0010-0000-0000-000002000000}" name="Wert" dataDxfId="22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6181DA-CBAF-4928-B5F3-0E1A0777033E}" name="Tabelle6" displayName="Tabelle6" ref="B1:L14" totalsRowShown="0" headerRowDxfId="160" dataDxfId="159">
  <autoFilter ref="B1:L14" xr:uid="{7766A357-26C6-4690-9C18-F7F16C78F028}"/>
  <tableColumns count="11">
    <tableColumn id="1" xr3:uid="{C9F95E78-00F2-4748-9AB8-00A9D57E226E}" name="Name" dataDxfId="158"/>
    <tableColumn id="2" xr3:uid="{851B9CAB-3BBD-4E47-A479-93E1A6BB9555}" name="Purpose" dataDxfId="157"/>
    <tableColumn id="3" xr3:uid="{A094AA9D-9339-475A-8F8A-F754CEB9212E}" name="Type" dataDxfId="156"/>
    <tableColumn id="4" xr3:uid="{EA1F4E56-4974-4FF2-85B3-5E643B75708A}" name="VlanID" dataDxfId="155"/>
    <tableColumn id="5" xr3:uid="{78D39E12-D3F8-4781-8503-8CC2A850C2F1}" name="IPv4Subnet" dataDxfId="154"/>
    <tableColumn id="6" xr3:uid="{9DF7F43F-8572-4BCB-93D1-4C30EA4AD9B8}" name="Smartlink" dataDxfId="153"/>
    <tableColumn id="7" xr3:uid="{49A6667C-83D4-4F03-9106-AB0608531672}" name="PrivateNetwork" dataDxfId="152"/>
    <tableColumn id="8" xr3:uid="{EAFB87E3-07E7-4775-B47E-180417067E4A}" name="PreferredBandwidth" dataDxfId="151"/>
    <tableColumn id="9" xr3:uid="{754AAC91-91D1-4378-9CB5-6E6BCC850CC0}" name="MaxBandwidth" dataDxfId="150"/>
    <tableColumn id="10" xr3:uid="{3AD5FFD1-969B-4E24-88F2-117DE0453AF1}" name="UplinkSet" dataDxfId="149"/>
    <tableColumn id="11" xr3:uid="{BE8875EA-34F5-40B2-8014-2AB67DD3D586}" name="NetworkSet" dataDxfId="148"/>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9000000}" name="Tabelle51022282333" displayName="Tabelle51022282333" ref="A8:G11" totalsRowShown="0" headerRowDxfId="147" headerRowBorderDxfId="146" tableBorderDxfId="145" totalsRowBorderDxfId="144">
  <autoFilter ref="A8:G11" xr:uid="{00000000-0009-0000-0100-000023000000}"/>
  <tableColumns count="7">
    <tableColumn id="1" xr3:uid="{00000000-0010-0000-0900-000001000000}" name="Uplink set ref. Name" dataDxfId="143"/>
    <tableColumn id="9" xr3:uid="{00000000-0010-0000-0900-000009000000}" name="Uplink set name" dataDxfId="142"/>
    <tableColumn id="2" xr3:uid="{00000000-0010-0000-0900-000002000000}" name="Uplink set Typ" dataDxfId="141"/>
    <tableColumn id="8" xr3:uid="{00000000-0010-0000-0900-000008000000}" name="Verbindung" dataDxfId="140"/>
    <tableColumn id="3" xr3:uid="{00000000-0010-0000-0900-000003000000}" name="Anzahl der Ports" dataDxfId="139"/>
    <tableColumn id="4" xr3:uid="{00000000-0010-0000-0900-000004000000}" name="Bay set" dataDxfId="138"/>
    <tableColumn id="5" xr3:uid="{00000000-0010-0000-0900-000005000000}" name="Switchport"/>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A000000}" name="Tabelle2437" displayName="Tabelle2437" ref="A13:F37" totalsRowShown="0" headerRowDxfId="137" headerRowBorderDxfId="136" tableBorderDxfId="135" totalsRowBorderDxfId="134">
  <autoFilter ref="A13:F37" xr:uid="{00000000-0009-0000-0100-000024000000}"/>
  <tableColumns count="6">
    <tableColumn id="1" xr3:uid="{00000000-0010-0000-0A00-000001000000}" name="Zugehörige uplinks set" dataDxfId="133"/>
    <tableColumn id="2" xr3:uid="{00000000-0010-0000-0A00-000002000000}" name="Netzwerk Name" dataDxfId="132"/>
    <tableColumn id="3" xr3:uid="{00000000-0010-0000-0A00-000003000000}" name="Netzwerk Typ" dataDxfId="131"/>
    <tableColumn id="4" xr3:uid="{00000000-0010-0000-0A00-000004000000}" name="VLAN ID" dataDxfId="130"/>
    <tableColumn id="5" xr3:uid="{00000000-0010-0000-0A00-000005000000}" name="Gewünschte Bandbreite" dataDxfId="129"/>
    <tableColumn id="6" xr3:uid="{00000000-0010-0000-0A00-000006000000}" name="Native VLAN (Uplink Seit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B000000}" name="Tabelle5102228233325" displayName="Tabelle5102228233325" ref="A40:G43" totalsRowShown="0" headerRowDxfId="128" headerRowBorderDxfId="127" tableBorderDxfId="126" totalsRowBorderDxfId="125">
  <autoFilter ref="A40:G43" xr:uid="{00000000-0009-0000-0100-000025000000}"/>
  <tableColumns count="7">
    <tableColumn id="1" xr3:uid="{00000000-0010-0000-0B00-000001000000}" name="Uplink set ref. Name" dataDxfId="124"/>
    <tableColumn id="9" xr3:uid="{00000000-0010-0000-0B00-000009000000}" name="Uplink set name" dataDxfId="123"/>
    <tableColumn id="2" xr3:uid="{00000000-0010-0000-0B00-000002000000}" name="Uplink set Typ" dataDxfId="122"/>
    <tableColumn id="8" xr3:uid="{00000000-0010-0000-0B00-000008000000}" name="Verbindung" dataDxfId="121"/>
    <tableColumn id="3" xr3:uid="{00000000-0010-0000-0B00-000003000000}" name="Anzahl der Ports" dataDxfId="120"/>
    <tableColumn id="4" xr3:uid="{00000000-0010-0000-0B00-000004000000}" name="Bay set" dataDxfId="119"/>
    <tableColumn id="5" xr3:uid="{00000000-0010-0000-0B00-000005000000}" name="Switchport"/>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0C000000}" name="Tabelle2434" displayName="Tabelle2434" ref="A45:F69" totalsRowShown="0" headerRowDxfId="118" headerRowBorderDxfId="117" tableBorderDxfId="116" totalsRowBorderDxfId="115">
  <autoFilter ref="A45:F69" xr:uid="{00000000-0009-0000-0100-000026000000}"/>
  <tableColumns count="6">
    <tableColumn id="1" xr3:uid="{00000000-0010-0000-0C00-000001000000}" name="Zugehörige uplinks set" dataDxfId="114"/>
    <tableColumn id="2" xr3:uid="{00000000-0010-0000-0C00-000002000000}" name="Netzwerk Name" dataDxfId="113"/>
    <tableColumn id="3" xr3:uid="{00000000-0010-0000-0C00-000003000000}" name="Netzwerk Typ" dataDxfId="112"/>
    <tableColumn id="4" xr3:uid="{00000000-0010-0000-0C00-000004000000}" name="VLAN ID" dataDxfId="111"/>
    <tableColumn id="5" xr3:uid="{00000000-0010-0000-0C00-000005000000}" name="Gewünschte Bandbreite" dataDxfId="110"/>
    <tableColumn id="6" xr3:uid="{00000000-0010-0000-0C00-000006000000}" name="Native VLAN (Uplink Seit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D000000}" name="Tabelle510222823332535" displayName="Tabelle510222823332535" ref="A73:G76" totalsRowShown="0" headerRowDxfId="109" headerRowBorderDxfId="108" tableBorderDxfId="107" totalsRowBorderDxfId="106">
  <autoFilter ref="A73:G76" xr:uid="{00000000-0009-0000-0100-000027000000}"/>
  <tableColumns count="7">
    <tableColumn id="1" xr3:uid="{00000000-0010-0000-0D00-000001000000}" name="Uplink set ref. Name" dataDxfId="105"/>
    <tableColumn id="9" xr3:uid="{00000000-0010-0000-0D00-000009000000}" name="Uplink set name" dataDxfId="104"/>
    <tableColumn id="2" xr3:uid="{00000000-0010-0000-0D00-000002000000}" name="Uplink set Typ" dataDxfId="103"/>
    <tableColumn id="8" xr3:uid="{00000000-0010-0000-0D00-000008000000}" name="Verbindung" dataDxfId="102"/>
    <tableColumn id="3" xr3:uid="{00000000-0010-0000-0D00-000003000000}" name="Anzahl der Ports" dataDxfId="101"/>
    <tableColumn id="4" xr3:uid="{00000000-0010-0000-0D00-000004000000}" name="Bay set" dataDxfId="100"/>
    <tableColumn id="5" xr3:uid="{00000000-0010-0000-0D00-000005000000}" name="Switchpor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E000000}" name="Tabelle243436" displayName="Tabelle243436" ref="A78:F102" totalsRowShown="0" headerRowDxfId="99" headerRowBorderDxfId="98" tableBorderDxfId="97" totalsRowBorderDxfId="96">
  <autoFilter ref="A78:F102" xr:uid="{00000000-0009-0000-0100-000028000000}"/>
  <tableColumns count="6">
    <tableColumn id="1" xr3:uid="{00000000-0010-0000-0E00-000001000000}" name="Zugehörige uplinks set" dataDxfId="95"/>
    <tableColumn id="2" xr3:uid="{00000000-0010-0000-0E00-000002000000}" name="Netzwerk Name" dataDxfId="94"/>
    <tableColumn id="3" xr3:uid="{00000000-0010-0000-0E00-000003000000}" name="Netzwerk Typ" dataDxfId="93"/>
    <tableColumn id="4" xr3:uid="{00000000-0010-0000-0E00-000004000000}" name="VLAN ID" dataDxfId="92"/>
    <tableColumn id="5" xr3:uid="{00000000-0010-0000-0E00-000005000000}" name="Gewünschte Bandbreite" dataDxfId="91"/>
    <tableColumn id="6" xr3:uid="{00000000-0010-0000-0E00-000006000000}" name="Native VLAN (Uplink Seite)"/>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F000000}" name="Tabelle510222822" displayName="Tabelle510222822" ref="A14:AA77" totalsRowShown="0" headerRowDxfId="90" headerRowBorderDxfId="89" tableBorderDxfId="88" totalsRowBorderDxfId="87">
  <autoFilter ref="A14:AA77" xr:uid="{00000000-0009-0000-0100-000029000000}"/>
  <tableColumns count="27">
    <tableColumn id="1" xr3:uid="{00000000-0010-0000-0F00-000001000000}" name="Infos" dataDxfId="86"/>
    <tableColumn id="2" xr3:uid="{00000000-0010-0000-0F00-000002000000}" name="RZ1 Frame 1.1 Compute Modul 1 Bay 4" dataDxfId="85"/>
    <tableColumn id="3" xr3:uid="{00000000-0010-0000-0F00-000003000000}" name="RZ1 Frame 1.1 Compute Modul 2 Bay 5" dataDxfId="84"/>
    <tableColumn id="4" xr3:uid="{00000000-0010-0000-0F00-000004000000}" name="RZ1 Frame 1.1 Compute Modul 3 Bay 6" dataDxfId="83"/>
    <tableColumn id="5" xr3:uid="{00000000-0010-0000-0F00-000005000000}" name="RZ1 Frame 1.1 Compute Modul 1 Bay 7" dataDxfId="82"/>
    <tableColumn id="7" xr3:uid="{00000000-0010-0000-0F00-000007000000}" name="RZ1 Frame 1.2 Compute Modul 1 Bay 4" dataDxfId="81"/>
    <tableColumn id="8" xr3:uid="{00000000-0010-0000-0F00-000008000000}" name="RZ1 Frame 1.2 Compute Modul 2 Bay 5" dataDxfId="80"/>
    <tableColumn id="9" xr3:uid="{00000000-0010-0000-0F00-000009000000}" name="RZ1 Frame 1.2 Compute Modul 3 Bay 6" dataDxfId="79"/>
    <tableColumn id="10" xr3:uid="{00000000-0010-0000-0F00-00000A000000}" name="RZ1 Frame 1.2 Compute Modul 1 Bay 7" dataDxfId="78"/>
    <tableColumn id="11" xr3:uid="{00000000-0010-0000-0F00-00000B000000}" name="RZ1 Frame 1.3 Compute Modul 1 Bay 4" dataDxfId="77"/>
    <tableColumn id="12" xr3:uid="{00000000-0010-0000-0F00-00000C000000}" name="RZ1 Frame 1.3 Compute Modul 2 Bay 5" dataDxfId="76"/>
    <tableColumn id="13" xr3:uid="{00000000-0010-0000-0F00-00000D000000}" name="RZ1 Frame 1.3 Compute Modul 3 Bay 6" dataDxfId="75"/>
    <tableColumn id="14" xr3:uid="{00000000-0010-0000-0F00-00000E000000}" name="RZ1 Frame 1.3 Compute Modul 1 Bay 7" dataDxfId="74"/>
    <tableColumn id="6" xr3:uid="{00000000-0010-0000-0F00-000006000000}" name="RZ1 Frame 1.3 Compute Modul 2 Bay 12" dataDxfId="73"/>
    <tableColumn id="15" xr3:uid="{00000000-0010-0000-0F00-00000F000000}" name="RZ2 Frame 2.1 Compute Modul 1 Bay 4" dataDxfId="72"/>
    <tableColumn id="16" xr3:uid="{00000000-0010-0000-0F00-000010000000}" name="RZ2 Frame 2.1 Compute Modul 2 Bay 5" dataDxfId="71"/>
    <tableColumn id="17" xr3:uid="{00000000-0010-0000-0F00-000011000000}" name="RZ2 Frame 2.1 Compute Modul 3 Bay 6" dataDxfId="70"/>
    <tableColumn id="18" xr3:uid="{00000000-0010-0000-0F00-000012000000}" name="RZ2 Frame 2.1 Compute Modul 1 Bay 7" dataDxfId="69"/>
    <tableColumn id="19" xr3:uid="{00000000-0010-0000-0F00-000013000000}" name="RZ2 Frame 2.2 Compute Modul 1 Bay 4" dataDxfId="68"/>
    <tableColumn id="20" xr3:uid="{00000000-0010-0000-0F00-000014000000}" name="RZ2 Frame 2.2 Compute Modul 2 Bay 5" dataDxfId="67"/>
    <tableColumn id="21" xr3:uid="{00000000-0010-0000-0F00-000015000000}" name="RZ2 Frame 2.2 Compute Modul 3 Bay 6" dataDxfId="66"/>
    <tableColumn id="22" xr3:uid="{00000000-0010-0000-0F00-000016000000}" name="RZ2 Frame 2.2 Compute Modul 1 Bay 7" dataDxfId="65"/>
    <tableColumn id="23" xr3:uid="{00000000-0010-0000-0F00-000017000000}" name="RZ2 Frame 2.3 Compute Modul 1 Bay 4" dataDxfId="64"/>
    <tableColumn id="24" xr3:uid="{00000000-0010-0000-0F00-000018000000}" name="RZ2 Frame 2.3 Compute Modul 2 Bay 5" dataDxfId="63"/>
    <tableColumn id="25" xr3:uid="{00000000-0010-0000-0F00-000019000000}" name="RZ2 Frame 2.3 Compute Modul 3 Bay 6" dataDxfId="62"/>
    <tableColumn id="26" xr3:uid="{00000000-0010-0000-0F00-00001A000000}" name="RZ2 Frame 2.3 Compute Modul 1 Bay 7" dataDxfId="61"/>
    <tableColumn id="27" xr3:uid="{00000000-0010-0000-0F00-00001B000000}" name="RZ2 Frame 2.3 Compute Modul 2 Bay 12" dataDxfId="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0000000}" name="Tabelle2" displayName="Tabelle2" ref="A79:AA86" totalsRowShown="0" headerRowDxfId="59" headerRowBorderDxfId="58" tableBorderDxfId="57" totalsRowBorderDxfId="56">
  <autoFilter ref="A79:AA86" xr:uid="{00000000-0009-0000-0100-000002000000}"/>
  <tableColumns count="27">
    <tableColumn id="1" xr3:uid="{00000000-0010-0000-1000-000001000000}" name="iSCSI Netze" dataDxfId="55"/>
    <tableColumn id="2" xr3:uid="{00000000-0010-0000-1000-000002000000}" name="Spalte1" dataDxfId="54"/>
    <tableColumn id="3" xr3:uid="{00000000-0010-0000-1000-000003000000}" name="Spalte2" dataDxfId="53"/>
    <tableColumn id="4" xr3:uid="{00000000-0010-0000-1000-000004000000}" name="Spalte3" dataDxfId="52"/>
    <tableColumn id="5" xr3:uid="{00000000-0010-0000-1000-000005000000}" name="Spalte4" dataDxfId="51"/>
    <tableColumn id="6" xr3:uid="{00000000-0010-0000-1000-000006000000}" name="Spalte5" dataDxfId="50"/>
    <tableColumn id="7" xr3:uid="{00000000-0010-0000-1000-000007000000}" name="Spalte6" dataDxfId="49"/>
    <tableColumn id="8" xr3:uid="{00000000-0010-0000-1000-000008000000}" name="Spalte7" dataDxfId="48"/>
    <tableColumn id="9" xr3:uid="{00000000-0010-0000-1000-000009000000}" name="Spalte8" dataDxfId="47"/>
    <tableColumn id="10" xr3:uid="{00000000-0010-0000-1000-00000A000000}" name="Spalte9" dataDxfId="46"/>
    <tableColumn id="11" xr3:uid="{00000000-0010-0000-1000-00000B000000}" name="Spalte10" dataDxfId="45"/>
    <tableColumn id="12" xr3:uid="{00000000-0010-0000-1000-00000C000000}" name="Spalte11" dataDxfId="44"/>
    <tableColumn id="13" xr3:uid="{00000000-0010-0000-1000-00000D000000}" name="Spalte12" dataDxfId="43"/>
    <tableColumn id="14" xr3:uid="{00000000-0010-0000-1000-00000E000000}" name="Spalte13" dataDxfId="42"/>
    <tableColumn id="15" xr3:uid="{00000000-0010-0000-1000-00000F000000}" name="Spalte14" dataDxfId="41"/>
    <tableColumn id="16" xr3:uid="{00000000-0010-0000-1000-000010000000}" name="Spalte15" dataDxfId="40"/>
    <tableColumn id="17" xr3:uid="{00000000-0010-0000-1000-000011000000}" name="Spalte16" dataDxfId="39"/>
    <tableColumn id="18" xr3:uid="{00000000-0010-0000-1000-000012000000}" name="Spalte17" dataDxfId="38"/>
    <tableColumn id="19" xr3:uid="{00000000-0010-0000-1000-000013000000}" name="Spalte18" dataDxfId="37"/>
    <tableColumn id="20" xr3:uid="{00000000-0010-0000-1000-000014000000}" name="Spalte19" dataDxfId="36"/>
    <tableColumn id="21" xr3:uid="{00000000-0010-0000-1000-000015000000}" name="Spalte20" dataDxfId="35"/>
    <tableColumn id="22" xr3:uid="{00000000-0010-0000-1000-000016000000}" name="Spalte21" dataDxfId="34"/>
    <tableColumn id="23" xr3:uid="{00000000-0010-0000-1000-000017000000}" name="Spalte22" dataDxfId="33"/>
    <tableColumn id="24" xr3:uid="{00000000-0010-0000-1000-000018000000}" name="Spalte23" dataDxfId="32"/>
    <tableColumn id="25" xr3:uid="{00000000-0010-0000-1000-000019000000}" name="Spalte24" dataDxfId="31"/>
    <tableColumn id="26" xr3:uid="{00000000-0010-0000-1000-00001A000000}" name="Spalte25" dataDxfId="30"/>
    <tableColumn id="27" xr3:uid="{00000000-0010-0000-1000-00001B000000}" name="Spalte26" dataDxfId="2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1000000}" name="Tabelle320" displayName="Tabelle320" ref="A6:D21" totalsRowShown="0" headerRowDxfId="28" headerRowBorderDxfId="27" tableBorderDxfId="26" totalsRowBorderDxfId="25">
  <autoFilter ref="A6:D21" xr:uid="{00000000-0009-0000-0100-000013000000}"/>
  <tableColumns count="4">
    <tableColumn id="1" xr3:uid="{00000000-0010-0000-1100-000001000000}" name="StoreServe Storage System" dataDxfId="24"/>
    <tableColumn id="2" xr3:uid="{00000000-0010-0000-1100-000002000000}" name="System 1" dataDxfId="23"/>
    <tableColumn id="5" xr3:uid="{00000000-0010-0000-1100-000005000000}" name="System 2" dataDxfId="22"/>
    <tableColumn id="3" xr3:uid="{00000000-0010-0000-1100-000003000000}" name="Bemerkungen"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Tabelle24" displayName="Tabelle24" ref="A16:L45" totalsRowShown="0" headerRowDxfId="221" headerRowBorderDxfId="220" tableBorderDxfId="219" totalsRowBorderDxfId="218">
  <autoFilter ref="A16:L45" xr:uid="{00000000-0009-0000-0100-000018000000}"/>
  <tableColumns count="12">
    <tableColumn id="1" xr3:uid="{00000000-0010-0000-0100-000001000000}" name="Prefix" dataDxfId="217"/>
    <tableColumn id="2" xr3:uid="{00000000-0010-0000-0100-000002000000}" name="vrf" dataDxfId="216"/>
    <tableColumn id="3" xr3:uid="{00000000-0010-0000-0100-000003000000}" name="Spalte1" dataDxfId="215"/>
    <tableColumn id="4" xr3:uid="{00000000-0010-0000-0100-000004000000}" name="Spalte2" dataDxfId="214"/>
    <tableColumn id="5" xr3:uid="{00000000-0010-0000-0100-000005000000}" name="tenant" dataDxfId="213"/>
    <tableColumn id="6" xr3:uid="{00000000-0010-0000-0100-000006000000}" name="VZ" dataDxfId="212"/>
    <tableColumn id="7" xr3:uid="{00000000-0010-0000-0100-000007000000}" name="vlan_group" dataDxfId="211"/>
    <tableColumn id="8" xr3:uid="{00000000-0010-0000-0100-000008000000}" name="Spalte3" dataDxfId="210"/>
    <tableColumn id="9" xr3:uid="{00000000-0010-0000-0100-000009000000}" name="vlan_vid" dataDxfId="209"/>
    <tableColumn id="10" xr3:uid="{00000000-0010-0000-0100-00000A000000}" name="role" dataDxfId="208"/>
    <tableColumn id="11" xr3:uid="{00000000-0010-0000-0100-00000B000000}" name="is_pool" dataDxfId="207"/>
    <tableColumn id="12" xr3:uid="{00000000-0010-0000-0100-00000C000000}" name="definiert IPAM" dataDxfId="206"/>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2000000}" name="Tabelle28" displayName="Tabelle28" ref="A23:E36" totalsRowShown="0">
  <autoFilter ref="A23:E36" xr:uid="{00000000-0009-0000-0100-00001C000000}"/>
  <tableColumns count="5">
    <tableColumn id="1" xr3:uid="{00000000-0010-0000-1200-000001000000}" name="Subnet Label" dataDxfId="20"/>
    <tableColumn id="2" xr3:uid="{00000000-0010-0000-1200-000002000000}" name="Nimble A iSCSI-A" dataDxfId="19"/>
    <tableColumn id="3" xr3:uid="{00000000-0010-0000-1200-000003000000}" name="Nimble A iSCSI-B" dataDxfId="18"/>
    <tableColumn id="4" xr3:uid="{00000000-0010-0000-1200-000004000000}" name="Nimble B iSCSI-A" dataDxfId="17"/>
    <tableColumn id="5" xr3:uid="{95349553-7808-4F6B-BD41-4FA004C2BE2C}" name="Nimble B iSCSI-B" dataDxfId="16"/>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elle29" displayName="Tabelle29" ref="A37:C40" totalsRowShown="0" headerRowDxfId="15" headerRowBorderDxfId="14" tableBorderDxfId="13" totalsRowBorderDxfId="12">
  <autoFilter ref="A37:C40" xr:uid="{00000000-0009-0000-0100-00001D000000}"/>
  <tableColumns count="3">
    <tableColumn id="1" xr3:uid="{00000000-0010-0000-1300-000001000000}" name="Mail Notification" dataDxfId="11"/>
    <tableColumn id="2" xr3:uid="{00000000-0010-0000-1300-000002000000}" name="Wert" dataDxfId="10"/>
    <tableColumn id="3" xr3:uid="{0722E1BD-F75E-41A3-87F7-D2EF06094037}" name="Spalte1" dataDxfId="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4000000}" name="Tabelle30" displayName="Tabelle30" ref="A42:B46" totalsRowShown="0" headerRowDxfId="8" headerRowBorderDxfId="7" tableBorderDxfId="6" totalsRowBorderDxfId="5">
  <autoFilter ref="A42:B46" xr:uid="{00000000-0009-0000-0100-00001E000000}"/>
  <tableColumns count="2">
    <tableColumn id="1" xr3:uid="{00000000-0010-0000-1400-000001000000}" name="Call Home" dataDxfId="4"/>
    <tableColumn id="2" xr3:uid="{00000000-0010-0000-1400-000002000000}" name="Wert"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2000000}" name="Tabelle27" displayName="Tabelle27" ref="D6:E11" totalsRowShown="0" headerRowDxfId="205" dataDxfId="203" headerRowBorderDxfId="204" tableBorderDxfId="202" totalsRowBorderDxfId="201">
  <autoFilter ref="D6:E11" xr:uid="{00000000-0009-0000-0100-000020000000}"/>
  <tableColumns count="2">
    <tableColumn id="1" xr3:uid="{00000000-0010-0000-0200-000001000000}" name="Standortinformationen" dataDxfId="200"/>
    <tableColumn id="2" xr3:uid="{00000000-0010-0000-0200-000002000000}" name="Spalte1" dataDxfId="19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D62295-6CB7-49C4-8168-102216338E0E}" name="Tabelle275" displayName="Tabelle275" ref="G6:H11" totalsRowShown="0" headerRowDxfId="198" dataDxfId="196" headerRowBorderDxfId="197" tableBorderDxfId="195" totalsRowBorderDxfId="194">
  <autoFilter ref="G6:H11" xr:uid="{03F47528-D8F0-48E8-8266-26655C5042CA}"/>
  <tableColumns count="2">
    <tableColumn id="1" xr3:uid="{43448644-2ED8-4192-BF12-4ECA72A2D61A}" name="SNMP Information" dataDxfId="193"/>
    <tableColumn id="2" xr3:uid="{0211FDE0-0532-48B8-AF68-865857041A65}" name="Spalte1" dataDxfId="1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elle3" displayName="Tabelle3" ref="A7:B28" totalsRowShown="0">
  <autoFilter ref="A7:B28" xr:uid="{00000000-0009-0000-0100-000003000000}"/>
  <tableColumns count="2">
    <tableColumn id="1" xr3:uid="{00000000-0010-0000-0300-000001000000}" name="Infos"/>
    <tableColumn id="2" xr3:uid="{00000000-0010-0000-0300-000002000000}" name="vSphere VCSA"/>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elle1" displayName="Tabelle1" ref="A6:F65" totalsRowShown="0">
  <autoFilter ref="A6:F65" xr:uid="{00000000-0009-0000-0100-000001000000}"/>
  <tableColumns count="6">
    <tableColumn id="1" xr3:uid="{00000000-0010-0000-0400-000001000000}" name="Infos"/>
    <tableColumn id="2" xr3:uid="{00000000-0010-0000-0400-000002000000}" name="Simplivity Knoten 1.1"/>
    <tableColumn id="3" xr3:uid="{00000000-0010-0000-0400-000003000000}" name="Simplivity Knoten 1.2"/>
    <tableColumn id="4" xr3:uid="{00000000-0010-0000-0400-000004000000}" name="Simplivity Knoten 2.1"/>
    <tableColumn id="5" xr3:uid="{00000000-0010-0000-0400-000005000000}" name="Simplivity Knoten 2.2"/>
    <tableColumn id="6" xr3:uid="{00000000-0010-0000-0400-000006000000}" name="Simplivity Standalone "/>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05000000}" name="Tabelle51022282232" displayName="Tabelle51022282232" ref="A11:B46" totalsRowShown="0" headerRowDxfId="191" headerRowBorderDxfId="190" tableBorderDxfId="189" totalsRowBorderDxfId="188">
  <autoFilter ref="A11:B46" xr:uid="{00000000-0009-0000-0100-00002A000000}"/>
  <tableColumns count="2">
    <tableColumn id="1" xr3:uid="{00000000-0010-0000-0500-000001000000}" name="Infos" dataDxfId="187"/>
    <tableColumn id="6" xr3:uid="{00000000-0010-0000-0500-000006000000}" name="RZ2 Apollo 4510 G10" dataDxfId="18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6000000}" name="Tabelle5102228" displayName="Tabelle5102228" ref="A8:G36" totalsRowShown="0" headerRowDxfId="185" headerRowBorderDxfId="184" tableBorderDxfId="183" totalsRowBorderDxfId="182">
  <autoFilter ref="A8:G36" xr:uid="{00000000-0009-0000-0100-000021000000}"/>
  <tableColumns count="7">
    <tableColumn id="1" xr3:uid="{00000000-0010-0000-0600-000001000000}" name="Infos" dataDxfId="181"/>
    <tableColumn id="9" xr3:uid="{00000000-0010-0000-0600-000009000000}" name="Synergy Frame 1.1 (A-Master1)" dataDxfId="180"/>
    <tableColumn id="2" xr3:uid="{00000000-0010-0000-0600-000002000000}" name="Synergy Frame 1.2 (A-Master2)" dataDxfId="179"/>
    <tableColumn id="8" xr3:uid="{00000000-0010-0000-0600-000008000000}" name="Synergy Frame 1.3 (A-Slave)" dataDxfId="178"/>
    <tableColumn id="3" xr3:uid="{00000000-0010-0000-0600-000003000000}" name="Synergy Frame 2.1 (B-Master1)" dataDxfId="177"/>
    <tableColumn id="4" xr3:uid="{00000000-0010-0000-0600-000004000000}" name="Synergy Frame 2.2 (B-Master2)" dataDxfId="176"/>
    <tableColumn id="5" xr3:uid="{00000000-0010-0000-0600-000005000000}" name="Synergy Frame 2.3 (B-Slave)" dataDxfId="17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8638CF4-4B51-404C-8ECA-437A98720BB3}" name="Tabelle18" displayName="Tabelle18" ref="A1:L22" totalsRowShown="0" headerRowDxfId="174" dataDxfId="173">
  <autoFilter ref="A1:L22" xr:uid="{C8ED7277-4C2A-4869-8F71-893322FE1EB5}"/>
  <tableColumns count="12">
    <tableColumn id="1" xr3:uid="{32C158CD-E5C1-412C-ABEA-31B90FA6B0A1}" name="Zone" dataDxfId="172"/>
    <tableColumn id="2" xr3:uid="{DD857513-5BB8-4A19-A194-7BE5C5F37A1A}" name="Name" dataDxfId="171"/>
    <tableColumn id="3" xr3:uid="{DE020B8F-E6A1-4D23-8127-7275F9462DD3}" name="Type" dataDxfId="170"/>
    <tableColumn id="4" xr3:uid="{2C53B1A8-030C-4B38-A4E7-2E018389656A}" name="SubnetID" dataDxfId="169"/>
    <tableColumn id="5" xr3:uid="{C7E4B0B1-3549-4510-9B57-5223172FA28A}" name="SubnetMask" dataDxfId="168"/>
    <tableColumn id="6" xr3:uid="{8A385309-2507-47B6-82B5-C0E2CBE39764}" name="Gateway" dataDxfId="167"/>
    <tableColumn id="7" xr3:uid="{09E71725-F923-4B72-B9DD-5B3B364574C4}" name="Domain" dataDxfId="166"/>
    <tableColumn id="8" xr3:uid="{96D404E1-7F74-4453-A0DB-60FF50E3D812}" name="DnsServer1" dataDxfId="165"/>
    <tableColumn id="12" xr3:uid="{F3010178-84F9-4A15-9AD7-01380702506A}" name="DnsServer2" dataDxfId="164"/>
    <tableColumn id="11" xr3:uid="{211E2654-FDFA-48B9-A2B6-7AB540F65AE4}" name="DnsServer3" dataDxfId="163"/>
    <tableColumn id="9" xr3:uid="{4D5427C1-341C-4D2D-ADE4-9B2640B412A6}" name="RangeStart" dataDxfId="162"/>
    <tableColumn id="10" xr3:uid="{6FE1C019-96E8-4C58-B4C7-CA4EEA6C76B5}" name="RangeEnd" dataDxfId="161"/>
  </tableColumns>
  <tableStyleInfo name="TableStyleMedium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printerSettings" Target="../printerSettings/printerSettings12.bin"/><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2.vml"/><Relationship Id="rId1" Type="http://schemas.openxmlformats.org/officeDocument/2006/relationships/printerSettings" Target="../printerSettings/printerSettings14.bin"/><Relationship Id="rId5" Type="http://schemas.openxmlformats.org/officeDocument/2006/relationships/comments" Target="../comments2.xml"/><Relationship Id="rId4" Type="http://schemas.openxmlformats.org/officeDocument/2006/relationships/table" Target="../tables/table18.xm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table" Target="../tables/table22.xml"/><Relationship Id="rId2" Type="http://schemas.openxmlformats.org/officeDocument/2006/relationships/hyperlink" Target="mailto:B-DCB-STO0100@ad.nublar.de" TargetMode="External"/><Relationship Id="rId1" Type="http://schemas.openxmlformats.org/officeDocument/2006/relationships/hyperlink" Target="mailto:A-DCB-STO0100@ad.nublar.de" TargetMode="External"/><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mailto:infra@nublar.de"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oneview@vsphere.loca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8"/>
  <sheetViews>
    <sheetView workbookViewId="0">
      <pane ySplit="4" topLeftCell="A5" activePane="bottomLeft" state="frozen"/>
      <selection pane="bottomLeft" activeCell="E6" sqref="E6"/>
    </sheetView>
  </sheetViews>
  <sheetFormatPr baseColWidth="10" defaultColWidth="11.44140625" defaultRowHeight="14.4"/>
  <cols>
    <col min="1" max="1" width="13.88671875" customWidth="1"/>
    <col min="2" max="2" width="18.6640625" customWidth="1"/>
    <col min="3" max="3" width="19.33203125" customWidth="1"/>
    <col min="4" max="4" width="32" customWidth="1"/>
    <col min="5" max="5" width="84.33203125" customWidth="1"/>
  </cols>
  <sheetData>
    <row r="1" spans="1:5">
      <c r="C1" s="194" t="s">
        <v>0</v>
      </c>
      <c r="D1" s="194"/>
      <c r="E1" s="194"/>
    </row>
    <row r="2" spans="1:5">
      <c r="C2" s="194"/>
      <c r="D2" s="194"/>
      <c r="E2" s="194"/>
    </row>
    <row r="4" spans="1:5">
      <c r="A4" t="s">
        <v>1</v>
      </c>
      <c r="B4" t="s">
        <v>2</v>
      </c>
      <c r="C4" t="s">
        <v>3</v>
      </c>
      <c r="D4" t="s">
        <v>4</v>
      </c>
      <c r="E4" t="s">
        <v>5</v>
      </c>
    </row>
    <row r="5" spans="1:5">
      <c r="A5" t="s">
        <v>6</v>
      </c>
      <c r="B5" s="55">
        <v>43762</v>
      </c>
      <c r="C5" s="125">
        <v>0.75347222222222221</v>
      </c>
      <c r="D5" t="s">
        <v>7</v>
      </c>
      <c r="E5" t="s">
        <v>8</v>
      </c>
    </row>
    <row r="6" spans="1:5">
      <c r="A6" t="s">
        <v>9</v>
      </c>
      <c r="B6" s="55">
        <v>43762</v>
      </c>
      <c r="C6" s="125">
        <v>0.30416666666666664</v>
      </c>
      <c r="D6" t="s">
        <v>7</v>
      </c>
      <c r="E6" t="s">
        <v>10</v>
      </c>
    </row>
    <row r="7" spans="1:5">
      <c r="A7" t="s">
        <v>11</v>
      </c>
      <c r="B7" s="55">
        <v>43762</v>
      </c>
      <c r="C7" s="125">
        <v>5.0694444444444452E-2</v>
      </c>
      <c r="D7" t="s">
        <v>12</v>
      </c>
      <c r="E7" t="s">
        <v>13</v>
      </c>
    </row>
    <row r="8" spans="1:5">
      <c r="A8" t="s">
        <v>14</v>
      </c>
      <c r="B8" s="55">
        <v>43754</v>
      </c>
      <c r="C8" s="125">
        <v>0.39583333333333331</v>
      </c>
      <c r="D8" t="s">
        <v>15</v>
      </c>
      <c r="E8" t="s">
        <v>16</v>
      </c>
    </row>
    <row r="9" spans="1:5">
      <c r="A9" t="s">
        <v>17</v>
      </c>
      <c r="B9" s="55">
        <v>43753</v>
      </c>
      <c r="C9" s="125">
        <v>6.0416666666666667E-2</v>
      </c>
      <c r="D9" t="s">
        <v>12</v>
      </c>
      <c r="E9" t="s">
        <v>18</v>
      </c>
    </row>
    <row r="10" spans="1:5">
      <c r="A10" t="s">
        <v>19</v>
      </c>
      <c r="B10" s="55">
        <v>43752</v>
      </c>
      <c r="C10" s="125">
        <v>0.36458333333333331</v>
      </c>
      <c r="D10" t="s">
        <v>12</v>
      </c>
      <c r="E10" t="s">
        <v>20</v>
      </c>
    </row>
    <row r="11" spans="1:5">
      <c r="B11" s="55">
        <v>43738</v>
      </c>
      <c r="C11" s="56">
        <v>0.4375</v>
      </c>
      <c r="D11" t="s">
        <v>7</v>
      </c>
      <c r="E11" t="s">
        <v>21</v>
      </c>
    </row>
    <row r="12" spans="1:5">
      <c r="B12" s="55">
        <v>43752</v>
      </c>
      <c r="C12" s="56">
        <v>0.44097222222222227</v>
      </c>
      <c r="D12" t="s">
        <v>22</v>
      </c>
      <c r="E12" t="s">
        <v>23</v>
      </c>
    </row>
    <row r="13" spans="1:5">
      <c r="A13" t="s">
        <v>24</v>
      </c>
      <c r="B13" s="55">
        <v>43756</v>
      </c>
      <c r="C13" s="56">
        <v>0.72222222222222221</v>
      </c>
      <c r="D13" t="s">
        <v>25</v>
      </c>
      <c r="E13" t="s">
        <v>26</v>
      </c>
    </row>
    <row r="14" spans="1:5">
      <c r="A14" t="s">
        <v>27</v>
      </c>
      <c r="B14" s="55">
        <v>43704</v>
      </c>
      <c r="C14" s="125">
        <v>0.6875</v>
      </c>
      <c r="D14" t="s">
        <v>28</v>
      </c>
      <c r="E14" t="s">
        <v>23</v>
      </c>
    </row>
    <row r="15" spans="1:5" ht="72">
      <c r="A15" t="s">
        <v>29</v>
      </c>
      <c r="B15" s="97">
        <v>43699</v>
      </c>
      <c r="C15" s="98">
        <v>0.72361111111111109</v>
      </c>
      <c r="D15" s="58" t="s">
        <v>7</v>
      </c>
      <c r="E15" s="74" t="s">
        <v>30</v>
      </c>
    </row>
    <row r="16" spans="1:5">
      <c r="A16" t="s">
        <v>31</v>
      </c>
      <c r="B16" s="97">
        <v>43698</v>
      </c>
      <c r="C16" s="98">
        <v>0.33611111111111108</v>
      </c>
      <c r="D16" s="58" t="s">
        <v>32</v>
      </c>
      <c r="E16" s="58" t="s">
        <v>33</v>
      </c>
    </row>
    <row r="17" spans="1:5">
      <c r="A17" t="s">
        <v>34</v>
      </c>
      <c r="B17" s="97">
        <v>43697</v>
      </c>
      <c r="C17" s="98">
        <v>0.53125</v>
      </c>
      <c r="D17" s="58" t="s">
        <v>28</v>
      </c>
      <c r="E17" s="58" t="s">
        <v>35</v>
      </c>
    </row>
    <row r="18" spans="1:5">
      <c r="A18" t="s">
        <v>36</v>
      </c>
      <c r="B18" s="97">
        <v>43696</v>
      </c>
      <c r="C18" s="98">
        <v>0.41666666666666669</v>
      </c>
      <c r="D18" s="58" t="s">
        <v>37</v>
      </c>
      <c r="E18" s="58" t="s">
        <v>38</v>
      </c>
    </row>
    <row r="19" spans="1:5">
      <c r="A19" t="s">
        <v>39</v>
      </c>
      <c r="B19" s="97"/>
      <c r="C19" s="99"/>
      <c r="D19" s="58"/>
      <c r="E19" s="58" t="s">
        <v>40</v>
      </c>
    </row>
    <row r="21" spans="1:5">
      <c r="B21" s="55"/>
      <c r="C21" s="56"/>
    </row>
    <row r="22" spans="1:5">
      <c r="B22" s="55"/>
      <c r="C22" s="56"/>
    </row>
    <row r="23" spans="1:5">
      <c r="B23" s="55"/>
      <c r="C23" s="56"/>
    </row>
    <row r="24" spans="1:5">
      <c r="B24" s="55"/>
      <c r="C24" s="56"/>
    </row>
    <row r="25" spans="1:5">
      <c r="B25" s="55"/>
      <c r="C25" s="56"/>
    </row>
    <row r="26" spans="1:5">
      <c r="B26" s="55"/>
      <c r="C26" s="56"/>
    </row>
    <row r="27" spans="1:5">
      <c r="B27" s="55"/>
      <c r="C27" s="56"/>
    </row>
    <row r="28" spans="1:5">
      <c r="B28" s="55"/>
      <c r="C28" s="56"/>
    </row>
    <row r="29" spans="1:5">
      <c r="B29" s="55"/>
      <c r="C29" s="56"/>
    </row>
    <row r="30" spans="1:5">
      <c r="B30" s="55"/>
      <c r="C30" s="56"/>
    </row>
    <row r="31" spans="1:5">
      <c r="B31" s="55"/>
      <c r="C31" s="56"/>
    </row>
    <row r="32" spans="1:5">
      <c r="B32" s="55"/>
      <c r="C32" s="56"/>
    </row>
    <row r="33" spans="2:3">
      <c r="B33" s="55"/>
      <c r="C33" s="56"/>
    </row>
    <row r="34" spans="2:3">
      <c r="B34" s="55"/>
      <c r="C34" s="56"/>
    </row>
    <row r="35" spans="2:3">
      <c r="B35" s="55"/>
      <c r="C35" s="56"/>
    </row>
    <row r="36" spans="2:3">
      <c r="B36" s="55"/>
      <c r="C36" s="56"/>
    </row>
    <row r="37" spans="2:3">
      <c r="B37" s="55"/>
      <c r="C37" s="56"/>
    </row>
    <row r="38" spans="2:3">
      <c r="B38" s="55"/>
      <c r="C38" s="56"/>
    </row>
    <row r="39" spans="2:3">
      <c r="B39" s="55"/>
      <c r="C39" s="56"/>
    </row>
    <row r="40" spans="2:3">
      <c r="B40" s="55"/>
      <c r="C40" s="56"/>
    </row>
    <row r="41" spans="2:3">
      <c r="B41" s="55"/>
      <c r="C41" s="56"/>
    </row>
    <row r="42" spans="2:3">
      <c r="B42" s="55"/>
      <c r="C42" s="56"/>
    </row>
    <row r="43" spans="2:3">
      <c r="B43" s="55"/>
      <c r="C43" s="56"/>
    </row>
    <row r="44" spans="2:3">
      <c r="B44" s="55"/>
      <c r="C44" s="56"/>
    </row>
    <row r="45" spans="2:3">
      <c r="B45" s="55"/>
      <c r="C45" s="56"/>
    </row>
    <row r="46" spans="2:3">
      <c r="B46" s="55"/>
      <c r="C46" s="56"/>
    </row>
    <row r="47" spans="2:3">
      <c r="B47" s="55"/>
      <c r="C47" s="56"/>
    </row>
    <row r="48" spans="2:3">
      <c r="B48" s="55"/>
      <c r="C48" s="56"/>
    </row>
    <row r="49" spans="2:3">
      <c r="B49" s="55"/>
      <c r="C49" s="56"/>
    </row>
    <row r="50" spans="2:3">
      <c r="B50" s="55"/>
      <c r="C50" s="56"/>
    </row>
    <row r="51" spans="2:3">
      <c r="B51" s="55"/>
      <c r="C51" s="56"/>
    </row>
    <row r="52" spans="2:3">
      <c r="B52" s="55"/>
      <c r="C52" s="56"/>
    </row>
    <row r="53" spans="2:3">
      <c r="B53" s="55"/>
      <c r="C53" s="56"/>
    </row>
    <row r="54" spans="2:3">
      <c r="B54" s="55"/>
      <c r="C54" s="56"/>
    </row>
    <row r="55" spans="2:3">
      <c r="B55" s="55"/>
      <c r="C55" s="56"/>
    </row>
    <row r="56" spans="2:3">
      <c r="B56" s="55"/>
      <c r="C56" s="56"/>
    </row>
    <row r="57" spans="2:3">
      <c r="B57" s="55"/>
      <c r="C57" s="56"/>
    </row>
    <row r="58" spans="2:3">
      <c r="B58" s="55"/>
      <c r="C58" s="56"/>
    </row>
    <row r="59" spans="2:3">
      <c r="B59" s="55"/>
      <c r="C59" s="56"/>
    </row>
    <row r="60" spans="2:3">
      <c r="B60" s="55"/>
      <c r="C60" s="56"/>
    </row>
    <row r="61" spans="2:3">
      <c r="B61" s="55"/>
      <c r="C61" s="56"/>
    </row>
    <row r="62" spans="2:3">
      <c r="B62" s="55"/>
      <c r="C62" s="56"/>
    </row>
    <row r="63" spans="2:3">
      <c r="B63" s="55"/>
      <c r="C63" s="56"/>
    </row>
    <row r="64" spans="2:3">
      <c r="B64" s="55"/>
      <c r="C64" s="56"/>
    </row>
    <row r="65" spans="2:3">
      <c r="B65" s="55"/>
      <c r="C65" s="56"/>
    </row>
    <row r="66" spans="2:3">
      <c r="B66" s="55"/>
      <c r="C66" s="56"/>
    </row>
    <row r="67" spans="2:3">
      <c r="B67" s="55"/>
      <c r="C67" s="56"/>
    </row>
    <row r="68" spans="2:3">
      <c r="B68" s="55"/>
      <c r="C68" s="56"/>
    </row>
    <row r="69" spans="2:3">
      <c r="B69" s="55"/>
      <c r="C69" s="56"/>
    </row>
    <row r="70" spans="2:3">
      <c r="B70" s="55"/>
      <c r="C70" s="56"/>
    </row>
    <row r="71" spans="2:3">
      <c r="B71" s="55"/>
      <c r="C71" s="56"/>
    </row>
    <row r="72" spans="2:3">
      <c r="B72" s="55"/>
      <c r="C72" s="56"/>
    </row>
    <row r="73" spans="2:3">
      <c r="B73" s="55"/>
      <c r="C73" s="56"/>
    </row>
    <row r="74" spans="2:3">
      <c r="B74" s="55"/>
      <c r="C74" s="56"/>
    </row>
    <row r="75" spans="2:3">
      <c r="B75" s="55"/>
      <c r="C75" s="56"/>
    </row>
    <row r="76" spans="2:3">
      <c r="B76" s="55"/>
      <c r="C76" s="56"/>
    </row>
    <row r="77" spans="2:3">
      <c r="B77" s="55"/>
      <c r="C77" s="56"/>
    </row>
    <row r="78" spans="2:3">
      <c r="B78" s="55"/>
      <c r="C78" s="56"/>
    </row>
    <row r="79" spans="2:3">
      <c r="B79" s="55"/>
      <c r="C79" s="56"/>
    </row>
    <row r="80" spans="2:3">
      <c r="B80" s="55"/>
      <c r="C80" s="56"/>
    </row>
    <row r="81" spans="2:3">
      <c r="B81" s="55"/>
      <c r="C81" s="56"/>
    </row>
    <row r="82" spans="2:3">
      <c r="B82" s="55"/>
      <c r="C82" s="56"/>
    </row>
    <row r="83" spans="2:3">
      <c r="B83" s="55"/>
      <c r="C83" s="56"/>
    </row>
    <row r="84" spans="2:3">
      <c r="B84" s="55"/>
      <c r="C84" s="56"/>
    </row>
    <row r="85" spans="2:3">
      <c r="B85" s="55"/>
      <c r="C85" s="56"/>
    </row>
    <row r="86" spans="2:3">
      <c r="B86" s="55"/>
      <c r="C86" s="56"/>
    </row>
    <row r="87" spans="2:3">
      <c r="B87" s="55"/>
      <c r="C87" s="56"/>
    </row>
    <row r="88" spans="2:3">
      <c r="B88" s="55"/>
      <c r="C88" s="56"/>
    </row>
    <row r="89" spans="2:3">
      <c r="B89" s="55"/>
      <c r="C89" s="56"/>
    </row>
    <row r="90" spans="2:3">
      <c r="B90" s="55"/>
      <c r="C90" s="56"/>
    </row>
    <row r="91" spans="2:3">
      <c r="B91" s="55"/>
      <c r="C91" s="56"/>
    </row>
    <row r="92" spans="2:3">
      <c r="B92" s="55"/>
      <c r="C92" s="56"/>
    </row>
    <row r="93" spans="2:3">
      <c r="B93" s="55"/>
      <c r="C93" s="56"/>
    </row>
    <row r="94" spans="2:3">
      <c r="B94" s="55"/>
      <c r="C94" s="56"/>
    </row>
    <row r="95" spans="2:3">
      <c r="B95" s="55"/>
      <c r="C95" s="56"/>
    </row>
    <row r="96" spans="2:3">
      <c r="B96" s="55"/>
      <c r="C96" s="56"/>
    </row>
    <row r="97" spans="2:3">
      <c r="B97" s="55"/>
      <c r="C97" s="56"/>
    </row>
    <row r="98" spans="2:3">
      <c r="B98" s="55"/>
      <c r="C98" s="56"/>
    </row>
    <row r="99" spans="2:3">
      <c r="B99" s="55"/>
      <c r="C99" s="56"/>
    </row>
    <row r="100" spans="2:3">
      <c r="B100" s="55"/>
      <c r="C100" s="56"/>
    </row>
    <row r="101" spans="2:3">
      <c r="B101" s="55"/>
      <c r="C101" s="56"/>
    </row>
    <row r="102" spans="2:3">
      <c r="B102" s="55"/>
      <c r="C102" s="56"/>
    </row>
    <row r="103" spans="2:3">
      <c r="B103" s="55"/>
      <c r="C103" s="56"/>
    </row>
    <row r="104" spans="2:3">
      <c r="B104" s="55"/>
      <c r="C104" s="56"/>
    </row>
    <row r="105" spans="2:3">
      <c r="B105" s="55"/>
      <c r="C105" s="56"/>
    </row>
    <row r="106" spans="2:3">
      <c r="B106" s="55"/>
      <c r="C106" s="56"/>
    </row>
    <row r="107" spans="2:3">
      <c r="B107" s="55"/>
      <c r="C107" s="56"/>
    </row>
    <row r="108" spans="2:3">
      <c r="B108" s="55"/>
      <c r="C108" s="56"/>
    </row>
    <row r="109" spans="2:3">
      <c r="B109" s="55"/>
      <c r="C109" s="56"/>
    </row>
    <row r="110" spans="2:3">
      <c r="B110" s="55"/>
      <c r="C110" s="56"/>
    </row>
    <row r="111" spans="2:3">
      <c r="B111" s="55"/>
      <c r="C111" s="56"/>
    </row>
    <row r="112" spans="2:3">
      <c r="B112" s="55"/>
      <c r="C112" s="56"/>
    </row>
    <row r="113" spans="2:3">
      <c r="B113" s="55"/>
      <c r="C113" s="56"/>
    </row>
    <row r="114" spans="2:3">
      <c r="B114" s="55"/>
      <c r="C114" s="56"/>
    </row>
    <row r="115" spans="2:3">
      <c r="B115" s="55"/>
      <c r="C115" s="56"/>
    </row>
    <row r="116" spans="2:3">
      <c r="B116" s="55"/>
      <c r="C116" s="56"/>
    </row>
    <row r="117" spans="2:3">
      <c r="B117" s="55"/>
      <c r="C117" s="56"/>
    </row>
    <row r="118" spans="2:3">
      <c r="B118" s="55"/>
      <c r="C118" s="56"/>
    </row>
    <row r="119" spans="2:3">
      <c r="B119" s="55"/>
      <c r="C119" s="56"/>
    </row>
    <row r="120" spans="2:3">
      <c r="B120" s="55"/>
      <c r="C120" s="56"/>
    </row>
    <row r="121" spans="2:3">
      <c r="B121" s="55"/>
      <c r="C121" s="56"/>
    </row>
    <row r="122" spans="2:3">
      <c r="B122" s="55"/>
      <c r="C122" s="56"/>
    </row>
    <row r="123" spans="2:3">
      <c r="B123" s="55"/>
      <c r="C123" s="56"/>
    </row>
    <row r="124" spans="2:3">
      <c r="B124" s="55"/>
      <c r="C124" s="56"/>
    </row>
    <row r="125" spans="2:3">
      <c r="B125" s="55"/>
      <c r="C125" s="56"/>
    </row>
    <row r="126" spans="2:3">
      <c r="B126" s="55"/>
      <c r="C126" s="56"/>
    </row>
    <row r="127" spans="2:3">
      <c r="B127" s="55"/>
      <c r="C127" s="56"/>
    </row>
    <row r="128" spans="2:3">
      <c r="B128" s="55"/>
      <c r="C128" s="56"/>
    </row>
    <row r="129" spans="2:3">
      <c r="B129" s="55"/>
      <c r="C129" s="56"/>
    </row>
    <row r="130" spans="2:3">
      <c r="B130" s="55"/>
      <c r="C130" s="56"/>
    </row>
    <row r="131" spans="2:3">
      <c r="B131" s="55"/>
      <c r="C131" s="56"/>
    </row>
    <row r="132" spans="2:3">
      <c r="B132" s="55"/>
      <c r="C132" s="56"/>
    </row>
    <row r="133" spans="2:3">
      <c r="B133" s="55"/>
      <c r="C133" s="56"/>
    </row>
    <row r="134" spans="2:3">
      <c r="B134" s="55"/>
      <c r="C134" s="56"/>
    </row>
    <row r="135" spans="2:3">
      <c r="B135" s="55"/>
      <c r="C135" s="56"/>
    </row>
    <row r="136" spans="2:3">
      <c r="B136" s="55"/>
      <c r="C136" s="56"/>
    </row>
    <row r="137" spans="2:3">
      <c r="B137" s="55"/>
      <c r="C137" s="56"/>
    </row>
    <row r="138" spans="2:3">
      <c r="B138" s="55"/>
      <c r="C138" s="56"/>
    </row>
    <row r="139" spans="2:3">
      <c r="B139" s="55"/>
      <c r="C139" s="56"/>
    </row>
    <row r="140" spans="2:3">
      <c r="B140" s="55"/>
      <c r="C140" s="56"/>
    </row>
    <row r="141" spans="2:3">
      <c r="B141" s="55"/>
      <c r="C141" s="56"/>
    </row>
    <row r="142" spans="2:3">
      <c r="B142" s="55"/>
      <c r="C142" s="56"/>
    </row>
    <row r="143" spans="2:3">
      <c r="B143" s="55"/>
      <c r="C143" s="56"/>
    </row>
    <row r="144" spans="2:3">
      <c r="B144" s="55"/>
      <c r="C144" s="56"/>
    </row>
    <row r="145" spans="2:3">
      <c r="B145" s="55"/>
      <c r="C145" s="56"/>
    </row>
    <row r="146" spans="2:3">
      <c r="B146" s="55"/>
      <c r="C146" s="56"/>
    </row>
    <row r="147" spans="2:3">
      <c r="B147" s="55"/>
      <c r="C147" s="56"/>
    </row>
    <row r="148" spans="2:3">
      <c r="B148" s="55"/>
      <c r="C148" s="56"/>
    </row>
    <row r="149" spans="2:3">
      <c r="B149" s="55"/>
      <c r="C149" s="56"/>
    </row>
    <row r="150" spans="2:3">
      <c r="B150" s="55"/>
      <c r="C150" s="56"/>
    </row>
    <row r="151" spans="2:3">
      <c r="B151" s="55"/>
      <c r="C151" s="56"/>
    </row>
    <row r="152" spans="2:3">
      <c r="B152" s="55"/>
      <c r="C152" s="56"/>
    </row>
    <row r="153" spans="2:3">
      <c r="B153" s="55"/>
      <c r="C153" s="56"/>
    </row>
    <row r="154" spans="2:3">
      <c r="B154" s="55"/>
      <c r="C154" s="56"/>
    </row>
    <row r="155" spans="2:3">
      <c r="B155" s="55"/>
      <c r="C155" s="56"/>
    </row>
    <row r="156" spans="2:3">
      <c r="B156" s="55"/>
      <c r="C156" s="56"/>
    </row>
    <row r="157" spans="2:3">
      <c r="B157" s="55"/>
      <c r="C157" s="56"/>
    </row>
    <row r="158" spans="2:3">
      <c r="B158" s="55"/>
      <c r="C158" s="56"/>
    </row>
    <row r="159" spans="2:3">
      <c r="B159" s="55"/>
      <c r="C159" s="56"/>
    </row>
    <row r="160" spans="2:3">
      <c r="B160" s="55"/>
      <c r="C160" s="56"/>
    </row>
    <row r="161" spans="2:3">
      <c r="B161" s="55"/>
      <c r="C161" s="56"/>
    </row>
    <row r="162" spans="2:3">
      <c r="B162" s="55"/>
      <c r="C162" s="56"/>
    </row>
    <row r="163" spans="2:3">
      <c r="B163" s="55"/>
      <c r="C163" s="56"/>
    </row>
    <row r="164" spans="2:3">
      <c r="B164" s="55"/>
      <c r="C164" s="56"/>
    </row>
    <row r="165" spans="2:3">
      <c r="B165" s="55"/>
      <c r="C165" s="56"/>
    </row>
    <row r="166" spans="2:3">
      <c r="B166" s="55"/>
      <c r="C166" s="56"/>
    </row>
    <row r="167" spans="2:3">
      <c r="B167" s="55"/>
      <c r="C167" s="56"/>
    </row>
    <row r="168" spans="2:3">
      <c r="B168" s="55"/>
      <c r="C168" s="56"/>
    </row>
    <row r="169" spans="2:3">
      <c r="B169" s="55"/>
      <c r="C169" s="56"/>
    </row>
    <row r="170" spans="2:3">
      <c r="B170" s="55"/>
      <c r="C170" s="56"/>
    </row>
    <row r="171" spans="2:3">
      <c r="B171" s="55"/>
      <c r="C171" s="56"/>
    </row>
    <row r="172" spans="2:3">
      <c r="B172" s="55"/>
      <c r="C172" s="56"/>
    </row>
    <row r="173" spans="2:3">
      <c r="B173" s="55"/>
      <c r="C173" s="56"/>
    </row>
    <row r="174" spans="2:3">
      <c r="B174" s="55"/>
      <c r="C174" s="56"/>
    </row>
    <row r="175" spans="2:3">
      <c r="B175" s="55"/>
      <c r="C175" s="56"/>
    </row>
    <row r="176" spans="2:3">
      <c r="B176" s="55"/>
      <c r="C176" s="56"/>
    </row>
    <row r="177" spans="2:3">
      <c r="B177" s="55"/>
      <c r="C177" s="56"/>
    </row>
    <row r="178" spans="2:3">
      <c r="B178" s="55"/>
      <c r="C178" s="56"/>
    </row>
    <row r="179" spans="2:3">
      <c r="B179" s="55"/>
      <c r="C179" s="56"/>
    </row>
    <row r="180" spans="2:3">
      <c r="B180" s="55"/>
      <c r="C180" s="56"/>
    </row>
    <row r="181" spans="2:3">
      <c r="B181" s="55"/>
      <c r="C181" s="56"/>
    </row>
    <row r="182" spans="2:3">
      <c r="B182" s="55"/>
      <c r="C182" s="56"/>
    </row>
    <row r="183" spans="2:3">
      <c r="B183" s="55"/>
      <c r="C183" s="56"/>
    </row>
    <row r="184" spans="2:3">
      <c r="B184" s="55"/>
      <c r="C184" s="56"/>
    </row>
    <row r="185" spans="2:3">
      <c r="B185" s="55"/>
      <c r="C185" s="56"/>
    </row>
    <row r="186" spans="2:3">
      <c r="B186" s="55"/>
      <c r="C186" s="56"/>
    </row>
    <row r="187" spans="2:3">
      <c r="B187" s="55"/>
      <c r="C187" s="56"/>
    </row>
    <row r="188" spans="2:3">
      <c r="B188" s="55"/>
      <c r="C188" s="56"/>
    </row>
    <row r="189" spans="2:3">
      <c r="B189" s="55"/>
      <c r="C189" s="56"/>
    </row>
    <row r="190" spans="2:3">
      <c r="B190" s="55"/>
      <c r="C190" s="56"/>
    </row>
    <row r="191" spans="2:3">
      <c r="B191" s="55"/>
      <c r="C191" s="56"/>
    </row>
    <row r="192" spans="2:3">
      <c r="B192" s="55"/>
      <c r="C192" s="56"/>
    </row>
    <row r="193" spans="2:3">
      <c r="B193" s="55"/>
      <c r="C193" s="56"/>
    </row>
    <row r="194" spans="2:3">
      <c r="B194" s="55"/>
      <c r="C194" s="56"/>
    </row>
    <row r="195" spans="2:3">
      <c r="B195" s="55"/>
      <c r="C195" s="56"/>
    </row>
    <row r="196" spans="2:3">
      <c r="B196" s="55"/>
      <c r="C196" s="56"/>
    </row>
    <row r="197" spans="2:3">
      <c r="B197" s="55"/>
      <c r="C197" s="56"/>
    </row>
    <row r="198" spans="2:3">
      <c r="B198" s="55"/>
      <c r="C198" s="56"/>
    </row>
    <row r="199" spans="2:3">
      <c r="B199" s="55"/>
      <c r="C199" s="56"/>
    </row>
    <row r="200" spans="2:3">
      <c r="B200" s="55"/>
      <c r="C200" s="56"/>
    </row>
    <row r="201" spans="2:3">
      <c r="B201" s="55"/>
      <c r="C201" s="56"/>
    </row>
    <row r="202" spans="2:3">
      <c r="B202" s="55"/>
      <c r="C202" s="56"/>
    </row>
    <row r="203" spans="2:3">
      <c r="B203" s="55"/>
      <c r="C203" s="56"/>
    </row>
    <row r="204" spans="2:3">
      <c r="B204" s="55"/>
      <c r="C204" s="56"/>
    </row>
    <row r="205" spans="2:3">
      <c r="B205" s="55"/>
      <c r="C205" s="56"/>
    </row>
    <row r="206" spans="2:3">
      <c r="B206" s="55"/>
      <c r="C206" s="56"/>
    </row>
    <row r="207" spans="2:3">
      <c r="B207" s="55"/>
      <c r="C207" s="56"/>
    </row>
    <row r="208" spans="2:3">
      <c r="B208" s="55"/>
      <c r="C208" s="56"/>
    </row>
    <row r="209" spans="2:3">
      <c r="B209" s="55"/>
      <c r="C209" s="56"/>
    </row>
    <row r="210" spans="2:3">
      <c r="B210" s="55"/>
      <c r="C210" s="56"/>
    </row>
    <row r="211" spans="2:3">
      <c r="B211" s="55"/>
      <c r="C211" s="56"/>
    </row>
    <row r="212" spans="2:3">
      <c r="B212" s="55"/>
      <c r="C212" s="56"/>
    </row>
    <row r="213" spans="2:3">
      <c r="B213" s="55"/>
      <c r="C213" s="56"/>
    </row>
    <row r="214" spans="2:3">
      <c r="B214" s="55"/>
      <c r="C214" s="56"/>
    </row>
    <row r="215" spans="2:3">
      <c r="B215" s="55"/>
      <c r="C215" s="56"/>
    </row>
    <row r="216" spans="2:3">
      <c r="B216" s="55"/>
      <c r="C216" s="56"/>
    </row>
    <row r="217" spans="2:3">
      <c r="B217" s="55"/>
      <c r="C217" s="56"/>
    </row>
    <row r="218" spans="2:3">
      <c r="B218" s="55"/>
      <c r="C218" s="56"/>
    </row>
    <row r="219" spans="2:3">
      <c r="B219" s="55"/>
      <c r="C219" s="56"/>
    </row>
    <row r="220" spans="2:3">
      <c r="B220" s="55"/>
      <c r="C220" s="56"/>
    </row>
    <row r="221" spans="2:3">
      <c r="B221" s="55"/>
      <c r="C221" s="56"/>
    </row>
    <row r="222" spans="2:3">
      <c r="B222" s="55"/>
      <c r="C222" s="56"/>
    </row>
    <row r="223" spans="2:3">
      <c r="B223" s="55"/>
      <c r="C223" s="56"/>
    </row>
    <row r="224" spans="2:3">
      <c r="B224" s="55"/>
      <c r="C224" s="56"/>
    </row>
    <row r="225" spans="2:3">
      <c r="B225" s="55"/>
      <c r="C225" s="56"/>
    </row>
    <row r="226" spans="2:3">
      <c r="B226" s="55"/>
      <c r="C226" s="56"/>
    </row>
    <row r="227" spans="2:3">
      <c r="B227" s="55"/>
      <c r="C227" s="56"/>
    </row>
    <row r="228" spans="2:3">
      <c r="B228" s="55"/>
      <c r="C228" s="56"/>
    </row>
    <row r="229" spans="2:3">
      <c r="B229" s="55"/>
      <c r="C229" s="56"/>
    </row>
    <row r="230" spans="2:3">
      <c r="B230" s="55"/>
      <c r="C230" s="56"/>
    </row>
    <row r="231" spans="2:3">
      <c r="B231" s="55"/>
      <c r="C231" s="56"/>
    </row>
    <row r="232" spans="2:3">
      <c r="B232" s="55"/>
      <c r="C232" s="56"/>
    </row>
    <row r="233" spans="2:3">
      <c r="B233" s="55"/>
      <c r="C233" s="56"/>
    </row>
    <row r="234" spans="2:3">
      <c r="B234" s="55"/>
      <c r="C234" s="56"/>
    </row>
    <row r="235" spans="2:3">
      <c r="B235" s="55"/>
      <c r="C235" s="56"/>
    </row>
    <row r="236" spans="2:3">
      <c r="B236" s="55"/>
      <c r="C236" s="56"/>
    </row>
    <row r="237" spans="2:3">
      <c r="B237" s="55"/>
      <c r="C237" s="56"/>
    </row>
    <row r="238" spans="2:3">
      <c r="B238" s="55"/>
      <c r="C238" s="56"/>
    </row>
    <row r="239" spans="2:3">
      <c r="B239" s="55"/>
      <c r="C239" s="56"/>
    </row>
    <row r="240" spans="2:3">
      <c r="B240" s="55"/>
      <c r="C240" s="56"/>
    </row>
    <row r="241" spans="2:3">
      <c r="B241" s="55"/>
      <c r="C241" s="56"/>
    </row>
    <row r="242" spans="2:3">
      <c r="B242" s="55"/>
      <c r="C242" s="56"/>
    </row>
    <row r="243" spans="2:3">
      <c r="B243" s="55"/>
      <c r="C243" s="56"/>
    </row>
    <row r="244" spans="2:3">
      <c r="B244" s="55"/>
      <c r="C244" s="56"/>
    </row>
    <row r="245" spans="2:3">
      <c r="B245" s="55"/>
      <c r="C245" s="56"/>
    </row>
    <row r="246" spans="2:3">
      <c r="B246" s="55"/>
      <c r="C246" s="56"/>
    </row>
    <row r="247" spans="2:3">
      <c r="B247" s="55"/>
      <c r="C247" s="56"/>
    </row>
    <row r="248" spans="2:3">
      <c r="B248" s="55"/>
      <c r="C248" s="56"/>
    </row>
    <row r="249" spans="2:3">
      <c r="B249" s="55"/>
      <c r="C249" s="56"/>
    </row>
    <row r="250" spans="2:3">
      <c r="B250" s="55"/>
      <c r="C250" s="56"/>
    </row>
    <row r="251" spans="2:3">
      <c r="B251" s="55"/>
      <c r="C251" s="56"/>
    </row>
    <row r="252" spans="2:3">
      <c r="B252" s="55"/>
      <c r="C252" s="56"/>
    </row>
    <row r="253" spans="2:3">
      <c r="B253" s="55"/>
      <c r="C253" s="56"/>
    </row>
    <row r="254" spans="2:3">
      <c r="B254" s="55"/>
      <c r="C254" s="56"/>
    </row>
    <row r="255" spans="2:3">
      <c r="B255" s="55"/>
      <c r="C255" s="56"/>
    </row>
    <row r="256" spans="2:3">
      <c r="B256" s="55"/>
      <c r="C256" s="56"/>
    </row>
    <row r="257" spans="2:3">
      <c r="B257" s="55"/>
      <c r="C257" s="56"/>
    </row>
    <row r="258" spans="2:3">
      <c r="B258" s="55"/>
      <c r="C258" s="56"/>
    </row>
    <row r="259" spans="2:3">
      <c r="B259" s="55"/>
      <c r="C259" s="56"/>
    </row>
    <row r="260" spans="2:3">
      <c r="B260" s="55"/>
      <c r="C260" s="56"/>
    </row>
    <row r="261" spans="2:3">
      <c r="B261" s="55"/>
      <c r="C261" s="56"/>
    </row>
    <row r="262" spans="2:3">
      <c r="B262" s="55"/>
      <c r="C262" s="56"/>
    </row>
    <row r="263" spans="2:3">
      <c r="B263" s="55"/>
      <c r="C263" s="56"/>
    </row>
    <row r="264" spans="2:3">
      <c r="B264" s="55"/>
      <c r="C264" s="56"/>
    </row>
    <row r="265" spans="2:3">
      <c r="B265" s="55"/>
      <c r="C265" s="56"/>
    </row>
    <row r="266" spans="2:3">
      <c r="B266" s="55"/>
      <c r="C266" s="56"/>
    </row>
    <row r="267" spans="2:3">
      <c r="B267" s="55"/>
      <c r="C267" s="56"/>
    </row>
    <row r="268" spans="2:3">
      <c r="B268" s="55"/>
      <c r="C268" s="56"/>
    </row>
    <row r="269" spans="2:3">
      <c r="B269" s="55"/>
      <c r="C269" s="56"/>
    </row>
    <row r="270" spans="2:3">
      <c r="B270" s="55"/>
      <c r="C270" s="56"/>
    </row>
    <row r="271" spans="2:3">
      <c r="B271" s="55"/>
      <c r="C271" s="56"/>
    </row>
    <row r="272" spans="2:3">
      <c r="B272" s="55"/>
      <c r="C272" s="56"/>
    </row>
    <row r="273" spans="2:3">
      <c r="B273" s="55"/>
      <c r="C273" s="56"/>
    </row>
    <row r="274" spans="2:3">
      <c r="B274" s="55"/>
      <c r="C274" s="56"/>
    </row>
    <row r="275" spans="2:3">
      <c r="B275" s="55"/>
      <c r="C275" s="56"/>
    </row>
    <row r="276" spans="2:3">
      <c r="B276" s="55"/>
      <c r="C276" s="56"/>
    </row>
    <row r="277" spans="2:3">
      <c r="B277" s="55"/>
      <c r="C277" s="56"/>
    </row>
    <row r="278" spans="2:3">
      <c r="B278" s="55"/>
      <c r="C278" s="56"/>
    </row>
    <row r="279" spans="2:3">
      <c r="B279" s="55"/>
      <c r="C279" s="56"/>
    </row>
    <row r="280" spans="2:3">
      <c r="B280" s="55"/>
      <c r="C280" s="56"/>
    </row>
    <row r="281" spans="2:3">
      <c r="B281" s="55"/>
      <c r="C281" s="56"/>
    </row>
    <row r="282" spans="2:3">
      <c r="B282" s="55"/>
      <c r="C282" s="56"/>
    </row>
    <row r="283" spans="2:3">
      <c r="B283" s="55"/>
      <c r="C283" s="56"/>
    </row>
    <row r="284" spans="2:3">
      <c r="B284" s="55"/>
      <c r="C284" s="56"/>
    </row>
    <row r="285" spans="2:3">
      <c r="B285" s="55"/>
      <c r="C285" s="56"/>
    </row>
    <row r="286" spans="2:3">
      <c r="B286" s="55"/>
      <c r="C286" s="56"/>
    </row>
    <row r="287" spans="2:3">
      <c r="B287" s="55"/>
      <c r="C287" s="56"/>
    </row>
    <row r="288" spans="2:3">
      <c r="B288" s="55"/>
      <c r="C288" s="56"/>
    </row>
    <row r="289" spans="2:3">
      <c r="B289" s="55"/>
      <c r="C289" s="56"/>
    </row>
    <row r="290" spans="2:3">
      <c r="B290" s="55"/>
      <c r="C290" s="56"/>
    </row>
    <row r="291" spans="2:3">
      <c r="B291" s="55"/>
      <c r="C291" s="56"/>
    </row>
    <row r="292" spans="2:3">
      <c r="B292" s="55"/>
      <c r="C292" s="56"/>
    </row>
    <row r="293" spans="2:3">
      <c r="B293" s="55"/>
      <c r="C293" s="56"/>
    </row>
    <row r="294" spans="2:3">
      <c r="B294" s="55"/>
      <c r="C294" s="56"/>
    </row>
    <row r="295" spans="2:3">
      <c r="B295" s="55"/>
      <c r="C295" s="56"/>
    </row>
    <row r="296" spans="2:3">
      <c r="B296" s="55"/>
      <c r="C296" s="56"/>
    </row>
    <row r="297" spans="2:3">
      <c r="B297" s="55"/>
      <c r="C297" s="56"/>
    </row>
    <row r="298" spans="2:3">
      <c r="B298" s="55"/>
      <c r="C298" s="56"/>
    </row>
    <row r="299" spans="2:3">
      <c r="B299" s="55"/>
      <c r="C299" s="56"/>
    </row>
    <row r="300" spans="2:3">
      <c r="B300" s="55"/>
      <c r="C300" s="56"/>
    </row>
    <row r="301" spans="2:3">
      <c r="B301" s="55"/>
      <c r="C301" s="56"/>
    </row>
    <row r="302" spans="2:3">
      <c r="B302" s="55"/>
      <c r="C302" s="56"/>
    </row>
    <row r="303" spans="2:3">
      <c r="B303" s="55"/>
      <c r="C303" s="56"/>
    </row>
    <row r="304" spans="2:3">
      <c r="B304" s="55"/>
      <c r="C304" s="56"/>
    </row>
    <row r="305" spans="2:3">
      <c r="B305" s="55"/>
      <c r="C305" s="56"/>
    </row>
    <row r="306" spans="2:3">
      <c r="B306" s="55"/>
      <c r="C306" s="56"/>
    </row>
    <row r="307" spans="2:3">
      <c r="B307" s="55"/>
      <c r="C307" s="56"/>
    </row>
    <row r="308" spans="2:3">
      <c r="B308" s="55"/>
      <c r="C308" s="56"/>
    </row>
    <row r="309" spans="2:3">
      <c r="B309" s="55"/>
      <c r="C309" s="56"/>
    </row>
    <row r="310" spans="2:3">
      <c r="B310" s="55"/>
      <c r="C310" s="56"/>
    </row>
    <row r="311" spans="2:3">
      <c r="B311" s="55"/>
      <c r="C311" s="56"/>
    </row>
    <row r="312" spans="2:3">
      <c r="B312" s="55"/>
      <c r="C312" s="56"/>
    </row>
    <row r="313" spans="2:3">
      <c r="B313" s="55"/>
      <c r="C313" s="56"/>
    </row>
    <row r="314" spans="2:3">
      <c r="B314" s="55"/>
      <c r="C314" s="56"/>
    </row>
    <row r="315" spans="2:3">
      <c r="B315" s="55"/>
      <c r="C315" s="56"/>
    </row>
    <row r="316" spans="2:3">
      <c r="B316" s="55"/>
      <c r="C316" s="56"/>
    </row>
    <row r="317" spans="2:3">
      <c r="B317" s="55"/>
      <c r="C317" s="56"/>
    </row>
    <row r="318" spans="2:3">
      <c r="B318" s="55"/>
      <c r="C318" s="56"/>
    </row>
    <row r="319" spans="2:3">
      <c r="B319" s="55"/>
      <c r="C319" s="56"/>
    </row>
    <row r="320" spans="2:3">
      <c r="B320" s="55"/>
      <c r="C320" s="56"/>
    </row>
    <row r="321" spans="2:3">
      <c r="B321" s="55"/>
      <c r="C321" s="56"/>
    </row>
    <row r="322" spans="2:3">
      <c r="B322" s="55"/>
      <c r="C322" s="56"/>
    </row>
    <row r="323" spans="2:3">
      <c r="B323" s="55"/>
      <c r="C323" s="56"/>
    </row>
    <row r="324" spans="2:3">
      <c r="B324" s="55"/>
      <c r="C324" s="56"/>
    </row>
    <row r="325" spans="2:3">
      <c r="B325" s="55"/>
      <c r="C325" s="56"/>
    </row>
    <row r="326" spans="2:3">
      <c r="B326" s="55"/>
      <c r="C326" s="56"/>
    </row>
    <row r="327" spans="2:3">
      <c r="B327" s="55"/>
      <c r="C327" s="56"/>
    </row>
    <row r="328" spans="2:3">
      <c r="B328" s="55"/>
      <c r="C328" s="56"/>
    </row>
    <row r="329" spans="2:3">
      <c r="B329" s="55"/>
      <c r="C329" s="56"/>
    </row>
    <row r="330" spans="2:3">
      <c r="B330" s="55"/>
      <c r="C330" s="56"/>
    </row>
    <row r="331" spans="2:3">
      <c r="B331" s="55"/>
      <c r="C331" s="56"/>
    </row>
    <row r="332" spans="2:3">
      <c r="B332" s="55"/>
      <c r="C332" s="56"/>
    </row>
    <row r="333" spans="2:3">
      <c r="B333" s="55"/>
      <c r="C333" s="56"/>
    </row>
    <row r="334" spans="2:3">
      <c r="B334" s="55"/>
      <c r="C334" s="56"/>
    </row>
    <row r="335" spans="2:3">
      <c r="B335" s="55"/>
      <c r="C335" s="56"/>
    </row>
    <row r="336" spans="2:3">
      <c r="B336" s="55"/>
      <c r="C336" s="56"/>
    </row>
    <row r="337" spans="2:3">
      <c r="B337" s="55"/>
      <c r="C337" s="56"/>
    </row>
    <row r="338" spans="2:3">
      <c r="B338" s="55"/>
      <c r="C338" s="56"/>
    </row>
    <row r="339" spans="2:3">
      <c r="B339" s="55"/>
      <c r="C339" s="56"/>
    </row>
    <row r="340" spans="2:3">
      <c r="B340" s="55"/>
      <c r="C340" s="56"/>
    </row>
    <row r="341" spans="2:3">
      <c r="B341" s="55"/>
      <c r="C341" s="56"/>
    </row>
    <row r="342" spans="2:3">
      <c r="B342" s="55"/>
      <c r="C342" s="56"/>
    </row>
    <row r="343" spans="2:3">
      <c r="B343" s="55"/>
      <c r="C343" s="56"/>
    </row>
    <row r="344" spans="2:3">
      <c r="B344" s="55"/>
      <c r="C344" s="56"/>
    </row>
    <row r="345" spans="2:3">
      <c r="B345" s="55"/>
      <c r="C345" s="56"/>
    </row>
    <row r="346" spans="2:3">
      <c r="B346" s="55"/>
      <c r="C346" s="56"/>
    </row>
    <row r="347" spans="2:3">
      <c r="B347" s="55"/>
      <c r="C347" s="56"/>
    </row>
    <row r="348" spans="2:3">
      <c r="B348" s="55"/>
      <c r="C348" s="56"/>
    </row>
    <row r="349" spans="2:3">
      <c r="B349" s="55"/>
      <c r="C349" s="56"/>
    </row>
    <row r="350" spans="2:3">
      <c r="B350" s="55"/>
      <c r="C350" s="56"/>
    </row>
    <row r="351" spans="2:3">
      <c r="B351" s="55"/>
      <c r="C351" s="56"/>
    </row>
    <row r="352" spans="2:3">
      <c r="B352" s="55"/>
      <c r="C352" s="56"/>
    </row>
    <row r="353" spans="2:3">
      <c r="B353" s="55"/>
      <c r="C353" s="56"/>
    </row>
    <row r="354" spans="2:3">
      <c r="B354" s="55"/>
      <c r="C354" s="56"/>
    </row>
    <row r="355" spans="2:3">
      <c r="B355" s="55"/>
      <c r="C355" s="56"/>
    </row>
    <row r="356" spans="2:3">
      <c r="B356" s="55"/>
      <c r="C356" s="56"/>
    </row>
    <row r="357" spans="2:3">
      <c r="B357" s="55"/>
      <c r="C357" s="56"/>
    </row>
    <row r="358" spans="2:3">
      <c r="B358" s="55"/>
      <c r="C358" s="56"/>
    </row>
    <row r="359" spans="2:3">
      <c r="B359" s="55"/>
      <c r="C359" s="56"/>
    </row>
    <row r="360" spans="2:3">
      <c r="B360" s="55"/>
      <c r="C360" s="56"/>
    </row>
    <row r="361" spans="2:3">
      <c r="B361" s="55"/>
      <c r="C361" s="56"/>
    </row>
    <row r="362" spans="2:3">
      <c r="B362" s="55"/>
      <c r="C362" s="56"/>
    </row>
    <row r="363" spans="2:3">
      <c r="B363" s="55"/>
      <c r="C363" s="56"/>
    </row>
    <row r="364" spans="2:3">
      <c r="B364" s="55"/>
      <c r="C364" s="56"/>
    </row>
    <row r="365" spans="2:3">
      <c r="B365" s="55"/>
      <c r="C365" s="56"/>
    </row>
    <row r="366" spans="2:3">
      <c r="B366" s="55"/>
      <c r="C366" s="56"/>
    </row>
    <row r="367" spans="2:3">
      <c r="B367" s="55"/>
      <c r="C367" s="56"/>
    </row>
    <row r="368" spans="2:3">
      <c r="B368" s="55"/>
      <c r="C368" s="56"/>
    </row>
    <row r="369" spans="2:3">
      <c r="B369" s="55"/>
      <c r="C369" s="56"/>
    </row>
    <row r="370" spans="2:3">
      <c r="B370" s="55"/>
      <c r="C370" s="56"/>
    </row>
    <row r="371" spans="2:3">
      <c r="B371" s="55"/>
      <c r="C371" s="56"/>
    </row>
    <row r="372" spans="2:3">
      <c r="B372" s="55"/>
      <c r="C372" s="56"/>
    </row>
    <row r="373" spans="2:3">
      <c r="B373" s="55"/>
      <c r="C373" s="56"/>
    </row>
    <row r="374" spans="2:3">
      <c r="B374" s="55"/>
      <c r="C374" s="56"/>
    </row>
    <row r="375" spans="2:3">
      <c r="B375" s="55"/>
      <c r="C375" s="56"/>
    </row>
    <row r="376" spans="2:3">
      <c r="B376" s="55"/>
      <c r="C376" s="56"/>
    </row>
    <row r="377" spans="2:3">
      <c r="B377" s="55"/>
      <c r="C377" s="56"/>
    </row>
    <row r="378" spans="2:3">
      <c r="B378" s="55"/>
      <c r="C378" s="56"/>
    </row>
    <row r="379" spans="2:3">
      <c r="B379" s="55"/>
      <c r="C379" s="56"/>
    </row>
    <row r="380" spans="2:3">
      <c r="B380" s="55"/>
      <c r="C380" s="56"/>
    </row>
    <row r="381" spans="2:3">
      <c r="B381" s="55"/>
      <c r="C381" s="56"/>
    </row>
    <row r="382" spans="2:3">
      <c r="B382" s="55"/>
      <c r="C382" s="56"/>
    </row>
    <row r="383" spans="2:3">
      <c r="B383" s="55"/>
      <c r="C383" s="56"/>
    </row>
    <row r="384" spans="2:3">
      <c r="B384" s="55"/>
      <c r="C384" s="56"/>
    </row>
    <row r="385" spans="2:3">
      <c r="B385" s="55"/>
      <c r="C385" s="56"/>
    </row>
    <row r="386" spans="2:3">
      <c r="B386" s="55"/>
      <c r="C386" s="56"/>
    </row>
    <row r="387" spans="2:3">
      <c r="B387" s="55"/>
      <c r="C387" s="56"/>
    </row>
    <row r="388" spans="2:3">
      <c r="B388" s="55"/>
      <c r="C388" s="56"/>
    </row>
    <row r="389" spans="2:3">
      <c r="B389" s="55"/>
      <c r="C389" s="56"/>
    </row>
    <row r="390" spans="2:3">
      <c r="B390" s="55"/>
      <c r="C390" s="56"/>
    </row>
    <row r="391" spans="2:3">
      <c r="B391" s="55"/>
      <c r="C391" s="56"/>
    </row>
    <row r="392" spans="2:3">
      <c r="B392" s="55"/>
      <c r="C392" s="56"/>
    </row>
    <row r="393" spans="2:3">
      <c r="B393" s="55"/>
      <c r="C393" s="56"/>
    </row>
    <row r="394" spans="2:3">
      <c r="B394" s="55"/>
      <c r="C394" s="56"/>
    </row>
    <row r="395" spans="2:3">
      <c r="B395" s="55"/>
      <c r="C395" s="56"/>
    </row>
    <row r="396" spans="2:3">
      <c r="B396" s="55"/>
      <c r="C396" s="56"/>
    </row>
    <row r="397" spans="2:3">
      <c r="B397" s="55"/>
      <c r="C397" s="56"/>
    </row>
    <row r="398" spans="2:3">
      <c r="B398" s="55"/>
      <c r="C398" s="56"/>
    </row>
    <row r="399" spans="2:3">
      <c r="B399" s="55"/>
      <c r="C399" s="56"/>
    </row>
    <row r="400" spans="2:3">
      <c r="B400" s="55"/>
      <c r="C400" s="56"/>
    </row>
    <row r="401" spans="2:3">
      <c r="B401" s="55"/>
      <c r="C401" s="56"/>
    </row>
    <row r="402" spans="2:3">
      <c r="B402" s="55"/>
      <c r="C402" s="56"/>
    </row>
    <row r="403" spans="2:3">
      <c r="B403" s="55"/>
      <c r="C403" s="56"/>
    </row>
    <row r="404" spans="2:3">
      <c r="B404" s="55"/>
      <c r="C404" s="56"/>
    </row>
    <row r="405" spans="2:3">
      <c r="B405" s="55"/>
      <c r="C405" s="56"/>
    </row>
    <row r="406" spans="2:3">
      <c r="B406" s="55"/>
      <c r="C406" s="56"/>
    </row>
    <row r="407" spans="2:3">
      <c r="B407" s="55"/>
      <c r="C407" s="56"/>
    </row>
    <row r="408" spans="2:3">
      <c r="B408" s="55"/>
      <c r="C408" s="56"/>
    </row>
    <row r="409" spans="2:3">
      <c r="B409" s="55"/>
      <c r="C409" s="56"/>
    </row>
    <row r="410" spans="2:3">
      <c r="B410" s="55"/>
      <c r="C410" s="56"/>
    </row>
    <row r="411" spans="2:3">
      <c r="B411" s="55"/>
      <c r="C411" s="56"/>
    </row>
    <row r="412" spans="2:3">
      <c r="B412" s="55"/>
      <c r="C412" s="56"/>
    </row>
    <row r="413" spans="2:3">
      <c r="B413" s="55"/>
      <c r="C413" s="56"/>
    </row>
    <row r="414" spans="2:3">
      <c r="B414" s="55"/>
    </row>
    <row r="415" spans="2:3">
      <c r="B415" s="55"/>
    </row>
    <row r="416" spans="2:3">
      <c r="B416" s="55"/>
    </row>
    <row r="417" spans="2:2">
      <c r="B417" s="55"/>
    </row>
    <row r="418" spans="2:2">
      <c r="B418" s="55"/>
    </row>
    <row r="419" spans="2:2">
      <c r="B419" s="55"/>
    </row>
    <row r="420" spans="2:2">
      <c r="B420" s="55"/>
    </row>
    <row r="421" spans="2:2">
      <c r="B421" s="55"/>
    </row>
    <row r="422" spans="2:2">
      <c r="B422" s="55"/>
    </row>
    <row r="423" spans="2:2">
      <c r="B423" s="55"/>
    </row>
    <row r="424" spans="2:2">
      <c r="B424" s="55"/>
    </row>
    <row r="425" spans="2:2">
      <c r="B425" s="55"/>
    </row>
    <row r="426" spans="2:2">
      <c r="B426" s="55"/>
    </row>
    <row r="427" spans="2:2">
      <c r="B427" s="55"/>
    </row>
    <row r="428" spans="2:2">
      <c r="B428" s="55"/>
    </row>
    <row r="429" spans="2:2">
      <c r="B429" s="55"/>
    </row>
    <row r="430" spans="2:2">
      <c r="B430" s="55"/>
    </row>
    <row r="431" spans="2:2">
      <c r="B431" s="55"/>
    </row>
    <row r="432" spans="2:2">
      <c r="B432" s="55"/>
    </row>
    <row r="433" spans="2:2">
      <c r="B433" s="55"/>
    </row>
    <row r="434" spans="2:2">
      <c r="B434" s="55"/>
    </row>
    <row r="435" spans="2:2">
      <c r="B435" s="55"/>
    </row>
    <row r="436" spans="2:2">
      <c r="B436" s="55"/>
    </row>
    <row r="437" spans="2:2">
      <c r="B437" s="55"/>
    </row>
    <row r="438" spans="2:2">
      <c r="B438" s="55"/>
    </row>
    <row r="439" spans="2:2">
      <c r="B439" s="55"/>
    </row>
    <row r="440" spans="2:2">
      <c r="B440" s="55"/>
    </row>
    <row r="441" spans="2:2">
      <c r="B441" s="55"/>
    </row>
    <row r="442" spans="2:2">
      <c r="B442" s="55"/>
    </row>
    <row r="443" spans="2:2">
      <c r="B443" s="55"/>
    </row>
    <row r="444" spans="2:2">
      <c r="B444" s="55"/>
    </row>
    <row r="445" spans="2:2">
      <c r="B445" s="55"/>
    </row>
    <row r="446" spans="2:2">
      <c r="B446" s="55"/>
    </row>
    <row r="447" spans="2:2">
      <c r="B447" s="55"/>
    </row>
    <row r="448" spans="2:2">
      <c r="B448" s="55"/>
    </row>
    <row r="449" spans="2:2">
      <c r="B449" s="55"/>
    </row>
    <row r="450" spans="2:2">
      <c r="B450" s="55"/>
    </row>
    <row r="451" spans="2:2">
      <c r="B451" s="55"/>
    </row>
    <row r="452" spans="2:2">
      <c r="B452" s="55"/>
    </row>
    <row r="453" spans="2:2">
      <c r="B453" s="55"/>
    </row>
    <row r="454" spans="2:2">
      <c r="B454" s="55"/>
    </row>
    <row r="455" spans="2:2">
      <c r="B455" s="55"/>
    </row>
    <row r="456" spans="2:2">
      <c r="B456" s="55"/>
    </row>
    <row r="457" spans="2:2">
      <c r="B457" s="55"/>
    </row>
    <row r="458" spans="2:2">
      <c r="B458" s="55"/>
    </row>
  </sheetData>
  <mergeCells count="1">
    <mergeCell ref="C1:E2"/>
  </mergeCells>
  <phoneticPr fontId="13" type="noConversion"/>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9"/>
  <sheetViews>
    <sheetView workbookViewId="0">
      <selection activeCell="F12" sqref="F12"/>
    </sheetView>
  </sheetViews>
  <sheetFormatPr baseColWidth="10" defaultColWidth="9.109375" defaultRowHeight="14.4"/>
  <cols>
    <col min="1" max="1" width="27" customWidth="1"/>
    <col min="2" max="2" width="24.33203125" style="89" customWidth="1"/>
    <col min="3" max="3" width="15.109375" style="89" customWidth="1"/>
    <col min="4" max="4" width="22.109375" customWidth="1"/>
    <col min="5" max="5" width="13" bestFit="1" customWidth="1"/>
    <col min="6" max="6" width="26.6640625" customWidth="1"/>
    <col min="7" max="7" width="43.109375" bestFit="1" customWidth="1"/>
    <col min="8" max="8" width="20.6640625" bestFit="1" customWidth="1"/>
    <col min="9" max="9" width="18.109375" customWidth="1"/>
  </cols>
  <sheetData>
    <row r="1" spans="1:9">
      <c r="A1" s="87" t="s">
        <v>766</v>
      </c>
      <c r="B1" s="87" t="s">
        <v>55</v>
      </c>
      <c r="C1" s="87" t="s">
        <v>319</v>
      </c>
      <c r="D1" s="87" t="s">
        <v>767</v>
      </c>
      <c r="E1" s="87" t="s">
        <v>768</v>
      </c>
      <c r="F1" s="30" t="s">
        <v>769</v>
      </c>
      <c r="G1" s="30" t="s">
        <v>770</v>
      </c>
      <c r="H1" s="30" t="s">
        <v>771</v>
      </c>
      <c r="I1" s="30" t="s">
        <v>772</v>
      </c>
    </row>
    <row r="2" spans="1:9">
      <c r="A2" t="s">
        <v>773</v>
      </c>
      <c r="B2" s="61" t="s">
        <v>492</v>
      </c>
      <c r="C2" s="89">
        <f>VLOOKUP(B2,'Netze intern und Zonen'!$A$35:$N$999,12,FALSE)</f>
        <v>1400</v>
      </c>
      <c r="D2" s="61">
        <v>10</v>
      </c>
      <c r="E2" t="s">
        <v>774</v>
      </c>
      <c r="F2" t="s">
        <v>775</v>
      </c>
      <c r="G2" t="str">
        <f>VLOOKUP(A2,Systemübersicht!$A:$K,9,FALSE)</f>
        <v>pdw0400-dcO0001.ad.nublar.de</v>
      </c>
      <c r="H2" t="str">
        <f>VLOOKUP(B2,'Netze intern und Zonen'!$A$35:$N$999,10,FALSE)</f>
        <v>Shared Services</v>
      </c>
    </row>
    <row r="3" spans="1:9">
      <c r="A3" t="s">
        <v>776</v>
      </c>
      <c r="B3" s="61" t="s">
        <v>492</v>
      </c>
      <c r="C3" s="89">
        <f>VLOOKUP(B3,'Netze intern und Zonen'!$A$35:$N$999,12,FALSE)</f>
        <v>1400</v>
      </c>
      <c r="D3" s="61">
        <v>11</v>
      </c>
      <c r="E3" t="s">
        <v>777</v>
      </c>
      <c r="F3" t="s">
        <v>778</v>
      </c>
      <c r="G3" t="str">
        <f>VLOOKUP(A3,Systemübersicht!$A:$K,9,FALSE)</f>
        <v>pdw0400-dcO0002.ad.nublar.de</v>
      </c>
      <c r="H3" t="str">
        <f>VLOOKUP(B3,'Netze intern und Zonen'!$A$35:$N$999,10,FALSE)</f>
        <v>Shared Services</v>
      </c>
    </row>
    <row r="4" spans="1:9">
      <c r="A4" t="s">
        <v>779</v>
      </c>
      <c r="B4" s="61" t="s">
        <v>492</v>
      </c>
      <c r="C4" s="89">
        <f>VLOOKUP(B4,'Netze intern und Zonen'!$A$35:$N$999,12,FALSE)</f>
        <v>1400</v>
      </c>
      <c r="D4" s="61">
        <v>20</v>
      </c>
      <c r="E4" t="s">
        <v>780</v>
      </c>
      <c r="G4">
        <f>VLOOKUP(A4,Systemübersicht!$A:$K,9,FALSE)</f>
        <v>0</v>
      </c>
      <c r="H4" t="s">
        <v>256</v>
      </c>
    </row>
    <row r="5" spans="1:9">
      <c r="A5" t="s">
        <v>781</v>
      </c>
      <c r="B5" s="61" t="s">
        <v>492</v>
      </c>
      <c r="C5" s="89">
        <f>VLOOKUP(B5,'Netze intern und Zonen'!$A$35:$N$999,12,FALSE)</f>
        <v>1400</v>
      </c>
      <c r="D5" s="61"/>
      <c r="E5" t="s">
        <v>782</v>
      </c>
      <c r="G5">
        <f>VLOOKUP(A5,Systemübersicht!$A:$K,9,FALSE)</f>
        <v>0</v>
      </c>
      <c r="H5" t="s">
        <v>256</v>
      </c>
    </row>
    <row r="6" spans="1:9">
      <c r="A6" t="s">
        <v>783</v>
      </c>
      <c r="B6" s="61" t="s">
        <v>492</v>
      </c>
      <c r="C6" s="89">
        <f>VLOOKUP(B6,'Netze intern und Zonen'!$A$35:$N$999,12,FALSE)</f>
        <v>1400</v>
      </c>
      <c r="D6" s="61"/>
      <c r="E6" t="s">
        <v>784</v>
      </c>
      <c r="G6">
        <f>VLOOKUP(A6,Systemübersicht!$A:$K,9,FALSE)</f>
        <v>0</v>
      </c>
      <c r="H6" t="s">
        <v>256</v>
      </c>
    </row>
    <row r="7" spans="1:9">
      <c r="A7" t="s">
        <v>785</v>
      </c>
      <c r="B7" s="61" t="s">
        <v>498</v>
      </c>
      <c r="C7" s="89">
        <f>VLOOKUP(B7,'Netze intern und Zonen'!$A$35:$N$999,12,FALSE)</f>
        <v>1401</v>
      </c>
      <c r="D7" s="61"/>
      <c r="E7" t="s">
        <v>786</v>
      </c>
      <c r="G7">
        <f>VLOOKUP(A7,Systemübersicht!$A:$K,9,FALSE)</f>
        <v>0</v>
      </c>
      <c r="H7" t="s">
        <v>256</v>
      </c>
    </row>
    <row r="8" spans="1:9">
      <c r="A8" t="s">
        <v>787</v>
      </c>
      <c r="B8" s="61" t="s">
        <v>498</v>
      </c>
      <c r="C8" s="89">
        <f>VLOOKUP(B8,'Netze intern und Zonen'!$A$35:$N$999,12,FALSE)</f>
        <v>1401</v>
      </c>
      <c r="D8" s="61"/>
      <c r="E8" t="s">
        <v>788</v>
      </c>
      <c r="G8">
        <f>VLOOKUP(A8,Systemübersicht!$A:$K,9,FALSE)</f>
        <v>0</v>
      </c>
      <c r="H8" t="s">
        <v>256</v>
      </c>
    </row>
    <row r="9" spans="1:9">
      <c r="A9" t="s">
        <v>789</v>
      </c>
      <c r="B9" s="88" t="s">
        <v>416</v>
      </c>
      <c r="C9" s="89">
        <f>VLOOKUP(B9,'Netze intern und Zonen'!$A$35:$N$999,12,FALSE)</f>
        <v>2114</v>
      </c>
      <c r="D9" s="61">
        <v>10</v>
      </c>
      <c r="E9" t="s">
        <v>790</v>
      </c>
      <c r="F9" t="s">
        <v>791</v>
      </c>
      <c r="G9">
        <f>VLOOKUP(A9,Systemübersicht!$A:$K,9,FALSE)</f>
        <v>0</v>
      </c>
      <c r="H9" t="s">
        <v>260</v>
      </c>
    </row>
    <row r="10" spans="1:9">
      <c r="A10" t="s">
        <v>792</v>
      </c>
      <c r="B10" s="88" t="s">
        <v>416</v>
      </c>
      <c r="C10" s="89">
        <f>VLOOKUP(B10,'Netze intern und Zonen'!$A$35:$N$999,12,FALSE)</f>
        <v>2114</v>
      </c>
      <c r="D10" s="61">
        <v>11</v>
      </c>
      <c r="E10" t="s">
        <v>793</v>
      </c>
      <c r="F10" t="s">
        <v>794</v>
      </c>
      <c r="G10">
        <f>VLOOKUP(A10,Systemübersicht!$A:$K,9,FALSE)</f>
        <v>0</v>
      </c>
      <c r="H10" t="s">
        <v>260</v>
      </c>
    </row>
    <row r="11" spans="1:9">
      <c r="A11" t="s">
        <v>795</v>
      </c>
      <c r="B11" s="88" t="s">
        <v>416</v>
      </c>
      <c r="C11" s="89">
        <f>VLOOKUP(B11,'Netze intern und Zonen'!$A$35:$N$999,12,FALSE)</f>
        <v>2114</v>
      </c>
      <c r="D11" s="61"/>
      <c r="E11" t="s">
        <v>796</v>
      </c>
      <c r="F11" t="s">
        <v>797</v>
      </c>
      <c r="G11">
        <f>VLOOKUP(A11,Systemübersicht!$A:$K,9,FALSE)</f>
        <v>0</v>
      </c>
      <c r="H11" t="s">
        <v>260</v>
      </c>
    </row>
    <row r="12" spans="1:9">
      <c r="A12" t="s">
        <v>798</v>
      </c>
      <c r="B12" s="88" t="s">
        <v>416</v>
      </c>
      <c r="C12" s="89">
        <f>VLOOKUP(B12,'Netze intern und Zonen'!$A$35:$N$999,12,FALSE)</f>
        <v>2114</v>
      </c>
      <c r="D12" s="61"/>
      <c r="E12" t="s">
        <v>799</v>
      </c>
      <c r="F12" t="s">
        <v>800</v>
      </c>
      <c r="G12">
        <f>VLOOKUP(A12,Systemübersicht!$A:$K,9,FALSE)</f>
        <v>0</v>
      </c>
      <c r="H12" t="s">
        <v>260</v>
      </c>
    </row>
    <row r="13" spans="1:9">
      <c r="A13" t="s">
        <v>801</v>
      </c>
      <c r="B13" s="88" t="s">
        <v>416</v>
      </c>
      <c r="C13" s="89">
        <f>VLOOKUP(B13,'Netze intern und Zonen'!$A$35:$N$999,12,FALSE)</f>
        <v>2114</v>
      </c>
      <c r="D13" s="61"/>
      <c r="E13" t="s">
        <v>802</v>
      </c>
      <c r="G13">
        <f>VLOOKUP(A13,Systemübersicht!$A:$K,9,FALSE)</f>
        <v>0</v>
      </c>
      <c r="H13" t="s">
        <v>256</v>
      </c>
    </row>
    <row r="14" spans="1:9">
      <c r="A14" t="s">
        <v>803</v>
      </c>
      <c r="B14" s="88" t="s">
        <v>416</v>
      </c>
      <c r="C14" s="89">
        <f>VLOOKUP(B14,'Netze intern und Zonen'!$A$35:$N$999,12,FALSE)</f>
        <v>2114</v>
      </c>
      <c r="D14" s="61"/>
      <c r="E14" t="s">
        <v>804</v>
      </c>
      <c r="G14">
        <f>VLOOKUP(A14,Systemübersicht!$A:$K,9,FALSE)</f>
        <v>0</v>
      </c>
      <c r="H14" t="s">
        <v>256</v>
      </c>
    </row>
    <row r="15" spans="1:9">
      <c r="A15" t="s">
        <v>805</v>
      </c>
      <c r="B15" s="88" t="s">
        <v>416</v>
      </c>
      <c r="C15" s="89">
        <f>VLOOKUP(B15,'Netze intern und Zonen'!$A$35:$N$999,12,FALSE)</f>
        <v>2114</v>
      </c>
      <c r="D15" s="61"/>
      <c r="E15" t="s">
        <v>806</v>
      </c>
      <c r="G15">
        <f>VLOOKUP(A15,Systemübersicht!$A:$K,9,FALSE)</f>
        <v>0</v>
      </c>
      <c r="H15" t="s">
        <v>256</v>
      </c>
    </row>
    <row r="16" spans="1:9">
      <c r="A16" t="s">
        <v>807</v>
      </c>
      <c r="B16" s="88" t="s">
        <v>416</v>
      </c>
      <c r="C16" s="89">
        <f>VLOOKUP(B16,'Netze intern und Zonen'!$A$35:$N$999,12,FALSE)</f>
        <v>2114</v>
      </c>
      <c r="D16" s="89"/>
      <c r="E16" t="s">
        <v>808</v>
      </c>
      <c r="G16">
        <f>VLOOKUP(A16,Systemübersicht!$A:$K,9,FALSE)</f>
        <v>0</v>
      </c>
      <c r="H16" t="s">
        <v>256</v>
      </c>
    </row>
    <row r="17" spans="1:9">
      <c r="A17" t="s">
        <v>809</v>
      </c>
      <c r="B17" s="88" t="s">
        <v>416</v>
      </c>
      <c r="C17" s="89">
        <f>VLOOKUP(B17,'Netze intern und Zonen'!$A$35:$N$999,12,FALSE)</f>
        <v>2114</v>
      </c>
      <c r="D17" s="89"/>
      <c r="G17">
        <f>VLOOKUP(A17,Systemübersicht!$A:$K,9,FALSE)</f>
        <v>0</v>
      </c>
      <c r="H17" t="s">
        <v>810</v>
      </c>
      <c r="I17" t="s">
        <v>811</v>
      </c>
    </row>
    <row r="18" spans="1:9">
      <c r="A18" t="s">
        <v>812</v>
      </c>
      <c r="B18" s="88" t="s">
        <v>416</v>
      </c>
      <c r="C18" s="89">
        <f>VLOOKUP(B18,'Netze intern und Zonen'!$A$35:$N$999,12,FALSE)</f>
        <v>2114</v>
      </c>
      <c r="D18" s="89"/>
      <c r="G18">
        <f>VLOOKUP(A18,Systemübersicht!$A:$K,9,FALSE)</f>
        <v>0</v>
      </c>
      <c r="H18" t="s">
        <v>810</v>
      </c>
      <c r="I18" t="s">
        <v>813</v>
      </c>
    </row>
    <row r="19" spans="1:9">
      <c r="A19" t="s">
        <v>814</v>
      </c>
      <c r="B19" s="88" t="s">
        <v>416</v>
      </c>
      <c r="C19" s="89">
        <f>VLOOKUP(B19,'Netze intern und Zonen'!$A$35:$N$999,12,FALSE)</f>
        <v>2114</v>
      </c>
      <c r="D19" s="89"/>
      <c r="G19">
        <f>VLOOKUP(A19,Systemübersicht!$A:$K,9,FALSE)</f>
        <v>0</v>
      </c>
      <c r="H19" t="s">
        <v>810</v>
      </c>
      <c r="I19" t="s">
        <v>815</v>
      </c>
    </row>
    <row r="20" spans="1:9">
      <c r="A20" t="s">
        <v>816</v>
      </c>
      <c r="B20" s="88" t="s">
        <v>416</v>
      </c>
      <c r="C20" s="89">
        <f>VLOOKUP(B20,'Netze intern und Zonen'!$A$35:$N$999,12,FALSE)</f>
        <v>2114</v>
      </c>
      <c r="D20" s="89"/>
      <c r="E20" t="s">
        <v>817</v>
      </c>
      <c r="G20">
        <f>VLOOKUP(A20,Systemübersicht!$A:$K,9,FALSE)</f>
        <v>0</v>
      </c>
      <c r="H20" t="s">
        <v>256</v>
      </c>
    </row>
    <row r="21" spans="1:9">
      <c r="A21" t="s">
        <v>818</v>
      </c>
      <c r="B21" s="88" t="s">
        <v>416</v>
      </c>
      <c r="C21" s="89">
        <f>VLOOKUP(B21,'Netze intern und Zonen'!$A$35:$N$999,12,FALSE)</f>
        <v>2114</v>
      </c>
      <c r="D21" s="89"/>
      <c r="E21" t="s">
        <v>819</v>
      </c>
      <c r="G21">
        <f>VLOOKUP(A21,Systemübersicht!$A:$K,9,FALSE)</f>
        <v>0</v>
      </c>
      <c r="H21" t="s">
        <v>256</v>
      </c>
    </row>
    <row r="22" spans="1:9">
      <c r="A22" t="s">
        <v>820</v>
      </c>
      <c r="B22" s="88" t="s">
        <v>416</v>
      </c>
      <c r="C22" s="89">
        <f>VLOOKUP(B22,'Netze intern und Zonen'!$A$35:$N$999,12,FALSE)</f>
        <v>2114</v>
      </c>
      <c r="D22" s="89"/>
      <c r="E22" t="s">
        <v>821</v>
      </c>
      <c r="G22">
        <f>VLOOKUP(A22,Systemübersicht!$A:$K,9,FALSE)</f>
        <v>0</v>
      </c>
      <c r="H22" t="s">
        <v>260</v>
      </c>
    </row>
    <row r="23" spans="1:9">
      <c r="A23" t="s">
        <v>822</v>
      </c>
      <c r="B23" s="88" t="s">
        <v>416</v>
      </c>
      <c r="C23" s="89">
        <f>VLOOKUP(B23,'Netze intern und Zonen'!$A$35:$N$999,12,FALSE)</f>
        <v>2114</v>
      </c>
      <c r="D23" s="89"/>
      <c r="E23" t="s">
        <v>823</v>
      </c>
      <c r="G23">
        <f>VLOOKUP(A23,Systemübersicht!$A:$K,9,FALSE)</f>
        <v>0</v>
      </c>
      <c r="H23" t="s">
        <v>260</v>
      </c>
    </row>
    <row r="24" spans="1:9">
      <c r="A24" t="s">
        <v>824</v>
      </c>
      <c r="B24" s="88" t="s">
        <v>416</v>
      </c>
      <c r="C24" s="89">
        <f>VLOOKUP(B24,'Netze intern und Zonen'!$A$35:$N$999,12,FALSE)</f>
        <v>2114</v>
      </c>
      <c r="D24" s="89"/>
      <c r="E24" t="s">
        <v>825</v>
      </c>
      <c r="G24">
        <f>VLOOKUP(A24,Systemübersicht!$A:$K,9,FALSE)</f>
        <v>0</v>
      </c>
      <c r="H24" t="s">
        <v>260</v>
      </c>
    </row>
    <row r="25" spans="1:9">
      <c r="A25" t="s">
        <v>826</v>
      </c>
      <c r="B25" s="88" t="s">
        <v>416</v>
      </c>
      <c r="C25" s="89">
        <f>VLOOKUP(B25,'Netze intern und Zonen'!$A$35:$N$999,12,FALSE)</f>
        <v>2114</v>
      </c>
      <c r="D25" s="89"/>
      <c r="E25" t="s">
        <v>827</v>
      </c>
      <c r="G25">
        <f>VLOOKUP(A25,Systemübersicht!$A:$K,9,FALSE)</f>
        <v>0</v>
      </c>
      <c r="H25" t="s">
        <v>256</v>
      </c>
    </row>
    <row r="26" spans="1:9">
      <c r="A26" t="s">
        <v>828</v>
      </c>
      <c r="B26" s="88" t="s">
        <v>416</v>
      </c>
      <c r="C26" s="89">
        <f>VLOOKUP(B26,'Netze intern und Zonen'!$A$35:$N$999,12,FALSE)</f>
        <v>2114</v>
      </c>
      <c r="D26" s="89"/>
      <c r="E26" t="s">
        <v>829</v>
      </c>
      <c r="G26">
        <f>VLOOKUP(A26,Systemübersicht!$A:$K,9,FALSE)</f>
        <v>0</v>
      </c>
      <c r="H26" t="s">
        <v>256</v>
      </c>
    </row>
    <row r="27" spans="1:9">
      <c r="A27" t="s">
        <v>830</v>
      </c>
      <c r="B27" s="88" t="s">
        <v>416</v>
      </c>
      <c r="C27" s="89">
        <f>VLOOKUP(B27,'Netze intern und Zonen'!$A$35:$N$999,12,FALSE)</f>
        <v>2114</v>
      </c>
      <c r="D27" s="89"/>
      <c r="E27" t="s">
        <v>831</v>
      </c>
      <c r="G27">
        <f>VLOOKUP(A27,Systemübersicht!$A:$K,9,FALSE)</f>
        <v>0</v>
      </c>
      <c r="H27" t="s">
        <v>256</v>
      </c>
      <c r="I27" t="s">
        <v>85</v>
      </c>
    </row>
    <row r="28" spans="1:9">
      <c r="A28" t="s">
        <v>832</v>
      </c>
      <c r="B28" s="88" t="s">
        <v>416</v>
      </c>
      <c r="C28" s="89">
        <f>VLOOKUP(B28,'Netze intern und Zonen'!$A$35:$N$999,12,FALSE)</f>
        <v>2114</v>
      </c>
      <c r="D28" s="89"/>
      <c r="E28" t="s">
        <v>833</v>
      </c>
      <c r="G28">
        <f>VLOOKUP(A28,Systemübersicht!$A:$K,9,FALSE)</f>
        <v>0</v>
      </c>
      <c r="H28" t="s">
        <v>256</v>
      </c>
    </row>
    <row r="29" spans="1:9">
      <c r="A29" t="s">
        <v>834</v>
      </c>
      <c r="B29" s="88" t="s">
        <v>416</v>
      </c>
      <c r="C29" s="89">
        <f>VLOOKUP(B29,'Netze intern und Zonen'!$A$35:$N$999,12,FALSE)</f>
        <v>2114</v>
      </c>
      <c r="D29" s="89"/>
      <c r="E29" t="s">
        <v>835</v>
      </c>
      <c r="G29">
        <f>VLOOKUP(A29,Systemübersicht!$A:$K,9,FALSE)</f>
        <v>0</v>
      </c>
      <c r="H29" t="s">
        <v>256</v>
      </c>
    </row>
    <row r="30" spans="1:9">
      <c r="A30" t="s">
        <v>836</v>
      </c>
      <c r="B30" s="88" t="s">
        <v>416</v>
      </c>
      <c r="C30" s="89">
        <f>VLOOKUP(B30,'Netze intern und Zonen'!$A$35:$N$999,12,FALSE)</f>
        <v>2114</v>
      </c>
      <c r="D30" s="89"/>
      <c r="E30" t="s">
        <v>837</v>
      </c>
      <c r="G30">
        <f>VLOOKUP(A30,Systemübersicht!$A:$K,9,FALSE)</f>
        <v>0</v>
      </c>
      <c r="H30" t="s">
        <v>256</v>
      </c>
    </row>
    <row r="31" spans="1:9">
      <c r="A31" t="s">
        <v>838</v>
      </c>
      <c r="B31" s="88" t="s">
        <v>416</v>
      </c>
      <c r="C31" s="89">
        <f>VLOOKUP(B31,'Netze intern und Zonen'!$A$35:$N$999,12,FALSE)</f>
        <v>2114</v>
      </c>
      <c r="D31" s="89"/>
      <c r="E31" t="s">
        <v>839</v>
      </c>
      <c r="G31">
        <f>VLOOKUP(A31,Systemübersicht!$A:$K,9,FALSE)</f>
        <v>0</v>
      </c>
      <c r="H31" t="s">
        <v>256</v>
      </c>
    </row>
    <row r="32" spans="1:9">
      <c r="A32" t="s">
        <v>840</v>
      </c>
      <c r="B32" s="88" t="s">
        <v>416</v>
      </c>
      <c r="C32" s="89">
        <f>VLOOKUP(B32,'Netze intern und Zonen'!$A$35:$N$999,12,FALSE)</f>
        <v>2114</v>
      </c>
      <c r="D32" s="89"/>
      <c r="E32" t="s">
        <v>841</v>
      </c>
      <c r="G32">
        <f>VLOOKUP(A32,Systemübersicht!$A:$K,9,FALSE)</f>
        <v>0</v>
      </c>
      <c r="H32" t="s">
        <v>256</v>
      </c>
    </row>
    <row r="33" spans="1:8">
      <c r="A33" t="s">
        <v>842</v>
      </c>
      <c r="B33" s="88" t="s">
        <v>416</v>
      </c>
      <c r="C33" s="89">
        <f>VLOOKUP(B33,'Netze intern und Zonen'!$A$35:$N$999,12,FALSE)</f>
        <v>2114</v>
      </c>
      <c r="D33" s="89"/>
      <c r="E33" t="s">
        <v>843</v>
      </c>
      <c r="G33">
        <f>VLOOKUP(A33,Systemübersicht!$A:$K,9,FALSE)</f>
        <v>0</v>
      </c>
      <c r="H33" t="s">
        <v>256</v>
      </c>
    </row>
    <row r="34" spans="1:8">
      <c r="A34" t="s">
        <v>844</v>
      </c>
      <c r="B34" s="88" t="s">
        <v>416</v>
      </c>
      <c r="C34" s="89">
        <f>VLOOKUP(B34,'Netze intern und Zonen'!$A$35:$N$999,12,FALSE)</f>
        <v>2114</v>
      </c>
      <c r="D34" s="89"/>
      <c r="E34" t="s">
        <v>845</v>
      </c>
      <c r="G34">
        <f>VLOOKUP(A34,Systemübersicht!$A:$K,9,FALSE)</f>
        <v>0</v>
      </c>
      <c r="H34" t="s">
        <v>256</v>
      </c>
    </row>
    <row r="35" spans="1:8">
      <c r="A35" t="s">
        <v>846</v>
      </c>
      <c r="B35" s="88" t="s">
        <v>416</v>
      </c>
      <c r="C35" s="89">
        <f>VLOOKUP(B35,'Netze intern und Zonen'!$A$35:$N$999,12,FALSE)</f>
        <v>2114</v>
      </c>
      <c r="D35" s="89"/>
      <c r="E35" t="s">
        <v>847</v>
      </c>
      <c r="G35">
        <f>VLOOKUP(A35,Systemübersicht!$A:$K,9,FALSE)</f>
        <v>0</v>
      </c>
      <c r="H35" t="s">
        <v>256</v>
      </c>
    </row>
    <row r="36" spans="1:8">
      <c r="A36" t="s">
        <v>848</v>
      </c>
      <c r="B36" s="88" t="s">
        <v>416</v>
      </c>
      <c r="C36" s="89">
        <f>VLOOKUP(B36,'Netze intern und Zonen'!$A$35:$N$999,12,FALSE)</f>
        <v>2114</v>
      </c>
      <c r="D36" s="89"/>
      <c r="E36" t="s">
        <v>849</v>
      </c>
      <c r="G36">
        <f>VLOOKUP(A36,Systemübersicht!$A:$K,9,FALSE)</f>
        <v>0</v>
      </c>
      <c r="H36" t="s">
        <v>256</v>
      </c>
    </row>
    <row r="37" spans="1:8">
      <c r="A37" t="s">
        <v>850</v>
      </c>
      <c r="B37" s="88" t="s">
        <v>416</v>
      </c>
      <c r="C37" s="89">
        <f>VLOOKUP(B37,'Netze intern und Zonen'!$A$35:$N$999,12,FALSE)</f>
        <v>2114</v>
      </c>
      <c r="D37" s="89"/>
      <c r="E37" s="58" t="s">
        <v>851</v>
      </c>
      <c r="G37" t="e">
        <f>VLOOKUP(A37,Systemübersicht!$A:$K,9,FALSE)</f>
        <v>#N/A</v>
      </c>
      <c r="H37" t="s">
        <v>268</v>
      </c>
    </row>
    <row r="38" spans="1:8">
      <c r="A38" t="s">
        <v>852</v>
      </c>
      <c r="B38" s="88" t="s">
        <v>416</v>
      </c>
      <c r="C38" s="89">
        <f>VLOOKUP(B38,'Netze intern und Zonen'!$A$35:$N$999,12,FALSE)</f>
        <v>2114</v>
      </c>
      <c r="D38" s="89"/>
      <c r="E38" s="58" t="s">
        <v>853</v>
      </c>
      <c r="G38" t="e">
        <f>VLOOKUP(A38,Systemübersicht!$A:$K,9,FALSE)</f>
        <v>#N/A</v>
      </c>
      <c r="H38" t="s">
        <v>268</v>
      </c>
    </row>
    <row r="39" spans="1:8">
      <c r="A39" t="s">
        <v>852</v>
      </c>
      <c r="B39" s="88" t="s">
        <v>416</v>
      </c>
      <c r="C39" s="89">
        <f>VLOOKUP(B39,'Netze intern und Zonen'!$A$35:$N$999,12,FALSE)</f>
        <v>2114</v>
      </c>
      <c r="D39" s="89"/>
      <c r="E39" s="58" t="s">
        <v>854</v>
      </c>
      <c r="G39" t="e">
        <f>VLOOKUP(A39,Systemübersicht!$A:$K,9,FALSE)</f>
        <v>#N/A</v>
      </c>
      <c r="H39" t="s">
        <v>268</v>
      </c>
    </row>
    <row r="40" spans="1:8">
      <c r="A40" t="s">
        <v>855</v>
      </c>
      <c r="B40" s="88" t="s">
        <v>416</v>
      </c>
      <c r="C40" s="89">
        <f>VLOOKUP(B40,'Netze intern und Zonen'!$A$35:$N$999,12,FALSE)</f>
        <v>2114</v>
      </c>
      <c r="D40" s="89"/>
      <c r="E40" s="58" t="s">
        <v>856</v>
      </c>
      <c r="G40" t="e">
        <f>VLOOKUP(A40,Systemübersicht!$A:$K,9,FALSE)</f>
        <v>#N/A</v>
      </c>
      <c r="H40" t="s">
        <v>268</v>
      </c>
    </row>
    <row r="41" spans="1:8">
      <c r="A41" t="s">
        <v>857</v>
      </c>
      <c r="B41" s="88" t="s">
        <v>416</v>
      </c>
      <c r="C41" s="89">
        <f>VLOOKUP(B41,'Netze intern und Zonen'!$A$35:$N$999,12,FALSE)</f>
        <v>2114</v>
      </c>
      <c r="D41" s="89"/>
      <c r="E41" s="58" t="s">
        <v>858</v>
      </c>
      <c r="G41" t="e">
        <f>VLOOKUP(A41,Systemübersicht!$A:$K,9,FALSE)</f>
        <v>#N/A</v>
      </c>
      <c r="H41" t="s">
        <v>268</v>
      </c>
    </row>
    <row r="42" spans="1:8">
      <c r="A42" t="s">
        <v>857</v>
      </c>
      <c r="B42" s="88" t="s">
        <v>416</v>
      </c>
      <c r="C42" s="89">
        <f>VLOOKUP(B42,'Netze intern und Zonen'!$A$35:$N$999,12,FALSE)</f>
        <v>2114</v>
      </c>
      <c r="D42" s="89"/>
      <c r="E42" s="58" t="s">
        <v>859</v>
      </c>
      <c r="G42" t="e">
        <f>VLOOKUP(A42,Systemübersicht!$A:$K,9,FALSE)</f>
        <v>#N/A</v>
      </c>
      <c r="H42" t="s">
        <v>268</v>
      </c>
    </row>
    <row r="43" spans="1:8">
      <c r="A43" t="s">
        <v>860</v>
      </c>
      <c r="B43" s="88" t="s">
        <v>416</v>
      </c>
      <c r="C43" s="89">
        <f>VLOOKUP(B43,'Netze intern und Zonen'!$A$35:$N$999,12,FALSE)</f>
        <v>2114</v>
      </c>
      <c r="D43" s="89"/>
      <c r="E43" s="58" t="s">
        <v>861</v>
      </c>
      <c r="G43" t="e">
        <f>VLOOKUP(A43,Systemübersicht!$A:$K,9,FALSE)</f>
        <v>#N/A</v>
      </c>
      <c r="H43" t="s">
        <v>268</v>
      </c>
    </row>
    <row r="44" spans="1:8">
      <c r="A44" t="s">
        <v>862</v>
      </c>
      <c r="B44" s="88" t="s">
        <v>416</v>
      </c>
      <c r="C44" s="89">
        <f>VLOOKUP(B44,'Netze intern und Zonen'!$A$35:$N$999,12,FALSE)</f>
        <v>2114</v>
      </c>
      <c r="D44" s="89"/>
      <c r="E44" s="58" t="s">
        <v>863</v>
      </c>
      <c r="G44" t="e">
        <f>VLOOKUP(A44,Systemübersicht!$A:$K,9,FALSE)</f>
        <v>#N/A</v>
      </c>
      <c r="H44" t="s">
        <v>268</v>
      </c>
    </row>
    <row r="45" spans="1:8">
      <c r="A45" t="s">
        <v>864</v>
      </c>
      <c r="B45" s="88" t="s">
        <v>416</v>
      </c>
      <c r="C45" s="89">
        <f>VLOOKUP(B45,'Netze intern und Zonen'!$A$35:$N$999,12,FALSE)</f>
        <v>2114</v>
      </c>
      <c r="D45" s="89"/>
      <c r="E45" s="58" t="s">
        <v>865</v>
      </c>
      <c r="G45" t="e">
        <f>VLOOKUP(A45,Systemübersicht!$A:$K,9,FALSE)</f>
        <v>#N/A</v>
      </c>
      <c r="H45" t="s">
        <v>268</v>
      </c>
    </row>
    <row r="46" spans="1:8">
      <c r="A46" t="s">
        <v>866</v>
      </c>
      <c r="B46" s="88" t="s">
        <v>416</v>
      </c>
      <c r="C46" s="89">
        <f>VLOOKUP(B46,'Netze intern und Zonen'!$A$35:$N$999,12,FALSE)</f>
        <v>2114</v>
      </c>
      <c r="D46" s="89"/>
      <c r="E46" s="58" t="s">
        <v>867</v>
      </c>
      <c r="G46" t="e">
        <f>VLOOKUP(A46,Systemübersicht!$A:$K,9,FALSE)</f>
        <v>#N/A</v>
      </c>
      <c r="H46" t="s">
        <v>268</v>
      </c>
    </row>
    <row r="47" spans="1:8">
      <c r="A47" t="s">
        <v>868</v>
      </c>
      <c r="B47" s="88" t="s">
        <v>416</v>
      </c>
      <c r="C47" s="89">
        <f>VLOOKUP(B47,'Netze intern und Zonen'!$A$35:$N$999,12,FALSE)</f>
        <v>2114</v>
      </c>
      <c r="D47" s="89"/>
      <c r="E47" s="58" t="s">
        <v>869</v>
      </c>
      <c r="G47" t="e">
        <f>VLOOKUP(A47,Systemübersicht!$A:$K,9,FALSE)</f>
        <v>#N/A</v>
      </c>
      <c r="H47" t="s">
        <v>268</v>
      </c>
    </row>
    <row r="48" spans="1:8">
      <c r="A48" t="s">
        <v>870</v>
      </c>
      <c r="B48" s="88" t="s">
        <v>416</v>
      </c>
      <c r="C48" s="89">
        <f>VLOOKUP(B48,'Netze intern und Zonen'!$A$35:$N$999,12,FALSE)</f>
        <v>2114</v>
      </c>
      <c r="D48" s="89"/>
      <c r="E48" s="58" t="s">
        <v>871</v>
      </c>
      <c r="G48" t="e">
        <f>VLOOKUP(A48,Systemübersicht!$A:$K,9,FALSE)</f>
        <v>#N/A</v>
      </c>
      <c r="H48" t="s">
        <v>268</v>
      </c>
    </row>
    <row r="49" spans="1:8">
      <c r="A49" t="s">
        <v>872</v>
      </c>
      <c r="B49" s="88" t="s">
        <v>416</v>
      </c>
      <c r="C49" s="89">
        <f>VLOOKUP(B49,'Netze intern und Zonen'!$A$35:$N$999,12,FALSE)</f>
        <v>2114</v>
      </c>
      <c r="D49" s="89"/>
      <c r="E49" s="58" t="s">
        <v>873</v>
      </c>
      <c r="G49" t="e">
        <f>VLOOKUP(A49,Systemübersicht!$A:$K,9,FALSE)</f>
        <v>#N/A</v>
      </c>
      <c r="H49" t="s">
        <v>268</v>
      </c>
    </row>
    <row r="50" spans="1:8">
      <c r="A50" t="s">
        <v>874</v>
      </c>
      <c r="B50" s="88" t="s">
        <v>416</v>
      </c>
      <c r="C50" s="89">
        <f>VLOOKUP(B50,'Netze intern und Zonen'!$A$35:$N$999,12,FALSE)</f>
        <v>2114</v>
      </c>
      <c r="D50" s="89"/>
      <c r="E50" s="58" t="s">
        <v>875</v>
      </c>
      <c r="G50" t="e">
        <f>VLOOKUP(A50,Systemübersicht!$A:$K,9,FALSE)</f>
        <v>#N/A</v>
      </c>
      <c r="H50" t="s">
        <v>268</v>
      </c>
    </row>
    <row r="51" spans="1:8">
      <c r="A51" t="s">
        <v>876</v>
      </c>
      <c r="B51" s="61" t="s">
        <v>574</v>
      </c>
      <c r="C51" s="89">
        <f>VLOOKUP(B51,'Netze intern und Zonen'!$A$35:$N$999,12,FALSE)</f>
        <v>3200</v>
      </c>
      <c r="D51" s="89"/>
      <c r="E51" t="s">
        <v>877</v>
      </c>
      <c r="G51">
        <f>VLOOKUP(A51,Systemübersicht!$A:$K,9,FALSE)</f>
        <v>0</v>
      </c>
      <c r="H51" t="s">
        <v>264</v>
      </c>
    </row>
    <row r="52" spans="1:8">
      <c r="A52" t="s">
        <v>878</v>
      </c>
      <c r="B52" s="61" t="s">
        <v>574</v>
      </c>
      <c r="C52" s="89">
        <f>VLOOKUP(B52,'Netze intern und Zonen'!$A$35:$N$999,12,FALSE)</f>
        <v>3200</v>
      </c>
      <c r="D52" s="89"/>
      <c r="E52" t="s">
        <v>879</v>
      </c>
      <c r="G52">
        <f>VLOOKUP(A52,Systemübersicht!$A:$K,9,FALSE)</f>
        <v>0</v>
      </c>
      <c r="H52" t="s">
        <v>264</v>
      </c>
    </row>
    <row r="53" spans="1:8">
      <c r="A53" t="s">
        <v>880</v>
      </c>
      <c r="B53" s="61" t="s">
        <v>548</v>
      </c>
      <c r="C53" s="89">
        <f>VLOOKUP(B53,'Netze intern und Zonen'!$A$35:$N$999,12,FALSE)</f>
        <v>1500</v>
      </c>
      <c r="D53" s="89"/>
      <c r="E53" t="s">
        <v>881</v>
      </c>
      <c r="G53">
        <f>VLOOKUP(A53,Systemübersicht!$A:$K,9,FALSE)</f>
        <v>0</v>
      </c>
      <c r="H53" t="s">
        <v>256</v>
      </c>
    </row>
    <row r="54" spans="1:8">
      <c r="A54" t="s">
        <v>882</v>
      </c>
      <c r="B54" s="61" t="s">
        <v>548</v>
      </c>
      <c r="C54" s="89">
        <f>VLOOKUP(B54,'Netze intern und Zonen'!$A$35:$N$999,12,FALSE)</f>
        <v>1500</v>
      </c>
      <c r="D54" s="89"/>
      <c r="E54" t="s">
        <v>883</v>
      </c>
      <c r="G54">
        <f>VLOOKUP(A54,Systemübersicht!$A:$K,9,FALSE)</f>
        <v>0</v>
      </c>
      <c r="H54" t="s">
        <v>256</v>
      </c>
    </row>
    <row r="55" spans="1:8">
      <c r="A55" t="s">
        <v>884</v>
      </c>
      <c r="B55" s="61" t="s">
        <v>548</v>
      </c>
      <c r="C55" s="89">
        <f>VLOOKUP(B55,'Netze intern und Zonen'!$A$35:$N$999,12,FALSE)</f>
        <v>1500</v>
      </c>
      <c r="D55" s="89"/>
      <c r="E55" t="s">
        <v>885</v>
      </c>
      <c r="G55">
        <f>VLOOKUP(A55,Systemübersicht!$A:$K,9,FALSE)</f>
        <v>0</v>
      </c>
      <c r="H55" t="s">
        <v>256</v>
      </c>
    </row>
    <row r="56" spans="1:8">
      <c r="A56" t="s">
        <v>886</v>
      </c>
      <c r="B56" s="61" t="s">
        <v>548</v>
      </c>
      <c r="C56" s="89">
        <f>VLOOKUP(B56,'Netze intern und Zonen'!$A$35:$N$999,12,FALSE)</f>
        <v>1500</v>
      </c>
      <c r="D56" s="89"/>
      <c r="E56" t="s">
        <v>887</v>
      </c>
      <c r="G56">
        <f>VLOOKUP(A56,Systemübersicht!$A:$K,9,FALSE)</f>
        <v>0</v>
      </c>
      <c r="H56" t="s">
        <v>256</v>
      </c>
    </row>
    <row r="57" spans="1:8">
      <c r="A57" t="s">
        <v>888</v>
      </c>
      <c r="B57" s="61" t="s">
        <v>548</v>
      </c>
      <c r="C57" s="89">
        <f>VLOOKUP(B57,'Netze intern und Zonen'!$A$35:$N$999,12,FALSE)</f>
        <v>1500</v>
      </c>
      <c r="D57" s="89"/>
      <c r="E57" t="s">
        <v>889</v>
      </c>
      <c r="G57">
        <f>VLOOKUP(A57,Systemübersicht!$A:$K,9,FALSE)</f>
        <v>0</v>
      </c>
      <c r="H57" t="s">
        <v>256</v>
      </c>
    </row>
    <row r="58" spans="1:8">
      <c r="A58" t="s">
        <v>890</v>
      </c>
      <c r="B58" s="61" t="s">
        <v>548</v>
      </c>
      <c r="C58" s="89">
        <f>VLOOKUP(B58,'Netze intern und Zonen'!$A$35:$N$999,12,FALSE)</f>
        <v>1500</v>
      </c>
      <c r="D58" s="89"/>
      <c r="E58" t="s">
        <v>891</v>
      </c>
      <c r="G58">
        <f>VLOOKUP(A58,Systemübersicht!$A:$K,9,FALSE)</f>
        <v>0</v>
      </c>
      <c r="H58" t="s">
        <v>256</v>
      </c>
    </row>
    <row r="59" spans="1:8">
      <c r="A59" t="s">
        <v>892</v>
      </c>
      <c r="B59" s="61" t="s">
        <v>548</v>
      </c>
      <c r="C59" s="89">
        <f>VLOOKUP(B59,'Netze intern und Zonen'!$A$35:$N$999,12,FALSE)</f>
        <v>1500</v>
      </c>
      <c r="D59" s="89"/>
      <c r="E59" t="s">
        <v>893</v>
      </c>
      <c r="G59">
        <f>VLOOKUP(A59,Systemübersicht!$A:$K,9,FALSE)</f>
        <v>0</v>
      </c>
      <c r="H59" t="s">
        <v>264</v>
      </c>
    </row>
    <row r="60" spans="1:8">
      <c r="A60" t="s">
        <v>894</v>
      </c>
      <c r="B60" s="61" t="s">
        <v>548</v>
      </c>
      <c r="C60" s="89">
        <f>VLOOKUP(B60,'Netze intern und Zonen'!$A$35:$N$999,12,FALSE)</f>
        <v>1500</v>
      </c>
      <c r="D60" s="89"/>
      <c r="E60" t="s">
        <v>895</v>
      </c>
      <c r="G60">
        <f>VLOOKUP(A60,Systemübersicht!$A:$K,9,FALSE)</f>
        <v>0</v>
      </c>
      <c r="H60" t="s">
        <v>264</v>
      </c>
    </row>
    <row r="61" spans="1:8">
      <c r="A61" t="s">
        <v>896</v>
      </c>
      <c r="B61" s="61" t="s">
        <v>548</v>
      </c>
      <c r="C61" s="89">
        <f>VLOOKUP(B61,'Netze intern und Zonen'!$A$35:$N$999,12,FALSE)</f>
        <v>1500</v>
      </c>
      <c r="D61" s="89"/>
      <c r="E61" t="s">
        <v>897</v>
      </c>
      <c r="G61">
        <f>VLOOKUP(A61,Systemübersicht!$A:$K,9,FALSE)</f>
        <v>0</v>
      </c>
      <c r="H61" t="s">
        <v>264</v>
      </c>
    </row>
    <row r="62" spans="1:8">
      <c r="A62" t="s">
        <v>898</v>
      </c>
      <c r="B62" s="61" t="s">
        <v>548</v>
      </c>
      <c r="C62" s="89">
        <f>VLOOKUP(B62,'Netze intern und Zonen'!$A$35:$N$999,12,FALSE)</f>
        <v>1500</v>
      </c>
      <c r="D62" s="89"/>
      <c r="E62" t="s">
        <v>899</v>
      </c>
      <c r="G62">
        <f>VLOOKUP(A62,Systemübersicht!$A:$K,9,FALSE)</f>
        <v>0</v>
      </c>
      <c r="H62" t="s">
        <v>264</v>
      </c>
    </row>
    <row r="63" spans="1:8">
      <c r="A63" t="s">
        <v>900</v>
      </c>
      <c r="B63" s="61" t="s">
        <v>548</v>
      </c>
      <c r="C63" s="89">
        <f>VLOOKUP(B63,'Netze intern und Zonen'!$A$35:$N$999,12,FALSE)</f>
        <v>1500</v>
      </c>
      <c r="D63" s="89"/>
      <c r="E63" t="s">
        <v>901</v>
      </c>
      <c r="G63">
        <f>VLOOKUP(A63,Systemübersicht!$A:$K,9,FALSE)</f>
        <v>0</v>
      </c>
      <c r="H63" t="s">
        <v>264</v>
      </c>
    </row>
    <row r="64" spans="1:8">
      <c r="A64" t="s">
        <v>902</v>
      </c>
      <c r="B64" s="61" t="s">
        <v>548</v>
      </c>
      <c r="C64" s="89">
        <f>VLOOKUP(B64,'Netze intern und Zonen'!$A$35:$N$999,12,FALSE)</f>
        <v>1500</v>
      </c>
      <c r="D64" s="89"/>
      <c r="E64" t="s">
        <v>903</v>
      </c>
      <c r="G64">
        <f>VLOOKUP(A64,Systemübersicht!$A:$K,9,FALSE)</f>
        <v>0</v>
      </c>
      <c r="H64" t="s">
        <v>264</v>
      </c>
    </row>
    <row r="65" spans="1:8">
      <c r="A65" t="s">
        <v>811</v>
      </c>
      <c r="C65" s="89" t="e">
        <f>VLOOKUP(B65,'Netze intern und Zonen'!$A$35:$N$999,12,FALSE)</f>
        <v>#N/A</v>
      </c>
      <c r="G65">
        <f>VLOOKUP(A65,Systemübersicht!$A:$K,9,FALSE)</f>
        <v>0</v>
      </c>
    </row>
    <row r="66" spans="1:8">
      <c r="A66" t="s">
        <v>813</v>
      </c>
      <c r="C66" s="89" t="e">
        <f>VLOOKUP(B66,'Netze intern und Zonen'!$A$35:$N$999,12,FALSE)</f>
        <v>#N/A</v>
      </c>
      <c r="G66">
        <f>VLOOKUP(A66,Systemübersicht!$A:$K,9,FALSE)</f>
        <v>0</v>
      </c>
    </row>
    <row r="67" spans="1:8">
      <c r="A67" t="s">
        <v>815</v>
      </c>
      <c r="C67" s="89" t="e">
        <f>VLOOKUP(B67,'Netze intern und Zonen'!$A$35:$N$999,12,FALSE)</f>
        <v>#N/A</v>
      </c>
      <c r="G67">
        <f>VLOOKUP(A67,Systemübersicht!$A:$K,9,FALSE)</f>
        <v>0</v>
      </c>
    </row>
    <row r="68" spans="1:8">
      <c r="A68" t="s">
        <v>904</v>
      </c>
      <c r="B68" s="89" t="s">
        <v>123</v>
      </c>
      <c r="C68" s="89">
        <f>VLOOKUP(B68,'Netze intern und Zonen'!$A$35:$N$999,12,FALSE)</f>
        <v>2101</v>
      </c>
      <c r="E68" t="s">
        <v>905</v>
      </c>
      <c r="G68">
        <f>VLOOKUP(A68,Systemübersicht!$A:$K,9,FALSE)</f>
        <v>0</v>
      </c>
      <c r="H68" t="s">
        <v>260</v>
      </c>
    </row>
    <row r="69" spans="1:8">
      <c r="A69" t="s">
        <v>906</v>
      </c>
      <c r="B69" s="89" t="s">
        <v>729</v>
      </c>
      <c r="E69" s="89" t="s">
        <v>907</v>
      </c>
      <c r="G69">
        <f>VLOOKUP(A69,Systemübersicht!$A:$K,9,FALSE)</f>
        <v>0</v>
      </c>
      <c r="H69" t="e">
        <f>VLOOKUP(B69,'Netze intern und Zonen'!$A$35:$N$999,10,FALSE)</f>
        <v>#N/A</v>
      </c>
    </row>
  </sheetData>
  <autoFilter ref="A1:I69" xr:uid="{8DDD66CB-FF6F-4869-A42C-2559F4D8D08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42"/>
  <sheetViews>
    <sheetView workbookViewId="0">
      <pane xSplit="1" ySplit="1" topLeftCell="B39" activePane="bottomRight" state="frozen"/>
      <selection pane="topRight" activeCell="B1" sqref="B1"/>
      <selection pane="bottomLeft" activeCell="A2" sqref="A2"/>
      <selection pane="bottomRight" activeCell="D49" sqref="D49"/>
    </sheetView>
  </sheetViews>
  <sheetFormatPr baseColWidth="10" defaultColWidth="11.44140625" defaultRowHeight="14.4"/>
  <cols>
    <col min="1" max="1" width="28.44140625" customWidth="1"/>
    <col min="2" max="2" width="14" customWidth="1"/>
    <col min="3" max="3" width="24.88671875" customWidth="1"/>
    <col min="4" max="6" width="31.6640625" customWidth="1"/>
    <col min="7" max="7" width="23.5546875" customWidth="1"/>
    <col min="8" max="9" width="32.88671875" customWidth="1"/>
    <col min="10" max="10" width="49.6640625" bestFit="1" customWidth="1"/>
    <col min="11" max="11" width="22.44140625" customWidth="1"/>
  </cols>
  <sheetData>
    <row r="1" spans="1:19">
      <c r="A1" s="75" t="s">
        <v>908</v>
      </c>
      <c r="B1" s="75" t="s">
        <v>909</v>
      </c>
      <c r="C1" s="75" t="s">
        <v>699</v>
      </c>
      <c r="D1" s="75" t="s">
        <v>315</v>
      </c>
      <c r="E1" s="75" t="s">
        <v>319</v>
      </c>
      <c r="F1" s="75" t="s">
        <v>910</v>
      </c>
      <c r="G1" s="75" t="s">
        <v>911</v>
      </c>
      <c r="H1" s="75" t="s">
        <v>912</v>
      </c>
      <c r="I1" s="75" t="s">
        <v>913</v>
      </c>
      <c r="J1" s="75" t="s">
        <v>113</v>
      </c>
      <c r="K1" s="75" t="s">
        <v>771</v>
      </c>
      <c r="S1" t="s">
        <v>914</v>
      </c>
    </row>
    <row r="2" spans="1:19">
      <c r="A2" s="79" t="str">
        <f>vSphere!$B$8</f>
        <v>PDA0400-VWA0001</v>
      </c>
      <c r="B2" s="75" t="s">
        <v>915</v>
      </c>
      <c r="C2" s="75" t="str">
        <f>vSphere!$B$9</f>
        <v>10.40.194.100</v>
      </c>
      <c r="D2" s="75">
        <f>vSphere!$B$16</f>
        <v>0</v>
      </c>
      <c r="E2" s="75"/>
      <c r="F2" s="75" t="s">
        <v>916</v>
      </c>
      <c r="G2" s="75" t="s">
        <v>916</v>
      </c>
      <c r="H2" s="75" t="s">
        <v>916</v>
      </c>
      <c r="I2" s="75"/>
      <c r="J2" s="75" t="str">
        <f>vSphere!$B$7</f>
        <v>vSphere VCSA</v>
      </c>
      <c r="K2" t="str">
        <f>VLOOKUP(A2,'IP-Adressen'!A:H,8,FALSE)</f>
        <v>Management (MGMT)</v>
      </c>
    </row>
    <row r="3" spans="1:19">
      <c r="A3" s="79" t="str">
        <f>'Simplivity Checkliste'!$B$7</f>
        <v>A-DMB-ESX0001</v>
      </c>
      <c r="B3" s="75" t="s">
        <v>917</v>
      </c>
      <c r="C3" s="75" t="str">
        <f>'Simplivity Checkliste'!$B$8</f>
        <v>10.40.194.11</v>
      </c>
      <c r="D3" s="75">
        <f>'Simplivity Checkliste'!$B$15</f>
        <v>0</v>
      </c>
      <c r="E3" s="75"/>
      <c r="F3" s="75" t="str">
        <f>'Simplivity Checkliste'!$B$22</f>
        <v>A-DMB-ESX0001OB</v>
      </c>
      <c r="G3" s="75" t="str">
        <f>'Simplivity Checkliste'!$B$23</f>
        <v>10.40.210.11</v>
      </c>
      <c r="H3" s="75">
        <f>'Simplivity Checkliste'!$B$27</f>
        <v>0</v>
      </c>
      <c r="I3" s="75"/>
      <c r="J3" s="75" t="str">
        <f>'Simplivity Checkliste'!$B$6</f>
        <v>Simplivity Knoten 1.1</v>
      </c>
      <c r="K3" t="e">
        <f>VLOOKUP(A3,'IP-Adressen'!A:H,8,FALSE)</f>
        <v>#N/A</v>
      </c>
      <c r="S3" t="s">
        <v>917</v>
      </c>
    </row>
    <row r="4" spans="1:19">
      <c r="A4" s="79" t="str">
        <f>'Simplivity Checkliste'!$C$7</f>
        <v>A-DMB-ESX0002</v>
      </c>
      <c r="B4" s="75" t="s">
        <v>917</v>
      </c>
      <c r="C4" s="75" t="str">
        <f>'Simplivity Checkliste'!$C$8</f>
        <v>10.40.194.12</v>
      </c>
      <c r="D4" s="75">
        <f>'Simplivity Checkliste'!$C$15</f>
        <v>0</v>
      </c>
      <c r="E4" s="75"/>
      <c r="F4" s="75" t="str">
        <f>'Simplivity Checkliste'!$C$22</f>
        <v>A-DMB-ESX0002OB</v>
      </c>
      <c r="G4" s="75" t="str">
        <f>'Simplivity Checkliste'!$C$23</f>
        <v>10.40.210.12</v>
      </c>
      <c r="H4" s="75">
        <f>'Simplivity Checkliste'!$C$27</f>
        <v>0</v>
      </c>
      <c r="I4" s="75"/>
      <c r="J4" s="75" t="str">
        <f>'Simplivity Checkliste'!$C$6</f>
        <v>Simplivity Knoten 1.2</v>
      </c>
      <c r="K4" t="e">
        <f>VLOOKUP(A4,'IP-Adressen'!A:H,8,FALSE)</f>
        <v>#N/A</v>
      </c>
      <c r="S4" t="s">
        <v>915</v>
      </c>
    </row>
    <row r="5" spans="1:19">
      <c r="A5" s="79" t="str">
        <f>'Simplivity Checkliste'!$D$7</f>
        <v>B-DMB-ESX0001</v>
      </c>
      <c r="B5" s="75" t="s">
        <v>917</v>
      </c>
      <c r="C5" s="75" t="str">
        <f>'Simplivity Checkliste'!$D$8</f>
        <v>10.40.194.13</v>
      </c>
      <c r="D5" s="75">
        <f>'Simplivity Checkliste'!$D$15</f>
        <v>0</v>
      </c>
      <c r="E5" s="75"/>
      <c r="F5" s="75" t="str">
        <f>'Simplivity Checkliste'!$D$22</f>
        <v>B-DMB-ESX0001OB</v>
      </c>
      <c r="G5" s="75" t="str">
        <f>'Simplivity Checkliste'!$D$23</f>
        <v>10.40.192.13</v>
      </c>
      <c r="H5" s="75">
        <f>'Simplivity Checkliste'!$D$27</f>
        <v>0</v>
      </c>
      <c r="I5" s="75"/>
      <c r="J5" s="75" t="str">
        <f>'Simplivity Checkliste'!$D$6</f>
        <v>Simplivity Knoten 2.1</v>
      </c>
      <c r="K5" t="e">
        <f>VLOOKUP(A5,'IP-Adressen'!A:H,8,FALSE)</f>
        <v>#N/A</v>
      </c>
    </row>
    <row r="6" spans="1:19">
      <c r="A6" s="79" t="str">
        <f>'Simplivity Checkliste'!$E$7</f>
        <v>B-DMB-ESX0002</v>
      </c>
      <c r="B6" s="75" t="s">
        <v>917</v>
      </c>
      <c r="C6" s="75" t="str">
        <f>'Simplivity Checkliste'!$E$8</f>
        <v>10.40.194.14</v>
      </c>
      <c r="D6" s="75">
        <f>'Simplivity Checkliste'!$E$15</f>
        <v>0</v>
      </c>
      <c r="E6" s="75"/>
      <c r="F6" s="75" t="str">
        <f>'Simplivity Checkliste'!$E$22</f>
        <v>B-DMB-ESX0002OB</v>
      </c>
      <c r="G6" s="75" t="str">
        <f>'Simplivity Checkliste'!$E$23</f>
        <v>10.40.192.14</v>
      </c>
      <c r="H6" s="75">
        <f>'Simplivity Checkliste'!$E$27</f>
        <v>0</v>
      </c>
      <c r="I6" s="75"/>
      <c r="J6" s="75" t="str">
        <f>'Simplivity Checkliste'!$E$6</f>
        <v>Simplivity Knoten 2.2</v>
      </c>
      <c r="K6" t="e">
        <f>VLOOKUP(A6,'IP-Adressen'!A:H,8,FALSE)</f>
        <v>#N/A</v>
      </c>
    </row>
    <row r="7" spans="1:19">
      <c r="A7" s="79" t="str">
        <f>'Simplivity Checkliste'!$F$7</f>
        <v>A-DMB-ESX0003</v>
      </c>
      <c r="B7" s="75" t="s">
        <v>917</v>
      </c>
      <c r="C7" s="75" t="str">
        <f>'Simplivity Checkliste'!$F$8</f>
        <v>10.40.194.15</v>
      </c>
      <c r="D7" s="75">
        <f>'Simplivity Checkliste'!$F$15</f>
        <v>0</v>
      </c>
      <c r="E7" s="75"/>
      <c r="F7" s="75" t="str">
        <f>'Simplivity Checkliste'!$F$22</f>
        <v>A-DMB-ESX0003OB</v>
      </c>
      <c r="G7" s="75" t="str">
        <f>'Simplivity Checkliste'!$F$23</f>
        <v>10.40.210.15</v>
      </c>
      <c r="H7" s="75">
        <f>'Simplivity Checkliste'!$F$27</f>
        <v>0</v>
      </c>
      <c r="I7" s="75"/>
      <c r="J7" s="75" t="str">
        <f>'Simplivity Checkliste'!$F$6</f>
        <v xml:space="preserve">Simplivity Standalone </v>
      </c>
      <c r="K7" t="e">
        <f>VLOOKUP(A7,'IP-Adressen'!A:H,8,FALSE)</f>
        <v>#N/A</v>
      </c>
    </row>
    <row r="8" spans="1:19">
      <c r="A8" s="79" t="str">
        <f>'Simplivity Checkliste'!$B$32</f>
        <v>PDA0400-STO0001</v>
      </c>
      <c r="B8" s="75" t="s">
        <v>915</v>
      </c>
      <c r="C8" s="75" t="str">
        <f>'Simplivity Checkliste'!$B$33</f>
        <v>10.40.194.16</v>
      </c>
      <c r="D8" s="75">
        <f>'Simplivity Checkliste'!$B$38</f>
        <v>0</v>
      </c>
      <c r="E8" s="75"/>
      <c r="F8" s="75" t="s">
        <v>916</v>
      </c>
      <c r="G8" s="75" t="s">
        <v>916</v>
      </c>
      <c r="H8" s="75" t="s">
        <v>916</v>
      </c>
      <c r="I8" s="75"/>
      <c r="J8" s="75" t="str">
        <f>'Simplivity Checkliste'!$B$6&amp;" OVC"</f>
        <v>Simplivity Knoten 1.1 OVC</v>
      </c>
      <c r="K8" t="str">
        <f>VLOOKUP(A8,'IP-Adressen'!A:H,8,FALSE)</f>
        <v>Shared Services</v>
      </c>
    </row>
    <row r="9" spans="1:19">
      <c r="A9" s="79" t="str">
        <f>'Simplivity Checkliste'!$C$32</f>
        <v>PDA0400-STO0002</v>
      </c>
      <c r="B9" s="75" t="s">
        <v>915</v>
      </c>
      <c r="C9" s="75" t="str">
        <f>'Simplivity Checkliste'!$C$33</f>
        <v>10.40.194.17</v>
      </c>
      <c r="D9" s="75">
        <f>'Simplivity Checkliste'!$C$38</f>
        <v>0</v>
      </c>
      <c r="E9" s="75"/>
      <c r="F9" s="75" t="s">
        <v>916</v>
      </c>
      <c r="G9" s="75" t="s">
        <v>916</v>
      </c>
      <c r="H9" s="75" t="s">
        <v>916</v>
      </c>
      <c r="I9" s="75"/>
      <c r="J9" s="75" t="str">
        <f>'Simplivity Checkliste'!$C$6&amp;" OVC"</f>
        <v>Simplivity Knoten 1.2 OVC</v>
      </c>
      <c r="K9" t="str">
        <f>VLOOKUP(A9,'IP-Adressen'!A:H,8,FALSE)</f>
        <v>Shared Services</v>
      </c>
    </row>
    <row r="10" spans="1:19">
      <c r="A10" s="79" t="str">
        <f>'Simplivity Checkliste'!$D$32</f>
        <v>PDA0400-STO0003</v>
      </c>
      <c r="B10" s="75" t="s">
        <v>915</v>
      </c>
      <c r="C10" s="75" t="str">
        <f>'Simplivity Checkliste'!$D$33</f>
        <v>10.40.194.18</v>
      </c>
      <c r="D10" s="75">
        <f>'Simplivity Checkliste'!$D$38</f>
        <v>0</v>
      </c>
      <c r="E10" s="75"/>
      <c r="F10" s="75" t="s">
        <v>916</v>
      </c>
      <c r="G10" s="75" t="s">
        <v>916</v>
      </c>
      <c r="H10" s="75" t="s">
        <v>916</v>
      </c>
      <c r="I10" s="75"/>
      <c r="J10" s="75" t="str">
        <f>'Simplivity Checkliste'!$D$6&amp;" OVC"</f>
        <v>Simplivity Knoten 2.1 OVC</v>
      </c>
      <c r="K10" t="e">
        <f>VLOOKUP(A10,'IP-Adressen'!A:H,8,FALSE)</f>
        <v>#N/A</v>
      </c>
    </row>
    <row r="11" spans="1:19">
      <c r="A11" s="79" t="str">
        <f>'Simplivity Checkliste'!$E$32</f>
        <v>PDA0400-STO0004</v>
      </c>
      <c r="B11" s="75" t="s">
        <v>915</v>
      </c>
      <c r="C11" s="75" t="str">
        <f>'Simplivity Checkliste'!$E$33</f>
        <v>10.40.194.19</v>
      </c>
      <c r="D11" s="75">
        <f>'Simplivity Checkliste'!$E$38</f>
        <v>0</v>
      </c>
      <c r="E11" s="75"/>
      <c r="F11" s="75" t="s">
        <v>916</v>
      </c>
      <c r="G11" s="75" t="s">
        <v>916</v>
      </c>
      <c r="H11" s="75" t="s">
        <v>916</v>
      </c>
      <c r="I11" s="75"/>
      <c r="J11" s="75" t="str">
        <f>'Simplivity Checkliste'!$E$6&amp;" OVC"</f>
        <v>Simplivity Knoten 2.2 OVC</v>
      </c>
      <c r="K11" t="e">
        <f>VLOOKUP(A11,'IP-Adressen'!A:H,8,FALSE)</f>
        <v>#N/A</v>
      </c>
    </row>
    <row r="12" spans="1:19">
      <c r="A12" s="79" t="str">
        <f>'Simplivity Checkliste'!$F$32</f>
        <v>PDA0400-STO0005</v>
      </c>
      <c r="B12" s="75" t="s">
        <v>915</v>
      </c>
      <c r="C12" s="75" t="str">
        <f>'Simplivity Checkliste'!$F$33</f>
        <v>10.40.194.20</v>
      </c>
      <c r="D12" s="75">
        <f>'Simplivity Checkliste'!$F$38</f>
        <v>0</v>
      </c>
      <c r="E12" s="75"/>
      <c r="F12" s="75" t="s">
        <v>916</v>
      </c>
      <c r="G12" s="75" t="s">
        <v>916</v>
      </c>
      <c r="H12" s="75" t="s">
        <v>916</v>
      </c>
      <c r="I12" s="75"/>
      <c r="J12" s="75" t="str">
        <f>'Simplivity Checkliste'!$F$6&amp;" OVC"</f>
        <v>Simplivity Standalone  OVC</v>
      </c>
      <c r="K12" t="e">
        <f>VLOOKUP(A12,'IP-Adressen'!A:H,8,FALSE)</f>
        <v>#N/A</v>
      </c>
    </row>
    <row r="13" spans="1:19">
      <c r="A13" s="79" t="str">
        <f>'Apollo 4510 Konfig'!$B$12</f>
        <v>B-DMB-Apollo1</v>
      </c>
      <c r="B13" s="75" t="s">
        <v>917</v>
      </c>
      <c r="C13" s="75" t="str">
        <f>Tabelle51022282232[[#This Row],[RZ2 Apollo 4510 G10]]</f>
        <v>10.40.194.91</v>
      </c>
      <c r="D13" s="75">
        <f>'Apollo 4510 Konfig'!B21</f>
        <v>0</v>
      </c>
      <c r="E13" s="75"/>
      <c r="F13" s="75" t="str">
        <f>'Apollo 4510 Konfig'!B28</f>
        <v>B-DMB-Apollo1OB</v>
      </c>
      <c r="G13" s="75" t="str">
        <f>'Apollo 4510 Konfig'!B29</f>
        <v>10.40.192.91</v>
      </c>
      <c r="H13" s="75">
        <f>'Apollo 4510 Konfig'!B33</f>
        <v>0</v>
      </c>
      <c r="I13" s="75"/>
      <c r="J13" s="75" t="str">
        <f>'Apollo 4510 Konfig'!$B$11</f>
        <v>RZ2 Apollo 4510 G10</v>
      </c>
      <c r="K13" t="e">
        <f>VLOOKUP(A13,'IP-Adressen'!A:H,8,FALSE)</f>
        <v>#N/A</v>
      </c>
    </row>
    <row r="14" spans="1:19">
      <c r="A14" s="85" t="str">
        <f>'Synergy-MGMT'!B$9</f>
        <v>A-DCB-SYN0001</v>
      </c>
      <c r="B14" s="75" t="s">
        <v>917</v>
      </c>
      <c r="C14" s="75" t="str">
        <f>'Synergy-MGMT'!B10</f>
        <v>10.40.211.200</v>
      </c>
      <c r="D14" s="75" t="str">
        <f>'Synergy-MGMT'!B19</f>
        <v>2a0f:2687:8:10::200</v>
      </c>
      <c r="E14" s="75"/>
      <c r="F14" s="75" t="s">
        <v>739</v>
      </c>
      <c r="G14" s="75" t="s">
        <v>739</v>
      </c>
      <c r="H14" s="75" t="s">
        <v>739</v>
      </c>
      <c r="I14" s="75"/>
      <c r="J14" s="75" t="str">
        <f>Tabelle5102228[[#Headers],[Synergy Frame 1.1 (A-Master1)]]</f>
        <v>Synergy Frame 1.1 (A-Master1)</v>
      </c>
      <c r="K14" t="e">
        <f>VLOOKUP(A14,'IP-Adressen'!A:H,8,FALSE)</f>
        <v>#N/A</v>
      </c>
    </row>
    <row r="15" spans="1:19">
      <c r="A15" s="85" t="str">
        <f>'Synergy-MGMT'!E$9</f>
        <v>B-DCB-SYN0002</v>
      </c>
      <c r="B15" s="75" t="s">
        <v>917</v>
      </c>
      <c r="C15" s="75" t="str">
        <f>'Synergy-MGMT'!E10</f>
        <v>10.40.193.200</v>
      </c>
      <c r="D15" s="75" t="str">
        <f>'Synergy-MGMT'!E19</f>
        <v>2a0c:14c0:7:c1:0:0:0:200</v>
      </c>
      <c r="E15" s="75"/>
      <c r="F15" s="75" t="s">
        <v>739</v>
      </c>
      <c r="G15" s="75" t="s">
        <v>739</v>
      </c>
      <c r="H15" s="75" t="s">
        <v>739</v>
      </c>
      <c r="I15" s="75"/>
      <c r="J15" s="75" t="str">
        <f>Tabelle5102228[[#Headers],[Synergy Frame 2.1 (B-Master1)]]</f>
        <v>Synergy Frame 2.1 (B-Master1)</v>
      </c>
      <c r="K15" t="e">
        <f>VLOOKUP(A15,'IP-Adressen'!A:H,8,FALSE)</f>
        <v>#N/A</v>
      </c>
    </row>
    <row r="16" spans="1:19">
      <c r="A16" s="85" t="str">
        <f>'Synergy-Compute Konfig'!B55</f>
        <v>A-DCB-ESX0001</v>
      </c>
      <c r="B16" s="75" t="s">
        <v>917</v>
      </c>
      <c r="C16" s="75" t="str">
        <f>'Synergy-Compute Konfig'!B56</f>
        <v>10.40.194.21</v>
      </c>
      <c r="D16" s="75">
        <f>'Synergy-Compute Konfig'!B62</f>
        <v>0</v>
      </c>
      <c r="E16" s="75"/>
      <c r="F16" s="75" t="str">
        <f>'Synergy-Compute Konfig'!B66</f>
        <v>A-DCB-ESX0001ob</v>
      </c>
      <c r="G16" s="75">
        <f>'Synergy-Compute Konfig'!B67</f>
        <v>0</v>
      </c>
      <c r="H16" s="75">
        <f>'Synergy-Compute Konfig'!B71</f>
        <v>0</v>
      </c>
      <c r="I16" s="75" t="s">
        <v>918</v>
      </c>
      <c r="J16" t="str">
        <f>Tabelle510222822[[#Headers],[RZ1 Frame 1.1 Compute Modul 1 Bay 4]]</f>
        <v>RZ1 Frame 1.1 Compute Modul 1 Bay 4</v>
      </c>
      <c r="K16" t="e">
        <f>VLOOKUP(A16,'IP-Adressen'!A:H,8,FALSE)</f>
        <v>#N/A</v>
      </c>
    </row>
    <row r="17" spans="1:11">
      <c r="A17" s="85" t="str">
        <f>'Synergy-Compute Konfig'!C55</f>
        <v>A-DCB-ESX0002</v>
      </c>
      <c r="B17" s="75" t="s">
        <v>917</v>
      </c>
      <c r="C17" s="75" t="str">
        <f>'Synergy-Compute Konfig'!C56</f>
        <v>10.40.194.22</v>
      </c>
      <c r="D17" s="75">
        <f>'Synergy-Compute Konfig'!C62</f>
        <v>0</v>
      </c>
      <c r="E17" s="75"/>
      <c r="F17" s="75" t="str">
        <f>'Synergy-Compute Konfig'!C66</f>
        <v>A-DCB-ESX0002ob</v>
      </c>
      <c r="G17" s="75">
        <f>'Synergy-Compute Konfig'!C67</f>
        <v>0</v>
      </c>
      <c r="H17" s="75">
        <f>'Synergy-Compute Konfig'!C71</f>
        <v>0</v>
      </c>
      <c r="I17" s="75"/>
      <c r="J17" t="str">
        <f>Tabelle510222822[[#Headers],[RZ1 Frame 1.1 Compute Modul 2 Bay 5]]</f>
        <v>RZ1 Frame 1.1 Compute Modul 2 Bay 5</v>
      </c>
      <c r="K17" t="e">
        <f>VLOOKUP(A17,'IP-Adressen'!A:H,8,FALSE)</f>
        <v>#N/A</v>
      </c>
    </row>
    <row r="18" spans="1:11">
      <c r="A18" s="85" t="str">
        <f>'Synergy-Compute Konfig'!D55</f>
        <v>A-DCB-ESX0003</v>
      </c>
      <c r="B18" s="75" t="s">
        <v>917</v>
      </c>
      <c r="C18" s="75" t="str">
        <f>'Synergy-Compute Konfig'!D56</f>
        <v>10.40.194.23</v>
      </c>
      <c r="D18" s="75">
        <f>'Synergy-Compute Konfig'!D62</f>
        <v>0</v>
      </c>
      <c r="E18" s="75"/>
      <c r="F18" s="75" t="str">
        <f>'Synergy-Compute Konfig'!D66</f>
        <v>A-DCB-ESX0003ob</v>
      </c>
      <c r="G18" s="75">
        <f>'Synergy-Compute Konfig'!D67</f>
        <v>0</v>
      </c>
      <c r="H18" s="75">
        <f>'Synergy-Compute Konfig'!D71</f>
        <v>0</v>
      </c>
      <c r="I18" s="75"/>
      <c r="J18" t="str">
        <f>Tabelle510222822[[#Headers],[RZ1 Frame 1.1 Compute Modul 3 Bay 6]]</f>
        <v>RZ1 Frame 1.1 Compute Modul 3 Bay 6</v>
      </c>
      <c r="K18" t="e">
        <f>VLOOKUP(A18,'IP-Adressen'!A:H,8,FALSE)</f>
        <v>#N/A</v>
      </c>
    </row>
    <row r="19" spans="1:11">
      <c r="A19" s="85" t="str">
        <f>'Synergy-Compute Konfig'!E55</f>
        <v>A-DCB-STO0001</v>
      </c>
      <c r="B19" s="75" t="s">
        <v>917</v>
      </c>
      <c r="C19" s="75">
        <f>'Synergy-Compute Konfig'!E56</f>
        <v>0</v>
      </c>
      <c r="D19" s="75">
        <f>'Synergy-Compute Konfig'!E62</f>
        <v>0</v>
      </c>
      <c r="E19" s="75"/>
      <c r="F19" s="75" t="str">
        <f>'Synergy-Compute Konfig'!E66</f>
        <v>A-DCB-STO0001ob</v>
      </c>
      <c r="G19" s="75">
        <f>'Synergy-Compute Konfig'!E67</f>
        <v>0</v>
      </c>
      <c r="H19" s="75">
        <f>'Synergy-Compute Konfig'!E71</f>
        <v>0</v>
      </c>
      <c r="I19" s="75"/>
      <c r="J19" t="str">
        <f>Tabelle510222822[[#Headers],[RZ1 Frame 1.1 Compute Modul 1 Bay 7]]</f>
        <v>RZ1 Frame 1.1 Compute Modul 1 Bay 7</v>
      </c>
      <c r="K19" t="e">
        <f>VLOOKUP(A19,'IP-Adressen'!A:H,8,FALSE)</f>
        <v>#N/A</v>
      </c>
    </row>
    <row r="20" spans="1:11">
      <c r="A20" s="85" t="str">
        <f>'Synergy-Compute Konfig'!F55</f>
        <v>A-DCB-ESX0004</v>
      </c>
      <c r="B20" s="75" t="s">
        <v>917</v>
      </c>
      <c r="C20" s="75" t="str">
        <f>'Synergy-Compute Konfig'!F56</f>
        <v>10.40.194.25</v>
      </c>
      <c r="D20" s="75">
        <f>'Synergy-Compute Konfig'!F62</f>
        <v>0</v>
      </c>
      <c r="E20" s="75"/>
      <c r="F20" s="75" t="str">
        <f>'Synergy-Compute Konfig'!F66</f>
        <v>A-DCB-ESX0004OB</v>
      </c>
      <c r="G20" s="75">
        <f>'Synergy-Compute Konfig'!F67</f>
        <v>0</v>
      </c>
      <c r="H20" s="75">
        <f>'Synergy-Compute Konfig'!F71</f>
        <v>0</v>
      </c>
      <c r="I20" s="75"/>
      <c r="J20" t="str">
        <f>Tabelle510222822[[#Headers],[RZ1 Frame 1.2 Compute Modul 1 Bay 4]]</f>
        <v>RZ1 Frame 1.2 Compute Modul 1 Bay 4</v>
      </c>
      <c r="K20" t="e">
        <f>VLOOKUP(A20,'IP-Adressen'!A:H,8,FALSE)</f>
        <v>#N/A</v>
      </c>
    </row>
    <row r="21" spans="1:11">
      <c r="A21" s="85" t="str">
        <f>'Synergy-Compute Konfig'!G55</f>
        <v>A-DCB-ESX0005</v>
      </c>
      <c r="B21" s="75" t="s">
        <v>917</v>
      </c>
      <c r="C21" s="75" t="str">
        <f>'Synergy-Compute Konfig'!G56</f>
        <v>10.40.194.26</v>
      </c>
      <c r="D21" s="75">
        <f>'Synergy-Compute Konfig'!G62</f>
        <v>0</v>
      </c>
      <c r="E21" s="75"/>
      <c r="F21" s="75" t="str">
        <f>'Synergy-Compute Konfig'!G66</f>
        <v>A-DCB-ESX0005OB</v>
      </c>
      <c r="G21" s="75">
        <f>'Synergy-Compute Konfig'!G67</f>
        <v>0</v>
      </c>
      <c r="H21" s="75">
        <f>'Synergy-Compute Konfig'!G71</f>
        <v>0</v>
      </c>
      <c r="I21" s="75"/>
      <c r="J21" t="str">
        <f>Tabelle510222822[[#Headers],[RZ1 Frame 1.2 Compute Modul 2 Bay 5]]</f>
        <v>RZ1 Frame 1.2 Compute Modul 2 Bay 5</v>
      </c>
      <c r="K21" t="e">
        <f>VLOOKUP(A21,'IP-Adressen'!A:H,8,FALSE)</f>
        <v>#N/A</v>
      </c>
    </row>
    <row r="22" spans="1:11">
      <c r="A22" s="85" t="str">
        <f>'Synergy-Compute Konfig'!H55</f>
        <v>A-DCB-ESX0006</v>
      </c>
      <c r="B22" s="75" t="s">
        <v>917</v>
      </c>
      <c r="C22" s="75" t="str">
        <f>'Synergy-Compute Konfig'!H56</f>
        <v>10.40.194.27</v>
      </c>
      <c r="D22" s="75">
        <f>'Synergy-Compute Konfig'!H62</f>
        <v>0</v>
      </c>
      <c r="E22" s="75"/>
      <c r="F22" s="75" t="str">
        <f>'Synergy-Compute Konfig'!H66</f>
        <v>A-DCB-ESX0006OB</v>
      </c>
      <c r="G22" s="75">
        <f>'Synergy-Compute Konfig'!H67</f>
        <v>0</v>
      </c>
      <c r="H22" s="75">
        <f>'Synergy-Compute Konfig'!H71</f>
        <v>0</v>
      </c>
      <c r="I22" s="75"/>
      <c r="J22" t="str">
        <f>Tabelle510222822[[#Headers],[RZ1 Frame 1.2 Compute Modul 3 Bay 6]]</f>
        <v>RZ1 Frame 1.2 Compute Modul 3 Bay 6</v>
      </c>
      <c r="K22" t="e">
        <f>VLOOKUP(A22,'IP-Adressen'!A:H,8,FALSE)</f>
        <v>#N/A</v>
      </c>
    </row>
    <row r="23" spans="1:11">
      <c r="A23" s="85" t="str">
        <f>'Synergy-Compute Konfig'!I55</f>
        <v>A-DCB-STO0002</v>
      </c>
      <c r="B23" s="75" t="s">
        <v>917</v>
      </c>
      <c r="C23" s="75">
        <f>'Synergy-Compute Konfig'!I56</f>
        <v>0</v>
      </c>
      <c r="D23" s="75">
        <f>'Synergy-Compute Konfig'!I62</f>
        <v>0</v>
      </c>
      <c r="E23" s="75"/>
      <c r="F23" s="75" t="str">
        <f>'Synergy-Compute Konfig'!I66</f>
        <v>A-DCB-STO0002OB</v>
      </c>
      <c r="G23" s="75">
        <f>'Synergy-Compute Konfig'!I67</f>
        <v>0</v>
      </c>
      <c r="H23" s="75">
        <f>'Synergy-Compute Konfig'!I71</f>
        <v>0</v>
      </c>
      <c r="I23" s="75"/>
      <c r="J23" t="str">
        <f>Tabelle510222822[[#Headers],[RZ1 Frame 1.2 Compute Modul 1 Bay 7]]</f>
        <v>RZ1 Frame 1.2 Compute Modul 1 Bay 7</v>
      </c>
      <c r="K23" t="e">
        <f>VLOOKUP(A23,'IP-Adressen'!A:H,8,FALSE)</f>
        <v>#N/A</v>
      </c>
    </row>
    <row r="24" spans="1:11">
      <c r="A24" s="85" t="str">
        <f>'Synergy-Compute Konfig'!J55</f>
        <v>A-DCB-ESX0007</v>
      </c>
      <c r="B24" s="75" t="s">
        <v>917</v>
      </c>
      <c r="C24" s="75" t="str">
        <f>'Synergy-Compute Konfig'!J56</f>
        <v>10.40.194.29</v>
      </c>
      <c r="D24" s="75">
        <f>'Synergy-Compute Konfig'!J62</f>
        <v>0</v>
      </c>
      <c r="E24" s="75"/>
      <c r="F24" s="75" t="str">
        <f>'Synergy-Compute Konfig'!J66</f>
        <v>A-DCB-ESX0007OB</v>
      </c>
      <c r="G24" s="75">
        <f>'Synergy-Compute Konfig'!J67</f>
        <v>0</v>
      </c>
      <c r="H24" s="75">
        <f>'Synergy-Compute Konfig'!J71</f>
        <v>0</v>
      </c>
      <c r="I24" s="75"/>
      <c r="J24" t="str">
        <f>Tabelle510222822[[#Headers],[RZ1 Frame 1.3 Compute Modul 1 Bay 4]]</f>
        <v>RZ1 Frame 1.3 Compute Modul 1 Bay 4</v>
      </c>
      <c r="K24" t="e">
        <f>VLOOKUP(A24,'IP-Adressen'!A:H,8,FALSE)</f>
        <v>#N/A</v>
      </c>
    </row>
    <row r="25" spans="1:11">
      <c r="A25" s="85" t="str">
        <f>'Synergy-Compute Konfig'!K55</f>
        <v>A-DCB-ESX0008</v>
      </c>
      <c r="B25" s="75" t="s">
        <v>917</v>
      </c>
      <c r="C25" s="75" t="str">
        <f>'Synergy-Compute Konfig'!K56</f>
        <v>10.40.194.30</v>
      </c>
      <c r="D25" s="75">
        <f>'Synergy-Compute Konfig'!K62</f>
        <v>0</v>
      </c>
      <c r="E25" s="75"/>
      <c r="F25" s="75" t="str">
        <f>'Synergy-Compute Konfig'!K66</f>
        <v>A-DCB-ESX0008OB</v>
      </c>
      <c r="G25" s="75">
        <f>'Synergy-Compute Konfig'!K67</f>
        <v>0</v>
      </c>
      <c r="H25" s="75">
        <f>'Synergy-Compute Konfig'!K71</f>
        <v>0</v>
      </c>
      <c r="I25" s="75"/>
      <c r="J25" t="str">
        <f>Tabelle510222822[[#Headers],[RZ1 Frame 1.3 Compute Modul 2 Bay 5]]</f>
        <v>RZ1 Frame 1.3 Compute Modul 2 Bay 5</v>
      </c>
      <c r="K25" t="e">
        <f>VLOOKUP(A25,'IP-Adressen'!A:H,8,FALSE)</f>
        <v>#N/A</v>
      </c>
    </row>
    <row r="26" spans="1:11">
      <c r="A26" s="85" t="str">
        <f>'Synergy-Compute Konfig'!L55</f>
        <v>A-DCB-ESX0009</v>
      </c>
      <c r="B26" s="75" t="s">
        <v>917</v>
      </c>
      <c r="C26" s="75" t="str">
        <f>'Synergy-Compute Konfig'!L56</f>
        <v>10.40.194.31</v>
      </c>
      <c r="D26" s="75">
        <f>'Synergy-Compute Konfig'!L62</f>
        <v>0</v>
      </c>
      <c r="E26" s="75"/>
      <c r="F26" s="75" t="str">
        <f>'Synergy-Compute Konfig'!L66</f>
        <v>A-DCB-ESX0009OB</v>
      </c>
      <c r="G26" s="75">
        <f>'Synergy-Compute Konfig'!L67</f>
        <v>0</v>
      </c>
      <c r="H26" s="75">
        <f>'Synergy-Compute Konfig'!L71</f>
        <v>0</v>
      </c>
      <c r="I26" s="75"/>
      <c r="J26" t="str">
        <f>Tabelle510222822[[#Headers],[RZ1 Frame 1.3 Compute Modul 3 Bay 6]]</f>
        <v>RZ1 Frame 1.3 Compute Modul 3 Bay 6</v>
      </c>
      <c r="K26" t="e">
        <f>VLOOKUP(A26,'IP-Adressen'!A:H,8,FALSE)</f>
        <v>#N/A</v>
      </c>
    </row>
    <row r="27" spans="1:11">
      <c r="A27" s="85" t="str">
        <f>'Synergy-Compute Konfig'!M55</f>
        <v>A-DCB-STO0003</v>
      </c>
      <c r="B27" s="75" t="s">
        <v>917</v>
      </c>
      <c r="C27" s="75">
        <f>'Synergy-Compute Konfig'!M56</f>
        <v>0</v>
      </c>
      <c r="D27" s="75">
        <f>'Synergy-Compute Konfig'!M62</f>
        <v>0</v>
      </c>
      <c r="E27" s="75"/>
      <c r="F27" s="75" t="str">
        <f>'Synergy-Compute Konfig'!M66</f>
        <v>A-DCB-STO0003OB</v>
      </c>
      <c r="G27" s="75">
        <f>'Synergy-Compute Konfig'!M67</f>
        <v>0</v>
      </c>
      <c r="H27" s="75">
        <f>'Synergy-Compute Konfig'!M71</f>
        <v>0</v>
      </c>
      <c r="I27" s="75"/>
      <c r="J27" t="str">
        <f>Tabelle510222822[[#Headers],[RZ1 Frame 1.3 Compute Modul 1 Bay 7]]</f>
        <v>RZ1 Frame 1.3 Compute Modul 1 Bay 7</v>
      </c>
      <c r="K27" t="e">
        <f>VLOOKUP(A27,'IP-Adressen'!A:H,8,FALSE)</f>
        <v>#N/A</v>
      </c>
    </row>
    <row r="28" spans="1:11">
      <c r="A28" s="85" t="str">
        <f>'Synergy-Compute Konfig'!N55</f>
        <v>A-DCB-ESX0010</v>
      </c>
      <c r="B28" s="75" t="s">
        <v>917</v>
      </c>
      <c r="C28" s="75" t="str">
        <f>'Synergy-Compute Konfig'!O56</f>
        <v>10.40.194.34</v>
      </c>
      <c r="D28" s="75">
        <f>'Synergy-Compute Konfig'!N62</f>
        <v>0</v>
      </c>
      <c r="E28" s="75"/>
      <c r="F28" s="75" t="str">
        <f>'Synergy-Compute Konfig'!N66</f>
        <v>A-DCB-ESX0010OB</v>
      </c>
      <c r="G28" s="75">
        <f>'Synergy-Compute Konfig'!N67</f>
        <v>0</v>
      </c>
      <c r="H28" s="75">
        <f>'Synergy-Compute Konfig'!N71</f>
        <v>0</v>
      </c>
      <c r="I28" s="75"/>
      <c r="J28" t="str">
        <f>Tabelle510222822[[#Headers],[RZ1 Frame 1.3 Compute Modul 2 Bay 12]]</f>
        <v>RZ1 Frame 1.3 Compute Modul 2 Bay 12</v>
      </c>
      <c r="K28" t="e">
        <f>VLOOKUP(A28,'IP-Adressen'!A:H,8,FALSE)</f>
        <v>#N/A</v>
      </c>
    </row>
    <row r="29" spans="1:11">
      <c r="A29" s="85" t="str">
        <f>'Synergy-Compute Konfig'!O55</f>
        <v>B-DCB-ESX0001</v>
      </c>
      <c r="B29" s="75" t="s">
        <v>917</v>
      </c>
      <c r="C29" s="75" t="str">
        <f>'Synergy-Compute Konfig'!P56</f>
        <v>10.40.194.35</v>
      </c>
      <c r="D29" s="75">
        <f>'Synergy-Compute Konfig'!O62</f>
        <v>0</v>
      </c>
      <c r="E29" s="75"/>
      <c r="F29" s="75" t="str">
        <f>'Synergy-Compute Konfig'!O66</f>
        <v>B-DCB-ESX0001OB</v>
      </c>
      <c r="G29" s="75">
        <f>'Synergy-Compute Konfig'!O67</f>
        <v>0</v>
      </c>
      <c r="H29" s="75">
        <f>'Synergy-Compute Konfig'!O71</f>
        <v>0</v>
      </c>
      <c r="I29" s="75"/>
      <c r="J29" t="str">
        <f>Tabelle510222822[[#Headers],[RZ2 Frame 2.1 Compute Modul 1 Bay 4]]</f>
        <v>RZ2 Frame 2.1 Compute Modul 1 Bay 4</v>
      </c>
      <c r="K29" t="e">
        <f>VLOOKUP(A29,'IP-Adressen'!A:H,8,FALSE)</f>
        <v>#N/A</v>
      </c>
    </row>
    <row r="30" spans="1:11">
      <c r="A30" s="85" t="str">
        <f>'Synergy-Compute Konfig'!P55</f>
        <v>B-DCB-ESX0002</v>
      </c>
      <c r="B30" s="75" t="s">
        <v>917</v>
      </c>
      <c r="C30" s="75" t="str">
        <f>'Synergy-Compute Konfig'!P56</f>
        <v>10.40.194.35</v>
      </c>
      <c r="D30" s="75">
        <f>'Synergy-Compute Konfig'!P62</f>
        <v>0</v>
      </c>
      <c r="E30" s="75"/>
      <c r="F30" s="75" t="str">
        <f>'Synergy-Compute Konfig'!P66</f>
        <v>B-DCB-ESX0002OB</v>
      </c>
      <c r="G30" s="75">
        <f>'Synergy-Compute Konfig'!P67</f>
        <v>0</v>
      </c>
      <c r="H30" s="75">
        <f>'Synergy-Compute Konfig'!P71</f>
        <v>0</v>
      </c>
      <c r="I30" s="75"/>
      <c r="J30" t="str">
        <f>Tabelle510222822[[#Headers],[RZ2 Frame 2.1 Compute Modul 2 Bay 5]]</f>
        <v>RZ2 Frame 2.1 Compute Modul 2 Bay 5</v>
      </c>
      <c r="K30" t="e">
        <f>VLOOKUP(A30,'IP-Adressen'!A:H,8,FALSE)</f>
        <v>#N/A</v>
      </c>
    </row>
    <row r="31" spans="1:11">
      <c r="A31" s="85" t="str">
        <f>'Synergy-Compute Konfig'!Q55</f>
        <v>B-DCB-ESX0003</v>
      </c>
      <c r="B31" s="75" t="s">
        <v>917</v>
      </c>
      <c r="C31" s="75" t="str">
        <f>'Synergy-Compute Konfig'!Q56</f>
        <v>10.40.194.36</v>
      </c>
      <c r="D31" s="75">
        <f>'Synergy-Compute Konfig'!Q62</f>
        <v>0</v>
      </c>
      <c r="E31" s="75"/>
      <c r="F31" s="75" t="str">
        <f>'Synergy-Compute Konfig'!Q66</f>
        <v>B-DCB-ESX0003OB</v>
      </c>
      <c r="G31" s="75">
        <f>'Synergy-Compute Konfig'!Q67</f>
        <v>0</v>
      </c>
      <c r="H31" s="75">
        <f>'Synergy-Compute Konfig'!Q71</f>
        <v>0</v>
      </c>
      <c r="I31" s="75"/>
      <c r="J31" t="str">
        <f>Tabelle510222822[[#Headers],[RZ2 Frame 2.1 Compute Modul 3 Bay 6]]</f>
        <v>RZ2 Frame 2.1 Compute Modul 3 Bay 6</v>
      </c>
      <c r="K31" t="e">
        <f>VLOOKUP(A31,'IP-Adressen'!A:H,8,FALSE)</f>
        <v>#N/A</v>
      </c>
    </row>
    <row r="32" spans="1:11">
      <c r="A32" s="85" t="str">
        <f>'Synergy-Compute Konfig'!R55</f>
        <v>B-DCB-STO0001</v>
      </c>
      <c r="B32" s="75" t="s">
        <v>917</v>
      </c>
      <c r="C32" s="75">
        <f>'Synergy-Compute Konfig'!R56</f>
        <v>0</v>
      </c>
      <c r="D32" s="75">
        <f>'Synergy-Compute Konfig'!R62</f>
        <v>0</v>
      </c>
      <c r="E32" s="75"/>
      <c r="F32" s="75" t="str">
        <f>'Synergy-Compute Konfig'!R66</f>
        <v>B-DCB-STO0001OB</v>
      </c>
      <c r="G32" s="75">
        <f>'Synergy-Compute Konfig'!R67</f>
        <v>0</v>
      </c>
      <c r="H32" s="75">
        <f>'Synergy-Compute Konfig'!R71</f>
        <v>0</v>
      </c>
      <c r="I32" s="75"/>
      <c r="J32" t="str">
        <f>Tabelle510222822[[#Headers],[RZ2 Frame 2.1 Compute Modul 1 Bay 7]]</f>
        <v>RZ2 Frame 2.1 Compute Modul 1 Bay 7</v>
      </c>
      <c r="K32" t="e">
        <f>VLOOKUP(A32,'IP-Adressen'!A:H,8,FALSE)</f>
        <v>#N/A</v>
      </c>
    </row>
    <row r="33" spans="1:11">
      <c r="A33" s="85" t="str">
        <f>'Synergy-Compute Konfig'!S55</f>
        <v>B-DCB-ESX0004</v>
      </c>
      <c r="B33" s="75" t="s">
        <v>917</v>
      </c>
      <c r="C33" s="75" t="str">
        <f>'Synergy-Compute Konfig'!S56</f>
        <v>10.40.194.38</v>
      </c>
      <c r="D33" s="75">
        <f>'Synergy-Compute Konfig'!S62</f>
        <v>0</v>
      </c>
      <c r="E33" s="75"/>
      <c r="F33" s="75" t="str">
        <f>'Synergy-Compute Konfig'!S66</f>
        <v>B-DCB-ESX0004OB</v>
      </c>
      <c r="G33" s="75">
        <f>'Synergy-Compute Konfig'!S67</f>
        <v>0</v>
      </c>
      <c r="H33" s="75">
        <f>'Synergy-Compute Konfig'!S71</f>
        <v>0</v>
      </c>
      <c r="I33" s="75"/>
      <c r="J33" t="str">
        <f>Tabelle510222822[[#Headers],[RZ2 Frame 2.2 Compute Modul 1 Bay 4]]</f>
        <v>RZ2 Frame 2.2 Compute Modul 1 Bay 4</v>
      </c>
      <c r="K33" t="e">
        <f>VLOOKUP(A33,'IP-Adressen'!A:H,8,FALSE)</f>
        <v>#N/A</v>
      </c>
    </row>
    <row r="34" spans="1:11">
      <c r="A34" s="85" t="str">
        <f>'Synergy-Compute Konfig'!T55</f>
        <v>B-DCB-ESX0005</v>
      </c>
      <c r="B34" s="75" t="s">
        <v>917</v>
      </c>
      <c r="C34" s="75" t="str">
        <f>'Synergy-Compute Konfig'!T56</f>
        <v>10.40.194.39</v>
      </c>
      <c r="D34" s="75">
        <f>'Synergy-Compute Konfig'!T62</f>
        <v>0</v>
      </c>
      <c r="E34" s="75"/>
      <c r="F34" s="75" t="str">
        <f>'Synergy-Compute Konfig'!T66</f>
        <v>B-DCB-ESX0005OB</v>
      </c>
      <c r="G34" s="75">
        <f>'Synergy-Compute Konfig'!T67</f>
        <v>0</v>
      </c>
      <c r="H34" s="75">
        <f>'Synergy-Compute Konfig'!T71</f>
        <v>0</v>
      </c>
      <c r="I34" s="75"/>
      <c r="J34" t="str">
        <f>Tabelle510222822[[#Headers],[RZ2 Frame 2.2 Compute Modul 2 Bay 5]]</f>
        <v>RZ2 Frame 2.2 Compute Modul 2 Bay 5</v>
      </c>
      <c r="K34" t="e">
        <f>VLOOKUP(A34,'IP-Adressen'!A:H,8,FALSE)</f>
        <v>#N/A</v>
      </c>
    </row>
    <row r="35" spans="1:11">
      <c r="A35" s="85" t="str">
        <f>'Synergy-Compute Konfig'!U55</f>
        <v>B-DCB-ESX0006</v>
      </c>
      <c r="B35" s="75" t="s">
        <v>917</v>
      </c>
      <c r="C35" s="75" t="str">
        <f>'Synergy-Compute Konfig'!U56</f>
        <v>10.40.194.40</v>
      </c>
      <c r="D35" s="75">
        <f>'Synergy-Compute Konfig'!U62</f>
        <v>0</v>
      </c>
      <c r="E35" s="75"/>
      <c r="F35" s="75" t="str">
        <f>'Synergy-Compute Konfig'!U66</f>
        <v>B-DCB-ESX0006OB</v>
      </c>
      <c r="G35" s="75">
        <f>'Synergy-Compute Konfig'!U67</f>
        <v>0</v>
      </c>
      <c r="H35" s="75">
        <f>'Synergy-Compute Konfig'!U71</f>
        <v>0</v>
      </c>
      <c r="I35" s="75"/>
      <c r="J35" t="str">
        <f>Tabelle510222822[[#Headers],[RZ2 Frame 2.2 Compute Modul 3 Bay 6]]</f>
        <v>RZ2 Frame 2.2 Compute Modul 3 Bay 6</v>
      </c>
      <c r="K35" t="e">
        <f>VLOOKUP(A35,'IP-Adressen'!A:H,8,FALSE)</f>
        <v>#N/A</v>
      </c>
    </row>
    <row r="36" spans="1:11">
      <c r="A36" s="85" t="str">
        <f>'Synergy-Compute Konfig'!V55</f>
        <v>B-DCB-STO0002</v>
      </c>
      <c r="B36" s="75" t="s">
        <v>917</v>
      </c>
      <c r="C36" s="75">
        <f>'Synergy-Compute Konfig'!V56</f>
        <v>0</v>
      </c>
      <c r="D36" s="75">
        <f>'Synergy-Compute Konfig'!V62</f>
        <v>0</v>
      </c>
      <c r="E36" s="75"/>
      <c r="F36" s="75" t="str">
        <f>'Synergy-Compute Konfig'!V66</f>
        <v>B-DCB-STO0002OB</v>
      </c>
      <c r="G36" s="75">
        <f>'Synergy-Compute Konfig'!V67</f>
        <v>0</v>
      </c>
      <c r="H36" s="75">
        <f>'Synergy-Compute Konfig'!V71</f>
        <v>0</v>
      </c>
      <c r="I36" s="75"/>
      <c r="J36" t="str">
        <f>Tabelle510222822[[#Headers],[RZ2 Frame 2.2 Compute Modul 1 Bay 7]]</f>
        <v>RZ2 Frame 2.2 Compute Modul 1 Bay 7</v>
      </c>
      <c r="K36" t="e">
        <f>VLOOKUP(A36,'IP-Adressen'!A:H,8,FALSE)</f>
        <v>#N/A</v>
      </c>
    </row>
    <row r="37" spans="1:11">
      <c r="A37" s="85" t="str">
        <f>'Synergy-Compute Konfig'!W55</f>
        <v>B-DCB-ESX0007</v>
      </c>
      <c r="B37" s="75" t="s">
        <v>917</v>
      </c>
      <c r="C37" s="75" t="str">
        <f>'Synergy-Compute Konfig'!W56</f>
        <v>10.40.194.42</v>
      </c>
      <c r="D37" s="75">
        <f>'Synergy-Compute Konfig'!W62</f>
        <v>0</v>
      </c>
      <c r="E37" s="75"/>
      <c r="F37" s="75" t="str">
        <f>'Synergy-Compute Konfig'!W66</f>
        <v>B-DCB-ESX0007OB</v>
      </c>
      <c r="G37" s="75">
        <f>'Synergy-Compute Konfig'!W67</f>
        <v>0</v>
      </c>
      <c r="H37" s="75">
        <f>'Synergy-Compute Konfig'!W71</f>
        <v>0</v>
      </c>
      <c r="I37" s="75"/>
      <c r="J37" t="str">
        <f>Tabelle510222822[[#Headers],[RZ2 Frame 2.3 Compute Modul 1 Bay 4]]</f>
        <v>RZ2 Frame 2.3 Compute Modul 1 Bay 4</v>
      </c>
      <c r="K37" t="e">
        <f>VLOOKUP(A37,'IP-Adressen'!A:H,8,FALSE)</f>
        <v>#N/A</v>
      </c>
    </row>
    <row r="38" spans="1:11">
      <c r="A38" s="85" t="str">
        <f>'Synergy-Compute Konfig'!X55</f>
        <v>B-DCB-ESX0008</v>
      </c>
      <c r="B38" s="75" t="s">
        <v>917</v>
      </c>
      <c r="C38" s="75" t="str">
        <f>'Synergy-Compute Konfig'!X56</f>
        <v>10.40.194.43</v>
      </c>
      <c r="D38" s="75">
        <f>'Synergy-Compute Konfig'!X62</f>
        <v>0</v>
      </c>
      <c r="E38" s="75"/>
      <c r="F38" s="75" t="str">
        <f>'Synergy-Compute Konfig'!X66</f>
        <v>B-DCB-ESX0008OB</v>
      </c>
      <c r="G38" s="75">
        <f>'Synergy-Compute Konfig'!X67</f>
        <v>0</v>
      </c>
      <c r="H38" s="75">
        <f>'Synergy-Compute Konfig'!X71</f>
        <v>0</v>
      </c>
      <c r="I38" s="75"/>
      <c r="J38" t="str">
        <f>Tabelle510222822[[#Headers],[RZ2 Frame 2.3 Compute Modul 2 Bay 5]]</f>
        <v>RZ2 Frame 2.3 Compute Modul 2 Bay 5</v>
      </c>
      <c r="K38" t="e">
        <f>VLOOKUP(A38,'IP-Adressen'!A:H,8,FALSE)</f>
        <v>#N/A</v>
      </c>
    </row>
    <row r="39" spans="1:11">
      <c r="A39" s="85" t="str">
        <f>'Synergy-Compute Konfig'!Y55</f>
        <v>B-DCB-ESX0009</v>
      </c>
      <c r="B39" s="75" t="s">
        <v>917</v>
      </c>
      <c r="C39" s="75" t="str">
        <f>'Synergy-Compute Konfig'!Y56</f>
        <v>10.40.194.44</v>
      </c>
      <c r="D39" s="75">
        <f>'Synergy-Compute Konfig'!Y62</f>
        <v>0</v>
      </c>
      <c r="E39" s="75"/>
      <c r="F39" s="75" t="str">
        <f>'Synergy-Compute Konfig'!Y66</f>
        <v>B-DCB-ESX0009OB</v>
      </c>
      <c r="G39" s="75">
        <f>'Synergy-Compute Konfig'!Y67</f>
        <v>0</v>
      </c>
      <c r="H39" s="75">
        <f>'Synergy-Compute Konfig'!Y71</f>
        <v>0</v>
      </c>
      <c r="I39" s="75"/>
      <c r="J39" t="str">
        <f>Tabelle510222822[[#Headers],[RZ2 Frame 2.3 Compute Modul 3 Bay 6]]</f>
        <v>RZ2 Frame 2.3 Compute Modul 3 Bay 6</v>
      </c>
      <c r="K39" t="e">
        <f>VLOOKUP(A39,'IP-Adressen'!A:H,8,FALSE)</f>
        <v>#N/A</v>
      </c>
    </row>
    <row r="40" spans="1:11">
      <c r="A40" s="85" t="str">
        <f>'Synergy-Compute Konfig'!Z55</f>
        <v>B-DCB-STO0003</v>
      </c>
      <c r="B40" s="75" t="s">
        <v>917</v>
      </c>
      <c r="C40" s="75">
        <f>'Synergy-Compute Konfig'!Z56</f>
        <v>0</v>
      </c>
      <c r="D40" s="75">
        <f>'Synergy-Compute Konfig'!Z62</f>
        <v>0</v>
      </c>
      <c r="E40" s="75"/>
      <c r="F40" s="75" t="str">
        <f>'Synergy-Compute Konfig'!Z66</f>
        <v>B-DCB-STO0003OB</v>
      </c>
      <c r="G40" s="75">
        <f>'Synergy-Compute Konfig'!Z67</f>
        <v>0</v>
      </c>
      <c r="H40" s="75">
        <f>'Synergy-Compute Konfig'!Z71</f>
        <v>0</v>
      </c>
      <c r="I40" s="75"/>
      <c r="J40" t="str">
        <f>Tabelle510222822[[#Headers],[RZ2 Frame 2.3 Compute Modul 1 Bay 7]]</f>
        <v>RZ2 Frame 2.3 Compute Modul 1 Bay 7</v>
      </c>
      <c r="K40" t="e">
        <f>VLOOKUP(A40,'IP-Adressen'!A:H,8,FALSE)</f>
        <v>#N/A</v>
      </c>
    </row>
    <row r="41" spans="1:11">
      <c r="A41" s="85" t="str">
        <f>'Synergy-Compute Konfig'!AA55</f>
        <v>B-DCB-ESX0010</v>
      </c>
      <c r="B41" s="75" t="s">
        <v>917</v>
      </c>
      <c r="C41" s="75" t="str">
        <f>'Synergy-Compute Konfig'!AA56</f>
        <v>10.40.194.46</v>
      </c>
      <c r="D41" s="75">
        <f>'Synergy-Compute Konfig'!AA62</f>
        <v>0</v>
      </c>
      <c r="E41" s="75"/>
      <c r="F41" s="75" t="str">
        <f>'Synergy-Compute Konfig'!AA66</f>
        <v>B-DCB-ESX0010OB</v>
      </c>
      <c r="G41" s="75">
        <f>'Synergy-Compute Konfig'!AA67</f>
        <v>0</v>
      </c>
      <c r="H41" s="75">
        <f>'Synergy-Compute Konfig'!AA71</f>
        <v>0</v>
      </c>
      <c r="I41" s="75"/>
      <c r="J41" t="str">
        <f>Tabelle510222822[[#Headers],[RZ2 Frame 2.3 Compute Modul 2 Bay 12]]</f>
        <v>RZ2 Frame 2.3 Compute Modul 2 Bay 12</v>
      </c>
      <c r="K41" t="e">
        <f>VLOOKUP(A41,'IP-Adressen'!A:H,8,FALSE)</f>
        <v>#N/A</v>
      </c>
    </row>
    <row r="42" spans="1:11">
      <c r="H42" s="75"/>
      <c r="I42" s="75"/>
      <c r="K42" t="e">
        <f>VLOOKUP(A42,'IP-Adressen'!A:H,8,FALSE)</f>
        <v>#N/A</v>
      </c>
    </row>
    <row r="43" spans="1:11">
      <c r="A43" s="145" t="s">
        <v>773</v>
      </c>
      <c r="B43" t="s">
        <v>915</v>
      </c>
      <c r="C43" t="str">
        <f>VLOOKUP($A43,'IP-Adressen'!$A:$F,5,FALSE)</f>
        <v>10.40.72.10</v>
      </c>
      <c r="D43" s="75" t="str">
        <f>VLOOKUP($A43,'IP-Adressen'!$A:$F,6,FALSE)</f>
        <v>2a0f:2687:7::10</v>
      </c>
      <c r="E43" s="75">
        <f>VLOOKUP($A43,'IP-Adressen'!$A:$F,3,FALSE)</f>
        <v>1400</v>
      </c>
      <c r="H43">
        <f>VLOOKUP(A43,'IP-Adressen'!A:F,3,FALSE)</f>
        <v>1400</v>
      </c>
      <c r="I43" s="75" t="s">
        <v>919</v>
      </c>
      <c r="J43" t="s">
        <v>920</v>
      </c>
      <c r="K43" t="str">
        <f>VLOOKUP(A43,'IP-Adressen'!A:H,8,FALSE)</f>
        <v>Shared Services</v>
      </c>
    </row>
    <row r="44" spans="1:11">
      <c r="A44" s="145" t="s">
        <v>776</v>
      </c>
      <c r="B44" t="s">
        <v>915</v>
      </c>
      <c r="C44" t="str">
        <f>VLOOKUP($A44,'IP-Adressen'!$A:$F,5,FALSE)</f>
        <v>10.40.72.11</v>
      </c>
      <c r="D44" s="75" t="str">
        <f>VLOOKUP($A44,'IP-Adressen'!$A:$F,6,FALSE)</f>
        <v>2a0f:2687:7::11</v>
      </c>
      <c r="E44" s="75">
        <f>VLOOKUP($A44,'IP-Adressen'!$A:$F,3,FALSE)</f>
        <v>1400</v>
      </c>
      <c r="H44">
        <f>VLOOKUP(A44,'IP-Adressen'!A:F,3,FALSE)</f>
        <v>1400</v>
      </c>
      <c r="I44" t="s">
        <v>921</v>
      </c>
      <c r="J44" t="s">
        <v>922</v>
      </c>
      <c r="K44" t="str">
        <f>VLOOKUP(A44,'IP-Adressen'!A:H,8,FALSE)</f>
        <v>Shared Services</v>
      </c>
    </row>
    <row r="45" spans="1:11">
      <c r="A45" t="s">
        <v>923</v>
      </c>
      <c r="B45" t="s">
        <v>915</v>
      </c>
      <c r="C45" t="e">
        <f>VLOOKUP($A45,'IP-Adressen'!$A:$F,5,FALSE)</f>
        <v>#N/A</v>
      </c>
      <c r="D45" s="75" t="e">
        <f>VLOOKUP($A45,'IP-Adressen'!$A:$F,6,FALSE)</f>
        <v>#N/A</v>
      </c>
      <c r="E45" s="75" t="e">
        <f>VLOOKUP($A45,'IP-Adressen'!$A:$F,3,FALSE)</f>
        <v>#N/A</v>
      </c>
      <c r="H45" t="e">
        <f>VLOOKUP(A45,'IP-Adressen'!A:F,3,FALSE)</f>
        <v>#N/A</v>
      </c>
      <c r="I45" t="s">
        <v>924</v>
      </c>
      <c r="J45" t="s">
        <v>925</v>
      </c>
      <c r="K45" t="e">
        <f>VLOOKUP(A45,'IP-Adressen'!A:H,8,FALSE)</f>
        <v>#N/A</v>
      </c>
    </row>
    <row r="46" spans="1:11">
      <c r="A46" s="75" t="s">
        <v>926</v>
      </c>
      <c r="B46" s="75" t="s">
        <v>915</v>
      </c>
      <c r="C46" t="e">
        <f>VLOOKUP($A46,'IP-Adressen'!$A:$F,5,FALSE)</f>
        <v>#N/A</v>
      </c>
      <c r="D46" s="75" t="e">
        <f>VLOOKUP($A46,'IP-Adressen'!$A:$F,6,FALSE)</f>
        <v>#N/A</v>
      </c>
      <c r="E46" s="75" t="e">
        <f>VLOOKUP($A46,'IP-Adressen'!$A:$F,3,FALSE)</f>
        <v>#N/A</v>
      </c>
      <c r="H46" t="e">
        <f>VLOOKUP(A46,'IP-Adressen'!A:F,3,FALSE)</f>
        <v>#N/A</v>
      </c>
      <c r="I46" s="75" t="s">
        <v>927</v>
      </c>
      <c r="J46" t="s">
        <v>928</v>
      </c>
      <c r="K46" t="e">
        <f>VLOOKUP(A46,'IP-Adressen'!A:H,8,FALSE)</f>
        <v>#N/A</v>
      </c>
    </row>
    <row r="47" spans="1:11" s="146" customFormat="1">
      <c r="A47" s="175" t="s">
        <v>789</v>
      </c>
      <c r="B47" s="176" t="s">
        <v>915</v>
      </c>
      <c r="C47" t="str">
        <f>VLOOKUP($A47,'IP-Adressen'!$A:$F,5,FALSE)</f>
        <v>10.40.208.10</v>
      </c>
      <c r="D47" s="75" t="str">
        <f>VLOOKUP($A47,'IP-Adressen'!$A:$F,6,FALSE)</f>
        <v>2a0f:2687:8:0e::10</v>
      </c>
      <c r="E47" s="75">
        <f>VLOOKUP($A47,'IP-Adressen'!$A:$F,3,FALSE)</f>
        <v>2114</v>
      </c>
      <c r="F47"/>
      <c r="G47"/>
      <c r="H47">
        <f>VLOOKUP(A47,'IP-Adressen'!A:F,3,FALSE)</f>
        <v>2114</v>
      </c>
      <c r="I47" s="176"/>
      <c r="J47" s="146" t="s">
        <v>929</v>
      </c>
      <c r="K47" t="str">
        <f>VLOOKUP(A47,'IP-Adressen'!A:H,8,FALSE)</f>
        <v>Management (MGMT)</v>
      </c>
    </row>
    <row r="48" spans="1:11">
      <c r="A48" s="75" t="s">
        <v>792</v>
      </c>
      <c r="B48" s="75" t="s">
        <v>915</v>
      </c>
      <c r="C48" t="str">
        <f>VLOOKUP($A48,'IP-Adressen'!$A:$F,5,FALSE)</f>
        <v>10.40.208.11</v>
      </c>
      <c r="D48" s="75" t="str">
        <f>VLOOKUP($A48,'IP-Adressen'!$A:$F,6,FALSE)</f>
        <v>2a0f:2687:8:0e::11</v>
      </c>
      <c r="E48" s="75">
        <f>VLOOKUP($A48,'IP-Adressen'!$A:$F,3,FALSE)</f>
        <v>2114</v>
      </c>
      <c r="H48">
        <f>VLOOKUP(A48,'IP-Adressen'!A:F,3,FALSE)</f>
        <v>2114</v>
      </c>
      <c r="I48" s="75"/>
      <c r="J48" t="s">
        <v>930</v>
      </c>
      <c r="K48" t="str">
        <f>VLOOKUP(A48,'IP-Adressen'!A:H,8,FALSE)</f>
        <v>Management (MGMT)</v>
      </c>
    </row>
    <row r="49" spans="1:11">
      <c r="A49" s="145" t="s">
        <v>795</v>
      </c>
      <c r="B49" t="s">
        <v>915</v>
      </c>
      <c r="C49" t="str">
        <f>VLOOKUP($A49,'IP-Adressen'!$A:$F,5,FALSE)</f>
        <v>10.40.208.15</v>
      </c>
      <c r="D49" s="75" t="str">
        <f>VLOOKUP($A49,'IP-Adressen'!$A:$F,6,FALSE)</f>
        <v>2a0f:2687:8:0e::12</v>
      </c>
      <c r="E49" s="75">
        <f>VLOOKUP($A49,'IP-Adressen'!$A:$F,3,FALSE)</f>
        <v>2114</v>
      </c>
      <c r="H49">
        <f>VLOOKUP(A49,'IP-Adressen'!A:F,3,FALSE)</f>
        <v>2114</v>
      </c>
      <c r="J49" t="s">
        <v>931</v>
      </c>
      <c r="K49" t="str">
        <f>VLOOKUP(A49,'IP-Adressen'!A:H,8,FALSE)</f>
        <v>Management (MGMT)</v>
      </c>
    </row>
    <row r="50" spans="1:11">
      <c r="A50" t="s">
        <v>798</v>
      </c>
      <c r="B50" t="s">
        <v>915</v>
      </c>
      <c r="C50" t="str">
        <f>VLOOKUP($A50,'IP-Adressen'!$A:$F,5,FALSE)</f>
        <v>10.40.208.16</v>
      </c>
      <c r="D50" s="75" t="str">
        <f>VLOOKUP($A50,'IP-Adressen'!$A:$F,6,FALSE)</f>
        <v>2a0f:2687:8:0e::13</v>
      </c>
      <c r="E50" s="75">
        <f>VLOOKUP($A50,'IP-Adressen'!$A:$F,3,FALSE)</f>
        <v>2114</v>
      </c>
      <c r="H50">
        <f>VLOOKUP(A50,'IP-Adressen'!A:F,3,FALSE)</f>
        <v>2114</v>
      </c>
      <c r="J50" t="s">
        <v>932</v>
      </c>
      <c r="K50" t="str">
        <f>VLOOKUP(A50,'IP-Adressen'!A:H,8,FALSE)</f>
        <v>Management (MGMT)</v>
      </c>
    </row>
    <row r="51" spans="1:11">
      <c r="A51" s="145" t="s">
        <v>801</v>
      </c>
      <c r="B51" t="s">
        <v>915</v>
      </c>
      <c r="C51" t="str">
        <f>VLOOKUP($A51,'IP-Adressen'!$A:$F,5,FALSE)</f>
        <v>10.40.73.15</v>
      </c>
      <c r="D51" s="75">
        <f>VLOOKUP($A51,'IP-Adressen'!$A:$F,6,FALSE)</f>
        <v>0</v>
      </c>
      <c r="E51" s="75">
        <f>VLOOKUP($A51,'IP-Adressen'!$A:$F,3,FALSE)</f>
        <v>2114</v>
      </c>
      <c r="H51">
        <f>VLOOKUP(A51,'IP-Adressen'!A:F,3,FALSE)</f>
        <v>2114</v>
      </c>
      <c r="J51" t="s">
        <v>933</v>
      </c>
      <c r="K51" t="str">
        <f>VLOOKUP(A51,'IP-Adressen'!A:H,8,FALSE)</f>
        <v>Shared Services</v>
      </c>
    </row>
    <row r="52" spans="1:11">
      <c r="A52" t="s">
        <v>803</v>
      </c>
      <c r="B52" t="s">
        <v>915</v>
      </c>
      <c r="C52" t="str">
        <f>VLOOKUP($A52,'IP-Adressen'!$A:$F,5,FALSE)</f>
        <v>10.40.73.16</v>
      </c>
      <c r="D52" s="75">
        <f>VLOOKUP($A52,'IP-Adressen'!$A:$F,6,FALSE)</f>
        <v>0</v>
      </c>
      <c r="E52" s="75">
        <f>VLOOKUP($A52,'IP-Adressen'!$A:$F,3,FALSE)</f>
        <v>2114</v>
      </c>
      <c r="H52">
        <f>VLOOKUP(A52,'IP-Adressen'!A:F,3,FALSE)</f>
        <v>2114</v>
      </c>
      <c r="J52" t="s">
        <v>934</v>
      </c>
      <c r="K52" t="str">
        <f>VLOOKUP(A52,'IP-Adressen'!A:H,8,FALSE)</f>
        <v>Shared Services</v>
      </c>
    </row>
    <row r="53" spans="1:11">
      <c r="A53" t="s">
        <v>805</v>
      </c>
      <c r="B53" t="s">
        <v>915</v>
      </c>
      <c r="C53" t="str">
        <f>VLOOKUP($A53,'IP-Adressen'!$A:$F,5,FALSE)</f>
        <v>10.40.72.25</v>
      </c>
      <c r="D53" s="75">
        <f>VLOOKUP($A53,'IP-Adressen'!$A:$F,6,FALSE)</f>
        <v>0</v>
      </c>
      <c r="E53" s="75">
        <f>VLOOKUP($A53,'IP-Adressen'!$A:$F,3,FALSE)</f>
        <v>2114</v>
      </c>
      <c r="H53">
        <f>VLOOKUP(A53,'IP-Adressen'!A:F,3,FALSE)</f>
        <v>2114</v>
      </c>
      <c r="J53" t="s">
        <v>935</v>
      </c>
      <c r="K53" t="str">
        <f>VLOOKUP(A53,'IP-Adressen'!A:H,8,FALSE)</f>
        <v>Shared Services</v>
      </c>
    </row>
    <row r="54" spans="1:11">
      <c r="A54" t="s">
        <v>807</v>
      </c>
      <c r="B54" t="s">
        <v>915</v>
      </c>
      <c r="C54" t="str">
        <f>VLOOKUP($A54,'IP-Adressen'!$A:$F,5,FALSE)</f>
        <v>10.40.72.26</v>
      </c>
      <c r="D54" s="75">
        <f>VLOOKUP($A54,'IP-Adressen'!$A:$F,6,FALSE)</f>
        <v>0</v>
      </c>
      <c r="E54" s="75">
        <f>VLOOKUP($A54,'IP-Adressen'!$A:$F,3,FALSE)</f>
        <v>2114</v>
      </c>
      <c r="H54">
        <f>VLOOKUP(A54,'IP-Adressen'!A:F,3,FALSE)</f>
        <v>2114</v>
      </c>
      <c r="J54" t="s">
        <v>935</v>
      </c>
      <c r="K54" t="str">
        <f>VLOOKUP(A54,'IP-Adressen'!A:H,8,FALSE)</f>
        <v>Shared Services</v>
      </c>
    </row>
    <row r="55" spans="1:11">
      <c r="A55" t="s">
        <v>809</v>
      </c>
      <c r="B55" t="s">
        <v>936</v>
      </c>
      <c r="C55">
        <f>VLOOKUP($A55,'IP-Adressen'!$A:$F,5,FALSE)</f>
        <v>0</v>
      </c>
      <c r="D55" s="75">
        <f>VLOOKUP($A55,'IP-Adressen'!$A:$F,6,FALSE)</f>
        <v>0</v>
      </c>
      <c r="E55" s="75">
        <f>VLOOKUP($A55,'IP-Adressen'!$A:$F,3,FALSE)</f>
        <v>2114</v>
      </c>
      <c r="H55">
        <f>VLOOKUP(A55,'IP-Adressen'!A:F,3,FALSE)</f>
        <v>2114</v>
      </c>
      <c r="J55" t="s">
        <v>937</v>
      </c>
      <c r="K55" t="str">
        <f>VLOOKUP(A55,'IP-Adressen'!A:H,8,FALSE)</f>
        <v>Transfer Zone</v>
      </c>
    </row>
    <row r="56" spans="1:11">
      <c r="A56" t="s">
        <v>812</v>
      </c>
      <c r="B56" t="s">
        <v>936</v>
      </c>
      <c r="C56">
        <f>VLOOKUP($A56,'IP-Adressen'!$A:$F,5,FALSE)</f>
        <v>0</v>
      </c>
      <c r="D56" s="75">
        <f>VLOOKUP($A56,'IP-Adressen'!$A:$F,6,FALSE)</f>
        <v>0</v>
      </c>
      <c r="E56" s="75">
        <f>VLOOKUP($A56,'IP-Adressen'!$A:$F,3,FALSE)</f>
        <v>2114</v>
      </c>
      <c r="H56">
        <f>VLOOKUP(A56,'IP-Adressen'!A:F,3,FALSE)</f>
        <v>2114</v>
      </c>
      <c r="J56" t="s">
        <v>938</v>
      </c>
      <c r="K56" t="str">
        <f>VLOOKUP(A56,'IP-Adressen'!A:H,8,FALSE)</f>
        <v>Transfer Zone</v>
      </c>
    </row>
    <row r="57" spans="1:11">
      <c r="A57" t="s">
        <v>814</v>
      </c>
      <c r="B57" t="s">
        <v>936</v>
      </c>
      <c r="C57">
        <f>VLOOKUP($A57,'IP-Adressen'!$A:$F,5,FALSE)</f>
        <v>0</v>
      </c>
      <c r="D57" s="75">
        <f>VLOOKUP($A57,'IP-Adressen'!$A:$F,6,FALSE)</f>
        <v>0</v>
      </c>
      <c r="E57" s="75">
        <f>VLOOKUP($A57,'IP-Adressen'!$A:$F,3,FALSE)</f>
        <v>2114</v>
      </c>
      <c r="H57">
        <f>VLOOKUP(A57,'IP-Adressen'!A:F,3,FALSE)</f>
        <v>2114</v>
      </c>
      <c r="J57" t="s">
        <v>939</v>
      </c>
      <c r="K57" t="str">
        <f>VLOOKUP(A57,'IP-Adressen'!A:H,8,FALSE)</f>
        <v>Transfer Zone</v>
      </c>
    </row>
    <row r="58" spans="1:11">
      <c r="A58" t="s">
        <v>816</v>
      </c>
      <c r="B58" t="s">
        <v>940</v>
      </c>
      <c r="C58" t="str">
        <f>VLOOKUP($A58,'IP-Adressen'!$A:$F,5,FALSE)</f>
        <v>10.40.73.12</v>
      </c>
      <c r="D58" s="75">
        <f>VLOOKUP($A58,'IP-Adressen'!$A:$F,6,FALSE)</f>
        <v>0</v>
      </c>
      <c r="E58" s="75">
        <f>VLOOKUP($A58,'IP-Adressen'!$A:$F,3,FALSE)</f>
        <v>2114</v>
      </c>
      <c r="H58">
        <f>VLOOKUP(A58,'IP-Adressen'!A:F,3,FALSE)</f>
        <v>2114</v>
      </c>
      <c r="J58" t="s">
        <v>941</v>
      </c>
      <c r="K58" t="str">
        <f>VLOOKUP(A58,'IP-Adressen'!A:H,8,FALSE)</f>
        <v>Shared Services</v>
      </c>
    </row>
    <row r="59" spans="1:11">
      <c r="A59" t="s">
        <v>818</v>
      </c>
      <c r="B59" t="s">
        <v>940</v>
      </c>
      <c r="C59" t="str">
        <f>VLOOKUP($A59,'IP-Adressen'!$A:$F,5,FALSE)</f>
        <v>10.40.73.14</v>
      </c>
      <c r="D59" s="75">
        <f>VLOOKUP($A59,'IP-Adressen'!$A:$F,6,FALSE)</f>
        <v>0</v>
      </c>
      <c r="E59" s="75">
        <f>VLOOKUP($A59,'IP-Adressen'!$A:$F,3,FALSE)</f>
        <v>2114</v>
      </c>
      <c r="H59">
        <f>VLOOKUP(A59,'IP-Adressen'!A:F,3,FALSE)</f>
        <v>2114</v>
      </c>
      <c r="J59" t="s">
        <v>942</v>
      </c>
      <c r="K59" t="str">
        <f>VLOOKUP(A59,'IP-Adressen'!A:H,8,FALSE)</f>
        <v>Shared Services</v>
      </c>
    </row>
    <row r="60" spans="1:11">
      <c r="A60" t="s">
        <v>820</v>
      </c>
      <c r="B60" t="s">
        <v>915</v>
      </c>
      <c r="C60" t="str">
        <f>VLOOKUP($A60,'IP-Adressen'!$A:$F,5,FALSE)</f>
        <v>10.40.72.27</v>
      </c>
      <c r="D60" s="75">
        <f>VLOOKUP($A60,'IP-Adressen'!$A:$F,6,FALSE)</f>
        <v>0</v>
      </c>
      <c r="E60" s="75">
        <f>VLOOKUP($A60,'IP-Adressen'!$A:$F,3,FALSE)</f>
        <v>2114</v>
      </c>
      <c r="H60">
        <f>VLOOKUP(A60,'IP-Adressen'!A:F,3,FALSE)</f>
        <v>2114</v>
      </c>
      <c r="J60" t="s">
        <v>943</v>
      </c>
      <c r="K60" t="str">
        <f>VLOOKUP(A60,'IP-Adressen'!A:H,8,FALSE)</f>
        <v>Management (MGMT)</v>
      </c>
    </row>
    <row r="61" spans="1:11">
      <c r="A61" t="s">
        <v>822</v>
      </c>
      <c r="B61" t="s">
        <v>915</v>
      </c>
      <c r="C61" t="str">
        <f>VLOOKUP($A61,'IP-Adressen'!$A:$F,5,FALSE)</f>
        <v>10.40.72.28</v>
      </c>
      <c r="D61" s="75">
        <f>VLOOKUP($A61,'IP-Adressen'!$A:$F,6,FALSE)</f>
        <v>0</v>
      </c>
      <c r="E61" s="75">
        <f>VLOOKUP($A61,'IP-Adressen'!$A:$F,3,FALSE)</f>
        <v>2114</v>
      </c>
      <c r="H61">
        <f>VLOOKUP(A61,'IP-Adressen'!A:F,3,FALSE)</f>
        <v>2114</v>
      </c>
      <c r="J61" t="s">
        <v>944</v>
      </c>
      <c r="K61" t="str">
        <f>VLOOKUP(A61,'IP-Adressen'!A:H,8,FALSE)</f>
        <v>Management (MGMT)</v>
      </c>
    </row>
    <row r="62" spans="1:11">
      <c r="A62" t="s">
        <v>824</v>
      </c>
      <c r="B62" t="s">
        <v>915</v>
      </c>
      <c r="C62" t="str">
        <f>VLOOKUP($A62,'IP-Adressen'!$A:$F,5,FALSE)</f>
        <v>10.40.72.29</v>
      </c>
      <c r="D62" s="75">
        <f>VLOOKUP($A62,'IP-Adressen'!$A:$F,6,FALSE)</f>
        <v>0</v>
      </c>
      <c r="E62" s="75">
        <f>VLOOKUP($A62,'IP-Adressen'!$A:$F,3,FALSE)</f>
        <v>2114</v>
      </c>
      <c r="H62">
        <f>VLOOKUP(A62,'IP-Adressen'!A:F,3,FALSE)</f>
        <v>2114</v>
      </c>
      <c r="J62" t="s">
        <v>945</v>
      </c>
      <c r="K62" t="str">
        <f>VLOOKUP(A62,'IP-Adressen'!A:H,8,FALSE)</f>
        <v>Management (MGMT)</v>
      </c>
    </row>
    <row r="63" spans="1:11">
      <c r="A63" t="s">
        <v>779</v>
      </c>
      <c r="B63" t="s">
        <v>915</v>
      </c>
      <c r="C63" t="str">
        <f>VLOOKUP($A63,'IP-Adressen'!$A:$F,5,FALSE)</f>
        <v>10.40.72.20</v>
      </c>
      <c r="D63" s="75">
        <f>VLOOKUP($A63,'IP-Adressen'!$A:$F,6,FALSE)</f>
        <v>0</v>
      </c>
      <c r="E63" s="75">
        <f>VLOOKUP($A63,'IP-Adressen'!$A:$F,3,FALSE)</f>
        <v>1400</v>
      </c>
      <c r="H63">
        <f>VLOOKUP(A63,'IP-Adressen'!A:F,3,FALSE)</f>
        <v>1400</v>
      </c>
      <c r="J63" t="s">
        <v>946</v>
      </c>
      <c r="K63" t="str">
        <f>VLOOKUP(A63,'IP-Adressen'!A:H,8,FALSE)</f>
        <v>Shared Services</v>
      </c>
    </row>
    <row r="64" spans="1:11">
      <c r="A64" t="s">
        <v>781</v>
      </c>
      <c r="B64" t="s">
        <v>915</v>
      </c>
      <c r="C64" t="str">
        <f>VLOOKUP($A64,'IP-Adressen'!$A:$F,5,FALSE)</f>
        <v>10.40.72.21</v>
      </c>
      <c r="D64" s="75">
        <f>VLOOKUP($A64,'IP-Adressen'!$A:$F,6,FALSE)</f>
        <v>0</v>
      </c>
      <c r="E64" s="75">
        <f>VLOOKUP($A64,'IP-Adressen'!$A:$F,3,FALSE)</f>
        <v>1400</v>
      </c>
      <c r="H64">
        <f>VLOOKUP(A64,'IP-Adressen'!A:F,3,FALSE)</f>
        <v>1400</v>
      </c>
      <c r="J64" t="s">
        <v>947</v>
      </c>
      <c r="K64" t="str">
        <f>VLOOKUP(A64,'IP-Adressen'!A:H,8,FALSE)</f>
        <v>Shared Services</v>
      </c>
    </row>
    <row r="65" spans="1:11">
      <c r="A65" t="s">
        <v>783</v>
      </c>
      <c r="B65" t="s">
        <v>915</v>
      </c>
      <c r="C65" t="str">
        <f>VLOOKUP($A65,'IP-Adressen'!$A:$F,5,FALSE)</f>
        <v>10.40.72.22</v>
      </c>
      <c r="D65" s="75">
        <f>VLOOKUP($A65,'IP-Adressen'!$A:$F,6,FALSE)</f>
        <v>0</v>
      </c>
      <c r="E65" s="75">
        <f>VLOOKUP($A65,'IP-Adressen'!$A:$F,3,FALSE)</f>
        <v>1400</v>
      </c>
      <c r="H65">
        <f>VLOOKUP(A65,'IP-Adressen'!A:F,3,FALSE)</f>
        <v>1400</v>
      </c>
      <c r="J65" t="s">
        <v>948</v>
      </c>
      <c r="K65" t="str">
        <f>VLOOKUP(A65,'IP-Adressen'!A:H,8,FALSE)</f>
        <v>Shared Services</v>
      </c>
    </row>
    <row r="66" spans="1:11">
      <c r="A66" t="s">
        <v>785</v>
      </c>
      <c r="B66" t="s">
        <v>915</v>
      </c>
      <c r="C66" t="str">
        <f>VLOOKUP($A66,'IP-Adressen'!$A:$F,5,FALSE)</f>
        <v>10.40.73.10</v>
      </c>
      <c r="D66" s="75">
        <f>VLOOKUP($A66,'IP-Adressen'!$A:$F,6,FALSE)</f>
        <v>0</v>
      </c>
      <c r="E66" s="75">
        <f>VLOOKUP($A66,'IP-Adressen'!$A:$F,3,FALSE)</f>
        <v>1401</v>
      </c>
      <c r="H66">
        <f>VLOOKUP(A66,'IP-Adressen'!A:F,3,FALSE)</f>
        <v>1401</v>
      </c>
      <c r="J66" t="s">
        <v>949</v>
      </c>
      <c r="K66" t="str">
        <f>VLOOKUP(A66,'IP-Adressen'!A:H,8,FALSE)</f>
        <v>Shared Services</v>
      </c>
    </row>
    <row r="67" spans="1:11">
      <c r="A67" t="s">
        <v>950</v>
      </c>
      <c r="B67" t="s">
        <v>915</v>
      </c>
      <c r="C67" t="e">
        <f>VLOOKUP($A67,'IP-Adressen'!$A:$F,5,FALSE)</f>
        <v>#N/A</v>
      </c>
      <c r="D67" s="75" t="e">
        <f>VLOOKUP($A67,'IP-Adressen'!$A:$F,6,FALSE)</f>
        <v>#N/A</v>
      </c>
      <c r="E67" s="75" t="e">
        <f>VLOOKUP($A67,'IP-Adressen'!$A:$F,3,FALSE)</f>
        <v>#N/A</v>
      </c>
      <c r="H67" t="e">
        <f>VLOOKUP(A67,'IP-Adressen'!A:F,3,FALSE)</f>
        <v>#N/A</v>
      </c>
      <c r="J67" t="s">
        <v>949</v>
      </c>
      <c r="K67" t="e">
        <f>VLOOKUP(A67,'IP-Adressen'!A:H,8,FALSE)</f>
        <v>#N/A</v>
      </c>
    </row>
    <row r="68" spans="1:11">
      <c r="A68" t="s">
        <v>787</v>
      </c>
      <c r="B68" t="s">
        <v>915</v>
      </c>
      <c r="C68" t="str">
        <f>VLOOKUP($A68,'IP-Adressen'!$A:$F,5,FALSE)</f>
        <v>10.40.73.11</v>
      </c>
      <c r="D68" s="75">
        <f>VLOOKUP($A68,'IP-Adressen'!$A:$F,6,FALSE)</f>
        <v>0</v>
      </c>
      <c r="E68" s="75">
        <f>VLOOKUP($A68,'IP-Adressen'!$A:$F,3,FALSE)</f>
        <v>1401</v>
      </c>
      <c r="H68">
        <f>VLOOKUP(A68,'IP-Adressen'!A:F,3,FALSE)</f>
        <v>1401</v>
      </c>
      <c r="J68" t="s">
        <v>951</v>
      </c>
      <c r="K68" t="str">
        <f>VLOOKUP(A68,'IP-Adressen'!A:H,8,FALSE)</f>
        <v>Shared Services</v>
      </c>
    </row>
    <row r="69" spans="1:11">
      <c r="A69" t="s">
        <v>880</v>
      </c>
      <c r="B69" t="s">
        <v>915</v>
      </c>
      <c r="C69" t="str">
        <f>VLOOKUP($A69,'IP-Adressen'!$A:$F,5,FALSE)</f>
        <v>10.40.72.37</v>
      </c>
      <c r="D69" s="75">
        <f>VLOOKUP($A69,'IP-Adressen'!$A:$F,6,FALSE)</f>
        <v>0</v>
      </c>
      <c r="E69" s="75">
        <f>VLOOKUP($A69,'IP-Adressen'!$A:$F,3,FALSE)</f>
        <v>1500</v>
      </c>
      <c r="H69">
        <f>VLOOKUP(A69,'IP-Adressen'!A:F,3,FALSE)</f>
        <v>1500</v>
      </c>
      <c r="J69" t="s">
        <v>952</v>
      </c>
      <c r="K69" t="str">
        <f>VLOOKUP(A69,'IP-Adressen'!A:H,8,FALSE)</f>
        <v>Shared Services</v>
      </c>
    </row>
    <row r="70" spans="1:11">
      <c r="A70" t="s">
        <v>882</v>
      </c>
      <c r="B70" t="s">
        <v>915</v>
      </c>
      <c r="C70" t="str">
        <f>VLOOKUP($A70,'IP-Adressen'!$A:$F,5,FALSE)</f>
        <v>10.40.72.38</v>
      </c>
      <c r="D70" s="75">
        <f>VLOOKUP($A70,'IP-Adressen'!$A:$F,6,FALSE)</f>
        <v>0</v>
      </c>
      <c r="E70" s="75">
        <f>VLOOKUP($A70,'IP-Adressen'!$A:$F,3,FALSE)</f>
        <v>1500</v>
      </c>
      <c r="H70">
        <f>VLOOKUP(A70,'IP-Adressen'!A:F,3,FALSE)</f>
        <v>1500</v>
      </c>
      <c r="J70" t="s">
        <v>953</v>
      </c>
      <c r="K70" t="str">
        <f>VLOOKUP(A70,'IP-Adressen'!A:H,8,FALSE)</f>
        <v>Shared Services</v>
      </c>
    </row>
    <row r="71" spans="1:11">
      <c r="A71" t="s">
        <v>884</v>
      </c>
      <c r="B71" t="s">
        <v>915</v>
      </c>
      <c r="C71" t="str">
        <f>VLOOKUP($A71,'IP-Adressen'!$A:$F,5,FALSE)</f>
        <v>10.40.72.39</v>
      </c>
      <c r="D71" s="75">
        <f>VLOOKUP($A71,'IP-Adressen'!$A:$F,6,FALSE)</f>
        <v>0</v>
      </c>
      <c r="E71" s="75">
        <f>VLOOKUP($A71,'IP-Adressen'!$A:$F,3,FALSE)</f>
        <v>1500</v>
      </c>
      <c r="H71">
        <f>VLOOKUP(A71,'IP-Adressen'!A:F,3,FALSE)</f>
        <v>1500</v>
      </c>
      <c r="J71" t="s">
        <v>954</v>
      </c>
      <c r="K71" t="str">
        <f>VLOOKUP(A71,'IP-Adressen'!A:H,8,FALSE)</f>
        <v>Shared Services</v>
      </c>
    </row>
    <row r="72" spans="1:11">
      <c r="A72" t="s">
        <v>886</v>
      </c>
      <c r="B72" t="s">
        <v>915</v>
      </c>
      <c r="C72" t="str">
        <f>VLOOKUP($A72,'IP-Adressen'!$A:$F,5,FALSE)</f>
        <v>10.40.72.40</v>
      </c>
      <c r="D72" s="75">
        <f>VLOOKUP($A72,'IP-Adressen'!$A:$F,6,FALSE)</f>
        <v>0</v>
      </c>
      <c r="E72" s="75">
        <f>VLOOKUP($A72,'IP-Adressen'!$A:$F,3,FALSE)</f>
        <v>1500</v>
      </c>
      <c r="H72">
        <f>VLOOKUP(A72,'IP-Adressen'!A:F,3,FALSE)</f>
        <v>1500</v>
      </c>
      <c r="J72" t="s">
        <v>955</v>
      </c>
      <c r="K72" t="str">
        <f>VLOOKUP(A72,'IP-Adressen'!A:H,8,FALSE)</f>
        <v>Shared Services</v>
      </c>
    </row>
    <row r="73" spans="1:11">
      <c r="A73" t="s">
        <v>888</v>
      </c>
      <c r="B73" t="s">
        <v>915</v>
      </c>
      <c r="C73" t="str">
        <f>VLOOKUP($A73,'IP-Adressen'!$A:$F,5,FALSE)</f>
        <v>10.40.72.41</v>
      </c>
      <c r="D73" s="75">
        <f>VLOOKUP($A73,'IP-Adressen'!$A:$F,6,FALSE)</f>
        <v>0</v>
      </c>
      <c r="E73" s="75">
        <f>VLOOKUP($A73,'IP-Adressen'!$A:$F,3,FALSE)</f>
        <v>1500</v>
      </c>
      <c r="H73">
        <f>VLOOKUP(A73,'IP-Adressen'!A:F,3,FALSE)</f>
        <v>1500</v>
      </c>
      <c r="J73" t="s">
        <v>956</v>
      </c>
      <c r="K73" t="str">
        <f>VLOOKUP(A73,'IP-Adressen'!A:H,8,FALSE)</f>
        <v>Shared Services</v>
      </c>
    </row>
    <row r="74" spans="1:11">
      <c r="A74" t="s">
        <v>890</v>
      </c>
      <c r="B74" t="s">
        <v>915</v>
      </c>
      <c r="C74" t="str">
        <f>VLOOKUP($A74,'IP-Adressen'!$A:$F,5,FALSE)</f>
        <v>10.40.72.42</v>
      </c>
      <c r="D74" s="75">
        <f>VLOOKUP($A74,'IP-Adressen'!$A:$F,6,FALSE)</f>
        <v>0</v>
      </c>
      <c r="E74" s="75">
        <f>VLOOKUP($A74,'IP-Adressen'!$A:$F,3,FALSE)</f>
        <v>1500</v>
      </c>
      <c r="H74">
        <f>VLOOKUP(A74,'IP-Adressen'!A:F,3,FALSE)</f>
        <v>1500</v>
      </c>
      <c r="J74" t="s">
        <v>957</v>
      </c>
      <c r="K74" t="str">
        <f>VLOOKUP(A74,'IP-Adressen'!A:H,8,FALSE)</f>
        <v>Shared Services</v>
      </c>
    </row>
    <row r="75" spans="1:11">
      <c r="A75" s="145" t="s">
        <v>826</v>
      </c>
      <c r="B75" t="s">
        <v>915</v>
      </c>
      <c r="C75" t="str">
        <f>VLOOKUP($A75,'IP-Adressen'!$A:$F,5,FALSE)</f>
        <v>10.40.72.30</v>
      </c>
      <c r="D75" s="75">
        <f>VLOOKUP($A75,'IP-Adressen'!$A:$F,6,FALSE)</f>
        <v>0</v>
      </c>
      <c r="E75" s="75">
        <f>VLOOKUP($A75,'IP-Adressen'!$A:$F,3,FALSE)</f>
        <v>2114</v>
      </c>
      <c r="H75">
        <f>VLOOKUP(A75,'IP-Adressen'!A:F,3,FALSE)</f>
        <v>2114</v>
      </c>
      <c r="J75" t="s">
        <v>958</v>
      </c>
      <c r="K75" t="str">
        <f>VLOOKUP(A75,'IP-Adressen'!A:H,8,FALSE)</f>
        <v>Shared Services</v>
      </c>
    </row>
    <row r="76" spans="1:11">
      <c r="A76" t="s">
        <v>828</v>
      </c>
      <c r="B76" t="s">
        <v>915</v>
      </c>
      <c r="C76" t="str">
        <f>VLOOKUP($A76,'IP-Adressen'!$A:$F,5,FALSE)</f>
        <v>10.40.72.31</v>
      </c>
      <c r="D76" s="75">
        <f>VLOOKUP($A76,'IP-Adressen'!$A:$F,6,FALSE)</f>
        <v>0</v>
      </c>
      <c r="E76" s="75">
        <f>VLOOKUP($A76,'IP-Adressen'!$A:$F,3,FALSE)</f>
        <v>2114</v>
      </c>
      <c r="H76">
        <f>VLOOKUP(A76,'IP-Adressen'!A:F,3,FALSE)</f>
        <v>2114</v>
      </c>
      <c r="J76" t="s">
        <v>959</v>
      </c>
      <c r="K76" t="str">
        <f>VLOOKUP(A76,'IP-Adressen'!A:H,8,FALSE)</f>
        <v>Shared Services</v>
      </c>
    </row>
    <row r="77" spans="1:11">
      <c r="A77" t="s">
        <v>830</v>
      </c>
      <c r="B77" t="s">
        <v>960</v>
      </c>
      <c r="C77" t="str">
        <f>VLOOKUP($A77,'IP-Adressen'!$A:$F,5,FALSE)</f>
        <v>10.40.72.32</v>
      </c>
      <c r="D77" s="75">
        <f>VLOOKUP($A77,'IP-Adressen'!$A:$F,6,FALSE)</f>
        <v>0</v>
      </c>
      <c r="E77" s="75">
        <f>VLOOKUP($A77,'IP-Adressen'!$A:$F,3,FALSE)</f>
        <v>2114</v>
      </c>
      <c r="H77">
        <f>VLOOKUP(A77,'IP-Adressen'!A:F,3,FALSE)</f>
        <v>2114</v>
      </c>
      <c r="J77" t="s">
        <v>961</v>
      </c>
      <c r="K77" t="str">
        <f>VLOOKUP(A77,'IP-Adressen'!A:H,8,FALSE)</f>
        <v>Shared Services</v>
      </c>
    </row>
    <row r="78" spans="1:11">
      <c r="A78" s="145" t="s">
        <v>832</v>
      </c>
      <c r="B78" t="s">
        <v>915</v>
      </c>
      <c r="C78" t="str">
        <f>VLOOKUP($A78,'IP-Adressen'!$A:$F,5,FALSE)</f>
        <v>10.40.72.33</v>
      </c>
      <c r="D78" s="75">
        <f>VLOOKUP($A78,'IP-Adressen'!$A:$F,6,FALSE)</f>
        <v>0</v>
      </c>
      <c r="E78" s="75">
        <f>VLOOKUP($A78,'IP-Adressen'!$A:$F,3,FALSE)</f>
        <v>2114</v>
      </c>
      <c r="H78">
        <f>VLOOKUP(A78,'IP-Adressen'!A:F,3,FALSE)</f>
        <v>2114</v>
      </c>
      <c r="J78" t="s">
        <v>962</v>
      </c>
      <c r="K78" t="str">
        <f>VLOOKUP(A78,'IP-Adressen'!A:H,8,FALSE)</f>
        <v>Shared Services</v>
      </c>
    </row>
    <row r="79" spans="1:11">
      <c r="A79" t="s">
        <v>834</v>
      </c>
      <c r="B79" t="s">
        <v>915</v>
      </c>
      <c r="C79" t="str">
        <f>VLOOKUP($A79,'IP-Adressen'!$A:$F,5,FALSE)</f>
        <v>10.40.72.34</v>
      </c>
      <c r="D79" s="75">
        <f>VLOOKUP($A79,'IP-Adressen'!$A:$F,6,FALSE)</f>
        <v>0</v>
      </c>
      <c r="E79" s="75">
        <f>VLOOKUP($A79,'IP-Adressen'!$A:$F,3,FALSE)</f>
        <v>2114</v>
      </c>
      <c r="H79">
        <f>VLOOKUP(A79,'IP-Adressen'!A:F,3,FALSE)</f>
        <v>2114</v>
      </c>
      <c r="J79" t="s">
        <v>963</v>
      </c>
      <c r="K79" t="str">
        <f>VLOOKUP(A79,'IP-Adressen'!A:H,8,FALSE)</f>
        <v>Shared Services</v>
      </c>
    </row>
    <row r="80" spans="1:11">
      <c r="A80" t="s">
        <v>892</v>
      </c>
      <c r="B80" t="s">
        <v>915</v>
      </c>
      <c r="C80" t="str">
        <f>VLOOKUP($A80,'IP-Adressen'!$A:$F,5,FALSE)</f>
        <v>10.40.64.25</v>
      </c>
      <c r="D80" s="75">
        <f>VLOOKUP($A80,'IP-Adressen'!$A:$F,6,FALSE)</f>
        <v>0</v>
      </c>
      <c r="E80" s="75">
        <f>VLOOKUP($A80,'IP-Adressen'!$A:$F,3,FALSE)</f>
        <v>1500</v>
      </c>
      <c r="H80">
        <f>VLOOKUP(A80,'IP-Adressen'!A:F,3,FALSE)</f>
        <v>1500</v>
      </c>
      <c r="J80" t="s">
        <v>964</v>
      </c>
      <c r="K80" t="str">
        <f>VLOOKUP(A80,'IP-Adressen'!A:H,8,FALSE)</f>
        <v>DevOps (CI/CD)</v>
      </c>
    </row>
    <row r="81" spans="1:11">
      <c r="A81" t="s">
        <v>894</v>
      </c>
      <c r="B81" t="s">
        <v>915</v>
      </c>
      <c r="C81" t="str">
        <f>VLOOKUP($A81,'IP-Adressen'!$A:$F,5,FALSE)</f>
        <v>10.40.64.26</v>
      </c>
      <c r="D81" s="75">
        <f>VLOOKUP($A81,'IP-Adressen'!$A:$F,6,FALSE)</f>
        <v>0</v>
      </c>
      <c r="E81" s="75">
        <f>VLOOKUP($A81,'IP-Adressen'!$A:$F,3,FALSE)</f>
        <v>1500</v>
      </c>
      <c r="H81">
        <f>VLOOKUP(A81,'IP-Adressen'!A:F,3,FALSE)</f>
        <v>1500</v>
      </c>
      <c r="J81" t="s">
        <v>965</v>
      </c>
      <c r="K81" t="str">
        <f>VLOOKUP(A81,'IP-Adressen'!A:H,8,FALSE)</f>
        <v>DevOps (CI/CD)</v>
      </c>
    </row>
    <row r="82" spans="1:11">
      <c r="A82" t="s">
        <v>896</v>
      </c>
      <c r="B82" t="s">
        <v>915</v>
      </c>
      <c r="C82" t="str">
        <f>VLOOKUP($A82,'IP-Adressen'!$A:$F,5,FALSE)</f>
        <v>10.40.64.30</v>
      </c>
      <c r="D82" s="75">
        <f>VLOOKUP($A82,'IP-Adressen'!$A:$F,6,FALSE)</f>
        <v>0</v>
      </c>
      <c r="E82" s="75">
        <f>VLOOKUP($A82,'IP-Adressen'!$A:$F,3,FALSE)</f>
        <v>1500</v>
      </c>
      <c r="H82">
        <f>VLOOKUP(A82,'IP-Adressen'!A:F,3,FALSE)</f>
        <v>1500</v>
      </c>
      <c r="J82" t="s">
        <v>966</v>
      </c>
      <c r="K82" t="str">
        <f>VLOOKUP(A82,'IP-Adressen'!A:H,8,FALSE)</f>
        <v>DevOps (CI/CD)</v>
      </c>
    </row>
    <row r="83" spans="1:11">
      <c r="A83" t="s">
        <v>898</v>
      </c>
      <c r="B83" t="s">
        <v>915</v>
      </c>
      <c r="C83" t="str">
        <f>VLOOKUP($A83,'IP-Adressen'!$A:$F,5,FALSE)</f>
        <v>10.40.64.31</v>
      </c>
      <c r="D83" s="75">
        <f>VLOOKUP($A83,'IP-Adressen'!$A:$F,6,FALSE)</f>
        <v>0</v>
      </c>
      <c r="E83" s="75">
        <f>VLOOKUP($A83,'IP-Adressen'!$A:$F,3,FALSE)</f>
        <v>1500</v>
      </c>
      <c r="H83">
        <f>VLOOKUP(A83,'IP-Adressen'!A:F,3,FALSE)</f>
        <v>1500</v>
      </c>
      <c r="J83" t="s">
        <v>967</v>
      </c>
      <c r="K83" t="str">
        <f>VLOOKUP(A83,'IP-Adressen'!A:H,8,FALSE)</f>
        <v>DevOps (CI/CD)</v>
      </c>
    </row>
    <row r="84" spans="1:11">
      <c r="A84" t="s">
        <v>900</v>
      </c>
      <c r="B84" t="s">
        <v>915</v>
      </c>
      <c r="C84" t="str">
        <f>VLOOKUP($A84,'IP-Adressen'!$A:$F,5,FALSE)</f>
        <v>10.40.64.35</v>
      </c>
      <c r="D84" s="75">
        <f>VLOOKUP($A84,'IP-Adressen'!$A:$F,6,FALSE)</f>
        <v>0</v>
      </c>
      <c r="E84" s="75">
        <f>VLOOKUP($A84,'IP-Adressen'!$A:$F,3,FALSE)</f>
        <v>1500</v>
      </c>
      <c r="H84">
        <f>VLOOKUP(A84,'IP-Adressen'!A:F,3,FALSE)</f>
        <v>1500</v>
      </c>
      <c r="J84" t="s">
        <v>968</v>
      </c>
      <c r="K84" t="str">
        <f>VLOOKUP(A84,'IP-Adressen'!A:H,8,FALSE)</f>
        <v>DevOps (CI/CD)</v>
      </c>
    </row>
    <row r="85" spans="1:11">
      <c r="A85" t="s">
        <v>902</v>
      </c>
      <c r="B85" t="s">
        <v>915</v>
      </c>
      <c r="C85" t="str">
        <f>VLOOKUP($A85,'IP-Adressen'!$A:$F,5,FALSE)</f>
        <v>10.40.64.36</v>
      </c>
      <c r="D85" s="75">
        <f>VLOOKUP($A85,'IP-Adressen'!$A:$F,6,FALSE)</f>
        <v>0</v>
      </c>
      <c r="E85" s="75">
        <f>VLOOKUP($A85,'IP-Adressen'!$A:$F,3,FALSE)</f>
        <v>1500</v>
      </c>
      <c r="H85">
        <f>VLOOKUP(A85,'IP-Adressen'!A:F,3,FALSE)</f>
        <v>1500</v>
      </c>
      <c r="J85" t="s">
        <v>969</v>
      </c>
      <c r="K85" t="str">
        <f>VLOOKUP(A85,'IP-Adressen'!A:H,8,FALSE)</f>
        <v>DevOps (CI/CD)</v>
      </c>
    </row>
    <row r="86" spans="1:11">
      <c r="A86" t="s">
        <v>836</v>
      </c>
      <c r="B86" t="s">
        <v>915</v>
      </c>
      <c r="C86" t="str">
        <f>VLOOKUP($A86,'IP-Adressen'!$A:$F,5,FALSE)</f>
        <v>10.40.73.30</v>
      </c>
      <c r="D86" s="75">
        <f>VLOOKUP($A86,'IP-Adressen'!$A:$F,6,FALSE)</f>
        <v>0</v>
      </c>
      <c r="E86" s="75">
        <f>VLOOKUP($A86,'IP-Adressen'!$A:$F,3,FALSE)</f>
        <v>2114</v>
      </c>
      <c r="H86">
        <f>VLOOKUP(A86,'IP-Adressen'!A:F,3,FALSE)</f>
        <v>2114</v>
      </c>
      <c r="J86" t="s">
        <v>970</v>
      </c>
      <c r="K86" t="str">
        <f>VLOOKUP(A86,'IP-Adressen'!A:H,8,FALSE)</f>
        <v>Shared Services</v>
      </c>
    </row>
    <row r="87" spans="1:11">
      <c r="A87" t="s">
        <v>838</v>
      </c>
      <c r="B87" t="s">
        <v>915</v>
      </c>
      <c r="C87" t="str">
        <f>VLOOKUP($A87,'IP-Adressen'!$A:$F,5,FALSE)</f>
        <v>10.40.73.31</v>
      </c>
      <c r="D87" s="75">
        <f>VLOOKUP($A87,'IP-Adressen'!$A:$F,6,FALSE)</f>
        <v>0</v>
      </c>
      <c r="E87" s="75">
        <f>VLOOKUP($A87,'IP-Adressen'!$A:$F,3,FALSE)</f>
        <v>2114</v>
      </c>
      <c r="H87">
        <f>VLOOKUP(A87,'IP-Adressen'!A:F,3,FALSE)</f>
        <v>2114</v>
      </c>
      <c r="J87" t="s">
        <v>971</v>
      </c>
      <c r="K87" t="str">
        <f>VLOOKUP(A87,'IP-Adressen'!A:H,8,FALSE)</f>
        <v>Shared Services</v>
      </c>
    </row>
    <row r="88" spans="1:11">
      <c r="A88" t="s">
        <v>876</v>
      </c>
      <c r="B88" t="s">
        <v>915</v>
      </c>
      <c r="C88" t="str">
        <f>VLOOKUP($A88,'IP-Adressen'!$A:$F,5,FALSE)</f>
        <v>10.40.64.10</v>
      </c>
      <c r="D88" s="75">
        <f>VLOOKUP($A88,'IP-Adressen'!$A:$F,6,FALSE)</f>
        <v>0</v>
      </c>
      <c r="E88" s="75">
        <f>VLOOKUP($A88,'IP-Adressen'!$A:$F,3,FALSE)</f>
        <v>3200</v>
      </c>
      <c r="H88">
        <f>VLOOKUP(A88,'IP-Adressen'!A:F,3,FALSE)</f>
        <v>3200</v>
      </c>
      <c r="J88" t="s">
        <v>972</v>
      </c>
      <c r="K88" t="str">
        <f>VLOOKUP(A88,'IP-Adressen'!A:H,8,FALSE)</f>
        <v>DevOps (CI/CD)</v>
      </c>
    </row>
    <row r="89" spans="1:11">
      <c r="A89" t="s">
        <v>878</v>
      </c>
      <c r="B89" t="s">
        <v>915</v>
      </c>
      <c r="C89" t="str">
        <f>VLOOKUP($A89,'IP-Adressen'!$A:$F,5,FALSE)</f>
        <v>10.40.64.11</v>
      </c>
      <c r="D89" s="75">
        <f>VLOOKUP($A89,'IP-Adressen'!$A:$F,6,FALSE)</f>
        <v>0</v>
      </c>
      <c r="E89" s="75">
        <f>VLOOKUP($A89,'IP-Adressen'!$A:$F,3,FALSE)</f>
        <v>3200</v>
      </c>
      <c r="H89">
        <f>VLOOKUP(A89,'IP-Adressen'!A:F,3,FALSE)</f>
        <v>3200</v>
      </c>
      <c r="J89" t="s">
        <v>973</v>
      </c>
      <c r="K89" t="str">
        <f>VLOOKUP(A89,'IP-Adressen'!A:H,8,FALSE)</f>
        <v>DevOps (CI/CD)</v>
      </c>
    </row>
    <row r="90" spans="1:11">
      <c r="A90" t="s">
        <v>840</v>
      </c>
      <c r="B90" t="s">
        <v>915</v>
      </c>
      <c r="C90" t="str">
        <f>VLOOKUP($A90,'IP-Adressen'!$A:$F,5,FALSE)</f>
        <v>10.40.72.35</v>
      </c>
      <c r="D90" s="75">
        <f>VLOOKUP($A90,'IP-Adressen'!$A:$F,6,FALSE)</f>
        <v>0</v>
      </c>
      <c r="E90" s="75">
        <f>VLOOKUP($A90,'IP-Adressen'!$A:$F,3,FALSE)</f>
        <v>2114</v>
      </c>
      <c r="H90">
        <f>VLOOKUP(A90,'IP-Adressen'!A:F,3,FALSE)</f>
        <v>2114</v>
      </c>
      <c r="J90" t="s">
        <v>974</v>
      </c>
      <c r="K90" t="str">
        <f>VLOOKUP(A90,'IP-Adressen'!A:H,8,FALSE)</f>
        <v>Shared Services</v>
      </c>
    </row>
    <row r="91" spans="1:11">
      <c r="A91" t="s">
        <v>842</v>
      </c>
      <c r="B91" t="s">
        <v>915</v>
      </c>
      <c r="C91" t="str">
        <f>VLOOKUP($A91,'IP-Adressen'!$A:$F,5,FALSE)</f>
        <v>10.40.72.36</v>
      </c>
      <c r="D91" s="75">
        <f>VLOOKUP($A91,'IP-Adressen'!$A:$F,6,FALSE)</f>
        <v>0</v>
      </c>
      <c r="E91" s="75">
        <f>VLOOKUP($A91,'IP-Adressen'!$A:$F,3,FALSE)</f>
        <v>2114</v>
      </c>
      <c r="H91">
        <f>VLOOKUP(A91,'IP-Adressen'!A:F,3,FALSE)</f>
        <v>2114</v>
      </c>
      <c r="J91" t="s">
        <v>975</v>
      </c>
      <c r="K91" t="str">
        <f>VLOOKUP(A91,'IP-Adressen'!A:H,8,FALSE)</f>
        <v>Shared Services</v>
      </c>
    </row>
    <row r="92" spans="1:11">
      <c r="A92" t="s">
        <v>844</v>
      </c>
      <c r="B92" t="s">
        <v>915</v>
      </c>
      <c r="C92" t="str">
        <f>VLOOKUP($A92,'IP-Adressen'!$A:$F,5,FALSE)</f>
        <v>10.40.73.17</v>
      </c>
      <c r="D92" s="75">
        <f>VLOOKUP($A92,'IP-Adressen'!$A:$F,6,FALSE)</f>
        <v>0</v>
      </c>
      <c r="E92" s="75">
        <f>VLOOKUP($A92,'IP-Adressen'!$A:$F,3,FALSE)</f>
        <v>2114</v>
      </c>
      <c r="H92">
        <f>VLOOKUP(A92,'IP-Adressen'!A:F,3,FALSE)</f>
        <v>2114</v>
      </c>
      <c r="J92" t="s">
        <v>976</v>
      </c>
      <c r="K92" t="str">
        <f>VLOOKUP(A92,'IP-Adressen'!A:H,8,FALSE)</f>
        <v>Shared Services</v>
      </c>
    </row>
    <row r="93" spans="1:11">
      <c r="A93" t="s">
        <v>846</v>
      </c>
      <c r="B93" t="s">
        <v>915</v>
      </c>
      <c r="C93" t="str">
        <f>VLOOKUP($A93,'IP-Adressen'!$A:$F,5,FALSE)</f>
        <v>10.40.73.18</v>
      </c>
      <c r="D93" s="75">
        <f>VLOOKUP($A93,'IP-Adressen'!$A:$F,6,FALSE)</f>
        <v>0</v>
      </c>
      <c r="E93" s="75">
        <f>VLOOKUP($A93,'IP-Adressen'!$A:$F,3,FALSE)</f>
        <v>2114</v>
      </c>
      <c r="H93">
        <f>VLOOKUP(A93,'IP-Adressen'!A:F,3,FALSE)</f>
        <v>2114</v>
      </c>
      <c r="J93" t="s">
        <v>977</v>
      </c>
      <c r="K93" t="str">
        <f>VLOOKUP(A93,'IP-Adressen'!A:H,8,FALSE)</f>
        <v>Shared Services</v>
      </c>
    </row>
    <row r="94" spans="1:11">
      <c r="A94" t="s">
        <v>848</v>
      </c>
      <c r="B94" t="s">
        <v>915</v>
      </c>
      <c r="C94" t="str">
        <f>VLOOKUP($A94,'IP-Adressen'!$A:$F,5,FALSE)</f>
        <v>10.40.73.19</v>
      </c>
      <c r="D94" s="75">
        <f>VLOOKUP($A94,'IP-Adressen'!$A:$F,6,FALSE)</f>
        <v>0</v>
      </c>
      <c r="E94" s="75">
        <f>VLOOKUP($A94,'IP-Adressen'!$A:$F,3,FALSE)</f>
        <v>2114</v>
      </c>
      <c r="H94">
        <f>VLOOKUP(A94,'IP-Adressen'!A:F,3,FALSE)</f>
        <v>2114</v>
      </c>
      <c r="J94" t="s">
        <v>978</v>
      </c>
      <c r="K94" t="str">
        <f>VLOOKUP(A94,'IP-Adressen'!A:H,8,FALSE)</f>
        <v>Shared Services</v>
      </c>
    </row>
    <row r="95" spans="1:11">
      <c r="A95" t="s">
        <v>979</v>
      </c>
      <c r="B95" t="s">
        <v>915</v>
      </c>
      <c r="C95" t="e">
        <f>VLOOKUP($A95,'IP-Adressen'!$A:$F,5,FALSE)</f>
        <v>#N/A</v>
      </c>
      <c r="D95" s="75" t="e">
        <f>VLOOKUP($A95,'IP-Adressen'!$A:$F,6,FALSE)</f>
        <v>#N/A</v>
      </c>
      <c r="E95" s="75" t="e">
        <f>VLOOKUP($A95,'IP-Adressen'!$A:$F,3,FALSE)</f>
        <v>#N/A</v>
      </c>
      <c r="H95" t="e">
        <f>VLOOKUP(A95,'IP-Adressen'!A:F,3,FALSE)</f>
        <v>#N/A</v>
      </c>
      <c r="J95" t="s">
        <v>980</v>
      </c>
      <c r="K95" t="e">
        <f>VLOOKUP(A95,'IP-Adressen'!A:H,8,FALSE)</f>
        <v>#N/A</v>
      </c>
    </row>
    <row r="96" spans="1:11">
      <c r="A96" t="s">
        <v>979</v>
      </c>
      <c r="B96" t="s">
        <v>915</v>
      </c>
      <c r="C96" t="e">
        <f>VLOOKUP($A96,'IP-Adressen'!$A:$F,5,FALSE)</f>
        <v>#N/A</v>
      </c>
      <c r="D96" s="75" t="e">
        <f>VLOOKUP($A96,'IP-Adressen'!$A:$F,6,FALSE)</f>
        <v>#N/A</v>
      </c>
      <c r="E96" s="75" t="e">
        <f>VLOOKUP($A96,'IP-Adressen'!$A:$F,3,FALSE)</f>
        <v>#N/A</v>
      </c>
      <c r="H96" t="e">
        <f>VLOOKUP(A96,'IP-Adressen'!A:F,3,FALSE)</f>
        <v>#N/A</v>
      </c>
      <c r="J96" t="s">
        <v>981</v>
      </c>
      <c r="K96" t="e">
        <f>VLOOKUP(A96,'IP-Adressen'!A:H,8,FALSE)</f>
        <v>#N/A</v>
      </c>
    </row>
    <row r="97" spans="1:11">
      <c r="A97" t="s">
        <v>979</v>
      </c>
      <c r="B97" t="s">
        <v>915</v>
      </c>
      <c r="C97" t="e">
        <f>VLOOKUP($A97,'IP-Adressen'!$A:$F,5,FALSE)</f>
        <v>#N/A</v>
      </c>
      <c r="D97" s="75" t="e">
        <f>VLOOKUP($A97,'IP-Adressen'!$A:$F,6,FALSE)</f>
        <v>#N/A</v>
      </c>
      <c r="E97" s="75" t="e">
        <f>VLOOKUP($A97,'IP-Adressen'!$A:$F,3,FALSE)</f>
        <v>#N/A</v>
      </c>
      <c r="H97" t="e">
        <f>VLOOKUP(A97,'IP-Adressen'!A:F,3,FALSE)</f>
        <v>#N/A</v>
      </c>
      <c r="J97" t="s">
        <v>982</v>
      </c>
      <c r="K97" t="e">
        <f>VLOOKUP(A97,'IP-Adressen'!A:H,8,FALSE)</f>
        <v>#N/A</v>
      </c>
    </row>
    <row r="98" spans="1:11">
      <c r="A98" t="s">
        <v>979</v>
      </c>
      <c r="B98" t="s">
        <v>915</v>
      </c>
      <c r="C98" t="e">
        <f>VLOOKUP($A98,'IP-Adressen'!$A:$F,5,FALSE)</f>
        <v>#N/A</v>
      </c>
      <c r="D98" s="75" t="e">
        <f>VLOOKUP($A98,'IP-Adressen'!$A:$F,6,FALSE)</f>
        <v>#N/A</v>
      </c>
      <c r="E98" s="75" t="e">
        <f>VLOOKUP($A98,'IP-Adressen'!$A:$F,3,FALSE)</f>
        <v>#N/A</v>
      </c>
      <c r="H98" t="e">
        <f>VLOOKUP(A98,'IP-Adressen'!A:F,3,FALSE)</f>
        <v>#N/A</v>
      </c>
      <c r="J98" t="s">
        <v>983</v>
      </c>
      <c r="K98" t="e">
        <f>VLOOKUP(A98,'IP-Adressen'!A:H,8,FALSE)</f>
        <v>#N/A</v>
      </c>
    </row>
    <row r="99" spans="1:11">
      <c r="A99" t="s">
        <v>979</v>
      </c>
      <c r="B99" t="s">
        <v>915</v>
      </c>
      <c r="C99" t="e">
        <f>VLOOKUP($A99,'IP-Adressen'!$A:$F,5,FALSE)</f>
        <v>#N/A</v>
      </c>
      <c r="D99" s="75" t="e">
        <f>VLOOKUP($A99,'IP-Adressen'!$A:$F,6,FALSE)</f>
        <v>#N/A</v>
      </c>
      <c r="E99" s="75" t="e">
        <f>VLOOKUP($A99,'IP-Adressen'!$A:$F,3,FALSE)</f>
        <v>#N/A</v>
      </c>
      <c r="H99" t="e">
        <f>VLOOKUP(A99,'IP-Adressen'!A:F,3,FALSE)</f>
        <v>#N/A</v>
      </c>
      <c r="J99" t="s">
        <v>984</v>
      </c>
      <c r="K99" t="e">
        <f>VLOOKUP(A99,'IP-Adressen'!A:H,8,FALSE)</f>
        <v>#N/A</v>
      </c>
    </row>
    <row r="100" spans="1:11">
      <c r="A100" t="s">
        <v>979</v>
      </c>
      <c r="B100" t="s">
        <v>915</v>
      </c>
      <c r="C100" t="e">
        <f>VLOOKUP($A100,'IP-Adressen'!$A:$F,5,FALSE)</f>
        <v>#N/A</v>
      </c>
      <c r="D100" s="75" t="e">
        <f>VLOOKUP($A100,'IP-Adressen'!$A:$F,6,FALSE)</f>
        <v>#N/A</v>
      </c>
      <c r="E100" s="75" t="e">
        <f>VLOOKUP($A100,'IP-Adressen'!$A:$F,3,FALSE)</f>
        <v>#N/A</v>
      </c>
      <c r="H100" t="e">
        <f>VLOOKUP(A100,'IP-Adressen'!A:F,3,FALSE)</f>
        <v>#N/A</v>
      </c>
      <c r="J100" t="s">
        <v>985</v>
      </c>
      <c r="K100" t="e">
        <f>VLOOKUP(A100,'IP-Adressen'!A:H,8,FALSE)</f>
        <v>#N/A</v>
      </c>
    </row>
    <row r="101" spans="1:11">
      <c r="A101" t="s">
        <v>986</v>
      </c>
      <c r="B101" t="s">
        <v>915</v>
      </c>
      <c r="C101" t="e">
        <f>VLOOKUP($A101,'IP-Adressen'!$A:$F,5,FALSE)</f>
        <v>#N/A</v>
      </c>
      <c r="D101" s="75" t="e">
        <f>VLOOKUP($A101,'IP-Adressen'!$A:$F,6,FALSE)</f>
        <v>#N/A</v>
      </c>
      <c r="E101" s="75" t="e">
        <f>VLOOKUP($A101,'IP-Adressen'!$A:$F,3,FALSE)</f>
        <v>#N/A</v>
      </c>
      <c r="H101" t="e">
        <f>VLOOKUP(A101,'IP-Adressen'!A:F,3,FALSE)</f>
        <v>#N/A</v>
      </c>
      <c r="J101" t="s">
        <v>987</v>
      </c>
      <c r="K101" t="e">
        <f>VLOOKUP(A101,'IP-Adressen'!A:H,8,FALSE)</f>
        <v>#N/A</v>
      </c>
    </row>
    <row r="102" spans="1:11">
      <c r="A102" t="s">
        <v>986</v>
      </c>
      <c r="B102" t="s">
        <v>915</v>
      </c>
      <c r="C102" t="e">
        <f>VLOOKUP($A102,'IP-Adressen'!$A:$F,5,FALSE)</f>
        <v>#N/A</v>
      </c>
      <c r="D102" s="75" t="e">
        <f>VLOOKUP($A102,'IP-Adressen'!$A:$F,6,FALSE)</f>
        <v>#N/A</v>
      </c>
      <c r="E102" s="75" t="e">
        <f>VLOOKUP($A102,'IP-Adressen'!$A:$F,3,FALSE)</f>
        <v>#N/A</v>
      </c>
      <c r="H102" t="e">
        <f>VLOOKUP(A102,'IP-Adressen'!A:F,3,FALSE)</f>
        <v>#N/A</v>
      </c>
      <c r="J102" t="s">
        <v>988</v>
      </c>
      <c r="K102" t="e">
        <f>VLOOKUP(A102,'IP-Adressen'!A:H,8,FALSE)</f>
        <v>#N/A</v>
      </c>
    </row>
    <row r="103" spans="1:11">
      <c r="A103" t="s">
        <v>986</v>
      </c>
      <c r="B103" t="s">
        <v>915</v>
      </c>
      <c r="C103" t="e">
        <f>VLOOKUP($A103,'IP-Adressen'!$A:$F,5,FALSE)</f>
        <v>#N/A</v>
      </c>
      <c r="D103" s="75" t="e">
        <f>VLOOKUP($A103,'IP-Adressen'!$A:$F,6,FALSE)</f>
        <v>#N/A</v>
      </c>
      <c r="E103" s="75" t="e">
        <f>VLOOKUP($A103,'IP-Adressen'!$A:$F,3,FALSE)</f>
        <v>#N/A</v>
      </c>
      <c r="H103" t="e">
        <f>VLOOKUP(A103,'IP-Adressen'!A:F,3,FALSE)</f>
        <v>#N/A</v>
      </c>
      <c r="J103" t="s">
        <v>989</v>
      </c>
      <c r="K103" t="e">
        <f>VLOOKUP(A103,'IP-Adressen'!A:H,8,FALSE)</f>
        <v>#N/A</v>
      </c>
    </row>
    <row r="104" spans="1:11">
      <c r="A104" t="s">
        <v>986</v>
      </c>
      <c r="B104" t="s">
        <v>915</v>
      </c>
      <c r="C104" t="e">
        <f>VLOOKUP($A104,'IP-Adressen'!$A:$F,5,FALSE)</f>
        <v>#N/A</v>
      </c>
      <c r="D104" s="75" t="e">
        <f>VLOOKUP($A104,'IP-Adressen'!$A:$F,6,FALSE)</f>
        <v>#N/A</v>
      </c>
      <c r="E104" s="75" t="e">
        <f>VLOOKUP($A104,'IP-Adressen'!$A:$F,3,FALSE)</f>
        <v>#N/A</v>
      </c>
      <c r="H104" t="e">
        <f>VLOOKUP(A104,'IP-Adressen'!A:F,3,FALSE)</f>
        <v>#N/A</v>
      </c>
      <c r="J104" t="s">
        <v>990</v>
      </c>
      <c r="K104" t="e">
        <f>VLOOKUP(A104,'IP-Adressen'!A:H,8,FALSE)</f>
        <v>#N/A</v>
      </c>
    </row>
    <row r="105" spans="1:11">
      <c r="A105" t="s">
        <v>986</v>
      </c>
      <c r="B105" t="s">
        <v>915</v>
      </c>
      <c r="C105" t="e">
        <f>VLOOKUP($A105,'IP-Adressen'!$A:$F,5,FALSE)</f>
        <v>#N/A</v>
      </c>
      <c r="D105" s="75" t="e">
        <f>VLOOKUP($A105,'IP-Adressen'!$A:$F,6,FALSE)</f>
        <v>#N/A</v>
      </c>
      <c r="E105" s="75" t="e">
        <f>VLOOKUP($A105,'IP-Adressen'!$A:$F,3,FALSE)</f>
        <v>#N/A</v>
      </c>
      <c r="H105" t="e">
        <f>VLOOKUP(A105,'IP-Adressen'!A:F,3,FALSE)</f>
        <v>#N/A</v>
      </c>
      <c r="J105" t="s">
        <v>991</v>
      </c>
      <c r="K105" t="e">
        <f>VLOOKUP(A105,'IP-Adressen'!A:H,8,FALSE)</f>
        <v>#N/A</v>
      </c>
    </row>
    <row r="106" spans="1:11">
      <c r="A106" t="s">
        <v>986</v>
      </c>
      <c r="B106" t="s">
        <v>915</v>
      </c>
      <c r="C106" t="e">
        <f>VLOOKUP($A106,'IP-Adressen'!$A:$F,5,FALSE)</f>
        <v>#N/A</v>
      </c>
      <c r="D106" s="75" t="e">
        <f>VLOOKUP($A106,'IP-Adressen'!$A:$F,6,FALSE)</f>
        <v>#N/A</v>
      </c>
      <c r="E106" s="75" t="e">
        <f>VLOOKUP($A106,'IP-Adressen'!$A:$F,3,FALSE)</f>
        <v>#N/A</v>
      </c>
      <c r="H106" t="e">
        <f>VLOOKUP(A106,'IP-Adressen'!A:F,3,FALSE)</f>
        <v>#N/A</v>
      </c>
      <c r="J106" t="s">
        <v>992</v>
      </c>
      <c r="K106" t="e">
        <f>VLOOKUP(A106,'IP-Adressen'!A:H,8,FALSE)</f>
        <v>#N/A</v>
      </c>
    </row>
    <row r="107" spans="1:11">
      <c r="A107" t="s">
        <v>986</v>
      </c>
      <c r="B107" t="s">
        <v>915</v>
      </c>
      <c r="C107" t="e">
        <f>VLOOKUP($A107,'IP-Adressen'!$A:$F,5,FALSE)</f>
        <v>#N/A</v>
      </c>
      <c r="D107" s="75" t="e">
        <f>VLOOKUP($A107,'IP-Adressen'!$A:$F,6,FALSE)</f>
        <v>#N/A</v>
      </c>
      <c r="E107" s="75" t="e">
        <f>VLOOKUP($A107,'IP-Adressen'!$A:$F,3,FALSE)</f>
        <v>#N/A</v>
      </c>
      <c r="H107">
        <v>0</v>
      </c>
      <c r="J107" t="s">
        <v>993</v>
      </c>
      <c r="K107" t="e">
        <f>VLOOKUP(A107,'IP-Adressen'!A:H,8,FALSE)</f>
        <v>#N/A</v>
      </c>
    </row>
    <row r="108" spans="1:11">
      <c r="A108" t="s">
        <v>994</v>
      </c>
      <c r="B108" t="s">
        <v>915</v>
      </c>
      <c r="C108" t="e">
        <f>VLOOKUP($A108,'IP-Adressen'!$A:$F,5,FALSE)</f>
        <v>#N/A</v>
      </c>
      <c r="D108" s="75" t="e">
        <f>VLOOKUP($A108,'IP-Adressen'!$A:$F,6,FALSE)</f>
        <v>#N/A</v>
      </c>
      <c r="E108" s="75" t="e">
        <f>VLOOKUP($A108,'IP-Adressen'!$A:$F,3,FALSE)</f>
        <v>#N/A</v>
      </c>
      <c r="H108">
        <v>0</v>
      </c>
      <c r="J108" t="s">
        <v>995</v>
      </c>
      <c r="K108" t="e">
        <f>VLOOKUP(A108,'IP-Adressen'!A:H,8,FALSE)</f>
        <v>#N/A</v>
      </c>
    </row>
    <row r="109" spans="1:11">
      <c r="A109" t="s">
        <v>994</v>
      </c>
      <c r="C109" t="e">
        <f>VLOOKUP($A109,'IP-Adressen'!$A:$F,5,FALSE)</f>
        <v>#N/A</v>
      </c>
      <c r="D109" s="75" t="e">
        <f>VLOOKUP($A109,'IP-Adressen'!$A:$F,6,FALSE)</f>
        <v>#N/A</v>
      </c>
      <c r="E109" s="75" t="e">
        <f>VLOOKUP($A109,'IP-Adressen'!$A:$F,3,FALSE)</f>
        <v>#N/A</v>
      </c>
      <c r="H109">
        <v>0</v>
      </c>
      <c r="J109" t="s">
        <v>996</v>
      </c>
      <c r="K109" t="e">
        <f>VLOOKUP(A109,'IP-Adressen'!A:H,8,FALSE)</f>
        <v>#N/A</v>
      </c>
    </row>
    <row r="110" spans="1:11">
      <c r="A110" t="s">
        <v>994</v>
      </c>
      <c r="B110" t="s">
        <v>915</v>
      </c>
      <c r="C110" t="e">
        <f>VLOOKUP($A110,'IP-Adressen'!$A:$F,5,FALSE)</f>
        <v>#N/A</v>
      </c>
      <c r="D110" s="75" t="e">
        <f>VLOOKUP($A110,'IP-Adressen'!$A:$F,6,FALSE)</f>
        <v>#N/A</v>
      </c>
      <c r="E110" s="75" t="e">
        <f>VLOOKUP($A110,'IP-Adressen'!$A:$F,3,FALSE)</f>
        <v>#N/A</v>
      </c>
      <c r="H110">
        <v>0</v>
      </c>
      <c r="J110" t="s">
        <v>997</v>
      </c>
      <c r="K110" t="e">
        <f>VLOOKUP(A110,'IP-Adressen'!A:H,8,FALSE)</f>
        <v>#N/A</v>
      </c>
    </row>
    <row r="111" spans="1:11">
      <c r="A111" t="s">
        <v>998</v>
      </c>
      <c r="B111" t="s">
        <v>915</v>
      </c>
      <c r="C111" t="e">
        <f>VLOOKUP($A111,'IP-Adressen'!$A:$F,5,FALSE)</f>
        <v>#N/A</v>
      </c>
      <c r="D111" s="75" t="e">
        <f>VLOOKUP($A111,'IP-Adressen'!$A:$F,6,FALSE)</f>
        <v>#N/A</v>
      </c>
      <c r="E111" s="75" t="e">
        <f>VLOOKUP($A111,'IP-Adressen'!$A:$F,3,FALSE)</f>
        <v>#N/A</v>
      </c>
      <c r="H111" t="e">
        <f>VLOOKUP(A111,'IP-Adressen'!A:F,3,FALSE)</f>
        <v>#N/A</v>
      </c>
      <c r="J111" t="s">
        <v>949</v>
      </c>
      <c r="K111" t="e">
        <f>VLOOKUP(A111,'IP-Adressen'!A:H,8,FALSE)</f>
        <v>#N/A</v>
      </c>
    </row>
    <row r="112" spans="1:11">
      <c r="A112" t="s">
        <v>999</v>
      </c>
      <c r="B112" t="s">
        <v>915</v>
      </c>
      <c r="C112" t="e">
        <f>VLOOKUP($A112,'IP-Adressen'!$A:$F,5,FALSE)</f>
        <v>#N/A</v>
      </c>
      <c r="D112" s="75" t="e">
        <f>VLOOKUP($A112,'IP-Adressen'!$A:$F,6,FALSE)</f>
        <v>#N/A</v>
      </c>
      <c r="E112" s="75" t="e">
        <f>VLOOKUP($A112,'IP-Adressen'!$A:$F,3,FALSE)</f>
        <v>#N/A</v>
      </c>
      <c r="H112" t="e">
        <f>VLOOKUP(A112,'IP-Adressen'!A:F,3,FALSE)</f>
        <v>#N/A</v>
      </c>
      <c r="J112" t="s">
        <v>951</v>
      </c>
      <c r="K112" t="e">
        <f>VLOOKUP(A112,'IP-Adressen'!A:H,8,FALSE)</f>
        <v>#N/A</v>
      </c>
    </row>
    <row r="113" spans="1:11">
      <c r="A113" t="s">
        <v>994</v>
      </c>
      <c r="C113" t="e">
        <f>VLOOKUP($A113,'IP-Adressen'!$A:$F,5,FALSE)</f>
        <v>#N/A</v>
      </c>
      <c r="D113" s="75" t="e">
        <f>VLOOKUP($A113,'IP-Adressen'!$A:$F,6,FALSE)</f>
        <v>#N/A</v>
      </c>
      <c r="E113" s="75" t="e">
        <f>VLOOKUP($A113,'IP-Adressen'!$A:$F,3,FALSE)</f>
        <v>#N/A</v>
      </c>
      <c r="H113">
        <v>0</v>
      </c>
      <c r="J113" t="s">
        <v>1000</v>
      </c>
      <c r="K113" t="e">
        <f>VLOOKUP(A113,'IP-Adressen'!A:H,8,FALSE)</f>
        <v>#N/A</v>
      </c>
    </row>
    <row r="114" spans="1:11">
      <c r="A114" t="s">
        <v>994</v>
      </c>
      <c r="C114" t="e">
        <f>VLOOKUP($A114,'IP-Adressen'!$A:$F,5,FALSE)</f>
        <v>#N/A</v>
      </c>
      <c r="D114" s="75" t="e">
        <f>VLOOKUP($A114,'IP-Adressen'!$A:$F,6,FALSE)</f>
        <v>#N/A</v>
      </c>
      <c r="E114" s="75" t="e">
        <f>VLOOKUP($A114,'IP-Adressen'!$A:$F,3,FALSE)</f>
        <v>#N/A</v>
      </c>
      <c r="H114">
        <v>0</v>
      </c>
      <c r="J114" t="s">
        <v>1001</v>
      </c>
      <c r="K114" t="e">
        <f>VLOOKUP(A114,'IP-Adressen'!A:H,8,FALSE)</f>
        <v>#N/A</v>
      </c>
    </row>
    <row r="115" spans="1:11">
      <c r="A115" t="s">
        <v>994</v>
      </c>
      <c r="C115" t="e">
        <f>VLOOKUP($A115,'IP-Adressen'!$A:$F,5,FALSE)</f>
        <v>#N/A</v>
      </c>
      <c r="D115" s="75" t="e">
        <f>VLOOKUP($A115,'IP-Adressen'!$A:$F,6,FALSE)</f>
        <v>#N/A</v>
      </c>
      <c r="E115" s="75" t="e">
        <f>VLOOKUP($A115,'IP-Adressen'!$A:$F,3,FALSE)</f>
        <v>#N/A</v>
      </c>
      <c r="J115" t="s">
        <v>1002</v>
      </c>
      <c r="K115" t="e">
        <f>VLOOKUP(A115,'IP-Adressen'!A:H,8,FALSE)</f>
        <v>#N/A</v>
      </c>
    </row>
    <row r="116" spans="1:11">
      <c r="A116" t="s">
        <v>994</v>
      </c>
      <c r="C116" t="e">
        <f>VLOOKUP($A116,'IP-Adressen'!$A:$F,5,FALSE)</f>
        <v>#N/A</v>
      </c>
      <c r="D116" s="75" t="e">
        <f>VLOOKUP($A116,'IP-Adressen'!$A:$F,6,FALSE)</f>
        <v>#N/A</v>
      </c>
      <c r="E116" s="75" t="e">
        <f>VLOOKUP($A116,'IP-Adressen'!$A:$F,3,FALSE)</f>
        <v>#N/A</v>
      </c>
      <c r="J116" t="s">
        <v>1002</v>
      </c>
      <c r="K116" t="e">
        <f>VLOOKUP(A116,'IP-Adressen'!A:H,8,FALSE)</f>
        <v>#N/A</v>
      </c>
    </row>
    <row r="117" spans="1:11">
      <c r="A117" t="s">
        <v>1003</v>
      </c>
      <c r="B117" t="s">
        <v>915</v>
      </c>
      <c r="C117" t="e">
        <f>VLOOKUP($A117,'IP-Adressen'!$A:$F,5,FALSE)</f>
        <v>#N/A</v>
      </c>
      <c r="D117" s="75" t="e">
        <f>VLOOKUP($A117,'IP-Adressen'!$A:$F,6,FALSE)</f>
        <v>#N/A</v>
      </c>
      <c r="E117" s="75" t="e">
        <f>VLOOKUP($A117,'IP-Adressen'!$A:$F,3,FALSE)</f>
        <v>#N/A</v>
      </c>
      <c r="J117" t="s">
        <v>1004</v>
      </c>
      <c r="K117" t="e">
        <f>VLOOKUP(A117,'IP-Adressen'!A:H,8,FALSE)</f>
        <v>#N/A</v>
      </c>
    </row>
    <row r="118" spans="1:11">
      <c r="A118" t="s">
        <v>1005</v>
      </c>
      <c r="B118" t="s">
        <v>915</v>
      </c>
      <c r="C118" t="e">
        <f>VLOOKUP($A118,'IP-Adressen'!$A:$F,5,FALSE)</f>
        <v>#N/A</v>
      </c>
      <c r="D118" s="75" t="e">
        <f>VLOOKUP($A118,'IP-Adressen'!$A:$F,6,FALSE)</f>
        <v>#N/A</v>
      </c>
      <c r="E118" s="75" t="e">
        <f>VLOOKUP($A118,'IP-Adressen'!$A:$F,3,FALSE)</f>
        <v>#N/A</v>
      </c>
      <c r="J118" t="s">
        <v>1006</v>
      </c>
      <c r="K118" t="e">
        <f>VLOOKUP(A118,'IP-Adressen'!A:H,8,FALSE)</f>
        <v>#N/A</v>
      </c>
    </row>
    <row r="119" spans="1:11">
      <c r="A119" t="s">
        <v>1007</v>
      </c>
      <c r="B119" t="s">
        <v>915</v>
      </c>
      <c r="C119" t="e">
        <f>VLOOKUP($A119,'IP-Adressen'!$A:$F,5,FALSE)</f>
        <v>#N/A</v>
      </c>
      <c r="D119" s="75" t="e">
        <f>VLOOKUP($A119,'IP-Adressen'!$A:$F,6,FALSE)</f>
        <v>#N/A</v>
      </c>
      <c r="E119" s="75" t="e">
        <f>VLOOKUP($A119,'IP-Adressen'!$A:$F,3,FALSE)</f>
        <v>#N/A</v>
      </c>
      <c r="J119" t="s">
        <v>1008</v>
      </c>
      <c r="K119" t="e">
        <f>VLOOKUP(A119,'IP-Adressen'!A:H,8,FALSE)</f>
        <v>#N/A</v>
      </c>
    </row>
    <row r="120" spans="1:11">
      <c r="A120" t="s">
        <v>1009</v>
      </c>
      <c r="B120" t="s">
        <v>915</v>
      </c>
      <c r="C120" t="e">
        <f>VLOOKUP($A120,'IP-Adressen'!$A:$F,5,FALSE)</f>
        <v>#N/A</v>
      </c>
      <c r="D120" s="75" t="e">
        <f>VLOOKUP($A120,'IP-Adressen'!$A:$F,6,FALSE)</f>
        <v>#N/A</v>
      </c>
      <c r="E120" s="75" t="e">
        <f>VLOOKUP($A120,'IP-Adressen'!$A:$F,3,FALSE)</f>
        <v>#N/A</v>
      </c>
      <c r="J120" t="s">
        <v>1010</v>
      </c>
      <c r="K120" t="e">
        <f>VLOOKUP(A120,'IP-Adressen'!A:H,8,FALSE)</f>
        <v>#N/A</v>
      </c>
    </row>
    <row r="121" spans="1:11">
      <c r="A121" t="s">
        <v>1011</v>
      </c>
      <c r="B121" t="s">
        <v>915</v>
      </c>
      <c r="C121" t="e">
        <f>VLOOKUP($A121,'IP-Adressen'!$A:$F,5,FALSE)</f>
        <v>#N/A</v>
      </c>
      <c r="D121" s="75" t="e">
        <f>VLOOKUP($A121,'IP-Adressen'!$A:$F,6,FALSE)</f>
        <v>#N/A</v>
      </c>
      <c r="E121" s="75" t="e">
        <f>VLOOKUP($A121,'IP-Adressen'!$A:$F,3,FALSE)</f>
        <v>#N/A</v>
      </c>
      <c r="J121" t="s">
        <v>1012</v>
      </c>
      <c r="K121" t="e">
        <f>VLOOKUP(A121,'IP-Adressen'!A:H,8,FALSE)</f>
        <v>#N/A</v>
      </c>
    </row>
    <row r="122" spans="1:11">
      <c r="A122" t="s">
        <v>1013</v>
      </c>
      <c r="B122" t="s">
        <v>915</v>
      </c>
      <c r="C122" t="e">
        <f>VLOOKUP($A122,'IP-Adressen'!$A:$F,5,FALSE)</f>
        <v>#N/A</v>
      </c>
      <c r="D122" s="75" t="e">
        <f>VLOOKUP($A122,'IP-Adressen'!$A:$F,6,FALSE)</f>
        <v>#N/A</v>
      </c>
      <c r="E122" s="75" t="e">
        <f>VLOOKUP($A122,'IP-Adressen'!$A:$F,3,FALSE)</f>
        <v>#N/A</v>
      </c>
      <c r="J122" t="s">
        <v>1014</v>
      </c>
      <c r="K122" t="e">
        <f>VLOOKUP(A122,'IP-Adressen'!A:H,8,FALSE)</f>
        <v>#N/A</v>
      </c>
    </row>
    <row r="123" spans="1:11">
      <c r="A123" t="s">
        <v>1015</v>
      </c>
      <c r="B123" t="s">
        <v>915</v>
      </c>
      <c r="C123" t="e">
        <f>VLOOKUP($A123,'IP-Adressen'!$A:$F,5,FALSE)</f>
        <v>#N/A</v>
      </c>
      <c r="D123" s="75" t="e">
        <f>VLOOKUP($A123,'IP-Adressen'!$A:$F,6,FALSE)</f>
        <v>#N/A</v>
      </c>
      <c r="E123" s="75" t="e">
        <f>VLOOKUP($A123,'IP-Adressen'!$A:$F,3,FALSE)</f>
        <v>#N/A</v>
      </c>
      <c r="J123" t="s">
        <v>1016</v>
      </c>
      <c r="K123" t="e">
        <f>VLOOKUP(A123,'IP-Adressen'!A:H,8,FALSE)</f>
        <v>#N/A</v>
      </c>
    </row>
    <row r="124" spans="1:11">
      <c r="A124" t="s">
        <v>1017</v>
      </c>
      <c r="B124" t="s">
        <v>915</v>
      </c>
      <c r="C124" t="e">
        <f>VLOOKUP($A124,'IP-Adressen'!$A:$F,5,FALSE)</f>
        <v>#N/A</v>
      </c>
      <c r="D124" s="75" t="e">
        <f>VLOOKUP($A124,'IP-Adressen'!$A:$F,6,FALSE)</f>
        <v>#N/A</v>
      </c>
      <c r="E124" s="75" t="e">
        <f>VLOOKUP($A124,'IP-Adressen'!$A:$F,3,FALSE)</f>
        <v>#N/A</v>
      </c>
      <c r="J124" t="s">
        <v>1018</v>
      </c>
      <c r="K124" t="e">
        <f>VLOOKUP(A124,'IP-Adressen'!A:H,8,FALSE)</f>
        <v>#N/A</v>
      </c>
    </row>
    <row r="125" spans="1:11">
      <c r="A125" t="s">
        <v>1019</v>
      </c>
      <c r="B125" t="s">
        <v>915</v>
      </c>
      <c r="C125" t="e">
        <f>VLOOKUP($A125,'IP-Adressen'!$A:$F,5,FALSE)</f>
        <v>#N/A</v>
      </c>
      <c r="D125" s="75" t="e">
        <f>VLOOKUP($A125,'IP-Adressen'!$A:$F,6,FALSE)</f>
        <v>#N/A</v>
      </c>
      <c r="E125" s="75" t="e">
        <f>VLOOKUP($A125,'IP-Adressen'!$A:$F,3,FALSE)</f>
        <v>#N/A</v>
      </c>
      <c r="J125" t="s">
        <v>1020</v>
      </c>
      <c r="K125" t="e">
        <f>VLOOKUP(A125,'IP-Adressen'!A:H,8,FALSE)</f>
        <v>#N/A</v>
      </c>
    </row>
    <row r="126" spans="1:11">
      <c r="A126" t="s">
        <v>1021</v>
      </c>
      <c r="B126" t="s">
        <v>915</v>
      </c>
      <c r="C126" t="e">
        <f>VLOOKUP($A126,'IP-Adressen'!$A:$F,5,FALSE)</f>
        <v>#N/A</v>
      </c>
      <c r="D126" s="75" t="e">
        <f>VLOOKUP($A126,'IP-Adressen'!$A:$F,6,FALSE)</f>
        <v>#N/A</v>
      </c>
      <c r="E126" s="75" t="e">
        <f>VLOOKUP($A126,'IP-Adressen'!$A:$F,3,FALSE)</f>
        <v>#N/A</v>
      </c>
      <c r="J126" t="s">
        <v>1022</v>
      </c>
      <c r="K126" t="e">
        <f>VLOOKUP(A126,'IP-Adressen'!A:H,8,FALSE)</f>
        <v>#N/A</v>
      </c>
    </row>
    <row r="127" spans="1:11">
      <c r="A127" t="s">
        <v>1023</v>
      </c>
      <c r="B127" t="s">
        <v>915</v>
      </c>
      <c r="C127" t="e">
        <f>VLOOKUP($A127,'IP-Adressen'!$A:$F,5,FALSE)</f>
        <v>#N/A</v>
      </c>
      <c r="D127" s="75" t="e">
        <f>VLOOKUP($A127,'IP-Adressen'!$A:$F,6,FALSE)</f>
        <v>#N/A</v>
      </c>
      <c r="E127" s="75" t="e">
        <f>VLOOKUP($A127,'IP-Adressen'!$A:$F,3,FALSE)</f>
        <v>#N/A</v>
      </c>
      <c r="J127" t="s">
        <v>1024</v>
      </c>
      <c r="K127" t="e">
        <f>VLOOKUP(A127,'IP-Adressen'!A:H,8,FALSE)</f>
        <v>#N/A</v>
      </c>
    </row>
    <row r="128" spans="1:11">
      <c r="A128" t="s">
        <v>1025</v>
      </c>
      <c r="B128" t="s">
        <v>915</v>
      </c>
      <c r="C128" t="e">
        <f>VLOOKUP($A128,'IP-Adressen'!$A:$F,5,FALSE)</f>
        <v>#N/A</v>
      </c>
      <c r="D128" s="75" t="e">
        <f>VLOOKUP($A128,'IP-Adressen'!$A:$F,6,FALSE)</f>
        <v>#N/A</v>
      </c>
      <c r="E128" s="75" t="e">
        <f>VLOOKUP($A128,'IP-Adressen'!$A:$F,3,FALSE)</f>
        <v>#N/A</v>
      </c>
      <c r="J128" t="s">
        <v>1026</v>
      </c>
      <c r="K128" t="e">
        <f>VLOOKUP(A128,'IP-Adressen'!A:H,8,FALSE)</f>
        <v>#N/A</v>
      </c>
    </row>
    <row r="129" spans="1:11">
      <c r="A129" t="s">
        <v>1027</v>
      </c>
      <c r="B129" t="s">
        <v>915</v>
      </c>
      <c r="C129" t="e">
        <f>VLOOKUP($A129,'IP-Adressen'!$A:$F,5,FALSE)</f>
        <v>#N/A</v>
      </c>
      <c r="D129" s="75" t="e">
        <f>VLOOKUP($A129,'IP-Adressen'!$A:$F,6,FALSE)</f>
        <v>#N/A</v>
      </c>
      <c r="E129" s="75" t="e">
        <f>VLOOKUP($A129,'IP-Adressen'!$A:$F,3,FALSE)</f>
        <v>#N/A</v>
      </c>
      <c r="J129" t="s">
        <v>1028</v>
      </c>
      <c r="K129" t="e">
        <f>VLOOKUP(A129,'IP-Adressen'!A:H,8,FALSE)</f>
        <v>#N/A</v>
      </c>
    </row>
    <row r="130" spans="1:11">
      <c r="A130" t="s">
        <v>1029</v>
      </c>
      <c r="B130" t="s">
        <v>915</v>
      </c>
      <c r="C130" t="e">
        <f>VLOOKUP($A130,'IP-Adressen'!$A:$F,5,FALSE)</f>
        <v>#N/A</v>
      </c>
      <c r="D130" s="75" t="e">
        <f>VLOOKUP($A130,'IP-Adressen'!$A:$F,6,FALSE)</f>
        <v>#N/A</v>
      </c>
      <c r="E130" s="75" t="e">
        <f>VLOOKUP($A130,'IP-Adressen'!$A:$F,3,FALSE)</f>
        <v>#N/A</v>
      </c>
      <c r="J130" t="s">
        <v>1030</v>
      </c>
      <c r="K130" t="e">
        <f>VLOOKUP(A130,'IP-Adressen'!A:H,8,FALSE)</f>
        <v>#N/A</v>
      </c>
    </row>
    <row r="131" spans="1:11">
      <c r="A131" t="s">
        <v>1031</v>
      </c>
      <c r="B131" t="s">
        <v>915</v>
      </c>
      <c r="C131" t="e">
        <f>VLOOKUP($A131,'IP-Adressen'!$A:$F,5,FALSE)</f>
        <v>#N/A</v>
      </c>
      <c r="D131" s="75" t="e">
        <f>VLOOKUP($A131,'IP-Adressen'!$A:$F,6,FALSE)</f>
        <v>#N/A</v>
      </c>
      <c r="E131" s="75" t="e">
        <f>VLOOKUP($A131,'IP-Adressen'!$A:$F,3,FALSE)</f>
        <v>#N/A</v>
      </c>
      <c r="J131" t="s">
        <v>1032</v>
      </c>
      <c r="K131" t="e">
        <f>VLOOKUP(A131,'IP-Adressen'!A:H,8,FALSE)</f>
        <v>#N/A</v>
      </c>
    </row>
    <row r="132" spans="1:11">
      <c r="A132" t="s">
        <v>1033</v>
      </c>
      <c r="B132" t="s">
        <v>915</v>
      </c>
      <c r="C132" t="e">
        <f>VLOOKUP($A132,'IP-Adressen'!$A:$F,5,FALSE)</f>
        <v>#N/A</v>
      </c>
      <c r="D132" s="75" t="e">
        <f>VLOOKUP($A132,'IP-Adressen'!$A:$F,6,FALSE)</f>
        <v>#N/A</v>
      </c>
      <c r="E132" s="75" t="e">
        <f>VLOOKUP($A132,'IP-Adressen'!$A:$F,3,FALSE)</f>
        <v>#N/A</v>
      </c>
      <c r="J132" t="s">
        <v>1034</v>
      </c>
      <c r="K132" t="e">
        <f>VLOOKUP(A132,'IP-Adressen'!A:H,8,FALSE)</f>
        <v>#N/A</v>
      </c>
    </row>
    <row r="133" spans="1:11">
      <c r="A133" t="s">
        <v>1035</v>
      </c>
      <c r="B133" t="s">
        <v>915</v>
      </c>
      <c r="C133" t="e">
        <f>VLOOKUP($A133,'IP-Adressen'!$A:$F,5,FALSE)</f>
        <v>#N/A</v>
      </c>
      <c r="D133" s="75" t="e">
        <f>VLOOKUP($A133,'IP-Adressen'!$A:$F,6,FALSE)</f>
        <v>#N/A</v>
      </c>
      <c r="E133" s="75" t="e">
        <f>VLOOKUP($A133,'IP-Adressen'!$A:$F,3,FALSE)</f>
        <v>#N/A</v>
      </c>
      <c r="J133" t="s">
        <v>1036</v>
      </c>
      <c r="K133" t="e">
        <f>VLOOKUP(A133,'IP-Adressen'!A:H,8,FALSE)</f>
        <v>#N/A</v>
      </c>
    </row>
    <row r="134" spans="1:11">
      <c r="A134" t="s">
        <v>1037</v>
      </c>
      <c r="B134" t="s">
        <v>915</v>
      </c>
      <c r="C134" t="e">
        <f>VLOOKUP($A134,'IP-Adressen'!$A:$F,5,FALSE)</f>
        <v>#N/A</v>
      </c>
      <c r="D134" s="75" t="e">
        <f>VLOOKUP($A134,'IP-Adressen'!$A:$F,6,FALSE)</f>
        <v>#N/A</v>
      </c>
      <c r="E134" s="75" t="e">
        <f>VLOOKUP($A134,'IP-Adressen'!$A:$F,3,FALSE)</f>
        <v>#N/A</v>
      </c>
      <c r="J134" t="s">
        <v>1038</v>
      </c>
      <c r="K134" t="e">
        <f>VLOOKUP(A134,'IP-Adressen'!A:H,8,FALSE)</f>
        <v>#N/A</v>
      </c>
    </row>
    <row r="135" spans="1:11">
      <c r="A135" t="s">
        <v>1039</v>
      </c>
      <c r="B135" t="s">
        <v>915</v>
      </c>
      <c r="C135" t="e">
        <f>VLOOKUP($A135,'IP-Adressen'!$A:$F,5,FALSE)</f>
        <v>#N/A</v>
      </c>
      <c r="D135" s="75" t="e">
        <f>VLOOKUP($A135,'IP-Adressen'!$A:$F,6,FALSE)</f>
        <v>#N/A</v>
      </c>
      <c r="E135" s="75" t="e">
        <f>VLOOKUP($A135,'IP-Adressen'!$A:$F,3,FALSE)</f>
        <v>#N/A</v>
      </c>
      <c r="J135" t="s">
        <v>1040</v>
      </c>
      <c r="K135" t="e">
        <f>VLOOKUP(A135,'IP-Adressen'!A:H,8,FALSE)</f>
        <v>#N/A</v>
      </c>
    </row>
    <row r="136" spans="1:11">
      <c r="A136" t="s">
        <v>1041</v>
      </c>
      <c r="B136" t="s">
        <v>915</v>
      </c>
      <c r="C136" t="e">
        <f>VLOOKUP($A136,'IP-Adressen'!$A:$F,5,FALSE)</f>
        <v>#N/A</v>
      </c>
      <c r="D136" s="75" t="e">
        <f>VLOOKUP($A136,'IP-Adressen'!$A:$F,6,FALSE)</f>
        <v>#N/A</v>
      </c>
      <c r="E136" s="75" t="e">
        <f>VLOOKUP($A136,'IP-Adressen'!$A:$F,3,FALSE)</f>
        <v>#N/A</v>
      </c>
      <c r="J136" t="s">
        <v>1042</v>
      </c>
      <c r="K136" t="e">
        <f>VLOOKUP(A136,'IP-Adressen'!A:H,8,FALSE)</f>
        <v>#N/A</v>
      </c>
    </row>
    <row r="137" spans="1:11">
      <c r="A137" t="s">
        <v>1043</v>
      </c>
      <c r="B137" t="s">
        <v>915</v>
      </c>
      <c r="C137" t="e">
        <f>VLOOKUP($A137,'IP-Adressen'!$A:$F,5,FALSE)</f>
        <v>#N/A</v>
      </c>
      <c r="D137" s="75" t="e">
        <f>VLOOKUP($A137,'IP-Adressen'!$A:$F,6,FALSE)</f>
        <v>#N/A</v>
      </c>
      <c r="E137" s="75" t="e">
        <f>VLOOKUP($A137,'IP-Adressen'!$A:$F,3,FALSE)</f>
        <v>#N/A</v>
      </c>
      <c r="J137" t="s">
        <v>1044</v>
      </c>
      <c r="K137" t="e">
        <f>VLOOKUP(A137,'IP-Adressen'!A:H,8,FALSE)</f>
        <v>#N/A</v>
      </c>
    </row>
    <row r="138" spans="1:11">
      <c r="A138" t="s">
        <v>1045</v>
      </c>
      <c r="B138" t="s">
        <v>915</v>
      </c>
      <c r="C138" t="e">
        <f>VLOOKUP($A138,'IP-Adressen'!$A:$F,5,FALSE)</f>
        <v>#N/A</v>
      </c>
      <c r="D138" s="75" t="e">
        <f>VLOOKUP($A138,'IP-Adressen'!$A:$F,6,FALSE)</f>
        <v>#N/A</v>
      </c>
      <c r="E138" s="75" t="e">
        <f>VLOOKUP($A138,'IP-Adressen'!$A:$F,3,FALSE)</f>
        <v>#N/A</v>
      </c>
      <c r="J138" t="s">
        <v>1046</v>
      </c>
      <c r="K138" t="e">
        <f>VLOOKUP(A138,'IP-Adressen'!A:H,8,FALSE)</f>
        <v>#N/A</v>
      </c>
    </row>
    <row r="139" spans="1:11">
      <c r="A139" s="177" t="s">
        <v>811</v>
      </c>
      <c r="B139" t="s">
        <v>746</v>
      </c>
      <c r="C139">
        <f>VLOOKUP($A139,'IP-Adressen'!$A:$F,5,FALSE)</f>
        <v>0</v>
      </c>
      <c r="D139" s="75">
        <f>VLOOKUP($A139,'IP-Adressen'!$A:$F,6,FALSE)</f>
        <v>0</v>
      </c>
      <c r="E139" s="75" t="e">
        <f>VLOOKUP($A139,'IP-Adressen'!$A:$F,3,FALSE)</f>
        <v>#N/A</v>
      </c>
      <c r="K139">
        <f>VLOOKUP(A139,'IP-Adressen'!A:H,8,FALSE)</f>
        <v>0</v>
      </c>
    </row>
    <row r="140" spans="1:11">
      <c r="A140" t="s">
        <v>813</v>
      </c>
      <c r="B140" t="s">
        <v>746</v>
      </c>
      <c r="C140">
        <f>VLOOKUP($A140,'IP-Adressen'!$A:$F,5,FALSE)</f>
        <v>0</v>
      </c>
      <c r="D140" s="75">
        <f>VLOOKUP($A140,'IP-Adressen'!$A:$F,6,FALSE)</f>
        <v>0</v>
      </c>
      <c r="E140" s="75" t="e">
        <f>VLOOKUP($A140,'IP-Adressen'!$A:$F,3,FALSE)</f>
        <v>#N/A</v>
      </c>
      <c r="K140">
        <f>VLOOKUP(A140,'IP-Adressen'!A:H,8,FALSE)</f>
        <v>0</v>
      </c>
    </row>
    <row r="141" spans="1:11">
      <c r="A141" t="s">
        <v>815</v>
      </c>
      <c r="B141" t="s">
        <v>746</v>
      </c>
      <c r="C141">
        <f>VLOOKUP($A141,'IP-Adressen'!$A:$F,5,FALSE)</f>
        <v>0</v>
      </c>
      <c r="D141" s="75">
        <f>VLOOKUP($A141,'IP-Adressen'!$A:$F,6,FALSE)</f>
        <v>0</v>
      </c>
      <c r="E141" s="75" t="e">
        <f>VLOOKUP($A141,'IP-Adressen'!$A:$F,3,FALSE)</f>
        <v>#N/A</v>
      </c>
      <c r="K141">
        <f>VLOOKUP(A141,'IP-Adressen'!A:H,8,FALSE)</f>
        <v>0</v>
      </c>
    </row>
    <row r="142" spans="1:11">
      <c r="A142" t="s">
        <v>906</v>
      </c>
      <c r="B142" t="s">
        <v>915</v>
      </c>
      <c r="C142" t="str">
        <f>VLOOKUP($A142,'IP-Adressen'!$A:$F,5,FALSE)</f>
        <v>45.147.36.225</v>
      </c>
      <c r="D142">
        <f>VLOOKUP($A142,'IP-Adressen'!$A:$F,6,FALSE)</f>
        <v>0</v>
      </c>
      <c r="E142">
        <f>VLOOKUP($A142,'IP-Adressen'!$A:$F,3,FALSE)</f>
        <v>0</v>
      </c>
      <c r="K142" t="e">
        <f>VLOOKUP(A142,'IP-Adressen'!A:H,8,FALSE)</f>
        <v>#N/A</v>
      </c>
    </row>
  </sheetData>
  <autoFilter ref="A1" xr:uid="{00000000-0009-0000-0000-000005000000}"/>
  <dataConsolidate/>
  <phoneticPr fontId="13" type="noConversion"/>
  <dataValidations disablePrompts="1" count="1">
    <dataValidation type="list" allowBlank="1" showInputMessage="1" showErrorMessage="1" sqref="B2:B41" xr:uid="{00000000-0002-0000-0500-000000000000}">
      <formula1>Type</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3DDF8-460B-4801-8C2D-E8E20F3C66F8}">
  <dimension ref="A1:J20"/>
  <sheetViews>
    <sheetView workbookViewId="0">
      <selection activeCell="I19" sqref="I19"/>
    </sheetView>
  </sheetViews>
  <sheetFormatPr baseColWidth="10" defaultColWidth="8.88671875" defaultRowHeight="14.4"/>
  <cols>
    <col min="1" max="2" width="26.5546875" style="89" customWidth="1"/>
    <col min="3" max="3" width="18.33203125" style="89" customWidth="1"/>
    <col min="4" max="4" width="18" customWidth="1"/>
    <col min="5" max="6" width="25" style="89" customWidth="1"/>
    <col min="7" max="7" width="26.44140625" style="89" bestFit="1" customWidth="1"/>
    <col min="8" max="8" width="25.44140625" style="89" bestFit="1" customWidth="1"/>
    <col min="9" max="9" width="15.109375" style="89" customWidth="1"/>
    <col min="10" max="10" width="16.88671875" style="89" customWidth="1"/>
  </cols>
  <sheetData>
    <row r="1" spans="1:10">
      <c r="A1" s="173" t="s">
        <v>744</v>
      </c>
      <c r="B1" s="173" t="s">
        <v>771</v>
      </c>
      <c r="C1" s="173" t="s">
        <v>1047</v>
      </c>
      <c r="D1" s="173" t="s">
        <v>1048</v>
      </c>
      <c r="E1" s="174" t="s">
        <v>1049</v>
      </c>
      <c r="F1" s="174" t="s">
        <v>1050</v>
      </c>
      <c r="G1" s="174" t="s">
        <v>1051</v>
      </c>
      <c r="H1" s="174" t="s">
        <v>1052</v>
      </c>
      <c r="I1" s="174" t="s">
        <v>1053</v>
      </c>
      <c r="J1" s="174" t="s">
        <v>747</v>
      </c>
    </row>
    <row r="2" spans="1:10" ht="43.2">
      <c r="A2" s="171" t="s">
        <v>789</v>
      </c>
      <c r="B2" s="64" t="str">
        <f>VLOOKUP($A2,Systemübersicht!$A:$K,11,FALSE)</f>
        <v>Management (MGMT)</v>
      </c>
      <c r="C2" s="64" t="str">
        <f>VLOOKUP($A2,Systemübersicht!$A:$K,3,FALSE)</f>
        <v>10.40.208.10</v>
      </c>
      <c r="D2" s="64" t="str">
        <f>VLOOKUP($A2,Systemübersicht!$A:$K,4,FALSE)</f>
        <v>2a0f:2687:8:0e::10</v>
      </c>
      <c r="E2" s="61" t="s">
        <v>773</v>
      </c>
      <c r="F2" s="64" t="str">
        <f>VLOOKUP($E2,Systemübersicht!$A:$K,11,FALSE)</f>
        <v>Shared Services</v>
      </c>
      <c r="G2" s="64" t="str">
        <f>VLOOKUP($E2,Systemübersicht!$A:$K,3,FALSE)</f>
        <v>10.40.72.10</v>
      </c>
      <c r="H2" s="64" t="str">
        <f>VLOOKUP($E2,Systemübersicht!$A:$K,4,FALSE)</f>
        <v>2a0f:2687:7::10</v>
      </c>
      <c r="I2" s="88" t="s">
        <v>1054</v>
      </c>
      <c r="J2" s="61" t="s">
        <v>1055</v>
      </c>
    </row>
    <row r="3" spans="1:10" ht="43.2">
      <c r="A3" s="171" t="s">
        <v>789</v>
      </c>
      <c r="B3" s="64" t="str">
        <f>VLOOKUP($A3,Systemübersicht!$A:$K,11,FALSE)</f>
        <v>Management (MGMT)</v>
      </c>
      <c r="C3" s="64" t="str">
        <f>VLOOKUP($A3,Systemübersicht!$A:$K,3,FALSE)</f>
        <v>10.40.208.10</v>
      </c>
      <c r="D3" s="64" t="str">
        <f>VLOOKUP($A3,Systemübersicht!$A:$K,4,FALSE)</f>
        <v>2a0f:2687:8:0e::10</v>
      </c>
      <c r="E3" s="172" t="s">
        <v>776</v>
      </c>
      <c r="F3" s="64" t="str">
        <f>VLOOKUP($E3,Systemübersicht!$A:$K,11,FALSE)</f>
        <v>Shared Services</v>
      </c>
      <c r="G3" s="64" t="str">
        <f>VLOOKUP($E3,Systemübersicht!$A:$K,3,FALSE)</f>
        <v>10.40.72.11</v>
      </c>
      <c r="H3" s="64" t="str">
        <f>VLOOKUP($E3,Systemübersicht!$A:$K,4,FALSE)</f>
        <v>2a0f:2687:7::11</v>
      </c>
      <c r="I3" s="88" t="s">
        <v>1054</v>
      </c>
      <c r="J3" s="61" t="s">
        <v>1055</v>
      </c>
    </row>
    <row r="4" spans="1:10">
      <c r="A4" s="61" t="s">
        <v>773</v>
      </c>
      <c r="B4" s="64" t="str">
        <f>VLOOKUP($A4,Systemübersicht!$A:$K,11,FALSE)</f>
        <v>Shared Services</v>
      </c>
      <c r="C4" s="64" t="str">
        <f>VLOOKUP($A4,Systemübersicht!$A:$K,3,FALSE)</f>
        <v>10.40.72.10</v>
      </c>
      <c r="D4" s="64" t="str">
        <f>VLOOKUP($A4,Systemübersicht!$A:$K,4,FALSE)</f>
        <v>2a0f:2687:7::10</v>
      </c>
      <c r="E4" s="61" t="s">
        <v>811</v>
      </c>
      <c r="F4" s="64">
        <f>VLOOKUP($E4,Systemübersicht!$A:$K,11,FALSE)</f>
        <v>0</v>
      </c>
      <c r="G4" s="64">
        <f>VLOOKUP($E4,Systemübersicht!$A:$K,3,FALSE)</f>
        <v>0</v>
      </c>
      <c r="H4" s="64">
        <f>VLOOKUP($E4,Systemübersicht!$A:$K,4,FALSE)</f>
        <v>0</v>
      </c>
      <c r="I4" s="61">
        <v>123</v>
      </c>
      <c r="J4" s="61" t="s">
        <v>1056</v>
      </c>
    </row>
    <row r="5" spans="1:10">
      <c r="A5" s="172" t="s">
        <v>776</v>
      </c>
      <c r="B5" s="64" t="str">
        <f>VLOOKUP($A5,Systemübersicht!$A:$K,11,FALSE)</f>
        <v>Shared Services</v>
      </c>
      <c r="C5" s="64" t="str">
        <f>VLOOKUP($A5,Systemübersicht!$A:$K,3,FALSE)</f>
        <v>10.40.72.11</v>
      </c>
      <c r="D5" s="64" t="str">
        <f>VLOOKUP($A5,Systemübersicht!$A:$K,4,FALSE)</f>
        <v>2a0f:2687:7::11</v>
      </c>
      <c r="E5" s="61" t="s">
        <v>811</v>
      </c>
      <c r="F5" s="64">
        <f>VLOOKUP($E5,Systemübersicht!$A:$K,11,FALSE)</f>
        <v>0</v>
      </c>
      <c r="G5" s="64">
        <f>VLOOKUP($E5,Systemübersicht!$A:$K,3,FALSE)</f>
        <v>0</v>
      </c>
      <c r="H5" s="64">
        <f>VLOOKUP($E5,Systemübersicht!$A:$K,4,FALSE)</f>
        <v>0</v>
      </c>
      <c r="I5" s="61">
        <v>123</v>
      </c>
      <c r="J5" s="61" t="s">
        <v>1056</v>
      </c>
    </row>
    <row r="6" spans="1:10" ht="28.8">
      <c r="A6" s="179" t="s">
        <v>789</v>
      </c>
      <c r="B6" s="180" t="str">
        <f>VLOOKUP($A6,Systemübersicht!$A:$K,11,FALSE)</f>
        <v>Management (MGMT)</v>
      </c>
      <c r="C6" s="180" t="str">
        <f>VLOOKUP($A6,Systemübersicht!$A:$K,3,FALSE)</f>
        <v>10.40.208.10</v>
      </c>
      <c r="D6" s="180" t="str">
        <f>VLOOKUP($A6,Systemübersicht!$A:$K,4,FALSE)</f>
        <v>2a0f:2687:8:0e::10</v>
      </c>
      <c r="E6" s="181" t="s">
        <v>904</v>
      </c>
      <c r="F6" s="180" t="str">
        <f>VLOOKUP($E6,Systemübersicht!$A:$K,11,FALSE)</f>
        <v>Management (MGMT)</v>
      </c>
      <c r="G6" s="180" t="str">
        <f>VLOOKUP($E6,Systemübersicht!$A:$K,3,FALSE)</f>
        <v>10.40.194.100</v>
      </c>
      <c r="H6" s="180">
        <f>VLOOKUP($E6,Systemübersicht!$A:$K,4,FALSE)</f>
        <v>0</v>
      </c>
      <c r="I6" s="182" t="s">
        <v>1057</v>
      </c>
      <c r="J6" s="181" t="s">
        <v>1055</v>
      </c>
    </row>
    <row r="7" spans="1:10" ht="28.8">
      <c r="A7" s="171" t="s">
        <v>789</v>
      </c>
      <c r="B7" s="64" t="str">
        <f>VLOOKUP($A7,Systemübersicht!$A:$K,11,FALSE)</f>
        <v>Management (MGMT)</v>
      </c>
      <c r="C7" s="64" t="str">
        <f>VLOOKUP($A7,Systemübersicht!$A:$K,3,FALSE)</f>
        <v>10.40.208.10</v>
      </c>
      <c r="D7" s="64"/>
      <c r="E7" s="89" t="s">
        <v>906</v>
      </c>
      <c r="F7" s="64" t="e">
        <f>VLOOKUP($E7,Systemübersicht!$A:$K,11,FALSE)</f>
        <v>#N/A</v>
      </c>
      <c r="G7" s="64" t="str">
        <f>VLOOKUP($E7,Systemübersicht!$A:$K,3,FALSE)</f>
        <v>45.147.36.225</v>
      </c>
      <c r="H7" s="64">
        <f>VLOOKUP($E7,Systemübersicht!$A:$K,4,FALSE)</f>
        <v>0</v>
      </c>
      <c r="I7" s="88" t="s">
        <v>1058</v>
      </c>
      <c r="J7" s="61" t="s">
        <v>1055</v>
      </c>
    </row>
    <row r="8" spans="1:10">
      <c r="A8" s="61" t="s">
        <v>773</v>
      </c>
      <c r="B8" s="64" t="str">
        <f>VLOOKUP($A8,Systemübersicht!$A:$K,11,FALSE)</f>
        <v>Shared Services</v>
      </c>
      <c r="C8" s="64" t="str">
        <f>VLOOKUP($A8,Systemübersicht!$A:$K,3,FALSE)</f>
        <v>10.40.72.10</v>
      </c>
      <c r="D8" s="58"/>
      <c r="E8" s="89" t="s">
        <v>906</v>
      </c>
      <c r="F8" s="64" t="e">
        <f>VLOOKUP($E8,Systemübersicht!$A:$K,11,FALSE)</f>
        <v>#N/A</v>
      </c>
      <c r="G8" s="64" t="str">
        <f>VLOOKUP($E8,Systemübersicht!$A:$K,3,FALSE)</f>
        <v>45.147.36.225</v>
      </c>
      <c r="H8" s="64">
        <f>VLOOKUP($E8,Systemübersicht!$A:$K,4,FALSE)</f>
        <v>0</v>
      </c>
      <c r="I8" s="61">
        <v>3128</v>
      </c>
      <c r="J8" s="61" t="s">
        <v>1055</v>
      </c>
    </row>
    <row r="9" spans="1:10">
      <c r="A9" s="172" t="s">
        <v>776</v>
      </c>
      <c r="B9" s="64" t="str">
        <f>VLOOKUP($A9,Systemübersicht!$A:$K,11,FALSE)</f>
        <v>Shared Services</v>
      </c>
      <c r="C9" s="64" t="str">
        <f>VLOOKUP($A9,Systemübersicht!$A:$K,3,FALSE)</f>
        <v>10.40.72.11</v>
      </c>
      <c r="D9" s="58"/>
      <c r="E9" s="89" t="s">
        <v>906</v>
      </c>
      <c r="F9" s="64" t="e">
        <f>VLOOKUP($E9,Systemübersicht!$A:$K,11,FALSE)</f>
        <v>#N/A</v>
      </c>
      <c r="G9" s="64" t="str">
        <f>VLOOKUP($E9,Systemübersicht!$A:$K,3,FALSE)</f>
        <v>45.147.36.225</v>
      </c>
      <c r="H9" s="64">
        <f>VLOOKUP($E9,Systemübersicht!$A:$K,4,FALSE)</f>
        <v>0</v>
      </c>
      <c r="I9" s="61">
        <v>3128</v>
      </c>
      <c r="J9" s="61" t="s">
        <v>1055</v>
      </c>
    </row>
    <row r="10" spans="1:10">
      <c r="A10" s="61" t="s">
        <v>906</v>
      </c>
      <c r="B10" s="64" t="e">
        <f>VLOOKUP($A10,Systemübersicht!$A:$K,11,FALSE)</f>
        <v>#N/A</v>
      </c>
      <c r="C10" s="64" t="str">
        <f>VLOOKUP($A10,Systemübersicht!$A:$K,3,FALSE)</f>
        <v>45.147.36.225</v>
      </c>
      <c r="D10" s="64">
        <f>VLOOKUP($A10,Systemübersicht!$A:$K,4,FALSE)</f>
        <v>0</v>
      </c>
      <c r="E10" s="61" t="s">
        <v>1059</v>
      </c>
      <c r="F10" s="61"/>
      <c r="G10" s="61"/>
      <c r="H10" s="61"/>
      <c r="I10" s="61">
        <v>53</v>
      </c>
      <c r="J10" s="61" t="s">
        <v>1056</v>
      </c>
    </row>
    <row r="11" spans="1:10">
      <c r="A11" s="61" t="s">
        <v>906</v>
      </c>
      <c r="B11" s="64" t="e">
        <f>VLOOKUP($A11,Systemübersicht!$A:$K,11,FALSE)</f>
        <v>#N/A</v>
      </c>
      <c r="C11" s="64" t="str">
        <f>VLOOKUP($A11,Systemübersicht!$A:$K,3,FALSE)</f>
        <v>45.147.36.225</v>
      </c>
      <c r="D11" s="64">
        <f>VLOOKUP($A11,Systemübersicht!$A:$K,4,FALSE)</f>
        <v>0</v>
      </c>
      <c r="E11" s="61" t="s">
        <v>1059</v>
      </c>
      <c r="F11" s="61"/>
      <c r="G11" s="61"/>
      <c r="H11" s="61"/>
      <c r="I11" s="61" t="s">
        <v>1060</v>
      </c>
      <c r="J11" s="61" t="s">
        <v>1055</v>
      </c>
    </row>
    <row r="12" spans="1:10">
      <c r="A12" s="61"/>
      <c r="B12" s="61"/>
      <c r="C12" s="61"/>
      <c r="D12" s="58"/>
      <c r="E12" s="61"/>
      <c r="F12" s="61"/>
      <c r="G12" s="61"/>
      <c r="H12" s="61"/>
      <c r="I12" s="61"/>
      <c r="J12" s="61"/>
    </row>
    <row r="13" spans="1:10" ht="43.2">
      <c r="A13" s="58" t="s">
        <v>1061</v>
      </c>
      <c r="B13" s="64" t="e">
        <f>VLOOKUP($A13,Systemübersicht!$A:$K,11,FALSE)</f>
        <v>#VALUE!</v>
      </c>
      <c r="C13" s="64" t="e">
        <f>VLOOKUP($A13,Systemübersicht!$A:$K,3,FALSE)</f>
        <v>#VALUE!</v>
      </c>
      <c r="D13" s="58"/>
      <c r="E13" s="74" t="s">
        <v>1062</v>
      </c>
      <c r="F13" s="64" t="e">
        <f>VLOOKUP($E13,Systemübersicht!$A:$K,11,FALSE)</f>
        <v>#N/A</v>
      </c>
      <c r="G13" s="64" t="e">
        <f>VLOOKUP($E13,Systemübersicht!$A:$K,3,FALSE)</f>
        <v>#N/A</v>
      </c>
      <c r="H13" s="64" t="e">
        <f>VLOOKUP($E13,Systemübersicht!$A:$K,4,FALSE)</f>
        <v>#N/A</v>
      </c>
      <c r="I13" s="88">
        <v>123</v>
      </c>
      <c r="J13" s="61" t="s">
        <v>1056</v>
      </c>
    </row>
    <row r="14" spans="1:10" ht="28.8">
      <c r="A14" s="58" t="s">
        <v>1061</v>
      </c>
      <c r="B14" s="64" t="e">
        <f>VLOOKUP($A14,Systemübersicht!$A:$K,11,FALSE)</f>
        <v>#VALUE!</v>
      </c>
      <c r="C14" s="64" t="e">
        <f>VLOOKUP($A14,Systemübersicht!$A:$K,3,FALSE)</f>
        <v>#VALUE!</v>
      </c>
      <c r="D14" s="58"/>
      <c r="E14" s="74" t="s">
        <v>1063</v>
      </c>
      <c r="F14" s="64" t="e">
        <f>VLOOKUP($E14,Systemübersicht!$A:$K,11,FALSE)</f>
        <v>#N/A</v>
      </c>
      <c r="G14" s="64" t="e">
        <f>VLOOKUP($E14,Systemübersicht!$A:$K,3,FALSE)</f>
        <v>#N/A</v>
      </c>
      <c r="H14" s="64" t="e">
        <f>VLOOKUP($E14,Systemübersicht!$A:$K,4,FALSE)</f>
        <v>#N/A</v>
      </c>
      <c r="I14" s="88">
        <v>53</v>
      </c>
      <c r="J14" s="61" t="s">
        <v>1056</v>
      </c>
    </row>
    <row r="15" spans="1:10" ht="57.6">
      <c r="A15" s="58" t="s">
        <v>1061</v>
      </c>
      <c r="B15" s="64" t="e">
        <f>VLOOKUP($A15,Systemübersicht!$A:$K,11,FALSE)</f>
        <v>#VALUE!</v>
      </c>
      <c r="C15" s="64" t="e">
        <f>VLOOKUP($A15,Systemübersicht!$A:$K,3,FALSE)</f>
        <v>#VALUE!</v>
      </c>
      <c r="D15" s="58"/>
      <c r="E15" s="74" t="s">
        <v>1063</v>
      </c>
      <c r="F15" s="64" t="e">
        <f>VLOOKUP($E15,Systemübersicht!$A:$K,11,FALSE)</f>
        <v>#N/A</v>
      </c>
      <c r="G15" s="64" t="e">
        <f>VLOOKUP($E15,Systemübersicht!$A:$K,3,FALSE)</f>
        <v>#N/A</v>
      </c>
      <c r="H15" s="64" t="e">
        <f>VLOOKUP($E15,Systemübersicht!$A:$K,4,FALSE)</f>
        <v>#N/A</v>
      </c>
      <c r="I15" s="88" t="s">
        <v>1064</v>
      </c>
      <c r="J15" s="61" t="s">
        <v>1055</v>
      </c>
    </row>
    <row r="16" spans="1:10" ht="57.6">
      <c r="A16" s="58" t="s">
        <v>1061</v>
      </c>
      <c r="B16" s="64" t="e">
        <f>VLOOKUP($A16,Systemübersicht!$A:$K,11,FALSE)</f>
        <v>#VALUE!</v>
      </c>
      <c r="C16" s="64" t="e">
        <f>VLOOKUP($A16,Systemübersicht!$A:$K,3,FALSE)</f>
        <v>#VALUE!</v>
      </c>
      <c r="D16" s="58"/>
      <c r="E16" s="74" t="s">
        <v>1063</v>
      </c>
      <c r="F16" s="64" t="e">
        <f>VLOOKUP($E16,Systemübersicht!$A:$K,11,FALSE)</f>
        <v>#N/A</v>
      </c>
      <c r="G16" s="64" t="e">
        <f>VLOOKUP($E16,Systemübersicht!$A:$K,3,FALSE)</f>
        <v>#N/A</v>
      </c>
      <c r="H16" s="64" t="e">
        <f>VLOOKUP($E16,Systemübersicht!$A:$K,4,FALSE)</f>
        <v>#N/A</v>
      </c>
      <c r="I16" s="88" t="s">
        <v>1065</v>
      </c>
      <c r="J16" s="61" t="s">
        <v>1056</v>
      </c>
    </row>
    <row r="17" spans="1:10" ht="28.8">
      <c r="A17" s="58" t="s">
        <v>904</v>
      </c>
      <c r="B17" s="64" t="str">
        <f>VLOOKUP($A17,Systemübersicht!$A:$K,11,FALSE)</f>
        <v>Management (MGMT)</v>
      </c>
      <c r="C17" s="64" t="str">
        <f>VLOOKUP($A17,Systemübersicht!$A:$K,3,FALSE)</f>
        <v>10.40.194.100</v>
      </c>
      <c r="D17" s="58"/>
      <c r="E17" s="74" t="s">
        <v>1063</v>
      </c>
      <c r="F17" s="64" t="e">
        <f>VLOOKUP($E17,Systemübersicht!$A:$K,11,FALSE)</f>
        <v>#N/A</v>
      </c>
      <c r="G17" s="64" t="e">
        <f>VLOOKUP($E17,Systemübersicht!$A:$K,3,FALSE)</f>
        <v>#N/A</v>
      </c>
      <c r="H17" s="64" t="e">
        <f>VLOOKUP($E17,Systemübersicht!$A:$K,4,FALSE)</f>
        <v>#N/A</v>
      </c>
      <c r="I17" s="61">
        <v>88</v>
      </c>
      <c r="J17" s="61" t="s">
        <v>1055</v>
      </c>
    </row>
    <row r="18" spans="1:10" ht="28.8">
      <c r="A18" s="58" t="s">
        <v>904</v>
      </c>
      <c r="B18" s="64" t="str">
        <f>VLOOKUP($A18,Systemübersicht!$A:$K,11,FALSE)</f>
        <v>Management (MGMT)</v>
      </c>
      <c r="C18" s="64" t="str">
        <f>VLOOKUP($A18,Systemübersicht!$A:$K,3,FALSE)</f>
        <v>10.40.194.100</v>
      </c>
      <c r="D18" s="58"/>
      <c r="E18" s="74" t="s">
        <v>1063</v>
      </c>
      <c r="F18" s="64" t="e">
        <f>VLOOKUP($E18,Systemübersicht!$A:$K,11,FALSE)</f>
        <v>#N/A</v>
      </c>
      <c r="G18" s="64" t="e">
        <f>VLOOKUP($E18,Systemübersicht!$A:$K,3,FALSE)</f>
        <v>#N/A</v>
      </c>
      <c r="H18" s="64" t="e">
        <f>VLOOKUP($E18,Systemübersicht!$A:$K,4,FALSE)</f>
        <v>#N/A</v>
      </c>
      <c r="I18" s="88" t="s">
        <v>1066</v>
      </c>
      <c r="J18" s="61" t="s">
        <v>1056</v>
      </c>
    </row>
    <row r="19" spans="1:10">
      <c r="A19" s="58"/>
      <c r="B19" s="64"/>
      <c r="C19" s="64"/>
      <c r="D19" s="58"/>
      <c r="E19" s="74"/>
      <c r="F19" s="61"/>
      <c r="G19" s="61"/>
      <c r="H19" s="61"/>
      <c r="I19" s="61"/>
      <c r="J19" s="61"/>
    </row>
    <row r="20" spans="1:10">
      <c r="A20" s="58"/>
      <c r="B20" s="64"/>
      <c r="C20" s="64"/>
      <c r="E20" s="74"/>
      <c r="F20" s="6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B28"/>
  <sheetViews>
    <sheetView workbookViewId="0">
      <selection activeCell="B13" sqref="B13"/>
    </sheetView>
  </sheetViews>
  <sheetFormatPr baseColWidth="10" defaultColWidth="11.44140625" defaultRowHeight="14.4"/>
  <cols>
    <col min="1" max="1" width="28" customWidth="1"/>
    <col min="2" max="2" width="23.44140625" customWidth="1"/>
  </cols>
  <sheetData>
    <row r="1" spans="1:2">
      <c r="A1" s="4" t="s">
        <v>41</v>
      </c>
      <c r="B1" s="26"/>
    </row>
    <row r="2" spans="1:2">
      <c r="A2" s="1" t="s">
        <v>1067</v>
      </c>
      <c r="B2" s="15" t="str">
        <f>Informationen!$B$2</f>
        <v>ITSG -- AP400 DiGeN</v>
      </c>
    </row>
    <row r="3" spans="1:2">
      <c r="A3" s="2" t="s">
        <v>2</v>
      </c>
      <c r="B3" s="3">
        <f>Informationen!$B$3</f>
        <v>43698</v>
      </c>
    </row>
    <row r="4" spans="1:2">
      <c r="A4" s="1" t="s">
        <v>44</v>
      </c>
      <c r="B4" s="48" t="str">
        <f>Informationen!$B$4</f>
        <v>0.00.011</v>
      </c>
    </row>
    <row r="7" spans="1:2">
      <c r="A7" t="s">
        <v>1068</v>
      </c>
      <c r="B7" t="s">
        <v>1069</v>
      </c>
    </row>
    <row r="8" spans="1:2">
      <c r="A8" t="s">
        <v>1070</v>
      </c>
      <c r="B8" t="s">
        <v>904</v>
      </c>
    </row>
    <row r="9" spans="1:2">
      <c r="A9" t="s">
        <v>1071</v>
      </c>
      <c r="B9" t="s">
        <v>905</v>
      </c>
    </row>
    <row r="10" spans="1:2">
      <c r="A10" t="s">
        <v>1072</v>
      </c>
      <c r="B10" s="74" t="s">
        <v>364</v>
      </c>
    </row>
    <row r="11" spans="1:2">
      <c r="A11" t="s">
        <v>1073</v>
      </c>
      <c r="B11" t="s">
        <v>124</v>
      </c>
    </row>
    <row r="12" spans="1:2">
      <c r="A12" t="s">
        <v>1074</v>
      </c>
      <c r="B12" t="s">
        <v>68</v>
      </c>
    </row>
    <row r="13" spans="1:2">
      <c r="A13" t="s">
        <v>1075</v>
      </c>
      <c r="B13" t="s">
        <v>774</v>
      </c>
    </row>
    <row r="14" spans="1:2">
      <c r="A14" t="s">
        <v>1076</v>
      </c>
      <c r="B14" t="s">
        <v>777</v>
      </c>
    </row>
    <row r="16" spans="1:2">
      <c r="A16" t="s">
        <v>1077</v>
      </c>
    </row>
    <row r="17" spans="1:2">
      <c r="A17" t="s">
        <v>1072</v>
      </c>
    </row>
    <row r="18" spans="1:2">
      <c r="A18" t="s">
        <v>1073</v>
      </c>
    </row>
    <row r="19" spans="1:2">
      <c r="A19" t="s">
        <v>1074</v>
      </c>
    </row>
    <row r="20" spans="1:2">
      <c r="A20" t="s">
        <v>1075</v>
      </c>
    </row>
    <row r="21" spans="1:2">
      <c r="A21" t="s">
        <v>1076</v>
      </c>
    </row>
    <row r="23" spans="1:2">
      <c r="A23" t="s">
        <v>1078</v>
      </c>
    </row>
    <row r="24" spans="1:2">
      <c r="A24" t="s">
        <v>1079</v>
      </c>
    </row>
    <row r="25" spans="1:2">
      <c r="A25" t="s">
        <v>1080</v>
      </c>
    </row>
    <row r="26" spans="1:2">
      <c r="A26" t="s">
        <v>1081</v>
      </c>
    </row>
    <row r="28" spans="1:2">
      <c r="A28" t="s">
        <v>44</v>
      </c>
      <c r="B28" t="s">
        <v>1082</v>
      </c>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O65"/>
  <sheetViews>
    <sheetView workbookViewId="0">
      <selection activeCell="E23" sqref="E23"/>
    </sheetView>
  </sheetViews>
  <sheetFormatPr baseColWidth="10" defaultColWidth="11.44140625" defaultRowHeight="14.4"/>
  <cols>
    <col min="1" max="1" width="47.109375" bestFit="1" customWidth="1"/>
    <col min="2" max="5" width="21.88671875" customWidth="1"/>
    <col min="6" max="6" width="22.88671875" customWidth="1"/>
    <col min="7" max="7" width="12.6640625" bestFit="1" customWidth="1"/>
  </cols>
  <sheetData>
    <row r="1" spans="1:12">
      <c r="A1" s="4" t="s">
        <v>41</v>
      </c>
      <c r="B1" s="26"/>
    </row>
    <row r="2" spans="1:12">
      <c r="A2" s="1" t="s">
        <v>1067</v>
      </c>
      <c r="B2" s="15" t="str">
        <f>Informationen!$B$2</f>
        <v>ITSG -- AP400 DiGeN</v>
      </c>
    </row>
    <row r="3" spans="1:12">
      <c r="A3" s="2" t="s">
        <v>2</v>
      </c>
      <c r="B3" s="3">
        <f>Informationen!$B$3</f>
        <v>43698</v>
      </c>
    </row>
    <row r="4" spans="1:12">
      <c r="A4" s="1" t="s">
        <v>44</v>
      </c>
      <c r="B4" s="48" t="str">
        <f>Informationen!$B$4</f>
        <v>0.00.011</v>
      </c>
      <c r="H4" s="52"/>
      <c r="I4" s="52"/>
      <c r="J4" s="52"/>
      <c r="K4" s="52"/>
      <c r="L4" s="52"/>
    </row>
    <row r="5" spans="1:12">
      <c r="H5" s="52"/>
      <c r="I5" s="52"/>
      <c r="J5" s="52"/>
      <c r="K5" s="52"/>
      <c r="L5" s="52"/>
    </row>
    <row r="6" spans="1:12">
      <c r="A6" t="s">
        <v>1068</v>
      </c>
      <c r="B6" t="s">
        <v>1083</v>
      </c>
      <c r="C6" t="s">
        <v>1084</v>
      </c>
      <c r="D6" t="s">
        <v>1085</v>
      </c>
      <c r="E6" t="s">
        <v>1086</v>
      </c>
      <c r="F6" t="s">
        <v>1087</v>
      </c>
      <c r="H6" s="199" t="s">
        <v>1088</v>
      </c>
      <c r="I6" s="54"/>
      <c r="K6" s="54"/>
      <c r="L6" s="54"/>
    </row>
    <row r="7" spans="1:12">
      <c r="A7" t="s">
        <v>1070</v>
      </c>
      <c r="B7" t="s">
        <v>1089</v>
      </c>
      <c r="C7" t="s">
        <v>1090</v>
      </c>
      <c r="D7" t="s">
        <v>1091</v>
      </c>
      <c r="E7" t="s">
        <v>1092</v>
      </c>
      <c r="F7" t="s">
        <v>1093</v>
      </c>
      <c r="H7" s="199"/>
      <c r="I7" s="53"/>
      <c r="K7" s="53"/>
      <c r="L7" s="53"/>
    </row>
    <row r="8" spans="1:12">
      <c r="A8" t="s">
        <v>1071</v>
      </c>
      <c r="B8" t="s">
        <v>1094</v>
      </c>
      <c r="C8" t="s">
        <v>1095</v>
      </c>
      <c r="D8" t="s">
        <v>1096</v>
      </c>
      <c r="E8" t="s">
        <v>1097</v>
      </c>
      <c r="F8" t="s">
        <v>1098</v>
      </c>
      <c r="H8" s="199"/>
      <c r="I8" s="53"/>
      <c r="K8" s="53"/>
      <c r="L8" s="53"/>
    </row>
    <row r="9" spans="1:12">
      <c r="A9" t="s">
        <v>1072</v>
      </c>
      <c r="B9" t="s">
        <v>364</v>
      </c>
      <c r="C9" t="s">
        <v>364</v>
      </c>
      <c r="D9" t="s">
        <v>364</v>
      </c>
      <c r="E9" t="s">
        <v>364</v>
      </c>
      <c r="F9" t="s">
        <v>364</v>
      </c>
      <c r="H9" s="199"/>
      <c r="I9" s="53"/>
      <c r="K9" s="53"/>
      <c r="L9" s="53"/>
    </row>
    <row r="10" spans="1:12">
      <c r="A10" t="s">
        <v>1073</v>
      </c>
      <c r="B10" t="s">
        <v>124</v>
      </c>
      <c r="C10" t="s">
        <v>124</v>
      </c>
      <c r="D10" t="s">
        <v>124</v>
      </c>
      <c r="E10" t="s">
        <v>124</v>
      </c>
      <c r="F10" t="s">
        <v>124</v>
      </c>
      <c r="H10" s="199"/>
      <c r="I10" s="52"/>
      <c r="K10" s="52"/>
      <c r="L10" s="52"/>
    </row>
    <row r="11" spans="1:12">
      <c r="A11" t="s">
        <v>1074</v>
      </c>
      <c r="H11" s="199"/>
      <c r="I11" s="52"/>
      <c r="K11" s="52"/>
      <c r="L11" s="52"/>
    </row>
    <row r="12" spans="1:12">
      <c r="A12" t="s">
        <v>1075</v>
      </c>
      <c r="H12" s="199"/>
      <c r="I12" s="52"/>
      <c r="K12" s="52"/>
      <c r="L12" s="52"/>
    </row>
    <row r="13" spans="1:12">
      <c r="A13" t="s">
        <v>1076</v>
      </c>
      <c r="H13" s="199"/>
      <c r="I13" s="52"/>
      <c r="K13" s="52"/>
      <c r="L13" s="52"/>
    </row>
    <row r="14" spans="1:12">
      <c r="H14" s="199"/>
    </row>
    <row r="15" spans="1:12">
      <c r="A15" t="s">
        <v>1077</v>
      </c>
      <c r="H15" s="199"/>
    </row>
    <row r="16" spans="1:12">
      <c r="A16" t="s">
        <v>1072</v>
      </c>
      <c r="H16" s="199"/>
    </row>
    <row r="17" spans="1:15">
      <c r="A17" t="s">
        <v>1073</v>
      </c>
      <c r="H17" s="199"/>
    </row>
    <row r="18" spans="1:15">
      <c r="A18" t="s">
        <v>1074</v>
      </c>
      <c r="H18" s="199"/>
    </row>
    <row r="19" spans="1:15">
      <c r="A19" t="s">
        <v>1075</v>
      </c>
      <c r="H19" s="199"/>
    </row>
    <row r="20" spans="1:15">
      <c r="A20" t="s">
        <v>1076</v>
      </c>
      <c r="H20" s="199"/>
    </row>
    <row r="21" spans="1:15">
      <c r="H21" s="199"/>
    </row>
    <row r="22" spans="1:15">
      <c r="A22" t="s">
        <v>1099</v>
      </c>
      <c r="B22" t="s">
        <v>1100</v>
      </c>
      <c r="C22" t="s">
        <v>1101</v>
      </c>
      <c r="D22" t="s">
        <v>1102</v>
      </c>
      <c r="E22" t="s">
        <v>1103</v>
      </c>
      <c r="F22" t="s">
        <v>1104</v>
      </c>
      <c r="H22" s="199"/>
    </row>
    <row r="23" spans="1:15">
      <c r="A23" t="s">
        <v>1105</v>
      </c>
      <c r="B23" t="s">
        <v>1106</v>
      </c>
      <c r="C23" t="s">
        <v>1107</v>
      </c>
      <c r="D23" t="s">
        <v>1108</v>
      </c>
      <c r="E23" t="s">
        <v>1109</v>
      </c>
      <c r="F23" t="s">
        <v>1110</v>
      </c>
      <c r="H23" s="199"/>
    </row>
    <row r="24" spans="1:15">
      <c r="A24" t="s">
        <v>1111</v>
      </c>
      <c r="B24" t="s">
        <v>364</v>
      </c>
      <c r="C24" t="s">
        <v>364</v>
      </c>
      <c r="D24" t="s">
        <v>364</v>
      </c>
      <c r="E24" t="s">
        <v>364</v>
      </c>
      <c r="F24" t="s">
        <v>364</v>
      </c>
      <c r="H24" s="199"/>
      <c r="K24" s="52"/>
      <c r="L24" s="52"/>
      <c r="M24" s="52"/>
      <c r="N24" s="52"/>
      <c r="O24" s="52"/>
    </row>
    <row r="25" spans="1:15">
      <c r="A25" t="s">
        <v>1112</v>
      </c>
      <c r="B25" t="s">
        <v>431</v>
      </c>
      <c r="C25" t="s">
        <v>1113</v>
      </c>
      <c r="D25" t="s">
        <v>116</v>
      </c>
      <c r="E25" t="s">
        <v>116</v>
      </c>
      <c r="F25" t="s">
        <v>1113</v>
      </c>
      <c r="H25" s="199"/>
      <c r="K25" s="52"/>
      <c r="L25" s="52"/>
      <c r="M25" s="52"/>
      <c r="N25" s="52"/>
      <c r="O25" s="52"/>
    </row>
    <row r="26" spans="1:15">
      <c r="H26" s="199"/>
      <c r="K26" s="52"/>
      <c r="L26" s="52"/>
      <c r="M26" s="52"/>
      <c r="N26" s="52"/>
      <c r="O26" s="52"/>
    </row>
    <row r="27" spans="1:15">
      <c r="A27" t="s">
        <v>1114</v>
      </c>
      <c r="H27" s="199"/>
      <c r="K27" s="54"/>
      <c r="L27" s="54"/>
      <c r="M27" s="52"/>
      <c r="N27" s="52"/>
      <c r="O27" s="52"/>
    </row>
    <row r="28" spans="1:15">
      <c r="A28" t="s">
        <v>1111</v>
      </c>
      <c r="H28" s="199"/>
      <c r="K28" s="53"/>
      <c r="L28" s="53"/>
      <c r="M28" s="52"/>
      <c r="N28" s="52"/>
      <c r="O28" s="52"/>
    </row>
    <row r="29" spans="1:15">
      <c r="A29" t="s">
        <v>1112</v>
      </c>
      <c r="H29" s="199"/>
      <c r="K29" s="53"/>
      <c r="L29" s="53"/>
      <c r="M29" s="52"/>
      <c r="N29" s="52"/>
      <c r="O29" s="52"/>
    </row>
    <row r="30" spans="1:15">
      <c r="H30" s="199"/>
      <c r="K30" s="53"/>
      <c r="L30" s="53"/>
      <c r="M30" s="52"/>
      <c r="N30" s="52"/>
      <c r="O30" s="52"/>
    </row>
    <row r="31" spans="1:15">
      <c r="H31" s="199"/>
      <c r="K31" s="53"/>
      <c r="L31" s="53"/>
      <c r="M31" s="52"/>
      <c r="N31" s="52"/>
      <c r="O31" s="52"/>
    </row>
    <row r="32" spans="1:15">
      <c r="A32" t="s">
        <v>1115</v>
      </c>
      <c r="B32" t="s">
        <v>816</v>
      </c>
      <c r="C32" t="s">
        <v>818</v>
      </c>
      <c r="D32" t="s">
        <v>1116</v>
      </c>
      <c r="E32" t="s">
        <v>1117</v>
      </c>
      <c r="F32" t="s">
        <v>1118</v>
      </c>
      <c r="H32" s="199"/>
      <c r="K32" s="53"/>
      <c r="L32" s="53"/>
      <c r="M32" s="52"/>
      <c r="N32" s="52"/>
      <c r="O32" s="52"/>
    </row>
    <row r="33" spans="1:15">
      <c r="A33" t="s">
        <v>1119</v>
      </c>
      <c r="B33" t="s">
        <v>1120</v>
      </c>
      <c r="C33" t="s">
        <v>1121</v>
      </c>
      <c r="D33" t="s">
        <v>1122</v>
      </c>
      <c r="E33" t="s">
        <v>1123</v>
      </c>
      <c r="F33" t="s">
        <v>1124</v>
      </c>
      <c r="H33" s="199"/>
      <c r="K33" s="53"/>
      <c r="L33" s="53"/>
      <c r="M33" s="52"/>
      <c r="N33" s="52"/>
      <c r="O33" s="52"/>
    </row>
    <row r="34" spans="1:15">
      <c r="A34" t="s">
        <v>1125</v>
      </c>
      <c r="H34" s="199"/>
      <c r="K34" s="53"/>
      <c r="L34" s="53"/>
      <c r="M34" s="52"/>
      <c r="N34" s="52"/>
      <c r="O34" s="52"/>
    </row>
    <row r="35" spans="1:15">
      <c r="A35" t="s">
        <v>1072</v>
      </c>
      <c r="B35" t="s">
        <v>364</v>
      </c>
      <c r="C35" t="s">
        <v>364</v>
      </c>
      <c r="D35" t="s">
        <v>364</v>
      </c>
      <c r="E35" t="s">
        <v>364</v>
      </c>
      <c r="F35" t="s">
        <v>364</v>
      </c>
      <c r="H35" s="199"/>
      <c r="K35" s="53"/>
      <c r="L35" s="53"/>
      <c r="M35" s="52"/>
      <c r="N35" s="52"/>
      <c r="O35" s="52"/>
    </row>
    <row r="36" spans="1:15">
      <c r="A36" t="s">
        <v>1073</v>
      </c>
      <c r="B36" t="s">
        <v>124</v>
      </c>
      <c r="C36" t="s">
        <v>124</v>
      </c>
      <c r="D36" t="s">
        <v>124</v>
      </c>
      <c r="E36" t="s">
        <v>124</v>
      </c>
      <c r="F36" t="s">
        <v>124</v>
      </c>
      <c r="H36" s="199"/>
      <c r="K36" s="53"/>
      <c r="L36" s="53"/>
      <c r="M36" s="52"/>
      <c r="N36" s="52"/>
      <c r="O36" s="52"/>
    </row>
    <row r="37" spans="1:15">
      <c r="H37" s="199"/>
      <c r="K37" s="52"/>
      <c r="L37" s="53"/>
      <c r="M37" s="52"/>
      <c r="N37" s="52"/>
      <c r="O37" s="52"/>
    </row>
    <row r="38" spans="1:15">
      <c r="A38" t="s">
        <v>1126</v>
      </c>
      <c r="H38" s="199"/>
      <c r="K38" s="53"/>
      <c r="L38" s="52"/>
      <c r="M38" s="52"/>
      <c r="N38" s="52"/>
      <c r="O38" s="52"/>
    </row>
    <row r="39" spans="1:15">
      <c r="A39" t="s">
        <v>1125</v>
      </c>
      <c r="H39" s="199"/>
      <c r="K39" s="53"/>
      <c r="L39" s="52"/>
      <c r="M39" s="52"/>
      <c r="N39" s="52"/>
      <c r="O39" s="52"/>
    </row>
    <row r="40" spans="1:15">
      <c r="H40" s="199"/>
      <c r="K40" s="53"/>
      <c r="L40" s="52"/>
      <c r="M40" s="52"/>
      <c r="N40" s="52"/>
      <c r="O40" s="52"/>
    </row>
    <row r="41" spans="1:15">
      <c r="A41" t="s">
        <v>1073</v>
      </c>
      <c r="H41" s="199"/>
      <c r="K41" s="53"/>
      <c r="L41" s="52"/>
      <c r="M41" s="52"/>
      <c r="N41" s="52"/>
      <c r="O41" s="52"/>
    </row>
    <row r="42" spans="1:15">
      <c r="H42" s="199"/>
      <c r="K42" s="53"/>
      <c r="L42" s="52"/>
      <c r="M42" s="52"/>
      <c r="N42" s="52"/>
      <c r="O42" s="52"/>
    </row>
    <row r="43" spans="1:15">
      <c r="H43" s="199"/>
      <c r="K43" s="53"/>
      <c r="L43" s="52"/>
      <c r="M43" s="52"/>
      <c r="N43" s="52"/>
      <c r="O43" s="52"/>
    </row>
    <row r="44" spans="1:15">
      <c r="A44" t="s">
        <v>1127</v>
      </c>
      <c r="B44" t="s">
        <v>1128</v>
      </c>
      <c r="C44" t="s">
        <v>1129</v>
      </c>
      <c r="D44" t="s">
        <v>1130</v>
      </c>
      <c r="E44" t="s">
        <v>1131</v>
      </c>
      <c r="F44" t="s">
        <v>1132</v>
      </c>
      <c r="H44" s="199"/>
      <c r="K44" s="53"/>
      <c r="L44" s="52"/>
      <c r="M44" s="52"/>
      <c r="N44" s="52"/>
      <c r="O44" s="52"/>
    </row>
    <row r="45" spans="1:15">
      <c r="A45" t="s">
        <v>1125</v>
      </c>
      <c r="B45">
        <v>2107</v>
      </c>
      <c r="C45">
        <v>2107</v>
      </c>
      <c r="D45">
        <v>2108</v>
      </c>
      <c r="E45">
        <v>2108</v>
      </c>
      <c r="F45">
        <v>2108</v>
      </c>
      <c r="J45" s="52"/>
      <c r="K45" s="53"/>
      <c r="L45" s="52"/>
      <c r="M45" s="52"/>
      <c r="N45" s="52"/>
      <c r="O45" s="52"/>
    </row>
    <row r="46" spans="1:15">
      <c r="A46" t="s">
        <v>1072</v>
      </c>
      <c r="J46" s="52"/>
      <c r="K46" s="52"/>
      <c r="L46" s="52"/>
      <c r="M46" s="52"/>
      <c r="N46" s="52"/>
      <c r="O46" s="52"/>
    </row>
    <row r="47" spans="1:15">
      <c r="A47" t="s">
        <v>1073</v>
      </c>
      <c r="B47" s="58" t="s">
        <v>150</v>
      </c>
      <c r="C47" s="58" t="s">
        <v>150</v>
      </c>
      <c r="D47" t="s">
        <v>155</v>
      </c>
      <c r="E47" t="s">
        <v>155</v>
      </c>
      <c r="F47" t="s">
        <v>155</v>
      </c>
    </row>
    <row r="49" spans="1:6">
      <c r="A49" t="s">
        <v>1133</v>
      </c>
      <c r="B49" t="s">
        <v>1134</v>
      </c>
      <c r="C49" t="s">
        <v>1135</v>
      </c>
      <c r="D49" t="s">
        <v>1136</v>
      </c>
      <c r="E49" t="s">
        <v>1137</v>
      </c>
      <c r="F49" t="s">
        <v>1138</v>
      </c>
    </row>
    <row r="50" spans="1:6">
      <c r="A50" t="s">
        <v>1125</v>
      </c>
      <c r="B50">
        <v>2107</v>
      </c>
      <c r="C50">
        <v>2107</v>
      </c>
      <c r="D50">
        <v>2108</v>
      </c>
      <c r="E50">
        <v>2108</v>
      </c>
      <c r="F50">
        <v>2108</v>
      </c>
    </row>
    <row r="51" spans="1:6">
      <c r="A51" t="s">
        <v>1072</v>
      </c>
    </row>
    <row r="52" spans="1:6">
      <c r="A52" t="s">
        <v>1073</v>
      </c>
    </row>
    <row r="54" spans="1:6">
      <c r="A54" t="s">
        <v>1139</v>
      </c>
      <c r="B54" t="s">
        <v>1140</v>
      </c>
      <c r="C54" t="s">
        <v>1141</v>
      </c>
      <c r="D54" t="s">
        <v>1142</v>
      </c>
      <c r="E54" t="s">
        <v>1143</v>
      </c>
      <c r="F54" t="s">
        <v>1144</v>
      </c>
    </row>
    <row r="55" spans="1:6">
      <c r="A55" t="s">
        <v>1125</v>
      </c>
      <c r="B55">
        <v>2109</v>
      </c>
      <c r="C55">
        <v>2109</v>
      </c>
      <c r="D55">
        <v>2109</v>
      </c>
      <c r="E55">
        <v>2109</v>
      </c>
      <c r="F55">
        <v>2109</v>
      </c>
    </row>
    <row r="56" spans="1:6">
      <c r="A56" t="s">
        <v>1072</v>
      </c>
    </row>
    <row r="57" spans="1:6">
      <c r="A57" t="s">
        <v>1073</v>
      </c>
    </row>
    <row r="59" spans="1:6">
      <c r="A59" t="s">
        <v>1145</v>
      </c>
      <c r="B59" t="s">
        <v>1146</v>
      </c>
      <c r="C59" t="s">
        <v>1147</v>
      </c>
      <c r="D59" t="s">
        <v>1148</v>
      </c>
      <c r="E59" t="s">
        <v>1149</v>
      </c>
    </row>
    <row r="61" spans="1:6">
      <c r="A61" t="s">
        <v>1150</v>
      </c>
    </row>
    <row r="62" spans="1:6">
      <c r="A62" t="s">
        <v>1151</v>
      </c>
    </row>
    <row r="63" spans="1:6">
      <c r="A63" t="s">
        <v>1152</v>
      </c>
    </row>
    <row r="64" spans="1:6">
      <c r="A64" t="s">
        <v>1153</v>
      </c>
    </row>
    <row r="65" spans="1:1">
      <c r="A65" t="s">
        <v>1154</v>
      </c>
    </row>
  </sheetData>
  <mergeCells count="1">
    <mergeCell ref="H6:H44"/>
  </mergeCells>
  <phoneticPr fontId="13" type="noConversion"/>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B46"/>
  <sheetViews>
    <sheetView topLeftCell="A13" workbookViewId="0">
      <pane xSplit="1" topLeftCell="B1" activePane="topRight" state="frozen"/>
      <selection activeCell="B32" sqref="B32"/>
      <selection pane="topRight" activeCell="B26" sqref="B26"/>
    </sheetView>
  </sheetViews>
  <sheetFormatPr baseColWidth="10" defaultColWidth="11.44140625" defaultRowHeight="14.4"/>
  <cols>
    <col min="1" max="1" width="91.5546875" customWidth="1"/>
    <col min="2" max="2" width="72" customWidth="1"/>
    <col min="3" max="4" width="35.33203125" customWidth="1"/>
  </cols>
  <sheetData>
    <row r="1" spans="1:2">
      <c r="A1" s="4" t="s">
        <v>41</v>
      </c>
      <c r="B1" s="26"/>
    </row>
    <row r="2" spans="1:2">
      <c r="A2" s="1" t="s">
        <v>1067</v>
      </c>
      <c r="B2" s="15" t="str">
        <f>Informationen!$B$2</f>
        <v>ITSG -- AP400 DiGeN</v>
      </c>
    </row>
    <row r="3" spans="1:2">
      <c r="A3" s="2" t="s">
        <v>2</v>
      </c>
      <c r="B3" s="3">
        <f>Informationen!$B$3</f>
        <v>43698</v>
      </c>
    </row>
    <row r="4" spans="1:2">
      <c r="A4" s="1" t="s">
        <v>44</v>
      </c>
      <c r="B4" s="48" t="str">
        <f>Informationen!$B$4</f>
        <v>0.00.011</v>
      </c>
    </row>
    <row r="5" spans="1:2">
      <c r="A5" s="6"/>
      <c r="B5" s="15"/>
    </row>
    <row r="6" spans="1:2">
      <c r="A6" s="37" t="s">
        <v>1155</v>
      </c>
      <c r="B6" s="1" t="s">
        <v>1156</v>
      </c>
    </row>
    <row r="7" spans="1:2">
      <c r="A7" s="28" t="s">
        <v>1157</v>
      </c>
      <c r="B7" s="29" t="s">
        <v>1158</v>
      </c>
    </row>
    <row r="8" spans="1:2">
      <c r="A8" s="37" t="s">
        <v>1159</v>
      </c>
      <c r="B8" s="1" t="s">
        <v>1160</v>
      </c>
    </row>
    <row r="9" spans="1:2">
      <c r="A9" s="28" t="s">
        <v>1161</v>
      </c>
      <c r="B9" s="29"/>
    </row>
    <row r="11" spans="1:2">
      <c r="A11" s="12" t="s">
        <v>1068</v>
      </c>
      <c r="B11" s="25" t="s">
        <v>1162</v>
      </c>
    </row>
    <row r="12" spans="1:2">
      <c r="A12" s="6" t="s">
        <v>1070</v>
      </c>
      <c r="B12" s="46" t="s">
        <v>1163</v>
      </c>
    </row>
    <row r="13" spans="1:2">
      <c r="A13" s="6" t="s">
        <v>1164</v>
      </c>
      <c r="B13" s="1" t="s">
        <v>1165</v>
      </c>
    </row>
    <row r="14" spans="1:2">
      <c r="A14" s="6" t="s">
        <v>1072</v>
      </c>
      <c r="B14" s="1" t="s">
        <v>364</v>
      </c>
    </row>
    <row r="15" spans="1:2">
      <c r="A15" s="6" t="s">
        <v>1166</v>
      </c>
      <c r="B15" s="47"/>
    </row>
    <row r="16" spans="1:2">
      <c r="A16" s="6" t="s">
        <v>1167</v>
      </c>
      <c r="B16" s="1"/>
    </row>
    <row r="17" spans="1:2">
      <c r="A17" s="6" t="s">
        <v>1073</v>
      </c>
      <c r="B17" s="1" t="s">
        <v>124</v>
      </c>
    </row>
    <row r="18" spans="1:2">
      <c r="A18" s="6" t="s">
        <v>73</v>
      </c>
      <c r="B18" s="1" t="s">
        <v>1168</v>
      </c>
    </row>
    <row r="19" spans="1:2">
      <c r="A19" s="6" t="s">
        <v>1074</v>
      </c>
      <c r="B19" s="1" t="s">
        <v>1168</v>
      </c>
    </row>
    <row r="20" spans="1:2">
      <c r="A20" s="6"/>
      <c r="B20" s="1"/>
    </row>
    <row r="21" spans="1:2">
      <c r="A21" s="6" t="s">
        <v>1169</v>
      </c>
      <c r="B21" s="1"/>
    </row>
    <row r="22" spans="1:2">
      <c r="A22" s="6" t="s">
        <v>1072</v>
      </c>
      <c r="B22" s="1"/>
    </row>
    <row r="23" spans="1:2">
      <c r="A23" s="6" t="s">
        <v>1073</v>
      </c>
      <c r="B23" s="1"/>
    </row>
    <row r="24" spans="1:2">
      <c r="A24" s="6"/>
      <c r="B24" s="1"/>
    </row>
    <row r="25" spans="1:2">
      <c r="A25" s="6" t="s">
        <v>1170</v>
      </c>
      <c r="B25" s="104" t="s">
        <v>1171</v>
      </c>
    </row>
    <row r="26" spans="1:2">
      <c r="A26" s="6" t="s">
        <v>1172</v>
      </c>
      <c r="B26" s="1" t="s">
        <v>1173</v>
      </c>
    </row>
    <row r="27" spans="1:2">
      <c r="A27" s="6"/>
      <c r="B27" s="1"/>
    </row>
    <row r="28" spans="1:2">
      <c r="A28" s="6" t="s">
        <v>1099</v>
      </c>
      <c r="B28" s="46" t="s">
        <v>1174</v>
      </c>
    </row>
    <row r="29" spans="1:2">
      <c r="A29" s="6" t="s">
        <v>1105</v>
      </c>
      <c r="B29" s="6" t="s">
        <v>1175</v>
      </c>
    </row>
    <row r="30" spans="1:2">
      <c r="A30" s="6" t="s">
        <v>1111</v>
      </c>
      <c r="B30" s="1" t="s">
        <v>364</v>
      </c>
    </row>
    <row r="31" spans="1:2">
      <c r="A31" s="6" t="s">
        <v>1112</v>
      </c>
      <c r="B31" s="1" t="s">
        <v>116</v>
      </c>
    </row>
    <row r="32" spans="1:2">
      <c r="A32" s="6"/>
      <c r="B32" s="1"/>
    </row>
    <row r="33" spans="1:2">
      <c r="A33" s="6" t="s">
        <v>1176</v>
      </c>
      <c r="B33" s="1"/>
    </row>
    <row r="34" spans="1:2">
      <c r="A34" s="6" t="s">
        <v>1111</v>
      </c>
      <c r="B34" s="1"/>
    </row>
    <row r="35" spans="1:2">
      <c r="A35" s="6" t="s">
        <v>1112</v>
      </c>
      <c r="B35" s="1"/>
    </row>
    <row r="36" spans="1:2">
      <c r="A36" s="6"/>
      <c r="B36" s="1"/>
    </row>
    <row r="37" spans="1:2">
      <c r="A37" s="1" t="s">
        <v>1177</v>
      </c>
      <c r="B37" s="15"/>
    </row>
    <row r="38" spans="1:2">
      <c r="A38" s="1" t="s">
        <v>1178</v>
      </c>
      <c r="B38" s="15"/>
    </row>
    <row r="39" spans="1:2">
      <c r="A39" s="51" t="s">
        <v>1179</v>
      </c>
      <c r="B39" s="15"/>
    </row>
    <row r="40" spans="1:2">
      <c r="A40" s="51" t="s">
        <v>1179</v>
      </c>
      <c r="B40" s="15"/>
    </row>
    <row r="41" spans="1:2">
      <c r="A41" s="6"/>
      <c r="B41" s="1"/>
    </row>
    <row r="42" spans="1:2">
      <c r="A42" s="6" t="s">
        <v>1180</v>
      </c>
      <c r="B42" s="1"/>
    </row>
    <row r="43" spans="1:2">
      <c r="A43" s="6"/>
      <c r="B43" s="1"/>
    </row>
    <row r="44" spans="1:2">
      <c r="A44" s="6" t="s">
        <v>1151</v>
      </c>
      <c r="B44" s="1"/>
    </row>
    <row r="45" spans="1:2">
      <c r="A45" s="6" t="s">
        <v>1152</v>
      </c>
      <c r="B45" s="1"/>
    </row>
    <row r="46" spans="1:2" ht="63" customHeight="1">
      <c r="A46" s="42" t="s">
        <v>1181</v>
      </c>
      <c r="B46" s="43"/>
    </row>
  </sheetData>
  <pageMargins left="0.7" right="0.7" top="0.78740157499999996" bottom="0.78740157499999996" header="0.3" footer="0.3"/>
  <pageSetup paperSize="9" orientation="landscape"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G36"/>
  <sheetViews>
    <sheetView topLeftCell="A9" workbookViewId="0">
      <selection activeCell="A33" sqref="A33"/>
    </sheetView>
  </sheetViews>
  <sheetFormatPr baseColWidth="10" defaultColWidth="11.44140625" defaultRowHeight="14.4"/>
  <cols>
    <col min="1" max="1" width="33.44140625" customWidth="1"/>
    <col min="2" max="4" width="30.6640625" customWidth="1"/>
    <col min="5" max="5" width="31.5546875" customWidth="1"/>
    <col min="6" max="7" width="30" customWidth="1"/>
  </cols>
  <sheetData>
    <row r="1" spans="1:7">
      <c r="A1" s="4" t="s">
        <v>41</v>
      </c>
      <c r="B1" s="26"/>
    </row>
    <row r="2" spans="1:7">
      <c r="A2" s="1" t="s">
        <v>1067</v>
      </c>
      <c r="B2" s="15" t="str">
        <f>Informationen!$B$2</f>
        <v>ITSG -- AP400 DiGeN</v>
      </c>
    </row>
    <row r="3" spans="1:7">
      <c r="A3" s="2" t="s">
        <v>2</v>
      </c>
      <c r="B3" s="3">
        <f>Informationen!$B$3</f>
        <v>43698</v>
      </c>
    </row>
    <row r="4" spans="1:7">
      <c r="A4" s="1" t="s">
        <v>44</v>
      </c>
      <c r="B4" s="48" t="str">
        <f>Informationen!$B$4</f>
        <v>0.00.011</v>
      </c>
    </row>
    <row r="5" spans="1:7">
      <c r="B5" s="27"/>
    </row>
    <row r="6" spans="1:7">
      <c r="A6" s="28" t="s">
        <v>1161</v>
      </c>
      <c r="B6" s="29" t="s">
        <v>1743</v>
      </c>
    </row>
    <row r="8" spans="1:7">
      <c r="A8" s="12" t="s">
        <v>1068</v>
      </c>
      <c r="B8" s="12" t="s">
        <v>1737</v>
      </c>
      <c r="C8" s="12" t="s">
        <v>1738</v>
      </c>
      <c r="D8" s="12" t="s">
        <v>1739</v>
      </c>
      <c r="E8" s="25" t="s">
        <v>1740</v>
      </c>
      <c r="F8" s="25" t="s">
        <v>1741</v>
      </c>
      <c r="G8" s="25" t="s">
        <v>1742</v>
      </c>
    </row>
    <row r="9" spans="1:7">
      <c r="A9" s="6" t="s">
        <v>1182</v>
      </c>
      <c r="B9" s="6" t="s">
        <v>1183</v>
      </c>
      <c r="C9" s="6" t="s">
        <v>916</v>
      </c>
      <c r="D9" s="6" t="s">
        <v>916</v>
      </c>
      <c r="E9" s="6" t="s">
        <v>1184</v>
      </c>
      <c r="F9" s="6" t="s">
        <v>916</v>
      </c>
      <c r="G9" s="6" t="s">
        <v>916</v>
      </c>
    </row>
    <row r="10" spans="1:7">
      <c r="A10" s="6" t="s">
        <v>1185</v>
      </c>
      <c r="B10" s="6" t="s">
        <v>1186</v>
      </c>
      <c r="C10" s="6" t="s">
        <v>916</v>
      </c>
      <c r="D10" s="6" t="s">
        <v>916</v>
      </c>
      <c r="E10" s="6" t="s">
        <v>1187</v>
      </c>
      <c r="F10" s="6" t="s">
        <v>916</v>
      </c>
      <c r="G10" s="6" t="s">
        <v>916</v>
      </c>
    </row>
    <row r="11" spans="1:7">
      <c r="A11" s="6" t="s">
        <v>1188</v>
      </c>
      <c r="B11" s="6" t="s">
        <v>1189</v>
      </c>
      <c r="C11" s="6"/>
      <c r="D11" s="1"/>
      <c r="E11" s="6" t="s">
        <v>1190</v>
      </c>
      <c r="F11" s="6"/>
      <c r="G11" s="1"/>
    </row>
    <row r="12" spans="1:7">
      <c r="A12" s="6" t="s">
        <v>1191</v>
      </c>
      <c r="B12" s="6" t="s">
        <v>1192</v>
      </c>
      <c r="C12" s="6"/>
      <c r="D12" s="1"/>
      <c r="E12" s="6" t="s">
        <v>1193</v>
      </c>
      <c r="F12" s="6"/>
      <c r="G12" s="1"/>
    </row>
    <row r="13" spans="1:7">
      <c r="A13" s="6" t="s">
        <v>1072</v>
      </c>
      <c r="B13" s="143" t="s">
        <v>364</v>
      </c>
      <c r="C13" s="6"/>
      <c r="D13" s="6"/>
      <c r="E13" s="6" t="s">
        <v>364</v>
      </c>
      <c r="F13" s="6"/>
      <c r="G13" s="6"/>
    </row>
    <row r="14" spans="1:7">
      <c r="A14" s="6" t="s">
        <v>1073</v>
      </c>
      <c r="B14" s="6" t="s">
        <v>116</v>
      </c>
      <c r="C14" s="6"/>
      <c r="D14" s="6"/>
      <c r="E14" s="6" t="s">
        <v>116</v>
      </c>
      <c r="F14" s="6"/>
      <c r="G14" s="6"/>
    </row>
    <row r="15" spans="1:7">
      <c r="A15" s="6" t="s">
        <v>1074</v>
      </c>
      <c r="B15" s="8" t="s">
        <v>68</v>
      </c>
      <c r="C15" s="1"/>
      <c r="D15" s="1"/>
      <c r="E15" s="8" t="s">
        <v>68</v>
      </c>
      <c r="F15" s="1"/>
      <c r="G15" s="1"/>
    </row>
    <row r="16" spans="1:7">
      <c r="A16" s="6" t="s">
        <v>1075</v>
      </c>
      <c r="B16" s="6" t="s">
        <v>774</v>
      </c>
      <c r="C16" s="6"/>
      <c r="D16" s="6"/>
      <c r="E16" s="6" t="s">
        <v>774</v>
      </c>
      <c r="F16" s="6"/>
      <c r="G16" s="6"/>
    </row>
    <row r="17" spans="1:7">
      <c r="A17" s="6" t="s">
        <v>1076</v>
      </c>
      <c r="B17" s="8" t="s">
        <v>777</v>
      </c>
      <c r="C17" s="8"/>
      <c r="D17" s="8"/>
      <c r="E17" s="8" t="s">
        <v>777</v>
      </c>
      <c r="F17" s="8"/>
      <c r="G17" s="8"/>
    </row>
    <row r="18" spans="1:7">
      <c r="A18" s="6"/>
      <c r="B18" s="8"/>
      <c r="C18" s="1"/>
      <c r="D18" s="1"/>
      <c r="E18" s="8"/>
      <c r="F18" s="8"/>
      <c r="G18" s="8"/>
    </row>
    <row r="19" spans="1:7">
      <c r="A19" s="6" t="s">
        <v>1195</v>
      </c>
      <c r="B19" s="8" t="s">
        <v>1196</v>
      </c>
      <c r="C19" s="1"/>
      <c r="D19" s="1"/>
      <c r="E19" s="8" t="s">
        <v>1197</v>
      </c>
      <c r="F19" s="8"/>
      <c r="G19" s="8"/>
    </row>
    <row r="20" spans="1:7">
      <c r="A20" s="6" t="s">
        <v>1198</v>
      </c>
      <c r="B20" s="8" t="s">
        <v>1199</v>
      </c>
      <c r="C20" s="1"/>
      <c r="D20" s="1"/>
      <c r="E20" s="8" t="s">
        <v>1200</v>
      </c>
      <c r="F20" s="8"/>
      <c r="G20" s="8"/>
    </row>
    <row r="21" spans="1:7">
      <c r="A21" s="6" t="s">
        <v>1201</v>
      </c>
      <c r="B21" s="8" t="s">
        <v>1202</v>
      </c>
      <c r="C21" s="1"/>
      <c r="D21" s="1"/>
      <c r="E21" s="8" t="s">
        <v>1203</v>
      </c>
      <c r="F21" s="8"/>
      <c r="G21" s="8"/>
    </row>
    <row r="22" spans="1:7">
      <c r="A22" s="6" t="s">
        <v>1734</v>
      </c>
      <c r="B22" s="8" t="s">
        <v>1204</v>
      </c>
      <c r="C22" s="1"/>
      <c r="D22" s="1"/>
      <c r="E22" s="8" t="s">
        <v>1204</v>
      </c>
      <c r="F22" s="8"/>
      <c r="G22" s="8"/>
    </row>
    <row r="23" spans="1:7">
      <c r="A23" s="6" t="s">
        <v>1735</v>
      </c>
      <c r="B23" s="8" t="s">
        <v>1205</v>
      </c>
      <c r="C23" s="1"/>
      <c r="D23" s="1"/>
      <c r="E23" s="8" t="s">
        <v>1206</v>
      </c>
      <c r="F23" s="8"/>
      <c r="G23" s="8"/>
    </row>
    <row r="24" spans="1:7">
      <c r="A24" s="6"/>
      <c r="B24" s="6"/>
      <c r="C24" s="1"/>
      <c r="D24" s="1"/>
      <c r="E24" s="6"/>
      <c r="F24" s="1"/>
      <c r="G24" s="1"/>
    </row>
    <row r="25" spans="1:7">
      <c r="A25" s="6" t="s">
        <v>1207</v>
      </c>
      <c r="B25" s="6" t="s">
        <v>1743</v>
      </c>
      <c r="C25" s="6"/>
      <c r="D25" s="6"/>
      <c r="E25" s="6" t="s">
        <v>1743</v>
      </c>
      <c r="F25" s="6"/>
      <c r="G25" s="6"/>
    </row>
    <row r="26" spans="1:7">
      <c r="A26" s="6"/>
      <c r="B26" s="6"/>
      <c r="C26" s="1"/>
      <c r="D26" s="1"/>
      <c r="E26" s="6"/>
      <c r="F26" s="1"/>
      <c r="G26" s="1"/>
    </row>
    <row r="27" spans="1:7">
      <c r="A27" s="6" t="s">
        <v>1208</v>
      </c>
      <c r="B27" s="8" t="s">
        <v>1209</v>
      </c>
      <c r="C27" s="8" t="s">
        <v>1744</v>
      </c>
      <c r="D27" s="8" t="s">
        <v>1746</v>
      </c>
      <c r="E27" s="8" t="s">
        <v>1209</v>
      </c>
      <c r="F27" s="8" t="s">
        <v>1748</v>
      </c>
      <c r="G27" s="8" t="s">
        <v>1751</v>
      </c>
    </row>
    <row r="28" spans="1:7">
      <c r="A28" s="6" t="s">
        <v>1210</v>
      </c>
      <c r="B28" s="8" t="s">
        <v>1211</v>
      </c>
      <c r="C28" s="8" t="s">
        <v>1745</v>
      </c>
      <c r="D28" s="8" t="s">
        <v>1747</v>
      </c>
      <c r="E28" s="8" t="s">
        <v>1211</v>
      </c>
      <c r="F28" s="8" t="s">
        <v>1749</v>
      </c>
      <c r="G28" s="8" t="s">
        <v>1750</v>
      </c>
    </row>
    <row r="29" spans="1:7">
      <c r="A29" s="1"/>
      <c r="B29" s="1"/>
      <c r="C29" s="1"/>
      <c r="D29" s="1"/>
      <c r="E29" s="1"/>
      <c r="F29" s="1"/>
      <c r="G29" s="1"/>
    </row>
    <row r="30" spans="1:7" ht="15" customHeight="1">
      <c r="A30" s="1" t="s">
        <v>1752</v>
      </c>
      <c r="B30" s="1" t="s">
        <v>1753</v>
      </c>
      <c r="C30" s="1"/>
      <c r="D30" s="1"/>
      <c r="E30" s="1" t="s">
        <v>1753</v>
      </c>
      <c r="F30" s="1"/>
      <c r="G30" s="1"/>
    </row>
    <row r="31" spans="1:7">
      <c r="A31" s="1" t="s">
        <v>1754</v>
      </c>
      <c r="B31" s="1" t="s">
        <v>1755</v>
      </c>
      <c r="C31" s="1"/>
      <c r="D31" s="1"/>
      <c r="E31" s="1" t="s">
        <v>1755</v>
      </c>
      <c r="F31" s="1"/>
      <c r="G31" s="1"/>
    </row>
    <row r="32" spans="1:7">
      <c r="A32" s="1" t="s">
        <v>1756</v>
      </c>
      <c r="B32" s="1" t="s">
        <v>1757</v>
      </c>
      <c r="C32" s="1"/>
      <c r="D32" s="1"/>
      <c r="E32" s="1" t="s">
        <v>1757</v>
      </c>
      <c r="F32" s="1"/>
      <c r="G32" s="1"/>
    </row>
    <row r="33" spans="1:7">
      <c r="A33" s="1" t="s">
        <v>1758</v>
      </c>
      <c r="B33" s="1" t="s">
        <v>1759</v>
      </c>
      <c r="C33" s="1"/>
      <c r="D33" s="1"/>
      <c r="E33" s="1" t="s">
        <v>1759</v>
      </c>
      <c r="F33" s="1"/>
      <c r="G33" s="1"/>
    </row>
    <row r="34" spans="1:7">
      <c r="A34" s="1"/>
      <c r="B34" s="1"/>
      <c r="C34" s="1"/>
      <c r="D34" s="1"/>
      <c r="E34" s="1"/>
      <c r="F34" s="1"/>
      <c r="G34" s="1"/>
    </row>
    <row r="35" spans="1:7">
      <c r="A35" s="1"/>
      <c r="B35" s="1"/>
      <c r="C35" s="1"/>
      <c r="D35" s="1"/>
      <c r="E35" s="1"/>
      <c r="F35" s="1"/>
      <c r="G35" s="1"/>
    </row>
    <row r="36" spans="1:7">
      <c r="A36" s="189"/>
      <c r="B36" s="189"/>
      <c r="C36" s="193"/>
      <c r="D36" s="193"/>
      <c r="E36" s="189"/>
      <c r="F36" s="189"/>
      <c r="G36" s="189"/>
    </row>
  </sheetData>
  <phoneticPr fontId="13" type="noConversion"/>
  <pageMargins left="0.7" right="0.7" top="0.78740157499999996" bottom="0.78740157499999996" header="0.3" footer="0.3"/>
  <pageSetup paperSize="9" orientation="landscape"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FDB9A-6764-457A-87D4-67FC54DE5130}">
  <dimension ref="A1:L22"/>
  <sheetViews>
    <sheetView workbookViewId="0">
      <selection activeCell="B4" sqref="B4"/>
    </sheetView>
  </sheetViews>
  <sheetFormatPr baseColWidth="10" defaultRowHeight="14.4"/>
  <cols>
    <col min="1" max="1" width="7.109375" style="188" customWidth="1"/>
    <col min="2" max="2" width="20.6640625" style="188" bestFit="1" customWidth="1"/>
    <col min="3" max="3" width="11.44140625" style="188"/>
    <col min="4" max="4" width="12.44140625" style="188" bestFit="1" customWidth="1"/>
    <col min="5" max="6" width="14.44140625" style="188" bestFit="1" customWidth="1"/>
    <col min="7" max="7" width="13.44140625" style="188" bestFit="1" customWidth="1"/>
    <col min="8" max="8" width="14.44140625" style="188" bestFit="1" customWidth="1"/>
    <col min="9" max="10" width="14.44140625" style="188" customWidth="1"/>
    <col min="11" max="12" width="14.44140625" style="188" bestFit="1" customWidth="1"/>
  </cols>
  <sheetData>
    <row r="1" spans="1:12">
      <c r="A1" s="188" t="s">
        <v>114</v>
      </c>
      <c r="B1" s="188" t="s">
        <v>908</v>
      </c>
      <c r="C1" s="188" t="s">
        <v>1282</v>
      </c>
      <c r="D1" s="188" t="s">
        <v>1705</v>
      </c>
      <c r="E1" s="188" t="s">
        <v>1706</v>
      </c>
      <c r="F1" s="188" t="s">
        <v>1073</v>
      </c>
      <c r="G1" s="188" t="s">
        <v>1215</v>
      </c>
      <c r="H1" s="188" t="s">
        <v>1729</v>
      </c>
      <c r="I1" s="188" t="s">
        <v>1730</v>
      </c>
      <c r="J1" s="188" t="s">
        <v>1731</v>
      </c>
      <c r="K1" s="188" t="s">
        <v>1707</v>
      </c>
      <c r="L1" s="188" t="s">
        <v>1708</v>
      </c>
    </row>
    <row r="2" spans="1:12">
      <c r="A2" s="188" t="s">
        <v>1709</v>
      </c>
      <c r="B2" s="188" t="s">
        <v>121</v>
      </c>
      <c r="C2" s="188" t="s">
        <v>1072</v>
      </c>
      <c r="D2" s="188" t="s">
        <v>1212</v>
      </c>
      <c r="E2" s="188" t="s">
        <v>364</v>
      </c>
      <c r="F2" s="188" t="s">
        <v>431</v>
      </c>
      <c r="G2" s="188" t="s">
        <v>68</v>
      </c>
      <c r="H2" s="188" t="s">
        <v>774</v>
      </c>
      <c r="I2" s="188" t="s">
        <v>777</v>
      </c>
    </row>
    <row r="3" spans="1:12">
      <c r="A3" s="188" t="s">
        <v>1709</v>
      </c>
      <c r="B3" s="188" t="s">
        <v>121</v>
      </c>
      <c r="C3" s="188" t="s">
        <v>1710</v>
      </c>
      <c r="K3" s="188" t="s">
        <v>1216</v>
      </c>
      <c r="L3" s="188" t="s">
        <v>1218</v>
      </c>
    </row>
    <row r="4" spans="1:12">
      <c r="A4" s="188" t="s">
        <v>1711</v>
      </c>
      <c r="B4" s="188" t="s">
        <v>121</v>
      </c>
      <c r="C4" s="188" t="s">
        <v>1072</v>
      </c>
      <c r="D4" s="188" t="s">
        <v>1213</v>
      </c>
      <c r="E4" s="188" t="s">
        <v>364</v>
      </c>
      <c r="F4" s="188" t="s">
        <v>116</v>
      </c>
      <c r="G4" s="188" t="s">
        <v>68</v>
      </c>
      <c r="H4" s="188" t="s">
        <v>774</v>
      </c>
      <c r="I4" s="188" t="s">
        <v>777</v>
      </c>
    </row>
    <row r="5" spans="1:12">
      <c r="A5" s="188" t="s">
        <v>1711</v>
      </c>
      <c r="B5" s="188" t="s">
        <v>121</v>
      </c>
      <c r="C5" s="188" t="s">
        <v>1710</v>
      </c>
      <c r="K5" s="188" t="s">
        <v>1217</v>
      </c>
      <c r="L5" s="188" t="s">
        <v>1712</v>
      </c>
    </row>
    <row r="6" spans="1:12">
      <c r="A6" s="188" t="s">
        <v>1713</v>
      </c>
      <c r="B6" s="188" t="s">
        <v>373</v>
      </c>
      <c r="C6" s="188" t="s">
        <v>1072</v>
      </c>
      <c r="D6" s="188" t="s">
        <v>1219</v>
      </c>
      <c r="E6" s="188" t="s">
        <v>364</v>
      </c>
      <c r="F6" s="188" t="s">
        <v>124</v>
      </c>
      <c r="G6" s="188" t="s">
        <v>68</v>
      </c>
      <c r="H6" s="188" t="s">
        <v>774</v>
      </c>
      <c r="I6" s="188" t="s">
        <v>777</v>
      </c>
    </row>
    <row r="7" spans="1:12">
      <c r="A7" s="188" t="s">
        <v>1713</v>
      </c>
      <c r="B7" s="188" t="s">
        <v>1320</v>
      </c>
      <c r="C7" s="188" t="s">
        <v>1072</v>
      </c>
      <c r="D7" s="188" t="s">
        <v>1220</v>
      </c>
      <c r="E7" s="188" t="s">
        <v>374</v>
      </c>
    </row>
    <row r="8" spans="1:12">
      <c r="A8" s="188" t="s">
        <v>1709</v>
      </c>
      <c r="B8" s="188" t="s">
        <v>1320</v>
      </c>
      <c r="C8" s="188" t="s">
        <v>1710</v>
      </c>
      <c r="K8" s="188" t="s">
        <v>1146</v>
      </c>
      <c r="L8" s="188" t="s">
        <v>1223</v>
      </c>
    </row>
    <row r="9" spans="1:12">
      <c r="A9" s="188" t="s">
        <v>1711</v>
      </c>
      <c r="B9" s="188" t="s">
        <v>1320</v>
      </c>
      <c r="C9" s="188" t="s">
        <v>1710</v>
      </c>
      <c r="K9" s="188" t="s">
        <v>1222</v>
      </c>
      <c r="L9" s="188" t="s">
        <v>1224</v>
      </c>
    </row>
    <row r="10" spans="1:12">
      <c r="A10" s="188" t="s">
        <v>1713</v>
      </c>
      <c r="B10" s="188" t="s">
        <v>1227</v>
      </c>
      <c r="C10" s="188" t="s">
        <v>1072</v>
      </c>
      <c r="D10" s="188" t="s">
        <v>1226</v>
      </c>
      <c r="E10" s="188" t="s">
        <v>374</v>
      </c>
    </row>
    <row r="11" spans="1:12">
      <c r="A11" s="188" t="s">
        <v>1709</v>
      </c>
      <c r="B11" s="188" t="s">
        <v>1227</v>
      </c>
      <c r="C11" s="188" t="s">
        <v>1710</v>
      </c>
      <c r="K11" s="188" t="s">
        <v>1228</v>
      </c>
      <c r="L11" s="188" t="s">
        <v>1230</v>
      </c>
    </row>
    <row r="12" spans="1:12">
      <c r="A12" s="188" t="s">
        <v>1711</v>
      </c>
      <c r="B12" s="188" t="s">
        <v>1227</v>
      </c>
      <c r="C12" s="188" t="s">
        <v>1710</v>
      </c>
      <c r="K12" s="188" t="s">
        <v>1229</v>
      </c>
      <c r="L12" s="188" t="s">
        <v>1231</v>
      </c>
    </row>
    <row r="13" spans="1:12">
      <c r="A13" s="188" t="s">
        <v>1713</v>
      </c>
      <c r="B13" s="188" t="s">
        <v>166</v>
      </c>
      <c r="C13" s="188" t="s">
        <v>1072</v>
      </c>
      <c r="D13" s="188" t="s">
        <v>1232</v>
      </c>
      <c r="E13" s="188" t="s">
        <v>374</v>
      </c>
    </row>
    <row r="14" spans="1:12">
      <c r="A14" s="188" t="s">
        <v>1709</v>
      </c>
      <c r="B14" s="188" t="s">
        <v>166</v>
      </c>
      <c r="C14" s="188" t="s">
        <v>1710</v>
      </c>
      <c r="K14" s="188" t="s">
        <v>1233</v>
      </c>
      <c r="L14" s="188" t="s">
        <v>1235</v>
      </c>
    </row>
    <row r="15" spans="1:12">
      <c r="A15" s="188" t="s">
        <v>1711</v>
      </c>
      <c r="B15" s="188" t="s">
        <v>166</v>
      </c>
      <c r="C15" s="188" t="s">
        <v>1710</v>
      </c>
      <c r="K15" s="188" t="s">
        <v>1234</v>
      </c>
      <c r="L15" s="188" t="s">
        <v>1236</v>
      </c>
    </row>
    <row r="16" spans="1:12">
      <c r="A16" s="188" t="s">
        <v>1713</v>
      </c>
      <c r="B16" s="188" t="s">
        <v>170</v>
      </c>
      <c r="C16" s="188" t="s">
        <v>1072</v>
      </c>
      <c r="D16" s="188" t="s">
        <v>1237</v>
      </c>
      <c r="E16" s="188" t="s">
        <v>374</v>
      </c>
    </row>
    <row r="17" spans="1:12">
      <c r="A17" s="188" t="s">
        <v>1709</v>
      </c>
      <c r="B17" s="188" t="s">
        <v>170</v>
      </c>
      <c r="C17" s="188" t="s">
        <v>1710</v>
      </c>
      <c r="K17" s="188" t="s">
        <v>1238</v>
      </c>
      <c r="L17" s="188" t="s">
        <v>1240</v>
      </c>
    </row>
    <row r="18" spans="1:12">
      <c r="A18" s="188" t="s">
        <v>1711</v>
      </c>
      <c r="B18" s="188" t="s">
        <v>170</v>
      </c>
      <c r="C18" s="188" t="s">
        <v>1710</v>
      </c>
      <c r="K18" s="188" t="s">
        <v>1239</v>
      </c>
      <c r="L18" s="188" t="s">
        <v>1241</v>
      </c>
    </row>
    <row r="19" spans="1:12">
      <c r="A19" s="188" t="s">
        <v>1709</v>
      </c>
      <c r="B19" s="188" t="s">
        <v>1243</v>
      </c>
      <c r="C19" s="188" t="s">
        <v>1072</v>
      </c>
      <c r="D19" s="188" t="s">
        <v>1714</v>
      </c>
      <c r="E19" s="188" t="s">
        <v>374</v>
      </c>
    </row>
    <row r="20" spans="1:12">
      <c r="A20" s="188" t="s">
        <v>1709</v>
      </c>
      <c r="B20" s="188" t="s">
        <v>1243</v>
      </c>
      <c r="C20" s="188" t="s">
        <v>1710</v>
      </c>
      <c r="K20" s="188" t="s">
        <v>1715</v>
      </c>
      <c r="L20" s="188" t="s">
        <v>1245</v>
      </c>
    </row>
    <row r="21" spans="1:12">
      <c r="A21" s="188" t="s">
        <v>1711</v>
      </c>
      <c r="B21" s="188" t="s">
        <v>1243</v>
      </c>
      <c r="C21" s="188" t="s">
        <v>1072</v>
      </c>
      <c r="D21" s="188" t="s">
        <v>1242</v>
      </c>
      <c r="E21" s="188" t="s">
        <v>374</v>
      </c>
    </row>
    <row r="22" spans="1:12">
      <c r="A22" s="188" t="s">
        <v>1711</v>
      </c>
      <c r="B22" s="188" t="s">
        <v>1243</v>
      </c>
      <c r="C22" s="188" t="s">
        <v>1710</v>
      </c>
      <c r="K22" s="188" t="s">
        <v>1244</v>
      </c>
      <c r="L22" s="188" t="s">
        <v>1246</v>
      </c>
    </row>
  </sheetData>
  <pageMargins left="0.7" right="0.7" top="0.78740157499999996" bottom="0.78740157499999996" header="0.3" footer="0.3"/>
  <pageSetup paperSize="9" orientation="portrait" horizontalDpi="0" verticalDpi="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A7C6-009D-4FB1-8598-50C67870BD11}">
  <sheetPr>
    <tabColor rgb="FFFFC000"/>
  </sheetPr>
  <dimension ref="A1:I92"/>
  <sheetViews>
    <sheetView tabSelected="1" topLeftCell="A18" workbookViewId="0">
      <selection activeCell="A18" sqref="A18"/>
    </sheetView>
  </sheetViews>
  <sheetFormatPr baseColWidth="10" defaultColWidth="11.44140625" defaultRowHeight="14.4"/>
  <cols>
    <col min="1" max="1" width="33.109375" bestFit="1" customWidth="1"/>
    <col min="2" max="2" width="36.88671875" bestFit="1" customWidth="1"/>
    <col min="3" max="3" width="24.6640625" bestFit="1" customWidth="1"/>
    <col min="4" max="4" width="14.44140625" bestFit="1" customWidth="1"/>
    <col min="6" max="6" width="30.6640625" bestFit="1" customWidth="1"/>
    <col min="7" max="7" width="36.88671875" bestFit="1" customWidth="1"/>
    <col min="8" max="8" width="24.6640625" bestFit="1" customWidth="1"/>
    <col min="9" max="9" width="14.44140625" bestFit="1" customWidth="1"/>
  </cols>
  <sheetData>
    <row r="1" spans="1:3" ht="18">
      <c r="A1" s="200" t="s">
        <v>1280</v>
      </c>
      <c r="B1" s="201"/>
    </row>
    <row r="2" spans="1:3">
      <c r="A2" s="202" t="s">
        <v>1281</v>
      </c>
      <c r="B2" s="203"/>
    </row>
    <row r="3" spans="1:3">
      <c r="A3" s="161" t="s">
        <v>1282</v>
      </c>
      <c r="B3" s="162" t="s">
        <v>1283</v>
      </c>
    </row>
    <row r="4" spans="1:3">
      <c r="A4" s="161" t="s">
        <v>1070</v>
      </c>
      <c r="B4" s="162" t="s">
        <v>1284</v>
      </c>
    </row>
    <row r="5" spans="1:3">
      <c r="A5" s="161" t="s">
        <v>1285</v>
      </c>
      <c r="B5" s="163" t="s">
        <v>1286</v>
      </c>
    </row>
    <row r="6" spans="1:3">
      <c r="A6" s="202" t="s">
        <v>1287</v>
      </c>
      <c r="B6" s="203"/>
    </row>
    <row r="7" spans="1:3">
      <c r="A7" s="161" t="s">
        <v>1288</v>
      </c>
      <c r="B7" s="162" t="s">
        <v>208</v>
      </c>
    </row>
    <row r="8" spans="1:3">
      <c r="A8" s="161" t="s">
        <v>1289</v>
      </c>
      <c r="B8" s="162" t="s">
        <v>1743</v>
      </c>
    </row>
    <row r="9" spans="1:3">
      <c r="A9" s="202" t="s">
        <v>1291</v>
      </c>
      <c r="B9" s="203"/>
    </row>
    <row r="10" spans="1:3">
      <c r="A10" s="161" t="s">
        <v>1292</v>
      </c>
      <c r="B10" s="162" t="s">
        <v>1293</v>
      </c>
    </row>
    <row r="11" spans="1:3">
      <c r="A11" s="161" t="s">
        <v>1294</v>
      </c>
      <c r="B11" s="164" t="s">
        <v>1295</v>
      </c>
    </row>
    <row r="12" spans="1:3">
      <c r="A12" s="161" t="s">
        <v>1296</v>
      </c>
      <c r="B12" s="163" t="s">
        <v>1774</v>
      </c>
      <c r="C12" t="s">
        <v>1775</v>
      </c>
    </row>
    <row r="13" spans="1:3">
      <c r="A13" s="161" t="s">
        <v>1297</v>
      </c>
      <c r="B13" s="162" t="s">
        <v>1298</v>
      </c>
    </row>
    <row r="14" spans="1:3">
      <c r="A14" s="161" t="s">
        <v>1299</v>
      </c>
      <c r="B14" s="162" t="s">
        <v>1298</v>
      </c>
    </row>
    <row r="15" spans="1:3" ht="15" thickBot="1">
      <c r="A15" s="165" t="s">
        <v>1300</v>
      </c>
      <c r="B15" s="166" t="s">
        <v>1298</v>
      </c>
    </row>
    <row r="19" spans="1:9" ht="15" thickBot="1"/>
    <row r="20" spans="1:9" ht="18">
      <c r="A20" s="200" t="s">
        <v>1301</v>
      </c>
      <c r="B20" s="206"/>
      <c r="C20" s="206"/>
      <c r="D20" s="201"/>
      <c r="F20" s="200" t="s">
        <v>1301</v>
      </c>
      <c r="G20" s="206"/>
      <c r="H20" s="206"/>
      <c r="I20" s="201"/>
    </row>
    <row r="21" spans="1:9">
      <c r="A21" s="202" t="s">
        <v>1281</v>
      </c>
      <c r="B21" s="210"/>
      <c r="C21" s="210"/>
      <c r="D21" s="203"/>
      <c r="F21" s="202" t="s">
        <v>1281</v>
      </c>
      <c r="G21" s="210"/>
      <c r="H21" s="210"/>
      <c r="I21" s="203"/>
    </row>
    <row r="22" spans="1:9">
      <c r="A22" s="161" t="s">
        <v>908</v>
      </c>
      <c r="B22" s="75" t="s">
        <v>1392</v>
      </c>
      <c r="C22" s="75"/>
      <c r="D22" s="162"/>
      <c r="F22" s="161" t="s">
        <v>908</v>
      </c>
      <c r="G22" s="75" t="s">
        <v>1393</v>
      </c>
      <c r="H22" s="75"/>
      <c r="I22" s="162"/>
    </row>
    <row r="23" spans="1:9">
      <c r="A23" s="161" t="s">
        <v>1304</v>
      </c>
      <c r="B23" s="75" t="s">
        <v>1305</v>
      </c>
      <c r="C23" s="75"/>
      <c r="D23" s="162"/>
      <c r="F23" s="161" t="s">
        <v>1304</v>
      </c>
      <c r="G23" s="75" t="s">
        <v>1305</v>
      </c>
      <c r="H23" s="75"/>
      <c r="I23" s="162"/>
    </row>
    <row r="24" spans="1:9">
      <c r="A24" s="161" t="s">
        <v>1306</v>
      </c>
      <c r="B24" s="75" t="s">
        <v>1307</v>
      </c>
      <c r="C24" s="75"/>
      <c r="D24" s="162"/>
      <c r="F24" s="161" t="s">
        <v>1306</v>
      </c>
      <c r="G24" s="75" t="s">
        <v>1307</v>
      </c>
      <c r="H24" s="75"/>
      <c r="I24" s="162"/>
    </row>
    <row r="25" spans="1:9">
      <c r="A25" s="161" t="s">
        <v>1308</v>
      </c>
      <c r="B25" s="75" t="s">
        <v>1392</v>
      </c>
      <c r="C25" s="75"/>
      <c r="D25" s="162"/>
      <c r="F25" s="161" t="s">
        <v>1308</v>
      </c>
      <c r="G25" s="75" t="s">
        <v>1393</v>
      </c>
      <c r="H25" s="75"/>
      <c r="I25" s="162"/>
    </row>
    <row r="26" spans="1:9">
      <c r="A26" s="202" t="s">
        <v>1309</v>
      </c>
      <c r="B26" s="210"/>
      <c r="C26" s="210"/>
      <c r="D26" s="203"/>
      <c r="F26" s="202" t="s">
        <v>1309</v>
      </c>
      <c r="G26" s="210"/>
      <c r="H26" s="210"/>
      <c r="I26" s="203"/>
    </row>
    <row r="27" spans="1:9">
      <c r="A27" s="211" t="s">
        <v>1310</v>
      </c>
      <c r="B27" s="212"/>
      <c r="C27" s="212"/>
      <c r="D27" s="213"/>
      <c r="F27" s="211" t="s">
        <v>1310</v>
      </c>
      <c r="G27" s="212"/>
      <c r="H27" s="212"/>
      <c r="I27" s="213"/>
    </row>
    <row r="28" spans="1:9">
      <c r="A28" s="202" t="s">
        <v>1311</v>
      </c>
      <c r="B28" s="210"/>
      <c r="C28" s="210"/>
      <c r="D28" s="203"/>
      <c r="F28" s="202" t="s">
        <v>1311</v>
      </c>
      <c r="G28" s="210"/>
      <c r="H28" s="210"/>
      <c r="I28" s="203"/>
    </row>
    <row r="29" spans="1:9">
      <c r="A29" s="211" t="s">
        <v>1312</v>
      </c>
      <c r="B29" s="212"/>
      <c r="C29" s="212"/>
      <c r="D29" s="213"/>
      <c r="F29" s="211" t="s">
        <v>1312</v>
      </c>
      <c r="G29" s="212"/>
      <c r="H29" s="212"/>
      <c r="I29" s="213"/>
    </row>
    <row r="30" spans="1:9">
      <c r="A30" s="202" t="s">
        <v>1313</v>
      </c>
      <c r="B30" s="210"/>
      <c r="C30" s="210"/>
      <c r="D30" s="203"/>
      <c r="F30" s="202" t="s">
        <v>1313</v>
      </c>
      <c r="G30" s="210"/>
      <c r="H30" s="210"/>
      <c r="I30" s="203"/>
    </row>
    <row r="31" spans="1:9">
      <c r="A31" s="207" t="s">
        <v>1314</v>
      </c>
      <c r="B31" s="208"/>
      <c r="C31" s="208"/>
      <c r="D31" s="209"/>
      <c r="F31" s="207" t="s">
        <v>1314</v>
      </c>
      <c r="G31" s="208"/>
      <c r="H31" s="208"/>
      <c r="I31" s="209"/>
    </row>
    <row r="32" spans="1:9">
      <c r="A32" s="167" t="s">
        <v>1315</v>
      </c>
      <c r="B32" s="168" t="s">
        <v>1316</v>
      </c>
      <c r="C32" s="168" t="s">
        <v>1317</v>
      </c>
      <c r="D32" s="162"/>
      <c r="F32" s="167" t="s">
        <v>1315</v>
      </c>
      <c r="G32" s="168" t="s">
        <v>1316</v>
      </c>
      <c r="H32" s="168" t="s">
        <v>1317</v>
      </c>
      <c r="I32" s="162"/>
    </row>
    <row r="33" spans="1:9">
      <c r="A33" s="161" t="s">
        <v>166</v>
      </c>
      <c r="B33" s="75" t="s">
        <v>1318</v>
      </c>
      <c r="C33" s="75" t="s">
        <v>1319</v>
      </c>
      <c r="D33" s="162"/>
      <c r="F33" s="161" t="s">
        <v>166</v>
      </c>
      <c r="G33" s="75" t="s">
        <v>1318</v>
      </c>
      <c r="H33" s="75" t="s">
        <v>1319</v>
      </c>
      <c r="I33" s="162"/>
    </row>
    <row r="34" spans="1:9">
      <c r="A34" s="161" t="s">
        <v>170</v>
      </c>
      <c r="B34" s="75" t="s">
        <v>1318</v>
      </c>
      <c r="C34" s="75" t="s">
        <v>1319</v>
      </c>
      <c r="D34" s="162"/>
      <c r="F34" s="161" t="s">
        <v>170</v>
      </c>
      <c r="G34" s="75" t="s">
        <v>1318</v>
      </c>
      <c r="H34" s="75" t="s">
        <v>1319</v>
      </c>
      <c r="I34" s="162"/>
    </row>
    <row r="35" spans="1:9">
      <c r="A35" s="161" t="s">
        <v>1227</v>
      </c>
      <c r="B35" s="75" t="s">
        <v>148</v>
      </c>
      <c r="C35" s="75" t="s">
        <v>1319</v>
      </c>
      <c r="D35" s="162"/>
      <c r="F35" s="161" t="s">
        <v>1227</v>
      </c>
      <c r="G35" s="75" t="s">
        <v>148</v>
      </c>
      <c r="H35" s="75" t="s">
        <v>1319</v>
      </c>
      <c r="I35" s="162"/>
    </row>
    <row r="36" spans="1:9">
      <c r="A36" s="161" t="s">
        <v>1320</v>
      </c>
      <c r="B36" s="75" t="s">
        <v>1321</v>
      </c>
      <c r="C36" s="75" t="s">
        <v>1319</v>
      </c>
      <c r="D36" s="162"/>
      <c r="F36" s="161" t="s">
        <v>1320</v>
      </c>
      <c r="G36" s="75" t="s">
        <v>1321</v>
      </c>
      <c r="H36" s="75" t="s">
        <v>1319</v>
      </c>
      <c r="I36" s="162"/>
    </row>
    <row r="37" spans="1:9">
      <c r="A37" s="161" t="s">
        <v>1320</v>
      </c>
      <c r="B37" s="75" t="s">
        <v>1321</v>
      </c>
      <c r="C37" s="75" t="s">
        <v>1319</v>
      </c>
      <c r="D37" s="162"/>
      <c r="F37" s="161" t="s">
        <v>1320</v>
      </c>
      <c r="G37" s="75" t="s">
        <v>1321</v>
      </c>
      <c r="H37" s="75" t="s">
        <v>1319</v>
      </c>
      <c r="I37" s="162"/>
    </row>
    <row r="38" spans="1:9">
      <c r="A38" s="207" t="s">
        <v>1322</v>
      </c>
      <c r="B38" s="208"/>
      <c r="C38" s="208"/>
      <c r="D38" s="209"/>
      <c r="F38" s="207" t="s">
        <v>1322</v>
      </c>
      <c r="G38" s="208"/>
      <c r="H38" s="208"/>
      <c r="I38" s="209"/>
    </row>
    <row r="39" spans="1:9">
      <c r="A39" s="167" t="s">
        <v>1323</v>
      </c>
      <c r="B39" s="168" t="s">
        <v>1324</v>
      </c>
      <c r="C39" s="75"/>
      <c r="D39" s="162"/>
      <c r="F39" s="167" t="s">
        <v>1323</v>
      </c>
      <c r="G39" s="168" t="s">
        <v>1324</v>
      </c>
      <c r="H39" s="75"/>
      <c r="I39" s="162"/>
    </row>
    <row r="40" spans="1:9">
      <c r="A40" s="161" t="s">
        <v>1325</v>
      </c>
      <c r="B40" s="75" t="s">
        <v>1326</v>
      </c>
      <c r="C40" s="75"/>
      <c r="D40" s="162"/>
      <c r="F40" s="161" t="s">
        <v>1325</v>
      </c>
      <c r="G40" s="75" t="s">
        <v>1326</v>
      </c>
      <c r="H40" s="75"/>
      <c r="I40" s="162"/>
    </row>
    <row r="41" spans="1:9">
      <c r="A41" s="161" t="s">
        <v>373</v>
      </c>
      <c r="B41" s="75" t="s">
        <v>373</v>
      </c>
      <c r="C41" s="75"/>
      <c r="D41" s="162"/>
      <c r="F41" s="161" t="s">
        <v>373</v>
      </c>
      <c r="G41" s="75" t="s">
        <v>373</v>
      </c>
      <c r="H41" s="75"/>
      <c r="I41" s="162"/>
    </row>
    <row r="42" spans="1:9">
      <c r="A42" s="161" t="s">
        <v>166</v>
      </c>
      <c r="B42" s="75" t="s">
        <v>166</v>
      </c>
      <c r="C42" s="75"/>
      <c r="D42" s="162"/>
      <c r="F42" s="161" t="s">
        <v>166</v>
      </c>
      <c r="G42" s="75" t="s">
        <v>166</v>
      </c>
      <c r="H42" s="75"/>
      <c r="I42" s="162"/>
    </row>
    <row r="43" spans="1:9">
      <c r="A43" s="161" t="s">
        <v>170</v>
      </c>
      <c r="B43" s="75" t="s">
        <v>170</v>
      </c>
      <c r="C43" s="75"/>
      <c r="D43" s="162"/>
      <c r="F43" s="161" t="s">
        <v>170</v>
      </c>
      <c r="G43" s="75" t="s">
        <v>170</v>
      </c>
      <c r="H43" s="75"/>
      <c r="I43" s="162"/>
    </row>
    <row r="44" spans="1:9">
      <c r="A44" s="161" t="s">
        <v>1227</v>
      </c>
      <c r="B44" s="75" t="s">
        <v>1227</v>
      </c>
      <c r="C44" s="75"/>
      <c r="D44" s="162"/>
      <c r="F44" s="161" t="s">
        <v>1227</v>
      </c>
      <c r="G44" s="75" t="s">
        <v>1227</v>
      </c>
      <c r="H44" s="75"/>
      <c r="I44" s="162"/>
    </row>
    <row r="45" spans="1:9">
      <c r="A45" s="161" t="s">
        <v>1327</v>
      </c>
      <c r="B45" s="75" t="s">
        <v>1320</v>
      </c>
      <c r="C45" s="75"/>
      <c r="D45" s="162"/>
      <c r="F45" s="161" t="s">
        <v>1327</v>
      </c>
      <c r="G45" s="75" t="s">
        <v>1320</v>
      </c>
      <c r="H45" s="75"/>
      <c r="I45" s="162"/>
    </row>
    <row r="46" spans="1:9">
      <c r="A46" s="207" t="s">
        <v>1328</v>
      </c>
      <c r="B46" s="208"/>
      <c r="C46" s="208"/>
      <c r="D46" s="209"/>
      <c r="F46" s="207" t="s">
        <v>1328</v>
      </c>
      <c r="G46" s="208"/>
      <c r="H46" s="208"/>
      <c r="I46" s="209"/>
    </row>
    <row r="47" spans="1:9">
      <c r="A47" s="167" t="s">
        <v>1329</v>
      </c>
      <c r="B47" s="168" t="s">
        <v>1330</v>
      </c>
      <c r="C47" s="168" t="s">
        <v>1331</v>
      </c>
      <c r="D47" s="170" t="s">
        <v>1332</v>
      </c>
      <c r="F47" s="167" t="s">
        <v>1329</v>
      </c>
      <c r="G47" s="168" t="s">
        <v>1330</v>
      </c>
      <c r="H47" s="168" t="s">
        <v>1331</v>
      </c>
      <c r="I47" s="170" t="s">
        <v>1332</v>
      </c>
    </row>
    <row r="48" spans="1:9">
      <c r="A48" s="161" t="s">
        <v>1394</v>
      </c>
      <c r="B48" s="75" t="s">
        <v>1333</v>
      </c>
      <c r="C48" s="75" t="s">
        <v>1334</v>
      </c>
      <c r="D48" s="162" t="s">
        <v>1335</v>
      </c>
      <c r="F48" s="161" t="s">
        <v>1395</v>
      </c>
      <c r="G48" s="75" t="s">
        <v>1333</v>
      </c>
      <c r="H48" s="75" t="s">
        <v>1334</v>
      </c>
      <c r="I48" s="162" t="s">
        <v>1335</v>
      </c>
    </row>
    <row r="49" spans="1:9">
      <c r="A49" s="161" t="s">
        <v>1396</v>
      </c>
      <c r="B49" s="75" t="s">
        <v>1333</v>
      </c>
      <c r="C49" s="75" t="s">
        <v>1334</v>
      </c>
      <c r="D49" s="162" t="s">
        <v>1335</v>
      </c>
      <c r="F49" s="161" t="s">
        <v>1397</v>
      </c>
      <c r="G49" s="75" t="s">
        <v>1333</v>
      </c>
      <c r="H49" s="75" t="s">
        <v>1334</v>
      </c>
      <c r="I49" s="162" t="s">
        <v>1335</v>
      </c>
    </row>
    <row r="50" spans="1:9">
      <c r="A50" s="207" t="s">
        <v>1336</v>
      </c>
      <c r="B50" s="208"/>
      <c r="C50" s="208"/>
      <c r="D50" s="209"/>
      <c r="F50" s="207" t="s">
        <v>1336</v>
      </c>
      <c r="G50" s="208"/>
      <c r="H50" s="208"/>
      <c r="I50" s="209"/>
    </row>
    <row r="51" spans="1:9">
      <c r="A51" s="167" t="s">
        <v>908</v>
      </c>
      <c r="B51" s="168" t="s">
        <v>1337</v>
      </c>
      <c r="C51" s="168" t="s">
        <v>1338</v>
      </c>
      <c r="D51" s="170" t="s">
        <v>1070</v>
      </c>
      <c r="F51" s="167" t="s">
        <v>908</v>
      </c>
      <c r="G51" s="168" t="s">
        <v>1337</v>
      </c>
      <c r="H51" s="168" t="s">
        <v>1338</v>
      </c>
      <c r="I51" s="170" t="s">
        <v>1070</v>
      </c>
    </row>
    <row r="52" spans="1:9">
      <c r="A52" s="161" t="s">
        <v>1339</v>
      </c>
      <c r="B52" s="75" t="s">
        <v>1398</v>
      </c>
      <c r="C52" s="75" t="s">
        <v>1399</v>
      </c>
      <c r="D52" s="162" t="s">
        <v>1400</v>
      </c>
      <c r="F52" s="161" t="s">
        <v>1339</v>
      </c>
      <c r="G52" s="75" t="s">
        <v>1401</v>
      </c>
      <c r="H52" s="75" t="s">
        <v>1402</v>
      </c>
      <c r="I52" s="162" t="s">
        <v>1403</v>
      </c>
    </row>
    <row r="53" spans="1:9" ht="15" thickBot="1">
      <c r="A53" s="165" t="s">
        <v>1339</v>
      </c>
      <c r="B53" s="169" t="s">
        <v>1404</v>
      </c>
      <c r="C53" s="169" t="s">
        <v>1405</v>
      </c>
      <c r="D53" s="166" t="s">
        <v>1406</v>
      </c>
      <c r="F53" s="165" t="s">
        <v>1339</v>
      </c>
      <c r="G53" s="169" t="s">
        <v>1407</v>
      </c>
      <c r="H53" s="169" t="s">
        <v>1408</v>
      </c>
      <c r="I53" s="166" t="s">
        <v>1409</v>
      </c>
    </row>
    <row r="58" spans="1:9" ht="15.6">
      <c r="A58" s="215" t="s">
        <v>1761</v>
      </c>
    </row>
    <row r="59" spans="1:9" s="30" customFormat="1">
      <c r="A59" s="30" t="s">
        <v>1762</v>
      </c>
      <c r="B59" s="30" t="s">
        <v>1760</v>
      </c>
      <c r="C59" s="30" t="s">
        <v>1765</v>
      </c>
      <c r="D59" s="30" t="s">
        <v>1767</v>
      </c>
    </row>
    <row r="60" spans="1:9">
      <c r="A60" t="s">
        <v>1763</v>
      </c>
      <c r="B60" t="s">
        <v>1764</v>
      </c>
      <c r="C60" t="s">
        <v>1766</v>
      </c>
      <c r="D60" t="s">
        <v>1763</v>
      </c>
    </row>
    <row r="62" spans="1:9" ht="15.6">
      <c r="A62" s="215" t="s">
        <v>1768</v>
      </c>
    </row>
    <row r="63" spans="1:9" s="30" customFormat="1">
      <c r="A63" s="30" t="s">
        <v>1323</v>
      </c>
      <c r="B63" s="30" t="s">
        <v>1315</v>
      </c>
      <c r="C63" s="30" t="s">
        <v>1769</v>
      </c>
    </row>
    <row r="64" spans="1:9">
      <c r="A64" t="s">
        <v>1776</v>
      </c>
      <c r="B64" t="s">
        <v>1776</v>
      </c>
      <c r="C64" t="s">
        <v>1777</v>
      </c>
    </row>
    <row r="66" spans="1:8" ht="15.6">
      <c r="A66" s="215" t="s">
        <v>1770</v>
      </c>
    </row>
    <row r="67" spans="1:8">
      <c r="A67" s="30" t="s">
        <v>1323</v>
      </c>
      <c r="B67" s="30" t="s">
        <v>1772</v>
      </c>
      <c r="C67" s="30" t="s">
        <v>1769</v>
      </c>
      <c r="D67" s="30"/>
      <c r="E67" s="30"/>
      <c r="F67" s="30"/>
      <c r="G67" s="30"/>
      <c r="H67" s="30"/>
    </row>
    <row r="68" spans="1:8">
      <c r="A68" t="s">
        <v>1771</v>
      </c>
      <c r="B68" t="s">
        <v>1326</v>
      </c>
    </row>
    <row r="71" spans="1:8" ht="15.6">
      <c r="A71" s="215" t="s">
        <v>1336</v>
      </c>
    </row>
    <row r="72" spans="1:8">
      <c r="A72" s="30" t="s">
        <v>1070</v>
      </c>
      <c r="B72" s="30" t="s">
        <v>1338</v>
      </c>
      <c r="C72" s="30" t="s">
        <v>1337</v>
      </c>
      <c r="D72" s="30" t="s">
        <v>1773</v>
      </c>
      <c r="E72" s="30"/>
      <c r="F72" s="30"/>
      <c r="G72" s="30"/>
      <c r="H72" s="30"/>
    </row>
    <row r="73" spans="1:8">
      <c r="A73" t="s">
        <v>1356</v>
      </c>
      <c r="B73" t="s">
        <v>1355</v>
      </c>
      <c r="C73" s="75" t="s">
        <v>1354</v>
      </c>
      <c r="D73" s="52" t="s">
        <v>1352</v>
      </c>
    </row>
    <row r="74" spans="1:8">
      <c r="A74" t="s">
        <v>1376</v>
      </c>
      <c r="B74" t="s">
        <v>1375</v>
      </c>
      <c r="C74" s="75" t="s">
        <v>1374</v>
      </c>
      <c r="D74" s="52" t="s">
        <v>1372</v>
      </c>
    </row>
    <row r="75" spans="1:8">
      <c r="A75" t="s">
        <v>1400</v>
      </c>
      <c r="B75" t="s">
        <v>1399</v>
      </c>
      <c r="C75" s="75" t="s">
        <v>1398</v>
      </c>
      <c r="D75" s="52" t="s">
        <v>1392</v>
      </c>
    </row>
    <row r="76" spans="1:8">
      <c r="A76" t="s">
        <v>1362</v>
      </c>
      <c r="B76" t="s">
        <v>1361</v>
      </c>
      <c r="C76" s="75" t="s">
        <v>1360</v>
      </c>
      <c r="D76" s="52" t="s">
        <v>1352</v>
      </c>
    </row>
    <row r="77" spans="1:8">
      <c r="A77" t="s">
        <v>1382</v>
      </c>
      <c r="B77" t="s">
        <v>1381</v>
      </c>
      <c r="C77" s="75" t="s">
        <v>1380</v>
      </c>
      <c r="D77" s="52" t="s">
        <v>1372</v>
      </c>
    </row>
    <row r="78" spans="1:8">
      <c r="A78" t="s">
        <v>1342</v>
      </c>
      <c r="B78" t="s">
        <v>1341</v>
      </c>
      <c r="C78" s="75" t="s">
        <v>1340</v>
      </c>
      <c r="D78" s="52" t="s">
        <v>1302</v>
      </c>
    </row>
    <row r="79" spans="1:8">
      <c r="A79" t="s">
        <v>1368</v>
      </c>
      <c r="B79" t="s">
        <v>1367</v>
      </c>
      <c r="C79" s="75" t="s">
        <v>1366</v>
      </c>
      <c r="D79" s="52" t="s">
        <v>1352</v>
      </c>
    </row>
    <row r="80" spans="1:8">
      <c r="A80" t="s">
        <v>1388</v>
      </c>
      <c r="B80" t="s">
        <v>1387</v>
      </c>
      <c r="C80" s="75" t="s">
        <v>1386</v>
      </c>
      <c r="D80" s="52" t="s">
        <v>1372</v>
      </c>
    </row>
    <row r="81" spans="1:4">
      <c r="A81" t="s">
        <v>1406</v>
      </c>
      <c r="B81" t="s">
        <v>1405</v>
      </c>
      <c r="C81" s="75" t="s">
        <v>1404</v>
      </c>
      <c r="D81" s="52" t="s">
        <v>1392</v>
      </c>
    </row>
    <row r="82" spans="1:4">
      <c r="A82" t="s">
        <v>1348</v>
      </c>
      <c r="B82" t="s">
        <v>1347</v>
      </c>
      <c r="C82" s="75" t="s">
        <v>1346</v>
      </c>
      <c r="D82" s="52" t="s">
        <v>1302</v>
      </c>
    </row>
    <row r="83" spans="1:4">
      <c r="A83" t="s">
        <v>1359</v>
      </c>
      <c r="B83" t="s">
        <v>1358</v>
      </c>
      <c r="C83" s="75" t="s">
        <v>1357</v>
      </c>
      <c r="D83" s="52" t="s">
        <v>1353</v>
      </c>
    </row>
    <row r="84" spans="1:4">
      <c r="A84" t="s">
        <v>1379</v>
      </c>
      <c r="B84" t="s">
        <v>1378</v>
      </c>
      <c r="C84" s="75" t="s">
        <v>1377</v>
      </c>
      <c r="D84" s="52" t="s">
        <v>1373</v>
      </c>
    </row>
    <row r="85" spans="1:4">
      <c r="A85" t="s">
        <v>1403</v>
      </c>
      <c r="B85" t="s">
        <v>1402</v>
      </c>
      <c r="C85" s="75" t="s">
        <v>1401</v>
      </c>
      <c r="D85" s="52" t="s">
        <v>1393</v>
      </c>
    </row>
    <row r="86" spans="1:4">
      <c r="A86" t="s">
        <v>1365</v>
      </c>
      <c r="B86" t="s">
        <v>1364</v>
      </c>
      <c r="C86" s="75" t="s">
        <v>1363</v>
      </c>
      <c r="D86" s="52" t="s">
        <v>1353</v>
      </c>
    </row>
    <row r="87" spans="1:4">
      <c r="A87" t="s">
        <v>1385</v>
      </c>
      <c r="B87" t="s">
        <v>1384</v>
      </c>
      <c r="C87" s="75" t="s">
        <v>1383</v>
      </c>
      <c r="D87" s="52" t="s">
        <v>1373</v>
      </c>
    </row>
    <row r="88" spans="1:4">
      <c r="A88" t="s">
        <v>1345</v>
      </c>
      <c r="B88" t="s">
        <v>1344</v>
      </c>
      <c r="C88" s="75" t="s">
        <v>1343</v>
      </c>
      <c r="D88" s="52" t="s">
        <v>1303</v>
      </c>
    </row>
    <row r="89" spans="1:4">
      <c r="A89" t="s">
        <v>1371</v>
      </c>
      <c r="B89" t="s">
        <v>1370</v>
      </c>
      <c r="C89" s="75" t="s">
        <v>1369</v>
      </c>
      <c r="D89" s="52" t="s">
        <v>1353</v>
      </c>
    </row>
    <row r="90" spans="1:4">
      <c r="A90" t="s">
        <v>1391</v>
      </c>
      <c r="B90" t="s">
        <v>1390</v>
      </c>
      <c r="C90" s="75" t="s">
        <v>1389</v>
      </c>
      <c r="D90" s="52" t="s">
        <v>1373</v>
      </c>
    </row>
    <row r="91" spans="1:4">
      <c r="A91" t="s">
        <v>1409</v>
      </c>
      <c r="B91" t="s">
        <v>1408</v>
      </c>
      <c r="C91" s="75" t="s">
        <v>1407</v>
      </c>
      <c r="D91" s="52" t="s">
        <v>1393</v>
      </c>
    </row>
    <row r="92" spans="1:4">
      <c r="A92" t="s">
        <v>1351</v>
      </c>
      <c r="B92" t="s">
        <v>1350</v>
      </c>
      <c r="C92" s="75" t="s">
        <v>1349</v>
      </c>
      <c r="D92" s="52" t="s">
        <v>1303</v>
      </c>
    </row>
  </sheetData>
  <mergeCells count="26">
    <mergeCell ref="F50:I50"/>
    <mergeCell ref="F20:I20"/>
    <mergeCell ref="F21:I21"/>
    <mergeCell ref="F26:I26"/>
    <mergeCell ref="F27:I27"/>
    <mergeCell ref="F28:I28"/>
    <mergeCell ref="F29:I29"/>
    <mergeCell ref="F30:I30"/>
    <mergeCell ref="F31:I31"/>
    <mergeCell ref="F38:I38"/>
    <mergeCell ref="F46:I46"/>
    <mergeCell ref="A46:D46"/>
    <mergeCell ref="A50:D50"/>
    <mergeCell ref="A27:D27"/>
    <mergeCell ref="A28:D28"/>
    <mergeCell ref="A29:D29"/>
    <mergeCell ref="A30:D30"/>
    <mergeCell ref="A31:D31"/>
    <mergeCell ref="A38:D38"/>
    <mergeCell ref="A26:D26"/>
    <mergeCell ref="A20:D20"/>
    <mergeCell ref="A21:D21"/>
    <mergeCell ref="A1:B1"/>
    <mergeCell ref="A2:B2"/>
    <mergeCell ref="A6:B6"/>
    <mergeCell ref="A9:B9"/>
  </mergeCells>
  <phoneticPr fontId="13" type="noConversion"/>
  <pageMargins left="0.7" right="0.7" top="0.78740157499999996" bottom="0.78740157499999996"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78C3-D821-4183-A199-240224C2AEDA}">
  <dimension ref="A1:G41"/>
  <sheetViews>
    <sheetView workbookViewId="0">
      <selection activeCell="G16" sqref="G16"/>
    </sheetView>
  </sheetViews>
  <sheetFormatPr baseColWidth="10" defaultRowHeight="14.4"/>
  <cols>
    <col min="1" max="1" width="32.33203125" bestFit="1" customWidth="1"/>
    <col min="2" max="2" width="37.77734375" bestFit="1" customWidth="1"/>
    <col min="6" max="6" width="32.33203125" bestFit="1" customWidth="1"/>
    <col min="7" max="7" width="37.6640625" bestFit="1" customWidth="1"/>
  </cols>
  <sheetData>
    <row r="1" spans="1:7" ht="18">
      <c r="A1" s="200" t="s">
        <v>1410</v>
      </c>
      <c r="B1" s="201"/>
      <c r="F1" s="200" t="s">
        <v>1410</v>
      </c>
      <c r="G1" s="201"/>
    </row>
    <row r="2" spans="1:7">
      <c r="A2" s="202" t="s">
        <v>1281</v>
      </c>
      <c r="B2" s="203"/>
      <c r="F2" s="202" t="s">
        <v>1281</v>
      </c>
      <c r="G2" s="203"/>
    </row>
    <row r="3" spans="1:7">
      <c r="A3" s="161" t="s">
        <v>1411</v>
      </c>
      <c r="B3" s="162" t="s">
        <v>743</v>
      </c>
      <c r="F3" s="161" t="s">
        <v>1411</v>
      </c>
      <c r="G3" s="162" t="s">
        <v>743</v>
      </c>
    </row>
    <row r="4" spans="1:7">
      <c r="A4" s="161" t="s">
        <v>1412</v>
      </c>
      <c r="B4" s="162" t="s">
        <v>1413</v>
      </c>
      <c r="F4" s="161" t="s">
        <v>1412</v>
      </c>
      <c r="G4" s="162" t="s">
        <v>1414</v>
      </c>
    </row>
    <row r="5" spans="1:7">
      <c r="A5" s="202" t="s">
        <v>1287</v>
      </c>
      <c r="B5" s="203"/>
      <c r="F5" s="202" t="s">
        <v>1287</v>
      </c>
      <c r="G5" s="203"/>
    </row>
    <row r="6" spans="1:7">
      <c r="A6" s="161" t="s">
        <v>1288</v>
      </c>
      <c r="B6" s="162" t="s">
        <v>202</v>
      </c>
      <c r="F6" s="161" t="s">
        <v>1288</v>
      </c>
      <c r="G6" s="162" t="s">
        <v>202</v>
      </c>
    </row>
    <row r="7" spans="1:7">
      <c r="A7" s="161" t="s">
        <v>1289</v>
      </c>
      <c r="B7" s="162" t="s">
        <v>1290</v>
      </c>
      <c r="F7" s="161" t="s">
        <v>1289</v>
      </c>
      <c r="G7" s="162" t="s">
        <v>1290</v>
      </c>
    </row>
    <row r="8" spans="1:7">
      <c r="A8" s="202" t="s">
        <v>1415</v>
      </c>
      <c r="B8" s="203"/>
      <c r="F8" s="202" t="s">
        <v>1415</v>
      </c>
      <c r="G8" s="203"/>
    </row>
    <row r="9" spans="1:7">
      <c r="A9" s="161" t="s">
        <v>908</v>
      </c>
      <c r="B9" s="162" t="s">
        <v>1416</v>
      </c>
      <c r="F9" s="161" t="s">
        <v>908</v>
      </c>
      <c r="G9" s="162" t="s">
        <v>1416</v>
      </c>
    </row>
    <row r="10" spans="1:7">
      <c r="A10" s="161" t="s">
        <v>1417</v>
      </c>
      <c r="B10" s="164" t="s">
        <v>1418</v>
      </c>
      <c r="F10" s="161" t="s">
        <v>1417</v>
      </c>
      <c r="G10" s="164" t="s">
        <v>1418</v>
      </c>
    </row>
    <row r="11" spans="1:7">
      <c r="A11" s="202" t="s">
        <v>1419</v>
      </c>
      <c r="B11" s="203"/>
      <c r="F11" s="202" t="s">
        <v>1419</v>
      </c>
      <c r="G11" s="203"/>
    </row>
    <row r="12" spans="1:7">
      <c r="A12" s="161" t="s">
        <v>1420</v>
      </c>
      <c r="B12" s="162" t="s">
        <v>166</v>
      </c>
      <c r="F12" s="161" t="s">
        <v>1420</v>
      </c>
      <c r="G12" s="162" t="s">
        <v>166</v>
      </c>
    </row>
    <row r="13" spans="1:7">
      <c r="A13" s="161" t="s">
        <v>1315</v>
      </c>
      <c r="B13" s="162" t="s">
        <v>166</v>
      </c>
      <c r="F13" s="161" t="s">
        <v>1315</v>
      </c>
      <c r="G13" s="162" t="s">
        <v>166</v>
      </c>
    </row>
    <row r="14" spans="1:7">
      <c r="A14" s="161" t="s">
        <v>1420</v>
      </c>
      <c r="B14" s="162" t="s">
        <v>170</v>
      </c>
      <c r="F14" s="161" t="s">
        <v>1420</v>
      </c>
      <c r="G14" s="162" t="s">
        <v>170</v>
      </c>
    </row>
    <row r="15" spans="1:7" ht="15" thickBot="1">
      <c r="A15" s="165" t="s">
        <v>1315</v>
      </c>
      <c r="B15" s="166" t="s">
        <v>170</v>
      </c>
      <c r="F15" s="165" t="s">
        <v>1315</v>
      </c>
      <c r="G15" s="166" t="s">
        <v>170</v>
      </c>
    </row>
    <row r="17" spans="1:2" ht="15" thickBot="1"/>
    <row r="18" spans="1:2" ht="18">
      <c r="A18" s="200" t="s">
        <v>1421</v>
      </c>
      <c r="B18" s="201"/>
    </row>
    <row r="19" spans="1:2">
      <c r="A19" s="202" t="s">
        <v>1281</v>
      </c>
      <c r="B19" s="203"/>
    </row>
    <row r="20" spans="1:2">
      <c r="A20" s="161" t="s">
        <v>908</v>
      </c>
      <c r="B20" s="162" t="s">
        <v>1422</v>
      </c>
    </row>
    <row r="21" spans="1:2">
      <c r="A21" s="161" t="s">
        <v>1415</v>
      </c>
      <c r="B21" s="162" t="s">
        <v>1416</v>
      </c>
    </row>
    <row r="22" spans="1:2">
      <c r="A22" s="202" t="s">
        <v>1423</v>
      </c>
      <c r="B22" s="203"/>
    </row>
    <row r="23" spans="1:2">
      <c r="A23" s="161" t="s">
        <v>1424</v>
      </c>
      <c r="B23" s="162" t="s">
        <v>1425</v>
      </c>
    </row>
    <row r="24" spans="1:2">
      <c r="A24" s="161" t="s">
        <v>1426</v>
      </c>
      <c r="B24" s="162" t="s">
        <v>1427</v>
      </c>
    </row>
    <row r="25" spans="1:2">
      <c r="A25" s="161" t="s">
        <v>1428</v>
      </c>
      <c r="B25" s="162" t="s">
        <v>1429</v>
      </c>
    </row>
    <row r="26" spans="1:2">
      <c r="A26" s="161" t="s">
        <v>1426</v>
      </c>
      <c r="B26" s="162" t="s">
        <v>1427</v>
      </c>
    </row>
    <row r="27" spans="1:2">
      <c r="A27" s="202" t="s">
        <v>1430</v>
      </c>
      <c r="B27" s="203"/>
    </row>
    <row r="28" spans="1:2">
      <c r="A28" s="161" t="s">
        <v>1331</v>
      </c>
      <c r="B28" s="162" t="s">
        <v>1431</v>
      </c>
    </row>
    <row r="29" spans="1:2">
      <c r="A29" s="183" t="s">
        <v>1426</v>
      </c>
      <c r="B29" s="184" t="s">
        <v>1427</v>
      </c>
    </row>
    <row r="30" spans="1:2">
      <c r="A30" s="161" t="s">
        <v>1432</v>
      </c>
      <c r="B30" s="162" t="s">
        <v>1418</v>
      </c>
    </row>
    <row r="31" spans="1:2">
      <c r="A31" s="161" t="s">
        <v>1426</v>
      </c>
      <c r="B31" s="162" t="s">
        <v>1427</v>
      </c>
    </row>
    <row r="32" spans="1:2">
      <c r="A32" s="161" t="s">
        <v>1433</v>
      </c>
      <c r="B32" s="162" t="s">
        <v>1434</v>
      </c>
    </row>
    <row r="33" spans="1:7" ht="15" thickBot="1">
      <c r="A33" s="165" t="s">
        <v>1426</v>
      </c>
      <c r="B33" s="166" t="s">
        <v>1427</v>
      </c>
    </row>
    <row r="34" spans="1:7">
      <c r="A34" s="183"/>
      <c r="B34" s="52"/>
    </row>
    <row r="35" spans="1:7" ht="15" thickBot="1"/>
    <row r="36" spans="1:7" ht="18">
      <c r="A36" s="200" t="s">
        <v>1435</v>
      </c>
      <c r="B36" s="201"/>
      <c r="F36" s="200" t="s">
        <v>1435</v>
      </c>
      <c r="G36" s="201"/>
    </row>
    <row r="37" spans="1:7">
      <c r="A37" s="202" t="s">
        <v>1281</v>
      </c>
      <c r="B37" s="203"/>
      <c r="F37" s="202" t="s">
        <v>1281</v>
      </c>
      <c r="G37" s="203"/>
    </row>
    <row r="38" spans="1:7">
      <c r="A38" s="161" t="s">
        <v>908</v>
      </c>
      <c r="B38" s="162" t="s">
        <v>1436</v>
      </c>
      <c r="F38" s="161" t="s">
        <v>908</v>
      </c>
      <c r="G38" s="162" t="s">
        <v>1437</v>
      </c>
    </row>
    <row r="39" spans="1:7">
      <c r="A39" s="161" t="s">
        <v>1438</v>
      </c>
      <c r="B39" s="162" t="s">
        <v>1439</v>
      </c>
      <c r="F39" s="161" t="s">
        <v>1438</v>
      </c>
      <c r="G39" s="162" t="s">
        <v>1439</v>
      </c>
    </row>
    <row r="40" spans="1:7">
      <c r="A40" s="202" t="s">
        <v>1440</v>
      </c>
      <c r="B40" s="203"/>
      <c r="F40" s="202" t="s">
        <v>1440</v>
      </c>
      <c r="G40" s="203"/>
    </row>
    <row r="41" spans="1:7" ht="15" thickBot="1">
      <c r="A41" s="204" t="s">
        <v>1441</v>
      </c>
      <c r="B41" s="205"/>
      <c r="F41" s="204" t="s">
        <v>1441</v>
      </c>
      <c r="G41" s="205"/>
    </row>
  </sheetData>
  <mergeCells count="22">
    <mergeCell ref="A40:B40"/>
    <mergeCell ref="A41:B41"/>
    <mergeCell ref="F36:G36"/>
    <mergeCell ref="F37:G37"/>
    <mergeCell ref="F40:G40"/>
    <mergeCell ref="F41:G41"/>
    <mergeCell ref="A2:B2"/>
    <mergeCell ref="A5:B5"/>
    <mergeCell ref="A8:B8"/>
    <mergeCell ref="A11:B11"/>
    <mergeCell ref="A36:B36"/>
    <mergeCell ref="A37:B37"/>
    <mergeCell ref="A27:B27"/>
    <mergeCell ref="A18:B18"/>
    <mergeCell ref="A19:B19"/>
    <mergeCell ref="A22:B22"/>
    <mergeCell ref="F1:G1"/>
    <mergeCell ref="F2:G2"/>
    <mergeCell ref="F5:G5"/>
    <mergeCell ref="F8:G8"/>
    <mergeCell ref="F11:G11"/>
    <mergeCell ref="A1:B1"/>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workbookViewId="0">
      <selection activeCell="B5" sqref="B5"/>
    </sheetView>
  </sheetViews>
  <sheetFormatPr baseColWidth="10" defaultColWidth="11.44140625" defaultRowHeight="14.4"/>
  <cols>
    <col min="1" max="2" width="30.6640625" customWidth="1"/>
    <col min="4" max="4" width="17.5546875" customWidth="1"/>
  </cols>
  <sheetData>
    <row r="1" spans="1:5">
      <c r="A1" s="4" t="s">
        <v>41</v>
      </c>
      <c r="B1" s="5"/>
    </row>
    <row r="2" spans="1:5">
      <c r="A2" s="1" t="s">
        <v>42</v>
      </c>
      <c r="B2" s="15" t="s">
        <v>43</v>
      </c>
    </row>
    <row r="3" spans="1:5">
      <c r="A3" s="2" t="s">
        <v>2</v>
      </c>
      <c r="B3" s="3">
        <f>Changelog!$B$16</f>
        <v>43698</v>
      </c>
    </row>
    <row r="4" spans="1:5">
      <c r="A4" s="1" t="s">
        <v>44</v>
      </c>
      <c r="B4" s="15" t="str">
        <f>Changelog!$A$8</f>
        <v>0.00.011</v>
      </c>
    </row>
    <row r="6" spans="1:5">
      <c r="A6" s="195" t="s">
        <v>45</v>
      </c>
      <c r="B6" s="195"/>
      <c r="C6" s="195"/>
      <c r="D6" s="195"/>
    </row>
    <row r="7" spans="1:5" ht="15" customHeight="1">
      <c r="A7" s="195"/>
      <c r="B7" s="195"/>
      <c r="C7" s="195"/>
      <c r="D7" s="195"/>
      <c r="E7" s="18"/>
    </row>
    <row r="8" spans="1:5">
      <c r="A8" s="195"/>
      <c r="B8" s="195"/>
      <c r="C8" s="195"/>
      <c r="D8" s="195"/>
      <c r="E8" s="18"/>
    </row>
    <row r="9" spans="1:5">
      <c r="A9" s="195"/>
      <c r="B9" s="195"/>
      <c r="C9" s="195"/>
      <c r="D9" s="195"/>
      <c r="E9" s="18"/>
    </row>
    <row r="10" spans="1:5">
      <c r="A10" s="195"/>
      <c r="B10" s="195"/>
      <c r="C10" s="195"/>
      <c r="D10" s="195"/>
      <c r="E10" s="18"/>
    </row>
    <row r="11" spans="1:5">
      <c r="A11" s="195"/>
      <c r="B11" s="195"/>
      <c r="C11" s="195"/>
      <c r="D11" s="195"/>
      <c r="E11" s="18"/>
    </row>
    <row r="12" spans="1:5">
      <c r="A12" s="195"/>
      <c r="B12" s="195"/>
      <c r="C12" s="195"/>
      <c r="D12" s="195"/>
      <c r="E12" s="18"/>
    </row>
    <row r="13" spans="1:5">
      <c r="A13" s="18"/>
      <c r="B13" s="18"/>
      <c r="C13" s="18"/>
      <c r="D13" s="18"/>
      <c r="E13" s="18"/>
    </row>
    <row r="14" spans="1:5">
      <c r="A14" s="18"/>
      <c r="B14" s="18"/>
      <c r="C14" s="18"/>
      <c r="D14" s="18"/>
      <c r="E14" s="18"/>
    </row>
    <row r="15" spans="1:5">
      <c r="A15" s="21" t="s">
        <v>46</v>
      </c>
    </row>
    <row r="20" spans="1:4">
      <c r="A20" s="20" t="s">
        <v>47</v>
      </c>
    </row>
    <row r="21" spans="1:4">
      <c r="A21" t="s">
        <v>48</v>
      </c>
    </row>
    <row r="22" spans="1:4">
      <c r="A22" t="s">
        <v>49</v>
      </c>
    </row>
    <row r="23" spans="1:4">
      <c r="A23" s="195" t="s">
        <v>50</v>
      </c>
      <c r="B23" s="195"/>
      <c r="C23" s="195"/>
      <c r="D23" s="195"/>
    </row>
    <row r="24" spans="1:4">
      <c r="A24" s="195"/>
      <c r="B24" s="195"/>
      <c r="C24" s="195"/>
      <c r="D24" s="195"/>
    </row>
    <row r="27" spans="1:4">
      <c r="A27" s="20" t="s">
        <v>51</v>
      </c>
    </row>
    <row r="28" spans="1:4">
      <c r="A28" s="19" t="s">
        <v>52</v>
      </c>
    </row>
    <row r="29" spans="1:4">
      <c r="A29" s="76" t="s">
        <v>53</v>
      </c>
    </row>
    <row r="30" spans="1:4">
      <c r="A30" s="77" t="s">
        <v>54</v>
      </c>
    </row>
    <row r="31" spans="1:4">
      <c r="A31" s="78" t="s">
        <v>55</v>
      </c>
    </row>
  </sheetData>
  <mergeCells count="2">
    <mergeCell ref="A6:D12"/>
    <mergeCell ref="A23:D24"/>
  </mergeCells>
  <pageMargins left="0.7" right="0.7" top="0.78740157499999996" bottom="0.78740157499999996" header="0.3" footer="0.3"/>
  <pageSetup paperSize="9"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3FC9F-23EA-4F5F-A4E7-231974F9FE8E}">
  <dimension ref="A1:L14"/>
  <sheetViews>
    <sheetView workbookViewId="0">
      <selection activeCell="A15" sqref="A15"/>
    </sheetView>
  </sheetViews>
  <sheetFormatPr baseColWidth="10" defaultRowHeight="14.4"/>
  <cols>
    <col min="2" max="2" width="19.109375" bestFit="1" customWidth="1"/>
    <col min="3" max="3" width="15" bestFit="1" customWidth="1"/>
    <col min="4" max="4" width="10.5546875" customWidth="1"/>
    <col min="5" max="5" width="8.88671875" customWidth="1"/>
    <col min="6" max="6" width="12.88671875" customWidth="1"/>
    <col min="7" max="7" width="11.88671875" customWidth="1"/>
    <col min="8" max="8" width="16.88671875" customWidth="1"/>
    <col min="9" max="9" width="20.88671875" customWidth="1"/>
    <col min="10" max="10" width="14.88671875" customWidth="1"/>
    <col min="11" max="11" width="17.109375" bestFit="1" customWidth="1"/>
  </cols>
  <sheetData>
    <row r="1" spans="1:12">
      <c r="A1" s="190" t="s">
        <v>114</v>
      </c>
      <c r="B1" s="188" t="s">
        <v>908</v>
      </c>
      <c r="C1" s="188" t="s">
        <v>1316</v>
      </c>
      <c r="D1" s="188" t="s">
        <v>1282</v>
      </c>
      <c r="E1" s="188" t="s">
        <v>1716</v>
      </c>
      <c r="F1" s="188" t="s">
        <v>1717</v>
      </c>
      <c r="G1" s="188" t="s">
        <v>1718</v>
      </c>
      <c r="H1" s="188" t="s">
        <v>1719</v>
      </c>
      <c r="I1" s="188" t="s">
        <v>1720</v>
      </c>
      <c r="J1" s="188" t="s">
        <v>1721</v>
      </c>
      <c r="K1" s="188" t="s">
        <v>1732</v>
      </c>
      <c r="L1" s="188" t="s">
        <v>1736</v>
      </c>
    </row>
    <row r="2" spans="1:12">
      <c r="A2" s="191" t="s">
        <v>1711</v>
      </c>
      <c r="B2" s="188" t="s">
        <v>121</v>
      </c>
      <c r="C2" s="188" t="s">
        <v>1281</v>
      </c>
      <c r="D2" s="188" t="s">
        <v>1722</v>
      </c>
      <c r="E2" s="188">
        <v>2100</v>
      </c>
      <c r="F2" s="188" t="s">
        <v>1213</v>
      </c>
      <c r="G2" s="188" t="s">
        <v>1723</v>
      </c>
      <c r="H2" s="188" t="s">
        <v>1724</v>
      </c>
      <c r="I2" s="188">
        <v>2500</v>
      </c>
      <c r="J2" s="188">
        <v>20000</v>
      </c>
      <c r="K2" s="188"/>
      <c r="L2" s="188"/>
    </row>
    <row r="3" spans="1:12">
      <c r="A3" s="192" t="s">
        <v>1713</v>
      </c>
      <c r="B3" s="188" t="s">
        <v>606</v>
      </c>
      <c r="C3" s="188" t="s">
        <v>1281</v>
      </c>
      <c r="D3" s="188" t="s">
        <v>1722</v>
      </c>
      <c r="E3" s="188">
        <v>1300</v>
      </c>
      <c r="F3" s="188" t="s">
        <v>1725</v>
      </c>
      <c r="G3" s="188" t="s">
        <v>1723</v>
      </c>
      <c r="H3" s="188" t="s">
        <v>1724</v>
      </c>
      <c r="I3" s="188">
        <v>2500</v>
      </c>
      <c r="J3" s="188">
        <v>20000</v>
      </c>
      <c r="K3" s="188" t="s">
        <v>1261</v>
      </c>
      <c r="L3" s="188" t="s">
        <v>1326</v>
      </c>
    </row>
    <row r="4" spans="1:12">
      <c r="A4" s="191" t="s">
        <v>1713</v>
      </c>
      <c r="B4" s="188" t="s">
        <v>373</v>
      </c>
      <c r="C4" s="188" t="s">
        <v>1726</v>
      </c>
      <c r="D4" s="188" t="s">
        <v>1722</v>
      </c>
      <c r="E4" s="188">
        <v>2101</v>
      </c>
      <c r="F4" s="188" t="s">
        <v>1219</v>
      </c>
      <c r="G4" s="188" t="s">
        <v>1723</v>
      </c>
      <c r="H4" s="188" t="s">
        <v>1724</v>
      </c>
      <c r="I4" s="188">
        <v>2500</v>
      </c>
      <c r="J4" s="188">
        <v>20000</v>
      </c>
      <c r="K4" s="188" t="s">
        <v>1261</v>
      </c>
      <c r="L4" s="188"/>
    </row>
    <row r="5" spans="1:12">
      <c r="A5" s="192" t="s">
        <v>1713</v>
      </c>
      <c r="B5" s="188" t="s">
        <v>166</v>
      </c>
      <c r="C5" s="188" t="s">
        <v>1318</v>
      </c>
      <c r="D5" s="188" t="s">
        <v>1722</v>
      </c>
      <c r="E5" s="188">
        <v>2110</v>
      </c>
      <c r="F5" s="188" t="s">
        <v>1232</v>
      </c>
      <c r="G5" s="188" t="s">
        <v>1723</v>
      </c>
      <c r="H5" s="188" t="s">
        <v>1724</v>
      </c>
      <c r="I5" s="188">
        <v>2500</v>
      </c>
      <c r="J5" s="188">
        <v>20000</v>
      </c>
      <c r="K5" s="188" t="s">
        <v>1261</v>
      </c>
      <c r="L5" s="188"/>
    </row>
    <row r="6" spans="1:12">
      <c r="A6" s="191" t="s">
        <v>1713</v>
      </c>
      <c r="B6" s="188" t="s">
        <v>170</v>
      </c>
      <c r="C6" s="188" t="s">
        <v>1318</v>
      </c>
      <c r="D6" s="188" t="s">
        <v>1722</v>
      </c>
      <c r="E6" s="188">
        <v>2111</v>
      </c>
      <c r="F6" s="188" t="s">
        <v>1237</v>
      </c>
      <c r="G6" s="188" t="s">
        <v>1723</v>
      </c>
      <c r="H6" s="188" t="s">
        <v>1724</v>
      </c>
      <c r="I6" s="188">
        <v>2500</v>
      </c>
      <c r="J6" s="188">
        <v>20000</v>
      </c>
      <c r="K6" s="188" t="s">
        <v>1261</v>
      </c>
      <c r="L6" s="188"/>
    </row>
    <row r="7" spans="1:12">
      <c r="A7" s="192" t="s">
        <v>1709</v>
      </c>
      <c r="B7" s="188" t="s">
        <v>1243</v>
      </c>
      <c r="C7" s="188" t="s">
        <v>1281</v>
      </c>
      <c r="D7" s="188" t="s">
        <v>1722</v>
      </c>
      <c r="E7" s="188">
        <v>2112</v>
      </c>
      <c r="F7" s="188" t="s">
        <v>1714</v>
      </c>
      <c r="G7" s="188" t="s">
        <v>1723</v>
      </c>
      <c r="H7" s="188" t="s">
        <v>1724</v>
      </c>
      <c r="I7" s="188">
        <v>2500</v>
      </c>
      <c r="J7" s="188">
        <v>20000</v>
      </c>
      <c r="K7" s="188" t="s">
        <v>1243</v>
      </c>
      <c r="L7" s="188"/>
    </row>
    <row r="8" spans="1:12">
      <c r="A8" s="191" t="s">
        <v>1711</v>
      </c>
      <c r="B8" s="188" t="s">
        <v>1243</v>
      </c>
      <c r="C8" s="188" t="s">
        <v>1281</v>
      </c>
      <c r="D8" s="188" t="s">
        <v>1722</v>
      </c>
      <c r="E8" s="188">
        <v>2113</v>
      </c>
      <c r="F8" s="188" t="s">
        <v>1242</v>
      </c>
      <c r="G8" s="188" t="s">
        <v>1723</v>
      </c>
      <c r="H8" s="188" t="s">
        <v>1724</v>
      </c>
      <c r="I8" s="188">
        <v>2500</v>
      </c>
      <c r="J8" s="188">
        <v>20000</v>
      </c>
      <c r="K8" s="188" t="s">
        <v>1243</v>
      </c>
      <c r="L8" s="188"/>
    </row>
    <row r="9" spans="1:12">
      <c r="A9" s="192" t="s">
        <v>1713</v>
      </c>
      <c r="B9" s="188" t="s">
        <v>589</v>
      </c>
      <c r="C9" s="188" t="s">
        <v>1281</v>
      </c>
      <c r="D9" s="188" t="s">
        <v>1722</v>
      </c>
      <c r="E9" s="188">
        <v>1000</v>
      </c>
      <c r="F9" s="188" t="s">
        <v>1725</v>
      </c>
      <c r="G9" s="188" t="s">
        <v>1723</v>
      </c>
      <c r="H9" s="188" t="s">
        <v>1724</v>
      </c>
      <c r="I9" s="188">
        <v>2500</v>
      </c>
      <c r="J9" s="188">
        <v>20000</v>
      </c>
      <c r="K9" s="188" t="s">
        <v>1261</v>
      </c>
      <c r="L9" s="188" t="s">
        <v>1326</v>
      </c>
    </row>
    <row r="10" spans="1:12">
      <c r="A10" s="191" t="s">
        <v>1713</v>
      </c>
      <c r="B10" s="188" t="s">
        <v>595</v>
      </c>
      <c r="C10" s="188" t="s">
        <v>1281</v>
      </c>
      <c r="D10" s="188" t="s">
        <v>1722</v>
      </c>
      <c r="E10" s="188">
        <v>1100</v>
      </c>
      <c r="F10" s="188" t="s">
        <v>1725</v>
      </c>
      <c r="G10" s="188" t="s">
        <v>1723</v>
      </c>
      <c r="H10" s="188" t="s">
        <v>1724</v>
      </c>
      <c r="I10" s="188">
        <v>2500</v>
      </c>
      <c r="J10" s="188">
        <v>20000</v>
      </c>
      <c r="K10" s="188" t="s">
        <v>1261</v>
      </c>
      <c r="L10" s="188" t="s">
        <v>1326</v>
      </c>
    </row>
    <row r="11" spans="1:12">
      <c r="A11" s="192" t="s">
        <v>1713</v>
      </c>
      <c r="B11" s="188" t="s">
        <v>600</v>
      </c>
      <c r="C11" s="188" t="s">
        <v>1281</v>
      </c>
      <c r="D11" s="188" t="s">
        <v>1722</v>
      </c>
      <c r="E11" s="188">
        <v>1200</v>
      </c>
      <c r="F11" s="188" t="s">
        <v>1725</v>
      </c>
      <c r="G11" s="188" t="s">
        <v>1723</v>
      </c>
      <c r="H11" s="188" t="s">
        <v>1724</v>
      </c>
      <c r="I11" s="188">
        <v>2500</v>
      </c>
      <c r="J11" s="188">
        <v>20000</v>
      </c>
      <c r="K11" s="188" t="s">
        <v>1261</v>
      </c>
      <c r="L11" s="188" t="s">
        <v>1326</v>
      </c>
    </row>
    <row r="12" spans="1:12">
      <c r="A12" s="191" t="s">
        <v>1713</v>
      </c>
      <c r="B12" s="188" t="s">
        <v>1227</v>
      </c>
      <c r="C12" s="188" t="s">
        <v>1727</v>
      </c>
      <c r="D12" s="188" t="s">
        <v>1722</v>
      </c>
      <c r="E12" s="188">
        <v>2106</v>
      </c>
      <c r="F12" s="188" t="s">
        <v>1226</v>
      </c>
      <c r="G12" s="188" t="s">
        <v>1723</v>
      </c>
      <c r="H12" s="188" t="s">
        <v>1724</v>
      </c>
      <c r="I12" s="188">
        <v>2500</v>
      </c>
      <c r="J12" s="188">
        <v>20000</v>
      </c>
      <c r="K12" s="188" t="s">
        <v>1733</v>
      </c>
      <c r="L12" s="188"/>
    </row>
    <row r="13" spans="1:12">
      <c r="A13" s="192" t="s">
        <v>1713</v>
      </c>
      <c r="B13" s="188" t="s">
        <v>1320</v>
      </c>
      <c r="C13" s="188" t="s">
        <v>1728</v>
      </c>
      <c r="D13" s="188" t="s">
        <v>1722</v>
      </c>
      <c r="E13" s="188">
        <v>2102</v>
      </c>
      <c r="F13" s="188" t="s">
        <v>1220</v>
      </c>
      <c r="G13" s="188" t="s">
        <v>1723</v>
      </c>
      <c r="H13" s="188" t="s">
        <v>1724</v>
      </c>
      <c r="I13" s="188">
        <v>2500</v>
      </c>
      <c r="J13" s="188">
        <v>20000</v>
      </c>
      <c r="K13" s="188" t="s">
        <v>1261</v>
      </c>
      <c r="L13" s="188"/>
    </row>
    <row r="14" spans="1:12">
      <c r="A14" s="191" t="s">
        <v>1709</v>
      </c>
      <c r="B14" s="188" t="s">
        <v>121</v>
      </c>
      <c r="C14" s="188" t="s">
        <v>1281</v>
      </c>
      <c r="D14" s="188" t="s">
        <v>1722</v>
      </c>
      <c r="E14" s="188">
        <v>2116</v>
      </c>
      <c r="F14" s="188" t="s">
        <v>1212</v>
      </c>
      <c r="G14" s="188" t="s">
        <v>1723</v>
      </c>
      <c r="H14" s="188" t="s">
        <v>1724</v>
      </c>
      <c r="I14" s="188">
        <v>2500</v>
      </c>
      <c r="J14" s="188">
        <v>20000</v>
      </c>
      <c r="K14" s="188"/>
      <c r="L14" s="188"/>
    </row>
  </sheetData>
  <pageMargins left="0.7" right="0.7" top="0.78740157499999996" bottom="0.78740157499999996" header="0.3" footer="0.3"/>
  <pageSetup paperSize="9" orientation="portrait" horizontalDpi="0" verticalDpi="0"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G102"/>
  <sheetViews>
    <sheetView workbookViewId="0">
      <selection activeCell="A7" sqref="A7"/>
    </sheetView>
  </sheetViews>
  <sheetFormatPr baseColWidth="10" defaultColWidth="11.44140625" defaultRowHeight="14.4"/>
  <cols>
    <col min="1" max="4" width="30.6640625" customWidth="1"/>
    <col min="5" max="5" width="24.5546875" customWidth="1"/>
    <col min="6" max="6" width="27" customWidth="1"/>
    <col min="7" max="7" width="24.5546875" customWidth="1"/>
  </cols>
  <sheetData>
    <row r="1" spans="1:7">
      <c r="A1" s="4" t="s">
        <v>41</v>
      </c>
      <c r="B1" s="26"/>
    </row>
    <row r="2" spans="1:7">
      <c r="A2" s="1" t="s">
        <v>1067</v>
      </c>
      <c r="B2" s="15" t="str">
        <f>Informationen!$B$2</f>
        <v>ITSG -- AP400 DiGeN</v>
      </c>
    </row>
    <row r="3" spans="1:7">
      <c r="A3" s="2" t="s">
        <v>2</v>
      </c>
      <c r="B3" s="3">
        <f>Informationen!$B$3</f>
        <v>43698</v>
      </c>
    </row>
    <row r="4" spans="1:7">
      <c r="A4" s="1" t="s">
        <v>44</v>
      </c>
      <c r="B4" s="48" t="str">
        <f>Informationen!$B$4</f>
        <v>0.00.011</v>
      </c>
    </row>
    <row r="5" spans="1:7">
      <c r="B5" s="27"/>
    </row>
    <row r="6" spans="1:7">
      <c r="A6" t="s">
        <v>1247</v>
      </c>
    </row>
    <row r="7" spans="1:7">
      <c r="A7" s="30" t="s">
        <v>1248</v>
      </c>
    </row>
    <row r="8" spans="1:7">
      <c r="A8" s="31" t="s">
        <v>1249</v>
      </c>
      <c r="B8" s="12" t="s">
        <v>1250</v>
      </c>
      <c r="C8" s="12" t="s">
        <v>1251</v>
      </c>
      <c r="D8" s="12" t="s">
        <v>1252</v>
      </c>
      <c r="E8" s="12" t="s">
        <v>1253</v>
      </c>
      <c r="F8" s="12" t="s">
        <v>1254</v>
      </c>
      <c r="G8" s="25" t="s">
        <v>1255</v>
      </c>
    </row>
    <row r="9" spans="1:7">
      <c r="A9" s="6" t="s">
        <v>1256</v>
      </c>
      <c r="B9" s="6" t="s">
        <v>1243</v>
      </c>
      <c r="C9" s="6" t="s">
        <v>1257</v>
      </c>
      <c r="D9" s="6" t="s">
        <v>1258</v>
      </c>
      <c r="E9" s="32">
        <v>4</v>
      </c>
      <c r="F9" s="6" t="s">
        <v>1259</v>
      </c>
      <c r="G9" s="32"/>
    </row>
    <row r="10" spans="1:7">
      <c r="A10" s="6" t="s">
        <v>1260</v>
      </c>
      <c r="B10" s="6" t="s">
        <v>1261</v>
      </c>
      <c r="C10" s="6" t="s">
        <v>1262</v>
      </c>
      <c r="D10" s="6" t="s">
        <v>1263</v>
      </c>
      <c r="E10" s="32">
        <v>4</v>
      </c>
      <c r="F10" s="6" t="s">
        <v>1259</v>
      </c>
      <c r="G10" s="32"/>
    </row>
    <row r="11" spans="1:7">
      <c r="A11" s="8"/>
      <c r="B11" s="8"/>
      <c r="C11" s="10"/>
      <c r="D11" s="9"/>
      <c r="E11" s="33"/>
      <c r="F11" s="10"/>
      <c r="G11" s="49"/>
    </row>
    <row r="13" spans="1:7">
      <c r="A13" s="14" t="s">
        <v>1264</v>
      </c>
      <c r="B13" s="34" t="s">
        <v>1265</v>
      </c>
      <c r="C13" s="34" t="s">
        <v>1266</v>
      </c>
      <c r="D13" s="34" t="s">
        <v>1125</v>
      </c>
      <c r="E13" s="34" t="s">
        <v>1267</v>
      </c>
      <c r="F13" s="35" t="s">
        <v>1268</v>
      </c>
    </row>
    <row r="14" spans="1:7">
      <c r="A14" s="6" t="s">
        <v>1256</v>
      </c>
      <c r="B14" s="6" t="s">
        <v>1243</v>
      </c>
      <c r="C14" s="6" t="s">
        <v>1269</v>
      </c>
      <c r="D14" s="32" t="s">
        <v>1270</v>
      </c>
      <c r="E14" s="32"/>
      <c r="F14" s="32"/>
    </row>
    <row r="15" spans="1:7">
      <c r="A15" s="6" t="s">
        <v>1260</v>
      </c>
      <c r="B15" s="6" t="s">
        <v>166</v>
      </c>
      <c r="C15" s="6" t="s">
        <v>1269</v>
      </c>
      <c r="D15" s="32">
        <v>2110</v>
      </c>
      <c r="E15" s="32"/>
      <c r="F15" s="32"/>
    </row>
    <row r="16" spans="1:7">
      <c r="A16" s="6" t="s">
        <v>1260</v>
      </c>
      <c r="B16" s="6" t="s">
        <v>170</v>
      </c>
      <c r="C16" s="6" t="s">
        <v>1269</v>
      </c>
      <c r="D16" s="32">
        <v>2111</v>
      </c>
      <c r="E16" s="32"/>
      <c r="F16" s="32"/>
    </row>
    <row r="17" spans="1:6">
      <c r="A17" s="6" t="s">
        <v>1260</v>
      </c>
      <c r="B17" s="8" t="s">
        <v>373</v>
      </c>
      <c r="C17" s="6" t="s">
        <v>1269</v>
      </c>
      <c r="D17" s="32">
        <v>2101</v>
      </c>
      <c r="E17" s="32"/>
      <c r="F17" s="32"/>
    </row>
    <row r="18" spans="1:6">
      <c r="A18" s="6" t="s">
        <v>1260</v>
      </c>
      <c r="B18" s="6" t="s">
        <v>1225</v>
      </c>
      <c r="C18" s="6" t="s">
        <v>1269</v>
      </c>
      <c r="D18" s="32">
        <v>2106</v>
      </c>
      <c r="E18" s="32"/>
      <c r="F18" s="32"/>
    </row>
    <row r="19" spans="1:6">
      <c r="A19" s="6" t="s">
        <v>1260</v>
      </c>
      <c r="B19" s="6" t="s">
        <v>1221</v>
      </c>
      <c r="C19" s="6" t="s">
        <v>1269</v>
      </c>
      <c r="D19" s="32">
        <v>2102</v>
      </c>
      <c r="E19" s="32"/>
      <c r="F19" s="32"/>
    </row>
    <row r="20" spans="1:6">
      <c r="A20" s="6" t="s">
        <v>1271</v>
      </c>
      <c r="B20" s="6"/>
      <c r="C20" s="6"/>
      <c r="D20" s="32"/>
      <c r="E20" s="32"/>
      <c r="F20" s="32"/>
    </row>
    <row r="21" spans="1:6">
      <c r="A21" s="6"/>
      <c r="B21" s="8"/>
      <c r="C21" s="10"/>
      <c r="D21" s="32"/>
      <c r="E21" s="32"/>
      <c r="F21" s="32"/>
    </row>
    <row r="22" spans="1:6">
      <c r="A22" s="6"/>
      <c r="B22" s="6"/>
      <c r="C22" s="6"/>
      <c r="D22" s="32"/>
      <c r="E22" s="32"/>
      <c r="F22" s="32"/>
    </row>
    <row r="23" spans="1:6">
      <c r="A23" s="36"/>
      <c r="B23" s="6"/>
      <c r="C23" s="6"/>
      <c r="D23" s="32"/>
      <c r="E23" s="32"/>
      <c r="F23" s="32"/>
    </row>
    <row r="24" spans="1:6">
      <c r="A24" s="6"/>
      <c r="B24" s="6"/>
      <c r="C24" s="6"/>
      <c r="D24" s="32"/>
      <c r="E24" s="32"/>
      <c r="F24" s="32"/>
    </row>
    <row r="25" spans="1:6">
      <c r="A25" s="6"/>
      <c r="B25" s="8"/>
      <c r="C25" s="10"/>
      <c r="D25" s="32"/>
      <c r="E25" s="32"/>
      <c r="F25" s="32"/>
    </row>
    <row r="26" spans="1:6">
      <c r="A26" s="6"/>
      <c r="B26" s="6"/>
      <c r="C26" s="6"/>
      <c r="D26" s="32"/>
      <c r="E26" s="32"/>
      <c r="F26" s="32"/>
    </row>
    <row r="27" spans="1:6">
      <c r="A27" s="6"/>
      <c r="B27" s="6"/>
      <c r="C27" s="6"/>
      <c r="D27" s="32"/>
      <c r="E27" s="32"/>
      <c r="F27" s="32"/>
    </row>
    <row r="28" spans="1:6">
      <c r="A28" s="6"/>
      <c r="B28" s="6"/>
      <c r="C28" s="6"/>
      <c r="D28" s="32"/>
      <c r="E28" s="32"/>
      <c r="F28" s="32"/>
    </row>
    <row r="29" spans="1:6">
      <c r="A29" s="6"/>
      <c r="B29" s="8"/>
      <c r="C29" s="10"/>
      <c r="D29" s="32"/>
      <c r="E29" s="32"/>
      <c r="F29" s="32"/>
    </row>
    <row r="30" spans="1:6">
      <c r="A30" s="6"/>
      <c r="B30" s="6"/>
      <c r="C30" s="6"/>
      <c r="D30" s="32"/>
      <c r="E30" s="32"/>
      <c r="F30" s="32"/>
    </row>
    <row r="31" spans="1:6">
      <c r="A31" s="6"/>
      <c r="B31" s="6"/>
      <c r="C31" s="6"/>
      <c r="D31" s="32"/>
      <c r="E31" s="32"/>
      <c r="F31" s="32"/>
    </row>
    <row r="32" spans="1:6">
      <c r="A32" s="6"/>
      <c r="B32" s="6"/>
      <c r="C32" s="6"/>
      <c r="D32" s="32"/>
      <c r="E32" s="32"/>
      <c r="F32" s="32"/>
    </row>
    <row r="33" spans="1:7">
      <c r="A33" s="6"/>
      <c r="B33" s="8"/>
      <c r="C33" s="10"/>
      <c r="D33" s="32"/>
      <c r="E33" s="32"/>
      <c r="F33" s="32"/>
    </row>
    <row r="34" spans="1:7">
      <c r="A34" s="6"/>
      <c r="B34" s="6"/>
      <c r="C34" s="6"/>
      <c r="D34" s="32"/>
      <c r="E34" s="32"/>
      <c r="F34" s="32"/>
    </row>
    <row r="35" spans="1:7">
      <c r="A35" s="6"/>
      <c r="B35" s="6"/>
      <c r="C35" s="6"/>
      <c r="D35" s="32"/>
      <c r="E35" s="32"/>
      <c r="F35" s="32"/>
    </row>
    <row r="36" spans="1:7">
      <c r="A36" s="6"/>
      <c r="B36" s="6"/>
      <c r="C36" s="6"/>
      <c r="D36" s="32"/>
      <c r="E36" s="32"/>
      <c r="F36" s="32"/>
    </row>
    <row r="37" spans="1:7">
      <c r="A37" s="6"/>
      <c r="B37" s="8"/>
      <c r="C37" s="10"/>
      <c r="D37" s="32"/>
      <c r="E37" s="32"/>
      <c r="F37" s="32"/>
    </row>
    <row r="39" spans="1:7">
      <c r="A39" s="30" t="s">
        <v>1272</v>
      </c>
    </row>
    <row r="40" spans="1:7">
      <c r="A40" s="31" t="s">
        <v>1249</v>
      </c>
      <c r="B40" s="12" t="s">
        <v>1250</v>
      </c>
      <c r="C40" s="12" t="s">
        <v>1251</v>
      </c>
      <c r="D40" s="12" t="s">
        <v>1252</v>
      </c>
      <c r="E40" s="12" t="s">
        <v>1253</v>
      </c>
      <c r="F40" s="12" t="s">
        <v>1254</v>
      </c>
      <c r="G40" s="25" t="s">
        <v>1255</v>
      </c>
    </row>
    <row r="41" spans="1:7">
      <c r="A41" s="6" t="s">
        <v>1256</v>
      </c>
      <c r="B41" s="6" t="s">
        <v>1273</v>
      </c>
      <c r="C41" s="6" t="s">
        <v>1262</v>
      </c>
      <c r="D41" s="6" t="s">
        <v>1274</v>
      </c>
      <c r="E41" s="32">
        <v>2</v>
      </c>
      <c r="F41" s="6" t="s">
        <v>1259</v>
      </c>
      <c r="G41" s="32"/>
    </row>
    <row r="42" spans="1:7">
      <c r="A42" s="6" t="s">
        <v>1260</v>
      </c>
      <c r="B42" s="6" t="s">
        <v>1275</v>
      </c>
      <c r="C42" s="6" t="s">
        <v>1262</v>
      </c>
      <c r="D42" s="6" t="s">
        <v>1274</v>
      </c>
      <c r="E42" s="32">
        <v>2</v>
      </c>
      <c r="F42" s="6" t="s">
        <v>1259</v>
      </c>
      <c r="G42" s="32"/>
    </row>
    <row r="43" spans="1:7">
      <c r="A43" s="8" t="s">
        <v>1276</v>
      </c>
      <c r="B43" s="8" t="s">
        <v>1277</v>
      </c>
      <c r="C43" s="10" t="s">
        <v>1262</v>
      </c>
      <c r="D43" s="9" t="s">
        <v>1278</v>
      </c>
      <c r="E43" s="33">
        <v>2</v>
      </c>
      <c r="F43" s="10" t="s">
        <v>1259</v>
      </c>
      <c r="G43" s="50"/>
    </row>
    <row r="45" spans="1:7">
      <c r="A45" s="14" t="s">
        <v>1264</v>
      </c>
      <c r="B45" s="34" t="s">
        <v>1265</v>
      </c>
      <c r="C45" s="34" t="s">
        <v>1266</v>
      </c>
      <c r="D45" s="34" t="s">
        <v>1125</v>
      </c>
      <c r="E45" s="34" t="s">
        <v>1267</v>
      </c>
      <c r="F45" s="35" t="s">
        <v>1268</v>
      </c>
    </row>
    <row r="46" spans="1:7">
      <c r="A46" s="6"/>
      <c r="B46" s="6"/>
      <c r="C46" s="6"/>
      <c r="D46" s="32"/>
      <c r="E46" s="32"/>
      <c r="F46" s="32"/>
    </row>
    <row r="47" spans="1:7">
      <c r="A47" s="6"/>
      <c r="B47" s="6"/>
      <c r="C47" s="6"/>
      <c r="D47" s="32"/>
      <c r="E47" s="32"/>
      <c r="F47" s="32"/>
    </row>
    <row r="48" spans="1:7">
      <c r="A48" s="36"/>
      <c r="B48" s="6"/>
      <c r="C48" s="6"/>
      <c r="D48" s="32"/>
      <c r="E48" s="32"/>
      <c r="F48" s="32"/>
    </row>
    <row r="49" spans="1:6">
      <c r="A49" s="6"/>
      <c r="B49" s="8"/>
      <c r="C49" s="10"/>
      <c r="D49" s="32"/>
      <c r="E49" s="32"/>
      <c r="F49" s="32"/>
    </row>
    <row r="50" spans="1:6">
      <c r="A50" s="6"/>
      <c r="B50" s="6"/>
      <c r="C50" s="6"/>
      <c r="D50" s="32"/>
      <c r="E50" s="32"/>
      <c r="F50" s="32"/>
    </row>
    <row r="51" spans="1:6">
      <c r="A51" s="6"/>
      <c r="B51" s="6"/>
      <c r="C51" s="6"/>
      <c r="D51" s="32"/>
      <c r="E51" s="32"/>
      <c r="F51" s="32"/>
    </row>
    <row r="52" spans="1:6">
      <c r="A52" s="6"/>
      <c r="B52" s="6"/>
      <c r="C52" s="6"/>
      <c r="D52" s="32"/>
      <c r="E52" s="32"/>
      <c r="F52" s="32"/>
    </row>
    <row r="53" spans="1:6">
      <c r="A53" s="6"/>
      <c r="B53" s="8"/>
      <c r="C53" s="10"/>
      <c r="D53" s="32"/>
      <c r="E53" s="32"/>
      <c r="F53" s="32"/>
    </row>
    <row r="54" spans="1:6">
      <c r="A54" s="6"/>
      <c r="B54" s="6"/>
      <c r="C54" s="6"/>
      <c r="D54" s="32"/>
      <c r="E54" s="32"/>
      <c r="F54" s="32"/>
    </row>
    <row r="55" spans="1:6">
      <c r="A55" s="36"/>
      <c r="B55" s="6"/>
      <c r="C55" s="6"/>
      <c r="D55" s="32"/>
      <c r="E55" s="32"/>
      <c r="F55" s="32"/>
    </row>
    <row r="56" spans="1:6">
      <c r="A56" s="6"/>
      <c r="B56" s="6"/>
      <c r="C56" s="6"/>
      <c r="D56" s="32"/>
      <c r="E56" s="32"/>
      <c r="F56" s="32"/>
    </row>
    <row r="57" spans="1:6">
      <c r="A57" s="6"/>
      <c r="B57" s="8"/>
      <c r="C57" s="10"/>
      <c r="D57" s="32"/>
      <c r="E57" s="32"/>
      <c r="F57" s="32"/>
    </row>
    <row r="58" spans="1:6">
      <c r="A58" s="6"/>
      <c r="B58" s="6"/>
      <c r="C58" s="6"/>
      <c r="D58" s="32"/>
      <c r="E58" s="32"/>
      <c r="F58" s="32"/>
    </row>
    <row r="59" spans="1:6">
      <c r="A59" s="6"/>
      <c r="B59" s="6"/>
      <c r="C59" s="6"/>
      <c r="D59" s="32"/>
      <c r="E59" s="32"/>
      <c r="F59" s="32"/>
    </row>
    <row r="60" spans="1:6">
      <c r="A60" s="6"/>
      <c r="B60" s="6"/>
      <c r="C60" s="6"/>
      <c r="D60" s="32"/>
      <c r="E60" s="32"/>
      <c r="F60" s="32"/>
    </row>
    <row r="61" spans="1:6">
      <c r="A61" s="6"/>
      <c r="B61" s="8"/>
      <c r="C61" s="10"/>
      <c r="D61" s="32"/>
      <c r="E61" s="32"/>
      <c r="F61" s="32"/>
    </row>
    <row r="62" spans="1:6">
      <c r="A62" s="6"/>
      <c r="B62" s="6"/>
      <c r="C62" s="6"/>
      <c r="D62" s="32"/>
      <c r="E62" s="32"/>
      <c r="F62" s="32"/>
    </row>
    <row r="63" spans="1:6">
      <c r="A63" s="6"/>
      <c r="B63" s="6"/>
      <c r="C63" s="6"/>
      <c r="D63" s="32"/>
      <c r="E63" s="32"/>
      <c r="F63" s="32"/>
    </row>
    <row r="64" spans="1:6">
      <c r="A64" s="6"/>
      <c r="B64" s="6"/>
      <c r="C64" s="6"/>
      <c r="D64" s="32"/>
      <c r="E64" s="32"/>
      <c r="F64" s="32"/>
    </row>
    <row r="65" spans="1:7">
      <c r="A65" s="6"/>
      <c r="B65" s="8"/>
      <c r="C65" s="10"/>
      <c r="D65" s="32"/>
      <c r="E65" s="32"/>
      <c r="F65" s="32"/>
    </row>
    <row r="66" spans="1:7">
      <c r="A66" s="6"/>
      <c r="B66" s="6"/>
      <c r="C66" s="6"/>
      <c r="D66" s="32"/>
      <c r="E66" s="32"/>
      <c r="F66" s="32"/>
    </row>
    <row r="67" spans="1:7">
      <c r="A67" s="6"/>
      <c r="B67" s="6"/>
      <c r="C67" s="6"/>
      <c r="D67" s="32"/>
      <c r="E67" s="32"/>
      <c r="F67" s="32"/>
    </row>
    <row r="68" spans="1:7">
      <c r="A68" s="6"/>
      <c r="B68" s="6"/>
      <c r="C68" s="6"/>
      <c r="D68" s="32"/>
      <c r="E68" s="32"/>
      <c r="F68" s="32"/>
    </row>
    <row r="69" spans="1:7">
      <c r="A69" s="6"/>
      <c r="B69" s="8"/>
      <c r="C69" s="10"/>
      <c r="D69" s="32"/>
      <c r="E69" s="32"/>
      <c r="F69" s="32"/>
    </row>
    <row r="72" spans="1:7">
      <c r="A72" s="30" t="s">
        <v>1279</v>
      </c>
    </row>
    <row r="73" spans="1:7">
      <c r="A73" s="31" t="s">
        <v>1249</v>
      </c>
      <c r="B73" s="12" t="s">
        <v>1250</v>
      </c>
      <c r="C73" s="12" t="s">
        <v>1251</v>
      </c>
      <c r="D73" s="12" t="s">
        <v>1252</v>
      </c>
      <c r="E73" s="12" t="s">
        <v>1253</v>
      </c>
      <c r="F73" s="12" t="s">
        <v>1254</v>
      </c>
      <c r="G73" s="25" t="s">
        <v>1255</v>
      </c>
    </row>
    <row r="74" spans="1:7">
      <c r="A74" s="6" t="s">
        <v>1256</v>
      </c>
      <c r="B74" s="6" t="s">
        <v>1273</v>
      </c>
      <c r="C74" s="6" t="s">
        <v>1262</v>
      </c>
      <c r="D74" s="6" t="s">
        <v>1274</v>
      </c>
      <c r="E74" s="32">
        <v>2</v>
      </c>
      <c r="F74" s="6" t="s">
        <v>1259</v>
      </c>
      <c r="G74" s="32"/>
    </row>
    <row r="75" spans="1:7">
      <c r="A75" s="6" t="s">
        <v>1260</v>
      </c>
      <c r="B75" s="6" t="s">
        <v>1275</v>
      </c>
      <c r="C75" s="6" t="s">
        <v>1262</v>
      </c>
      <c r="D75" s="6" t="s">
        <v>1274</v>
      </c>
      <c r="E75" s="32">
        <v>2</v>
      </c>
      <c r="F75" s="6" t="s">
        <v>1259</v>
      </c>
      <c r="G75" s="32"/>
    </row>
    <row r="76" spans="1:7">
      <c r="A76" s="8" t="s">
        <v>1276</v>
      </c>
      <c r="B76" s="8" t="s">
        <v>1277</v>
      </c>
      <c r="C76" s="10" t="s">
        <v>1262</v>
      </c>
      <c r="D76" s="9" t="s">
        <v>1278</v>
      </c>
      <c r="E76" s="33">
        <v>2</v>
      </c>
      <c r="F76" s="10" t="s">
        <v>1259</v>
      </c>
      <c r="G76" s="50"/>
    </row>
    <row r="78" spans="1:7">
      <c r="A78" s="14" t="s">
        <v>1264</v>
      </c>
      <c r="B78" s="34" t="s">
        <v>1265</v>
      </c>
      <c r="C78" s="34" t="s">
        <v>1266</v>
      </c>
      <c r="D78" s="34" t="s">
        <v>1125</v>
      </c>
      <c r="E78" s="34" t="s">
        <v>1267</v>
      </c>
      <c r="F78" s="35" t="s">
        <v>1268</v>
      </c>
    </row>
    <row r="79" spans="1:7">
      <c r="A79" s="6"/>
      <c r="B79" s="8"/>
      <c r="C79" s="6"/>
      <c r="D79" s="32"/>
      <c r="E79" s="32"/>
      <c r="F79" s="32"/>
    </row>
    <row r="80" spans="1:7">
      <c r="A80" s="6"/>
      <c r="B80" s="8"/>
      <c r="C80" s="6"/>
      <c r="D80" s="32"/>
      <c r="E80" s="32"/>
      <c r="F80" s="32"/>
    </row>
    <row r="81" spans="1:6">
      <c r="A81" s="36"/>
      <c r="B81" s="8"/>
      <c r="C81" s="6"/>
      <c r="D81" s="32"/>
      <c r="E81" s="32"/>
      <c r="F81" s="32"/>
    </row>
    <row r="82" spans="1:6">
      <c r="A82" s="6"/>
      <c r="B82" s="8"/>
      <c r="C82" s="10"/>
      <c r="D82" s="32"/>
      <c r="E82" s="32"/>
      <c r="F82" s="32"/>
    </row>
    <row r="83" spans="1:6">
      <c r="A83" s="6"/>
      <c r="B83" s="8"/>
      <c r="C83" s="6"/>
      <c r="D83" s="32"/>
      <c r="E83" s="32"/>
      <c r="F83" s="32"/>
    </row>
    <row r="84" spans="1:6">
      <c r="A84" s="6"/>
      <c r="B84" s="8"/>
      <c r="C84" s="6"/>
      <c r="D84" s="32"/>
      <c r="E84" s="32"/>
      <c r="F84" s="32"/>
    </row>
    <row r="85" spans="1:6">
      <c r="A85" s="6"/>
      <c r="B85" s="8"/>
      <c r="C85" s="6"/>
      <c r="D85" s="32"/>
      <c r="E85" s="32"/>
      <c r="F85" s="32"/>
    </row>
    <row r="86" spans="1:6">
      <c r="A86" s="6"/>
      <c r="B86" s="8"/>
      <c r="C86" s="10"/>
      <c r="D86" s="32"/>
      <c r="E86" s="32"/>
      <c r="F86" s="32"/>
    </row>
    <row r="87" spans="1:6">
      <c r="A87" s="6"/>
      <c r="B87" s="8"/>
      <c r="C87" s="6"/>
      <c r="D87" s="32"/>
      <c r="E87" s="32"/>
      <c r="F87" s="32"/>
    </row>
    <row r="88" spans="1:6">
      <c r="A88" s="36"/>
      <c r="B88" s="8"/>
      <c r="C88" s="6"/>
      <c r="D88" s="32"/>
      <c r="E88" s="32"/>
      <c r="F88" s="32"/>
    </row>
    <row r="89" spans="1:6">
      <c r="A89" s="6"/>
      <c r="B89" s="8"/>
      <c r="C89" s="6"/>
      <c r="D89" s="32"/>
      <c r="E89" s="32"/>
      <c r="F89" s="32"/>
    </row>
    <row r="90" spans="1:6">
      <c r="A90" s="6"/>
      <c r="B90" s="8"/>
      <c r="C90" s="10"/>
      <c r="D90" s="32"/>
      <c r="E90" s="32"/>
      <c r="F90" s="32"/>
    </row>
    <row r="91" spans="1:6">
      <c r="A91" s="6"/>
      <c r="B91" s="8"/>
      <c r="C91" s="6"/>
      <c r="D91" s="32"/>
      <c r="E91" s="32"/>
      <c r="F91" s="32"/>
    </row>
    <row r="92" spans="1:6">
      <c r="A92" s="6"/>
      <c r="B92" s="8"/>
      <c r="C92" s="6"/>
      <c r="D92" s="32"/>
      <c r="E92" s="32"/>
      <c r="F92" s="32"/>
    </row>
    <row r="93" spans="1:6">
      <c r="A93" s="6"/>
      <c r="B93" s="8"/>
      <c r="C93" s="6"/>
      <c r="D93" s="32"/>
      <c r="E93" s="32"/>
      <c r="F93" s="32"/>
    </row>
    <row r="94" spans="1:6">
      <c r="A94" s="6"/>
      <c r="B94" s="8"/>
      <c r="C94" s="10"/>
      <c r="D94" s="32"/>
      <c r="E94" s="32"/>
      <c r="F94" s="32"/>
    </row>
    <row r="95" spans="1:6">
      <c r="A95" s="6"/>
      <c r="B95" s="8"/>
      <c r="C95" s="6"/>
      <c r="D95" s="32"/>
      <c r="E95" s="32"/>
      <c r="F95" s="32"/>
    </row>
    <row r="96" spans="1:6">
      <c r="A96" s="6"/>
      <c r="B96" s="8"/>
      <c r="C96" s="6"/>
      <c r="D96" s="32"/>
      <c r="E96" s="32"/>
      <c r="F96" s="32"/>
    </row>
    <row r="97" spans="1:6">
      <c r="A97" s="6"/>
      <c r="B97" s="8"/>
      <c r="C97" s="6"/>
      <c r="D97" s="32"/>
      <c r="E97" s="32"/>
      <c r="F97" s="32"/>
    </row>
    <row r="98" spans="1:6">
      <c r="A98" s="6"/>
      <c r="B98" s="8"/>
      <c r="C98" s="10"/>
      <c r="D98" s="32"/>
      <c r="E98" s="32"/>
      <c r="F98" s="32"/>
    </row>
    <row r="99" spans="1:6">
      <c r="A99" s="6"/>
      <c r="B99" s="8"/>
      <c r="C99" s="6"/>
      <c r="D99" s="32"/>
      <c r="E99" s="32"/>
      <c r="F99" s="32"/>
    </row>
    <row r="100" spans="1:6">
      <c r="A100" s="6"/>
      <c r="B100" s="8"/>
      <c r="C100" s="6"/>
      <c r="D100" s="32"/>
      <c r="E100" s="32"/>
      <c r="F100" s="32"/>
    </row>
    <row r="101" spans="1:6">
      <c r="A101" s="6"/>
      <c r="B101" s="8"/>
      <c r="C101" s="6"/>
      <c r="D101" s="32"/>
      <c r="E101" s="32"/>
      <c r="F101" s="32"/>
    </row>
    <row r="102" spans="1:6">
      <c r="A102" s="6"/>
      <c r="B102" s="8"/>
      <c r="C102" s="10"/>
      <c r="D102" s="32"/>
      <c r="E102" s="32"/>
      <c r="F102" s="32"/>
    </row>
  </sheetData>
  <dataValidations count="6">
    <dataValidation type="list" allowBlank="1" showInputMessage="1" showErrorMessage="1" sqref="E14:E37 E46:E69 E79:E102" xr:uid="{00000000-0002-0000-0A00-000000000000}">
      <formula1>"1 Gb/s,2 Gb/s,3 Gb/s,4 Gb/s,5 Gb/s,6 Gb/s,7 Gb/s,8 Gb/s,9 Gb/s,10 Gb/s,11 Gb/s,12 Gb/s,13 Gb/s,14 Gb/s,15 Gb/s,16 Gb/s,17 Gb/s,18 Gb/s,19 Gb/s,20 Gb/s"</formula1>
    </dataValidation>
    <dataValidation type="list" allowBlank="1" showInputMessage="1" showErrorMessage="1" sqref="C79:C102 C46:C69 C14:C37" xr:uid="{00000000-0002-0000-0A00-000001000000}">
      <formula1>"Ethernet / Tagged,Ethernet / Untagged,Ethernet / Tunnel,FCoE,FC"</formula1>
    </dataValidation>
    <dataValidation type="list" allowBlank="1" showInputMessage="1" showErrorMessage="1" sqref="F9:F12 F38 F70:F71 F41:F44 F103 F74:F77" xr:uid="{00000000-0002-0000-0A00-000002000000}">
      <formula1>"1 (Bays 1&amp;4),2 (Bays 2&amp;5),3 (Bays 3&amp;6)"</formula1>
    </dataValidation>
    <dataValidation type="list" allowBlank="1" showInputMessage="1" showErrorMessage="1" sqref="G12 G37 E9:E12 E38 E70:E71 G69:G71 G44 E41:E44 G102:G103 E103 G77 E74:E77" xr:uid="{00000000-0002-0000-0A00-000003000000}">
      <formula1>"1,2,3,4,5,6,7,8,9,10"</formula1>
    </dataValidation>
    <dataValidation type="list" allowBlank="1" showInputMessage="1" showErrorMessage="1" sqref="D37:D38 D12 F37 D69:D71 D44 F69 D102:D103 D77 F102" xr:uid="{00000000-0002-0000-0A00-000004000000}">
      <formula1>"1x 40Gb,4x 10Gb (or 4x 8Gb)"</formula1>
    </dataValidation>
    <dataValidation type="list" allowBlank="1" showInputMessage="1" showErrorMessage="1" sqref="C12 C38 C70:C71 C44 C103 C77" xr:uid="{00000000-0002-0000-0A00-000005000000}">
      <formula1>"Ethernet / Tagged,Ethernet / Untagged,Ethernet / Tunnel,FC,Image Streamer"</formula1>
    </dataValidation>
  </dataValidations>
  <pageMargins left="0.7" right="0.7" top="0.78740157499999996" bottom="0.78740157499999996" header="0.3" footer="0.3"/>
  <pageSetup paperSize="9" orientation="landscape" r:id="rId1"/>
  <tableParts count="6">
    <tablePart r:id="rId2"/>
    <tablePart r:id="rId3"/>
    <tablePart r:id="rId4"/>
    <tablePart r:id="rId5"/>
    <tablePart r:id="rId6"/>
    <tablePart r:id="rId7"/>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2F16D-CB95-4A6F-96D2-F66DF3C97A4F}">
  <sheetPr>
    <tabColor rgb="FFFFC000"/>
  </sheetPr>
  <dimension ref="A1:C73"/>
  <sheetViews>
    <sheetView workbookViewId="0"/>
  </sheetViews>
  <sheetFormatPr baseColWidth="10" defaultColWidth="11.44140625" defaultRowHeight="14.4"/>
  <cols>
    <col min="1" max="1" width="32.109375" style="75" bestFit="1" customWidth="1"/>
    <col min="2" max="2" width="103" style="75" bestFit="1" customWidth="1"/>
    <col min="3" max="3" width="69" style="75" customWidth="1"/>
    <col min="4" max="16384" width="11.44140625" style="75"/>
  </cols>
  <sheetData>
    <row r="1" spans="1:3">
      <c r="A1" s="75" t="s">
        <v>1442</v>
      </c>
    </row>
    <row r="2" spans="1:3">
      <c r="A2" s="75" t="s">
        <v>1443</v>
      </c>
    </row>
    <row r="4" spans="1:3" ht="408.9" customHeight="1">
      <c r="A4" s="214" t="s">
        <v>1444</v>
      </c>
      <c r="B4" s="214"/>
      <c r="C4" s="214"/>
    </row>
    <row r="6" spans="1:3">
      <c r="A6" s="155"/>
    </row>
    <row r="8" spans="1:3">
      <c r="A8" s="155"/>
    </row>
    <row r="10" spans="1:3">
      <c r="A10" s="155"/>
    </row>
    <row r="12" spans="1:3">
      <c r="A12" s="155"/>
    </row>
    <row r="13" spans="1:3">
      <c r="A13" s="155"/>
    </row>
    <row r="14" spans="1:3">
      <c r="A14" s="155"/>
    </row>
    <row r="15" spans="1:3">
      <c r="A15" s="155"/>
    </row>
    <row r="16" spans="1:3">
      <c r="A16" s="155"/>
    </row>
    <row r="17" spans="1:1">
      <c r="A17" s="155"/>
    </row>
    <row r="18" spans="1:1">
      <c r="A18" s="155"/>
    </row>
    <row r="19" spans="1:1">
      <c r="A19" s="155"/>
    </row>
    <row r="20" spans="1:1">
      <c r="A20" s="155"/>
    </row>
    <row r="22" spans="1:1">
      <c r="A22" s="155"/>
    </row>
    <row r="24" spans="1:1">
      <c r="A24" s="155"/>
    </row>
    <row r="26" spans="1:1">
      <c r="A26" s="155"/>
    </row>
    <row r="28" spans="1:1">
      <c r="A28" s="155"/>
    </row>
    <row r="29" spans="1:1">
      <c r="A29" s="155"/>
    </row>
    <row r="30" spans="1:1">
      <c r="A30" s="155"/>
    </row>
    <row r="31" spans="1:1">
      <c r="A31" s="155"/>
    </row>
    <row r="32" spans="1:1">
      <c r="A32" s="155"/>
    </row>
    <row r="33" spans="1:1">
      <c r="A33" s="155"/>
    </row>
    <row r="34" spans="1:1">
      <c r="A34" s="155"/>
    </row>
    <row r="35" spans="1:1">
      <c r="A35" s="155"/>
    </row>
    <row r="36" spans="1:1">
      <c r="A36" s="155"/>
    </row>
    <row r="39" spans="1:1">
      <c r="A39" s="156"/>
    </row>
    <row r="44" spans="1:1">
      <c r="A44" s="157"/>
    </row>
    <row r="47" spans="1:1">
      <c r="A47" s="158"/>
    </row>
    <row r="48" spans="1:1">
      <c r="A48" s="158"/>
    </row>
    <row r="49" spans="1:1">
      <c r="A49" s="158"/>
    </row>
    <row r="50" spans="1:1">
      <c r="A50" s="158"/>
    </row>
    <row r="51" spans="1:1">
      <c r="A51" s="158"/>
    </row>
    <row r="52" spans="1:1">
      <c r="A52" s="158"/>
    </row>
    <row r="54" spans="1:1">
      <c r="A54" s="158"/>
    </row>
    <row r="55" spans="1:1">
      <c r="A55" s="158"/>
    </row>
    <row r="56" spans="1:1">
      <c r="A56" s="158"/>
    </row>
    <row r="57" spans="1:1">
      <c r="A57" s="158"/>
    </row>
    <row r="58" spans="1:1">
      <c r="A58" s="158"/>
    </row>
    <row r="59" spans="1:1">
      <c r="A59" s="158"/>
    </row>
    <row r="60" spans="1:1">
      <c r="A60" s="158"/>
    </row>
    <row r="61" spans="1:1">
      <c r="A61" s="158"/>
    </row>
    <row r="64" spans="1:1">
      <c r="A64" s="154"/>
    </row>
    <row r="67" spans="1:1">
      <c r="A67" s="159"/>
    </row>
    <row r="69" spans="1:1">
      <c r="A69" s="160"/>
    </row>
    <row r="71" spans="1:1">
      <c r="A71" s="159"/>
    </row>
    <row r="73" spans="1:1">
      <c r="A73" s="160"/>
    </row>
  </sheetData>
  <mergeCells count="1">
    <mergeCell ref="A4:C4"/>
  </mergeCells>
  <pageMargins left="0.7" right="0.7" top="0.78740157499999996" bottom="0.78740157499999996" header="0.3" footer="0.3"/>
  <pageSetup paperSize="9" orientation="portrait" horizontalDpi="0" verticalDpi="0"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AA86"/>
  <sheetViews>
    <sheetView topLeftCell="A67" zoomScale="80" zoomScaleNormal="80" workbookViewId="0">
      <pane xSplit="1" topLeftCell="B1" activePane="topRight" state="frozen"/>
      <selection activeCell="H45" sqref="H45"/>
      <selection pane="topRight" activeCell="A14" sqref="A14:B86"/>
    </sheetView>
  </sheetViews>
  <sheetFormatPr baseColWidth="10" defaultColWidth="11.44140625" defaultRowHeight="14.4"/>
  <cols>
    <col min="1" max="1" width="35.88671875" customWidth="1"/>
    <col min="2" max="4" width="39.33203125" bestFit="1" customWidth="1"/>
    <col min="5" max="5" width="38.109375" bestFit="1" customWidth="1"/>
    <col min="6" max="8" width="35.33203125" bestFit="1" customWidth="1"/>
    <col min="9" max="9" width="36.33203125" bestFit="1" customWidth="1"/>
    <col min="10" max="16" width="35.33203125" bestFit="1" customWidth="1"/>
    <col min="17" max="17" width="40.33203125" bestFit="1" customWidth="1"/>
    <col min="18" max="18" width="39.33203125" bestFit="1" customWidth="1"/>
    <col min="19" max="21" width="40.33203125" bestFit="1" customWidth="1"/>
    <col min="22" max="22" width="39.33203125" bestFit="1" customWidth="1"/>
    <col min="23" max="25" width="41.44140625" bestFit="1" customWidth="1"/>
    <col min="26" max="26" width="40.33203125" bestFit="1" customWidth="1"/>
    <col min="27" max="27" width="41.44140625" bestFit="1" customWidth="1"/>
  </cols>
  <sheetData>
    <row r="1" spans="1:27">
      <c r="A1" s="4" t="s">
        <v>41</v>
      </c>
      <c r="B1" s="26"/>
    </row>
    <row r="2" spans="1:27">
      <c r="A2" s="1" t="s">
        <v>1067</v>
      </c>
      <c r="B2" s="15" t="str">
        <f>Informationen!$B$2</f>
        <v>ITSG -- AP400 DiGeN</v>
      </c>
    </row>
    <row r="3" spans="1:27">
      <c r="A3" s="2" t="s">
        <v>2</v>
      </c>
      <c r="B3" s="3">
        <f>Informationen!$B$3</f>
        <v>43698</v>
      </c>
    </row>
    <row r="4" spans="1:27">
      <c r="A4" s="1" t="s">
        <v>44</v>
      </c>
      <c r="B4" s="48" t="str">
        <f>Informationen!$B$4</f>
        <v>0.00.011</v>
      </c>
    </row>
    <row r="5" spans="1:27">
      <c r="B5" s="27"/>
    </row>
    <row r="6" spans="1:27">
      <c r="A6" s="37" t="s">
        <v>1155</v>
      </c>
      <c r="B6" s="1"/>
    </row>
    <row r="7" spans="1:27">
      <c r="A7" s="28" t="s">
        <v>1157</v>
      </c>
      <c r="B7" s="29"/>
    </row>
    <row r="8" spans="1:27">
      <c r="A8" s="37" t="s">
        <v>1159</v>
      </c>
      <c r="B8" s="1"/>
    </row>
    <row r="9" spans="1:27">
      <c r="A9" s="28" t="s">
        <v>1161</v>
      </c>
      <c r="B9" s="29"/>
    </row>
    <row r="11" spans="1:27">
      <c r="A11" t="s">
        <v>1445</v>
      </c>
    </row>
    <row r="12" spans="1:27">
      <c r="A12" t="s">
        <v>1446</v>
      </c>
    </row>
    <row r="13" spans="1:27">
      <c r="A13" t="s">
        <v>1447</v>
      </c>
    </row>
    <row r="14" spans="1:27">
      <c r="A14" s="12" t="s">
        <v>1068</v>
      </c>
      <c r="B14" s="25" t="s">
        <v>1448</v>
      </c>
      <c r="C14" s="25" t="s">
        <v>1449</v>
      </c>
      <c r="D14" s="25" t="s">
        <v>1450</v>
      </c>
      <c r="E14" s="25" t="s">
        <v>1451</v>
      </c>
      <c r="F14" s="25" t="s">
        <v>1452</v>
      </c>
      <c r="G14" s="25" t="s">
        <v>1453</v>
      </c>
      <c r="H14" s="25" t="s">
        <v>1454</v>
      </c>
      <c r="I14" s="25" t="s">
        <v>1455</v>
      </c>
      <c r="J14" s="25" t="s">
        <v>1456</v>
      </c>
      <c r="K14" s="25" t="s">
        <v>1457</v>
      </c>
      <c r="L14" s="25" t="s">
        <v>1458</v>
      </c>
      <c r="M14" s="25" t="s">
        <v>1459</v>
      </c>
      <c r="N14" s="25" t="s">
        <v>1460</v>
      </c>
      <c r="O14" s="25" t="s">
        <v>1461</v>
      </c>
      <c r="P14" s="25" t="s">
        <v>1462</v>
      </c>
      <c r="Q14" s="25" t="s">
        <v>1463</v>
      </c>
      <c r="R14" s="25" t="s">
        <v>1464</v>
      </c>
      <c r="S14" s="25" t="s">
        <v>1465</v>
      </c>
      <c r="T14" s="25" t="s">
        <v>1466</v>
      </c>
      <c r="U14" s="25" t="s">
        <v>1467</v>
      </c>
      <c r="V14" s="25" t="s">
        <v>1468</v>
      </c>
      <c r="W14" s="25" t="s">
        <v>1469</v>
      </c>
      <c r="X14" s="25" t="s">
        <v>1470</v>
      </c>
      <c r="Y14" s="25" t="s">
        <v>1471</v>
      </c>
      <c r="Z14" s="25" t="s">
        <v>1472</v>
      </c>
      <c r="AA14" s="25" t="s">
        <v>1473</v>
      </c>
    </row>
    <row r="15" spans="1:27">
      <c r="A15" s="6" t="s">
        <v>1474</v>
      </c>
      <c r="B15" s="1" t="s">
        <v>1475</v>
      </c>
      <c r="C15" s="1" t="s">
        <v>1475</v>
      </c>
      <c r="D15" s="1" t="s">
        <v>1475</v>
      </c>
      <c r="E15" s="1" t="s">
        <v>1194</v>
      </c>
      <c r="F15" s="1" t="s">
        <v>1475</v>
      </c>
      <c r="G15" s="1" t="s">
        <v>1475</v>
      </c>
      <c r="H15" s="1" t="s">
        <v>1475</v>
      </c>
      <c r="I15" s="1" t="s">
        <v>1194</v>
      </c>
      <c r="J15" s="1" t="s">
        <v>1475</v>
      </c>
      <c r="K15" s="1" t="s">
        <v>1475</v>
      </c>
      <c r="L15" s="1" t="s">
        <v>1475</v>
      </c>
      <c r="M15" s="1" t="s">
        <v>1194</v>
      </c>
      <c r="N15" s="13" t="s">
        <v>1475</v>
      </c>
      <c r="O15" s="1" t="s">
        <v>1475</v>
      </c>
      <c r="P15" s="1" t="s">
        <v>1475</v>
      </c>
      <c r="Q15" s="1" t="s">
        <v>1475</v>
      </c>
      <c r="R15" s="1" t="s">
        <v>1194</v>
      </c>
      <c r="S15" s="1" t="s">
        <v>1475</v>
      </c>
      <c r="T15" s="1" t="s">
        <v>1475</v>
      </c>
      <c r="U15" s="1" t="s">
        <v>1475</v>
      </c>
      <c r="V15" s="1" t="s">
        <v>1194</v>
      </c>
      <c r="W15" s="1" t="s">
        <v>1475</v>
      </c>
      <c r="X15" s="1" t="s">
        <v>1475</v>
      </c>
      <c r="Y15" s="1" t="s">
        <v>1475</v>
      </c>
      <c r="Z15" s="1" t="s">
        <v>1194</v>
      </c>
      <c r="AA15" s="1" t="s">
        <v>1475</v>
      </c>
    </row>
    <row r="16" spans="1:27">
      <c r="A16" s="6" t="s">
        <v>1476</v>
      </c>
      <c r="B16" s="1" t="s">
        <v>1477</v>
      </c>
      <c r="C16" s="1"/>
      <c r="D16" s="1"/>
      <c r="E16" s="1"/>
      <c r="F16" s="1"/>
      <c r="G16" s="1"/>
      <c r="H16" s="1"/>
      <c r="I16" s="1"/>
      <c r="J16" s="1"/>
      <c r="K16" s="1"/>
      <c r="L16" s="1"/>
      <c r="M16" s="1"/>
      <c r="N16" s="1"/>
      <c r="O16" s="1"/>
      <c r="P16" s="1"/>
      <c r="Q16" s="1"/>
      <c r="R16" s="1"/>
      <c r="S16" s="1"/>
      <c r="T16" s="1"/>
      <c r="U16" s="1"/>
      <c r="V16" s="1"/>
      <c r="W16" s="1"/>
      <c r="X16" s="1"/>
      <c r="Y16" s="1"/>
      <c r="Z16" s="1"/>
      <c r="AA16" s="1"/>
    </row>
    <row r="17" spans="1:27" ht="42" customHeight="1">
      <c r="A17" s="38" t="s">
        <v>1478</v>
      </c>
      <c r="B17" s="1"/>
      <c r="C17" s="1"/>
      <c r="D17" s="1"/>
      <c r="E17" s="7"/>
      <c r="F17" s="1"/>
      <c r="G17" s="1"/>
      <c r="H17" s="1"/>
      <c r="I17" s="7"/>
      <c r="J17" s="1"/>
      <c r="K17" s="1"/>
      <c r="L17" s="1"/>
      <c r="M17" s="7"/>
      <c r="N17" s="1"/>
      <c r="O17" s="1"/>
      <c r="P17" s="1"/>
      <c r="Q17" s="1"/>
      <c r="R17" s="1"/>
      <c r="S17" s="1"/>
      <c r="T17" s="1"/>
      <c r="U17" s="1"/>
      <c r="V17" s="1"/>
      <c r="W17" s="1"/>
      <c r="X17" s="1"/>
      <c r="Y17" s="1"/>
      <c r="Z17" s="1"/>
      <c r="AA17" s="1"/>
    </row>
    <row r="18" spans="1:27">
      <c r="A18" s="6" t="s">
        <v>1479</v>
      </c>
      <c r="B18" s="1" t="s">
        <v>1243</v>
      </c>
      <c r="C18" s="1"/>
      <c r="D18" s="1"/>
      <c r="E18" s="1"/>
      <c r="F18" s="1"/>
      <c r="G18" s="1"/>
      <c r="H18" s="1"/>
      <c r="I18" s="1"/>
      <c r="J18" s="1"/>
      <c r="K18" s="1"/>
      <c r="L18" s="1"/>
      <c r="M18" s="1"/>
      <c r="N18" s="1"/>
      <c r="O18" s="1"/>
      <c r="P18" s="1"/>
      <c r="Q18" s="1"/>
      <c r="R18" s="1"/>
      <c r="S18" s="1"/>
      <c r="T18" s="1"/>
      <c r="U18" s="1"/>
      <c r="V18" s="1"/>
      <c r="W18" s="1"/>
      <c r="X18" s="1"/>
      <c r="Y18" s="1"/>
      <c r="Z18" s="1"/>
      <c r="AA18" s="1"/>
    </row>
    <row r="19" spans="1:27">
      <c r="A19" s="6" t="s">
        <v>1480</v>
      </c>
      <c r="B19" s="15"/>
      <c r="C19" s="15"/>
      <c r="D19" s="15"/>
      <c r="E19" s="15"/>
      <c r="F19" s="15"/>
      <c r="G19" s="15"/>
      <c r="H19" s="15"/>
      <c r="I19" s="15"/>
      <c r="J19" s="15"/>
      <c r="K19" s="15"/>
      <c r="L19" s="15"/>
      <c r="M19" s="15"/>
      <c r="N19" s="15"/>
      <c r="O19" s="1"/>
      <c r="P19" s="1"/>
      <c r="Q19" s="1"/>
      <c r="R19" s="1"/>
      <c r="S19" s="1"/>
      <c r="T19" s="1"/>
      <c r="U19" s="1"/>
      <c r="V19" s="1"/>
      <c r="W19" s="1"/>
      <c r="X19" s="1"/>
      <c r="Y19" s="1"/>
      <c r="Z19" s="1"/>
      <c r="AA19" s="1"/>
    </row>
    <row r="20" spans="1:27">
      <c r="A20" s="6" t="s">
        <v>1481</v>
      </c>
      <c r="B20" s="1" t="s">
        <v>1482</v>
      </c>
      <c r="C20" s="1"/>
      <c r="D20" s="1"/>
      <c r="E20" s="1"/>
      <c r="F20" s="1"/>
      <c r="G20" s="1"/>
      <c r="H20" s="1"/>
      <c r="I20" s="1"/>
      <c r="J20" s="1"/>
      <c r="K20" s="1"/>
      <c r="L20" s="1"/>
      <c r="M20" s="1"/>
      <c r="N20" s="1"/>
      <c r="O20" s="1"/>
      <c r="P20" s="1"/>
      <c r="Q20" s="1"/>
      <c r="R20" s="1"/>
      <c r="S20" s="1"/>
      <c r="T20" s="1"/>
      <c r="U20" s="1"/>
      <c r="V20" s="1"/>
      <c r="W20" s="1"/>
      <c r="X20" s="1"/>
      <c r="Y20" s="1"/>
      <c r="Z20" s="1"/>
      <c r="AA20" s="1"/>
    </row>
    <row r="21" spans="1:27">
      <c r="A21" s="6" t="s">
        <v>1480</v>
      </c>
      <c r="B21" s="15"/>
      <c r="C21" s="15"/>
      <c r="D21" s="15"/>
      <c r="E21" s="15"/>
      <c r="F21" s="15"/>
      <c r="G21" s="15"/>
      <c r="H21" s="15"/>
      <c r="I21" s="15"/>
      <c r="J21" s="15"/>
      <c r="K21" s="15"/>
      <c r="L21" s="15"/>
      <c r="M21" s="15"/>
      <c r="N21" s="15"/>
      <c r="O21" s="1"/>
      <c r="P21" s="1"/>
      <c r="Q21" s="1"/>
      <c r="R21" s="1"/>
      <c r="S21" s="1"/>
      <c r="T21" s="1"/>
      <c r="U21" s="1"/>
      <c r="V21" s="1"/>
      <c r="W21" s="1"/>
      <c r="X21" s="1"/>
      <c r="Y21" s="1"/>
      <c r="Z21" s="1"/>
      <c r="AA21" s="1"/>
    </row>
    <row r="22" spans="1:27">
      <c r="A22" s="6" t="s">
        <v>1483</v>
      </c>
      <c r="B22" s="1" t="s">
        <v>166</v>
      </c>
      <c r="C22" s="1"/>
      <c r="D22" s="1"/>
      <c r="E22" s="1"/>
      <c r="F22" s="1"/>
      <c r="G22" s="1"/>
      <c r="H22" s="1"/>
      <c r="I22" s="1"/>
      <c r="J22" s="1"/>
      <c r="K22" s="1"/>
      <c r="L22" s="1"/>
      <c r="M22" s="1"/>
      <c r="N22" s="1"/>
      <c r="O22" s="1"/>
      <c r="P22" s="1"/>
      <c r="Q22" s="1"/>
      <c r="R22" s="1"/>
      <c r="S22" s="1"/>
      <c r="T22" s="1"/>
      <c r="U22" s="1"/>
      <c r="V22" s="1"/>
      <c r="W22" s="1"/>
      <c r="X22" s="1"/>
      <c r="Y22" s="1"/>
      <c r="Z22" s="1"/>
      <c r="AA22" s="1"/>
    </row>
    <row r="23" spans="1:27">
      <c r="A23" s="6" t="s">
        <v>1480</v>
      </c>
      <c r="B23" s="15"/>
      <c r="C23" s="15"/>
      <c r="D23" s="15"/>
      <c r="E23" s="15"/>
      <c r="F23" s="15"/>
      <c r="G23" s="15"/>
      <c r="H23" s="15"/>
      <c r="I23" s="15"/>
      <c r="J23" s="15"/>
      <c r="K23" s="15"/>
      <c r="L23" s="15"/>
      <c r="M23" s="15"/>
      <c r="N23" s="15"/>
      <c r="O23" s="1"/>
      <c r="P23" s="1"/>
      <c r="Q23" s="1"/>
      <c r="R23" s="1"/>
      <c r="S23" s="1"/>
      <c r="T23" s="1"/>
      <c r="U23" s="1"/>
      <c r="V23" s="1"/>
      <c r="W23" s="1"/>
      <c r="X23" s="1"/>
      <c r="Y23" s="1"/>
      <c r="Z23" s="1"/>
      <c r="AA23" s="1"/>
    </row>
    <row r="24" spans="1:27">
      <c r="A24" s="6" t="s">
        <v>1484</v>
      </c>
      <c r="B24" s="1" t="s">
        <v>373</v>
      </c>
      <c r="C24" s="1"/>
      <c r="D24" s="1"/>
      <c r="E24" s="1"/>
      <c r="F24" s="1"/>
      <c r="G24" s="1"/>
      <c r="H24" s="1"/>
      <c r="I24" s="1"/>
      <c r="J24" s="1"/>
      <c r="K24" s="1"/>
      <c r="L24" s="1"/>
      <c r="M24" s="1"/>
      <c r="N24" s="1"/>
      <c r="O24" s="1"/>
      <c r="P24" s="1"/>
      <c r="Q24" s="1"/>
      <c r="R24" s="1"/>
      <c r="S24" s="1"/>
      <c r="T24" s="1"/>
      <c r="U24" s="1"/>
      <c r="V24" s="1"/>
      <c r="W24" s="1"/>
      <c r="X24" s="1"/>
      <c r="Y24" s="1"/>
      <c r="Z24" s="1"/>
      <c r="AA24" s="1"/>
    </row>
    <row r="25" spans="1:27">
      <c r="A25" s="6" t="s">
        <v>1480</v>
      </c>
      <c r="B25" s="15"/>
      <c r="C25" s="15"/>
      <c r="D25" s="15"/>
      <c r="E25" s="15"/>
      <c r="F25" s="15"/>
      <c r="G25" s="15"/>
      <c r="H25" s="15"/>
      <c r="I25" s="15"/>
      <c r="J25" s="15"/>
      <c r="K25" s="15"/>
      <c r="L25" s="15"/>
      <c r="M25" s="15"/>
      <c r="N25" s="15"/>
      <c r="O25" s="1"/>
      <c r="P25" s="1"/>
      <c r="Q25" s="1"/>
      <c r="R25" s="1"/>
      <c r="S25" s="1"/>
      <c r="T25" s="1"/>
      <c r="U25" s="1"/>
      <c r="V25" s="1"/>
      <c r="W25" s="1"/>
      <c r="X25" s="1"/>
      <c r="Y25" s="1"/>
      <c r="Z25" s="1"/>
      <c r="AA25" s="1"/>
    </row>
    <row r="26" spans="1:27">
      <c r="A26" s="6" t="s">
        <v>1485</v>
      </c>
      <c r="B26" s="15" t="s">
        <v>1486</v>
      </c>
      <c r="C26" s="15"/>
      <c r="D26" s="15"/>
      <c r="E26" s="15"/>
      <c r="F26" s="15"/>
      <c r="G26" s="15"/>
      <c r="H26" s="15"/>
      <c r="I26" s="15"/>
      <c r="J26" s="15"/>
      <c r="K26" s="15"/>
      <c r="L26" s="15"/>
      <c r="M26" s="15"/>
      <c r="N26" s="15"/>
      <c r="O26" s="1"/>
      <c r="P26" s="1"/>
      <c r="Q26" s="1"/>
      <c r="R26" s="1"/>
      <c r="S26" s="1"/>
      <c r="T26" s="1"/>
      <c r="U26" s="1"/>
      <c r="V26" s="1"/>
      <c r="W26" s="1"/>
      <c r="X26" s="1"/>
      <c r="Y26" s="1"/>
      <c r="Z26" s="1"/>
      <c r="AA26" s="1"/>
    </row>
    <row r="27" spans="1:27">
      <c r="A27" s="6" t="s">
        <v>1480</v>
      </c>
      <c r="B27" s="15"/>
      <c r="C27" s="15"/>
      <c r="D27" s="15"/>
      <c r="E27" s="15"/>
      <c r="F27" s="15"/>
      <c r="G27" s="15"/>
      <c r="H27" s="15"/>
      <c r="I27" s="15"/>
      <c r="J27" s="15"/>
      <c r="K27" s="15"/>
      <c r="L27" s="15"/>
      <c r="M27" s="15"/>
      <c r="N27" s="15"/>
      <c r="O27" s="1"/>
      <c r="P27" s="1"/>
      <c r="Q27" s="1"/>
      <c r="R27" s="1"/>
      <c r="S27" s="1"/>
      <c r="T27" s="1"/>
      <c r="U27" s="1"/>
      <c r="V27" s="1"/>
      <c r="W27" s="1"/>
      <c r="X27" s="1"/>
      <c r="Y27" s="1"/>
      <c r="Z27" s="1"/>
      <c r="AA27" s="1"/>
    </row>
    <row r="28" spans="1:27">
      <c r="A28" s="6" t="s">
        <v>1487</v>
      </c>
      <c r="B28" s="15" t="s">
        <v>1225</v>
      </c>
      <c r="C28" s="15"/>
      <c r="D28" s="15"/>
      <c r="E28" s="15"/>
      <c r="F28" s="15"/>
      <c r="G28" s="15"/>
      <c r="H28" s="15"/>
      <c r="I28" s="15"/>
      <c r="J28" s="15"/>
      <c r="K28" s="15"/>
      <c r="L28" s="15"/>
      <c r="M28" s="15"/>
      <c r="N28" s="15"/>
      <c r="O28" s="1"/>
      <c r="P28" s="1"/>
      <c r="Q28" s="1"/>
      <c r="R28" s="1"/>
      <c r="S28" s="1"/>
      <c r="T28" s="1"/>
      <c r="U28" s="1"/>
      <c r="V28" s="1"/>
      <c r="W28" s="1"/>
      <c r="X28" s="1"/>
      <c r="Y28" s="1"/>
      <c r="Z28" s="1"/>
      <c r="AA28" s="1"/>
    </row>
    <row r="29" spans="1:27">
      <c r="A29" s="6" t="s">
        <v>1480</v>
      </c>
      <c r="B29" s="15"/>
      <c r="C29" s="15"/>
      <c r="D29" s="15"/>
      <c r="E29" s="15"/>
      <c r="F29" s="15"/>
      <c r="G29" s="15"/>
      <c r="H29" s="15"/>
      <c r="I29" s="15"/>
      <c r="J29" s="15"/>
      <c r="K29" s="15"/>
      <c r="L29" s="15"/>
      <c r="M29" s="15"/>
      <c r="N29" s="15"/>
      <c r="O29" s="1"/>
      <c r="P29" s="1"/>
      <c r="Q29" s="1"/>
      <c r="R29" s="1"/>
      <c r="S29" s="1"/>
      <c r="T29" s="1"/>
      <c r="U29" s="1"/>
      <c r="V29" s="1"/>
      <c r="W29" s="1"/>
      <c r="X29" s="1"/>
      <c r="Y29" s="1"/>
      <c r="Z29" s="1"/>
      <c r="AA29" s="1"/>
    </row>
    <row r="30" spans="1:27">
      <c r="A30" s="6" t="s">
        <v>1488</v>
      </c>
      <c r="B30" s="15"/>
      <c r="C30" s="15"/>
      <c r="D30" s="15"/>
      <c r="E30" s="15"/>
      <c r="F30" s="15"/>
      <c r="G30" s="15"/>
      <c r="H30" s="15"/>
      <c r="I30" s="15"/>
      <c r="J30" s="15"/>
      <c r="K30" s="15"/>
      <c r="L30" s="15"/>
      <c r="M30" s="15"/>
      <c r="N30" s="15"/>
      <c r="O30" s="1"/>
      <c r="P30" s="1"/>
      <c r="Q30" s="1"/>
      <c r="R30" s="1"/>
      <c r="S30" s="1"/>
      <c r="T30" s="1"/>
      <c r="U30" s="1"/>
      <c r="V30" s="1"/>
      <c r="W30" s="1"/>
      <c r="X30" s="1"/>
      <c r="Y30" s="1"/>
      <c r="Z30" s="1"/>
      <c r="AA30" s="1"/>
    </row>
    <row r="31" spans="1:27">
      <c r="A31" s="6" t="s">
        <v>1480</v>
      </c>
      <c r="B31" s="15"/>
      <c r="C31" s="15"/>
      <c r="D31" s="15"/>
      <c r="E31" s="15"/>
      <c r="F31" s="15"/>
      <c r="G31" s="15"/>
      <c r="H31" s="15"/>
      <c r="I31" s="15"/>
      <c r="J31" s="15"/>
      <c r="K31" s="15"/>
      <c r="L31" s="15"/>
      <c r="M31" s="15"/>
      <c r="N31" s="15"/>
      <c r="O31" s="1"/>
      <c r="P31" s="1"/>
      <c r="Q31" s="1"/>
      <c r="R31" s="1"/>
      <c r="S31" s="1"/>
      <c r="T31" s="1"/>
      <c r="U31" s="1"/>
      <c r="V31" s="1"/>
      <c r="W31" s="1"/>
      <c r="X31" s="1"/>
      <c r="Y31" s="1"/>
      <c r="Z31" s="1"/>
      <c r="AA31" s="1"/>
    </row>
    <row r="32" spans="1:27">
      <c r="A32" s="6" t="s">
        <v>1489</v>
      </c>
      <c r="B32" s="15"/>
      <c r="C32" s="15"/>
      <c r="D32" s="15"/>
      <c r="E32" s="15"/>
      <c r="F32" s="15"/>
      <c r="G32" s="15"/>
      <c r="H32" s="15"/>
      <c r="I32" s="15"/>
      <c r="J32" s="15"/>
      <c r="K32" s="15"/>
      <c r="L32" s="15"/>
      <c r="M32" s="15"/>
      <c r="N32" s="15"/>
      <c r="O32" s="1"/>
      <c r="P32" s="1"/>
      <c r="Q32" s="1"/>
      <c r="R32" s="1"/>
      <c r="S32" s="1"/>
      <c r="T32" s="1"/>
      <c r="U32" s="1"/>
      <c r="V32" s="1"/>
      <c r="W32" s="1"/>
      <c r="X32" s="1"/>
      <c r="Y32" s="1"/>
      <c r="Z32" s="1"/>
      <c r="AA32" s="1"/>
    </row>
    <row r="33" spans="1:27">
      <c r="A33" s="6" t="s">
        <v>1480</v>
      </c>
      <c r="B33" s="15"/>
      <c r="C33" s="15"/>
      <c r="D33" s="15"/>
      <c r="E33" s="15"/>
      <c r="F33" s="15"/>
      <c r="G33" s="15"/>
      <c r="H33" s="15"/>
      <c r="I33" s="15"/>
      <c r="J33" s="15"/>
      <c r="K33" s="15"/>
      <c r="L33" s="15"/>
      <c r="M33" s="15"/>
      <c r="N33" s="15"/>
      <c r="O33" s="1"/>
      <c r="P33" s="1"/>
      <c r="Q33" s="1"/>
      <c r="R33" s="1"/>
      <c r="S33" s="1"/>
      <c r="T33" s="1"/>
      <c r="U33" s="1"/>
      <c r="V33" s="1"/>
      <c r="W33" s="1"/>
      <c r="X33" s="1"/>
      <c r="Y33" s="1"/>
      <c r="Z33" s="1"/>
      <c r="AA33" s="1"/>
    </row>
    <row r="34" spans="1:27">
      <c r="A34" s="6" t="s">
        <v>1490</v>
      </c>
      <c r="B34" s="1" t="s">
        <v>1243</v>
      </c>
      <c r="C34" s="1"/>
      <c r="D34" s="1"/>
      <c r="E34" s="1"/>
      <c r="F34" s="1"/>
      <c r="G34" s="1"/>
      <c r="H34" s="1"/>
      <c r="I34" s="1"/>
      <c r="J34" s="1"/>
      <c r="K34" s="1"/>
      <c r="L34" s="1"/>
      <c r="M34" s="1"/>
      <c r="N34" s="1"/>
      <c r="O34" s="1"/>
      <c r="P34" s="1"/>
      <c r="Q34" s="1"/>
      <c r="R34" s="1"/>
      <c r="S34" s="1"/>
      <c r="T34" s="1"/>
      <c r="U34" s="1"/>
      <c r="V34" s="1"/>
      <c r="W34" s="1"/>
      <c r="X34" s="1"/>
      <c r="Y34" s="1"/>
      <c r="Z34" s="1"/>
      <c r="AA34" s="1"/>
    </row>
    <row r="35" spans="1:27">
      <c r="A35" s="6" t="s">
        <v>1480</v>
      </c>
      <c r="B35" s="15"/>
      <c r="C35" s="15"/>
      <c r="D35" s="15"/>
      <c r="E35" s="15"/>
      <c r="F35" s="15"/>
      <c r="G35" s="15"/>
      <c r="H35" s="15"/>
      <c r="I35" s="15"/>
      <c r="J35" s="15"/>
      <c r="K35" s="15"/>
      <c r="L35" s="15"/>
      <c r="M35" s="15"/>
      <c r="N35" s="15"/>
      <c r="O35" s="1"/>
      <c r="P35" s="1"/>
      <c r="Q35" s="1"/>
      <c r="R35" s="1"/>
      <c r="S35" s="1"/>
      <c r="T35" s="1"/>
      <c r="U35" s="1"/>
      <c r="V35" s="1"/>
      <c r="W35" s="1"/>
      <c r="X35" s="1"/>
      <c r="Y35" s="1"/>
      <c r="Z35" s="1"/>
      <c r="AA35" s="1"/>
    </row>
    <row r="36" spans="1:27">
      <c r="A36" s="6" t="s">
        <v>1491</v>
      </c>
      <c r="B36" s="1" t="s">
        <v>1326</v>
      </c>
      <c r="C36" s="1"/>
      <c r="D36" s="1"/>
      <c r="E36" s="1"/>
      <c r="F36" s="1"/>
      <c r="G36" s="1"/>
      <c r="H36" s="1"/>
      <c r="I36" s="1"/>
      <c r="J36" s="1"/>
      <c r="K36" s="1"/>
      <c r="L36" s="1"/>
      <c r="M36" s="1"/>
      <c r="N36" s="1"/>
      <c r="O36" s="1"/>
      <c r="P36" s="1"/>
      <c r="Q36" s="1"/>
      <c r="R36" s="1"/>
      <c r="S36" s="1"/>
      <c r="T36" s="1"/>
      <c r="U36" s="1"/>
      <c r="V36" s="1"/>
      <c r="W36" s="1"/>
      <c r="X36" s="1"/>
      <c r="Y36" s="1"/>
      <c r="Z36" s="1"/>
      <c r="AA36" s="1"/>
    </row>
    <row r="37" spans="1:27">
      <c r="A37" s="6" t="s">
        <v>1480</v>
      </c>
      <c r="B37" s="15"/>
      <c r="C37" s="15"/>
      <c r="D37" s="15"/>
      <c r="E37" s="15"/>
      <c r="F37" s="15"/>
      <c r="G37" s="15"/>
      <c r="H37" s="15"/>
      <c r="I37" s="15"/>
      <c r="J37" s="15"/>
      <c r="K37" s="15"/>
      <c r="L37" s="15"/>
      <c r="M37" s="15"/>
      <c r="N37" s="15"/>
      <c r="O37" s="1"/>
      <c r="P37" s="1"/>
      <c r="Q37" s="1"/>
      <c r="R37" s="1"/>
      <c r="S37" s="1"/>
      <c r="T37" s="1"/>
      <c r="U37" s="1"/>
      <c r="V37" s="1"/>
      <c r="W37" s="1"/>
      <c r="X37" s="1"/>
      <c r="Y37" s="1"/>
      <c r="Z37" s="1"/>
      <c r="AA37" s="1"/>
    </row>
    <row r="38" spans="1:27">
      <c r="A38" s="6" t="s">
        <v>1492</v>
      </c>
      <c r="B38" s="1" t="s">
        <v>170</v>
      </c>
      <c r="C38" s="1"/>
      <c r="D38" s="1"/>
      <c r="E38" s="1"/>
      <c r="F38" s="1"/>
      <c r="G38" s="1"/>
      <c r="H38" s="1"/>
      <c r="I38" s="1"/>
      <c r="J38" s="1"/>
      <c r="K38" s="1"/>
      <c r="L38" s="1"/>
      <c r="M38" s="1"/>
      <c r="N38" s="1"/>
      <c r="O38" s="1"/>
      <c r="P38" s="1"/>
      <c r="Q38" s="1"/>
      <c r="R38" s="1"/>
      <c r="S38" s="1"/>
      <c r="T38" s="1"/>
      <c r="U38" s="1"/>
      <c r="V38" s="1"/>
      <c r="W38" s="1"/>
      <c r="X38" s="1"/>
      <c r="Y38" s="1"/>
      <c r="Z38" s="1"/>
      <c r="AA38" s="1"/>
    </row>
    <row r="39" spans="1:27">
      <c r="A39" s="6" t="s">
        <v>1480</v>
      </c>
      <c r="B39" s="15"/>
      <c r="C39" s="15"/>
      <c r="D39" s="15"/>
      <c r="E39" s="15"/>
      <c r="F39" s="15"/>
      <c r="G39" s="15"/>
      <c r="H39" s="15"/>
      <c r="I39" s="15"/>
      <c r="J39" s="15"/>
      <c r="K39" s="15"/>
      <c r="L39" s="15"/>
      <c r="M39" s="15"/>
      <c r="N39" s="15"/>
      <c r="O39" s="1"/>
      <c r="P39" s="1"/>
      <c r="Q39" s="1"/>
      <c r="R39" s="1"/>
      <c r="S39" s="1"/>
      <c r="T39" s="1"/>
      <c r="U39" s="1"/>
      <c r="V39" s="1"/>
      <c r="W39" s="1"/>
      <c r="X39" s="1"/>
      <c r="Y39" s="1"/>
      <c r="Z39" s="1"/>
      <c r="AA39" s="1"/>
    </row>
    <row r="40" spans="1:27">
      <c r="A40" s="6" t="s">
        <v>1493</v>
      </c>
      <c r="B40" s="1" t="s">
        <v>373</v>
      </c>
      <c r="C40" s="1"/>
      <c r="D40" s="1"/>
      <c r="E40" s="1"/>
      <c r="F40" s="1"/>
      <c r="G40" s="1"/>
      <c r="H40" s="1"/>
      <c r="I40" s="1"/>
      <c r="J40" s="1"/>
      <c r="K40" s="1"/>
      <c r="L40" s="1"/>
      <c r="M40" s="1"/>
      <c r="N40" s="1"/>
      <c r="O40" s="1"/>
      <c r="P40" s="1"/>
      <c r="Q40" s="1"/>
      <c r="R40" s="1"/>
      <c r="S40" s="1"/>
      <c r="T40" s="1"/>
      <c r="U40" s="1"/>
      <c r="V40" s="1"/>
      <c r="W40" s="1"/>
      <c r="X40" s="1"/>
      <c r="Y40" s="1"/>
      <c r="Z40" s="1"/>
      <c r="AA40" s="1"/>
    </row>
    <row r="41" spans="1:27">
      <c r="A41" s="6" t="s">
        <v>1480</v>
      </c>
      <c r="B41" s="15"/>
      <c r="C41" s="15"/>
      <c r="D41" s="15"/>
      <c r="E41" s="15"/>
      <c r="F41" s="15"/>
      <c r="G41" s="15"/>
      <c r="H41" s="15"/>
      <c r="I41" s="15"/>
      <c r="J41" s="15"/>
      <c r="K41" s="15"/>
      <c r="L41" s="15"/>
      <c r="M41" s="15"/>
      <c r="N41" s="15"/>
      <c r="O41" s="1"/>
      <c r="P41" s="1"/>
      <c r="Q41" s="1"/>
      <c r="R41" s="1"/>
      <c r="S41" s="1"/>
      <c r="T41" s="1"/>
      <c r="U41" s="1"/>
      <c r="V41" s="1"/>
      <c r="W41" s="1"/>
      <c r="X41" s="1"/>
      <c r="Y41" s="1"/>
      <c r="Z41" s="1"/>
      <c r="AA41" s="1"/>
    </row>
    <row r="42" spans="1:27">
      <c r="A42" s="6" t="s">
        <v>1494</v>
      </c>
      <c r="B42" s="15" t="s">
        <v>1486</v>
      </c>
      <c r="C42" s="15"/>
      <c r="D42" s="15"/>
      <c r="E42" s="144"/>
      <c r="F42" s="15"/>
      <c r="G42" s="15"/>
      <c r="H42" s="15"/>
      <c r="I42" s="144"/>
      <c r="J42" s="15"/>
      <c r="K42" s="15"/>
      <c r="L42" s="15"/>
      <c r="M42" s="144"/>
      <c r="N42" s="15"/>
      <c r="O42" s="1"/>
      <c r="P42" s="1"/>
      <c r="Q42" s="1"/>
      <c r="R42" s="1"/>
      <c r="S42" s="1"/>
      <c r="T42" s="1"/>
      <c r="U42" s="1"/>
      <c r="V42" s="1"/>
      <c r="W42" s="1"/>
      <c r="X42" s="1"/>
      <c r="Y42" s="1"/>
      <c r="Z42" s="1"/>
      <c r="AA42" s="1"/>
    </row>
    <row r="43" spans="1:27">
      <c r="A43" s="6" t="s">
        <v>1480</v>
      </c>
      <c r="B43" s="15"/>
      <c r="C43" s="15"/>
      <c r="D43" s="15"/>
      <c r="E43" s="144"/>
      <c r="F43" s="15"/>
      <c r="G43" s="15"/>
      <c r="H43" s="15"/>
      <c r="I43" s="144"/>
      <c r="J43" s="15"/>
      <c r="K43" s="15"/>
      <c r="L43" s="15"/>
      <c r="M43" s="144"/>
      <c r="N43" s="15"/>
      <c r="O43" s="1"/>
      <c r="P43" s="1"/>
      <c r="Q43" s="1"/>
      <c r="R43" s="1"/>
      <c r="S43" s="1"/>
      <c r="T43" s="1"/>
      <c r="U43" s="1"/>
      <c r="V43" s="1"/>
      <c r="W43" s="1"/>
      <c r="X43" s="1"/>
      <c r="Y43" s="1"/>
      <c r="Z43" s="1"/>
      <c r="AA43" s="1"/>
    </row>
    <row r="44" spans="1:27">
      <c r="A44" s="6" t="s">
        <v>1495</v>
      </c>
      <c r="B44" s="15" t="s">
        <v>1225</v>
      </c>
      <c r="C44" s="15"/>
      <c r="D44" s="15"/>
      <c r="E44" s="144"/>
      <c r="F44" s="15"/>
      <c r="G44" s="15"/>
      <c r="H44" s="15"/>
      <c r="I44" s="144"/>
      <c r="J44" s="15"/>
      <c r="K44" s="15"/>
      <c r="L44" s="15"/>
      <c r="M44" s="144"/>
      <c r="N44" s="15"/>
      <c r="O44" s="1"/>
      <c r="P44" s="1"/>
      <c r="Q44" s="1"/>
      <c r="R44" s="1"/>
      <c r="S44" s="1"/>
      <c r="T44" s="1"/>
      <c r="U44" s="1"/>
      <c r="V44" s="1"/>
      <c r="W44" s="1"/>
      <c r="X44" s="1"/>
      <c r="Y44" s="1"/>
      <c r="Z44" s="1"/>
      <c r="AA44" s="1"/>
    </row>
    <row r="45" spans="1:27">
      <c r="A45" s="6" t="s">
        <v>1480</v>
      </c>
      <c r="B45" s="15"/>
      <c r="C45" s="15"/>
      <c r="D45" s="15"/>
      <c r="E45" s="144"/>
      <c r="F45" s="15"/>
      <c r="G45" s="15"/>
      <c r="H45" s="15"/>
      <c r="I45" s="144"/>
      <c r="J45" s="15"/>
      <c r="K45" s="15"/>
      <c r="L45" s="15"/>
      <c r="M45" s="144"/>
      <c r="N45" s="15"/>
      <c r="O45" s="1"/>
      <c r="P45" s="1"/>
      <c r="Q45" s="1"/>
      <c r="R45" s="1"/>
      <c r="S45" s="1"/>
      <c r="T45" s="1"/>
      <c r="U45" s="1"/>
      <c r="V45" s="1"/>
      <c r="W45" s="1"/>
      <c r="X45" s="1"/>
      <c r="Y45" s="1"/>
      <c r="Z45" s="1"/>
      <c r="AA45" s="1"/>
    </row>
    <row r="46" spans="1:27">
      <c r="A46" s="6" t="s">
        <v>1496</v>
      </c>
      <c r="B46" s="15"/>
      <c r="C46" s="15"/>
      <c r="D46" s="15"/>
      <c r="E46" s="144"/>
      <c r="F46" s="15"/>
      <c r="G46" s="15"/>
      <c r="H46" s="15"/>
      <c r="I46" s="144"/>
      <c r="J46" s="15"/>
      <c r="K46" s="15"/>
      <c r="L46" s="15"/>
      <c r="M46" s="144"/>
      <c r="N46" s="15"/>
      <c r="O46" s="1"/>
      <c r="P46" s="1"/>
      <c r="Q46" s="1"/>
      <c r="R46" s="1"/>
      <c r="S46" s="1"/>
      <c r="T46" s="1"/>
      <c r="U46" s="1"/>
      <c r="V46" s="1"/>
      <c r="W46" s="1"/>
      <c r="X46" s="1"/>
      <c r="Y46" s="1"/>
      <c r="Z46" s="1"/>
      <c r="AA46" s="1"/>
    </row>
    <row r="47" spans="1:27">
      <c r="A47" s="6" t="s">
        <v>1480</v>
      </c>
      <c r="B47" s="15"/>
      <c r="C47" s="15"/>
      <c r="D47" s="15"/>
      <c r="E47" s="144"/>
      <c r="F47" s="15"/>
      <c r="G47" s="15"/>
      <c r="H47" s="15"/>
      <c r="I47" s="144"/>
      <c r="J47" s="15"/>
      <c r="K47" s="15"/>
      <c r="L47" s="15"/>
      <c r="M47" s="144"/>
      <c r="N47" s="15"/>
      <c r="O47" s="1"/>
      <c r="P47" s="1"/>
      <c r="Q47" s="1"/>
      <c r="R47" s="1"/>
      <c r="S47" s="1"/>
      <c r="T47" s="1"/>
      <c r="U47" s="1"/>
      <c r="V47" s="1"/>
      <c r="W47" s="1"/>
      <c r="X47" s="1"/>
      <c r="Y47" s="1"/>
      <c r="Z47" s="1"/>
      <c r="AA47" s="1"/>
    </row>
    <row r="48" spans="1:27">
      <c r="A48" s="6" t="s">
        <v>1497</v>
      </c>
      <c r="B48" s="15"/>
      <c r="C48" s="15"/>
      <c r="D48" s="15"/>
      <c r="E48" s="144"/>
      <c r="F48" s="15"/>
      <c r="G48" s="15"/>
      <c r="H48" s="15"/>
      <c r="I48" s="144"/>
      <c r="J48" s="15"/>
      <c r="K48" s="15"/>
      <c r="L48" s="15"/>
      <c r="M48" s="144"/>
      <c r="N48" s="15"/>
      <c r="O48" s="1"/>
      <c r="P48" s="1"/>
      <c r="Q48" s="1"/>
      <c r="R48" s="1"/>
      <c r="S48" s="1"/>
      <c r="T48" s="1"/>
      <c r="U48" s="1"/>
      <c r="V48" s="1"/>
      <c r="W48" s="1"/>
      <c r="X48" s="1"/>
      <c r="Y48" s="1"/>
      <c r="Z48" s="1"/>
      <c r="AA48" s="1"/>
    </row>
    <row r="49" spans="1:27">
      <c r="A49" s="6" t="s">
        <v>1480</v>
      </c>
      <c r="B49" s="15"/>
      <c r="C49" s="15"/>
      <c r="D49" s="15"/>
      <c r="E49" s="144"/>
      <c r="F49" s="15"/>
      <c r="G49" s="15"/>
      <c r="H49" s="15"/>
      <c r="I49" s="144"/>
      <c r="J49" s="15"/>
      <c r="K49" s="15"/>
      <c r="L49" s="15"/>
      <c r="M49" s="144"/>
      <c r="N49" s="15"/>
      <c r="O49" s="1"/>
      <c r="P49" s="1"/>
      <c r="Q49" s="1"/>
      <c r="R49" s="1"/>
      <c r="S49" s="1"/>
      <c r="T49" s="1"/>
      <c r="U49" s="1"/>
      <c r="V49" s="1"/>
      <c r="W49" s="1"/>
      <c r="X49" s="1"/>
      <c r="Y49" s="1"/>
      <c r="Z49" s="1"/>
      <c r="AA49" s="1"/>
    </row>
    <row r="50" spans="1:27">
      <c r="A50" s="6"/>
      <c r="B50" s="1"/>
      <c r="C50" s="1"/>
      <c r="D50" s="1"/>
      <c r="E50" s="7"/>
      <c r="F50" s="1"/>
      <c r="G50" s="1"/>
      <c r="H50" s="1"/>
      <c r="I50" s="7"/>
      <c r="J50" s="1"/>
      <c r="K50" s="1"/>
      <c r="L50" s="1"/>
      <c r="M50" s="7"/>
      <c r="N50" s="1"/>
      <c r="O50" s="1"/>
      <c r="P50" s="1"/>
      <c r="Q50" s="1"/>
      <c r="R50" s="1"/>
      <c r="S50" s="1"/>
      <c r="T50" s="1"/>
      <c r="U50" s="1"/>
      <c r="V50" s="1"/>
      <c r="W50" s="1"/>
      <c r="X50" s="1"/>
      <c r="Y50" s="1"/>
      <c r="Z50" s="1"/>
      <c r="AA50" s="1"/>
    </row>
    <row r="51" spans="1:27">
      <c r="A51" s="6" t="s">
        <v>1498</v>
      </c>
      <c r="B51" s="1" t="s">
        <v>1499</v>
      </c>
      <c r="C51" s="1"/>
      <c r="D51" s="1"/>
      <c r="E51" s="1"/>
      <c r="F51" s="1"/>
      <c r="G51" s="1"/>
      <c r="H51" s="1"/>
      <c r="I51" s="1"/>
      <c r="J51" s="1"/>
      <c r="K51" s="1"/>
      <c r="L51" s="1"/>
      <c r="M51" s="1"/>
      <c r="N51" s="1"/>
      <c r="O51" s="1"/>
      <c r="P51" s="1"/>
      <c r="Q51" s="1"/>
      <c r="R51" s="1"/>
      <c r="S51" s="1"/>
      <c r="T51" s="1"/>
      <c r="U51" s="1"/>
      <c r="V51" s="1"/>
      <c r="W51" s="1"/>
      <c r="X51" s="1"/>
      <c r="Y51" s="1"/>
      <c r="Z51" s="1"/>
      <c r="AA51" s="1"/>
    </row>
    <row r="52" spans="1:27" ht="40.5" customHeight="1">
      <c r="A52" s="39" t="s">
        <v>1500</v>
      </c>
      <c r="B52" s="40"/>
      <c r="C52" s="40"/>
      <c r="D52" s="40"/>
      <c r="E52" s="40"/>
      <c r="F52" s="40"/>
      <c r="G52" s="40"/>
      <c r="H52" s="40"/>
      <c r="I52" s="40"/>
      <c r="J52" s="40"/>
      <c r="K52" s="40"/>
      <c r="L52" s="40"/>
      <c r="M52" s="40"/>
      <c r="N52" s="1"/>
      <c r="O52" s="1"/>
      <c r="P52" s="1"/>
      <c r="Q52" s="1"/>
      <c r="R52" s="1"/>
      <c r="S52" s="1"/>
      <c r="T52" s="1"/>
      <c r="U52" s="1"/>
      <c r="V52" s="1"/>
      <c r="W52" s="1"/>
      <c r="X52" s="1"/>
      <c r="Y52" s="1"/>
      <c r="Z52" s="1"/>
      <c r="AA52" s="1"/>
    </row>
    <row r="53" spans="1:27">
      <c r="A53" s="6" t="s">
        <v>1180</v>
      </c>
      <c r="B53" s="1" t="s">
        <v>1501</v>
      </c>
      <c r="C53" s="1"/>
      <c r="D53" s="1"/>
      <c r="E53" s="1"/>
      <c r="F53" s="1"/>
      <c r="G53" s="1"/>
      <c r="H53" s="1"/>
      <c r="I53" s="1"/>
      <c r="J53" s="1"/>
      <c r="K53" s="1"/>
      <c r="L53" s="1"/>
      <c r="M53" s="1"/>
      <c r="N53" s="1"/>
      <c r="O53" s="1"/>
      <c r="P53" s="1"/>
      <c r="Q53" s="1"/>
      <c r="R53" s="1"/>
      <c r="S53" s="1"/>
      <c r="T53" s="1"/>
      <c r="U53" s="1"/>
      <c r="V53" s="1"/>
      <c r="W53" s="1"/>
      <c r="X53" s="1"/>
      <c r="Y53" s="1"/>
      <c r="Z53" s="1"/>
      <c r="AA53" s="1"/>
    </row>
    <row r="54" spans="1:27">
      <c r="A54" s="6"/>
      <c r="B54" s="1"/>
      <c r="C54" s="1"/>
      <c r="D54" s="1"/>
      <c r="E54" s="7"/>
      <c r="F54" s="1"/>
      <c r="G54" s="1"/>
      <c r="H54" s="1"/>
      <c r="I54" s="7"/>
      <c r="J54" s="1"/>
      <c r="K54" s="1"/>
      <c r="L54" s="1"/>
      <c r="M54" s="7"/>
      <c r="N54" s="1"/>
      <c r="O54" s="1"/>
      <c r="P54" s="1"/>
      <c r="Q54" s="1"/>
      <c r="R54" s="1"/>
      <c r="S54" s="1"/>
      <c r="T54" s="1"/>
      <c r="U54" s="1"/>
      <c r="V54" s="1"/>
      <c r="W54" s="1"/>
      <c r="X54" s="1"/>
      <c r="Y54" s="1"/>
      <c r="Z54" s="1"/>
      <c r="AA54" s="1"/>
    </row>
    <row r="55" spans="1:27">
      <c r="A55" s="6" t="s">
        <v>1070</v>
      </c>
      <c r="B55" s="13" t="s">
        <v>1356</v>
      </c>
      <c r="C55" s="13" t="s">
        <v>1376</v>
      </c>
      <c r="D55" s="13" t="s">
        <v>1400</v>
      </c>
      <c r="E55" s="13" t="s">
        <v>1502</v>
      </c>
      <c r="F55" s="13" t="s">
        <v>1362</v>
      </c>
      <c r="G55" s="13" t="s">
        <v>1382</v>
      </c>
      <c r="H55" s="13" t="s">
        <v>1342</v>
      </c>
      <c r="I55" s="13" t="s">
        <v>1503</v>
      </c>
      <c r="J55" s="13" t="s">
        <v>1368</v>
      </c>
      <c r="K55" s="13" t="s">
        <v>1388</v>
      </c>
      <c r="L55" s="13" t="s">
        <v>1406</v>
      </c>
      <c r="M55" s="13" t="s">
        <v>1504</v>
      </c>
      <c r="N55" s="13" t="s">
        <v>1348</v>
      </c>
      <c r="O55" s="1" t="s">
        <v>1359</v>
      </c>
      <c r="P55" s="1" t="s">
        <v>1379</v>
      </c>
      <c r="Q55" s="1" t="s">
        <v>1403</v>
      </c>
      <c r="R55" s="1" t="s">
        <v>1505</v>
      </c>
      <c r="S55" s="1" t="s">
        <v>1365</v>
      </c>
      <c r="T55" s="1" t="s">
        <v>1385</v>
      </c>
      <c r="U55" s="1" t="s">
        <v>1345</v>
      </c>
      <c r="V55" s="1" t="s">
        <v>1506</v>
      </c>
      <c r="W55" s="1" t="s">
        <v>1371</v>
      </c>
      <c r="X55" s="1" t="s">
        <v>1391</v>
      </c>
      <c r="Y55" s="1" t="s">
        <v>1409</v>
      </c>
      <c r="Z55" s="1" t="s">
        <v>1507</v>
      </c>
      <c r="AA55" s="1" t="s">
        <v>1351</v>
      </c>
    </row>
    <row r="56" spans="1:27">
      <c r="A56" s="6" t="s">
        <v>1164</v>
      </c>
      <c r="B56" s="1" t="s">
        <v>1355</v>
      </c>
      <c r="C56" s="1" t="s">
        <v>1375</v>
      </c>
      <c r="D56" s="1" t="s">
        <v>1399</v>
      </c>
      <c r="E56" s="1"/>
      <c r="F56" s="1" t="s">
        <v>1361</v>
      </c>
      <c r="G56" s="1" t="s">
        <v>1381</v>
      </c>
      <c r="H56" s="1" t="s">
        <v>1341</v>
      </c>
      <c r="I56" s="1"/>
      <c r="J56" s="1" t="s">
        <v>1367</v>
      </c>
      <c r="K56" s="1" t="s">
        <v>1387</v>
      </c>
      <c r="L56" s="1" t="s">
        <v>1405</v>
      </c>
      <c r="M56" s="1"/>
      <c r="N56" s="1" t="s">
        <v>1347</v>
      </c>
      <c r="O56" s="1" t="s">
        <v>1358</v>
      </c>
      <c r="P56" s="1" t="s">
        <v>1378</v>
      </c>
      <c r="Q56" s="1" t="s">
        <v>1402</v>
      </c>
      <c r="R56" s="1"/>
      <c r="S56" s="1" t="s">
        <v>1364</v>
      </c>
      <c r="T56" s="1" t="s">
        <v>1384</v>
      </c>
      <c r="U56" s="1" t="s">
        <v>1344</v>
      </c>
      <c r="V56" s="1"/>
      <c r="W56" s="1" t="s">
        <v>1370</v>
      </c>
      <c r="X56" s="1" t="s">
        <v>1390</v>
      </c>
      <c r="Y56" s="1" t="s">
        <v>1408</v>
      </c>
      <c r="Z56" s="1"/>
      <c r="AA56" s="1" t="s">
        <v>1350</v>
      </c>
    </row>
    <row r="57" spans="1:27">
      <c r="A57" s="6" t="s">
        <v>1072</v>
      </c>
      <c r="B57" s="41" t="s">
        <v>1508</v>
      </c>
      <c r="C57" s="41"/>
      <c r="D57" s="41"/>
      <c r="E57" s="41"/>
      <c r="F57" s="41"/>
      <c r="G57" s="41"/>
      <c r="H57" s="41"/>
      <c r="I57" s="41"/>
      <c r="J57" s="41"/>
      <c r="K57" s="41"/>
      <c r="L57" s="41"/>
      <c r="M57" s="41"/>
      <c r="N57" s="1"/>
      <c r="O57" s="1"/>
      <c r="P57" s="1"/>
      <c r="Q57" s="1"/>
      <c r="R57" s="1"/>
      <c r="S57" s="1"/>
      <c r="T57" s="1"/>
      <c r="U57" s="1"/>
      <c r="V57" s="1"/>
      <c r="W57" s="1"/>
      <c r="X57" s="1"/>
      <c r="Y57" s="1"/>
      <c r="Z57" s="1"/>
      <c r="AA57" s="1"/>
    </row>
    <row r="58" spans="1:27">
      <c r="A58" s="6" t="s">
        <v>1073</v>
      </c>
      <c r="B58" s="1" t="s">
        <v>1508</v>
      </c>
      <c r="C58" s="1"/>
      <c r="D58" s="1"/>
      <c r="E58" s="1"/>
      <c r="F58" s="1"/>
      <c r="G58" s="1"/>
      <c r="H58" s="1"/>
      <c r="I58" s="1"/>
      <c r="J58" s="1"/>
      <c r="K58" s="1"/>
      <c r="L58" s="1"/>
      <c r="M58" s="1"/>
      <c r="N58" s="1"/>
      <c r="O58" s="1"/>
      <c r="P58" s="1"/>
      <c r="Q58" s="1"/>
      <c r="R58" s="1"/>
      <c r="S58" s="1"/>
      <c r="T58" s="1"/>
      <c r="U58" s="1"/>
      <c r="V58" s="1"/>
      <c r="W58" s="1"/>
      <c r="X58" s="1"/>
      <c r="Y58" s="1"/>
      <c r="Z58" s="1"/>
      <c r="AA58" s="1"/>
    </row>
    <row r="59" spans="1:27">
      <c r="A59" s="6" t="s">
        <v>73</v>
      </c>
      <c r="B59" s="1" t="s">
        <v>1508</v>
      </c>
      <c r="C59" s="1"/>
      <c r="D59" s="1"/>
      <c r="E59" s="1"/>
      <c r="F59" s="1"/>
      <c r="G59" s="1"/>
      <c r="H59" s="1"/>
      <c r="I59" s="1"/>
      <c r="J59" s="1"/>
      <c r="K59" s="1"/>
      <c r="L59" s="1"/>
      <c r="M59" s="1"/>
      <c r="N59" s="1"/>
      <c r="O59" s="1"/>
      <c r="P59" s="1"/>
      <c r="Q59" s="1"/>
      <c r="R59" s="1"/>
      <c r="S59" s="1"/>
      <c r="T59" s="1"/>
      <c r="U59" s="1"/>
      <c r="V59" s="1"/>
      <c r="W59" s="1"/>
      <c r="X59" s="1"/>
      <c r="Y59" s="1"/>
      <c r="Z59" s="1"/>
      <c r="AA59" s="1"/>
    </row>
    <row r="60" spans="1:27">
      <c r="A60" s="6" t="s">
        <v>1074</v>
      </c>
      <c r="B60" s="84" t="s">
        <v>1508</v>
      </c>
      <c r="C60" s="84"/>
      <c r="D60" s="84"/>
      <c r="E60" s="84"/>
      <c r="F60" s="84"/>
      <c r="G60" s="84"/>
      <c r="H60" s="84"/>
      <c r="I60" s="84"/>
      <c r="J60" s="84"/>
      <c r="K60" s="84"/>
      <c r="L60" s="84"/>
      <c r="M60" s="84"/>
      <c r="N60" s="1"/>
      <c r="O60" s="1"/>
      <c r="P60" s="1"/>
      <c r="Q60" s="1"/>
      <c r="R60" s="1"/>
      <c r="S60" s="1"/>
      <c r="T60" s="1"/>
      <c r="U60" s="1"/>
      <c r="V60" s="1"/>
      <c r="W60" s="1"/>
      <c r="X60" s="1"/>
      <c r="Y60" s="1"/>
      <c r="Z60" s="1"/>
      <c r="AA60" s="1"/>
    </row>
    <row r="61" spans="1:27">
      <c r="A61" s="6"/>
      <c r="B61" s="84"/>
      <c r="C61" s="84"/>
      <c r="D61" s="84"/>
      <c r="E61" s="84"/>
      <c r="F61" s="84"/>
      <c r="G61" s="84"/>
      <c r="H61" s="84"/>
      <c r="I61" s="84"/>
      <c r="J61" s="84"/>
      <c r="K61" s="84"/>
      <c r="L61" s="84"/>
      <c r="M61" s="84"/>
      <c r="N61" s="1"/>
      <c r="O61" s="1"/>
      <c r="P61" s="1"/>
      <c r="Q61" s="1"/>
      <c r="R61" s="1"/>
      <c r="S61" s="1"/>
      <c r="T61" s="1"/>
      <c r="U61" s="1"/>
      <c r="V61" s="1"/>
      <c r="W61" s="1"/>
      <c r="X61" s="1"/>
      <c r="Y61" s="1"/>
      <c r="Z61" s="1"/>
      <c r="AA61" s="1"/>
    </row>
    <row r="62" spans="1:27">
      <c r="A62" s="6" t="s">
        <v>1169</v>
      </c>
      <c r="B62" s="84"/>
      <c r="C62" s="84"/>
      <c r="D62" s="84"/>
      <c r="E62" s="84"/>
      <c r="F62" s="84"/>
      <c r="G62" s="84"/>
      <c r="H62" s="84"/>
      <c r="I62" s="84"/>
      <c r="J62" s="84"/>
      <c r="K62" s="84"/>
      <c r="L62" s="84"/>
      <c r="M62" s="84"/>
      <c r="N62" s="1"/>
      <c r="O62" s="1"/>
      <c r="P62" s="1"/>
      <c r="Q62" s="1"/>
      <c r="R62" s="1"/>
      <c r="S62" s="1"/>
      <c r="T62" s="1"/>
      <c r="U62" s="1"/>
      <c r="V62" s="1"/>
      <c r="W62" s="1"/>
      <c r="X62" s="1"/>
      <c r="Y62" s="1"/>
      <c r="Z62" s="1"/>
      <c r="AA62" s="1"/>
    </row>
    <row r="63" spans="1:27">
      <c r="A63" s="6" t="s">
        <v>1072</v>
      </c>
      <c r="B63" s="84"/>
      <c r="C63" s="84"/>
      <c r="D63" s="84"/>
      <c r="E63" s="84"/>
      <c r="F63" s="84"/>
      <c r="G63" s="84"/>
      <c r="H63" s="84"/>
      <c r="I63" s="84"/>
      <c r="J63" s="84"/>
      <c r="K63" s="84"/>
      <c r="L63" s="84"/>
      <c r="M63" s="84"/>
      <c r="N63" s="1"/>
      <c r="O63" s="1"/>
      <c r="P63" s="1"/>
      <c r="Q63" s="1"/>
      <c r="R63" s="1"/>
      <c r="S63" s="1"/>
      <c r="T63" s="1"/>
      <c r="U63" s="1"/>
      <c r="V63" s="1"/>
      <c r="W63" s="1"/>
      <c r="X63" s="1"/>
      <c r="Y63" s="1"/>
      <c r="Z63" s="1"/>
      <c r="AA63" s="1"/>
    </row>
    <row r="64" spans="1:27">
      <c r="A64" s="6" t="s">
        <v>1073</v>
      </c>
      <c r="B64" s="84"/>
      <c r="C64" s="84"/>
      <c r="D64" s="84"/>
      <c r="E64" s="84"/>
      <c r="F64" s="84"/>
      <c r="G64" s="84"/>
      <c r="H64" s="84"/>
      <c r="I64" s="84"/>
      <c r="J64" s="84"/>
      <c r="K64" s="84"/>
      <c r="L64" s="84"/>
      <c r="M64" s="84"/>
      <c r="N64" s="1"/>
      <c r="O64" s="1"/>
      <c r="P64" s="1"/>
      <c r="Q64" s="1"/>
      <c r="R64" s="1"/>
      <c r="S64" s="1"/>
      <c r="T64" s="1"/>
      <c r="U64" s="1"/>
      <c r="V64" s="1"/>
      <c r="W64" s="1"/>
      <c r="X64" s="1"/>
      <c r="Y64" s="1"/>
      <c r="Z64" s="1"/>
      <c r="AA64" s="1"/>
    </row>
    <row r="65" spans="1:27">
      <c r="A65" s="6"/>
      <c r="B65" s="84"/>
      <c r="C65" s="84"/>
      <c r="D65" s="84"/>
      <c r="E65" s="84"/>
      <c r="F65" s="84"/>
      <c r="G65" s="84"/>
      <c r="H65" s="84"/>
      <c r="I65" s="84"/>
      <c r="J65" s="84"/>
      <c r="K65" s="84"/>
      <c r="L65" s="84"/>
      <c r="M65" s="84"/>
      <c r="N65" s="1"/>
      <c r="O65" s="1"/>
      <c r="P65" s="1"/>
      <c r="Q65" s="1"/>
      <c r="R65" s="1"/>
      <c r="S65" s="1"/>
      <c r="T65" s="1"/>
      <c r="U65" s="1"/>
      <c r="V65" s="1"/>
      <c r="W65" s="1"/>
      <c r="X65" s="1"/>
      <c r="Y65" s="1"/>
      <c r="Z65" s="1"/>
      <c r="AA65" s="1"/>
    </row>
    <row r="66" spans="1:27">
      <c r="A66" s="6" t="s">
        <v>1099</v>
      </c>
      <c r="B66" s="13" t="s">
        <v>1509</v>
      </c>
      <c r="C66" s="13" t="s">
        <v>1510</v>
      </c>
      <c r="D66" s="13" t="s">
        <v>1511</v>
      </c>
      <c r="E66" s="13" t="s">
        <v>1512</v>
      </c>
      <c r="F66" s="13" t="s">
        <v>1513</v>
      </c>
      <c r="G66" s="13" t="s">
        <v>1514</v>
      </c>
      <c r="H66" s="13" t="s">
        <v>1515</v>
      </c>
      <c r="I66" s="13" t="s">
        <v>1516</v>
      </c>
      <c r="J66" s="13" t="s">
        <v>1517</v>
      </c>
      <c r="K66" s="13" t="s">
        <v>1518</v>
      </c>
      <c r="L66" s="13" t="s">
        <v>1519</v>
      </c>
      <c r="M66" s="13" t="s">
        <v>1520</v>
      </c>
      <c r="N66" s="13" t="s">
        <v>1521</v>
      </c>
      <c r="O66" s="1" t="s">
        <v>1522</v>
      </c>
      <c r="P66" s="1" t="s">
        <v>1523</v>
      </c>
      <c r="Q66" s="1" t="s">
        <v>1524</v>
      </c>
      <c r="R66" s="1" t="s">
        <v>1525</v>
      </c>
      <c r="S66" s="1" t="s">
        <v>1526</v>
      </c>
      <c r="T66" s="1" t="s">
        <v>1527</v>
      </c>
      <c r="U66" s="1" t="s">
        <v>1528</v>
      </c>
      <c r="V66" s="1" t="s">
        <v>1529</v>
      </c>
      <c r="W66" s="1" t="s">
        <v>1530</v>
      </c>
      <c r="X66" s="1" t="s">
        <v>1531</v>
      </c>
      <c r="Y66" s="1" t="s">
        <v>1532</v>
      </c>
      <c r="Z66" s="1" t="s">
        <v>1533</v>
      </c>
      <c r="AA66" s="1" t="s">
        <v>1534</v>
      </c>
    </row>
    <row r="67" spans="1:27">
      <c r="A67" s="6" t="s">
        <v>1105</v>
      </c>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row>
    <row r="68" spans="1:27">
      <c r="A68" s="6" t="s">
        <v>1111</v>
      </c>
      <c r="B68" s="84"/>
      <c r="C68" s="84"/>
      <c r="D68" s="84"/>
      <c r="E68" s="84"/>
      <c r="F68" s="84"/>
      <c r="G68" s="84"/>
      <c r="H68" s="84"/>
      <c r="I68" s="84"/>
      <c r="J68" s="84"/>
      <c r="K68" s="84"/>
      <c r="L68" s="84"/>
      <c r="M68" s="84"/>
      <c r="N68" s="1"/>
      <c r="O68" s="1"/>
      <c r="P68" s="1"/>
      <c r="Q68" s="1"/>
      <c r="R68" s="1"/>
      <c r="S68" s="1"/>
      <c r="T68" s="1"/>
      <c r="U68" s="1"/>
      <c r="V68" s="1"/>
      <c r="W68" s="1"/>
      <c r="X68" s="1"/>
      <c r="Y68" s="1"/>
      <c r="Z68" s="1"/>
      <c r="AA68" s="1"/>
    </row>
    <row r="69" spans="1:27">
      <c r="A69" s="6" t="s">
        <v>1112</v>
      </c>
      <c r="B69" s="84"/>
      <c r="C69" s="84"/>
      <c r="D69" s="84"/>
      <c r="E69" s="84"/>
      <c r="F69" s="84"/>
      <c r="G69" s="84"/>
      <c r="H69" s="84"/>
      <c r="I69" s="84"/>
      <c r="J69" s="84"/>
      <c r="K69" s="84"/>
      <c r="L69" s="84"/>
      <c r="M69" s="84"/>
      <c r="N69" s="1"/>
      <c r="O69" s="1"/>
      <c r="P69" s="1"/>
      <c r="Q69" s="1"/>
      <c r="R69" s="1"/>
      <c r="S69" s="1"/>
      <c r="T69" s="1"/>
      <c r="U69" s="1"/>
      <c r="V69" s="1"/>
      <c r="W69" s="1"/>
      <c r="X69" s="1"/>
      <c r="Y69" s="1"/>
      <c r="Z69" s="1"/>
      <c r="AA69" s="1"/>
    </row>
    <row r="70" spans="1:27">
      <c r="A70" s="6"/>
      <c r="B70" s="84"/>
      <c r="C70" s="84"/>
      <c r="D70" s="84"/>
      <c r="E70" s="84"/>
      <c r="F70" s="84"/>
      <c r="G70" s="84"/>
      <c r="H70" s="84"/>
      <c r="I70" s="84"/>
      <c r="J70" s="84"/>
      <c r="K70" s="84"/>
      <c r="L70" s="84"/>
      <c r="M70" s="84"/>
      <c r="N70" s="1"/>
      <c r="O70" s="1"/>
      <c r="P70" s="1"/>
      <c r="Q70" s="1"/>
      <c r="R70" s="1"/>
      <c r="S70" s="1"/>
      <c r="T70" s="1"/>
      <c r="U70" s="1"/>
      <c r="V70" s="1"/>
      <c r="W70" s="1"/>
      <c r="X70" s="1"/>
      <c r="Y70" s="1"/>
      <c r="Z70" s="1"/>
      <c r="AA70" s="1"/>
    </row>
    <row r="71" spans="1:27">
      <c r="A71" s="6" t="s">
        <v>1535</v>
      </c>
      <c r="B71" s="84"/>
      <c r="C71" s="84"/>
      <c r="D71" s="84"/>
      <c r="E71" s="84"/>
      <c r="F71" s="84"/>
      <c r="G71" s="84"/>
      <c r="H71" s="84"/>
      <c r="I71" s="84"/>
      <c r="J71" s="84"/>
      <c r="K71" s="84"/>
      <c r="L71" s="84"/>
      <c r="M71" s="84"/>
      <c r="N71" s="1"/>
      <c r="O71" s="1"/>
      <c r="P71" s="1"/>
      <c r="Q71" s="1"/>
      <c r="R71" s="1"/>
      <c r="S71" s="1"/>
      <c r="T71" s="1"/>
      <c r="U71" s="1"/>
      <c r="V71" s="1"/>
      <c r="W71" s="1"/>
      <c r="X71" s="1"/>
      <c r="Y71" s="1"/>
      <c r="Z71" s="1"/>
      <c r="AA71" s="1"/>
    </row>
    <row r="72" spans="1:27">
      <c r="A72" s="6" t="s">
        <v>1536</v>
      </c>
      <c r="B72" s="84"/>
      <c r="C72" s="84"/>
      <c r="D72" s="84"/>
      <c r="E72" s="84"/>
      <c r="F72" s="84"/>
      <c r="G72" s="84"/>
      <c r="H72" s="84"/>
      <c r="I72" s="84"/>
      <c r="J72" s="84"/>
      <c r="K72" s="84"/>
      <c r="L72" s="84"/>
      <c r="M72" s="84"/>
      <c r="N72" s="1"/>
      <c r="O72" s="1"/>
      <c r="P72" s="1"/>
      <c r="Q72" s="1"/>
      <c r="R72" s="1"/>
      <c r="S72" s="1"/>
      <c r="T72" s="1"/>
      <c r="U72" s="1"/>
      <c r="V72" s="1"/>
      <c r="W72" s="1"/>
      <c r="X72" s="1"/>
      <c r="Y72" s="1"/>
      <c r="Z72" s="1"/>
      <c r="AA72" s="1"/>
    </row>
    <row r="73" spans="1:27">
      <c r="A73" s="6" t="s">
        <v>1537</v>
      </c>
      <c r="B73" s="84"/>
      <c r="C73" s="84"/>
      <c r="D73" s="84"/>
      <c r="E73" s="84"/>
      <c r="F73" s="84"/>
      <c r="G73" s="84"/>
      <c r="H73" s="84"/>
      <c r="I73" s="84"/>
      <c r="J73" s="84"/>
      <c r="K73" s="84"/>
      <c r="L73" s="84"/>
      <c r="M73" s="84"/>
      <c r="N73" s="1"/>
      <c r="O73" s="1"/>
      <c r="P73" s="1"/>
      <c r="Q73" s="1"/>
      <c r="R73" s="1"/>
      <c r="S73" s="1"/>
      <c r="T73" s="1"/>
      <c r="U73" s="1"/>
      <c r="V73" s="1"/>
      <c r="W73" s="1"/>
      <c r="X73" s="1"/>
      <c r="Y73" s="1"/>
      <c r="Z73" s="1"/>
      <c r="AA73" s="1"/>
    </row>
    <row r="74" spans="1:27">
      <c r="A74" s="6"/>
      <c r="B74" s="84"/>
      <c r="C74" s="84"/>
      <c r="D74" s="84"/>
      <c r="E74" s="84"/>
      <c r="F74" s="84"/>
      <c r="G74" s="84"/>
      <c r="H74" s="84"/>
      <c r="I74" s="84"/>
      <c r="J74" s="84"/>
      <c r="K74" s="84"/>
      <c r="L74" s="84"/>
      <c r="M74" s="84"/>
      <c r="N74" s="1"/>
      <c r="O74" s="1"/>
      <c r="P74" s="1"/>
      <c r="Q74" s="1"/>
      <c r="R74" s="1"/>
      <c r="S74" s="1"/>
      <c r="T74" s="1"/>
      <c r="U74" s="1"/>
      <c r="V74" s="1"/>
      <c r="W74" s="1"/>
      <c r="X74" s="1"/>
      <c r="Y74" s="1"/>
      <c r="Z74" s="1"/>
      <c r="AA74" s="1"/>
    </row>
    <row r="75" spans="1:27">
      <c r="A75" s="6" t="s">
        <v>1145</v>
      </c>
      <c r="B75" s="1" t="s">
        <v>1538</v>
      </c>
      <c r="C75" s="1" t="s">
        <v>1539</v>
      </c>
      <c r="D75" s="1" t="s">
        <v>1540</v>
      </c>
      <c r="E75" s="1"/>
      <c r="F75" s="1" t="s">
        <v>1541</v>
      </c>
      <c r="G75" s="1" t="s">
        <v>1542</v>
      </c>
      <c r="H75" s="1" t="s">
        <v>1543</v>
      </c>
      <c r="I75" s="1"/>
      <c r="J75" s="1" t="s">
        <v>1544</v>
      </c>
      <c r="K75" s="1" t="s">
        <v>1545</v>
      </c>
      <c r="L75" s="1" t="s">
        <v>1546</v>
      </c>
      <c r="M75" s="1"/>
      <c r="N75" s="1"/>
      <c r="O75" s="1" t="s">
        <v>1547</v>
      </c>
      <c r="P75" s="1" t="s">
        <v>1548</v>
      </c>
      <c r="Q75" s="1" t="s">
        <v>1549</v>
      </c>
      <c r="R75" s="1"/>
      <c r="S75" s="1" t="s">
        <v>1550</v>
      </c>
      <c r="T75" s="1" t="s">
        <v>1551</v>
      </c>
      <c r="U75" s="1" t="s">
        <v>1552</v>
      </c>
      <c r="V75" s="1"/>
      <c r="W75" s="1" t="s">
        <v>1553</v>
      </c>
      <c r="X75" s="1" t="s">
        <v>1554</v>
      </c>
      <c r="Y75" s="1" t="s">
        <v>1555</v>
      </c>
      <c r="Z75" s="1"/>
      <c r="AA75" s="1"/>
    </row>
    <row r="76" spans="1:27">
      <c r="A76" s="6" t="s">
        <v>1556</v>
      </c>
      <c r="B76" s="1" t="s">
        <v>374</v>
      </c>
      <c r="C76" s="1" t="s">
        <v>374</v>
      </c>
      <c r="D76" s="1" t="s">
        <v>374</v>
      </c>
      <c r="E76" s="1" t="s">
        <v>374</v>
      </c>
      <c r="F76" s="1" t="s">
        <v>374</v>
      </c>
      <c r="G76" s="1" t="s">
        <v>374</v>
      </c>
      <c r="H76" s="1" t="s">
        <v>374</v>
      </c>
      <c r="I76" s="1" t="s">
        <v>374</v>
      </c>
      <c r="J76" s="1" t="s">
        <v>374</v>
      </c>
      <c r="K76" s="1" t="s">
        <v>374</v>
      </c>
      <c r="L76" s="1" t="s">
        <v>374</v>
      </c>
      <c r="M76" s="1" t="s">
        <v>374</v>
      </c>
      <c r="N76" s="1" t="s">
        <v>374</v>
      </c>
      <c r="O76" s="1" t="s">
        <v>374</v>
      </c>
      <c r="P76" s="1" t="s">
        <v>374</v>
      </c>
      <c r="Q76" s="1" t="s">
        <v>374</v>
      </c>
      <c r="R76" s="1" t="s">
        <v>374</v>
      </c>
      <c r="S76" s="1" t="s">
        <v>374</v>
      </c>
      <c r="T76" s="1" t="s">
        <v>374</v>
      </c>
      <c r="U76" s="1" t="s">
        <v>374</v>
      </c>
      <c r="V76" s="1" t="s">
        <v>374</v>
      </c>
      <c r="W76" s="1" t="s">
        <v>374</v>
      </c>
      <c r="X76" s="1" t="s">
        <v>374</v>
      </c>
      <c r="Y76" s="1" t="s">
        <v>374</v>
      </c>
      <c r="Z76" s="1" t="s">
        <v>374</v>
      </c>
      <c r="AA76" s="1" t="s">
        <v>374</v>
      </c>
    </row>
    <row r="77" spans="1:27" ht="63" customHeight="1">
      <c r="A77" s="42" t="s">
        <v>1557</v>
      </c>
      <c r="B77" s="43"/>
      <c r="C77" s="43"/>
      <c r="D77" s="43"/>
      <c r="E77" s="43"/>
      <c r="F77" s="43"/>
      <c r="G77" s="43"/>
      <c r="H77" s="43"/>
      <c r="I77" s="43"/>
      <c r="J77" s="43"/>
      <c r="K77" s="43"/>
      <c r="L77" s="43"/>
      <c r="M77" s="43"/>
      <c r="N77" s="10"/>
      <c r="O77" s="10"/>
      <c r="P77" s="10"/>
      <c r="Q77" s="10"/>
      <c r="R77" s="10"/>
      <c r="S77" s="10"/>
      <c r="T77" s="10"/>
      <c r="U77" s="10"/>
      <c r="V77" s="10"/>
      <c r="W77" s="10"/>
      <c r="X77" s="10"/>
      <c r="Y77" s="10"/>
      <c r="Z77" s="10"/>
      <c r="AA77" s="10"/>
    </row>
    <row r="79" spans="1:27">
      <c r="A79" s="121" t="s">
        <v>1558</v>
      </c>
      <c r="B79" s="13" t="s">
        <v>59</v>
      </c>
      <c r="C79" s="13" t="s">
        <v>94</v>
      </c>
      <c r="D79" s="13" t="s">
        <v>98</v>
      </c>
      <c r="E79" s="13" t="s">
        <v>1559</v>
      </c>
      <c r="F79" s="13" t="s">
        <v>1560</v>
      </c>
      <c r="G79" s="13" t="s">
        <v>1561</v>
      </c>
      <c r="H79" s="13" t="s">
        <v>1562</v>
      </c>
      <c r="I79" s="13" t="s">
        <v>1563</v>
      </c>
      <c r="J79" s="13" t="s">
        <v>1564</v>
      </c>
      <c r="K79" s="13" t="s">
        <v>1565</v>
      </c>
      <c r="L79" s="13" t="s">
        <v>1566</v>
      </c>
      <c r="M79" s="13" t="s">
        <v>1567</v>
      </c>
      <c r="N79" s="13" t="s">
        <v>1568</v>
      </c>
      <c r="O79" s="13" t="s">
        <v>1569</v>
      </c>
      <c r="P79" s="13" t="s">
        <v>1570</v>
      </c>
      <c r="Q79" s="13" t="s">
        <v>1571</v>
      </c>
      <c r="R79" s="13" t="s">
        <v>1572</v>
      </c>
      <c r="S79" s="13" t="s">
        <v>1573</v>
      </c>
      <c r="T79" s="13" t="s">
        <v>1574</v>
      </c>
      <c r="U79" s="13" t="s">
        <v>1575</v>
      </c>
      <c r="V79" s="13" t="s">
        <v>1576</v>
      </c>
      <c r="W79" s="13" t="s">
        <v>1577</v>
      </c>
      <c r="X79" s="13" t="s">
        <v>1578</v>
      </c>
      <c r="Y79" s="13" t="s">
        <v>1579</v>
      </c>
      <c r="Z79" s="13" t="s">
        <v>1580</v>
      </c>
      <c r="AA79" s="11" t="s">
        <v>1581</v>
      </c>
    </row>
    <row r="80" spans="1:27">
      <c r="A80" s="122"/>
      <c r="B80" s="29"/>
      <c r="C80" s="29"/>
      <c r="D80" s="29"/>
      <c r="E80" s="29"/>
      <c r="F80" s="29"/>
      <c r="G80" s="29"/>
      <c r="H80" s="29"/>
      <c r="I80" s="29"/>
      <c r="J80" s="44"/>
      <c r="K80" s="44"/>
      <c r="L80" s="44"/>
      <c r="M80" s="44"/>
      <c r="N80" s="1"/>
      <c r="O80" s="1"/>
      <c r="P80" s="1"/>
      <c r="Q80" s="1"/>
      <c r="R80" s="1"/>
      <c r="S80" s="1"/>
      <c r="T80" s="1"/>
      <c r="U80" s="1"/>
      <c r="V80" s="1"/>
      <c r="W80" s="1"/>
      <c r="X80" s="1"/>
      <c r="Y80" s="1"/>
      <c r="Z80" s="1"/>
      <c r="AA80" s="7"/>
    </row>
    <row r="81" spans="1:27">
      <c r="A81" s="6" t="s">
        <v>1582</v>
      </c>
      <c r="B81" s="1" t="s">
        <v>1583</v>
      </c>
      <c r="C81" s="1"/>
      <c r="D81" s="1"/>
      <c r="E81" s="1"/>
      <c r="F81" s="1"/>
      <c r="G81" s="1"/>
      <c r="H81" s="1"/>
      <c r="I81" s="1"/>
      <c r="J81" s="1"/>
      <c r="K81" s="1"/>
      <c r="L81" s="1"/>
      <c r="M81" s="1"/>
      <c r="N81" s="1"/>
      <c r="O81" s="1"/>
      <c r="P81" s="1"/>
      <c r="Q81" s="1"/>
      <c r="R81" s="1"/>
      <c r="S81" s="1"/>
      <c r="T81" s="1"/>
      <c r="U81" s="1"/>
      <c r="V81" s="1"/>
      <c r="W81" s="1"/>
      <c r="X81" s="1"/>
      <c r="Y81" s="1"/>
      <c r="Z81" s="1"/>
      <c r="AA81" s="1"/>
    </row>
    <row r="82" spans="1:27">
      <c r="A82" s="122" t="s">
        <v>1072</v>
      </c>
      <c r="B82" s="45" t="s">
        <v>374</v>
      </c>
      <c r="C82" s="45"/>
      <c r="D82" s="45"/>
      <c r="E82" s="45"/>
      <c r="F82" s="45"/>
      <c r="G82" s="45"/>
      <c r="H82" s="45"/>
      <c r="I82" s="45"/>
      <c r="J82" s="45"/>
      <c r="K82" s="45"/>
      <c r="L82" s="45"/>
      <c r="M82" s="45"/>
      <c r="N82" s="1"/>
      <c r="O82" s="1"/>
      <c r="P82" s="1"/>
      <c r="Q82" s="1"/>
      <c r="R82" s="1"/>
      <c r="S82" s="1"/>
      <c r="T82" s="1"/>
      <c r="U82" s="1"/>
      <c r="V82" s="1"/>
      <c r="W82" s="1"/>
      <c r="X82" s="1"/>
      <c r="Y82" s="1"/>
      <c r="Z82" s="1"/>
      <c r="AA82" s="7"/>
    </row>
    <row r="83" spans="1:27">
      <c r="A83" s="6"/>
      <c r="B83" s="1"/>
      <c r="C83" s="1"/>
      <c r="D83" s="1"/>
      <c r="E83" s="1"/>
      <c r="F83" s="1"/>
      <c r="G83" s="1"/>
      <c r="H83" s="1"/>
      <c r="I83" s="1"/>
      <c r="J83" s="1"/>
      <c r="K83" s="1"/>
      <c r="L83" s="1"/>
      <c r="M83" s="1"/>
      <c r="N83" s="1"/>
      <c r="O83" s="1"/>
      <c r="P83" s="1"/>
      <c r="Q83" s="1"/>
      <c r="R83" s="1"/>
      <c r="S83" s="1"/>
      <c r="T83" s="1"/>
      <c r="U83" s="1"/>
      <c r="V83" s="1"/>
      <c r="W83" s="1"/>
      <c r="X83" s="1"/>
      <c r="Y83" s="1"/>
      <c r="Z83" s="1"/>
      <c r="AA83" s="7"/>
    </row>
    <row r="84" spans="1:27">
      <c r="A84" s="122"/>
      <c r="B84" s="29"/>
      <c r="C84" s="29"/>
      <c r="D84" s="29"/>
      <c r="E84" s="29"/>
      <c r="F84" s="29"/>
      <c r="G84" s="29"/>
      <c r="H84" s="29"/>
      <c r="I84" s="29"/>
      <c r="J84" s="44"/>
      <c r="K84" s="44"/>
      <c r="L84" s="44"/>
      <c r="M84" s="44"/>
      <c r="N84" s="1"/>
      <c r="O84" s="1"/>
      <c r="P84" s="1"/>
      <c r="Q84" s="1"/>
      <c r="R84" s="1"/>
      <c r="S84" s="1"/>
      <c r="T84" s="1"/>
      <c r="U84" s="1"/>
      <c r="V84" s="1"/>
      <c r="W84" s="1"/>
      <c r="X84" s="1"/>
      <c r="Y84" s="1"/>
      <c r="Z84" s="1"/>
      <c r="AA84" s="7"/>
    </row>
    <row r="85" spans="1:27">
      <c r="A85" s="6" t="s">
        <v>1584</v>
      </c>
      <c r="B85" s="1" t="s">
        <v>1583</v>
      </c>
      <c r="C85" s="1"/>
      <c r="D85" s="1"/>
      <c r="E85" s="1"/>
      <c r="F85" s="1"/>
      <c r="G85" s="1"/>
      <c r="H85" s="1"/>
      <c r="I85" s="1"/>
      <c r="J85" s="1"/>
      <c r="K85" s="1"/>
      <c r="L85" s="1"/>
      <c r="M85" s="1"/>
      <c r="N85" s="1"/>
      <c r="O85" s="1"/>
      <c r="P85" s="1"/>
      <c r="Q85" s="1"/>
      <c r="R85" s="1"/>
      <c r="S85" s="1"/>
      <c r="T85" s="1"/>
      <c r="U85" s="1"/>
      <c r="V85" s="1"/>
      <c r="W85" s="1"/>
      <c r="X85" s="1"/>
      <c r="Y85" s="1"/>
      <c r="Z85" s="1"/>
      <c r="AA85" s="1"/>
    </row>
    <row r="86" spans="1:27">
      <c r="A86" s="123" t="s">
        <v>1072</v>
      </c>
      <c r="B86" s="124" t="s">
        <v>374</v>
      </c>
      <c r="C86" s="124"/>
      <c r="D86" s="124"/>
      <c r="E86" s="124"/>
      <c r="F86" s="124"/>
      <c r="G86" s="124"/>
      <c r="H86" s="124"/>
      <c r="I86" s="124"/>
      <c r="J86" s="124"/>
      <c r="K86" s="124"/>
      <c r="L86" s="124"/>
      <c r="M86" s="124"/>
      <c r="N86" s="10"/>
      <c r="O86" s="10"/>
      <c r="P86" s="10"/>
      <c r="Q86" s="10"/>
      <c r="R86" s="10"/>
      <c r="S86" s="10"/>
      <c r="T86" s="10"/>
      <c r="U86" s="10"/>
      <c r="V86" s="10"/>
      <c r="W86" s="10"/>
      <c r="X86" s="10"/>
      <c r="Y86" s="10"/>
      <c r="Z86" s="10"/>
      <c r="AA86" s="9"/>
    </row>
  </sheetData>
  <phoneticPr fontId="13" type="noConversion"/>
  <pageMargins left="0.7" right="0.7" top="0.78740157499999996" bottom="0.78740157499999996" header="0.3" footer="0.3"/>
  <pageSetup paperSize="9" orientation="landscape" r:id="rId1"/>
  <legacyDrawing r:id="rId2"/>
  <tableParts count="2">
    <tablePart r:id="rId3"/>
    <tablePart r:id="rId4"/>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E46"/>
  <sheetViews>
    <sheetView topLeftCell="A4" workbookViewId="0">
      <selection activeCell="B17" sqref="B17"/>
    </sheetView>
  </sheetViews>
  <sheetFormatPr baseColWidth="10" defaultColWidth="11.44140625" defaultRowHeight="14.4"/>
  <cols>
    <col min="1" max="1" width="66.6640625" customWidth="1"/>
    <col min="2" max="2" width="28.5546875" customWidth="1"/>
    <col min="3" max="3" width="29" customWidth="1"/>
    <col min="4" max="4" width="27.5546875" customWidth="1"/>
    <col min="5" max="5" width="27.33203125" customWidth="1"/>
  </cols>
  <sheetData>
    <row r="1" spans="1:4">
      <c r="A1" s="4" t="s">
        <v>41</v>
      </c>
      <c r="B1" s="5"/>
    </row>
    <row r="2" spans="1:4">
      <c r="A2" s="1" t="str">
        <f>Informationen!$A$2</f>
        <v>Kunde -- Projekt</v>
      </c>
      <c r="B2" s="16" t="str">
        <f>Informationen!$B$2</f>
        <v>ITSG -- AP400 DiGeN</v>
      </c>
    </row>
    <row r="3" spans="1:4">
      <c r="A3" s="2" t="str">
        <f>Informationen!$A$3</f>
        <v>Datum</v>
      </c>
      <c r="B3" s="17">
        <f>Informationen!$B$3</f>
        <v>43698</v>
      </c>
    </row>
    <row r="4" spans="1:4">
      <c r="A4" s="1" t="str">
        <f>Informationen!$A$4</f>
        <v>Version</v>
      </c>
      <c r="B4" s="16" t="str">
        <f>Informationen!$B$4</f>
        <v>0.00.011</v>
      </c>
    </row>
    <row r="6" spans="1:4">
      <c r="A6" s="12" t="s">
        <v>1585</v>
      </c>
      <c r="B6" s="13" t="s">
        <v>1586</v>
      </c>
      <c r="C6" s="11" t="s">
        <v>1587</v>
      </c>
      <c r="D6" s="13" t="s">
        <v>1588</v>
      </c>
    </row>
    <row r="7" spans="1:4">
      <c r="A7" s="6" t="s">
        <v>1589</v>
      </c>
      <c r="B7" s="1" t="s">
        <v>1590</v>
      </c>
      <c r="C7" s="7" t="s">
        <v>1591</v>
      </c>
      <c r="D7" s="1"/>
    </row>
    <row r="8" spans="1:4">
      <c r="A8" s="6" t="s">
        <v>1592</v>
      </c>
      <c r="B8" s="1"/>
      <c r="C8" s="7"/>
      <c r="D8" s="1"/>
    </row>
    <row r="9" spans="1:4">
      <c r="A9" s="6" t="s">
        <v>1593</v>
      </c>
      <c r="B9" s="1" t="s">
        <v>1594</v>
      </c>
      <c r="C9" s="7" t="s">
        <v>1595</v>
      </c>
      <c r="D9" s="1"/>
    </row>
    <row r="10" spans="1:4">
      <c r="A10" s="6" t="s">
        <v>1596</v>
      </c>
      <c r="B10" s="1" t="s">
        <v>1597</v>
      </c>
      <c r="C10" s="1" t="s">
        <v>1598</v>
      </c>
      <c r="D10" s="1" t="s">
        <v>1599</v>
      </c>
    </row>
    <row r="11" spans="1:4">
      <c r="A11" s="6" t="s">
        <v>1600</v>
      </c>
      <c r="B11" s="1"/>
      <c r="C11" s="7"/>
      <c r="D11" s="1"/>
    </row>
    <row r="12" spans="1:4">
      <c r="A12" s="6" t="s">
        <v>1601</v>
      </c>
      <c r="B12" s="1" t="s">
        <v>364</v>
      </c>
      <c r="C12" s="1" t="s">
        <v>364</v>
      </c>
      <c r="D12" s="1"/>
    </row>
    <row r="13" spans="1:4">
      <c r="A13" s="6" t="s">
        <v>1602</v>
      </c>
      <c r="B13" s="1"/>
      <c r="C13" s="7"/>
      <c r="D13" s="1"/>
    </row>
    <row r="14" spans="1:4">
      <c r="A14" s="6" t="s">
        <v>1603</v>
      </c>
      <c r="B14" s="1"/>
      <c r="C14" s="7"/>
      <c r="D14" s="1"/>
    </row>
    <row r="15" spans="1:4">
      <c r="A15" s="6" t="s">
        <v>1604</v>
      </c>
      <c r="B15" s="1" t="s">
        <v>1605</v>
      </c>
      <c r="C15" s="1" t="s">
        <v>1606</v>
      </c>
      <c r="D15" s="1" t="s">
        <v>1607</v>
      </c>
    </row>
    <row r="16" spans="1:4">
      <c r="A16" s="8" t="s">
        <v>1608</v>
      </c>
      <c r="B16" s="1" t="s">
        <v>1609</v>
      </c>
      <c r="C16" s="1" t="s">
        <v>1610</v>
      </c>
      <c r="D16" s="1" t="s">
        <v>1607</v>
      </c>
    </row>
    <row r="17" spans="1:5">
      <c r="A17" s="6" t="s">
        <v>1074</v>
      </c>
      <c r="B17" s="1" t="s">
        <v>68</v>
      </c>
      <c r="C17" s="1" t="s">
        <v>68</v>
      </c>
      <c r="D17" s="1"/>
    </row>
    <row r="18" spans="1:5">
      <c r="A18" s="6" t="s">
        <v>1611</v>
      </c>
      <c r="B18" s="1"/>
      <c r="C18" s="7"/>
      <c r="D18" s="1"/>
    </row>
    <row r="19" spans="1:5">
      <c r="A19" s="6" t="s">
        <v>1612</v>
      </c>
      <c r="B19" s="1"/>
      <c r="C19" s="7"/>
      <c r="D19" s="1"/>
    </row>
    <row r="20" spans="1:5">
      <c r="A20" s="6" t="s">
        <v>1613</v>
      </c>
      <c r="B20" s="1"/>
      <c r="C20" s="7"/>
      <c r="D20" s="1"/>
    </row>
    <row r="21" spans="1:5">
      <c r="A21" s="6"/>
      <c r="B21" s="1"/>
      <c r="C21" s="7"/>
      <c r="D21" s="1"/>
    </row>
    <row r="23" spans="1:5">
      <c r="A23" t="s">
        <v>1614</v>
      </c>
      <c r="B23" t="s">
        <v>1615</v>
      </c>
      <c r="C23" t="s">
        <v>1616</v>
      </c>
      <c r="D23" t="s">
        <v>1617</v>
      </c>
      <c r="E23" t="s">
        <v>1618</v>
      </c>
    </row>
    <row r="24" spans="1:5">
      <c r="A24" s="15" t="s">
        <v>1619</v>
      </c>
      <c r="B24" s="24" t="s">
        <v>1232</v>
      </c>
      <c r="C24" s="24" t="s">
        <v>1237</v>
      </c>
      <c r="D24" s="24" t="s">
        <v>1232</v>
      </c>
      <c r="E24" s="24" t="s">
        <v>1237</v>
      </c>
    </row>
    <row r="25" spans="1:5">
      <c r="A25" s="15" t="s">
        <v>1214</v>
      </c>
      <c r="B25" s="24" t="s">
        <v>374</v>
      </c>
      <c r="C25" s="24" t="s">
        <v>374</v>
      </c>
      <c r="D25" s="24" t="s">
        <v>374</v>
      </c>
      <c r="E25" s="24" t="s">
        <v>374</v>
      </c>
    </row>
    <row r="26" spans="1:5" ht="57.6">
      <c r="A26" s="22" t="s">
        <v>1620</v>
      </c>
      <c r="B26" s="24" t="s">
        <v>1621</v>
      </c>
      <c r="C26" s="24" t="s">
        <v>1621</v>
      </c>
      <c r="D26" s="24" t="s">
        <v>1621</v>
      </c>
      <c r="E26" s="24" t="s">
        <v>1621</v>
      </c>
    </row>
    <row r="27" spans="1:5" ht="57.6">
      <c r="A27" s="22" t="s">
        <v>1622</v>
      </c>
      <c r="B27" s="24" t="s">
        <v>1623</v>
      </c>
      <c r="C27" s="24" t="s">
        <v>1623</v>
      </c>
      <c r="D27" s="24" t="s">
        <v>1623</v>
      </c>
      <c r="E27" s="24" t="s">
        <v>1623</v>
      </c>
    </row>
    <row r="28" spans="1:5">
      <c r="A28" s="15" t="s">
        <v>1624</v>
      </c>
      <c r="B28" s="24"/>
      <c r="C28" s="24"/>
      <c r="D28" s="24"/>
      <c r="E28" s="24"/>
    </row>
    <row r="29" spans="1:5" ht="57.6">
      <c r="A29" s="22" t="s">
        <v>1625</v>
      </c>
      <c r="B29" s="24" t="s">
        <v>1626</v>
      </c>
      <c r="C29" s="24" t="s">
        <v>1626</v>
      </c>
      <c r="D29" s="24" t="s">
        <v>1626</v>
      </c>
      <c r="E29" s="24" t="s">
        <v>1626</v>
      </c>
    </row>
    <row r="30" spans="1:5" ht="57.6">
      <c r="A30" s="22" t="s">
        <v>1627</v>
      </c>
      <c r="B30" s="24" t="s">
        <v>1628</v>
      </c>
      <c r="C30" s="24" t="s">
        <v>1628</v>
      </c>
      <c r="D30" s="24" t="s">
        <v>1628</v>
      </c>
      <c r="E30" s="24" t="s">
        <v>1628</v>
      </c>
    </row>
    <row r="31" spans="1:5">
      <c r="A31" s="15" t="s">
        <v>1629</v>
      </c>
      <c r="B31" s="24"/>
      <c r="C31" s="24"/>
      <c r="D31" s="24"/>
      <c r="E31" s="24"/>
    </row>
    <row r="32" spans="1:5" ht="115.2">
      <c r="A32" s="22" t="s">
        <v>1630</v>
      </c>
      <c r="B32" s="24" t="s">
        <v>1631</v>
      </c>
      <c r="C32" s="24" t="s">
        <v>1632</v>
      </c>
      <c r="D32" s="24" t="s">
        <v>1631</v>
      </c>
      <c r="E32" s="24" t="s">
        <v>1632</v>
      </c>
    </row>
    <row r="33" spans="1:5" ht="57.6">
      <c r="A33" s="22" t="s">
        <v>1633</v>
      </c>
      <c r="B33" s="24" t="s">
        <v>1621</v>
      </c>
      <c r="C33" s="24" t="s">
        <v>1621</v>
      </c>
      <c r="D33" s="24" t="s">
        <v>1621</v>
      </c>
      <c r="E33" s="24" t="s">
        <v>1621</v>
      </c>
    </row>
    <row r="34" spans="1:5" ht="28.8">
      <c r="A34" s="23" t="s">
        <v>1634</v>
      </c>
      <c r="B34" s="127" t="s">
        <v>1635</v>
      </c>
      <c r="C34" s="127" t="s">
        <v>1636</v>
      </c>
      <c r="D34" s="127" t="s">
        <v>1637</v>
      </c>
      <c r="E34" s="127" t="s">
        <v>1638</v>
      </c>
    </row>
    <row r="35" spans="1:5" ht="28.8">
      <c r="A35" s="22" t="s">
        <v>1639</v>
      </c>
      <c r="B35" s="24" t="s">
        <v>1640</v>
      </c>
      <c r="C35" s="24" t="s">
        <v>1640</v>
      </c>
      <c r="D35" s="24" t="s">
        <v>1640</v>
      </c>
      <c r="E35" s="24" t="s">
        <v>1640</v>
      </c>
    </row>
    <row r="36" spans="1:5">
      <c r="A36" s="23"/>
      <c r="B36" s="126"/>
      <c r="C36" s="126"/>
      <c r="D36" s="126"/>
      <c r="E36" s="126"/>
    </row>
    <row r="37" spans="1:5">
      <c r="A37" s="12" t="s">
        <v>1641</v>
      </c>
      <c r="B37" s="11" t="s">
        <v>57</v>
      </c>
      <c r="C37" s="13" t="s">
        <v>59</v>
      </c>
    </row>
    <row r="38" spans="1:5">
      <c r="A38" s="6" t="s">
        <v>1642</v>
      </c>
      <c r="B38" s="128" t="s">
        <v>1643</v>
      </c>
      <c r="C38" s="128" t="s">
        <v>1644</v>
      </c>
    </row>
    <row r="39" spans="1:5">
      <c r="A39" s="6" t="s">
        <v>1645</v>
      </c>
      <c r="B39" s="1"/>
      <c r="C39" s="1"/>
    </row>
    <row r="40" spans="1:5">
      <c r="A40" s="8" t="s">
        <v>1646</v>
      </c>
      <c r="B40" s="1"/>
      <c r="C40" s="1"/>
    </row>
    <row r="42" spans="1:5">
      <c r="A42" s="12" t="s">
        <v>1647</v>
      </c>
      <c r="B42" s="11" t="s">
        <v>57</v>
      </c>
    </row>
    <row r="43" spans="1:5">
      <c r="A43" s="6" t="s">
        <v>1648</v>
      </c>
      <c r="B43" s="7"/>
    </row>
    <row r="44" spans="1:5">
      <c r="A44" s="6" t="s">
        <v>1649</v>
      </c>
      <c r="B44" s="7"/>
    </row>
    <row r="45" spans="1:5">
      <c r="A45" s="6" t="s">
        <v>1650</v>
      </c>
      <c r="B45" s="7"/>
    </row>
    <row r="46" spans="1:5">
      <c r="A46" s="8" t="s">
        <v>1651</v>
      </c>
      <c r="B46" s="9"/>
    </row>
  </sheetData>
  <phoneticPr fontId="13" type="noConversion"/>
  <conditionalFormatting sqref="B7:C10">
    <cfRule type="expression" dxfId="2" priority="3">
      <formula>ISTFEHLER</formula>
    </cfRule>
  </conditionalFormatting>
  <conditionalFormatting sqref="B15:C16">
    <cfRule type="expression" dxfId="1" priority="2">
      <formula>ISTFEHLER</formula>
    </cfRule>
  </conditionalFormatting>
  <conditionalFormatting sqref="B38:C40">
    <cfRule type="expression" dxfId="0" priority="1">
      <formula>ISTFEHLER</formula>
    </cfRule>
  </conditionalFormatting>
  <hyperlinks>
    <hyperlink ref="B38" r:id="rId1" xr:uid="{5570BC9B-6DD8-4C76-A200-B6CB6C15F5CC}"/>
    <hyperlink ref="C38" r:id="rId2" xr:uid="{00935762-6102-403D-B334-605F27748873}"/>
  </hyperlinks>
  <pageMargins left="0.7" right="0.7" top="0.78740157499999996" bottom="0.78740157499999996" header="0.3" footer="0.3"/>
  <drawing r:id="rId3"/>
  <tableParts count="4">
    <tablePart r:id="rId4"/>
    <tablePart r:id="rId5"/>
    <tablePart r:id="rId6"/>
    <tablePart r:id="rId7"/>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0"/>
  <sheetViews>
    <sheetView workbookViewId="0">
      <selection activeCell="E12" sqref="E12"/>
    </sheetView>
  </sheetViews>
  <sheetFormatPr baseColWidth="10" defaultColWidth="11.44140625" defaultRowHeight="14.4"/>
  <cols>
    <col min="1" max="1" width="15.33203125" bestFit="1" customWidth="1"/>
    <col min="2" max="2" width="8.88671875" customWidth="1"/>
    <col min="3" max="3" width="7.88671875" customWidth="1"/>
    <col min="4" max="4" width="15.33203125" bestFit="1" customWidth="1"/>
    <col min="5" max="5" width="104.5546875" bestFit="1" customWidth="1"/>
  </cols>
  <sheetData>
    <row r="1" spans="1:5" ht="18" thickBot="1">
      <c r="A1" s="100" t="s">
        <v>1652</v>
      </c>
      <c r="B1" s="100"/>
      <c r="C1" s="100"/>
      <c r="D1" s="101"/>
      <c r="E1" s="100" t="s">
        <v>1653</v>
      </c>
    </row>
    <row r="2" spans="1:5" ht="15" thickTop="1">
      <c r="A2" t="s">
        <v>1654</v>
      </c>
      <c r="D2" s="89"/>
      <c r="E2" t="str">
        <f>"initiatorgrp --create "&amp;$A2</f>
        <v>initiatorgrp --create ESXi</v>
      </c>
    </row>
    <row r="3" spans="1:5">
      <c r="A3" t="s">
        <v>1655</v>
      </c>
      <c r="E3" t="str">
        <f t="shared" ref="E3:E20" si="0">"initiatorgrp --create "&amp;$A3</f>
        <v>initiatorgrp --create Backup</v>
      </c>
    </row>
    <row r="4" spans="1:5">
      <c r="A4" t="s">
        <v>1656</v>
      </c>
      <c r="E4" t="str">
        <f t="shared" si="0"/>
        <v>initiatorgrp --create Windows1</v>
      </c>
    </row>
    <row r="5" spans="1:5">
      <c r="E5" t="str">
        <f t="shared" si="0"/>
        <v xml:space="preserve">initiatorgrp --create </v>
      </c>
    </row>
    <row r="6" spans="1:5">
      <c r="E6" t="str">
        <f t="shared" si="0"/>
        <v xml:space="preserve">initiatorgrp --create </v>
      </c>
    </row>
    <row r="7" spans="1:5">
      <c r="E7" t="str">
        <f t="shared" si="0"/>
        <v xml:space="preserve">initiatorgrp --create </v>
      </c>
    </row>
    <row r="8" spans="1:5">
      <c r="E8" t="str">
        <f t="shared" si="0"/>
        <v xml:space="preserve">initiatorgrp --create </v>
      </c>
    </row>
    <row r="9" spans="1:5">
      <c r="E9" t="str">
        <f t="shared" si="0"/>
        <v xml:space="preserve">initiatorgrp --create </v>
      </c>
    </row>
    <row r="10" spans="1:5">
      <c r="E10" t="str">
        <f t="shared" si="0"/>
        <v xml:space="preserve">initiatorgrp --create </v>
      </c>
    </row>
    <row r="11" spans="1:5">
      <c r="E11" t="str">
        <f t="shared" si="0"/>
        <v xml:space="preserve">initiatorgrp --create </v>
      </c>
    </row>
    <row r="12" spans="1:5">
      <c r="E12" t="str">
        <f t="shared" si="0"/>
        <v xml:space="preserve">initiatorgrp --create </v>
      </c>
    </row>
    <row r="13" spans="1:5">
      <c r="E13" t="str">
        <f t="shared" si="0"/>
        <v xml:space="preserve">initiatorgrp --create </v>
      </c>
    </row>
    <row r="14" spans="1:5">
      <c r="E14" t="str">
        <f t="shared" si="0"/>
        <v xml:space="preserve">initiatorgrp --create </v>
      </c>
    </row>
    <row r="15" spans="1:5">
      <c r="E15" t="str">
        <f t="shared" si="0"/>
        <v xml:space="preserve">initiatorgrp --create </v>
      </c>
    </row>
    <row r="16" spans="1:5">
      <c r="E16" t="str">
        <f t="shared" si="0"/>
        <v xml:space="preserve">initiatorgrp --create </v>
      </c>
    </row>
    <row r="17" spans="5:5">
      <c r="E17" t="str">
        <f t="shared" si="0"/>
        <v xml:space="preserve">initiatorgrp --create </v>
      </c>
    </row>
    <row r="18" spans="5:5">
      <c r="E18" t="str">
        <f t="shared" si="0"/>
        <v xml:space="preserve">initiatorgrp --create </v>
      </c>
    </row>
    <row r="19" spans="5:5">
      <c r="E19" t="str">
        <f t="shared" si="0"/>
        <v xml:space="preserve">initiatorgrp --create </v>
      </c>
    </row>
    <row r="20" spans="5:5">
      <c r="E20" t="str">
        <f t="shared" si="0"/>
        <v xml:space="preserve">initiatorgrp --create </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70"/>
  <sheetViews>
    <sheetView workbookViewId="0">
      <selection activeCell="E12" sqref="E12"/>
    </sheetView>
  </sheetViews>
  <sheetFormatPr baseColWidth="10" defaultColWidth="9.109375" defaultRowHeight="14.4"/>
  <cols>
    <col min="1" max="1" width="26.109375" customWidth="1"/>
    <col min="2" max="2" width="52.109375" customWidth="1"/>
    <col min="3" max="3" width="11.44140625" customWidth="1"/>
    <col min="4" max="4" width="23.88671875" style="89" customWidth="1"/>
    <col min="5" max="5" width="106.109375" customWidth="1"/>
    <col min="6" max="6" width="75.109375" customWidth="1"/>
  </cols>
  <sheetData>
    <row r="1" spans="1:7" ht="18" thickBot="1">
      <c r="A1" s="100" t="s">
        <v>1070</v>
      </c>
      <c r="B1" s="100" t="s">
        <v>1657</v>
      </c>
      <c r="C1" s="100"/>
      <c r="D1" s="101" t="s">
        <v>1652</v>
      </c>
      <c r="E1" s="100" t="s">
        <v>1658</v>
      </c>
      <c r="F1" s="100"/>
      <c r="G1" s="100"/>
    </row>
    <row r="2" spans="1:7" ht="15" thickTop="1">
      <c r="A2" t="s">
        <v>1659</v>
      </c>
      <c r="B2" t="s">
        <v>1660</v>
      </c>
      <c r="D2" s="89" t="s">
        <v>1654</v>
      </c>
      <c r="E2" t="str">
        <f>"initiatorgrp --add_initiators "&amp;$D2&amp;" --label "&amp;$A2&amp;" --initiator_name "&amp;$B2</f>
        <v>initiatorgrp --add_initiators ESXi --label foohost --initiator_name iqn.1991-05.com.microsoft:foohost.wag.local</v>
      </c>
    </row>
    <row r="3" spans="1:7">
      <c r="E3" t="str">
        <f t="shared" ref="E3:E66" si="0">"initiatorgrp --add_initiators "&amp;$D3&amp;" --label "&amp;$A3&amp;" --initiator_name "&amp;$B3</f>
        <v xml:space="preserve">initiatorgrp --add_initiators  --label  --initiator_name </v>
      </c>
    </row>
    <row r="4" spans="1:7">
      <c r="E4" t="str">
        <f t="shared" si="0"/>
        <v xml:space="preserve">initiatorgrp --add_initiators  --label  --initiator_name </v>
      </c>
    </row>
    <row r="5" spans="1:7">
      <c r="E5" t="str">
        <f t="shared" si="0"/>
        <v xml:space="preserve">initiatorgrp --add_initiators  --label  --initiator_name </v>
      </c>
    </row>
    <row r="6" spans="1:7">
      <c r="E6" t="str">
        <f t="shared" si="0"/>
        <v xml:space="preserve">initiatorgrp --add_initiators  --label  --initiator_name </v>
      </c>
    </row>
    <row r="7" spans="1:7">
      <c r="E7" t="str">
        <f t="shared" si="0"/>
        <v xml:space="preserve">initiatorgrp --add_initiators  --label  --initiator_name </v>
      </c>
    </row>
    <row r="8" spans="1:7">
      <c r="E8" t="str">
        <f t="shared" si="0"/>
        <v xml:space="preserve">initiatorgrp --add_initiators  --label  --initiator_name </v>
      </c>
    </row>
    <row r="9" spans="1:7">
      <c r="E9" t="str">
        <f t="shared" si="0"/>
        <v xml:space="preserve">initiatorgrp --add_initiators  --label  --initiator_name </v>
      </c>
    </row>
    <row r="10" spans="1:7">
      <c r="E10" t="str">
        <f t="shared" si="0"/>
        <v xml:space="preserve">initiatorgrp --add_initiators  --label  --initiator_name </v>
      </c>
    </row>
    <row r="11" spans="1:7">
      <c r="E11" t="str">
        <f t="shared" si="0"/>
        <v xml:space="preserve">initiatorgrp --add_initiators  --label  --initiator_name </v>
      </c>
    </row>
    <row r="12" spans="1:7">
      <c r="E12" t="str">
        <f t="shared" si="0"/>
        <v xml:space="preserve">initiatorgrp --add_initiators  --label  --initiator_name </v>
      </c>
    </row>
    <row r="13" spans="1:7">
      <c r="E13" t="str">
        <f t="shared" si="0"/>
        <v xml:space="preserve">initiatorgrp --add_initiators  --label  --initiator_name </v>
      </c>
    </row>
    <row r="14" spans="1:7">
      <c r="E14" t="str">
        <f t="shared" si="0"/>
        <v xml:space="preserve">initiatorgrp --add_initiators  --label  --initiator_name </v>
      </c>
    </row>
    <row r="15" spans="1:7">
      <c r="E15" t="str">
        <f t="shared" si="0"/>
        <v xml:space="preserve">initiatorgrp --add_initiators  --label  --initiator_name </v>
      </c>
    </row>
    <row r="16" spans="1:7">
      <c r="E16" t="str">
        <f t="shared" si="0"/>
        <v xml:space="preserve">initiatorgrp --add_initiators  --label  --initiator_name </v>
      </c>
    </row>
    <row r="17" spans="2:5">
      <c r="E17" t="str">
        <f t="shared" si="0"/>
        <v xml:space="preserve">initiatorgrp --add_initiators  --label  --initiator_name </v>
      </c>
    </row>
    <row r="18" spans="2:5">
      <c r="E18" t="str">
        <f t="shared" si="0"/>
        <v xml:space="preserve">initiatorgrp --add_initiators  --label  --initiator_name </v>
      </c>
    </row>
    <row r="19" spans="2:5">
      <c r="E19" t="str">
        <f t="shared" si="0"/>
        <v xml:space="preserve">initiatorgrp --add_initiators  --label  --initiator_name </v>
      </c>
    </row>
    <row r="20" spans="2:5">
      <c r="E20" t="str">
        <f t="shared" si="0"/>
        <v xml:space="preserve">initiatorgrp --add_initiators  --label  --initiator_name </v>
      </c>
    </row>
    <row r="21" spans="2:5">
      <c r="E21" t="str">
        <f t="shared" si="0"/>
        <v xml:space="preserve">initiatorgrp --add_initiators  --label  --initiator_name </v>
      </c>
    </row>
    <row r="22" spans="2:5">
      <c r="E22" t="str">
        <f t="shared" si="0"/>
        <v xml:space="preserve">initiatorgrp --add_initiators  --label  --initiator_name </v>
      </c>
    </row>
    <row r="23" spans="2:5">
      <c r="E23" t="str">
        <f t="shared" si="0"/>
        <v xml:space="preserve">initiatorgrp --add_initiators  --label  --initiator_name </v>
      </c>
    </row>
    <row r="24" spans="2:5">
      <c r="E24" t="str">
        <f t="shared" si="0"/>
        <v xml:space="preserve">initiatorgrp --add_initiators  --label  --initiator_name </v>
      </c>
    </row>
    <row r="25" spans="2:5">
      <c r="B25" s="102"/>
      <c r="C25" s="102"/>
      <c r="E25" t="str">
        <f t="shared" si="0"/>
        <v xml:space="preserve">initiatorgrp --add_initiators  --label  --initiator_name </v>
      </c>
    </row>
    <row r="26" spans="2:5">
      <c r="E26" t="str">
        <f t="shared" si="0"/>
        <v xml:space="preserve">initiatorgrp --add_initiators  --label  --initiator_name </v>
      </c>
    </row>
    <row r="27" spans="2:5">
      <c r="E27" t="str">
        <f t="shared" si="0"/>
        <v xml:space="preserve">initiatorgrp --add_initiators  --label  --initiator_name </v>
      </c>
    </row>
    <row r="28" spans="2:5">
      <c r="E28" t="str">
        <f t="shared" si="0"/>
        <v xml:space="preserve">initiatorgrp --add_initiators  --label  --initiator_name </v>
      </c>
    </row>
    <row r="29" spans="2:5">
      <c r="E29" t="str">
        <f t="shared" si="0"/>
        <v xml:space="preserve">initiatorgrp --add_initiators  --label  --initiator_name </v>
      </c>
    </row>
    <row r="30" spans="2:5">
      <c r="E30" t="str">
        <f t="shared" si="0"/>
        <v xml:space="preserve">initiatorgrp --add_initiators  --label  --initiator_name </v>
      </c>
    </row>
    <row r="31" spans="2:5">
      <c r="E31" t="str">
        <f t="shared" si="0"/>
        <v xml:space="preserve">initiatorgrp --add_initiators  --label  --initiator_name </v>
      </c>
    </row>
    <row r="32" spans="2:5">
      <c r="E32" t="str">
        <f t="shared" si="0"/>
        <v xml:space="preserve">initiatorgrp --add_initiators  --label  --initiator_name </v>
      </c>
    </row>
    <row r="33" spans="5:5">
      <c r="E33" t="str">
        <f t="shared" si="0"/>
        <v xml:space="preserve">initiatorgrp --add_initiators  --label  --initiator_name </v>
      </c>
    </row>
    <row r="34" spans="5:5">
      <c r="E34" t="str">
        <f t="shared" si="0"/>
        <v xml:space="preserve">initiatorgrp --add_initiators  --label  --initiator_name </v>
      </c>
    </row>
    <row r="35" spans="5:5">
      <c r="E35" t="str">
        <f t="shared" si="0"/>
        <v xml:space="preserve">initiatorgrp --add_initiators  --label  --initiator_name </v>
      </c>
    </row>
    <row r="36" spans="5:5">
      <c r="E36" t="str">
        <f t="shared" si="0"/>
        <v xml:space="preserve">initiatorgrp --add_initiators  --label  --initiator_name </v>
      </c>
    </row>
    <row r="37" spans="5:5">
      <c r="E37" t="str">
        <f t="shared" si="0"/>
        <v xml:space="preserve">initiatorgrp --add_initiators  --label  --initiator_name </v>
      </c>
    </row>
    <row r="38" spans="5:5">
      <c r="E38" t="str">
        <f t="shared" si="0"/>
        <v xml:space="preserve">initiatorgrp --add_initiators  --label  --initiator_name </v>
      </c>
    </row>
    <row r="39" spans="5:5">
      <c r="E39" t="str">
        <f t="shared" si="0"/>
        <v xml:space="preserve">initiatorgrp --add_initiators  --label  --initiator_name </v>
      </c>
    </row>
    <row r="40" spans="5:5">
      <c r="E40" t="str">
        <f t="shared" si="0"/>
        <v xml:space="preserve">initiatorgrp --add_initiators  --label  --initiator_name </v>
      </c>
    </row>
    <row r="41" spans="5:5">
      <c r="E41" t="str">
        <f t="shared" si="0"/>
        <v xml:space="preserve">initiatorgrp --add_initiators  --label  --initiator_name </v>
      </c>
    </row>
    <row r="42" spans="5:5">
      <c r="E42" t="str">
        <f t="shared" si="0"/>
        <v xml:space="preserve">initiatorgrp --add_initiators  --label  --initiator_name </v>
      </c>
    </row>
    <row r="43" spans="5:5">
      <c r="E43" t="str">
        <f t="shared" si="0"/>
        <v xml:space="preserve">initiatorgrp --add_initiators  --label  --initiator_name </v>
      </c>
    </row>
    <row r="44" spans="5:5">
      <c r="E44" t="str">
        <f t="shared" si="0"/>
        <v xml:space="preserve">initiatorgrp --add_initiators  --label  --initiator_name </v>
      </c>
    </row>
    <row r="45" spans="5:5">
      <c r="E45" t="str">
        <f t="shared" si="0"/>
        <v xml:space="preserve">initiatorgrp --add_initiators  --label  --initiator_name </v>
      </c>
    </row>
    <row r="46" spans="5:5">
      <c r="E46" t="str">
        <f t="shared" si="0"/>
        <v xml:space="preserve">initiatorgrp --add_initiators  --label  --initiator_name </v>
      </c>
    </row>
    <row r="47" spans="5:5">
      <c r="E47" t="str">
        <f t="shared" si="0"/>
        <v xml:space="preserve">initiatorgrp --add_initiators  --label  --initiator_name </v>
      </c>
    </row>
    <row r="48" spans="5:5">
      <c r="E48" t="str">
        <f t="shared" si="0"/>
        <v xml:space="preserve">initiatorgrp --add_initiators  --label  --initiator_name </v>
      </c>
    </row>
    <row r="49" spans="5:5">
      <c r="E49" t="str">
        <f t="shared" si="0"/>
        <v xml:space="preserve">initiatorgrp --add_initiators  --label  --initiator_name </v>
      </c>
    </row>
    <row r="50" spans="5:5">
      <c r="E50" t="str">
        <f t="shared" si="0"/>
        <v xml:space="preserve">initiatorgrp --add_initiators  --label  --initiator_name </v>
      </c>
    </row>
    <row r="51" spans="5:5">
      <c r="E51" t="str">
        <f t="shared" si="0"/>
        <v xml:space="preserve">initiatorgrp --add_initiators  --label  --initiator_name </v>
      </c>
    </row>
    <row r="52" spans="5:5">
      <c r="E52" t="str">
        <f t="shared" si="0"/>
        <v xml:space="preserve">initiatorgrp --add_initiators  --label  --initiator_name </v>
      </c>
    </row>
    <row r="53" spans="5:5">
      <c r="E53" t="str">
        <f t="shared" si="0"/>
        <v xml:space="preserve">initiatorgrp --add_initiators  --label  --initiator_name </v>
      </c>
    </row>
    <row r="54" spans="5:5">
      <c r="E54" t="str">
        <f t="shared" si="0"/>
        <v xml:space="preserve">initiatorgrp --add_initiators  --label  --initiator_name </v>
      </c>
    </row>
    <row r="55" spans="5:5">
      <c r="E55" t="str">
        <f t="shared" si="0"/>
        <v xml:space="preserve">initiatorgrp --add_initiators  --label  --initiator_name </v>
      </c>
    </row>
    <row r="56" spans="5:5">
      <c r="E56" t="str">
        <f t="shared" si="0"/>
        <v xml:space="preserve">initiatorgrp --add_initiators  --label  --initiator_name </v>
      </c>
    </row>
    <row r="57" spans="5:5">
      <c r="E57" t="str">
        <f t="shared" si="0"/>
        <v xml:space="preserve">initiatorgrp --add_initiators  --label  --initiator_name </v>
      </c>
    </row>
    <row r="58" spans="5:5">
      <c r="E58" t="str">
        <f t="shared" si="0"/>
        <v xml:space="preserve">initiatorgrp --add_initiators  --label  --initiator_name </v>
      </c>
    </row>
    <row r="59" spans="5:5">
      <c r="E59" t="str">
        <f t="shared" si="0"/>
        <v xml:space="preserve">initiatorgrp --add_initiators  --label  --initiator_name </v>
      </c>
    </row>
    <row r="60" spans="5:5">
      <c r="E60" t="str">
        <f t="shared" si="0"/>
        <v xml:space="preserve">initiatorgrp --add_initiators  --label  --initiator_name </v>
      </c>
    </row>
    <row r="61" spans="5:5">
      <c r="E61" t="str">
        <f t="shared" si="0"/>
        <v xml:space="preserve">initiatorgrp --add_initiators  --label  --initiator_name </v>
      </c>
    </row>
    <row r="62" spans="5:5">
      <c r="E62" t="str">
        <f t="shared" si="0"/>
        <v xml:space="preserve">initiatorgrp --add_initiators  --label  --initiator_name </v>
      </c>
    </row>
    <row r="63" spans="5:5">
      <c r="E63" t="str">
        <f t="shared" si="0"/>
        <v xml:space="preserve">initiatorgrp --add_initiators  --label  --initiator_name </v>
      </c>
    </row>
    <row r="64" spans="5:5">
      <c r="E64" t="str">
        <f t="shared" si="0"/>
        <v xml:space="preserve">initiatorgrp --add_initiators  --label  --initiator_name </v>
      </c>
    </row>
    <row r="65" spans="5:5">
      <c r="E65" t="str">
        <f t="shared" si="0"/>
        <v xml:space="preserve">initiatorgrp --add_initiators  --label  --initiator_name </v>
      </c>
    </row>
    <row r="66" spans="5:5">
      <c r="E66" t="str">
        <f t="shared" si="0"/>
        <v xml:space="preserve">initiatorgrp --add_initiators  --label  --initiator_name </v>
      </c>
    </row>
    <row r="67" spans="5:5">
      <c r="E67" t="str">
        <f t="shared" ref="E67:E70" si="1">"initiatorgrp --add_initiators "&amp;$D67&amp;" --label "&amp;$A67&amp;" --initiator_name "&amp;$B67</f>
        <v xml:space="preserve">initiatorgrp --add_initiators  --label  --initiator_name </v>
      </c>
    </row>
    <row r="68" spans="5:5">
      <c r="E68" t="str">
        <f t="shared" si="1"/>
        <v xml:space="preserve">initiatorgrp --add_initiators  --label  --initiator_name </v>
      </c>
    </row>
    <row r="69" spans="5:5">
      <c r="E69" t="str">
        <f t="shared" si="1"/>
        <v xml:space="preserve">initiatorgrp --add_initiators  --label  --initiator_name </v>
      </c>
    </row>
    <row r="70" spans="5:5">
      <c r="E70" t="str">
        <f t="shared" si="1"/>
        <v xml:space="preserve">initiatorgrp --add_initiators  --label  --initiator_name </v>
      </c>
    </row>
  </sheetData>
  <dataValidations count="1">
    <dataValidation type="list" allowBlank="1" showInputMessage="1" showErrorMessage="1" sqref="D2:D70" xr:uid="{00000000-0002-0000-0E00-000000000000}">
      <formula1>Initiatorgroup</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9"/>
  <sheetViews>
    <sheetView workbookViewId="0">
      <selection activeCell="E12" sqref="E12"/>
    </sheetView>
  </sheetViews>
  <sheetFormatPr baseColWidth="10" defaultColWidth="11.44140625" defaultRowHeight="14.4"/>
  <cols>
    <col min="1" max="1" width="30.5546875" customWidth="1"/>
    <col min="2" max="2" width="22.109375" customWidth="1"/>
    <col min="3" max="3" width="14.6640625" customWidth="1"/>
    <col min="4" max="4" width="16.33203125" customWidth="1"/>
    <col min="5" max="5" width="19.109375" customWidth="1"/>
  </cols>
  <sheetData>
    <row r="1" spans="1:6" ht="18" thickBot="1">
      <c r="A1" s="100" t="s">
        <v>1661</v>
      </c>
      <c r="B1" s="101" t="s">
        <v>1662</v>
      </c>
      <c r="C1" s="101" t="s">
        <v>1663</v>
      </c>
      <c r="D1" s="101" t="s">
        <v>1664</v>
      </c>
      <c r="E1" s="101" t="s">
        <v>1665</v>
      </c>
      <c r="F1" s="100"/>
    </row>
    <row r="2" spans="1:6" ht="15" thickTop="1">
      <c r="A2" t="s">
        <v>1666</v>
      </c>
      <c r="B2" s="61">
        <v>4096</v>
      </c>
      <c r="C2" s="61" t="s">
        <v>1667</v>
      </c>
      <c r="D2" s="61" t="s">
        <v>1667</v>
      </c>
      <c r="E2" s="61" t="s">
        <v>1668</v>
      </c>
    </row>
    <row r="3" spans="1:6">
      <c r="A3" t="s">
        <v>1416</v>
      </c>
      <c r="B3" s="61">
        <v>4096</v>
      </c>
      <c r="C3" s="61" t="s">
        <v>1667</v>
      </c>
      <c r="D3" s="61" t="s">
        <v>1667</v>
      </c>
      <c r="E3" s="61" t="s">
        <v>1668</v>
      </c>
    </row>
    <row r="4" spans="1:6">
      <c r="A4" t="s">
        <v>1669</v>
      </c>
      <c r="B4" s="61">
        <v>4096</v>
      </c>
      <c r="C4" s="61" t="s">
        <v>1667</v>
      </c>
      <c r="D4" s="61" t="s">
        <v>1667</v>
      </c>
      <c r="E4" s="61" t="s">
        <v>1668</v>
      </c>
    </row>
    <row r="5" spans="1:6">
      <c r="A5" t="s">
        <v>1670</v>
      </c>
      <c r="B5" s="61">
        <v>8192</v>
      </c>
      <c r="C5" s="61" t="s">
        <v>1667</v>
      </c>
      <c r="D5" s="61" t="s">
        <v>1667</v>
      </c>
      <c r="E5" s="61" t="s">
        <v>1668</v>
      </c>
    </row>
    <row r="6" spans="1:6">
      <c r="A6" t="s">
        <v>1671</v>
      </c>
      <c r="B6" s="61">
        <v>32768</v>
      </c>
      <c r="C6" s="61" t="s">
        <v>1667</v>
      </c>
      <c r="D6" s="61" t="s">
        <v>1667</v>
      </c>
      <c r="E6" s="61" t="s">
        <v>1668</v>
      </c>
    </row>
    <row r="7" spans="1:6">
      <c r="A7" t="s">
        <v>1672</v>
      </c>
      <c r="B7" s="61">
        <v>16384</v>
      </c>
      <c r="C7" s="61" t="s">
        <v>1667</v>
      </c>
      <c r="D7" s="61" t="s">
        <v>1673</v>
      </c>
      <c r="E7" s="61" t="s">
        <v>1668</v>
      </c>
    </row>
    <row r="8" spans="1:6">
      <c r="A8" t="s">
        <v>1674</v>
      </c>
      <c r="B8" s="61">
        <v>4096</v>
      </c>
      <c r="C8" s="61" t="s">
        <v>1667</v>
      </c>
      <c r="D8" s="61" t="s">
        <v>1667</v>
      </c>
      <c r="E8" s="61" t="s">
        <v>1668</v>
      </c>
    </row>
    <row r="9" spans="1:6">
      <c r="A9" t="s">
        <v>1675</v>
      </c>
      <c r="B9" s="61">
        <v>4096</v>
      </c>
      <c r="C9" s="61" t="s">
        <v>1667</v>
      </c>
      <c r="D9" s="61" t="s">
        <v>1667</v>
      </c>
      <c r="E9" s="61" t="s">
        <v>1668</v>
      </c>
    </row>
    <row r="10" spans="1:6">
      <c r="A10" t="s">
        <v>1676</v>
      </c>
      <c r="B10" s="61">
        <v>4096</v>
      </c>
      <c r="C10" s="61" t="s">
        <v>1667</v>
      </c>
      <c r="D10" s="61" t="s">
        <v>1667</v>
      </c>
      <c r="E10" s="61" t="s">
        <v>1668</v>
      </c>
    </row>
    <row r="11" spans="1:6">
      <c r="A11" t="s">
        <v>1677</v>
      </c>
      <c r="B11" s="61">
        <v>4096</v>
      </c>
      <c r="C11" s="61" t="s">
        <v>1667</v>
      </c>
      <c r="D11" s="61" t="s">
        <v>1667</v>
      </c>
      <c r="E11" s="61" t="s">
        <v>1668</v>
      </c>
    </row>
    <row r="12" spans="1:6">
      <c r="A12" t="s">
        <v>1678</v>
      </c>
      <c r="B12" s="61">
        <v>8192</v>
      </c>
      <c r="C12" s="61" t="s">
        <v>1667</v>
      </c>
      <c r="D12" s="61" t="s">
        <v>1667</v>
      </c>
      <c r="E12" s="61" t="s">
        <v>1668</v>
      </c>
    </row>
    <row r="13" spans="1:6">
      <c r="A13" t="s">
        <v>1679</v>
      </c>
      <c r="B13" s="61">
        <v>4096</v>
      </c>
      <c r="C13" s="61" t="s">
        <v>1667</v>
      </c>
      <c r="D13" s="61" t="s">
        <v>1667</v>
      </c>
      <c r="E13" s="61" t="s">
        <v>1668</v>
      </c>
    </row>
    <row r="14" spans="1:6">
      <c r="A14" t="s">
        <v>1680</v>
      </c>
      <c r="B14" s="61">
        <v>8192</v>
      </c>
      <c r="C14" s="61" t="s">
        <v>1667</v>
      </c>
      <c r="D14" s="61" t="s">
        <v>1667</v>
      </c>
      <c r="E14" s="61" t="s">
        <v>1668</v>
      </c>
    </row>
    <row r="15" spans="1:6">
      <c r="A15" t="s">
        <v>1681</v>
      </c>
      <c r="B15" s="61">
        <v>8192</v>
      </c>
      <c r="C15" s="61" t="s">
        <v>1667</v>
      </c>
      <c r="D15" s="61" t="s">
        <v>1667</v>
      </c>
      <c r="E15" s="61" t="s">
        <v>1668</v>
      </c>
    </row>
    <row r="16" spans="1:6">
      <c r="A16" t="s">
        <v>1682</v>
      </c>
      <c r="B16" s="61">
        <v>8192</v>
      </c>
      <c r="C16" s="61" t="s">
        <v>1667</v>
      </c>
      <c r="D16" s="61" t="s">
        <v>1667</v>
      </c>
      <c r="E16" s="61" t="s">
        <v>1668</v>
      </c>
    </row>
    <row r="17" spans="1:5">
      <c r="A17" t="s">
        <v>1683</v>
      </c>
      <c r="B17" s="61">
        <v>4096</v>
      </c>
      <c r="C17" s="61" t="s">
        <v>1667</v>
      </c>
      <c r="D17" s="61" t="s">
        <v>1673</v>
      </c>
      <c r="E17" s="61" t="s">
        <v>1668</v>
      </c>
    </row>
    <row r="18" spans="1:5">
      <c r="A18" t="s">
        <v>1684</v>
      </c>
      <c r="B18" s="61">
        <v>4096</v>
      </c>
      <c r="C18" s="61" t="s">
        <v>1667</v>
      </c>
      <c r="D18" s="61" t="s">
        <v>1667</v>
      </c>
      <c r="E18" s="61" t="s">
        <v>1668</v>
      </c>
    </row>
    <row r="19" spans="1:5">
      <c r="A19" t="s">
        <v>1685</v>
      </c>
      <c r="B19" s="61">
        <v>4096</v>
      </c>
      <c r="C19" s="61" t="s">
        <v>1667</v>
      </c>
      <c r="D19" s="61" t="s">
        <v>1667</v>
      </c>
      <c r="E19" s="61" t="s">
        <v>1668</v>
      </c>
    </row>
    <row r="20" spans="1:5">
      <c r="A20" t="s">
        <v>1434</v>
      </c>
      <c r="B20" s="61">
        <v>4096</v>
      </c>
      <c r="C20" s="61" t="s">
        <v>1667</v>
      </c>
      <c r="D20" s="61" t="s">
        <v>1667</v>
      </c>
      <c r="E20" s="61" t="s">
        <v>1668</v>
      </c>
    </row>
    <row r="21" spans="1:5">
      <c r="A21" t="s">
        <v>1686</v>
      </c>
      <c r="B21" s="61">
        <v>4096</v>
      </c>
      <c r="C21" s="61" t="s">
        <v>1667</v>
      </c>
      <c r="D21" s="61" t="s">
        <v>1667</v>
      </c>
      <c r="E21" s="61" t="s">
        <v>1668</v>
      </c>
    </row>
    <row r="22" spans="1:5">
      <c r="A22" t="s">
        <v>1687</v>
      </c>
      <c r="B22" s="61">
        <v>4096</v>
      </c>
      <c r="C22" s="61" t="s">
        <v>1667</v>
      </c>
      <c r="D22" s="61" t="s">
        <v>1667</v>
      </c>
      <c r="E22" s="61" t="s">
        <v>1668</v>
      </c>
    </row>
    <row r="23" spans="1:5">
      <c r="A23" t="s">
        <v>1688</v>
      </c>
      <c r="B23" s="61">
        <v>4096</v>
      </c>
      <c r="C23" s="61" t="s">
        <v>1667</v>
      </c>
      <c r="D23" s="61" t="s">
        <v>1667</v>
      </c>
      <c r="E23" s="61" t="s">
        <v>1668</v>
      </c>
    </row>
    <row r="24" spans="1:5">
      <c r="A24" t="s">
        <v>1689</v>
      </c>
      <c r="B24" s="61">
        <v>4096</v>
      </c>
      <c r="C24" s="61" t="s">
        <v>1667</v>
      </c>
      <c r="D24" s="61" t="s">
        <v>1667</v>
      </c>
      <c r="E24" s="61" t="s">
        <v>1668</v>
      </c>
    </row>
    <row r="25" spans="1:5">
      <c r="A25" t="s">
        <v>1690</v>
      </c>
      <c r="B25" s="61">
        <v>4096</v>
      </c>
      <c r="C25" s="61" t="s">
        <v>1667</v>
      </c>
      <c r="D25" s="61" t="s">
        <v>1667</v>
      </c>
      <c r="E25" s="61" t="s">
        <v>1668</v>
      </c>
    </row>
    <row r="26" spans="1:5">
      <c r="A26" t="s">
        <v>1691</v>
      </c>
      <c r="B26" s="61">
        <v>4096</v>
      </c>
      <c r="C26" s="61" t="s">
        <v>1667</v>
      </c>
      <c r="D26" s="61" t="s">
        <v>1667</v>
      </c>
      <c r="E26" s="61" t="s">
        <v>1668</v>
      </c>
    </row>
    <row r="27" spans="1:5">
      <c r="B27" s="61"/>
      <c r="C27" s="61"/>
      <c r="D27" s="61"/>
      <c r="E27" s="61"/>
    </row>
    <row r="28" spans="1:5">
      <c r="B28" s="61"/>
      <c r="C28" s="61"/>
      <c r="D28" s="61"/>
      <c r="E28" s="61"/>
    </row>
    <row r="29" spans="1:5">
      <c r="B29" s="61"/>
      <c r="C29" s="61"/>
      <c r="D29" s="61"/>
      <c r="E29" s="61"/>
    </row>
    <row r="30" spans="1:5">
      <c r="B30" s="61"/>
      <c r="C30" s="61"/>
      <c r="D30" s="61"/>
      <c r="E30" s="61"/>
    </row>
    <row r="31" spans="1:5">
      <c r="B31" s="61"/>
      <c r="C31" s="61"/>
      <c r="D31" s="61"/>
      <c r="E31" s="61"/>
    </row>
    <row r="32" spans="1:5">
      <c r="B32" s="61"/>
      <c r="C32" s="61"/>
      <c r="D32" s="61"/>
      <c r="E32" s="61"/>
    </row>
    <row r="33" spans="2:5">
      <c r="B33" s="61"/>
      <c r="C33" s="61"/>
      <c r="D33" s="61"/>
      <c r="E33" s="61"/>
    </row>
    <row r="34" spans="2:5">
      <c r="B34" s="61"/>
      <c r="C34" s="61"/>
      <c r="D34" s="61"/>
      <c r="E34" s="61"/>
    </row>
    <row r="35" spans="2:5">
      <c r="B35" s="61"/>
      <c r="C35" s="61"/>
      <c r="D35" s="61"/>
      <c r="E35" s="61"/>
    </row>
    <row r="36" spans="2:5">
      <c r="B36" s="61"/>
      <c r="C36" s="58"/>
      <c r="D36" s="58"/>
      <c r="E36" s="61"/>
    </row>
    <row r="37" spans="2:5">
      <c r="B37" s="61"/>
      <c r="C37" s="58"/>
      <c r="D37" s="58"/>
      <c r="E37" s="61"/>
    </row>
    <row r="38" spans="2:5">
      <c r="B38" s="61"/>
      <c r="C38" s="58"/>
      <c r="E38" s="61"/>
    </row>
    <row r="39" spans="2:5">
      <c r="B39" s="58"/>
      <c r="E39" s="61"/>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E20"/>
  <sheetViews>
    <sheetView topLeftCell="B1" workbookViewId="0">
      <selection activeCell="E12" sqref="E12"/>
    </sheetView>
  </sheetViews>
  <sheetFormatPr baseColWidth="10" defaultColWidth="11.44140625" defaultRowHeight="14.4"/>
  <cols>
    <col min="1" max="1" width="29.33203125" customWidth="1"/>
    <col min="2" max="2" width="41.44140625" bestFit="1" customWidth="1"/>
    <col min="4" max="4" width="31.6640625" customWidth="1"/>
    <col min="5" max="5" width="100.44140625" bestFit="1" customWidth="1"/>
  </cols>
  <sheetData>
    <row r="1" spans="1:5" ht="18" thickBot="1">
      <c r="A1" s="100" t="s">
        <v>1692</v>
      </c>
      <c r="B1" s="100" t="s">
        <v>1693</v>
      </c>
      <c r="C1" s="100"/>
      <c r="D1" s="101"/>
      <c r="E1" s="100" t="s">
        <v>1694</v>
      </c>
    </row>
    <row r="2" spans="1:5" ht="15" thickTop="1">
      <c r="A2" t="s">
        <v>1695</v>
      </c>
      <c r="B2" t="s">
        <v>1416</v>
      </c>
      <c r="D2" s="89"/>
      <c r="E2" t="str">
        <f>"folder --create "&amp;$A2&amp;" --pool "&amp;B2</f>
        <v>folder --create foofolder --pool default</v>
      </c>
    </row>
    <row r="3" spans="1:5">
      <c r="B3" t="s">
        <v>1416</v>
      </c>
      <c r="E3" t="str">
        <f t="shared" ref="E3:E20" si="0">"folder --create "&amp;$A3&amp;" --pool "&amp;B3</f>
        <v>folder --create  --pool default</v>
      </c>
    </row>
    <row r="4" spans="1:5">
      <c r="B4" t="s">
        <v>1416</v>
      </c>
      <c r="E4" t="str">
        <f t="shared" si="0"/>
        <v>folder --create  --pool default</v>
      </c>
    </row>
    <row r="5" spans="1:5">
      <c r="B5" t="s">
        <v>1416</v>
      </c>
      <c r="E5" t="str">
        <f t="shared" si="0"/>
        <v>folder --create  --pool default</v>
      </c>
    </row>
    <row r="6" spans="1:5">
      <c r="B6" t="s">
        <v>1416</v>
      </c>
      <c r="E6" t="str">
        <f t="shared" si="0"/>
        <v>folder --create  --pool default</v>
      </c>
    </row>
    <row r="7" spans="1:5">
      <c r="B7" t="s">
        <v>1416</v>
      </c>
      <c r="E7" t="str">
        <f t="shared" si="0"/>
        <v>folder --create  --pool default</v>
      </c>
    </row>
    <row r="8" spans="1:5">
      <c r="B8" t="s">
        <v>1416</v>
      </c>
      <c r="E8" t="str">
        <f t="shared" si="0"/>
        <v>folder --create  --pool default</v>
      </c>
    </row>
    <row r="9" spans="1:5">
      <c r="B9" t="s">
        <v>1416</v>
      </c>
      <c r="E9" t="str">
        <f t="shared" si="0"/>
        <v>folder --create  --pool default</v>
      </c>
    </row>
    <row r="10" spans="1:5">
      <c r="B10" t="s">
        <v>1416</v>
      </c>
      <c r="E10" t="str">
        <f t="shared" si="0"/>
        <v>folder --create  --pool default</v>
      </c>
    </row>
    <row r="11" spans="1:5">
      <c r="B11" t="s">
        <v>1416</v>
      </c>
      <c r="E11" t="str">
        <f t="shared" si="0"/>
        <v>folder --create  --pool default</v>
      </c>
    </row>
    <row r="12" spans="1:5">
      <c r="B12" t="s">
        <v>1416</v>
      </c>
      <c r="E12" t="str">
        <f t="shared" si="0"/>
        <v>folder --create  --pool default</v>
      </c>
    </row>
    <row r="13" spans="1:5">
      <c r="B13" t="s">
        <v>1416</v>
      </c>
      <c r="E13" t="str">
        <f t="shared" si="0"/>
        <v>folder --create  --pool default</v>
      </c>
    </row>
    <row r="14" spans="1:5">
      <c r="B14" t="s">
        <v>1416</v>
      </c>
      <c r="E14" t="str">
        <f t="shared" si="0"/>
        <v>folder --create  --pool default</v>
      </c>
    </row>
    <row r="15" spans="1:5">
      <c r="B15" t="s">
        <v>1416</v>
      </c>
      <c r="E15" t="str">
        <f t="shared" si="0"/>
        <v>folder --create  --pool default</v>
      </c>
    </row>
    <row r="16" spans="1:5">
      <c r="B16" t="s">
        <v>1416</v>
      </c>
      <c r="E16" t="str">
        <f t="shared" si="0"/>
        <v>folder --create  --pool default</v>
      </c>
    </row>
    <row r="17" spans="2:5">
      <c r="B17" t="s">
        <v>1416</v>
      </c>
      <c r="E17" t="str">
        <f t="shared" si="0"/>
        <v>folder --create  --pool default</v>
      </c>
    </row>
    <row r="18" spans="2:5">
      <c r="B18" t="s">
        <v>1416</v>
      </c>
      <c r="E18" t="str">
        <f t="shared" si="0"/>
        <v>folder --create  --pool default</v>
      </c>
    </row>
    <row r="19" spans="2:5">
      <c r="B19" t="s">
        <v>1416</v>
      </c>
      <c r="E19" t="str">
        <f t="shared" si="0"/>
        <v>folder --create  --pool default</v>
      </c>
    </row>
    <row r="20" spans="2:5">
      <c r="B20" t="s">
        <v>1416</v>
      </c>
      <c r="E20" t="str">
        <f t="shared" si="0"/>
        <v>folder --create  --pool default</v>
      </c>
    </row>
  </sheetData>
  <dataValidations count="1">
    <dataValidation type="list" allowBlank="1" showInputMessage="1" showErrorMessage="1" sqref="D2" xr:uid="{00000000-0002-0000-1000-000000000000}">
      <formula1>Initiatorgroup</formula1>
    </dataValidation>
  </dataValidations>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M100"/>
  <sheetViews>
    <sheetView workbookViewId="0">
      <selection activeCell="E23" sqref="E23"/>
    </sheetView>
  </sheetViews>
  <sheetFormatPr baseColWidth="10" defaultColWidth="11.44140625" defaultRowHeight="14.4"/>
  <cols>
    <col min="1" max="1" width="31.5546875" customWidth="1"/>
    <col min="2" max="2" width="29.6640625" customWidth="1"/>
    <col min="3" max="3" width="21.5546875" customWidth="1"/>
    <col min="4" max="4" width="2.44140625" customWidth="1"/>
    <col min="5" max="5" width="17.88671875" customWidth="1"/>
    <col min="6" max="6" width="25" bestFit="1" customWidth="1"/>
    <col min="7" max="7" width="3" customWidth="1"/>
    <col min="8" max="8" width="3" style="89" customWidth="1"/>
    <col min="9" max="9" width="3" customWidth="1"/>
    <col min="10" max="10" width="79" customWidth="1"/>
    <col min="11" max="11" width="50" customWidth="1"/>
    <col min="12" max="12" width="48.33203125" customWidth="1"/>
  </cols>
  <sheetData>
    <row r="1" spans="1:13" s="100" customFormat="1" ht="18" thickBot="1">
      <c r="A1" s="100" t="s">
        <v>1696</v>
      </c>
      <c r="B1" s="100" t="s">
        <v>1661</v>
      </c>
      <c r="C1" s="100" t="s">
        <v>1697</v>
      </c>
      <c r="E1" s="100" t="s">
        <v>1698</v>
      </c>
      <c r="F1" s="100" t="s">
        <v>1699</v>
      </c>
      <c r="H1" s="101"/>
      <c r="J1" s="100" t="s">
        <v>1700</v>
      </c>
      <c r="K1" s="100" t="s">
        <v>1701</v>
      </c>
    </row>
    <row r="2" spans="1:13" ht="15" thickTop="1">
      <c r="A2" t="s">
        <v>1702</v>
      </c>
      <c r="B2" s="103" t="s">
        <v>1434</v>
      </c>
      <c r="C2">
        <v>10240</v>
      </c>
      <c r="E2" s="89" t="s">
        <v>1654</v>
      </c>
      <c r="F2" t="s">
        <v>1703</v>
      </c>
      <c r="J2" t="str">
        <f>"vol --create "&amp;A2&amp;" --size "&amp;C2&amp;" --perfpolicy """&amp;B2&amp;""""&amp;" --multi_initiator "&amp;F2</f>
        <v>vol --create foo --size 10240 --perfpolicy "VMware ESX 5" --multi_initiator yes</v>
      </c>
      <c r="K2" t="str">
        <f>"vol --addacl "&amp;A2&amp;" --initiatorgrp "&amp;E2</f>
        <v>vol --addacl foo --initiatorgrp ESXi</v>
      </c>
      <c r="M2" t="s">
        <v>1703</v>
      </c>
    </row>
    <row r="3" spans="1:13">
      <c r="B3" s="103"/>
      <c r="E3" s="89"/>
      <c r="J3" t="str">
        <f t="shared" ref="J3:J66" si="0">"vol --create "&amp;A3&amp;" --size "&amp;C3&amp;" --perfpolicy """&amp;B3&amp;""""&amp;" --multi_initiator "&amp;F3</f>
        <v xml:space="preserve">vol --create  --size  --perfpolicy "" --multi_initiator </v>
      </c>
      <c r="K3" t="str">
        <f t="shared" ref="K3:K66" si="1">"vol --addacl "&amp;A3&amp;" --initiatorgrp "&amp;E3</f>
        <v xml:space="preserve">vol --addacl  --initiatorgrp </v>
      </c>
      <c r="M3" t="s">
        <v>1704</v>
      </c>
    </row>
    <row r="4" spans="1:13">
      <c r="B4" s="103"/>
      <c r="E4" s="89"/>
      <c r="J4" t="str">
        <f t="shared" si="0"/>
        <v xml:space="preserve">vol --create  --size  --perfpolicy "" --multi_initiator </v>
      </c>
      <c r="K4" t="str">
        <f t="shared" si="1"/>
        <v xml:space="preserve">vol --addacl  --initiatorgrp </v>
      </c>
    </row>
    <row r="5" spans="1:13">
      <c r="B5" s="103"/>
      <c r="E5" s="89"/>
      <c r="J5" t="str">
        <f t="shared" si="0"/>
        <v xml:space="preserve">vol --create  --size  --perfpolicy "" --multi_initiator </v>
      </c>
      <c r="K5" t="str">
        <f t="shared" si="1"/>
        <v xml:space="preserve">vol --addacl  --initiatorgrp </v>
      </c>
    </row>
    <row r="6" spans="1:13">
      <c r="B6" s="103"/>
      <c r="E6" s="89"/>
      <c r="J6" t="str">
        <f t="shared" si="0"/>
        <v xml:space="preserve">vol --create  --size  --perfpolicy "" --multi_initiator </v>
      </c>
      <c r="K6" t="str">
        <f t="shared" si="1"/>
        <v xml:space="preserve">vol --addacl  --initiatorgrp </v>
      </c>
    </row>
    <row r="7" spans="1:13">
      <c r="B7" s="103"/>
      <c r="E7" s="89"/>
      <c r="J7" t="str">
        <f t="shared" si="0"/>
        <v xml:space="preserve">vol --create  --size  --perfpolicy "" --multi_initiator </v>
      </c>
      <c r="K7" t="str">
        <f t="shared" si="1"/>
        <v xml:space="preserve">vol --addacl  --initiatorgrp </v>
      </c>
    </row>
    <row r="8" spans="1:13">
      <c r="B8" s="103"/>
      <c r="E8" s="89"/>
      <c r="J8" t="str">
        <f t="shared" si="0"/>
        <v xml:space="preserve">vol --create  --size  --perfpolicy "" --multi_initiator </v>
      </c>
      <c r="K8" t="str">
        <f t="shared" si="1"/>
        <v xml:space="preserve">vol --addacl  --initiatorgrp </v>
      </c>
    </row>
    <row r="9" spans="1:13">
      <c r="B9" s="103"/>
      <c r="E9" s="89"/>
      <c r="J9" t="str">
        <f t="shared" si="0"/>
        <v xml:space="preserve">vol --create  --size  --perfpolicy "" --multi_initiator </v>
      </c>
      <c r="K9" t="str">
        <f t="shared" si="1"/>
        <v xml:space="preserve">vol --addacl  --initiatorgrp </v>
      </c>
    </row>
    <row r="10" spans="1:13">
      <c r="B10" s="103"/>
      <c r="E10" s="89"/>
      <c r="J10" t="str">
        <f t="shared" si="0"/>
        <v xml:space="preserve">vol --create  --size  --perfpolicy "" --multi_initiator </v>
      </c>
      <c r="K10" t="str">
        <f t="shared" si="1"/>
        <v xml:space="preserve">vol --addacl  --initiatorgrp </v>
      </c>
    </row>
    <row r="11" spans="1:13">
      <c r="B11" s="103"/>
      <c r="E11" s="89"/>
      <c r="J11" t="str">
        <f t="shared" si="0"/>
        <v xml:space="preserve">vol --create  --size  --perfpolicy "" --multi_initiator </v>
      </c>
      <c r="K11" t="str">
        <f t="shared" si="1"/>
        <v xml:space="preserve">vol --addacl  --initiatorgrp </v>
      </c>
    </row>
    <row r="12" spans="1:13">
      <c r="B12" s="103"/>
      <c r="E12" s="89"/>
      <c r="J12" t="str">
        <f t="shared" si="0"/>
        <v xml:space="preserve">vol --create  --size  --perfpolicy "" --multi_initiator </v>
      </c>
      <c r="K12" t="str">
        <f t="shared" si="1"/>
        <v xml:space="preserve">vol --addacl  --initiatorgrp </v>
      </c>
    </row>
    <row r="13" spans="1:13">
      <c r="B13" s="103"/>
      <c r="E13" s="89"/>
      <c r="J13" t="str">
        <f t="shared" si="0"/>
        <v xml:space="preserve">vol --create  --size  --perfpolicy "" --multi_initiator </v>
      </c>
      <c r="K13" t="str">
        <f t="shared" si="1"/>
        <v xml:space="preserve">vol --addacl  --initiatorgrp </v>
      </c>
    </row>
    <row r="14" spans="1:13">
      <c r="B14" s="103"/>
      <c r="E14" s="89"/>
      <c r="J14" t="str">
        <f t="shared" si="0"/>
        <v xml:space="preserve">vol --create  --size  --perfpolicy "" --multi_initiator </v>
      </c>
      <c r="K14" t="str">
        <f t="shared" si="1"/>
        <v xml:space="preserve">vol --addacl  --initiatorgrp </v>
      </c>
    </row>
    <row r="15" spans="1:13">
      <c r="B15" s="103"/>
      <c r="E15" s="89"/>
      <c r="J15" t="str">
        <f t="shared" si="0"/>
        <v xml:space="preserve">vol --create  --size  --perfpolicy "" --multi_initiator </v>
      </c>
      <c r="K15" t="str">
        <f t="shared" si="1"/>
        <v xml:space="preserve">vol --addacl  --initiatorgrp </v>
      </c>
    </row>
    <row r="16" spans="1:13">
      <c r="B16" s="103"/>
      <c r="E16" s="89"/>
      <c r="J16" t="str">
        <f t="shared" si="0"/>
        <v xml:space="preserve">vol --create  --size  --perfpolicy "" --multi_initiator </v>
      </c>
      <c r="K16" t="str">
        <f t="shared" si="1"/>
        <v xml:space="preserve">vol --addacl  --initiatorgrp </v>
      </c>
    </row>
    <row r="17" spans="2:11">
      <c r="B17" s="103"/>
      <c r="E17" s="89"/>
      <c r="J17" t="str">
        <f t="shared" si="0"/>
        <v xml:space="preserve">vol --create  --size  --perfpolicy "" --multi_initiator </v>
      </c>
      <c r="K17" t="str">
        <f t="shared" si="1"/>
        <v xml:space="preserve">vol --addacl  --initiatorgrp </v>
      </c>
    </row>
    <row r="18" spans="2:11">
      <c r="B18" s="103"/>
      <c r="E18" s="89"/>
      <c r="J18" t="str">
        <f t="shared" si="0"/>
        <v xml:space="preserve">vol --create  --size  --perfpolicy "" --multi_initiator </v>
      </c>
      <c r="K18" t="str">
        <f t="shared" si="1"/>
        <v xml:space="preserve">vol --addacl  --initiatorgrp </v>
      </c>
    </row>
    <row r="19" spans="2:11">
      <c r="B19" s="103"/>
      <c r="E19" s="89"/>
      <c r="J19" t="str">
        <f t="shared" si="0"/>
        <v xml:space="preserve">vol --create  --size  --perfpolicy "" --multi_initiator </v>
      </c>
      <c r="K19" t="str">
        <f t="shared" si="1"/>
        <v xml:space="preserve">vol --addacl  --initiatorgrp </v>
      </c>
    </row>
    <row r="20" spans="2:11">
      <c r="B20" s="103"/>
      <c r="E20" s="89"/>
      <c r="J20" t="str">
        <f t="shared" si="0"/>
        <v xml:space="preserve">vol --create  --size  --perfpolicy "" --multi_initiator </v>
      </c>
      <c r="K20" t="str">
        <f t="shared" si="1"/>
        <v xml:space="preserve">vol --addacl  --initiatorgrp </v>
      </c>
    </row>
    <row r="21" spans="2:11">
      <c r="B21" s="103"/>
      <c r="E21" s="89"/>
      <c r="J21" t="str">
        <f t="shared" si="0"/>
        <v xml:space="preserve">vol --create  --size  --perfpolicy "" --multi_initiator </v>
      </c>
      <c r="K21" t="str">
        <f t="shared" si="1"/>
        <v xml:space="preserve">vol --addacl  --initiatorgrp </v>
      </c>
    </row>
    <row r="22" spans="2:11">
      <c r="B22" s="103"/>
      <c r="E22" s="89"/>
      <c r="J22" t="str">
        <f t="shared" si="0"/>
        <v xml:space="preserve">vol --create  --size  --perfpolicy "" --multi_initiator </v>
      </c>
      <c r="K22" t="str">
        <f t="shared" si="1"/>
        <v xml:space="preserve">vol --addacl  --initiatorgrp </v>
      </c>
    </row>
    <row r="23" spans="2:11">
      <c r="B23" s="103"/>
      <c r="E23" s="89"/>
      <c r="J23" t="str">
        <f t="shared" si="0"/>
        <v xml:space="preserve">vol --create  --size  --perfpolicy "" --multi_initiator </v>
      </c>
      <c r="K23" t="str">
        <f t="shared" si="1"/>
        <v xml:space="preserve">vol --addacl  --initiatorgrp </v>
      </c>
    </row>
    <row r="24" spans="2:11">
      <c r="B24" s="103"/>
      <c r="E24" s="89"/>
      <c r="J24" t="str">
        <f t="shared" si="0"/>
        <v xml:space="preserve">vol --create  --size  --perfpolicy "" --multi_initiator </v>
      </c>
      <c r="K24" t="str">
        <f t="shared" si="1"/>
        <v xml:space="preserve">vol --addacl  --initiatorgrp </v>
      </c>
    </row>
    <row r="25" spans="2:11">
      <c r="B25" s="103"/>
      <c r="E25" s="89"/>
      <c r="J25" t="str">
        <f t="shared" si="0"/>
        <v xml:space="preserve">vol --create  --size  --perfpolicy "" --multi_initiator </v>
      </c>
      <c r="K25" t="str">
        <f t="shared" si="1"/>
        <v xml:space="preserve">vol --addacl  --initiatorgrp </v>
      </c>
    </row>
    <row r="26" spans="2:11">
      <c r="B26" s="103"/>
      <c r="E26" s="89"/>
      <c r="J26" t="str">
        <f t="shared" si="0"/>
        <v xml:space="preserve">vol --create  --size  --perfpolicy "" --multi_initiator </v>
      </c>
      <c r="K26" t="str">
        <f t="shared" si="1"/>
        <v xml:space="preserve">vol --addacl  --initiatorgrp </v>
      </c>
    </row>
    <row r="27" spans="2:11">
      <c r="B27" s="103"/>
      <c r="E27" s="89"/>
      <c r="J27" t="str">
        <f t="shared" si="0"/>
        <v xml:space="preserve">vol --create  --size  --perfpolicy "" --multi_initiator </v>
      </c>
      <c r="K27" t="str">
        <f t="shared" si="1"/>
        <v xml:space="preserve">vol --addacl  --initiatorgrp </v>
      </c>
    </row>
    <row r="28" spans="2:11">
      <c r="B28" s="103"/>
      <c r="E28" s="89"/>
      <c r="J28" t="str">
        <f t="shared" si="0"/>
        <v xml:space="preserve">vol --create  --size  --perfpolicy "" --multi_initiator </v>
      </c>
      <c r="K28" t="str">
        <f t="shared" si="1"/>
        <v xml:space="preserve">vol --addacl  --initiatorgrp </v>
      </c>
    </row>
    <row r="29" spans="2:11">
      <c r="B29" s="103"/>
      <c r="E29" s="89"/>
      <c r="J29" t="str">
        <f t="shared" si="0"/>
        <v xml:space="preserve">vol --create  --size  --perfpolicy "" --multi_initiator </v>
      </c>
      <c r="K29" t="str">
        <f t="shared" si="1"/>
        <v xml:space="preserve">vol --addacl  --initiatorgrp </v>
      </c>
    </row>
    <row r="30" spans="2:11">
      <c r="B30" s="103"/>
      <c r="E30" s="89"/>
      <c r="J30" t="str">
        <f t="shared" si="0"/>
        <v xml:space="preserve">vol --create  --size  --perfpolicy "" --multi_initiator </v>
      </c>
      <c r="K30" t="str">
        <f t="shared" si="1"/>
        <v xml:space="preserve">vol --addacl  --initiatorgrp </v>
      </c>
    </row>
    <row r="31" spans="2:11">
      <c r="B31" s="103"/>
      <c r="E31" s="89"/>
      <c r="J31" t="str">
        <f t="shared" si="0"/>
        <v xml:space="preserve">vol --create  --size  --perfpolicy "" --multi_initiator </v>
      </c>
      <c r="K31" t="str">
        <f t="shared" si="1"/>
        <v xml:space="preserve">vol --addacl  --initiatorgrp </v>
      </c>
    </row>
    <row r="32" spans="2:11">
      <c r="B32" s="103"/>
      <c r="E32" s="89"/>
      <c r="J32" t="str">
        <f t="shared" si="0"/>
        <v xml:space="preserve">vol --create  --size  --perfpolicy "" --multi_initiator </v>
      </c>
      <c r="K32" t="str">
        <f t="shared" si="1"/>
        <v xml:space="preserve">vol --addacl  --initiatorgrp </v>
      </c>
    </row>
    <row r="33" spans="2:11">
      <c r="B33" s="103"/>
      <c r="E33" s="89"/>
      <c r="J33" t="str">
        <f t="shared" si="0"/>
        <v xml:space="preserve">vol --create  --size  --perfpolicy "" --multi_initiator </v>
      </c>
      <c r="K33" t="str">
        <f t="shared" si="1"/>
        <v xml:space="preserve">vol --addacl  --initiatorgrp </v>
      </c>
    </row>
    <row r="34" spans="2:11">
      <c r="B34" s="103"/>
      <c r="E34" s="89"/>
      <c r="J34" t="str">
        <f t="shared" si="0"/>
        <v xml:space="preserve">vol --create  --size  --perfpolicy "" --multi_initiator </v>
      </c>
      <c r="K34" t="str">
        <f t="shared" si="1"/>
        <v xml:space="preserve">vol --addacl  --initiatorgrp </v>
      </c>
    </row>
    <row r="35" spans="2:11">
      <c r="B35" s="103"/>
      <c r="E35" s="89"/>
      <c r="J35" t="str">
        <f t="shared" si="0"/>
        <v xml:space="preserve">vol --create  --size  --perfpolicy "" --multi_initiator </v>
      </c>
      <c r="K35" t="str">
        <f t="shared" si="1"/>
        <v xml:space="preserve">vol --addacl  --initiatorgrp </v>
      </c>
    </row>
    <row r="36" spans="2:11">
      <c r="B36" s="103"/>
      <c r="E36" s="89"/>
      <c r="J36" t="str">
        <f t="shared" si="0"/>
        <v xml:space="preserve">vol --create  --size  --perfpolicy "" --multi_initiator </v>
      </c>
      <c r="K36" t="str">
        <f t="shared" si="1"/>
        <v xml:space="preserve">vol --addacl  --initiatorgrp </v>
      </c>
    </row>
    <row r="37" spans="2:11">
      <c r="B37" s="103"/>
      <c r="E37" s="89"/>
      <c r="J37" t="str">
        <f t="shared" si="0"/>
        <v xml:space="preserve">vol --create  --size  --perfpolicy "" --multi_initiator </v>
      </c>
      <c r="K37" t="str">
        <f t="shared" si="1"/>
        <v xml:space="preserve">vol --addacl  --initiatorgrp </v>
      </c>
    </row>
    <row r="38" spans="2:11">
      <c r="B38" s="103"/>
      <c r="E38" s="89"/>
      <c r="J38" t="str">
        <f t="shared" si="0"/>
        <v xml:space="preserve">vol --create  --size  --perfpolicy "" --multi_initiator </v>
      </c>
      <c r="K38" t="str">
        <f t="shared" si="1"/>
        <v xml:space="preserve">vol --addacl  --initiatorgrp </v>
      </c>
    </row>
    <row r="39" spans="2:11">
      <c r="B39" s="103"/>
      <c r="E39" s="89"/>
      <c r="J39" t="str">
        <f t="shared" si="0"/>
        <v xml:space="preserve">vol --create  --size  --perfpolicy "" --multi_initiator </v>
      </c>
      <c r="K39" t="str">
        <f t="shared" si="1"/>
        <v xml:space="preserve">vol --addacl  --initiatorgrp </v>
      </c>
    </row>
    <row r="40" spans="2:11">
      <c r="B40" s="103"/>
      <c r="E40" s="89"/>
      <c r="J40" t="str">
        <f t="shared" si="0"/>
        <v xml:space="preserve">vol --create  --size  --perfpolicy "" --multi_initiator </v>
      </c>
      <c r="K40" t="str">
        <f t="shared" si="1"/>
        <v xml:space="preserve">vol --addacl  --initiatorgrp </v>
      </c>
    </row>
    <row r="41" spans="2:11">
      <c r="B41" s="103"/>
      <c r="E41" s="89"/>
      <c r="J41" t="str">
        <f t="shared" si="0"/>
        <v xml:space="preserve">vol --create  --size  --perfpolicy "" --multi_initiator </v>
      </c>
      <c r="K41" t="str">
        <f t="shared" si="1"/>
        <v xml:space="preserve">vol --addacl  --initiatorgrp </v>
      </c>
    </row>
    <row r="42" spans="2:11">
      <c r="B42" s="103"/>
      <c r="E42" s="89"/>
      <c r="J42" t="str">
        <f t="shared" si="0"/>
        <v xml:space="preserve">vol --create  --size  --perfpolicy "" --multi_initiator </v>
      </c>
      <c r="K42" t="str">
        <f t="shared" si="1"/>
        <v xml:space="preserve">vol --addacl  --initiatorgrp </v>
      </c>
    </row>
    <row r="43" spans="2:11">
      <c r="B43" s="103"/>
      <c r="E43" s="89"/>
      <c r="J43" t="str">
        <f t="shared" si="0"/>
        <v xml:space="preserve">vol --create  --size  --perfpolicy "" --multi_initiator </v>
      </c>
      <c r="K43" t="str">
        <f t="shared" si="1"/>
        <v xml:space="preserve">vol --addacl  --initiatorgrp </v>
      </c>
    </row>
    <row r="44" spans="2:11">
      <c r="B44" s="103"/>
      <c r="E44" s="89"/>
      <c r="J44" t="str">
        <f t="shared" si="0"/>
        <v xml:space="preserve">vol --create  --size  --perfpolicy "" --multi_initiator </v>
      </c>
      <c r="K44" t="str">
        <f t="shared" si="1"/>
        <v xml:space="preserve">vol --addacl  --initiatorgrp </v>
      </c>
    </row>
    <row r="45" spans="2:11">
      <c r="B45" s="103"/>
      <c r="E45" s="89"/>
      <c r="J45" t="str">
        <f t="shared" si="0"/>
        <v xml:space="preserve">vol --create  --size  --perfpolicy "" --multi_initiator </v>
      </c>
      <c r="K45" t="str">
        <f t="shared" si="1"/>
        <v xml:space="preserve">vol --addacl  --initiatorgrp </v>
      </c>
    </row>
    <row r="46" spans="2:11">
      <c r="B46" s="103"/>
      <c r="E46" s="89"/>
      <c r="J46" t="str">
        <f t="shared" si="0"/>
        <v xml:space="preserve">vol --create  --size  --perfpolicy "" --multi_initiator </v>
      </c>
      <c r="K46" t="str">
        <f t="shared" si="1"/>
        <v xml:space="preserve">vol --addacl  --initiatorgrp </v>
      </c>
    </row>
    <row r="47" spans="2:11">
      <c r="B47" s="103"/>
      <c r="E47" s="89"/>
      <c r="J47" t="str">
        <f t="shared" si="0"/>
        <v xml:space="preserve">vol --create  --size  --perfpolicy "" --multi_initiator </v>
      </c>
      <c r="K47" t="str">
        <f t="shared" si="1"/>
        <v xml:space="preserve">vol --addacl  --initiatorgrp </v>
      </c>
    </row>
    <row r="48" spans="2:11">
      <c r="B48" s="103"/>
      <c r="E48" s="89"/>
      <c r="J48" t="str">
        <f t="shared" si="0"/>
        <v xml:space="preserve">vol --create  --size  --perfpolicy "" --multi_initiator </v>
      </c>
      <c r="K48" t="str">
        <f t="shared" si="1"/>
        <v xml:space="preserve">vol --addacl  --initiatorgrp </v>
      </c>
    </row>
    <row r="49" spans="2:11">
      <c r="B49" s="103"/>
      <c r="E49" s="89"/>
      <c r="J49" t="str">
        <f t="shared" si="0"/>
        <v xml:space="preserve">vol --create  --size  --perfpolicy "" --multi_initiator </v>
      </c>
      <c r="K49" t="str">
        <f t="shared" si="1"/>
        <v xml:space="preserve">vol --addacl  --initiatorgrp </v>
      </c>
    </row>
    <row r="50" spans="2:11">
      <c r="B50" s="103"/>
      <c r="E50" s="89"/>
      <c r="J50" t="str">
        <f t="shared" si="0"/>
        <v xml:space="preserve">vol --create  --size  --perfpolicy "" --multi_initiator </v>
      </c>
      <c r="K50" t="str">
        <f t="shared" si="1"/>
        <v xml:space="preserve">vol --addacl  --initiatorgrp </v>
      </c>
    </row>
    <row r="51" spans="2:11">
      <c r="B51" s="103"/>
      <c r="E51" s="89"/>
      <c r="J51" t="str">
        <f t="shared" si="0"/>
        <v xml:space="preserve">vol --create  --size  --perfpolicy "" --multi_initiator </v>
      </c>
      <c r="K51" t="str">
        <f t="shared" si="1"/>
        <v xml:space="preserve">vol --addacl  --initiatorgrp </v>
      </c>
    </row>
    <row r="52" spans="2:11">
      <c r="B52" s="103"/>
      <c r="E52" s="89"/>
      <c r="J52" t="str">
        <f t="shared" si="0"/>
        <v xml:space="preserve">vol --create  --size  --perfpolicy "" --multi_initiator </v>
      </c>
      <c r="K52" t="str">
        <f t="shared" si="1"/>
        <v xml:space="preserve">vol --addacl  --initiatorgrp </v>
      </c>
    </row>
    <row r="53" spans="2:11">
      <c r="B53" s="103"/>
      <c r="E53" s="89"/>
      <c r="J53" t="str">
        <f t="shared" si="0"/>
        <v xml:space="preserve">vol --create  --size  --perfpolicy "" --multi_initiator </v>
      </c>
      <c r="K53" t="str">
        <f t="shared" si="1"/>
        <v xml:space="preserve">vol --addacl  --initiatorgrp </v>
      </c>
    </row>
    <row r="54" spans="2:11">
      <c r="B54" s="103"/>
      <c r="E54" s="89"/>
      <c r="J54" t="str">
        <f t="shared" si="0"/>
        <v xml:space="preserve">vol --create  --size  --perfpolicy "" --multi_initiator </v>
      </c>
      <c r="K54" t="str">
        <f t="shared" si="1"/>
        <v xml:space="preserve">vol --addacl  --initiatorgrp </v>
      </c>
    </row>
    <row r="55" spans="2:11">
      <c r="B55" s="103"/>
      <c r="E55" s="89"/>
      <c r="J55" t="str">
        <f t="shared" si="0"/>
        <v xml:space="preserve">vol --create  --size  --perfpolicy "" --multi_initiator </v>
      </c>
      <c r="K55" t="str">
        <f t="shared" si="1"/>
        <v xml:space="preserve">vol --addacl  --initiatorgrp </v>
      </c>
    </row>
    <row r="56" spans="2:11">
      <c r="B56" s="103"/>
      <c r="E56" s="89"/>
      <c r="J56" t="str">
        <f t="shared" si="0"/>
        <v xml:space="preserve">vol --create  --size  --perfpolicy "" --multi_initiator </v>
      </c>
      <c r="K56" t="str">
        <f t="shared" si="1"/>
        <v xml:space="preserve">vol --addacl  --initiatorgrp </v>
      </c>
    </row>
    <row r="57" spans="2:11">
      <c r="B57" s="103"/>
      <c r="E57" s="89"/>
      <c r="J57" t="str">
        <f t="shared" si="0"/>
        <v xml:space="preserve">vol --create  --size  --perfpolicy "" --multi_initiator </v>
      </c>
      <c r="K57" t="str">
        <f t="shared" si="1"/>
        <v xml:space="preserve">vol --addacl  --initiatorgrp </v>
      </c>
    </row>
    <row r="58" spans="2:11">
      <c r="B58" s="103"/>
      <c r="E58" s="89"/>
      <c r="J58" t="str">
        <f t="shared" si="0"/>
        <v xml:space="preserve">vol --create  --size  --perfpolicy "" --multi_initiator </v>
      </c>
      <c r="K58" t="str">
        <f t="shared" si="1"/>
        <v xml:space="preserve">vol --addacl  --initiatorgrp </v>
      </c>
    </row>
    <row r="59" spans="2:11">
      <c r="B59" s="103"/>
      <c r="E59" s="89"/>
      <c r="J59" t="str">
        <f t="shared" si="0"/>
        <v xml:space="preserve">vol --create  --size  --perfpolicy "" --multi_initiator </v>
      </c>
      <c r="K59" t="str">
        <f t="shared" si="1"/>
        <v xml:space="preserve">vol --addacl  --initiatorgrp </v>
      </c>
    </row>
    <row r="60" spans="2:11">
      <c r="B60" s="103"/>
      <c r="E60" s="89"/>
      <c r="J60" t="str">
        <f t="shared" si="0"/>
        <v xml:space="preserve">vol --create  --size  --perfpolicy "" --multi_initiator </v>
      </c>
      <c r="K60" t="str">
        <f t="shared" si="1"/>
        <v xml:space="preserve">vol --addacl  --initiatorgrp </v>
      </c>
    </row>
    <row r="61" spans="2:11">
      <c r="B61" s="103"/>
      <c r="E61" s="89"/>
      <c r="J61" t="str">
        <f t="shared" si="0"/>
        <v xml:space="preserve">vol --create  --size  --perfpolicy "" --multi_initiator </v>
      </c>
      <c r="K61" t="str">
        <f t="shared" si="1"/>
        <v xml:space="preserve">vol --addacl  --initiatorgrp </v>
      </c>
    </row>
    <row r="62" spans="2:11">
      <c r="B62" s="103"/>
      <c r="E62" s="89"/>
      <c r="J62" t="str">
        <f t="shared" si="0"/>
        <v xml:space="preserve">vol --create  --size  --perfpolicy "" --multi_initiator </v>
      </c>
      <c r="K62" t="str">
        <f t="shared" si="1"/>
        <v xml:space="preserve">vol --addacl  --initiatorgrp </v>
      </c>
    </row>
    <row r="63" spans="2:11">
      <c r="B63" s="103"/>
      <c r="E63" s="89"/>
      <c r="J63" t="str">
        <f t="shared" si="0"/>
        <v xml:space="preserve">vol --create  --size  --perfpolicy "" --multi_initiator </v>
      </c>
      <c r="K63" t="str">
        <f t="shared" si="1"/>
        <v xml:space="preserve">vol --addacl  --initiatorgrp </v>
      </c>
    </row>
    <row r="64" spans="2:11">
      <c r="B64" s="103"/>
      <c r="E64" s="89"/>
      <c r="J64" t="str">
        <f t="shared" si="0"/>
        <v xml:space="preserve">vol --create  --size  --perfpolicy "" --multi_initiator </v>
      </c>
      <c r="K64" t="str">
        <f t="shared" si="1"/>
        <v xml:space="preserve">vol --addacl  --initiatorgrp </v>
      </c>
    </row>
    <row r="65" spans="2:11">
      <c r="B65" s="103"/>
      <c r="E65" s="89"/>
      <c r="J65" t="str">
        <f t="shared" si="0"/>
        <v xml:space="preserve">vol --create  --size  --perfpolicy "" --multi_initiator </v>
      </c>
      <c r="K65" t="str">
        <f t="shared" si="1"/>
        <v xml:space="preserve">vol --addacl  --initiatorgrp </v>
      </c>
    </row>
    <row r="66" spans="2:11">
      <c r="B66" s="103"/>
      <c r="E66" s="89"/>
      <c r="J66" t="str">
        <f t="shared" si="0"/>
        <v xml:space="preserve">vol --create  --size  --perfpolicy "" --multi_initiator </v>
      </c>
      <c r="K66" t="str">
        <f t="shared" si="1"/>
        <v xml:space="preserve">vol --addacl  --initiatorgrp </v>
      </c>
    </row>
    <row r="67" spans="2:11">
      <c r="B67" s="103"/>
      <c r="E67" s="89"/>
      <c r="J67" t="str">
        <f t="shared" ref="J67:J100" si="2">"vol --create "&amp;A67&amp;" --size "&amp;C67&amp;" --perfpolicy """&amp;B67&amp;""""&amp;" --multi_initiator "&amp;F67</f>
        <v xml:space="preserve">vol --create  --size  --perfpolicy "" --multi_initiator </v>
      </c>
      <c r="K67" t="str">
        <f t="shared" ref="K67:K100" si="3">"vol --addacl "&amp;A67&amp;" --initiatorgrp "&amp;E67</f>
        <v xml:space="preserve">vol --addacl  --initiatorgrp </v>
      </c>
    </row>
    <row r="68" spans="2:11">
      <c r="B68" s="103"/>
      <c r="E68" s="89"/>
      <c r="J68" t="str">
        <f t="shared" si="2"/>
        <v xml:space="preserve">vol --create  --size  --perfpolicy "" --multi_initiator </v>
      </c>
      <c r="K68" t="str">
        <f t="shared" si="3"/>
        <v xml:space="preserve">vol --addacl  --initiatorgrp </v>
      </c>
    </row>
    <row r="69" spans="2:11">
      <c r="B69" s="103"/>
      <c r="E69" s="89"/>
      <c r="J69" t="str">
        <f t="shared" si="2"/>
        <v xml:space="preserve">vol --create  --size  --perfpolicy "" --multi_initiator </v>
      </c>
      <c r="K69" t="str">
        <f t="shared" si="3"/>
        <v xml:space="preserve">vol --addacl  --initiatorgrp </v>
      </c>
    </row>
    <row r="70" spans="2:11">
      <c r="B70" s="103"/>
      <c r="E70" s="89"/>
      <c r="J70" t="str">
        <f t="shared" si="2"/>
        <v xml:space="preserve">vol --create  --size  --perfpolicy "" --multi_initiator </v>
      </c>
      <c r="K70" t="str">
        <f t="shared" si="3"/>
        <v xml:space="preserve">vol --addacl  --initiatorgrp </v>
      </c>
    </row>
    <row r="71" spans="2:11">
      <c r="B71" s="103"/>
      <c r="E71" s="89"/>
      <c r="J71" t="str">
        <f t="shared" si="2"/>
        <v xml:space="preserve">vol --create  --size  --perfpolicy "" --multi_initiator </v>
      </c>
      <c r="K71" t="str">
        <f t="shared" si="3"/>
        <v xml:space="preserve">vol --addacl  --initiatorgrp </v>
      </c>
    </row>
    <row r="72" spans="2:11">
      <c r="B72" s="103"/>
      <c r="E72" s="89"/>
      <c r="J72" t="str">
        <f t="shared" si="2"/>
        <v xml:space="preserve">vol --create  --size  --perfpolicy "" --multi_initiator </v>
      </c>
      <c r="K72" t="str">
        <f t="shared" si="3"/>
        <v xml:space="preserve">vol --addacl  --initiatorgrp </v>
      </c>
    </row>
    <row r="73" spans="2:11">
      <c r="B73" s="103"/>
      <c r="E73" s="89"/>
      <c r="J73" t="str">
        <f t="shared" si="2"/>
        <v xml:space="preserve">vol --create  --size  --perfpolicy "" --multi_initiator </v>
      </c>
      <c r="K73" t="str">
        <f t="shared" si="3"/>
        <v xml:space="preserve">vol --addacl  --initiatorgrp </v>
      </c>
    </row>
    <row r="74" spans="2:11">
      <c r="B74" s="103"/>
      <c r="E74" s="89"/>
      <c r="J74" t="str">
        <f t="shared" si="2"/>
        <v xml:space="preserve">vol --create  --size  --perfpolicy "" --multi_initiator </v>
      </c>
      <c r="K74" t="str">
        <f t="shared" si="3"/>
        <v xml:space="preserve">vol --addacl  --initiatorgrp </v>
      </c>
    </row>
    <row r="75" spans="2:11">
      <c r="B75" s="103"/>
      <c r="E75" s="89"/>
      <c r="J75" t="str">
        <f t="shared" si="2"/>
        <v xml:space="preserve">vol --create  --size  --perfpolicy "" --multi_initiator </v>
      </c>
      <c r="K75" t="str">
        <f t="shared" si="3"/>
        <v xml:space="preserve">vol --addacl  --initiatorgrp </v>
      </c>
    </row>
    <row r="76" spans="2:11">
      <c r="B76" s="103"/>
      <c r="E76" s="89"/>
      <c r="J76" t="str">
        <f t="shared" si="2"/>
        <v xml:space="preserve">vol --create  --size  --perfpolicy "" --multi_initiator </v>
      </c>
      <c r="K76" t="str">
        <f t="shared" si="3"/>
        <v xml:space="preserve">vol --addacl  --initiatorgrp </v>
      </c>
    </row>
    <row r="77" spans="2:11">
      <c r="B77" s="103"/>
      <c r="E77" s="89"/>
      <c r="J77" t="str">
        <f t="shared" si="2"/>
        <v xml:space="preserve">vol --create  --size  --perfpolicy "" --multi_initiator </v>
      </c>
      <c r="K77" t="str">
        <f t="shared" si="3"/>
        <v xml:space="preserve">vol --addacl  --initiatorgrp </v>
      </c>
    </row>
    <row r="78" spans="2:11">
      <c r="B78" s="103"/>
      <c r="E78" s="89"/>
      <c r="J78" t="str">
        <f t="shared" si="2"/>
        <v xml:space="preserve">vol --create  --size  --perfpolicy "" --multi_initiator </v>
      </c>
      <c r="K78" t="str">
        <f t="shared" si="3"/>
        <v xml:space="preserve">vol --addacl  --initiatorgrp </v>
      </c>
    </row>
    <row r="79" spans="2:11">
      <c r="B79" s="103"/>
      <c r="E79" s="89"/>
      <c r="J79" t="str">
        <f t="shared" si="2"/>
        <v xml:space="preserve">vol --create  --size  --perfpolicy "" --multi_initiator </v>
      </c>
      <c r="K79" t="str">
        <f t="shared" si="3"/>
        <v xml:space="preserve">vol --addacl  --initiatorgrp </v>
      </c>
    </row>
    <row r="80" spans="2:11">
      <c r="B80" s="103"/>
      <c r="E80" s="89"/>
      <c r="J80" t="str">
        <f t="shared" si="2"/>
        <v xml:space="preserve">vol --create  --size  --perfpolicy "" --multi_initiator </v>
      </c>
      <c r="K80" t="str">
        <f t="shared" si="3"/>
        <v xml:space="preserve">vol --addacl  --initiatorgrp </v>
      </c>
    </row>
    <row r="81" spans="2:11">
      <c r="B81" s="103"/>
      <c r="E81" s="89"/>
      <c r="J81" t="str">
        <f t="shared" si="2"/>
        <v xml:space="preserve">vol --create  --size  --perfpolicy "" --multi_initiator </v>
      </c>
      <c r="K81" t="str">
        <f t="shared" si="3"/>
        <v xml:space="preserve">vol --addacl  --initiatorgrp </v>
      </c>
    </row>
    <row r="82" spans="2:11">
      <c r="B82" s="103"/>
      <c r="E82" s="89"/>
      <c r="J82" t="str">
        <f t="shared" si="2"/>
        <v xml:space="preserve">vol --create  --size  --perfpolicy "" --multi_initiator </v>
      </c>
      <c r="K82" t="str">
        <f t="shared" si="3"/>
        <v xml:space="preserve">vol --addacl  --initiatorgrp </v>
      </c>
    </row>
    <row r="83" spans="2:11">
      <c r="B83" s="103"/>
      <c r="E83" s="89"/>
      <c r="J83" t="str">
        <f t="shared" si="2"/>
        <v xml:space="preserve">vol --create  --size  --perfpolicy "" --multi_initiator </v>
      </c>
      <c r="K83" t="str">
        <f t="shared" si="3"/>
        <v xml:space="preserve">vol --addacl  --initiatorgrp </v>
      </c>
    </row>
    <row r="84" spans="2:11">
      <c r="B84" s="103"/>
      <c r="E84" s="89"/>
      <c r="J84" t="str">
        <f t="shared" si="2"/>
        <v xml:space="preserve">vol --create  --size  --perfpolicy "" --multi_initiator </v>
      </c>
      <c r="K84" t="str">
        <f t="shared" si="3"/>
        <v xml:space="preserve">vol --addacl  --initiatorgrp </v>
      </c>
    </row>
    <row r="85" spans="2:11">
      <c r="B85" s="103"/>
      <c r="E85" s="89"/>
      <c r="J85" t="str">
        <f t="shared" si="2"/>
        <v xml:space="preserve">vol --create  --size  --perfpolicy "" --multi_initiator </v>
      </c>
      <c r="K85" t="str">
        <f t="shared" si="3"/>
        <v xml:space="preserve">vol --addacl  --initiatorgrp </v>
      </c>
    </row>
    <row r="86" spans="2:11">
      <c r="B86" s="103"/>
      <c r="E86" s="89"/>
      <c r="J86" t="str">
        <f t="shared" si="2"/>
        <v xml:space="preserve">vol --create  --size  --perfpolicy "" --multi_initiator </v>
      </c>
      <c r="K86" t="str">
        <f t="shared" si="3"/>
        <v xml:space="preserve">vol --addacl  --initiatorgrp </v>
      </c>
    </row>
    <row r="87" spans="2:11">
      <c r="B87" s="103"/>
      <c r="E87" s="89"/>
      <c r="J87" t="str">
        <f t="shared" si="2"/>
        <v xml:space="preserve">vol --create  --size  --perfpolicy "" --multi_initiator </v>
      </c>
      <c r="K87" t="str">
        <f t="shared" si="3"/>
        <v xml:space="preserve">vol --addacl  --initiatorgrp </v>
      </c>
    </row>
    <row r="88" spans="2:11">
      <c r="B88" s="103"/>
      <c r="E88" s="89"/>
      <c r="J88" t="str">
        <f t="shared" si="2"/>
        <v xml:space="preserve">vol --create  --size  --perfpolicy "" --multi_initiator </v>
      </c>
      <c r="K88" t="str">
        <f t="shared" si="3"/>
        <v xml:space="preserve">vol --addacl  --initiatorgrp </v>
      </c>
    </row>
    <row r="89" spans="2:11">
      <c r="B89" s="103"/>
      <c r="E89" s="89"/>
      <c r="J89" t="str">
        <f t="shared" si="2"/>
        <v xml:space="preserve">vol --create  --size  --perfpolicy "" --multi_initiator </v>
      </c>
      <c r="K89" t="str">
        <f t="shared" si="3"/>
        <v xml:space="preserve">vol --addacl  --initiatorgrp </v>
      </c>
    </row>
    <row r="90" spans="2:11">
      <c r="B90" s="103"/>
      <c r="E90" s="89"/>
      <c r="J90" t="str">
        <f t="shared" si="2"/>
        <v xml:space="preserve">vol --create  --size  --perfpolicy "" --multi_initiator </v>
      </c>
      <c r="K90" t="str">
        <f t="shared" si="3"/>
        <v xml:space="preserve">vol --addacl  --initiatorgrp </v>
      </c>
    </row>
    <row r="91" spans="2:11">
      <c r="B91" s="103"/>
      <c r="E91" s="89"/>
      <c r="J91" t="str">
        <f t="shared" si="2"/>
        <v xml:space="preserve">vol --create  --size  --perfpolicy "" --multi_initiator </v>
      </c>
      <c r="K91" t="str">
        <f t="shared" si="3"/>
        <v xml:space="preserve">vol --addacl  --initiatorgrp </v>
      </c>
    </row>
    <row r="92" spans="2:11">
      <c r="B92" s="103"/>
      <c r="E92" s="89"/>
      <c r="J92" t="str">
        <f t="shared" si="2"/>
        <v xml:space="preserve">vol --create  --size  --perfpolicy "" --multi_initiator </v>
      </c>
      <c r="K92" t="str">
        <f t="shared" si="3"/>
        <v xml:space="preserve">vol --addacl  --initiatorgrp </v>
      </c>
    </row>
    <row r="93" spans="2:11">
      <c r="B93" s="103"/>
      <c r="E93" s="89"/>
      <c r="J93" t="str">
        <f t="shared" si="2"/>
        <v xml:space="preserve">vol --create  --size  --perfpolicy "" --multi_initiator </v>
      </c>
      <c r="K93" t="str">
        <f t="shared" si="3"/>
        <v xml:space="preserve">vol --addacl  --initiatorgrp </v>
      </c>
    </row>
    <row r="94" spans="2:11">
      <c r="B94" s="103"/>
      <c r="E94" s="89"/>
      <c r="J94" t="str">
        <f t="shared" si="2"/>
        <v xml:space="preserve">vol --create  --size  --perfpolicy "" --multi_initiator </v>
      </c>
      <c r="K94" t="str">
        <f t="shared" si="3"/>
        <v xml:space="preserve">vol --addacl  --initiatorgrp </v>
      </c>
    </row>
    <row r="95" spans="2:11">
      <c r="B95" s="103"/>
      <c r="E95" s="89"/>
      <c r="J95" t="str">
        <f t="shared" si="2"/>
        <v xml:space="preserve">vol --create  --size  --perfpolicy "" --multi_initiator </v>
      </c>
      <c r="K95" t="str">
        <f t="shared" si="3"/>
        <v xml:space="preserve">vol --addacl  --initiatorgrp </v>
      </c>
    </row>
    <row r="96" spans="2:11">
      <c r="B96" s="103"/>
      <c r="E96" s="89"/>
      <c r="J96" t="str">
        <f t="shared" si="2"/>
        <v xml:space="preserve">vol --create  --size  --perfpolicy "" --multi_initiator </v>
      </c>
      <c r="K96" t="str">
        <f t="shared" si="3"/>
        <v xml:space="preserve">vol --addacl  --initiatorgrp </v>
      </c>
    </row>
    <row r="97" spans="2:11">
      <c r="B97" s="103"/>
      <c r="E97" s="89"/>
      <c r="J97" t="str">
        <f t="shared" si="2"/>
        <v xml:space="preserve">vol --create  --size  --perfpolicy "" --multi_initiator </v>
      </c>
      <c r="K97" t="str">
        <f t="shared" si="3"/>
        <v xml:space="preserve">vol --addacl  --initiatorgrp </v>
      </c>
    </row>
    <row r="98" spans="2:11">
      <c r="B98" s="103"/>
      <c r="E98" s="89"/>
      <c r="J98" t="str">
        <f t="shared" si="2"/>
        <v xml:space="preserve">vol --create  --size  --perfpolicy "" --multi_initiator </v>
      </c>
      <c r="K98" t="str">
        <f t="shared" si="3"/>
        <v xml:space="preserve">vol --addacl  --initiatorgrp </v>
      </c>
    </row>
    <row r="99" spans="2:11">
      <c r="B99" s="103"/>
      <c r="E99" s="89"/>
      <c r="J99" t="str">
        <f t="shared" si="2"/>
        <v xml:space="preserve">vol --create  --size  --perfpolicy "" --multi_initiator </v>
      </c>
      <c r="K99" t="str">
        <f t="shared" si="3"/>
        <v xml:space="preserve">vol --addacl  --initiatorgrp </v>
      </c>
    </row>
    <row r="100" spans="2:11">
      <c r="B100" s="103"/>
      <c r="E100" s="89"/>
      <c r="J100" t="str">
        <f t="shared" si="2"/>
        <v xml:space="preserve">vol --create  --size  --perfpolicy "" --multi_initiator </v>
      </c>
      <c r="K100" t="str">
        <f t="shared" si="3"/>
        <v xml:space="preserve">vol --addacl  --initiatorgrp </v>
      </c>
    </row>
  </sheetData>
  <dataValidations count="3">
    <dataValidation type="list" allowBlank="1" showInputMessage="1" showErrorMessage="1" sqref="F2:F100" xr:uid="{00000000-0002-0000-1100-000000000000}">
      <formula1>yesno</formula1>
    </dataValidation>
    <dataValidation type="list" allowBlank="1" showInputMessage="1" showErrorMessage="1" sqref="E2:E100" xr:uid="{00000000-0002-0000-1100-000001000000}">
      <formula1>Initiatorgroup</formula1>
    </dataValidation>
    <dataValidation type="list" allowBlank="1" showInputMessage="1" showErrorMessage="1" sqref="B2:B100" xr:uid="{00000000-0002-0000-1100-000002000000}">
      <formula1>perf_pol</formula1>
    </dataValidation>
  </dataValidations>
  <pageMargins left="0.7" right="0.7" top="0.78740157499999996" bottom="0.78740157499999996"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5"/>
  <sheetViews>
    <sheetView topLeftCell="A2" workbookViewId="0">
      <selection activeCell="B9" sqref="B9"/>
    </sheetView>
  </sheetViews>
  <sheetFormatPr baseColWidth="10" defaultColWidth="11.44140625" defaultRowHeight="14.4"/>
  <cols>
    <col min="1" max="7" width="30.6640625" customWidth="1"/>
    <col min="8" max="8" width="21.33203125" customWidth="1"/>
  </cols>
  <sheetData>
    <row r="1" spans="1:12">
      <c r="A1" s="4" t="s">
        <v>41</v>
      </c>
      <c r="B1" s="5"/>
    </row>
    <row r="2" spans="1:12">
      <c r="A2" s="15" t="str">
        <f>Informationen!$A$2</f>
        <v>Kunde -- Projekt</v>
      </c>
      <c r="B2" s="15" t="str">
        <f>Informationen!$B$2</f>
        <v>ITSG -- AP400 DiGeN</v>
      </c>
    </row>
    <row r="3" spans="1:12">
      <c r="A3" s="15" t="str">
        <f>Informationen!$A$3</f>
        <v>Datum</v>
      </c>
      <c r="B3" s="3">
        <f>Informationen!$B$3</f>
        <v>43698</v>
      </c>
    </row>
    <row r="4" spans="1:12">
      <c r="A4" s="15" t="str">
        <f>Informationen!$A$4</f>
        <v>Version</v>
      </c>
      <c r="B4" s="105" t="str">
        <f>Informationen!$B$4</f>
        <v>0.00.011</v>
      </c>
    </row>
    <row r="6" spans="1:12">
      <c r="A6" s="12" t="s">
        <v>56</v>
      </c>
      <c r="B6" s="11" t="s">
        <v>57</v>
      </c>
      <c r="D6" s="12" t="s">
        <v>58</v>
      </c>
      <c r="E6" s="11" t="s">
        <v>59</v>
      </c>
      <c r="G6" s="12" t="s">
        <v>60</v>
      </c>
      <c r="H6" s="11" t="s">
        <v>59</v>
      </c>
    </row>
    <row r="7" spans="1:12" ht="57.6">
      <c r="A7" s="91" t="s">
        <v>61</v>
      </c>
      <c r="B7" s="93" t="s">
        <v>62</v>
      </c>
      <c r="D7" s="91" t="s">
        <v>63</v>
      </c>
      <c r="E7" s="94" t="s">
        <v>64</v>
      </c>
      <c r="G7" s="91" t="s">
        <v>65</v>
      </c>
      <c r="H7" s="138" t="s">
        <v>66</v>
      </c>
    </row>
    <row r="8" spans="1:12">
      <c r="A8" s="6" t="s">
        <v>67</v>
      </c>
      <c r="B8" s="7" t="s">
        <v>68</v>
      </c>
      <c r="D8" s="91" t="s">
        <v>69</v>
      </c>
      <c r="E8" s="94" t="s">
        <v>70</v>
      </c>
      <c r="G8" s="91" t="s">
        <v>71</v>
      </c>
      <c r="H8" s="94" t="s">
        <v>72</v>
      </c>
    </row>
    <row r="9" spans="1:12" ht="28.8">
      <c r="A9" s="91" t="s">
        <v>73</v>
      </c>
      <c r="B9" s="90" t="s">
        <v>74</v>
      </c>
      <c r="D9" s="91" t="s">
        <v>75</v>
      </c>
      <c r="E9" s="94" t="s">
        <v>70</v>
      </c>
      <c r="G9" s="91" t="s">
        <v>76</v>
      </c>
      <c r="H9" s="94" t="s">
        <v>77</v>
      </c>
    </row>
    <row r="10" spans="1:12" ht="28.8">
      <c r="A10" s="91" t="s">
        <v>78</v>
      </c>
      <c r="B10" s="90" t="s">
        <v>79</v>
      </c>
      <c r="D10" s="91" t="s">
        <v>80</v>
      </c>
      <c r="E10" s="95" t="s">
        <v>81</v>
      </c>
      <c r="G10" s="91" t="s">
        <v>82</v>
      </c>
      <c r="H10" s="137" t="s">
        <v>83</v>
      </c>
    </row>
    <row r="11" spans="1:12">
      <c r="A11" s="6" t="s">
        <v>84</v>
      </c>
      <c r="B11" s="7" t="s">
        <v>85</v>
      </c>
      <c r="D11" s="96" t="s">
        <v>86</v>
      </c>
      <c r="E11" s="95" t="s">
        <v>81</v>
      </c>
      <c r="G11" s="96" t="s">
        <v>87</v>
      </c>
      <c r="H11" s="95" t="s">
        <v>88</v>
      </c>
    </row>
    <row r="12" spans="1:12">
      <c r="A12" s="6" t="s">
        <v>89</v>
      </c>
      <c r="B12" s="95">
        <v>587</v>
      </c>
    </row>
    <row r="13" spans="1:12">
      <c r="A13" s="6" t="s">
        <v>90</v>
      </c>
      <c r="B13" s="7"/>
    </row>
    <row r="14" spans="1:12">
      <c r="A14" s="8" t="s">
        <v>91</v>
      </c>
      <c r="B14" s="9"/>
    </row>
    <row r="16" spans="1:12">
      <c r="A16" s="106" t="s">
        <v>92</v>
      </c>
      <c r="B16" s="106" t="s">
        <v>93</v>
      </c>
      <c r="C16" s="106" t="s">
        <v>59</v>
      </c>
      <c r="D16" s="106" t="s">
        <v>94</v>
      </c>
      <c r="E16" s="106" t="s">
        <v>95</v>
      </c>
      <c r="F16" s="117" t="s">
        <v>96</v>
      </c>
      <c r="G16" s="117" t="s">
        <v>97</v>
      </c>
      <c r="H16" s="117" t="s">
        <v>98</v>
      </c>
      <c r="I16" s="117" t="s">
        <v>99</v>
      </c>
      <c r="J16" s="117" t="s">
        <v>100</v>
      </c>
      <c r="K16" s="117" t="s">
        <v>101</v>
      </c>
      <c r="L16" s="118" t="s">
        <v>102</v>
      </c>
    </row>
    <row r="17" spans="1:12">
      <c r="A17" s="107"/>
      <c r="B17" s="107"/>
      <c r="C17" s="107"/>
      <c r="D17" s="107"/>
      <c r="E17" s="107"/>
      <c r="F17" s="116"/>
      <c r="G17" s="116"/>
      <c r="H17" s="116"/>
      <c r="I17" s="116"/>
      <c r="J17" s="116"/>
      <c r="K17" s="116"/>
      <c r="L17" s="116"/>
    </row>
    <row r="18" spans="1:12">
      <c r="A18" s="106" t="s">
        <v>103</v>
      </c>
      <c r="B18" s="106" t="s">
        <v>104</v>
      </c>
      <c r="C18" s="106" t="s">
        <v>105</v>
      </c>
      <c r="D18" s="106" t="s">
        <v>106</v>
      </c>
      <c r="E18" s="106" t="s">
        <v>107</v>
      </c>
      <c r="F18" s="106" t="s">
        <v>108</v>
      </c>
      <c r="G18" s="106" t="s">
        <v>109</v>
      </c>
      <c r="H18" s="106" t="s">
        <v>110</v>
      </c>
      <c r="I18" s="106" t="s">
        <v>111</v>
      </c>
      <c r="J18" s="106" t="s">
        <v>112</v>
      </c>
      <c r="K18" s="106" t="s">
        <v>113</v>
      </c>
      <c r="L18" s="114" t="s">
        <v>114</v>
      </c>
    </row>
    <row r="19" spans="1:12">
      <c r="A19" s="108" t="s">
        <v>115</v>
      </c>
      <c r="B19" s="108" t="s">
        <v>116</v>
      </c>
      <c r="C19" s="108"/>
      <c r="D19" s="108"/>
      <c r="E19" s="108" t="s">
        <v>117</v>
      </c>
      <c r="F19" s="107"/>
      <c r="G19" s="109" t="s">
        <v>118</v>
      </c>
      <c r="H19" s="107" t="s">
        <v>119</v>
      </c>
      <c r="I19" s="108">
        <v>2100</v>
      </c>
      <c r="J19" s="107" t="s">
        <v>120</v>
      </c>
      <c r="K19" s="107" t="s">
        <v>121</v>
      </c>
      <c r="L19" s="107" t="s">
        <v>122</v>
      </c>
    </row>
    <row r="20" spans="1:12">
      <c r="A20" s="108" t="s">
        <v>123</v>
      </c>
      <c r="B20" s="108" t="s">
        <v>124</v>
      </c>
      <c r="C20" s="108"/>
      <c r="D20" s="108"/>
      <c r="E20" s="108" t="s">
        <v>117</v>
      </c>
      <c r="F20" s="107"/>
      <c r="G20" s="109" t="s">
        <v>118</v>
      </c>
      <c r="H20" s="107" t="s">
        <v>125</v>
      </c>
      <c r="I20" s="108">
        <v>2101</v>
      </c>
      <c r="J20" s="107" t="s">
        <v>126</v>
      </c>
      <c r="K20" s="107" t="s">
        <v>127</v>
      </c>
      <c r="L20" s="107" t="s">
        <v>122</v>
      </c>
    </row>
    <row r="21" spans="1:12">
      <c r="A21" s="108" t="s">
        <v>128</v>
      </c>
      <c r="B21" s="108" t="s">
        <v>129</v>
      </c>
      <c r="C21" s="108"/>
      <c r="D21" s="108"/>
      <c r="E21" s="108" t="s">
        <v>117</v>
      </c>
      <c r="F21" s="107"/>
      <c r="G21" s="109" t="s">
        <v>118</v>
      </c>
      <c r="H21" s="107" t="s">
        <v>130</v>
      </c>
      <c r="I21" s="108">
        <v>2102</v>
      </c>
      <c r="J21" s="107" t="s">
        <v>131</v>
      </c>
      <c r="K21" s="107" t="s">
        <v>132</v>
      </c>
      <c r="L21" s="107" t="s">
        <v>122</v>
      </c>
    </row>
    <row r="22" spans="1:12">
      <c r="A22" s="108" t="s">
        <v>133</v>
      </c>
      <c r="B22" s="108" t="s">
        <v>134</v>
      </c>
      <c r="C22" s="108"/>
      <c r="D22" s="108"/>
      <c r="E22" s="108" t="s">
        <v>117</v>
      </c>
      <c r="F22" s="107"/>
      <c r="G22" s="109" t="s">
        <v>118</v>
      </c>
      <c r="H22" s="107" t="s">
        <v>119</v>
      </c>
      <c r="I22" s="108">
        <v>2103</v>
      </c>
      <c r="J22" s="107" t="s">
        <v>135</v>
      </c>
      <c r="K22" s="107" t="s">
        <v>136</v>
      </c>
      <c r="L22" s="107" t="s">
        <v>122</v>
      </c>
    </row>
    <row r="23" spans="1:12">
      <c r="A23" s="108" t="s">
        <v>137</v>
      </c>
      <c r="B23" s="108" t="s">
        <v>138</v>
      </c>
      <c r="C23" s="108"/>
      <c r="D23" s="108"/>
      <c r="E23" s="108" t="s">
        <v>117</v>
      </c>
      <c r="F23" s="107"/>
      <c r="G23" s="109" t="s">
        <v>118</v>
      </c>
      <c r="H23" s="107" t="s">
        <v>119</v>
      </c>
      <c r="I23" s="108">
        <v>2104</v>
      </c>
      <c r="J23" s="107" t="s">
        <v>139</v>
      </c>
      <c r="K23" s="107" t="s">
        <v>140</v>
      </c>
      <c r="L23" s="107" t="s">
        <v>122</v>
      </c>
    </row>
    <row r="24" spans="1:12">
      <c r="A24" s="108" t="s">
        <v>141</v>
      </c>
      <c r="B24" s="108" t="s">
        <v>142</v>
      </c>
      <c r="C24" s="108"/>
      <c r="D24" s="108"/>
      <c r="E24" s="108" t="s">
        <v>117</v>
      </c>
      <c r="F24" s="107"/>
      <c r="G24" s="109" t="s">
        <v>118</v>
      </c>
      <c r="H24" s="107" t="s">
        <v>130</v>
      </c>
      <c r="I24" s="108">
        <v>2105</v>
      </c>
      <c r="J24" s="107" t="s">
        <v>143</v>
      </c>
      <c r="K24" s="107" t="s">
        <v>144</v>
      </c>
      <c r="L24" s="107" t="s">
        <v>122</v>
      </c>
    </row>
    <row r="25" spans="1:12">
      <c r="A25" s="110" t="s">
        <v>145</v>
      </c>
      <c r="B25" s="110" t="s">
        <v>146</v>
      </c>
      <c r="C25" s="110"/>
      <c r="D25" s="110"/>
      <c r="E25" s="110" t="s">
        <v>117</v>
      </c>
      <c r="F25" s="111"/>
      <c r="G25" s="112" t="s">
        <v>118</v>
      </c>
      <c r="H25" s="111" t="s">
        <v>130</v>
      </c>
      <c r="I25" s="119">
        <v>2106</v>
      </c>
      <c r="J25" s="113" t="s">
        <v>147</v>
      </c>
      <c r="K25" s="111" t="s">
        <v>148</v>
      </c>
      <c r="L25" s="111" t="s">
        <v>122</v>
      </c>
    </row>
    <row r="26" spans="1:12">
      <c r="A26" s="108" t="s">
        <v>149</v>
      </c>
      <c r="B26" s="108" t="s">
        <v>150</v>
      </c>
      <c r="C26" s="108"/>
      <c r="D26" s="108"/>
      <c r="E26" s="108" t="s">
        <v>117</v>
      </c>
      <c r="F26" s="107"/>
      <c r="G26" s="109" t="s">
        <v>151</v>
      </c>
      <c r="H26" s="107" t="s">
        <v>130</v>
      </c>
      <c r="I26" s="108">
        <v>2107</v>
      </c>
      <c r="J26" s="107" t="s">
        <v>152</v>
      </c>
      <c r="K26" s="107" t="s">
        <v>153</v>
      </c>
      <c r="L26" s="107" t="s">
        <v>122</v>
      </c>
    </row>
    <row r="27" spans="1:12">
      <c r="A27" s="108" t="s">
        <v>154</v>
      </c>
      <c r="B27" s="108" t="s">
        <v>155</v>
      </c>
      <c r="C27" s="108"/>
      <c r="D27" s="108"/>
      <c r="E27" s="108" t="s">
        <v>117</v>
      </c>
      <c r="F27" s="107"/>
      <c r="G27" s="109" t="s">
        <v>156</v>
      </c>
      <c r="H27" s="107" t="s">
        <v>130</v>
      </c>
      <c r="I27" s="108">
        <v>2108</v>
      </c>
      <c r="J27" s="107" t="s">
        <v>157</v>
      </c>
      <c r="K27" s="107" t="s">
        <v>158</v>
      </c>
      <c r="L27" s="107" t="s">
        <v>122</v>
      </c>
    </row>
    <row r="28" spans="1:12">
      <c r="A28" s="108" t="s">
        <v>159</v>
      </c>
      <c r="B28" s="108" t="s">
        <v>160</v>
      </c>
      <c r="C28" s="108"/>
      <c r="D28" s="108"/>
      <c r="E28" s="108" t="s">
        <v>117</v>
      </c>
      <c r="F28" s="107"/>
      <c r="G28" s="109" t="s">
        <v>118</v>
      </c>
      <c r="H28" s="107" t="s">
        <v>125</v>
      </c>
      <c r="I28" s="108">
        <v>2109</v>
      </c>
      <c r="J28" s="107" t="s">
        <v>161</v>
      </c>
      <c r="K28" s="107" t="s">
        <v>162</v>
      </c>
      <c r="L28" s="107" t="s">
        <v>122</v>
      </c>
    </row>
    <row r="29" spans="1:12">
      <c r="A29" s="108" t="s">
        <v>163</v>
      </c>
      <c r="B29" s="108" t="s">
        <v>164</v>
      </c>
      <c r="C29" s="108"/>
      <c r="D29" s="108"/>
      <c r="E29" s="108" t="s">
        <v>117</v>
      </c>
      <c r="F29" s="107"/>
      <c r="G29" s="109" t="s">
        <v>118</v>
      </c>
      <c r="H29" s="107" t="s">
        <v>130</v>
      </c>
      <c r="I29" s="108">
        <v>2110</v>
      </c>
      <c r="J29" s="107" t="s">
        <v>165</v>
      </c>
      <c r="K29" s="107" t="s">
        <v>166</v>
      </c>
      <c r="L29" s="107" t="s">
        <v>122</v>
      </c>
    </row>
    <row r="30" spans="1:12">
      <c r="A30" s="108" t="s">
        <v>167</v>
      </c>
      <c r="B30" s="108" t="s">
        <v>168</v>
      </c>
      <c r="C30" s="108"/>
      <c r="D30" s="108"/>
      <c r="E30" s="108" t="s">
        <v>117</v>
      </c>
      <c r="F30" s="107"/>
      <c r="G30" s="109" t="s">
        <v>118</v>
      </c>
      <c r="H30" s="107" t="s">
        <v>130</v>
      </c>
      <c r="I30" s="108">
        <v>2111</v>
      </c>
      <c r="J30" s="107" t="s">
        <v>169</v>
      </c>
      <c r="K30" s="107" t="s">
        <v>170</v>
      </c>
      <c r="L30" s="107" t="s">
        <v>122</v>
      </c>
    </row>
    <row r="31" spans="1:12">
      <c r="A31" s="110" t="s">
        <v>171</v>
      </c>
      <c r="B31" s="110" t="s">
        <v>172</v>
      </c>
      <c r="C31" s="110"/>
      <c r="D31" s="110"/>
      <c r="E31" s="110" t="s">
        <v>117</v>
      </c>
      <c r="F31" s="111"/>
      <c r="G31" s="111" t="s">
        <v>151</v>
      </c>
      <c r="H31" s="111" t="s">
        <v>130</v>
      </c>
      <c r="I31" s="110">
        <v>2112</v>
      </c>
      <c r="J31" s="111" t="s">
        <v>173</v>
      </c>
      <c r="K31" s="111" t="s">
        <v>174</v>
      </c>
      <c r="L31" s="111" t="s">
        <v>122</v>
      </c>
    </row>
    <row r="32" spans="1:12">
      <c r="A32" s="110" t="s">
        <v>175</v>
      </c>
      <c r="B32" s="110" t="s">
        <v>176</v>
      </c>
      <c r="C32" s="110"/>
      <c r="D32" s="110"/>
      <c r="E32" s="110" t="s">
        <v>117</v>
      </c>
      <c r="F32" s="111"/>
      <c r="G32" s="111" t="s">
        <v>156</v>
      </c>
      <c r="H32" s="111" t="s">
        <v>130</v>
      </c>
      <c r="I32" s="110">
        <v>2113</v>
      </c>
      <c r="J32" s="111" t="s">
        <v>177</v>
      </c>
      <c r="K32" s="111" t="s">
        <v>178</v>
      </c>
      <c r="L32" s="111" t="s">
        <v>122</v>
      </c>
    </row>
    <row r="33" spans="1:12">
      <c r="A33" s="108" t="s">
        <v>179</v>
      </c>
      <c r="B33" s="108" t="s">
        <v>180</v>
      </c>
      <c r="C33" s="108"/>
      <c r="D33" s="108"/>
      <c r="E33" s="107"/>
      <c r="F33" s="107"/>
      <c r="G33" s="107"/>
      <c r="H33" s="107" t="s">
        <v>125</v>
      </c>
      <c r="I33" s="108">
        <v>2114</v>
      </c>
      <c r="J33" s="107" t="s">
        <v>181</v>
      </c>
      <c r="K33" s="107" t="s">
        <v>182</v>
      </c>
      <c r="L33" s="107" t="s">
        <v>122</v>
      </c>
    </row>
    <row r="34" spans="1:12">
      <c r="A34" s="107"/>
      <c r="B34" s="107"/>
      <c r="C34" s="107"/>
      <c r="D34" s="107"/>
      <c r="E34" s="107"/>
      <c r="F34" s="107"/>
      <c r="G34" s="107"/>
      <c r="H34" s="115"/>
      <c r="I34" s="107"/>
      <c r="J34" s="107"/>
      <c r="K34" s="107"/>
      <c r="L34" s="107"/>
    </row>
    <row r="35" spans="1:12">
      <c r="A35" s="107"/>
      <c r="B35" s="107"/>
      <c r="C35" s="107"/>
      <c r="D35" s="107"/>
      <c r="E35" s="107"/>
      <c r="F35" s="107"/>
      <c r="G35" s="107"/>
      <c r="H35" s="107"/>
      <c r="I35" s="107"/>
      <c r="J35" s="107"/>
      <c r="K35" s="107"/>
      <c r="L35" s="107"/>
    </row>
    <row r="36" spans="1:12">
      <c r="A36" s="107"/>
      <c r="B36" s="107"/>
      <c r="C36" s="107"/>
      <c r="D36" s="107"/>
      <c r="E36" s="107"/>
      <c r="F36" s="107"/>
      <c r="G36" s="107"/>
      <c r="H36" s="107"/>
      <c r="I36" s="107"/>
      <c r="J36" s="107"/>
      <c r="K36" s="107"/>
      <c r="L36" s="107"/>
    </row>
    <row r="37" spans="1:12">
      <c r="A37" s="107"/>
      <c r="B37" s="107"/>
      <c r="C37" s="107"/>
      <c r="D37" s="107"/>
      <c r="E37" s="107"/>
      <c r="F37" s="107"/>
      <c r="G37" s="107"/>
      <c r="H37" s="107"/>
      <c r="I37" s="107"/>
      <c r="J37" s="107"/>
      <c r="K37" s="107"/>
      <c r="L37" s="107"/>
    </row>
    <row r="38" spans="1:12">
      <c r="A38" s="107"/>
      <c r="B38" s="107"/>
      <c r="C38" s="107"/>
      <c r="D38" s="107"/>
      <c r="E38" s="107"/>
      <c r="F38" s="107"/>
      <c r="G38" s="107"/>
      <c r="H38" s="107"/>
      <c r="I38" s="107"/>
      <c r="J38" s="107"/>
      <c r="K38" s="107"/>
      <c r="L38" s="107"/>
    </row>
    <row r="39" spans="1:12">
      <c r="A39" s="6"/>
      <c r="B39" s="1"/>
      <c r="C39" s="1"/>
      <c r="D39" s="1"/>
      <c r="E39" s="7"/>
      <c r="F39" s="1"/>
      <c r="G39" s="1"/>
      <c r="H39" s="1"/>
      <c r="I39" s="1"/>
      <c r="J39" s="1"/>
      <c r="K39" s="1"/>
      <c r="L39" s="1"/>
    </row>
    <row r="40" spans="1:12">
      <c r="A40" s="6"/>
      <c r="B40" s="1"/>
      <c r="C40" s="1"/>
      <c r="D40" s="1"/>
      <c r="E40" s="7"/>
      <c r="F40" s="1"/>
      <c r="G40" s="1"/>
      <c r="H40" s="1"/>
      <c r="I40" s="1"/>
      <c r="J40" s="1"/>
      <c r="K40" s="1"/>
      <c r="L40" s="1"/>
    </row>
    <row r="41" spans="1:12">
      <c r="A41" s="6"/>
      <c r="B41" s="1"/>
      <c r="C41" s="1"/>
      <c r="D41" s="1"/>
      <c r="E41" s="7"/>
      <c r="F41" s="1"/>
      <c r="G41" s="1"/>
      <c r="H41" s="1"/>
      <c r="I41" s="1"/>
      <c r="J41" s="1"/>
      <c r="K41" s="1"/>
      <c r="L41" s="1"/>
    </row>
    <row r="42" spans="1:12">
      <c r="A42" s="6"/>
      <c r="B42" s="1"/>
      <c r="C42" s="1"/>
      <c r="D42" s="1"/>
      <c r="E42" s="7"/>
      <c r="F42" s="1"/>
      <c r="G42" s="1"/>
      <c r="H42" s="1"/>
      <c r="I42" s="1"/>
      <c r="J42" s="1"/>
      <c r="K42" s="1"/>
      <c r="L42" s="1"/>
    </row>
    <row r="43" spans="1:12">
      <c r="A43" s="6"/>
      <c r="B43" s="1"/>
      <c r="C43" s="1"/>
      <c r="D43" s="1"/>
      <c r="E43" s="7"/>
      <c r="F43" s="1"/>
      <c r="G43" s="1"/>
      <c r="H43" s="1"/>
      <c r="I43" s="1"/>
      <c r="J43" s="1"/>
      <c r="K43" s="1"/>
      <c r="L43" s="1"/>
    </row>
    <row r="44" spans="1:12">
      <c r="A44" s="6"/>
      <c r="B44" s="1"/>
      <c r="C44" s="1"/>
      <c r="D44" s="1"/>
      <c r="E44" s="7"/>
      <c r="F44" s="1"/>
      <c r="G44" s="1"/>
      <c r="H44" s="1"/>
      <c r="I44" s="1"/>
      <c r="J44" s="1"/>
      <c r="K44" s="1"/>
      <c r="L44" s="1"/>
    </row>
    <row r="45" spans="1:12">
      <c r="A45" s="8"/>
      <c r="B45" s="10"/>
      <c r="C45" s="10"/>
      <c r="D45" s="10"/>
      <c r="E45" s="9"/>
      <c r="F45" s="10"/>
      <c r="G45" s="10"/>
      <c r="H45" s="10"/>
      <c r="I45" s="10"/>
      <c r="J45" s="10"/>
      <c r="K45" s="10"/>
      <c r="L45" s="10"/>
    </row>
  </sheetData>
  <dataConsolidate/>
  <phoneticPr fontId="13" type="noConversion"/>
  <hyperlinks>
    <hyperlink ref="H10" r:id="rId1" xr:uid="{AC63BBE4-FD7B-4B39-896E-3A9FD4EF776D}"/>
  </hyperlinks>
  <pageMargins left="0.7" right="0.7" top="0.78740157499999996" bottom="0.78740157499999996" header="0.3" footer="0.3"/>
  <pageSetup paperSize="9" orientation="landscape"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2B7DD-7B51-4A23-A3FC-EFDE2059A814}">
  <dimension ref="A1:C31"/>
  <sheetViews>
    <sheetView workbookViewId="0">
      <selection activeCell="A31" sqref="A31"/>
    </sheetView>
  </sheetViews>
  <sheetFormatPr baseColWidth="10" defaultColWidth="11.44140625" defaultRowHeight="14.4"/>
  <cols>
    <col min="1" max="1" width="36.33203125" customWidth="1"/>
    <col min="2" max="2" width="44.5546875" customWidth="1"/>
    <col min="3" max="3" width="13" customWidth="1"/>
  </cols>
  <sheetData>
    <row r="1" spans="1:3" ht="20.399999999999999" thickBot="1">
      <c r="A1" s="186" t="s">
        <v>183</v>
      </c>
      <c r="B1" s="186" t="s">
        <v>184</v>
      </c>
      <c r="C1" s="187" t="s">
        <v>185</v>
      </c>
    </row>
    <row r="2" spans="1:3" ht="15" thickTop="1">
      <c r="A2" t="s">
        <v>186</v>
      </c>
      <c r="B2" t="s">
        <v>187</v>
      </c>
      <c r="C2" t="s">
        <v>188</v>
      </c>
    </row>
    <row r="3" spans="1:3">
      <c r="A3" t="s">
        <v>189</v>
      </c>
      <c r="B3" t="s">
        <v>187</v>
      </c>
      <c r="C3" t="s">
        <v>188</v>
      </c>
    </row>
    <row r="4" spans="1:3">
      <c r="A4" t="s">
        <v>190</v>
      </c>
      <c r="B4" t="s">
        <v>191</v>
      </c>
      <c r="C4" t="s">
        <v>188</v>
      </c>
    </row>
    <row r="5" spans="1:3">
      <c r="A5" t="s">
        <v>192</v>
      </c>
      <c r="B5" t="s">
        <v>187</v>
      </c>
      <c r="C5" t="s">
        <v>188</v>
      </c>
    </row>
    <row r="6" spans="1:3">
      <c r="A6" t="s">
        <v>193</v>
      </c>
      <c r="B6" t="s">
        <v>187</v>
      </c>
      <c r="C6" t="s">
        <v>188</v>
      </c>
    </row>
    <row r="7" spans="1:3">
      <c r="A7" t="s">
        <v>194</v>
      </c>
      <c r="B7" t="s">
        <v>191</v>
      </c>
      <c r="C7" t="s">
        <v>188</v>
      </c>
    </row>
    <row r="8" spans="1:3">
      <c r="A8" t="s">
        <v>195</v>
      </c>
      <c r="B8" t="s">
        <v>196</v>
      </c>
      <c r="C8" t="s">
        <v>188</v>
      </c>
    </row>
    <row r="9" spans="1:3">
      <c r="A9" t="s">
        <v>197</v>
      </c>
      <c r="B9" t="s">
        <v>196</v>
      </c>
      <c r="C9" t="s">
        <v>188</v>
      </c>
    </row>
    <row r="10" spans="1:3">
      <c r="A10" t="s">
        <v>198</v>
      </c>
      <c r="B10" t="s">
        <v>196</v>
      </c>
      <c r="C10" t="s">
        <v>188</v>
      </c>
    </row>
    <row r="11" spans="1:3">
      <c r="A11" t="s">
        <v>199</v>
      </c>
      <c r="B11" t="s">
        <v>196</v>
      </c>
      <c r="C11" t="s">
        <v>188</v>
      </c>
    </row>
    <row r="13" spans="1:3">
      <c r="A13" t="s">
        <v>200</v>
      </c>
      <c r="B13" t="s">
        <v>191</v>
      </c>
      <c r="C13" t="s">
        <v>188</v>
      </c>
    </row>
    <row r="14" spans="1:3">
      <c r="A14" t="s">
        <v>201</v>
      </c>
      <c r="B14" t="s">
        <v>191</v>
      </c>
      <c r="C14" t="s">
        <v>188</v>
      </c>
    </row>
    <row r="15" spans="1:3">
      <c r="A15" t="s">
        <v>200</v>
      </c>
      <c r="B15" t="s">
        <v>202</v>
      </c>
      <c r="C15" t="s">
        <v>188</v>
      </c>
    </row>
    <row r="16" spans="1:3">
      <c r="A16" t="s">
        <v>201</v>
      </c>
      <c r="B16" t="s">
        <v>202</v>
      </c>
      <c r="C16" t="s">
        <v>188</v>
      </c>
    </row>
    <row r="18" spans="1:3">
      <c r="A18" t="s">
        <v>203</v>
      </c>
      <c r="B18" t="s">
        <v>204</v>
      </c>
      <c r="C18" t="s">
        <v>188</v>
      </c>
    </row>
    <row r="19" spans="1:3">
      <c r="A19" t="s">
        <v>205</v>
      </c>
      <c r="B19" t="s">
        <v>204</v>
      </c>
      <c r="C19" t="s">
        <v>188</v>
      </c>
    </row>
    <row r="21" spans="1:3">
      <c r="A21" t="s">
        <v>206</v>
      </c>
      <c r="B21" t="s">
        <v>196</v>
      </c>
      <c r="C21" t="s">
        <v>188</v>
      </c>
    </row>
    <row r="23" spans="1:3">
      <c r="A23" t="s">
        <v>207</v>
      </c>
      <c r="B23" s="185" t="s">
        <v>208</v>
      </c>
      <c r="C23" t="s">
        <v>188</v>
      </c>
    </row>
    <row r="26" spans="1:3">
      <c r="A26" t="s">
        <v>209</v>
      </c>
      <c r="B26" t="s">
        <v>204</v>
      </c>
      <c r="C26" t="s">
        <v>188</v>
      </c>
    </row>
    <row r="27" spans="1:3">
      <c r="A27" t="s">
        <v>210</v>
      </c>
      <c r="B27" t="s">
        <v>211</v>
      </c>
      <c r="C27" t="s">
        <v>188</v>
      </c>
    </row>
    <row r="29" spans="1:3">
      <c r="A29" t="s">
        <v>212</v>
      </c>
      <c r="B29" t="s">
        <v>213</v>
      </c>
    </row>
    <row r="31" spans="1:3">
      <c r="A31" t="s">
        <v>214</v>
      </c>
      <c r="B31" t="s">
        <v>213</v>
      </c>
    </row>
  </sheetData>
  <phoneticPr fontId="13" type="noConversion"/>
  <hyperlinks>
    <hyperlink ref="B23" r:id="rId1" xr:uid="{CC01BD4E-32B1-493A-A419-0BE54016BEB0}"/>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N122"/>
  <sheetViews>
    <sheetView topLeftCell="B48" zoomScaleNormal="100" workbookViewId="0">
      <selection activeCell="K57" sqref="K57"/>
    </sheetView>
  </sheetViews>
  <sheetFormatPr baseColWidth="10" defaultColWidth="11.44140625" defaultRowHeight="14.4"/>
  <cols>
    <col min="1" max="1" width="33.88671875" style="58" bestFit="1" customWidth="1"/>
    <col min="2" max="2" width="19.5546875" style="58" customWidth="1"/>
    <col min="3" max="3" width="16.109375" style="58" bestFit="1" customWidth="1"/>
    <col min="4" max="4" width="17.88671875" style="58" customWidth="1"/>
    <col min="5" max="5" width="21.6640625" style="58" customWidth="1"/>
    <col min="6" max="6" width="22.5546875" style="58" customWidth="1"/>
    <col min="7" max="7" width="29.88671875" style="58" bestFit="1" customWidth="1"/>
    <col min="8" max="10" width="16.33203125" style="58" bestFit="1" customWidth="1"/>
    <col min="11" max="11" width="16.44140625" style="58" bestFit="1" customWidth="1"/>
    <col min="12" max="13" width="16.109375" style="58" bestFit="1" customWidth="1"/>
    <col min="14" max="14" width="17.5546875" style="58" customWidth="1"/>
    <col min="15" max="16384" width="11.44140625" style="58"/>
  </cols>
  <sheetData>
    <row r="1" spans="1:14" ht="43.2">
      <c r="A1" s="57" t="s">
        <v>215</v>
      </c>
      <c r="B1" s="57" t="s">
        <v>216</v>
      </c>
      <c r="C1" s="57" t="s">
        <v>217</v>
      </c>
      <c r="D1" s="57" t="s">
        <v>218</v>
      </c>
      <c r="E1" s="139" t="s">
        <v>219</v>
      </c>
      <c r="F1" s="57" t="s">
        <v>220</v>
      </c>
      <c r="G1" s="57" t="s">
        <v>221</v>
      </c>
      <c r="H1" s="57" t="s">
        <v>222</v>
      </c>
      <c r="I1" s="58" t="s">
        <v>223</v>
      </c>
      <c r="J1" s="59" t="s">
        <v>224</v>
      </c>
      <c r="K1" s="59" t="s">
        <v>225</v>
      </c>
      <c r="L1" s="59" t="s">
        <v>226</v>
      </c>
    </row>
    <row r="2" spans="1:14" ht="15" customHeight="1">
      <c r="A2" s="60" t="s">
        <v>227</v>
      </c>
      <c r="C2" s="92" t="s">
        <v>228</v>
      </c>
      <c r="D2" s="58" t="s">
        <v>229</v>
      </c>
      <c r="E2" s="135"/>
      <c r="H2" s="61" t="s">
        <v>230</v>
      </c>
      <c r="I2" s="59"/>
      <c r="M2" s="59"/>
      <c r="N2" s="59"/>
    </row>
    <row r="3" spans="1:14">
      <c r="A3" s="60" t="s">
        <v>231</v>
      </c>
      <c r="B3" s="61">
        <v>4096</v>
      </c>
      <c r="C3" s="61" t="s">
        <v>232</v>
      </c>
      <c r="D3" s="58" t="s">
        <v>233</v>
      </c>
      <c r="E3" s="133" t="str">
        <f t="shared" ref="E3:E14" si="0">CONCATENATE($I$1,":",L3,IF(L3="",":/","::/"),K3)</f>
        <v>2a0c:14c0:7:E0::/59</v>
      </c>
      <c r="H3" s="61" t="s">
        <v>234</v>
      </c>
      <c r="I3" s="62"/>
      <c r="J3" s="63">
        <v>224</v>
      </c>
      <c r="K3" s="63">
        <v>59</v>
      </c>
      <c r="L3" s="62" t="str">
        <f t="shared" ref="L3:L12" si="1">IF(J3=0,"",DEC2HEX(J3))</f>
        <v>E0</v>
      </c>
      <c r="M3" s="62"/>
      <c r="N3" s="62"/>
    </row>
    <row r="4" spans="1:14">
      <c r="A4" s="60" t="s">
        <v>235</v>
      </c>
      <c r="B4" s="61">
        <v>512</v>
      </c>
      <c r="C4" s="61" t="s">
        <v>236</v>
      </c>
      <c r="D4" s="58" t="s">
        <v>237</v>
      </c>
      <c r="E4" s="133" t="str">
        <f t="shared" si="0"/>
        <v>2a0c:14c0:7:B4::/62</v>
      </c>
      <c r="H4" s="61" t="s">
        <v>238</v>
      </c>
      <c r="I4" s="62"/>
      <c r="J4" s="63">
        <v>180</v>
      </c>
      <c r="K4" s="63">
        <v>62</v>
      </c>
      <c r="L4" s="62" t="str">
        <f t="shared" si="1"/>
        <v>B4</v>
      </c>
      <c r="M4" s="62"/>
    </row>
    <row r="5" spans="1:14">
      <c r="A5" s="60" t="s">
        <v>239</v>
      </c>
      <c r="B5" s="61">
        <v>256</v>
      </c>
      <c r="C5" s="61" t="s">
        <v>240</v>
      </c>
      <c r="D5" s="58" t="s">
        <v>241</v>
      </c>
      <c r="E5" s="133" t="str">
        <f t="shared" si="0"/>
        <v>2a0c:14c0:7::/60</v>
      </c>
      <c r="F5" s="64" t="s">
        <v>242</v>
      </c>
      <c r="G5" s="64" t="s">
        <v>242</v>
      </c>
      <c r="H5" s="61" t="s">
        <v>243</v>
      </c>
      <c r="I5" s="61"/>
      <c r="J5" s="63">
        <v>0</v>
      </c>
      <c r="K5" s="63">
        <v>60</v>
      </c>
      <c r="L5" s="62" t="str">
        <f t="shared" si="1"/>
        <v/>
      </c>
    </row>
    <row r="6" spans="1:14">
      <c r="A6" s="60" t="s">
        <v>244</v>
      </c>
      <c r="B6" s="61">
        <v>256</v>
      </c>
      <c r="C6" s="61" t="s">
        <v>245</v>
      </c>
      <c r="D6" s="58" t="s">
        <v>246</v>
      </c>
      <c r="E6" s="133" t="str">
        <f t="shared" si="0"/>
        <v>2a0c:14c0:7:10::/60</v>
      </c>
      <c r="F6" s="64" t="s">
        <v>242</v>
      </c>
      <c r="G6" s="64" t="s">
        <v>242</v>
      </c>
      <c r="H6" s="61" t="s">
        <v>247</v>
      </c>
      <c r="J6" s="63">
        <v>16</v>
      </c>
      <c r="K6" s="63">
        <v>60</v>
      </c>
      <c r="L6" s="62" t="str">
        <f t="shared" si="1"/>
        <v>10</v>
      </c>
    </row>
    <row r="7" spans="1:14">
      <c r="A7" s="60" t="s">
        <v>248</v>
      </c>
      <c r="B7" s="61">
        <v>256</v>
      </c>
      <c r="C7" s="61" t="s">
        <v>249</v>
      </c>
      <c r="D7" s="58" t="s">
        <v>250</v>
      </c>
      <c r="E7" s="133" t="str">
        <f t="shared" si="0"/>
        <v>2a0c:14c0:7:20::/60</v>
      </c>
      <c r="F7" s="64" t="s">
        <v>242</v>
      </c>
      <c r="G7" s="64" t="s">
        <v>242</v>
      </c>
      <c r="H7" s="61" t="s">
        <v>251</v>
      </c>
      <c r="J7" s="63">
        <v>32</v>
      </c>
      <c r="K7" s="63">
        <v>60</v>
      </c>
      <c r="L7" s="62" t="str">
        <f t="shared" si="1"/>
        <v>20</v>
      </c>
    </row>
    <row r="8" spans="1:14" ht="28.8">
      <c r="A8" s="65" t="s">
        <v>252</v>
      </c>
      <c r="B8" s="61">
        <v>256</v>
      </c>
      <c r="C8" s="61" t="s">
        <v>253</v>
      </c>
      <c r="D8" s="58" t="s">
        <v>254</v>
      </c>
      <c r="E8" s="133" t="str">
        <f t="shared" si="0"/>
        <v>2a0c:14c0:7:30::/60</v>
      </c>
      <c r="F8" s="64" t="s">
        <v>242</v>
      </c>
      <c r="G8" s="64" t="s">
        <v>242</v>
      </c>
      <c r="H8" s="61" t="s">
        <v>255</v>
      </c>
      <c r="J8" s="63">
        <v>48</v>
      </c>
      <c r="K8" s="63">
        <v>60</v>
      </c>
      <c r="L8" s="62" t="str">
        <f t="shared" si="1"/>
        <v>30</v>
      </c>
    </row>
    <row r="9" spans="1:14">
      <c r="A9" s="60" t="s">
        <v>256</v>
      </c>
      <c r="B9" s="61">
        <v>256</v>
      </c>
      <c r="C9" s="61" t="s">
        <v>257</v>
      </c>
      <c r="D9" s="58" t="s">
        <v>258</v>
      </c>
      <c r="E9" s="133" t="str">
        <f t="shared" si="0"/>
        <v>2a0c:14c0:7:48::/61</v>
      </c>
      <c r="F9" s="64" t="s">
        <v>242</v>
      </c>
      <c r="G9" s="64" t="s">
        <v>242</v>
      </c>
      <c r="H9" s="61" t="s">
        <v>259</v>
      </c>
      <c r="J9" s="63">
        <v>72</v>
      </c>
      <c r="K9" s="63">
        <v>61</v>
      </c>
      <c r="L9" s="62" t="str">
        <f t="shared" si="1"/>
        <v>48</v>
      </c>
    </row>
    <row r="10" spans="1:14">
      <c r="A10" s="60" t="s">
        <v>260</v>
      </c>
      <c r="B10" s="61">
        <v>2048</v>
      </c>
      <c r="C10" s="64" t="s">
        <v>261</v>
      </c>
      <c r="D10" s="58" t="s">
        <v>262</v>
      </c>
      <c r="E10" s="133" t="str">
        <f t="shared" si="0"/>
        <v>2a0c:14c0:7:C0::/59</v>
      </c>
      <c r="F10" s="64" t="s">
        <v>242</v>
      </c>
      <c r="G10" s="64" t="s">
        <v>242</v>
      </c>
      <c r="H10" s="61" t="s">
        <v>263</v>
      </c>
      <c r="J10" s="63">
        <v>192</v>
      </c>
      <c r="K10" s="63">
        <v>59</v>
      </c>
      <c r="L10" s="62" t="str">
        <f t="shared" si="1"/>
        <v>C0</v>
      </c>
    </row>
    <row r="11" spans="1:14">
      <c r="A11" s="60" t="s">
        <v>264</v>
      </c>
      <c r="B11" s="61">
        <v>256</v>
      </c>
      <c r="C11" s="61" t="s">
        <v>265</v>
      </c>
      <c r="D11" s="58" t="s">
        <v>266</v>
      </c>
      <c r="E11" s="133" t="str">
        <f t="shared" si="0"/>
        <v>2a0c:14c0:7:40::/61</v>
      </c>
      <c r="F11" s="64" t="s">
        <v>242</v>
      </c>
      <c r="G11" s="64" t="s">
        <v>242</v>
      </c>
      <c r="H11" s="61" t="s">
        <v>267</v>
      </c>
      <c r="J11" s="63">
        <v>64</v>
      </c>
      <c r="K11" s="63">
        <v>61</v>
      </c>
      <c r="L11" s="62" t="str">
        <f t="shared" si="1"/>
        <v>40</v>
      </c>
    </row>
    <row r="12" spans="1:14">
      <c r="A12" s="60" t="s">
        <v>268</v>
      </c>
      <c r="B12" s="61">
        <v>256</v>
      </c>
      <c r="C12" s="61" t="s">
        <v>269</v>
      </c>
      <c r="D12" s="58" t="s">
        <v>270</v>
      </c>
      <c r="E12" s="133" t="str">
        <f t="shared" si="0"/>
        <v>2a0c:14c0:7:B8::/61</v>
      </c>
      <c r="F12" s="64" t="s">
        <v>242</v>
      </c>
      <c r="G12" s="64" t="s">
        <v>242</v>
      </c>
      <c r="H12" s="61" t="s">
        <v>271</v>
      </c>
      <c r="J12" s="63">
        <v>184</v>
      </c>
      <c r="K12" s="63">
        <v>61</v>
      </c>
      <c r="L12" s="62" t="str">
        <f t="shared" si="1"/>
        <v>B8</v>
      </c>
    </row>
    <row r="13" spans="1:14">
      <c r="A13" s="60" t="s">
        <v>272</v>
      </c>
      <c r="B13" s="61">
        <v>1024</v>
      </c>
      <c r="C13" s="61" t="s">
        <v>273</v>
      </c>
      <c r="D13" s="58" t="s">
        <v>274</v>
      </c>
      <c r="E13" s="133" t="str">
        <f t="shared" si="0"/>
        <v>2a0c:14c0:7:B0::/62</v>
      </c>
      <c r="F13" s="64" t="s">
        <v>242</v>
      </c>
      <c r="G13" s="64" t="s">
        <v>242</v>
      </c>
      <c r="H13" s="61" t="s">
        <v>275</v>
      </c>
      <c r="J13" s="63">
        <v>176</v>
      </c>
      <c r="K13" s="63">
        <v>62</v>
      </c>
      <c r="L13" s="62" t="s">
        <v>276</v>
      </c>
    </row>
    <row r="14" spans="1:14">
      <c r="A14" s="60" t="s">
        <v>277</v>
      </c>
      <c r="B14" s="61">
        <v>2048</v>
      </c>
      <c r="C14" s="61" t="s">
        <v>278</v>
      </c>
      <c r="D14" s="58" t="s">
        <v>279</v>
      </c>
      <c r="E14" s="133" t="str">
        <f t="shared" si="0"/>
        <v>2a0c:14c0:7:B0::/62</v>
      </c>
      <c r="F14" s="64" t="s">
        <v>242</v>
      </c>
      <c r="G14" s="64" t="s">
        <v>242</v>
      </c>
      <c r="H14" s="61" t="s">
        <v>280</v>
      </c>
      <c r="J14" s="63">
        <v>168</v>
      </c>
      <c r="K14" s="63">
        <v>62</v>
      </c>
      <c r="L14" s="62" t="s">
        <v>276</v>
      </c>
    </row>
    <row r="15" spans="1:14" s="135" customFormat="1">
      <c r="A15" s="130" t="s">
        <v>281</v>
      </c>
      <c r="B15" s="131"/>
      <c r="C15" s="132" t="s">
        <v>228</v>
      </c>
      <c r="E15" s="133"/>
      <c r="F15" s="134"/>
      <c r="G15" s="134"/>
      <c r="H15" s="131" t="s">
        <v>282</v>
      </c>
      <c r="J15" s="136"/>
      <c r="K15" s="136"/>
      <c r="L15" s="133"/>
    </row>
    <row r="16" spans="1:14">
      <c r="A16" s="141" t="s">
        <v>283</v>
      </c>
      <c r="C16" s="61" t="s">
        <v>284</v>
      </c>
      <c r="D16" s="58" t="s">
        <v>285</v>
      </c>
      <c r="E16" s="133" t="str">
        <f>CONCATENATE($I$1,":",L16,IF(L16="",":/","::/"),K16)</f>
        <v>2a0c:14c0:7:ff00::/56</v>
      </c>
      <c r="F16" s="64" t="s">
        <v>242</v>
      </c>
      <c r="G16" s="64" t="s">
        <v>242</v>
      </c>
      <c r="H16" s="61" t="s">
        <v>286</v>
      </c>
      <c r="K16" s="58">
        <v>56</v>
      </c>
      <c r="L16" s="58" t="s">
        <v>287</v>
      </c>
    </row>
    <row r="17" spans="1:14">
      <c r="A17" s="142" t="s">
        <v>288</v>
      </c>
      <c r="H17" s="58" t="s">
        <v>289</v>
      </c>
    </row>
    <row r="19" spans="1:14" ht="46.8">
      <c r="A19" s="66" t="s">
        <v>290</v>
      </c>
      <c r="B19" s="67" t="s">
        <v>291</v>
      </c>
      <c r="C19" s="67" t="s">
        <v>292</v>
      </c>
      <c r="D19" s="67" t="s">
        <v>293</v>
      </c>
      <c r="E19" s="67" t="s">
        <v>294</v>
      </c>
      <c r="F19" s="67" t="s">
        <v>295</v>
      </c>
      <c r="G19" s="67" t="s">
        <v>296</v>
      </c>
      <c r="H19" s="67" t="s">
        <v>297</v>
      </c>
      <c r="I19" s="67" t="s">
        <v>298</v>
      </c>
      <c r="J19" s="67" t="s">
        <v>299</v>
      </c>
      <c r="K19" s="67" t="s">
        <v>300</v>
      </c>
      <c r="L19" s="67" t="s">
        <v>301</v>
      </c>
      <c r="M19" s="67" t="s">
        <v>302</v>
      </c>
      <c r="N19" s="67" t="s">
        <v>281</v>
      </c>
    </row>
    <row r="20" spans="1:14" ht="15.6">
      <c r="A20" s="68" t="s">
        <v>227</v>
      </c>
      <c r="B20" s="69"/>
      <c r="C20" s="70" t="s">
        <v>303</v>
      </c>
      <c r="D20" s="70" t="s">
        <v>303</v>
      </c>
      <c r="E20" s="71" t="s">
        <v>304</v>
      </c>
      <c r="F20" s="71" t="s">
        <v>304</v>
      </c>
      <c r="G20" s="71" t="s">
        <v>304</v>
      </c>
      <c r="H20" s="71" t="s">
        <v>304</v>
      </c>
      <c r="I20" s="70" t="s">
        <v>303</v>
      </c>
      <c r="J20" s="70" t="s">
        <v>303</v>
      </c>
      <c r="K20" s="70" t="s">
        <v>303</v>
      </c>
      <c r="L20" s="70" t="s">
        <v>303</v>
      </c>
      <c r="M20" s="70" t="s">
        <v>303</v>
      </c>
      <c r="N20" s="70" t="s">
        <v>303</v>
      </c>
    </row>
    <row r="21" spans="1:14" ht="31.2">
      <c r="A21" s="72" t="s">
        <v>305</v>
      </c>
      <c r="B21" s="71" t="s">
        <v>304</v>
      </c>
      <c r="C21" s="69"/>
      <c r="D21" s="70" t="s">
        <v>303</v>
      </c>
      <c r="E21" s="71" t="s">
        <v>304</v>
      </c>
      <c r="F21" s="71" t="s">
        <v>304</v>
      </c>
      <c r="G21" s="71" t="s">
        <v>304</v>
      </c>
      <c r="H21" s="71" t="s">
        <v>304</v>
      </c>
      <c r="I21" s="71" t="s">
        <v>304</v>
      </c>
      <c r="J21" s="70" t="s">
        <v>303</v>
      </c>
      <c r="K21" s="70" t="s">
        <v>303</v>
      </c>
      <c r="L21" s="70" t="s">
        <v>303</v>
      </c>
      <c r="M21" s="70" t="s">
        <v>303</v>
      </c>
      <c r="N21" s="70" t="s">
        <v>303</v>
      </c>
    </row>
    <row r="22" spans="1:14" ht="31.2">
      <c r="A22" s="72" t="s">
        <v>235</v>
      </c>
      <c r="B22" s="71" t="s">
        <v>304</v>
      </c>
      <c r="C22" s="70" t="s">
        <v>303</v>
      </c>
      <c r="D22" s="69"/>
      <c r="E22" s="71" t="s">
        <v>304</v>
      </c>
      <c r="F22" s="71" t="s">
        <v>304</v>
      </c>
      <c r="G22" s="71" t="s">
        <v>304</v>
      </c>
      <c r="H22" s="71" t="s">
        <v>304</v>
      </c>
      <c r="I22" s="71" t="s">
        <v>304</v>
      </c>
      <c r="J22" s="70" t="s">
        <v>303</v>
      </c>
      <c r="K22" s="70" t="s">
        <v>303</v>
      </c>
      <c r="L22" s="71" t="s">
        <v>304</v>
      </c>
      <c r="M22" s="71" t="s">
        <v>304</v>
      </c>
      <c r="N22" s="70" t="s">
        <v>303</v>
      </c>
    </row>
    <row r="23" spans="1:14" ht="15.6">
      <c r="A23" s="68" t="s">
        <v>239</v>
      </c>
      <c r="B23" s="71" t="s">
        <v>304</v>
      </c>
      <c r="C23" s="71" t="s">
        <v>304</v>
      </c>
      <c r="D23" s="71" t="s">
        <v>304</v>
      </c>
      <c r="E23" s="69"/>
      <c r="F23" s="70" t="s">
        <v>306</v>
      </c>
      <c r="G23" s="70" t="s">
        <v>306</v>
      </c>
      <c r="H23" s="70" t="s">
        <v>306</v>
      </c>
      <c r="I23" s="70" t="s">
        <v>306</v>
      </c>
      <c r="J23" s="71" t="s">
        <v>307</v>
      </c>
      <c r="K23" s="71" t="s">
        <v>307</v>
      </c>
      <c r="L23" s="70" t="s">
        <v>306</v>
      </c>
      <c r="M23" s="70" t="s">
        <v>303</v>
      </c>
      <c r="N23" s="71" t="s">
        <v>304</v>
      </c>
    </row>
    <row r="24" spans="1:14" ht="15.6">
      <c r="A24" s="68" t="s">
        <v>244</v>
      </c>
      <c r="B24" s="71" t="s">
        <v>304</v>
      </c>
      <c r="C24" s="71" t="s">
        <v>304</v>
      </c>
      <c r="D24" s="71" t="s">
        <v>304</v>
      </c>
      <c r="E24" s="70" t="s">
        <v>306</v>
      </c>
      <c r="F24" s="69"/>
      <c r="G24" s="70" t="s">
        <v>306</v>
      </c>
      <c r="H24" s="70" t="s">
        <v>306</v>
      </c>
      <c r="I24" s="70" t="s">
        <v>306</v>
      </c>
      <c r="J24" s="71" t="s">
        <v>307</v>
      </c>
      <c r="K24" s="71" t="s">
        <v>307</v>
      </c>
      <c r="L24" s="70" t="s">
        <v>306</v>
      </c>
      <c r="M24" s="70" t="s">
        <v>303</v>
      </c>
      <c r="N24" s="71" t="s">
        <v>304</v>
      </c>
    </row>
    <row r="25" spans="1:14" ht="15.6">
      <c r="A25" s="68" t="s">
        <v>248</v>
      </c>
      <c r="B25" s="71" t="s">
        <v>304</v>
      </c>
      <c r="C25" s="71" t="s">
        <v>304</v>
      </c>
      <c r="D25" s="71" t="s">
        <v>304</v>
      </c>
      <c r="E25" s="70" t="s">
        <v>306</v>
      </c>
      <c r="F25" s="70" t="s">
        <v>306</v>
      </c>
      <c r="G25" s="69"/>
      <c r="H25" s="70" t="s">
        <v>306</v>
      </c>
      <c r="I25" s="70" t="s">
        <v>306</v>
      </c>
      <c r="J25" s="71" t="s">
        <v>307</v>
      </c>
      <c r="K25" s="71" t="s">
        <v>307</v>
      </c>
      <c r="L25" s="70" t="s">
        <v>306</v>
      </c>
      <c r="M25" s="70" t="s">
        <v>303</v>
      </c>
      <c r="N25" s="71" t="s">
        <v>304</v>
      </c>
    </row>
    <row r="26" spans="1:14" ht="31.2">
      <c r="A26" s="73" t="s">
        <v>252</v>
      </c>
      <c r="B26" s="71" t="s">
        <v>304</v>
      </c>
      <c r="C26" s="71" t="s">
        <v>304</v>
      </c>
      <c r="D26" s="71" t="s">
        <v>304</v>
      </c>
      <c r="E26" s="70" t="s">
        <v>306</v>
      </c>
      <c r="F26" s="70" t="s">
        <v>306</v>
      </c>
      <c r="G26" s="70" t="s">
        <v>306</v>
      </c>
      <c r="H26" s="69"/>
      <c r="I26" s="70" t="s">
        <v>306</v>
      </c>
      <c r="J26" s="71" t="s">
        <v>307</v>
      </c>
      <c r="K26" s="71" t="s">
        <v>307</v>
      </c>
      <c r="L26" s="70" t="s">
        <v>306</v>
      </c>
      <c r="M26" s="70" t="s">
        <v>303</v>
      </c>
      <c r="N26" s="71" t="s">
        <v>304</v>
      </c>
    </row>
    <row r="27" spans="1:14" ht="15.6">
      <c r="A27" s="68" t="s">
        <v>264</v>
      </c>
      <c r="B27" s="71" t="s">
        <v>304</v>
      </c>
      <c r="C27" s="70" t="s">
        <v>303</v>
      </c>
      <c r="D27" s="70" t="s">
        <v>303</v>
      </c>
      <c r="E27" s="71" t="s">
        <v>307</v>
      </c>
      <c r="F27" s="71" t="s">
        <v>307</v>
      </c>
      <c r="G27" s="71" t="s">
        <v>307</v>
      </c>
      <c r="H27" s="71" t="s">
        <v>307</v>
      </c>
      <c r="I27" s="69"/>
      <c r="J27" s="71" t="s">
        <v>307</v>
      </c>
      <c r="K27" s="71" t="s">
        <v>307</v>
      </c>
      <c r="L27" s="70" t="s">
        <v>306</v>
      </c>
      <c r="M27" s="70" t="s">
        <v>303</v>
      </c>
      <c r="N27" s="71" t="s">
        <v>304</v>
      </c>
    </row>
    <row r="28" spans="1:14" ht="15.6">
      <c r="A28" s="68" t="s">
        <v>256</v>
      </c>
      <c r="B28" s="70" t="s">
        <v>303</v>
      </c>
      <c r="C28" s="70" t="s">
        <v>303</v>
      </c>
      <c r="D28" s="70" t="s">
        <v>303</v>
      </c>
      <c r="E28" s="70" t="s">
        <v>306</v>
      </c>
      <c r="F28" s="70" t="s">
        <v>306</v>
      </c>
      <c r="G28" s="70" t="s">
        <v>306</v>
      </c>
      <c r="H28" s="70" t="s">
        <v>306</v>
      </c>
      <c r="I28" s="71" t="s">
        <v>307</v>
      </c>
      <c r="J28" s="69"/>
      <c r="K28" s="71" t="s">
        <v>307</v>
      </c>
      <c r="L28" s="70" t="s">
        <v>306</v>
      </c>
      <c r="M28" s="70" t="s">
        <v>303</v>
      </c>
      <c r="N28" s="71" t="s">
        <v>304</v>
      </c>
    </row>
    <row r="29" spans="1:14" ht="15.6">
      <c r="A29" s="68" t="s">
        <v>268</v>
      </c>
      <c r="B29" s="71" t="s">
        <v>304</v>
      </c>
      <c r="C29" s="71" t="s">
        <v>304</v>
      </c>
      <c r="D29" s="71" t="s">
        <v>304</v>
      </c>
      <c r="E29" s="71" t="s">
        <v>307</v>
      </c>
      <c r="F29" s="71" t="s">
        <v>307</v>
      </c>
      <c r="G29" s="71" t="s">
        <v>307</v>
      </c>
      <c r="H29" s="71" t="s">
        <v>307</v>
      </c>
      <c r="I29" s="71" t="s">
        <v>307</v>
      </c>
      <c r="J29" s="71" t="s">
        <v>307</v>
      </c>
      <c r="K29" s="69"/>
      <c r="L29" s="71" t="s">
        <v>307</v>
      </c>
      <c r="M29" s="71" t="s">
        <v>304</v>
      </c>
      <c r="N29" s="71" t="s">
        <v>304</v>
      </c>
    </row>
    <row r="30" spans="1:14" ht="15.6">
      <c r="A30" s="68" t="s">
        <v>260</v>
      </c>
      <c r="B30" s="71" t="s">
        <v>304</v>
      </c>
      <c r="C30" s="71" t="s">
        <v>304</v>
      </c>
      <c r="D30" s="71" t="s">
        <v>304</v>
      </c>
      <c r="E30" s="71" t="s">
        <v>307</v>
      </c>
      <c r="F30" s="71" t="s">
        <v>307</v>
      </c>
      <c r="G30" s="71" t="s">
        <v>307</v>
      </c>
      <c r="H30" s="71" t="s">
        <v>307</v>
      </c>
      <c r="I30" s="71" t="s">
        <v>307</v>
      </c>
      <c r="J30" s="71" t="s">
        <v>307</v>
      </c>
      <c r="K30" s="71" t="s">
        <v>307</v>
      </c>
      <c r="L30" s="69"/>
      <c r="M30" s="71" t="s">
        <v>304</v>
      </c>
      <c r="N30" s="71" t="s">
        <v>304</v>
      </c>
    </row>
    <row r="31" spans="1:14" ht="15.6">
      <c r="A31" s="68" t="s">
        <v>308</v>
      </c>
      <c r="B31" s="70" t="s">
        <v>303</v>
      </c>
      <c r="C31" s="70" t="s">
        <v>303</v>
      </c>
      <c r="D31" s="70" t="s">
        <v>303</v>
      </c>
      <c r="E31" s="70" t="s">
        <v>303</v>
      </c>
      <c r="F31" s="70" t="s">
        <v>303</v>
      </c>
      <c r="G31" s="70" t="s">
        <v>303</v>
      </c>
      <c r="H31" s="70" t="s">
        <v>303</v>
      </c>
      <c r="I31" s="70" t="s">
        <v>303</v>
      </c>
      <c r="J31" s="71" t="s">
        <v>304</v>
      </c>
      <c r="K31" s="71" t="s">
        <v>304</v>
      </c>
      <c r="L31" s="71" t="s">
        <v>304</v>
      </c>
      <c r="M31" s="69"/>
      <c r="N31" s="71" t="s">
        <v>304</v>
      </c>
    </row>
    <row r="32" spans="1:14" ht="15.6">
      <c r="A32" s="68" t="s">
        <v>281</v>
      </c>
      <c r="B32" s="70" t="s">
        <v>303</v>
      </c>
      <c r="C32" s="70" t="s">
        <v>303</v>
      </c>
      <c r="D32" s="70" t="s">
        <v>303</v>
      </c>
      <c r="E32" s="70" t="s">
        <v>303</v>
      </c>
      <c r="F32" s="70" t="s">
        <v>303</v>
      </c>
      <c r="G32" s="70" t="s">
        <v>303</v>
      </c>
      <c r="H32" s="70" t="s">
        <v>303</v>
      </c>
      <c r="I32" s="70" t="s">
        <v>303</v>
      </c>
      <c r="J32" s="70" t="s">
        <v>303</v>
      </c>
      <c r="K32" s="70" t="s">
        <v>303</v>
      </c>
      <c r="L32" s="70" t="s">
        <v>303</v>
      </c>
      <c r="M32" s="70" t="s">
        <v>303</v>
      </c>
      <c r="N32" s="69"/>
    </row>
    <row r="34" spans="1:14">
      <c r="A34" s="86" t="s">
        <v>309</v>
      </c>
      <c r="B34" s="86"/>
      <c r="C34" s="120"/>
    </row>
    <row r="36" spans="1:14">
      <c r="A36" s="80" t="s">
        <v>310</v>
      </c>
      <c r="B36" s="80" t="s">
        <v>311</v>
      </c>
      <c r="C36" s="80" t="s">
        <v>312</v>
      </c>
      <c r="D36" s="80" t="s">
        <v>313</v>
      </c>
      <c r="E36" s="80" t="s">
        <v>314</v>
      </c>
      <c r="F36" s="80" t="s">
        <v>315</v>
      </c>
      <c r="G36" s="80" t="s">
        <v>113</v>
      </c>
      <c r="H36" s="80" t="s">
        <v>316</v>
      </c>
      <c r="I36" s="80" t="s">
        <v>317</v>
      </c>
      <c r="J36" s="80" t="s">
        <v>114</v>
      </c>
      <c r="K36" s="80" t="s">
        <v>318</v>
      </c>
      <c r="L36" s="80" t="s">
        <v>319</v>
      </c>
      <c r="N36" s="80" t="s">
        <v>320</v>
      </c>
    </row>
    <row r="37" spans="1:14" ht="28.8">
      <c r="A37" s="74" t="s">
        <v>321</v>
      </c>
      <c r="B37" s="148">
        <v>255255255248</v>
      </c>
      <c r="C37" s="74" t="s">
        <v>322</v>
      </c>
      <c r="D37" s="74" t="s">
        <v>323</v>
      </c>
      <c r="E37" s="59">
        <v>6</v>
      </c>
      <c r="F37" s="58" t="s">
        <v>324</v>
      </c>
      <c r="G37" s="58" t="s">
        <v>325</v>
      </c>
      <c r="H37" s="58" t="s">
        <v>119</v>
      </c>
      <c r="I37" s="58" t="s">
        <v>188</v>
      </c>
      <c r="J37" s="58" t="s">
        <v>326</v>
      </c>
      <c r="K37" s="58" t="s">
        <v>327</v>
      </c>
      <c r="L37" s="58">
        <v>2550</v>
      </c>
    </row>
    <row r="38" spans="1:14" ht="28.8">
      <c r="A38" s="74" t="s">
        <v>328</v>
      </c>
      <c r="B38" s="148">
        <v>255255255248</v>
      </c>
      <c r="C38" s="74" t="s">
        <v>329</v>
      </c>
      <c r="D38" s="74" t="s">
        <v>330</v>
      </c>
      <c r="E38" s="59">
        <v>6</v>
      </c>
      <c r="F38" s="58" t="s">
        <v>331</v>
      </c>
      <c r="G38" s="58" t="s">
        <v>325</v>
      </c>
      <c r="H38" s="58" t="s">
        <v>119</v>
      </c>
      <c r="I38" s="58" t="s">
        <v>188</v>
      </c>
      <c r="J38" s="58" t="s">
        <v>326</v>
      </c>
      <c r="K38" s="58" t="s">
        <v>332</v>
      </c>
      <c r="L38" s="58">
        <v>2551</v>
      </c>
    </row>
    <row r="39" spans="1:14" ht="28.8">
      <c r="A39" s="74" t="s">
        <v>333</v>
      </c>
      <c r="B39" s="148">
        <v>255255255248</v>
      </c>
      <c r="C39" s="74" t="s">
        <v>334</v>
      </c>
      <c r="D39" s="74" t="s">
        <v>335</v>
      </c>
      <c r="E39" s="59">
        <v>6</v>
      </c>
      <c r="F39" s="58" t="s">
        <v>336</v>
      </c>
      <c r="G39" s="58" t="s">
        <v>325</v>
      </c>
      <c r="H39" s="58" t="s">
        <v>119</v>
      </c>
      <c r="I39" s="58" t="s">
        <v>188</v>
      </c>
      <c r="J39" s="58" t="s">
        <v>326</v>
      </c>
      <c r="K39" s="58" t="s">
        <v>337</v>
      </c>
      <c r="L39" s="58">
        <v>2552</v>
      </c>
    </row>
    <row r="40" spans="1:14" ht="28.8">
      <c r="A40" s="74" t="s">
        <v>338</v>
      </c>
      <c r="B40" s="148">
        <v>255255255248</v>
      </c>
      <c r="C40" s="74" t="s">
        <v>339</v>
      </c>
      <c r="D40" s="74" t="s">
        <v>340</v>
      </c>
      <c r="E40" s="59">
        <v>6</v>
      </c>
      <c r="F40" s="58" t="s">
        <v>341</v>
      </c>
      <c r="G40" s="58" t="s">
        <v>325</v>
      </c>
      <c r="H40" s="58" t="s">
        <v>119</v>
      </c>
      <c r="I40" s="58" t="s">
        <v>188</v>
      </c>
      <c r="J40" s="58" t="s">
        <v>326</v>
      </c>
      <c r="K40" s="58" t="s">
        <v>342</v>
      </c>
      <c r="L40" s="58">
        <v>2553</v>
      </c>
    </row>
    <row r="41" spans="1:14" ht="28.8">
      <c r="A41" s="74" t="s">
        <v>343</v>
      </c>
      <c r="B41" s="148">
        <v>255255255248</v>
      </c>
      <c r="C41" s="74" t="s">
        <v>344</v>
      </c>
      <c r="D41" s="74" t="s">
        <v>345</v>
      </c>
      <c r="E41" s="59">
        <v>6</v>
      </c>
      <c r="F41" s="58" t="s">
        <v>346</v>
      </c>
      <c r="G41" s="58" t="s">
        <v>325</v>
      </c>
      <c r="H41" s="58" t="s">
        <v>119</v>
      </c>
      <c r="I41" s="58" t="s">
        <v>188</v>
      </c>
      <c r="J41" s="58" t="s">
        <v>347</v>
      </c>
      <c r="K41" s="58" t="s">
        <v>348</v>
      </c>
      <c r="L41" s="58">
        <v>2554</v>
      </c>
    </row>
    <row r="42" spans="1:14" ht="28.8">
      <c r="A42" s="74" t="s">
        <v>349</v>
      </c>
      <c r="B42" s="148">
        <v>255255255248</v>
      </c>
      <c r="C42" s="74" t="s">
        <v>350</v>
      </c>
      <c r="D42" s="74" t="s">
        <v>351</v>
      </c>
      <c r="E42" s="59">
        <v>6</v>
      </c>
      <c r="F42" s="58" t="s">
        <v>352</v>
      </c>
      <c r="G42" s="58" t="s">
        <v>325</v>
      </c>
      <c r="H42" s="58" t="s">
        <v>119</v>
      </c>
      <c r="I42" s="58" t="s">
        <v>188</v>
      </c>
      <c r="J42" s="58" t="s">
        <v>347</v>
      </c>
      <c r="K42" s="58" t="s">
        <v>353</v>
      </c>
      <c r="L42" s="58">
        <v>2555</v>
      </c>
    </row>
    <row r="43" spans="1:14" ht="28.8">
      <c r="A43" s="74" t="s">
        <v>354</v>
      </c>
      <c r="B43" s="148">
        <v>255255255248</v>
      </c>
      <c r="C43" s="74" t="s">
        <v>355</v>
      </c>
      <c r="D43" s="74" t="s">
        <v>356</v>
      </c>
      <c r="E43" s="59">
        <v>6</v>
      </c>
      <c r="F43" s="58" t="s">
        <v>357</v>
      </c>
      <c r="G43" s="58" t="s">
        <v>325</v>
      </c>
      <c r="H43" s="58" t="s">
        <v>119</v>
      </c>
      <c r="I43" s="58" t="s">
        <v>188</v>
      </c>
      <c r="J43" s="58" t="s">
        <v>347</v>
      </c>
      <c r="K43" s="58" t="s">
        <v>358</v>
      </c>
      <c r="L43" s="58">
        <v>2556</v>
      </c>
    </row>
    <row r="44" spans="1:14" ht="28.8">
      <c r="A44" s="74" t="s">
        <v>359</v>
      </c>
      <c r="B44" s="148">
        <v>255255255248</v>
      </c>
      <c r="C44" s="74" t="s">
        <v>360</v>
      </c>
      <c r="D44" s="74" t="s">
        <v>361</v>
      </c>
      <c r="E44" s="59">
        <v>6</v>
      </c>
      <c r="F44" s="58" t="s">
        <v>362</v>
      </c>
      <c r="G44" s="58" t="s">
        <v>325</v>
      </c>
      <c r="H44" s="58" t="s">
        <v>119</v>
      </c>
      <c r="I44" s="58" t="s">
        <v>188</v>
      </c>
      <c r="J44" s="58" t="s">
        <v>347</v>
      </c>
      <c r="K44" s="58" t="s">
        <v>363</v>
      </c>
      <c r="L44" s="58">
        <v>2557</v>
      </c>
    </row>
    <row r="45" spans="1:14" ht="28.8">
      <c r="A45" s="74" t="s">
        <v>115</v>
      </c>
      <c r="B45" s="74" t="s">
        <v>364</v>
      </c>
      <c r="C45" s="74" t="s">
        <v>365</v>
      </c>
      <c r="D45" s="74" t="s">
        <v>366</v>
      </c>
      <c r="E45" s="59">
        <v>510</v>
      </c>
      <c r="F45" s="58" t="s">
        <v>367</v>
      </c>
      <c r="G45" s="58" t="s">
        <v>368</v>
      </c>
      <c r="H45" s="58" t="s">
        <v>119</v>
      </c>
      <c r="I45" s="58" t="s">
        <v>369</v>
      </c>
      <c r="J45" s="58" t="s">
        <v>122</v>
      </c>
      <c r="K45" s="58" t="s">
        <v>116</v>
      </c>
      <c r="L45" s="58">
        <v>2100</v>
      </c>
    </row>
    <row r="46" spans="1:14" ht="28.8">
      <c r="A46" s="74" t="s">
        <v>123</v>
      </c>
      <c r="B46" s="74" t="s">
        <v>364</v>
      </c>
      <c r="C46" s="74" t="s">
        <v>370</v>
      </c>
      <c r="D46" s="74" t="s">
        <v>371</v>
      </c>
      <c r="E46" s="59">
        <v>510</v>
      </c>
      <c r="F46" s="58" t="s">
        <v>372</v>
      </c>
      <c r="G46" s="58" t="s">
        <v>373</v>
      </c>
      <c r="H46" s="58" t="s">
        <v>125</v>
      </c>
      <c r="I46" s="58" t="s">
        <v>188</v>
      </c>
      <c r="J46" s="58" t="s">
        <v>122</v>
      </c>
      <c r="K46" s="58" t="s">
        <v>124</v>
      </c>
      <c r="L46" s="58">
        <v>2101</v>
      </c>
    </row>
    <row r="47" spans="1:14" ht="28.8">
      <c r="A47" s="74" t="s">
        <v>128</v>
      </c>
      <c r="B47" s="74" t="s">
        <v>374</v>
      </c>
      <c r="C47" s="74" t="s">
        <v>375</v>
      </c>
      <c r="D47" s="74" t="s">
        <v>376</v>
      </c>
      <c r="E47" s="59">
        <v>254</v>
      </c>
      <c r="F47" s="58" t="s">
        <v>377</v>
      </c>
      <c r="G47" s="58" t="s">
        <v>132</v>
      </c>
      <c r="H47" s="58" t="s">
        <v>130</v>
      </c>
      <c r="I47" s="58" t="s">
        <v>188</v>
      </c>
      <c r="J47" s="58" t="s">
        <v>122</v>
      </c>
      <c r="K47" s="58" t="s">
        <v>129</v>
      </c>
      <c r="L47" s="58">
        <v>2102</v>
      </c>
    </row>
    <row r="48" spans="1:14" ht="28.8">
      <c r="A48" s="74" t="s">
        <v>133</v>
      </c>
      <c r="B48" s="74" t="s">
        <v>374</v>
      </c>
      <c r="C48" s="74" t="s">
        <v>378</v>
      </c>
      <c r="D48" s="74" t="s">
        <v>379</v>
      </c>
      <c r="E48" s="59">
        <v>254</v>
      </c>
      <c r="F48" s="58" t="s">
        <v>380</v>
      </c>
      <c r="G48" s="58" t="s">
        <v>136</v>
      </c>
      <c r="H48" s="58" t="s">
        <v>381</v>
      </c>
      <c r="I48" s="58" t="s">
        <v>188</v>
      </c>
      <c r="J48" s="58" t="s">
        <v>122</v>
      </c>
      <c r="K48" s="58" t="s">
        <v>134</v>
      </c>
      <c r="L48" s="58">
        <v>2103</v>
      </c>
    </row>
    <row r="49" spans="1:14" ht="28.8">
      <c r="A49" s="74" t="s">
        <v>137</v>
      </c>
      <c r="B49" s="74" t="s">
        <v>374</v>
      </c>
      <c r="C49" s="74" t="s">
        <v>382</v>
      </c>
      <c r="D49" s="74" t="s">
        <v>383</v>
      </c>
      <c r="E49" s="59">
        <v>254</v>
      </c>
      <c r="F49" s="58" t="s">
        <v>384</v>
      </c>
      <c r="G49" s="58" t="s">
        <v>140</v>
      </c>
      <c r="H49" s="58" t="s">
        <v>381</v>
      </c>
      <c r="I49" s="58" t="s">
        <v>188</v>
      </c>
      <c r="J49" s="58" t="s">
        <v>122</v>
      </c>
      <c r="K49" s="58" t="s">
        <v>138</v>
      </c>
      <c r="L49" s="58">
        <v>2104</v>
      </c>
    </row>
    <row r="50" spans="1:14" ht="28.8">
      <c r="A50" s="74" t="s">
        <v>141</v>
      </c>
      <c r="B50" s="74" t="s">
        <v>374</v>
      </c>
      <c r="C50" s="74" t="s">
        <v>385</v>
      </c>
      <c r="D50" s="74" t="s">
        <v>386</v>
      </c>
      <c r="E50" s="59">
        <v>254</v>
      </c>
      <c r="F50" s="58" t="s">
        <v>387</v>
      </c>
      <c r="G50" s="58" t="s">
        <v>388</v>
      </c>
      <c r="H50" s="58" t="s">
        <v>130</v>
      </c>
      <c r="I50" s="58" t="s">
        <v>188</v>
      </c>
      <c r="J50" s="58" t="s">
        <v>122</v>
      </c>
      <c r="K50" s="58" t="s">
        <v>142</v>
      </c>
      <c r="L50" s="58">
        <v>2105</v>
      </c>
    </row>
    <row r="51" spans="1:14" ht="28.8">
      <c r="A51" s="74" t="s">
        <v>145</v>
      </c>
      <c r="B51" s="74" t="s">
        <v>374</v>
      </c>
      <c r="C51" s="74" t="s">
        <v>389</v>
      </c>
      <c r="D51" s="74" t="s">
        <v>390</v>
      </c>
      <c r="E51" s="59">
        <v>254</v>
      </c>
      <c r="F51" s="58" t="s">
        <v>391</v>
      </c>
      <c r="G51" s="58" t="s">
        <v>148</v>
      </c>
      <c r="H51" s="58" t="s">
        <v>130</v>
      </c>
      <c r="I51" s="58" t="s">
        <v>188</v>
      </c>
      <c r="J51" s="58" t="s">
        <v>122</v>
      </c>
      <c r="K51" s="58" t="s">
        <v>146</v>
      </c>
      <c r="L51" s="58">
        <v>2106</v>
      </c>
    </row>
    <row r="52" spans="1:14" ht="28.8">
      <c r="A52" s="81" t="s">
        <v>149</v>
      </c>
      <c r="B52" s="81" t="s">
        <v>374</v>
      </c>
      <c r="C52" s="81" t="s">
        <v>392</v>
      </c>
      <c r="D52" s="81" t="s">
        <v>393</v>
      </c>
      <c r="E52" s="82">
        <v>254</v>
      </c>
      <c r="F52" s="58" t="s">
        <v>394</v>
      </c>
      <c r="G52" s="83" t="s">
        <v>153</v>
      </c>
      <c r="H52" s="83" t="s">
        <v>130</v>
      </c>
      <c r="I52" s="83" t="s">
        <v>130</v>
      </c>
      <c r="J52" s="58" t="s">
        <v>122</v>
      </c>
      <c r="K52" s="58" t="s">
        <v>150</v>
      </c>
      <c r="L52" s="58">
        <v>2107</v>
      </c>
      <c r="M52" s="58" t="s">
        <v>395</v>
      </c>
    </row>
    <row r="53" spans="1:14" ht="28.8">
      <c r="A53" s="81" t="s">
        <v>154</v>
      </c>
      <c r="B53" s="81" t="s">
        <v>374</v>
      </c>
      <c r="C53" s="81" t="s">
        <v>396</v>
      </c>
      <c r="D53" s="81" t="s">
        <v>397</v>
      </c>
      <c r="E53" s="82">
        <v>254</v>
      </c>
      <c r="F53" s="58" t="s">
        <v>398</v>
      </c>
      <c r="G53" s="83" t="s">
        <v>158</v>
      </c>
      <c r="H53" s="83" t="s">
        <v>130</v>
      </c>
      <c r="I53" s="83" t="s">
        <v>130</v>
      </c>
      <c r="J53" s="58" t="s">
        <v>122</v>
      </c>
      <c r="K53" s="58" t="s">
        <v>155</v>
      </c>
      <c r="L53" s="58">
        <v>2108</v>
      </c>
      <c r="M53" s="58">
        <v>12.14</v>
      </c>
    </row>
    <row r="54" spans="1:14" ht="28.8">
      <c r="A54" s="81" t="s">
        <v>159</v>
      </c>
      <c r="B54" s="81" t="s">
        <v>374</v>
      </c>
      <c r="C54" s="81" t="s">
        <v>399</v>
      </c>
      <c r="D54" s="81" t="s">
        <v>400</v>
      </c>
      <c r="E54" s="82">
        <v>254</v>
      </c>
      <c r="F54" s="58" t="s">
        <v>401</v>
      </c>
      <c r="G54" s="83" t="s">
        <v>162</v>
      </c>
      <c r="H54" s="83" t="s">
        <v>125</v>
      </c>
      <c r="I54" s="83" t="s">
        <v>188</v>
      </c>
      <c r="J54" s="58" t="s">
        <v>122</v>
      </c>
      <c r="K54" s="58" t="s">
        <v>160</v>
      </c>
      <c r="L54" s="58">
        <v>2109</v>
      </c>
      <c r="M54" s="58" t="s">
        <v>395</v>
      </c>
    </row>
    <row r="55" spans="1:14" ht="28.8">
      <c r="A55" s="74" t="s">
        <v>163</v>
      </c>
      <c r="B55" s="74" t="s">
        <v>374</v>
      </c>
      <c r="C55" s="74" t="s">
        <v>402</v>
      </c>
      <c r="D55" s="74" t="s">
        <v>403</v>
      </c>
      <c r="E55" s="59">
        <v>254</v>
      </c>
      <c r="F55" s="58" t="s">
        <v>404</v>
      </c>
      <c r="G55" s="58" t="s">
        <v>405</v>
      </c>
      <c r="H55" s="58" t="s">
        <v>130</v>
      </c>
      <c r="I55" s="58" t="s">
        <v>188</v>
      </c>
      <c r="J55" s="58" t="s">
        <v>122</v>
      </c>
      <c r="K55" s="58" t="s">
        <v>164</v>
      </c>
      <c r="L55" s="58">
        <v>2110</v>
      </c>
    </row>
    <row r="56" spans="1:14" ht="28.8">
      <c r="A56" s="74" t="s">
        <v>167</v>
      </c>
      <c r="B56" s="74" t="s">
        <v>374</v>
      </c>
      <c r="C56" s="74" t="s">
        <v>406</v>
      </c>
      <c r="D56" s="74" t="s">
        <v>407</v>
      </c>
      <c r="E56" s="59">
        <v>254</v>
      </c>
      <c r="F56" s="58" t="s">
        <v>408</v>
      </c>
      <c r="G56" s="58" t="s">
        <v>409</v>
      </c>
      <c r="H56" s="58" t="s">
        <v>130</v>
      </c>
      <c r="I56" s="58" t="s">
        <v>188</v>
      </c>
      <c r="J56" s="58" t="s">
        <v>122</v>
      </c>
      <c r="K56" s="58" t="s">
        <v>168</v>
      </c>
      <c r="L56" s="58">
        <v>2111</v>
      </c>
    </row>
    <row r="57" spans="1:14" ht="28.8">
      <c r="A57" s="74" t="s">
        <v>171</v>
      </c>
      <c r="B57" s="74" t="s">
        <v>374</v>
      </c>
      <c r="C57" s="74" t="s">
        <v>410</v>
      </c>
      <c r="D57" s="74" t="s">
        <v>411</v>
      </c>
      <c r="E57" s="59">
        <v>254</v>
      </c>
      <c r="F57" s="58" t="s">
        <v>412</v>
      </c>
      <c r="G57" s="58" t="s">
        <v>174</v>
      </c>
      <c r="H57" s="58" t="s">
        <v>130</v>
      </c>
      <c r="I57" s="58" t="s">
        <v>130</v>
      </c>
      <c r="J57" s="58" t="s">
        <v>122</v>
      </c>
      <c r="K57" s="58" t="s">
        <v>172</v>
      </c>
      <c r="L57" s="58">
        <v>2112</v>
      </c>
    </row>
    <row r="58" spans="1:14" ht="28.8">
      <c r="A58" s="74" t="s">
        <v>175</v>
      </c>
      <c r="B58" s="74" t="s">
        <v>374</v>
      </c>
      <c r="C58" s="74" t="s">
        <v>413</v>
      </c>
      <c r="D58" s="74" t="s">
        <v>414</v>
      </c>
      <c r="E58" s="59">
        <v>254</v>
      </c>
      <c r="F58" s="58" t="s">
        <v>415</v>
      </c>
      <c r="G58" s="58" t="s">
        <v>178</v>
      </c>
      <c r="H58" s="58" t="s">
        <v>130</v>
      </c>
      <c r="I58" s="58" t="s">
        <v>130</v>
      </c>
      <c r="J58" s="58" t="s">
        <v>122</v>
      </c>
      <c r="K58" s="58" t="s">
        <v>176</v>
      </c>
      <c r="L58" s="58">
        <v>2113</v>
      </c>
    </row>
    <row r="59" spans="1:14" ht="28.8">
      <c r="A59" s="74" t="s">
        <v>416</v>
      </c>
      <c r="B59" s="74" t="s">
        <v>374</v>
      </c>
      <c r="C59" s="74" t="s">
        <v>417</v>
      </c>
      <c r="D59" s="74" t="s">
        <v>418</v>
      </c>
      <c r="E59" s="59">
        <v>254</v>
      </c>
      <c r="F59" s="58" t="s">
        <v>419</v>
      </c>
      <c r="G59" s="58" t="s">
        <v>182</v>
      </c>
      <c r="H59" s="58" t="s">
        <v>125</v>
      </c>
      <c r="I59" s="58" t="s">
        <v>188</v>
      </c>
      <c r="J59" s="58" t="s">
        <v>122</v>
      </c>
      <c r="K59" s="58" t="s">
        <v>180</v>
      </c>
      <c r="L59" s="58">
        <v>2114</v>
      </c>
      <c r="N59" s="58" t="s">
        <v>420</v>
      </c>
    </row>
    <row r="60" spans="1:14" ht="28.8">
      <c r="A60" s="74" t="s">
        <v>421</v>
      </c>
      <c r="B60" s="74" t="s">
        <v>374</v>
      </c>
      <c r="C60" s="74" t="s">
        <v>422</v>
      </c>
      <c r="D60" s="74" t="s">
        <v>423</v>
      </c>
      <c r="E60" s="59">
        <v>254</v>
      </c>
      <c r="F60" s="58" t="s">
        <v>424</v>
      </c>
      <c r="J60" s="58" t="s">
        <v>122</v>
      </c>
      <c r="K60" s="58" t="s">
        <v>425</v>
      </c>
      <c r="L60" s="58">
        <v>2115</v>
      </c>
    </row>
    <row r="61" spans="1:14" ht="28.8">
      <c r="A61" s="74" t="s">
        <v>426</v>
      </c>
      <c r="B61" s="74" t="s">
        <v>364</v>
      </c>
      <c r="C61" s="74" t="s">
        <v>427</v>
      </c>
      <c r="D61" s="74" t="s">
        <v>428</v>
      </c>
      <c r="E61" s="59">
        <v>510</v>
      </c>
      <c r="F61" s="58" t="s">
        <v>429</v>
      </c>
      <c r="G61" s="58" t="s">
        <v>430</v>
      </c>
      <c r="H61" s="58" t="s">
        <v>119</v>
      </c>
      <c r="I61" s="58" t="s">
        <v>369</v>
      </c>
      <c r="J61" s="58" t="s">
        <v>122</v>
      </c>
      <c r="K61" s="58" t="s">
        <v>431</v>
      </c>
      <c r="L61" s="58">
        <v>2116</v>
      </c>
    </row>
    <row r="62" spans="1:14" ht="28.8">
      <c r="A62" s="74" t="s">
        <v>432</v>
      </c>
      <c r="B62" s="74" t="s">
        <v>374</v>
      </c>
      <c r="C62" s="74" t="s">
        <v>433</v>
      </c>
      <c r="D62" s="74" t="s">
        <v>434</v>
      </c>
      <c r="E62" s="59">
        <v>254</v>
      </c>
      <c r="F62" s="58" t="s">
        <v>435</v>
      </c>
      <c r="J62" s="58" t="s">
        <v>122</v>
      </c>
      <c r="K62" s="58" t="s">
        <v>436</v>
      </c>
      <c r="L62" s="58">
        <v>2118</v>
      </c>
    </row>
    <row r="63" spans="1:14" ht="28.8">
      <c r="A63" s="74" t="s">
        <v>437</v>
      </c>
      <c r="B63" s="74" t="s">
        <v>374</v>
      </c>
      <c r="C63" s="74" t="s">
        <v>438</v>
      </c>
      <c r="D63" s="74" t="s">
        <v>439</v>
      </c>
      <c r="E63" s="59">
        <v>254</v>
      </c>
      <c r="F63" s="58" t="s">
        <v>440</v>
      </c>
      <c r="J63" s="58" t="s">
        <v>122</v>
      </c>
      <c r="K63" s="58" t="s">
        <v>441</v>
      </c>
      <c r="L63" s="58">
        <v>2119</v>
      </c>
    </row>
    <row r="64" spans="1:14" ht="28.8">
      <c r="A64" s="74" t="s">
        <v>442</v>
      </c>
      <c r="B64" s="74" t="s">
        <v>374</v>
      </c>
      <c r="C64" s="74" t="s">
        <v>443</v>
      </c>
      <c r="D64" s="74" t="s">
        <v>444</v>
      </c>
      <c r="E64" s="59">
        <v>254</v>
      </c>
      <c r="F64" s="58" t="s">
        <v>445</v>
      </c>
      <c r="J64" s="58" t="s">
        <v>122</v>
      </c>
      <c r="K64" s="58" t="s">
        <v>446</v>
      </c>
      <c r="L64" s="58">
        <v>2120</v>
      </c>
    </row>
    <row r="65" spans="1:14" ht="28.8">
      <c r="A65" s="74" t="s">
        <v>447</v>
      </c>
      <c r="B65" s="74" t="s">
        <v>374</v>
      </c>
      <c r="C65" s="74" t="s">
        <v>448</v>
      </c>
      <c r="D65" s="74" t="s">
        <v>449</v>
      </c>
      <c r="E65" s="59">
        <v>254</v>
      </c>
      <c r="F65" s="58" t="s">
        <v>450</v>
      </c>
      <c r="J65" s="58" t="s">
        <v>122</v>
      </c>
      <c r="K65" s="58" t="s">
        <v>451</v>
      </c>
      <c r="L65" s="58">
        <v>2121</v>
      </c>
    </row>
    <row r="66" spans="1:14" ht="28.8">
      <c r="A66" s="74" t="s">
        <v>452</v>
      </c>
      <c r="B66" s="74" t="s">
        <v>374</v>
      </c>
      <c r="C66" s="74" t="s">
        <v>453</v>
      </c>
      <c r="D66" s="74" t="s">
        <v>454</v>
      </c>
      <c r="E66" s="59">
        <v>254</v>
      </c>
      <c r="F66" s="58" t="s">
        <v>455</v>
      </c>
      <c r="J66" s="58" t="s">
        <v>122</v>
      </c>
      <c r="K66" s="58" t="s">
        <v>456</v>
      </c>
      <c r="L66" s="58">
        <v>2122</v>
      </c>
    </row>
    <row r="67" spans="1:14" ht="28.8">
      <c r="A67" s="74" t="s">
        <v>457</v>
      </c>
      <c r="B67" s="74" t="s">
        <v>374</v>
      </c>
      <c r="C67" s="74" t="s">
        <v>458</v>
      </c>
      <c r="D67" s="74" t="s">
        <v>459</v>
      </c>
      <c r="E67" s="59">
        <v>254</v>
      </c>
      <c r="F67" s="58" t="s">
        <v>460</v>
      </c>
      <c r="J67" s="58" t="s">
        <v>122</v>
      </c>
      <c r="K67" s="58" t="s">
        <v>461</v>
      </c>
      <c r="L67" s="58">
        <v>2123</v>
      </c>
    </row>
    <row r="68" spans="1:14" ht="28.8">
      <c r="A68" s="74" t="s">
        <v>462</v>
      </c>
      <c r="B68" s="74" t="s">
        <v>374</v>
      </c>
      <c r="C68" s="74" t="s">
        <v>463</v>
      </c>
      <c r="D68" s="74" t="s">
        <v>464</v>
      </c>
      <c r="E68" s="59">
        <v>254</v>
      </c>
      <c r="F68" s="58" t="s">
        <v>465</v>
      </c>
      <c r="J68" s="58" t="s">
        <v>122</v>
      </c>
      <c r="K68" s="58" t="s">
        <v>466</v>
      </c>
      <c r="L68" s="58">
        <v>2124</v>
      </c>
    </row>
    <row r="69" spans="1:14" ht="28.8">
      <c r="A69" s="74" t="s">
        <v>467</v>
      </c>
      <c r="B69" s="74" t="s">
        <v>374</v>
      </c>
      <c r="C69" s="74" t="s">
        <v>468</v>
      </c>
      <c r="D69" s="74" t="s">
        <v>469</v>
      </c>
      <c r="E69" s="59">
        <v>254</v>
      </c>
      <c r="F69" s="58" t="s">
        <v>470</v>
      </c>
      <c r="J69" s="58" t="s">
        <v>122</v>
      </c>
      <c r="K69" s="58" t="s">
        <v>471</v>
      </c>
      <c r="L69" s="58">
        <v>2125</v>
      </c>
    </row>
    <row r="70" spans="1:14" ht="28.8">
      <c r="A70" s="74" t="s">
        <v>472</v>
      </c>
      <c r="B70" s="74" t="s">
        <v>374</v>
      </c>
      <c r="C70" s="74" t="s">
        <v>473</v>
      </c>
      <c r="D70" s="74" t="s">
        <v>474</v>
      </c>
      <c r="E70" s="59">
        <v>254</v>
      </c>
      <c r="F70" s="58" t="s">
        <v>475</v>
      </c>
      <c r="J70" s="58" t="s">
        <v>122</v>
      </c>
      <c r="K70" s="58" t="s">
        <v>476</v>
      </c>
      <c r="L70" s="58">
        <v>2126</v>
      </c>
    </row>
    <row r="71" spans="1:14" ht="28.8">
      <c r="A71" s="74" t="s">
        <v>477</v>
      </c>
      <c r="B71" s="74" t="s">
        <v>374</v>
      </c>
      <c r="C71" s="74" t="s">
        <v>478</v>
      </c>
      <c r="D71" s="74" t="s">
        <v>479</v>
      </c>
      <c r="E71" s="59">
        <v>254</v>
      </c>
      <c r="F71" s="58" t="s">
        <v>480</v>
      </c>
      <c r="J71" s="58" t="s">
        <v>122</v>
      </c>
      <c r="K71" s="58" t="s">
        <v>481</v>
      </c>
      <c r="L71" s="58">
        <v>2127</v>
      </c>
    </row>
    <row r="72" spans="1:14" ht="28.8">
      <c r="A72" s="74" t="s">
        <v>482</v>
      </c>
      <c r="B72" s="74" t="s">
        <v>374</v>
      </c>
      <c r="C72" s="74" t="s">
        <v>483</v>
      </c>
      <c r="D72" s="74" t="s">
        <v>484</v>
      </c>
      <c r="E72" s="59">
        <v>254</v>
      </c>
      <c r="F72" s="58" t="s">
        <v>485</v>
      </c>
      <c r="J72" s="58" t="s">
        <v>122</v>
      </c>
      <c r="K72" s="58" t="s">
        <v>486</v>
      </c>
      <c r="L72" s="58">
        <v>2128</v>
      </c>
    </row>
    <row r="73" spans="1:14" ht="28.8">
      <c r="A73" s="74" t="s">
        <v>487</v>
      </c>
      <c r="B73" s="74" t="s">
        <v>374</v>
      </c>
      <c r="C73" s="74" t="s">
        <v>488</v>
      </c>
      <c r="D73" s="74" t="s">
        <v>489</v>
      </c>
      <c r="E73" s="59">
        <v>254</v>
      </c>
      <c r="F73" s="58" t="s">
        <v>490</v>
      </c>
      <c r="J73" s="58" t="s">
        <v>122</v>
      </c>
      <c r="K73" s="58" t="s">
        <v>491</v>
      </c>
      <c r="L73" s="58">
        <v>2129</v>
      </c>
    </row>
    <row r="74" spans="1:14">
      <c r="A74" s="74"/>
      <c r="B74" s="74"/>
      <c r="C74" s="74"/>
      <c r="D74" s="74"/>
      <c r="E74" s="74"/>
    </row>
    <row r="75" spans="1:14">
      <c r="A75" s="80" t="s">
        <v>310</v>
      </c>
      <c r="B75" s="80" t="s">
        <v>311</v>
      </c>
      <c r="C75" s="80" t="s">
        <v>312</v>
      </c>
      <c r="D75" s="80" t="s">
        <v>313</v>
      </c>
      <c r="E75" s="80" t="s">
        <v>314</v>
      </c>
      <c r="F75" s="80" t="s">
        <v>315</v>
      </c>
      <c r="G75" s="80" t="s">
        <v>113</v>
      </c>
      <c r="H75" s="80" t="s">
        <v>316</v>
      </c>
      <c r="I75" s="80" t="s">
        <v>317</v>
      </c>
      <c r="J75" s="80" t="s">
        <v>114</v>
      </c>
      <c r="K75" s="80" t="s">
        <v>318</v>
      </c>
      <c r="L75" s="80" t="s">
        <v>319</v>
      </c>
      <c r="N75" s="80" t="s">
        <v>320</v>
      </c>
    </row>
    <row r="76" spans="1:14" ht="28.8">
      <c r="A76" s="74" t="s">
        <v>492</v>
      </c>
      <c r="B76" s="74" t="s">
        <v>374</v>
      </c>
      <c r="C76" s="74" t="s">
        <v>493</v>
      </c>
      <c r="D76" s="74" t="s">
        <v>494</v>
      </c>
      <c r="E76" s="59">
        <v>254</v>
      </c>
      <c r="F76" s="58" t="s">
        <v>495</v>
      </c>
      <c r="G76" s="58" t="s">
        <v>182</v>
      </c>
      <c r="H76" s="58" t="s">
        <v>125</v>
      </c>
      <c r="I76" s="58" t="s">
        <v>188</v>
      </c>
      <c r="J76" s="58" t="s">
        <v>256</v>
      </c>
      <c r="K76" s="58" t="s">
        <v>496</v>
      </c>
      <c r="L76" s="58">
        <v>1400</v>
      </c>
      <c r="N76" s="58" t="s">
        <v>497</v>
      </c>
    </row>
    <row r="77" spans="1:14" ht="28.8">
      <c r="A77" s="74" t="s">
        <v>498</v>
      </c>
      <c r="B77" s="74" t="s">
        <v>374</v>
      </c>
      <c r="C77" s="74" t="s">
        <v>499</v>
      </c>
      <c r="D77" s="74" t="s">
        <v>500</v>
      </c>
      <c r="E77" s="59">
        <v>254</v>
      </c>
      <c r="F77" s="58" t="s">
        <v>501</v>
      </c>
      <c r="G77" s="74" t="s">
        <v>502</v>
      </c>
      <c r="H77" s="58" t="s">
        <v>125</v>
      </c>
      <c r="I77" s="58" t="s">
        <v>188</v>
      </c>
      <c r="J77" s="58" t="s">
        <v>256</v>
      </c>
      <c r="K77" s="58" t="s">
        <v>503</v>
      </c>
      <c r="L77" s="58">
        <v>1401</v>
      </c>
      <c r="N77" s="58" t="s">
        <v>504</v>
      </c>
    </row>
    <row r="78" spans="1:14" ht="28.8">
      <c r="A78" s="74" t="s">
        <v>505</v>
      </c>
      <c r="B78" s="74" t="s">
        <v>374</v>
      </c>
      <c r="C78" s="74" t="s">
        <v>506</v>
      </c>
      <c r="D78" s="74" t="s">
        <v>507</v>
      </c>
      <c r="E78" s="59">
        <v>254</v>
      </c>
      <c r="F78" s="58" t="s">
        <v>508</v>
      </c>
      <c r="J78" s="58" t="s">
        <v>256</v>
      </c>
      <c r="K78" s="58" t="s">
        <v>509</v>
      </c>
    </row>
    <row r="79" spans="1:14" ht="28.8">
      <c r="A79" s="74" t="s">
        <v>510</v>
      </c>
      <c r="B79" s="74" t="s">
        <v>374</v>
      </c>
      <c r="C79" s="74" t="s">
        <v>511</v>
      </c>
      <c r="D79" s="74" t="s">
        <v>512</v>
      </c>
      <c r="E79" s="59">
        <v>254</v>
      </c>
      <c r="F79" s="58" t="s">
        <v>513</v>
      </c>
      <c r="J79" s="58" t="s">
        <v>256</v>
      </c>
      <c r="K79" s="58" t="s">
        <v>514</v>
      </c>
    </row>
    <row r="80" spans="1:14" ht="28.8">
      <c r="A80" s="74" t="s">
        <v>515</v>
      </c>
      <c r="B80" s="74" t="s">
        <v>374</v>
      </c>
      <c r="C80" s="74" t="s">
        <v>516</v>
      </c>
      <c r="D80" s="74" t="s">
        <v>517</v>
      </c>
      <c r="E80" s="59">
        <v>254</v>
      </c>
      <c r="F80" s="58" t="s">
        <v>518</v>
      </c>
      <c r="J80" s="58" t="s">
        <v>256</v>
      </c>
      <c r="K80" s="58" t="s">
        <v>519</v>
      </c>
    </row>
    <row r="81" spans="1:14" ht="28.8">
      <c r="A81" s="74" t="s">
        <v>520</v>
      </c>
      <c r="B81" s="74" t="s">
        <v>374</v>
      </c>
      <c r="C81" s="74" t="s">
        <v>521</v>
      </c>
      <c r="D81" s="74" t="s">
        <v>522</v>
      </c>
      <c r="E81" s="59">
        <v>254</v>
      </c>
      <c r="F81" s="58" t="s">
        <v>523</v>
      </c>
      <c r="J81" s="58" t="s">
        <v>256</v>
      </c>
      <c r="K81" s="58" t="s">
        <v>524</v>
      </c>
    </row>
    <row r="82" spans="1:14" ht="28.8">
      <c r="A82" s="74" t="s">
        <v>525</v>
      </c>
      <c r="B82" s="74" t="s">
        <v>374</v>
      </c>
      <c r="C82" s="74" t="s">
        <v>526</v>
      </c>
      <c r="D82" s="74" t="s">
        <v>527</v>
      </c>
      <c r="E82" s="59">
        <v>254</v>
      </c>
      <c r="F82" s="58" t="s">
        <v>528</v>
      </c>
      <c r="J82" s="58" t="s">
        <v>256</v>
      </c>
      <c r="K82" s="58" t="s">
        <v>529</v>
      </c>
    </row>
    <row r="83" spans="1:14" ht="28.8">
      <c r="A83" s="74" t="s">
        <v>530</v>
      </c>
      <c r="B83" s="74" t="s">
        <v>374</v>
      </c>
      <c r="C83" s="74" t="s">
        <v>531</v>
      </c>
      <c r="D83" s="74" t="s">
        <v>532</v>
      </c>
      <c r="E83" s="59">
        <v>254</v>
      </c>
      <c r="F83" s="58" t="s">
        <v>533</v>
      </c>
      <c r="J83" s="58" t="s">
        <v>256</v>
      </c>
      <c r="K83" s="58" t="s">
        <v>534</v>
      </c>
    </row>
    <row r="85" spans="1:14">
      <c r="A85" s="80" t="s">
        <v>310</v>
      </c>
      <c r="B85" s="80" t="s">
        <v>311</v>
      </c>
      <c r="C85" s="80" t="s">
        <v>312</v>
      </c>
      <c r="D85" s="80" t="s">
        <v>313</v>
      </c>
      <c r="E85" s="80" t="s">
        <v>314</v>
      </c>
      <c r="F85" s="80" t="s">
        <v>315</v>
      </c>
      <c r="G85" s="80" t="s">
        <v>113</v>
      </c>
      <c r="H85" s="80" t="s">
        <v>316</v>
      </c>
      <c r="I85" s="80" t="s">
        <v>317</v>
      </c>
      <c r="J85" s="80" t="s">
        <v>114</v>
      </c>
      <c r="K85" s="80" t="s">
        <v>318</v>
      </c>
      <c r="L85" s="80" t="s">
        <v>319</v>
      </c>
      <c r="N85" s="80" t="s">
        <v>320</v>
      </c>
    </row>
    <row r="86" spans="1:14" ht="28.8">
      <c r="A86" s="62" t="s">
        <v>535</v>
      </c>
      <c r="B86" s="74" t="s">
        <v>374</v>
      </c>
      <c r="C86" s="74" t="s">
        <v>536</v>
      </c>
      <c r="D86" s="74" t="s">
        <v>537</v>
      </c>
      <c r="E86" s="59">
        <v>254</v>
      </c>
      <c r="F86" s="58" t="s">
        <v>538</v>
      </c>
      <c r="G86" s="74" t="s">
        <v>182</v>
      </c>
      <c r="H86" s="58" t="s">
        <v>125</v>
      </c>
      <c r="I86" s="58" t="s">
        <v>188</v>
      </c>
      <c r="J86" s="58" t="s">
        <v>268</v>
      </c>
      <c r="K86" s="58" t="s">
        <v>539</v>
      </c>
      <c r="L86" s="58">
        <v>2000</v>
      </c>
      <c r="N86" s="58" t="s">
        <v>540</v>
      </c>
    </row>
    <row r="87" spans="1:14" ht="28.8">
      <c r="A87" s="62" t="s">
        <v>541</v>
      </c>
      <c r="B87" s="74" t="s">
        <v>374</v>
      </c>
      <c r="C87" s="74" t="s">
        <v>542</v>
      </c>
      <c r="D87" s="74" t="s">
        <v>543</v>
      </c>
      <c r="E87" s="59">
        <v>254</v>
      </c>
      <c r="F87" s="58" t="s">
        <v>544</v>
      </c>
      <c r="G87" s="74" t="s">
        <v>545</v>
      </c>
      <c r="H87" s="58" t="s">
        <v>125</v>
      </c>
      <c r="I87" s="58" t="s">
        <v>188</v>
      </c>
      <c r="J87" s="58" t="s">
        <v>268</v>
      </c>
      <c r="K87" s="58" t="s">
        <v>546</v>
      </c>
      <c r="L87" s="58">
        <v>2001</v>
      </c>
      <c r="N87" s="58" t="s">
        <v>547</v>
      </c>
    </row>
    <row r="89" spans="1:14">
      <c r="A89" s="80" t="s">
        <v>310</v>
      </c>
      <c r="B89" s="80" t="s">
        <v>311</v>
      </c>
      <c r="C89" s="80" t="s">
        <v>312</v>
      </c>
      <c r="D89" s="80" t="s">
        <v>313</v>
      </c>
      <c r="E89" s="80" t="s">
        <v>314</v>
      </c>
      <c r="F89" s="80" t="s">
        <v>315</v>
      </c>
      <c r="G89" s="80" t="s">
        <v>113</v>
      </c>
      <c r="H89" s="80" t="s">
        <v>316</v>
      </c>
      <c r="I89" s="80" t="s">
        <v>317</v>
      </c>
      <c r="J89" s="80" t="s">
        <v>114</v>
      </c>
      <c r="K89" s="80" t="s">
        <v>318</v>
      </c>
      <c r="L89" s="80" t="s">
        <v>319</v>
      </c>
      <c r="N89" s="80" t="s">
        <v>320</v>
      </c>
    </row>
    <row r="90" spans="1:14" ht="28.8">
      <c r="A90" s="62" t="s">
        <v>548</v>
      </c>
      <c r="B90" s="74" t="s">
        <v>374</v>
      </c>
      <c r="C90" s="74" t="s">
        <v>549</v>
      </c>
      <c r="D90" s="74" t="s">
        <v>550</v>
      </c>
      <c r="E90" s="59">
        <v>254</v>
      </c>
      <c r="F90" s="58" t="s">
        <v>551</v>
      </c>
      <c r="G90" s="74" t="s">
        <v>182</v>
      </c>
      <c r="H90" s="58" t="s">
        <v>125</v>
      </c>
      <c r="I90" s="58" t="s">
        <v>188</v>
      </c>
      <c r="J90" s="58" t="s">
        <v>264</v>
      </c>
      <c r="K90" s="58" t="s">
        <v>552</v>
      </c>
      <c r="L90" s="58">
        <v>1500</v>
      </c>
      <c r="N90" s="58" t="s">
        <v>553</v>
      </c>
    </row>
    <row r="91" spans="1:14" ht="28.8">
      <c r="A91" s="62" t="s">
        <v>554</v>
      </c>
      <c r="B91" s="74" t="s">
        <v>374</v>
      </c>
      <c r="C91" s="74" t="s">
        <v>555</v>
      </c>
      <c r="D91" s="74" t="s">
        <v>556</v>
      </c>
      <c r="E91" s="59">
        <v>254</v>
      </c>
      <c r="F91" s="58" t="s">
        <v>557</v>
      </c>
      <c r="G91" s="74" t="s">
        <v>545</v>
      </c>
      <c r="H91" s="58" t="s">
        <v>125</v>
      </c>
      <c r="I91" s="58" t="s">
        <v>188</v>
      </c>
      <c r="J91" s="58" t="s">
        <v>264</v>
      </c>
      <c r="K91" s="58" t="s">
        <v>558</v>
      </c>
      <c r="L91" s="58">
        <v>1501</v>
      </c>
      <c r="N91" s="58" t="s">
        <v>559</v>
      </c>
    </row>
    <row r="94" spans="1:14">
      <c r="A94" s="80" t="s">
        <v>310</v>
      </c>
      <c r="B94" s="80" t="s">
        <v>311</v>
      </c>
      <c r="C94" s="80" t="s">
        <v>312</v>
      </c>
      <c r="D94" s="80" t="s">
        <v>313</v>
      </c>
      <c r="E94" s="80" t="s">
        <v>314</v>
      </c>
      <c r="F94" s="80" t="s">
        <v>315</v>
      </c>
      <c r="G94" s="80" t="s">
        <v>113</v>
      </c>
      <c r="H94" s="80" t="s">
        <v>316</v>
      </c>
      <c r="I94" s="80" t="s">
        <v>317</v>
      </c>
      <c r="J94" s="80" t="s">
        <v>114</v>
      </c>
      <c r="K94" s="80" t="s">
        <v>318</v>
      </c>
      <c r="L94" s="80" t="s">
        <v>319</v>
      </c>
      <c r="N94" s="80" t="s">
        <v>320</v>
      </c>
    </row>
    <row r="98" spans="1:14">
      <c r="A98" s="80" t="s">
        <v>310</v>
      </c>
      <c r="B98" s="80" t="s">
        <v>311</v>
      </c>
      <c r="C98" s="80" t="s">
        <v>312</v>
      </c>
      <c r="D98" s="80" t="s">
        <v>313</v>
      </c>
      <c r="E98" s="80" t="s">
        <v>314</v>
      </c>
      <c r="F98" s="80" t="s">
        <v>315</v>
      </c>
      <c r="G98" s="80" t="s">
        <v>113</v>
      </c>
      <c r="H98" s="80" t="s">
        <v>316</v>
      </c>
      <c r="I98" s="80" t="s">
        <v>317</v>
      </c>
      <c r="J98" s="80" t="s">
        <v>114</v>
      </c>
      <c r="K98" s="80" t="s">
        <v>318</v>
      </c>
      <c r="L98" s="80" t="s">
        <v>319</v>
      </c>
      <c r="N98" s="80" t="s">
        <v>320</v>
      </c>
    </row>
    <row r="99" spans="1:14">
      <c r="A99" s="147" t="s">
        <v>560</v>
      </c>
      <c r="B99" s="58" t="s">
        <v>561</v>
      </c>
      <c r="G99" s="147" t="s">
        <v>562</v>
      </c>
    </row>
    <row r="100" spans="1:14">
      <c r="A100" s="147" t="s">
        <v>563</v>
      </c>
      <c r="B100" s="58" t="s">
        <v>564</v>
      </c>
      <c r="G100" s="147" t="s">
        <v>565</v>
      </c>
    </row>
    <row r="103" spans="1:14">
      <c r="A103" s="80" t="s">
        <v>310</v>
      </c>
      <c r="B103" s="80" t="s">
        <v>311</v>
      </c>
      <c r="C103" s="80" t="s">
        <v>312</v>
      </c>
      <c r="D103" s="80" t="s">
        <v>313</v>
      </c>
      <c r="E103" s="80" t="s">
        <v>314</v>
      </c>
      <c r="F103" s="80" t="s">
        <v>315</v>
      </c>
      <c r="G103" s="80" t="s">
        <v>113</v>
      </c>
      <c r="H103" s="80" t="s">
        <v>316</v>
      </c>
      <c r="I103" s="80" t="s">
        <v>317</v>
      </c>
      <c r="J103" s="80" t="s">
        <v>114</v>
      </c>
      <c r="K103" s="80" t="s">
        <v>318</v>
      </c>
      <c r="L103" s="80" t="s">
        <v>319</v>
      </c>
      <c r="N103" s="80" t="s">
        <v>320</v>
      </c>
    </row>
    <row r="104" spans="1:14" ht="28.8">
      <c r="A104" s="58" t="s">
        <v>566</v>
      </c>
      <c r="B104" s="74" t="s">
        <v>374</v>
      </c>
      <c r="C104" s="74" t="s">
        <v>567</v>
      </c>
      <c r="D104" s="74" t="s">
        <v>568</v>
      </c>
      <c r="E104" s="62">
        <v>254</v>
      </c>
      <c r="G104" s="58" t="s">
        <v>569</v>
      </c>
      <c r="H104" s="58" t="s">
        <v>570</v>
      </c>
      <c r="I104" s="58" t="s">
        <v>188</v>
      </c>
      <c r="J104" s="58" t="s">
        <v>571</v>
      </c>
      <c r="K104" s="58" t="s">
        <v>572</v>
      </c>
      <c r="L104" s="58">
        <v>3000</v>
      </c>
      <c r="N104" s="58" t="s">
        <v>573</v>
      </c>
    </row>
    <row r="106" spans="1:14">
      <c r="A106" s="80" t="s">
        <v>310</v>
      </c>
      <c r="B106" s="80" t="s">
        <v>311</v>
      </c>
      <c r="C106" s="80" t="s">
        <v>312</v>
      </c>
      <c r="D106" s="80" t="s">
        <v>313</v>
      </c>
      <c r="E106" s="80" t="s">
        <v>314</v>
      </c>
      <c r="F106" s="80" t="s">
        <v>315</v>
      </c>
      <c r="G106" s="80" t="s">
        <v>113</v>
      </c>
      <c r="H106" s="80" t="s">
        <v>316</v>
      </c>
      <c r="I106" s="80" t="s">
        <v>317</v>
      </c>
      <c r="J106" s="80" t="s">
        <v>114</v>
      </c>
      <c r="K106" s="80" t="s">
        <v>318</v>
      </c>
      <c r="L106" s="80" t="s">
        <v>319</v>
      </c>
      <c r="N106" s="80" t="s">
        <v>320</v>
      </c>
    </row>
    <row r="107" spans="1:14" ht="28.8">
      <c r="A107" s="58" t="s">
        <v>574</v>
      </c>
      <c r="B107" s="74" t="s">
        <v>374</v>
      </c>
      <c r="C107" s="74" t="s">
        <v>575</v>
      </c>
      <c r="D107" s="74" t="s">
        <v>576</v>
      </c>
      <c r="E107" s="59">
        <v>254</v>
      </c>
      <c r="G107" s="58" t="s">
        <v>569</v>
      </c>
      <c r="H107" s="58" t="s">
        <v>570</v>
      </c>
      <c r="I107" s="58" t="s">
        <v>188</v>
      </c>
      <c r="J107" s="58" t="s">
        <v>292</v>
      </c>
      <c r="K107" s="58" t="s">
        <v>577</v>
      </c>
      <c r="L107" s="58">
        <v>3200</v>
      </c>
      <c r="N107" s="58" t="s">
        <v>578</v>
      </c>
    </row>
    <row r="109" spans="1:14">
      <c r="A109" s="80" t="s">
        <v>310</v>
      </c>
      <c r="B109" s="80" t="s">
        <v>311</v>
      </c>
      <c r="C109" s="80" t="s">
        <v>312</v>
      </c>
      <c r="D109" s="80" t="s">
        <v>313</v>
      </c>
      <c r="E109" s="80" t="s">
        <v>314</v>
      </c>
      <c r="F109" s="80" t="s">
        <v>315</v>
      </c>
      <c r="G109" s="80" t="s">
        <v>113</v>
      </c>
      <c r="H109" s="80" t="s">
        <v>316</v>
      </c>
      <c r="I109" s="80" t="s">
        <v>317</v>
      </c>
      <c r="J109" s="80" t="s">
        <v>114</v>
      </c>
      <c r="K109" s="80" t="s">
        <v>318</v>
      </c>
      <c r="L109" s="80" t="s">
        <v>319</v>
      </c>
      <c r="N109" s="80" t="s">
        <v>320</v>
      </c>
    </row>
    <row r="110" spans="1:14" ht="28.8">
      <c r="A110" s="58" t="s">
        <v>579</v>
      </c>
      <c r="B110" s="74" t="s">
        <v>374</v>
      </c>
      <c r="C110" s="74" t="s">
        <v>580</v>
      </c>
      <c r="D110" s="74" t="s">
        <v>581</v>
      </c>
      <c r="E110" s="59">
        <v>254</v>
      </c>
      <c r="G110" s="58" t="s">
        <v>569</v>
      </c>
      <c r="H110" s="58" t="s">
        <v>570</v>
      </c>
      <c r="I110" s="58" t="s">
        <v>188</v>
      </c>
      <c r="J110" s="58" t="s">
        <v>293</v>
      </c>
      <c r="K110" s="58" t="s">
        <v>582</v>
      </c>
      <c r="L110" s="58">
        <v>3400</v>
      </c>
      <c r="N110" s="58" t="s">
        <v>583</v>
      </c>
    </row>
    <row r="112" spans="1:14">
      <c r="A112" s="80" t="s">
        <v>310</v>
      </c>
      <c r="B112" s="80" t="s">
        <v>311</v>
      </c>
      <c r="C112" s="80" t="s">
        <v>312</v>
      </c>
      <c r="D112" s="80" t="s">
        <v>313</v>
      </c>
      <c r="E112" s="80" t="s">
        <v>314</v>
      </c>
      <c r="F112" s="80" t="s">
        <v>315</v>
      </c>
      <c r="G112" s="80" t="s">
        <v>113</v>
      </c>
      <c r="H112" s="80" t="s">
        <v>316</v>
      </c>
      <c r="I112" s="80" t="s">
        <v>317</v>
      </c>
      <c r="J112" s="80" t="s">
        <v>114</v>
      </c>
      <c r="K112" s="80" t="s">
        <v>318</v>
      </c>
      <c r="L112" s="80" t="s">
        <v>319</v>
      </c>
      <c r="N112" s="80" t="s">
        <v>320</v>
      </c>
    </row>
    <row r="113" spans="1:14" ht="28.8">
      <c r="A113" s="58" t="s">
        <v>584</v>
      </c>
      <c r="B113" s="74" t="s">
        <v>374</v>
      </c>
      <c r="C113" s="74" t="s">
        <v>585</v>
      </c>
      <c r="D113" s="74" t="s">
        <v>586</v>
      </c>
      <c r="E113" s="59">
        <v>254</v>
      </c>
      <c r="G113" s="58" t="s">
        <v>569</v>
      </c>
      <c r="H113" s="58" t="s">
        <v>587</v>
      </c>
      <c r="I113" s="58" t="s">
        <v>188</v>
      </c>
      <c r="J113" s="58" t="s">
        <v>326</v>
      </c>
      <c r="K113" s="58" t="s">
        <v>588</v>
      </c>
      <c r="L113" s="58">
        <v>1000</v>
      </c>
      <c r="N113" s="58" t="s">
        <v>589</v>
      </c>
    </row>
    <row r="115" spans="1:14">
      <c r="A115" s="80" t="s">
        <v>310</v>
      </c>
      <c r="B115" s="80" t="s">
        <v>311</v>
      </c>
      <c r="C115" s="80" t="s">
        <v>312</v>
      </c>
      <c r="D115" s="80" t="s">
        <v>313</v>
      </c>
      <c r="E115" s="80" t="s">
        <v>314</v>
      </c>
      <c r="F115" s="80" t="s">
        <v>315</v>
      </c>
      <c r="G115" s="80" t="s">
        <v>113</v>
      </c>
      <c r="H115" s="80" t="s">
        <v>316</v>
      </c>
      <c r="I115" s="80" t="s">
        <v>317</v>
      </c>
      <c r="J115" s="80" t="s">
        <v>114</v>
      </c>
      <c r="K115" s="80" t="s">
        <v>318</v>
      </c>
      <c r="L115" s="80" t="s">
        <v>319</v>
      </c>
      <c r="N115" s="80" t="s">
        <v>320</v>
      </c>
    </row>
    <row r="116" spans="1:14" ht="28.8">
      <c r="A116" s="58" t="s">
        <v>590</v>
      </c>
      <c r="B116" s="74" t="s">
        <v>374</v>
      </c>
      <c r="C116" s="74" t="s">
        <v>591</v>
      </c>
      <c r="D116" s="74" t="s">
        <v>592</v>
      </c>
      <c r="E116" s="59">
        <v>254</v>
      </c>
      <c r="G116" s="58" t="s">
        <v>569</v>
      </c>
      <c r="H116" s="58" t="s">
        <v>587</v>
      </c>
      <c r="I116" s="58" t="s">
        <v>188</v>
      </c>
      <c r="J116" s="58" t="s">
        <v>593</v>
      </c>
      <c r="K116" s="58" t="s">
        <v>594</v>
      </c>
      <c r="L116" s="58">
        <v>1100</v>
      </c>
      <c r="N116" s="58" t="s">
        <v>595</v>
      </c>
    </row>
    <row r="118" spans="1:14">
      <c r="A118" s="80" t="s">
        <v>310</v>
      </c>
      <c r="B118" s="80" t="s">
        <v>311</v>
      </c>
      <c r="C118" s="80" t="s">
        <v>312</v>
      </c>
      <c r="D118" s="80" t="s">
        <v>313</v>
      </c>
      <c r="E118" s="80" t="s">
        <v>314</v>
      </c>
      <c r="F118" s="80" t="s">
        <v>315</v>
      </c>
      <c r="G118" s="80" t="s">
        <v>113</v>
      </c>
      <c r="H118" s="80" t="s">
        <v>316</v>
      </c>
      <c r="I118" s="80" t="s">
        <v>317</v>
      </c>
      <c r="J118" s="80" t="s">
        <v>114</v>
      </c>
      <c r="K118" s="80" t="s">
        <v>318</v>
      </c>
      <c r="L118" s="80" t="s">
        <v>319</v>
      </c>
      <c r="N118" s="80" t="s">
        <v>320</v>
      </c>
    </row>
    <row r="119" spans="1:14" ht="28.8">
      <c r="A119" s="58" t="s">
        <v>596</v>
      </c>
      <c r="B119" s="74" t="s">
        <v>374</v>
      </c>
      <c r="C119" s="74" t="s">
        <v>597</v>
      </c>
      <c r="D119" s="74" t="s">
        <v>598</v>
      </c>
      <c r="E119" s="59">
        <v>254</v>
      </c>
      <c r="G119" s="58" t="s">
        <v>569</v>
      </c>
      <c r="H119" s="58" t="s">
        <v>587</v>
      </c>
      <c r="I119" s="58" t="s">
        <v>188</v>
      </c>
      <c r="J119" s="58" t="s">
        <v>347</v>
      </c>
      <c r="K119" s="58" t="s">
        <v>599</v>
      </c>
      <c r="L119" s="58">
        <v>1200</v>
      </c>
      <c r="N119" s="58" t="s">
        <v>600</v>
      </c>
    </row>
    <row r="121" spans="1:14">
      <c r="A121" s="80" t="s">
        <v>310</v>
      </c>
      <c r="B121" s="80" t="s">
        <v>311</v>
      </c>
      <c r="C121" s="80" t="s">
        <v>312</v>
      </c>
      <c r="D121" s="80" t="s">
        <v>313</v>
      </c>
      <c r="E121" s="80" t="s">
        <v>314</v>
      </c>
      <c r="F121" s="80" t="s">
        <v>315</v>
      </c>
      <c r="G121" s="80" t="s">
        <v>113</v>
      </c>
      <c r="H121" s="80" t="s">
        <v>316</v>
      </c>
      <c r="I121" s="80" t="s">
        <v>317</v>
      </c>
      <c r="J121" s="80" t="s">
        <v>114</v>
      </c>
      <c r="K121" s="80" t="s">
        <v>318</v>
      </c>
      <c r="L121" s="80" t="s">
        <v>319</v>
      </c>
      <c r="N121" s="80" t="s">
        <v>320</v>
      </c>
    </row>
    <row r="122" spans="1:14" ht="28.8">
      <c r="A122" s="58" t="s">
        <v>601</v>
      </c>
      <c r="B122" s="74" t="s">
        <v>374</v>
      </c>
      <c r="C122" s="74" t="s">
        <v>602</v>
      </c>
      <c r="D122" s="74" t="s">
        <v>603</v>
      </c>
      <c r="E122" s="59">
        <v>254</v>
      </c>
      <c r="G122" s="58" t="s">
        <v>569</v>
      </c>
      <c r="H122" s="58" t="s">
        <v>587</v>
      </c>
      <c r="I122" s="58" t="s">
        <v>188</v>
      </c>
      <c r="J122" s="58" t="s">
        <v>604</v>
      </c>
      <c r="K122" s="58" t="s">
        <v>605</v>
      </c>
      <c r="L122" s="58">
        <v>1300</v>
      </c>
      <c r="N122" s="58" t="s">
        <v>606</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641F-B0B6-46DA-A1F2-B6C2AECE371D}">
  <dimension ref="A1:H32"/>
  <sheetViews>
    <sheetView workbookViewId="0">
      <selection activeCell="E27" sqref="E27"/>
    </sheetView>
  </sheetViews>
  <sheetFormatPr baseColWidth="10" defaultColWidth="9.109375" defaultRowHeight="14.4"/>
  <cols>
    <col min="1" max="1" width="18.88671875" customWidth="1"/>
    <col min="2" max="2" width="19.33203125" customWidth="1"/>
    <col min="3" max="3" width="17.5546875" customWidth="1"/>
    <col min="4" max="4" width="18.109375" customWidth="1"/>
    <col min="5" max="5" width="18.5546875" customWidth="1"/>
    <col min="6" max="6" width="19.33203125" customWidth="1"/>
    <col min="7" max="7" width="22" customWidth="1"/>
    <col min="8" max="8" width="25.88671875" customWidth="1"/>
  </cols>
  <sheetData>
    <row r="1" spans="1:8" ht="24.75" customHeight="1">
      <c r="A1" s="149" t="s">
        <v>607</v>
      </c>
      <c r="B1" s="150" t="s">
        <v>608</v>
      </c>
      <c r="C1" s="150" t="s">
        <v>609</v>
      </c>
      <c r="D1" s="150" t="s">
        <v>610</v>
      </c>
      <c r="E1" s="151" t="s">
        <v>611</v>
      </c>
      <c r="F1" s="151" t="s">
        <v>612</v>
      </c>
      <c r="G1" s="151" t="s">
        <v>613</v>
      </c>
      <c r="H1" s="151" t="s">
        <v>614</v>
      </c>
    </row>
    <row r="2" spans="1:8" ht="28.8">
      <c r="A2" s="196" t="s">
        <v>615</v>
      </c>
      <c r="B2" s="152">
        <v>2500</v>
      </c>
      <c r="C2" s="152" t="s">
        <v>616</v>
      </c>
      <c r="D2" s="152" t="s">
        <v>617</v>
      </c>
      <c r="E2" s="153" t="s">
        <v>618</v>
      </c>
      <c r="F2" s="153" t="s">
        <v>619</v>
      </c>
      <c r="G2" s="153" t="s">
        <v>620</v>
      </c>
      <c r="H2" s="153" t="s">
        <v>621</v>
      </c>
    </row>
    <row r="3" spans="1:8" ht="28.8">
      <c r="A3" s="196"/>
      <c r="B3" s="152">
        <v>2501</v>
      </c>
      <c r="C3" s="152" t="s">
        <v>622</v>
      </c>
      <c r="D3" s="152" t="s">
        <v>617</v>
      </c>
      <c r="E3" s="153" t="s">
        <v>623</v>
      </c>
      <c r="F3" s="153" t="s">
        <v>624</v>
      </c>
      <c r="G3" s="153" t="s">
        <v>625</v>
      </c>
      <c r="H3" s="153" t="s">
        <v>626</v>
      </c>
    </row>
    <row r="4" spans="1:8" ht="28.8">
      <c r="A4" s="196"/>
      <c r="B4" s="152">
        <v>2502</v>
      </c>
      <c r="C4" s="152" t="s">
        <v>627</v>
      </c>
      <c r="D4" s="152" t="s">
        <v>617</v>
      </c>
      <c r="E4" s="153" t="s">
        <v>628</v>
      </c>
      <c r="F4" s="153" t="s">
        <v>629</v>
      </c>
      <c r="G4" s="153" t="s">
        <v>630</v>
      </c>
      <c r="H4" s="153" t="s">
        <v>631</v>
      </c>
    </row>
    <row r="5" spans="1:8" ht="28.8">
      <c r="A5" s="196"/>
      <c r="B5" s="152">
        <v>2503</v>
      </c>
      <c r="C5" s="152" t="s">
        <v>632</v>
      </c>
      <c r="D5" s="152" t="s">
        <v>617</v>
      </c>
      <c r="E5" s="153" t="s">
        <v>633</v>
      </c>
      <c r="F5" s="153" t="s">
        <v>634</v>
      </c>
      <c r="G5" s="153" t="s">
        <v>635</v>
      </c>
      <c r="H5" s="153" t="s">
        <v>636</v>
      </c>
    </row>
    <row r="6" spans="1:8" ht="28.8">
      <c r="A6" s="196"/>
      <c r="B6" s="152">
        <v>2504</v>
      </c>
      <c r="C6" s="152" t="s">
        <v>637</v>
      </c>
      <c r="D6" s="152" t="s">
        <v>617</v>
      </c>
      <c r="E6" s="153" t="s">
        <v>638</v>
      </c>
      <c r="F6" s="153" t="s">
        <v>639</v>
      </c>
      <c r="G6" s="153" t="s">
        <v>640</v>
      </c>
      <c r="H6" s="153" t="s">
        <v>641</v>
      </c>
    </row>
    <row r="7" spans="1:8" ht="28.8">
      <c r="A7" s="196"/>
      <c r="B7" s="152">
        <v>2505</v>
      </c>
      <c r="C7" s="152" t="s">
        <v>642</v>
      </c>
      <c r="D7" s="152" t="s">
        <v>617</v>
      </c>
      <c r="E7" s="153" t="s">
        <v>643</v>
      </c>
      <c r="F7" s="153" t="s">
        <v>644</v>
      </c>
      <c r="G7" s="153" t="s">
        <v>645</v>
      </c>
      <c r="H7" s="153" t="s">
        <v>646</v>
      </c>
    </row>
    <row r="8" spans="1:8" ht="28.8">
      <c r="A8" s="196"/>
      <c r="B8" s="152">
        <v>2506</v>
      </c>
      <c r="C8" s="152" t="s">
        <v>647</v>
      </c>
      <c r="D8" s="152" t="s">
        <v>617</v>
      </c>
      <c r="E8" s="153" t="s">
        <v>648</v>
      </c>
      <c r="F8" s="153" t="s">
        <v>649</v>
      </c>
      <c r="G8" s="153" t="s">
        <v>650</v>
      </c>
      <c r="H8" s="153" t="s">
        <v>651</v>
      </c>
    </row>
    <row r="9" spans="1:8" ht="28.8">
      <c r="A9" s="196"/>
      <c r="B9" s="152">
        <v>2507</v>
      </c>
      <c r="C9" s="152" t="s">
        <v>652</v>
      </c>
      <c r="D9" s="152" t="s">
        <v>617</v>
      </c>
      <c r="E9" s="153" t="s">
        <v>653</v>
      </c>
      <c r="F9" s="153" t="s">
        <v>654</v>
      </c>
      <c r="G9" s="153" t="s">
        <v>655</v>
      </c>
      <c r="H9" s="153" t="s">
        <v>656</v>
      </c>
    </row>
    <row r="10" spans="1:8">
      <c r="A10" s="197"/>
      <c r="B10" s="152">
        <v>2549</v>
      </c>
      <c r="C10" s="152" t="s">
        <v>657</v>
      </c>
      <c r="D10" s="152" t="s">
        <v>658</v>
      </c>
      <c r="E10" s="153" t="s">
        <v>659</v>
      </c>
      <c r="F10" s="153" t="s">
        <v>660</v>
      </c>
      <c r="G10" s="61" t="s">
        <v>661</v>
      </c>
      <c r="H10" s="153" t="s">
        <v>662</v>
      </c>
    </row>
    <row r="11" spans="1:8" ht="28.8">
      <c r="A11" s="196" t="s">
        <v>663</v>
      </c>
      <c r="B11" s="152">
        <v>2550</v>
      </c>
      <c r="C11" s="152" t="s">
        <v>616</v>
      </c>
      <c r="D11" s="152" t="s">
        <v>664</v>
      </c>
      <c r="E11" s="153" t="s">
        <v>321</v>
      </c>
      <c r="F11" s="153" t="s">
        <v>327</v>
      </c>
      <c r="G11" s="153" t="s">
        <v>324</v>
      </c>
      <c r="H11" s="153" t="s">
        <v>665</v>
      </c>
    </row>
    <row r="12" spans="1:8" ht="28.8">
      <c r="A12" s="196"/>
      <c r="B12" s="152">
        <v>2551</v>
      </c>
      <c r="C12" s="152" t="s">
        <v>622</v>
      </c>
      <c r="D12" s="152" t="s">
        <v>664</v>
      </c>
      <c r="E12" s="153" t="s">
        <v>328</v>
      </c>
      <c r="F12" s="153" t="s">
        <v>332</v>
      </c>
      <c r="G12" s="153" t="s">
        <v>331</v>
      </c>
      <c r="H12" s="153" t="s">
        <v>666</v>
      </c>
    </row>
    <row r="13" spans="1:8" ht="28.8">
      <c r="A13" s="196"/>
      <c r="B13" s="152">
        <v>2552</v>
      </c>
      <c r="C13" s="152" t="s">
        <v>627</v>
      </c>
      <c r="D13" s="152" t="s">
        <v>664</v>
      </c>
      <c r="E13" s="153" t="s">
        <v>333</v>
      </c>
      <c r="F13" s="153" t="s">
        <v>337</v>
      </c>
      <c r="G13" s="153" t="s">
        <v>336</v>
      </c>
      <c r="H13" s="153" t="s">
        <v>667</v>
      </c>
    </row>
    <row r="14" spans="1:8" ht="28.8">
      <c r="A14" s="196"/>
      <c r="B14" s="152">
        <v>2553</v>
      </c>
      <c r="C14" s="152" t="s">
        <v>632</v>
      </c>
      <c r="D14" s="152" t="s">
        <v>664</v>
      </c>
      <c r="E14" s="153" t="s">
        <v>338</v>
      </c>
      <c r="F14" s="153" t="s">
        <v>342</v>
      </c>
      <c r="G14" s="153" t="s">
        <v>341</v>
      </c>
      <c r="H14" s="153" t="s">
        <v>668</v>
      </c>
    </row>
    <row r="15" spans="1:8" ht="28.8">
      <c r="A15" s="196"/>
      <c r="B15" s="152">
        <v>2554</v>
      </c>
      <c r="C15" s="152" t="s">
        <v>637</v>
      </c>
      <c r="D15" s="152" t="s">
        <v>664</v>
      </c>
      <c r="E15" s="153" t="s">
        <v>343</v>
      </c>
      <c r="F15" s="153" t="s">
        <v>348</v>
      </c>
      <c r="G15" s="153" t="s">
        <v>346</v>
      </c>
      <c r="H15" s="153" t="s">
        <v>669</v>
      </c>
    </row>
    <row r="16" spans="1:8" ht="28.8">
      <c r="A16" s="196"/>
      <c r="B16" s="152">
        <v>2555</v>
      </c>
      <c r="C16" s="152" t="s">
        <v>642</v>
      </c>
      <c r="D16" s="152" t="s">
        <v>664</v>
      </c>
      <c r="E16" s="153" t="s">
        <v>349</v>
      </c>
      <c r="F16" s="153" t="s">
        <v>353</v>
      </c>
      <c r="G16" s="153" t="s">
        <v>352</v>
      </c>
      <c r="H16" s="153" t="s">
        <v>670</v>
      </c>
    </row>
    <row r="17" spans="1:8" ht="28.8">
      <c r="A17" s="196"/>
      <c r="B17" s="152">
        <v>2556</v>
      </c>
      <c r="C17" s="152" t="s">
        <v>647</v>
      </c>
      <c r="D17" s="152" t="s">
        <v>664</v>
      </c>
      <c r="E17" s="153" t="s">
        <v>354</v>
      </c>
      <c r="F17" s="153" t="s">
        <v>358</v>
      </c>
      <c r="G17" s="153" t="s">
        <v>357</v>
      </c>
      <c r="H17" s="153" t="s">
        <v>671</v>
      </c>
    </row>
    <row r="18" spans="1:8" ht="28.8">
      <c r="A18" s="198"/>
      <c r="B18" s="152">
        <v>2557</v>
      </c>
      <c r="C18" s="152" t="s">
        <v>652</v>
      </c>
      <c r="D18" s="152" t="s">
        <v>664</v>
      </c>
      <c r="E18" s="153" t="s">
        <v>359</v>
      </c>
      <c r="F18" s="153" t="s">
        <v>363</v>
      </c>
      <c r="G18" s="153" t="s">
        <v>362</v>
      </c>
      <c r="H18" s="153" t="s">
        <v>672</v>
      </c>
    </row>
    <row r="19" spans="1:8">
      <c r="A19" s="196" t="s">
        <v>673</v>
      </c>
      <c r="B19" s="152">
        <v>2600</v>
      </c>
      <c r="C19" s="152" t="s">
        <v>616</v>
      </c>
      <c r="D19" s="152" t="s">
        <v>674</v>
      </c>
      <c r="E19" s="153" t="s">
        <v>675</v>
      </c>
      <c r="F19" s="153" t="s">
        <v>674</v>
      </c>
      <c r="G19" s="153" t="s">
        <v>674</v>
      </c>
      <c r="H19" s="153" t="s">
        <v>674</v>
      </c>
    </row>
    <row r="20" spans="1:8">
      <c r="A20" s="196"/>
      <c r="B20" s="152">
        <v>2601</v>
      </c>
      <c r="C20" s="152" t="s">
        <v>622</v>
      </c>
      <c r="D20" s="152" t="s">
        <v>674</v>
      </c>
      <c r="E20" s="153" t="s">
        <v>676</v>
      </c>
      <c r="F20" s="153" t="s">
        <v>674</v>
      </c>
      <c r="G20" s="153" t="s">
        <v>674</v>
      </c>
      <c r="H20" s="153" t="s">
        <v>674</v>
      </c>
    </row>
    <row r="21" spans="1:8">
      <c r="A21" s="196"/>
      <c r="B21" s="152">
        <v>2602</v>
      </c>
      <c r="C21" s="152" t="s">
        <v>627</v>
      </c>
      <c r="D21" s="152" t="s">
        <v>674</v>
      </c>
      <c r="E21" s="153" t="s">
        <v>677</v>
      </c>
      <c r="F21" s="153" t="s">
        <v>674</v>
      </c>
      <c r="G21" s="153" t="s">
        <v>674</v>
      </c>
      <c r="H21" s="153" t="s">
        <v>674</v>
      </c>
    </row>
    <row r="22" spans="1:8">
      <c r="A22" s="196"/>
      <c r="B22" s="152">
        <v>2603</v>
      </c>
      <c r="C22" s="152" t="s">
        <v>632</v>
      </c>
      <c r="D22" s="152" t="s">
        <v>674</v>
      </c>
      <c r="E22" s="153" t="s">
        <v>678</v>
      </c>
      <c r="F22" s="153" t="s">
        <v>674</v>
      </c>
      <c r="G22" s="153" t="s">
        <v>674</v>
      </c>
      <c r="H22" s="153" t="s">
        <v>674</v>
      </c>
    </row>
    <row r="23" spans="1:8">
      <c r="A23" s="196"/>
      <c r="B23" s="152">
        <v>2604</v>
      </c>
      <c r="C23" s="152" t="s">
        <v>637</v>
      </c>
      <c r="D23" s="152" t="s">
        <v>674</v>
      </c>
      <c r="E23" s="153" t="s">
        <v>679</v>
      </c>
      <c r="F23" s="153" t="s">
        <v>674</v>
      </c>
      <c r="G23" s="153" t="s">
        <v>674</v>
      </c>
      <c r="H23" s="153" t="s">
        <v>674</v>
      </c>
    </row>
    <row r="24" spans="1:8">
      <c r="A24" s="196"/>
      <c r="B24" s="152">
        <v>2605</v>
      </c>
      <c r="C24" s="152" t="s">
        <v>642</v>
      </c>
      <c r="D24" s="152" t="s">
        <v>674</v>
      </c>
      <c r="E24" s="153" t="s">
        <v>680</v>
      </c>
      <c r="F24" s="153" t="s">
        <v>674</v>
      </c>
      <c r="G24" s="153" t="s">
        <v>674</v>
      </c>
      <c r="H24" s="153" t="s">
        <v>674</v>
      </c>
    </row>
    <row r="25" spans="1:8">
      <c r="A25" s="196"/>
      <c r="B25" s="152">
        <v>2606</v>
      </c>
      <c r="C25" s="152" t="s">
        <v>647</v>
      </c>
      <c r="D25" s="152" t="s">
        <v>674</v>
      </c>
      <c r="E25" s="153" t="s">
        <v>681</v>
      </c>
      <c r="F25" s="153" t="s">
        <v>674</v>
      </c>
      <c r="G25" s="153" t="s">
        <v>674</v>
      </c>
      <c r="H25" s="153" t="s">
        <v>674</v>
      </c>
    </row>
    <row r="26" spans="1:8">
      <c r="A26" s="198"/>
      <c r="B26" s="152">
        <v>2607</v>
      </c>
      <c r="C26" s="152" t="s">
        <v>652</v>
      </c>
      <c r="D26" s="152" t="s">
        <v>674</v>
      </c>
      <c r="E26" s="153" t="s">
        <v>682</v>
      </c>
      <c r="F26" s="153" t="s">
        <v>674</v>
      </c>
      <c r="G26" s="153" t="s">
        <v>674</v>
      </c>
      <c r="H26" s="153" t="s">
        <v>674</v>
      </c>
    </row>
    <row r="27" spans="1:8">
      <c r="A27" s="196" t="s">
        <v>683</v>
      </c>
      <c r="B27" s="152">
        <v>2698</v>
      </c>
      <c r="C27" s="152" t="s">
        <v>684</v>
      </c>
      <c r="D27" s="152" t="s">
        <v>674</v>
      </c>
      <c r="E27" s="153" t="s">
        <v>674</v>
      </c>
      <c r="F27" s="153" t="s">
        <v>674</v>
      </c>
      <c r="G27" s="153" t="s">
        <v>674</v>
      </c>
      <c r="H27" s="153" t="s">
        <v>674</v>
      </c>
    </row>
    <row r="28" spans="1:8">
      <c r="A28" s="198"/>
      <c r="B28" s="152">
        <v>2699</v>
      </c>
      <c r="C28" s="152" t="s">
        <v>685</v>
      </c>
      <c r="D28" s="152" t="s">
        <v>674</v>
      </c>
      <c r="E28" s="153" t="s">
        <v>674</v>
      </c>
      <c r="F28" s="153" t="s">
        <v>674</v>
      </c>
      <c r="G28" s="153" t="s">
        <v>674</v>
      </c>
      <c r="H28" s="153" t="s">
        <v>674</v>
      </c>
    </row>
    <row r="30" spans="1:8">
      <c r="A30" t="s">
        <v>113</v>
      </c>
      <c r="B30" t="s">
        <v>686</v>
      </c>
      <c r="C30" t="s">
        <v>114</v>
      </c>
      <c r="E30" t="s">
        <v>611</v>
      </c>
      <c r="G30" t="s">
        <v>613</v>
      </c>
    </row>
    <row r="31" spans="1:8">
      <c r="A31" t="s">
        <v>687</v>
      </c>
      <c r="B31" t="s">
        <v>688</v>
      </c>
      <c r="C31" t="s">
        <v>689</v>
      </c>
      <c r="E31" s="178" t="s">
        <v>690</v>
      </c>
      <c r="F31" t="s">
        <v>691</v>
      </c>
      <c r="G31" s="61" t="s">
        <v>692</v>
      </c>
      <c r="H31" s="61" t="s">
        <v>693</v>
      </c>
    </row>
    <row r="32" spans="1:8">
      <c r="C32" t="s">
        <v>694</v>
      </c>
      <c r="F32" t="s">
        <v>695</v>
      </c>
      <c r="H32" s="89" t="s">
        <v>696</v>
      </c>
    </row>
  </sheetData>
  <mergeCells count="4">
    <mergeCell ref="A2:A10"/>
    <mergeCell ref="A11:A18"/>
    <mergeCell ref="A19:A26"/>
    <mergeCell ref="A27:A2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041C5-2914-47B7-B05F-D22DDCD38FEE}">
  <dimension ref="A1:H22"/>
  <sheetViews>
    <sheetView workbookViewId="0">
      <selection activeCell="C9" sqref="C9"/>
    </sheetView>
  </sheetViews>
  <sheetFormatPr baseColWidth="10" defaultColWidth="11.44140625" defaultRowHeight="14.4"/>
  <cols>
    <col min="1" max="1" width="19.44140625" customWidth="1"/>
    <col min="2" max="2" width="22.5546875" bestFit="1" customWidth="1"/>
    <col min="3" max="3" width="33.6640625" bestFit="1" customWidth="1"/>
    <col min="4" max="4" width="15" bestFit="1" customWidth="1"/>
    <col min="6" max="6" width="17.88671875" bestFit="1" customWidth="1"/>
  </cols>
  <sheetData>
    <row r="1" spans="1:5">
      <c r="A1" t="s">
        <v>697</v>
      </c>
    </row>
    <row r="2" spans="1:5">
      <c r="A2" t="s">
        <v>698</v>
      </c>
    </row>
    <row r="3" spans="1:5">
      <c r="A3" t="s">
        <v>699</v>
      </c>
      <c r="B3" t="s">
        <v>700</v>
      </c>
    </row>
    <row r="4" spans="1:5">
      <c r="A4" t="s">
        <v>315</v>
      </c>
      <c r="B4" t="s">
        <v>701</v>
      </c>
    </row>
    <row r="6" spans="1:5">
      <c r="A6" s="20" t="s">
        <v>702</v>
      </c>
      <c r="B6" s="20" t="s">
        <v>703</v>
      </c>
    </row>
    <row r="7" spans="1:5">
      <c r="A7" t="s">
        <v>704</v>
      </c>
      <c r="B7" t="s">
        <v>705</v>
      </c>
      <c r="C7" t="s">
        <v>706</v>
      </c>
    </row>
    <row r="8" spans="1:5">
      <c r="A8" t="s">
        <v>707</v>
      </c>
      <c r="B8" t="s">
        <v>277</v>
      </c>
      <c r="C8" t="s">
        <v>708</v>
      </c>
    </row>
    <row r="9" spans="1:5">
      <c r="A9" s="140" t="s">
        <v>709</v>
      </c>
      <c r="B9" t="s">
        <v>710</v>
      </c>
    </row>
    <row r="11" spans="1:5">
      <c r="A11" s="80" t="s">
        <v>310</v>
      </c>
      <c r="B11" s="80" t="s">
        <v>113</v>
      </c>
      <c r="C11" s="80" t="s">
        <v>315</v>
      </c>
      <c r="D11" s="80" t="s">
        <v>711</v>
      </c>
      <c r="E11" s="80" t="s">
        <v>712</v>
      </c>
    </row>
    <row r="12" spans="1:5">
      <c r="A12" s="74" t="s">
        <v>618</v>
      </c>
      <c r="B12" s="59" t="s">
        <v>713</v>
      </c>
      <c r="C12" t="s">
        <v>620</v>
      </c>
      <c r="D12" s="58">
        <v>2500</v>
      </c>
      <c r="E12" t="s">
        <v>119</v>
      </c>
    </row>
    <row r="13" spans="1:5">
      <c r="A13" s="74" t="s">
        <v>623</v>
      </c>
      <c r="B13" s="59" t="s">
        <v>714</v>
      </c>
      <c r="C13" t="s">
        <v>625</v>
      </c>
      <c r="D13">
        <v>2501</v>
      </c>
      <c r="E13" t="s">
        <v>119</v>
      </c>
    </row>
    <row r="14" spans="1:5">
      <c r="A14" s="74" t="s">
        <v>628</v>
      </c>
      <c r="B14" t="s">
        <v>715</v>
      </c>
      <c r="C14" t="s">
        <v>630</v>
      </c>
      <c r="D14">
        <v>2502</v>
      </c>
      <c r="E14" t="s">
        <v>119</v>
      </c>
    </row>
    <row r="15" spans="1:5">
      <c r="A15" s="74" t="s">
        <v>633</v>
      </c>
      <c r="B15" t="s">
        <v>716</v>
      </c>
      <c r="C15" t="s">
        <v>635</v>
      </c>
      <c r="D15">
        <v>2503</v>
      </c>
      <c r="E15" t="s">
        <v>119</v>
      </c>
    </row>
    <row r="16" spans="1:5">
      <c r="A16" s="74" t="s">
        <v>638</v>
      </c>
      <c r="B16" t="s">
        <v>717</v>
      </c>
      <c r="C16" t="s">
        <v>640</v>
      </c>
      <c r="D16">
        <v>2504</v>
      </c>
      <c r="E16" t="s">
        <v>119</v>
      </c>
    </row>
    <row r="17" spans="1:8">
      <c r="A17" s="74" t="s">
        <v>643</v>
      </c>
      <c r="B17" t="s">
        <v>718</v>
      </c>
      <c r="C17" t="s">
        <v>645</v>
      </c>
      <c r="D17">
        <v>2505</v>
      </c>
      <c r="E17" t="s">
        <v>119</v>
      </c>
    </row>
    <row r="18" spans="1:8">
      <c r="A18" s="74" t="s">
        <v>648</v>
      </c>
      <c r="B18" t="s">
        <v>719</v>
      </c>
      <c r="C18" t="s">
        <v>650</v>
      </c>
      <c r="D18">
        <v>2506</v>
      </c>
      <c r="E18" t="s">
        <v>119</v>
      </c>
    </row>
    <row r="19" spans="1:8">
      <c r="A19" s="74" t="s">
        <v>653</v>
      </c>
      <c r="B19" t="s">
        <v>720</v>
      </c>
      <c r="C19" t="s">
        <v>655</v>
      </c>
      <c r="D19">
        <v>2507</v>
      </c>
      <c r="E19" t="s">
        <v>119</v>
      </c>
    </row>
    <row r="20" spans="1:8">
      <c r="A20" s="74" t="s">
        <v>721</v>
      </c>
      <c r="B20" t="s">
        <v>722</v>
      </c>
      <c r="C20" t="s">
        <v>723</v>
      </c>
      <c r="D20" t="s">
        <v>724</v>
      </c>
    </row>
    <row r="21" spans="1:8">
      <c r="A21" t="s">
        <v>725</v>
      </c>
      <c r="B21" t="s">
        <v>726</v>
      </c>
      <c r="D21" t="s">
        <v>724</v>
      </c>
      <c r="G21" t="s">
        <v>727</v>
      </c>
      <c r="H21" t="s">
        <v>728</v>
      </c>
    </row>
    <row r="22" spans="1:8">
      <c r="A22" s="74" t="s">
        <v>729</v>
      </c>
      <c r="B22" t="s">
        <v>730</v>
      </c>
      <c r="C22" t="s">
        <v>731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4C2DF-30BA-4157-ADAF-520FEDD78795}">
  <dimension ref="A1:E11"/>
  <sheetViews>
    <sheetView workbookViewId="0">
      <selection activeCell="A5" sqref="A5"/>
    </sheetView>
  </sheetViews>
  <sheetFormatPr baseColWidth="10" defaultColWidth="9.109375" defaultRowHeight="14.4"/>
  <cols>
    <col min="1" max="1" width="22.5546875" customWidth="1"/>
    <col min="2" max="2" width="9.88671875" customWidth="1"/>
  </cols>
  <sheetData>
    <row r="1" spans="1:5">
      <c r="A1" s="30" t="s">
        <v>732</v>
      </c>
      <c r="B1" t="s">
        <v>733</v>
      </c>
    </row>
    <row r="2" spans="1:5">
      <c r="A2" t="s">
        <v>734</v>
      </c>
      <c r="B2" s="27" t="s">
        <v>735</v>
      </c>
      <c r="C2" s="27" t="s">
        <v>736</v>
      </c>
      <c r="D2" s="27" t="s">
        <v>214</v>
      </c>
      <c r="E2" t="s">
        <v>737</v>
      </c>
    </row>
    <row r="3" spans="1:5">
      <c r="A3" t="s">
        <v>738</v>
      </c>
      <c r="B3" s="129"/>
      <c r="C3" s="129">
        <v>65432</v>
      </c>
      <c r="D3" s="129" t="s">
        <v>739</v>
      </c>
      <c r="E3" t="s">
        <v>739</v>
      </c>
    </row>
    <row r="4" spans="1:5">
      <c r="A4" t="s">
        <v>740</v>
      </c>
      <c r="B4" s="129">
        <v>208151</v>
      </c>
      <c r="C4" s="129"/>
      <c r="D4" s="129" t="s">
        <v>739</v>
      </c>
      <c r="E4" t="s">
        <v>739</v>
      </c>
    </row>
    <row r="5" spans="1:5">
      <c r="A5" s="27" t="s">
        <v>741</v>
      </c>
      <c r="B5" s="129">
        <v>64512</v>
      </c>
      <c r="C5" s="129">
        <v>64513</v>
      </c>
      <c r="D5" s="129" t="s">
        <v>739</v>
      </c>
      <c r="E5" t="s">
        <v>739</v>
      </c>
    </row>
    <row r="6" spans="1:5">
      <c r="A6" s="27" t="s">
        <v>742</v>
      </c>
      <c r="B6" s="129">
        <v>64514</v>
      </c>
      <c r="C6" s="129">
        <v>64515</v>
      </c>
      <c r="D6" s="129"/>
    </row>
    <row r="7" spans="1:5">
      <c r="A7" s="27"/>
      <c r="B7" s="129"/>
      <c r="C7" s="129"/>
      <c r="D7" s="129"/>
    </row>
    <row r="8" spans="1:5">
      <c r="A8" s="27"/>
      <c r="B8" s="129"/>
      <c r="C8" s="129"/>
      <c r="D8" s="129"/>
    </row>
    <row r="9" spans="1:5">
      <c r="A9" s="27"/>
      <c r="B9" s="129"/>
      <c r="C9" s="129"/>
      <c r="D9" s="129"/>
    </row>
    <row r="10" spans="1:5">
      <c r="A10" s="27"/>
      <c r="B10" s="27"/>
      <c r="C10" s="27"/>
    </row>
    <row r="11" spans="1:5">
      <c r="A11" s="27"/>
      <c r="B11" s="27"/>
      <c r="C11" s="2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41E3A-FB7B-419E-B55B-5629FE2B2630}">
  <dimension ref="A2:E12"/>
  <sheetViews>
    <sheetView workbookViewId="0">
      <selection activeCell="H34" sqref="H34"/>
    </sheetView>
  </sheetViews>
  <sheetFormatPr baseColWidth="10" defaultColWidth="11.44140625" defaultRowHeight="14.4"/>
  <cols>
    <col min="1" max="1" width="35.33203125" bestFit="1" customWidth="1"/>
    <col min="2" max="2" width="17.44140625" customWidth="1"/>
    <col min="3" max="3" width="25.33203125" customWidth="1"/>
    <col min="4" max="4" width="15" customWidth="1"/>
    <col min="5" max="5" width="26" bestFit="1" customWidth="1"/>
  </cols>
  <sheetData>
    <row r="2" spans="1:5">
      <c r="A2" s="30" t="s">
        <v>743</v>
      </c>
    </row>
    <row r="3" spans="1:5">
      <c r="A3" t="s">
        <v>744</v>
      </c>
      <c r="B3" t="s">
        <v>745</v>
      </c>
      <c r="C3" t="s">
        <v>746</v>
      </c>
      <c r="D3" t="s">
        <v>747</v>
      </c>
      <c r="E3" t="s">
        <v>748</v>
      </c>
    </row>
    <row r="4" spans="1:5">
      <c r="A4" t="s">
        <v>749</v>
      </c>
      <c r="B4" t="s">
        <v>750</v>
      </c>
      <c r="C4" t="s">
        <v>751</v>
      </c>
      <c r="D4" t="s">
        <v>752</v>
      </c>
      <c r="E4" t="s">
        <v>753</v>
      </c>
    </row>
    <row r="5" spans="1:5">
      <c r="A5" t="s">
        <v>749</v>
      </c>
      <c r="B5" t="s">
        <v>750</v>
      </c>
      <c r="C5" t="s">
        <v>754</v>
      </c>
      <c r="D5" t="s">
        <v>752</v>
      </c>
      <c r="E5" t="s">
        <v>755</v>
      </c>
    </row>
    <row r="6" spans="1:5">
      <c r="A6" t="s">
        <v>749</v>
      </c>
      <c r="B6" t="s">
        <v>750</v>
      </c>
      <c r="C6" t="s">
        <v>756</v>
      </c>
      <c r="D6" t="s">
        <v>752</v>
      </c>
      <c r="E6" t="s">
        <v>757</v>
      </c>
    </row>
    <row r="7" spans="1:5">
      <c r="A7" t="s">
        <v>749</v>
      </c>
      <c r="B7" t="s">
        <v>750</v>
      </c>
      <c r="C7" t="s">
        <v>758</v>
      </c>
      <c r="D7" t="s">
        <v>752</v>
      </c>
      <c r="E7" t="s">
        <v>759</v>
      </c>
    </row>
    <row r="8" spans="1:5">
      <c r="A8" t="s">
        <v>749</v>
      </c>
      <c r="B8" t="s">
        <v>760</v>
      </c>
      <c r="C8" t="s">
        <v>761</v>
      </c>
      <c r="D8" t="s">
        <v>762</v>
      </c>
      <c r="E8" t="s">
        <v>763</v>
      </c>
    </row>
    <row r="10" spans="1:5">
      <c r="A10" s="30" t="s">
        <v>735</v>
      </c>
    </row>
    <row r="11" spans="1:5">
      <c r="E11" t="s">
        <v>748</v>
      </c>
    </row>
    <row r="12" spans="1:5">
      <c r="B12" t="s">
        <v>750</v>
      </c>
      <c r="C12" t="s">
        <v>764</v>
      </c>
      <c r="D12" t="s">
        <v>752</v>
      </c>
      <c r="E12" t="s">
        <v>765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eaf262ef-7826-430c-9070-0dd2e6d0c7a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C297A53C74A1D94EA9911408ECAC2CE1" ma:contentTypeVersion="9" ma:contentTypeDescription="Ein neues Dokument erstellen." ma:contentTypeScope="" ma:versionID="29fe4b809f0fa0a45b06b6d73cb8b062">
  <xsd:schema xmlns:xsd="http://www.w3.org/2001/XMLSchema" xmlns:xs="http://www.w3.org/2001/XMLSchema" xmlns:p="http://schemas.microsoft.com/office/2006/metadata/properties" xmlns:ns2="eaf262ef-7826-430c-9070-0dd2e6d0c7a3" targetNamespace="http://schemas.microsoft.com/office/2006/metadata/properties" ma:root="true" ma:fieldsID="8a6a8143ca2b5c1326281a6d33e5e77d" ns2:_="">
    <xsd:import namespace="eaf262ef-7826-430c-9070-0dd2e6d0c7a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f262ef-7826-430c-9070-0dd2e6d0c7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_Flow_SignoffStatus" ma:index="16" nillable="true" ma:displayName="Status Unterschrift" ma:internalName="Status_x0020_Unterschrif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87939E5-2E1D-451A-AA58-3A58F63DCD26}">
  <ds:schemaRefs>
    <ds:schemaRef ds:uri="eaf262ef-7826-430c-9070-0dd2e6d0c7a3"/>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7F8EE32C-953B-475C-B1D1-EEEF2FE07B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f262ef-7826-430c-9070-0dd2e6d0c7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F6A03F3-6EBC-493D-9331-FC3669ADBF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29</vt:i4>
      </vt:variant>
      <vt:variant>
        <vt:lpstr>Benannte Bereiche</vt:lpstr>
      </vt:variant>
      <vt:variant>
        <vt:i4>4</vt:i4>
      </vt:variant>
    </vt:vector>
  </HeadingPairs>
  <TitlesOfParts>
    <vt:vector size="33" baseType="lpstr">
      <vt:lpstr>Changelog</vt:lpstr>
      <vt:lpstr>Informationen</vt:lpstr>
      <vt:lpstr>Umgebung allgemein</vt:lpstr>
      <vt:lpstr>Accounts</vt:lpstr>
      <vt:lpstr>Netze intern und Zonen</vt:lpstr>
      <vt:lpstr>Transfer-Netze</vt:lpstr>
      <vt:lpstr>Netze extern</vt:lpstr>
      <vt:lpstr>AS-Nummern</vt:lpstr>
      <vt:lpstr>Callhome</vt:lpstr>
      <vt:lpstr>IP-Adressen</vt:lpstr>
      <vt:lpstr>Systemübersicht</vt:lpstr>
      <vt:lpstr>Kommunikationsmatrix</vt:lpstr>
      <vt:lpstr>vSphere</vt:lpstr>
      <vt:lpstr>Simplivity Checkliste</vt:lpstr>
      <vt:lpstr>Apollo 4510 Konfig</vt:lpstr>
      <vt:lpstr>Synergy-MGMT</vt:lpstr>
      <vt:lpstr>Synergy-Subnets</vt:lpstr>
      <vt:lpstr>Synergy-VMware</vt:lpstr>
      <vt:lpstr>Synergy-Nimble</vt:lpstr>
      <vt:lpstr>Synergy-Networks</vt:lpstr>
      <vt:lpstr>VirtualConnect Konfig</vt:lpstr>
      <vt:lpstr>Synergy-Hypervisor Template</vt:lpstr>
      <vt:lpstr>Synergy-Compute Konfig</vt:lpstr>
      <vt:lpstr>Nimble</vt:lpstr>
      <vt:lpstr>Nimble_Initiatorgroups</vt:lpstr>
      <vt:lpstr>Nimble_Hosts anlegen</vt:lpstr>
      <vt:lpstr>Nimble_Perf Policies</vt:lpstr>
      <vt:lpstr>Nimble_Folder</vt:lpstr>
      <vt:lpstr>Nimble_Volumes</vt:lpstr>
      <vt:lpstr>Initiatorgroup</vt:lpstr>
      <vt:lpstr>perf_pol</vt:lpstr>
      <vt:lpstr>Type</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sebastian.wagner@concat.de</dc:creator>
  <cp:keywords/>
  <dc:description/>
  <cp:lastModifiedBy>Oliver Antwerpen</cp:lastModifiedBy>
  <cp:revision/>
  <dcterms:created xsi:type="dcterms:W3CDTF">2013-09-09T15:26:22Z</dcterms:created>
  <dcterms:modified xsi:type="dcterms:W3CDTF">2019-11-14T13:07:25Z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0x010100C297A53C74A1D94EA9911408ECAC2CE1</vt:lpwstr>
  </property>
  <property fmtid="{D5CDD505-2E9C-101B-9397-08002B2CF9AE}" pid="3" name="_dlc_DocIdItemGuid">
    <vt:lpwstr>69aa5a9c-09b9-478d-93ee-e3ca518e57f7</vt:lpwstr>
  </property>
</Properties>
</file>