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cuments\Python Scripts\2018XCWomensStats\"/>
    </mc:Choice>
  </mc:AlternateContent>
  <xr:revisionPtr revIDLastSave="0" documentId="10_ncr:100000_{8650E5DB-EC72-4C63-98B8-393029D4839C}" xr6:coauthVersionLast="31" xr6:coauthVersionMax="31" xr10:uidLastSave="{00000000-0000-0000-0000-000000000000}"/>
  <bookViews>
    <workbookView xWindow="0" yWindow="3000" windowWidth="28800" windowHeight="12210" xr2:uid="{DC832C18-6F46-4EE8-B400-2736DFBC5EE9}"/>
  </bookViews>
  <sheets>
    <sheet name="Sheet1" sheetId="1" r:id="rId1"/>
    <sheet name="Sheet1 (2)" sheetId="2" r:id="rId2"/>
  </sheets>
  <definedNames>
    <definedName name="_xlnm._FilterDatabase" localSheetId="0" hidden="1">Sheet1!$A$1:$C$32</definedName>
    <definedName name="_xlnm._FilterDatabase" localSheetId="1" hidden="1">'Sheet1 (2)'!$I$1:$K$32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" l="1"/>
  <c r="M12" i="2"/>
  <c r="M2" i="2"/>
  <c r="O33" i="2"/>
  <c r="N3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2" i="2"/>
  <c r="K14" i="2" l="1"/>
  <c r="G15" i="2"/>
  <c r="K9" i="2"/>
  <c r="G8" i="2"/>
  <c r="K26" i="2"/>
  <c r="G26" i="2"/>
  <c r="K27" i="2"/>
  <c r="G27" i="2"/>
  <c r="K6" i="2"/>
  <c r="G6" i="2"/>
  <c r="K18" i="2"/>
  <c r="G19" i="2"/>
  <c r="K29" i="2"/>
  <c r="G29" i="2"/>
  <c r="K10" i="2"/>
  <c r="G10" i="2"/>
  <c r="K30" i="2"/>
  <c r="G30" i="2"/>
  <c r="K19" i="2"/>
  <c r="G14" i="2"/>
  <c r="K2" i="2"/>
  <c r="G2" i="2"/>
  <c r="K23" i="2"/>
  <c r="G22" i="2"/>
  <c r="K24" i="2"/>
  <c r="G25" i="2"/>
  <c r="K17" i="2"/>
  <c r="G21" i="2"/>
  <c r="K4" i="2"/>
  <c r="G4" i="2"/>
  <c r="K8" i="2"/>
  <c r="G7" i="2"/>
  <c r="K16" i="2"/>
  <c r="G20" i="2"/>
  <c r="K25" i="2"/>
  <c r="G24" i="2"/>
  <c r="K12" i="2"/>
  <c r="G13" i="2"/>
  <c r="K15" i="2"/>
  <c r="G18" i="2"/>
  <c r="K22" i="2"/>
  <c r="G23" i="2"/>
  <c r="K28" i="2"/>
  <c r="G28" i="2"/>
  <c r="K11" i="2"/>
  <c r="G11" i="2"/>
  <c r="K20" i="2"/>
  <c r="G16" i="2"/>
  <c r="K21" i="2"/>
  <c r="G17" i="2"/>
  <c r="K32" i="2"/>
  <c r="G32" i="2"/>
  <c r="K31" i="2"/>
  <c r="G31" i="2"/>
  <c r="K5" i="2"/>
  <c r="G5" i="2"/>
  <c r="K7" i="2"/>
  <c r="G9" i="2"/>
  <c r="K3" i="2"/>
  <c r="G3" i="2"/>
  <c r="K13" i="2"/>
  <c r="G12" i="2"/>
  <c r="G7" i="1" l="1"/>
  <c r="G6" i="1"/>
  <c r="G24" i="1"/>
  <c r="G26" i="1"/>
  <c r="G11" i="1"/>
  <c r="G29" i="1"/>
  <c r="G30" i="1"/>
  <c r="G20" i="1"/>
  <c r="G15" i="1"/>
  <c r="G12" i="1"/>
  <c r="G21" i="1"/>
  <c r="G19" i="1"/>
  <c r="G16" i="1"/>
  <c r="G27" i="1"/>
  <c r="G13" i="1"/>
  <c r="G8" i="1"/>
  <c r="G9" i="1"/>
  <c r="G32" i="1"/>
  <c r="G23" i="1"/>
  <c r="G14" i="1"/>
  <c r="G2" i="1"/>
  <c r="G10" i="1"/>
  <c r="G25" i="1"/>
  <c r="G4" i="1"/>
  <c r="G31" i="1"/>
  <c r="G17" i="1"/>
  <c r="G28" i="1"/>
  <c r="G22" i="1"/>
  <c r="G5" i="1"/>
  <c r="G18" i="1"/>
  <c r="G3" i="1"/>
  <c r="K7" i="1" l="1"/>
  <c r="K6" i="1"/>
  <c r="K24" i="1"/>
  <c r="K26" i="1"/>
  <c r="K11" i="1"/>
  <c r="K29" i="1"/>
  <c r="K30" i="1"/>
  <c r="K15" i="1"/>
  <c r="K20" i="1"/>
  <c r="K21" i="1"/>
  <c r="K12" i="1"/>
  <c r="K8" i="1"/>
  <c r="K9" i="1"/>
  <c r="K23" i="1"/>
  <c r="K27" i="1"/>
  <c r="K19" i="1"/>
  <c r="K16" i="1"/>
  <c r="K13" i="1"/>
  <c r="K32" i="1"/>
  <c r="K2" i="1"/>
  <c r="K14" i="1"/>
  <c r="K10" i="1"/>
  <c r="K25" i="1"/>
  <c r="K31" i="1"/>
  <c r="K17" i="1"/>
  <c r="K4" i="1"/>
  <c r="K28" i="1"/>
  <c r="K5" i="1"/>
  <c r="K18" i="1"/>
  <c r="K3" i="1"/>
  <c r="K22" i="1"/>
</calcChain>
</file>

<file path=xl/sharedStrings.xml><?xml version="1.0" encoding="utf-8"?>
<sst xmlns="http://schemas.openxmlformats.org/spreadsheetml/2006/main" count="208" uniqueCount="46">
  <si>
    <t>Colorado</t>
  </si>
  <si>
    <t>New Mexico</t>
  </si>
  <si>
    <t>Oregon</t>
  </si>
  <si>
    <t>Michigan</t>
  </si>
  <si>
    <t>Stanford</t>
  </si>
  <si>
    <t>Boise State</t>
  </si>
  <si>
    <t>BYU</t>
  </si>
  <si>
    <t>Notre Dame</t>
  </si>
  <si>
    <t>Washington</t>
  </si>
  <si>
    <t>Wisconsin</t>
  </si>
  <si>
    <t>Points</t>
  </si>
  <si>
    <t>NC State</t>
  </si>
  <si>
    <t>Furman</t>
  </si>
  <si>
    <t>Portland</t>
  </si>
  <si>
    <t>Michigan (MICH)</t>
  </si>
  <si>
    <t>MSU</t>
  </si>
  <si>
    <t>Arkansas</t>
  </si>
  <si>
    <t>Iowa State</t>
  </si>
  <si>
    <t>Florida</t>
  </si>
  <si>
    <t>Indiana</t>
  </si>
  <si>
    <t>Columbia</t>
  </si>
  <si>
    <t>Oklahoma State</t>
  </si>
  <si>
    <t>Penn State</t>
  </si>
  <si>
    <t>Princeton</t>
  </si>
  <si>
    <t>Ole Miss</t>
  </si>
  <si>
    <t>Villanova</t>
  </si>
  <si>
    <t>Souther Utah</t>
  </si>
  <si>
    <t>Florida State</t>
  </si>
  <si>
    <t>Oregon State</t>
  </si>
  <si>
    <t>Georgia Tech</t>
  </si>
  <si>
    <t>Minnesota</t>
  </si>
  <si>
    <t>Dartmouth</t>
  </si>
  <si>
    <t>Texas</t>
  </si>
  <si>
    <t>Wisconsin (WISC)</t>
  </si>
  <si>
    <t>Notre Dame (ND)</t>
  </si>
  <si>
    <t>Southern Utah</t>
  </si>
  <si>
    <t>Indiana (IU)</t>
  </si>
  <si>
    <t>Place</t>
  </si>
  <si>
    <t>Predicted Results Adjusted for Weather</t>
  </si>
  <si>
    <t>Actual Results at D1 Womens XC Championship</t>
  </si>
  <si>
    <t>Motion from Predicted</t>
  </si>
  <si>
    <t>Predicted Results No Adjustment</t>
  </si>
  <si>
    <t>Zone Avg</t>
  </si>
  <si>
    <t>Total Average Delta from Actual</t>
  </si>
  <si>
    <t>Predicted</t>
  </si>
  <si>
    <t>Predicted with Handicp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</si>
</sst>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FF00"/>
      <color rgb="FFFF9900"/>
      <color rgb="FF00FF00"/>
      <color rgb="FF66FF33"/>
      <color rgb="FF99FF33"/>
      <color rgb="FFDF4E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Comparison</a:t>
            </a:r>
            <a:r>
              <a:rPr lang="en-US" baseline="0"/>
              <a:t> Plot for Womens NCAA D1 Nationals XC Championship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Handicap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Arkansas</c:v>
                </c:pt>
                <c:pt idx="1">
                  <c:v>Boise State</c:v>
                </c:pt>
                <c:pt idx="2">
                  <c:v>BYU</c:v>
                </c:pt>
                <c:pt idx="3">
                  <c:v>Colorado</c:v>
                </c:pt>
                <c:pt idx="4">
                  <c:v>Columbia</c:v>
                </c:pt>
                <c:pt idx="5">
                  <c:v>Dartmouth</c:v>
                </c:pt>
                <c:pt idx="6">
                  <c:v>Florida</c:v>
                </c:pt>
                <c:pt idx="7">
                  <c:v>Florida State</c:v>
                </c:pt>
                <c:pt idx="8">
                  <c:v>Furman</c:v>
                </c:pt>
                <c:pt idx="9">
                  <c:v>Georgia Tech</c:v>
                </c:pt>
                <c:pt idx="10">
                  <c:v>Indiana</c:v>
                </c:pt>
                <c:pt idx="11">
                  <c:v>Iowa State</c:v>
                </c:pt>
                <c:pt idx="12">
                  <c:v>Michigan</c:v>
                </c:pt>
                <c:pt idx="13">
                  <c:v>Minnesota</c:v>
                </c:pt>
                <c:pt idx="14">
                  <c:v>MSU</c:v>
                </c:pt>
                <c:pt idx="15">
                  <c:v>NC State</c:v>
                </c:pt>
                <c:pt idx="16">
                  <c:v>New Mexico</c:v>
                </c:pt>
                <c:pt idx="17">
                  <c:v>Notre Dame</c:v>
                </c:pt>
                <c:pt idx="18">
                  <c:v>Oklahoma State</c:v>
                </c:pt>
                <c:pt idx="19">
                  <c:v>Ole Miss</c:v>
                </c:pt>
                <c:pt idx="20">
                  <c:v>Oregon</c:v>
                </c:pt>
                <c:pt idx="21">
                  <c:v>Oregon State</c:v>
                </c:pt>
                <c:pt idx="22">
                  <c:v>Penn State</c:v>
                </c:pt>
                <c:pt idx="23">
                  <c:v>Portland</c:v>
                </c:pt>
                <c:pt idx="24">
                  <c:v>Princeton</c:v>
                </c:pt>
                <c:pt idx="25">
                  <c:v>Souther Utah</c:v>
                </c:pt>
                <c:pt idx="26">
                  <c:v>Stanford</c:v>
                </c:pt>
                <c:pt idx="27">
                  <c:v>Texas</c:v>
                </c:pt>
                <c:pt idx="28">
                  <c:v>Villanova</c:v>
                </c:pt>
                <c:pt idx="29">
                  <c:v>Washington</c:v>
                </c:pt>
                <c:pt idx="30">
                  <c:v>Wisconsin</c:v>
                </c:pt>
              </c:strCache>
            </c:str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-3</c:v>
                </c:pt>
                <c:pt idx="1">
                  <c:v>-4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-11</c:v>
                </c:pt>
                <c:pt idx="8">
                  <c:v>-13</c:v>
                </c:pt>
                <c:pt idx="9">
                  <c:v>-1</c:v>
                </c:pt>
                <c:pt idx="10">
                  <c:v>5</c:v>
                </c:pt>
                <c:pt idx="11">
                  <c:v>2</c:v>
                </c:pt>
                <c:pt idx="12">
                  <c:v>8</c:v>
                </c:pt>
                <c:pt idx="13">
                  <c:v>-6</c:v>
                </c:pt>
                <c:pt idx="14">
                  <c:v>8</c:v>
                </c:pt>
                <c:pt idx="15">
                  <c:v>-7</c:v>
                </c:pt>
                <c:pt idx="16">
                  <c:v>1</c:v>
                </c:pt>
                <c:pt idx="17">
                  <c:v>12</c:v>
                </c:pt>
                <c:pt idx="18">
                  <c:v>5</c:v>
                </c:pt>
                <c:pt idx="19">
                  <c:v>-1</c:v>
                </c:pt>
                <c:pt idx="20">
                  <c:v>-2</c:v>
                </c:pt>
                <c:pt idx="21">
                  <c:v>-14</c:v>
                </c:pt>
                <c:pt idx="22">
                  <c:v>9</c:v>
                </c:pt>
                <c:pt idx="23">
                  <c:v>-3</c:v>
                </c:pt>
                <c:pt idx="24">
                  <c:v>7</c:v>
                </c:pt>
                <c:pt idx="25">
                  <c:v>-7</c:v>
                </c:pt>
                <c:pt idx="26">
                  <c:v>0</c:v>
                </c:pt>
                <c:pt idx="27">
                  <c:v>-5</c:v>
                </c:pt>
                <c:pt idx="28">
                  <c:v>1</c:v>
                </c:pt>
                <c:pt idx="29">
                  <c:v>-2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29F-8D56-1187FF1484A8}"/>
            </c:ext>
          </c:extLst>
        </c:ser>
        <c:ser>
          <c:idx val="1"/>
          <c:order val="1"/>
          <c:tx>
            <c:v>Weather Handicap Applied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Arkansas</c:v>
                </c:pt>
                <c:pt idx="1">
                  <c:v>Boise State</c:v>
                </c:pt>
                <c:pt idx="2">
                  <c:v>BYU</c:v>
                </c:pt>
                <c:pt idx="3">
                  <c:v>Colorado</c:v>
                </c:pt>
                <c:pt idx="4">
                  <c:v>Columbia</c:v>
                </c:pt>
                <c:pt idx="5">
                  <c:v>Dartmouth</c:v>
                </c:pt>
                <c:pt idx="6">
                  <c:v>Florida</c:v>
                </c:pt>
                <c:pt idx="7">
                  <c:v>Florida State</c:v>
                </c:pt>
                <c:pt idx="8">
                  <c:v>Furman</c:v>
                </c:pt>
                <c:pt idx="9">
                  <c:v>Georgia Tech</c:v>
                </c:pt>
                <c:pt idx="10">
                  <c:v>Indiana</c:v>
                </c:pt>
                <c:pt idx="11">
                  <c:v>Iowa State</c:v>
                </c:pt>
                <c:pt idx="12">
                  <c:v>Michigan</c:v>
                </c:pt>
                <c:pt idx="13">
                  <c:v>Minnesota</c:v>
                </c:pt>
                <c:pt idx="14">
                  <c:v>MSU</c:v>
                </c:pt>
                <c:pt idx="15">
                  <c:v>NC State</c:v>
                </c:pt>
                <c:pt idx="16">
                  <c:v>New Mexico</c:v>
                </c:pt>
                <c:pt idx="17">
                  <c:v>Notre Dame</c:v>
                </c:pt>
                <c:pt idx="18">
                  <c:v>Oklahoma State</c:v>
                </c:pt>
                <c:pt idx="19">
                  <c:v>Ole Miss</c:v>
                </c:pt>
                <c:pt idx="20">
                  <c:v>Oregon</c:v>
                </c:pt>
                <c:pt idx="21">
                  <c:v>Oregon State</c:v>
                </c:pt>
                <c:pt idx="22">
                  <c:v>Penn State</c:v>
                </c:pt>
                <c:pt idx="23">
                  <c:v>Portland</c:v>
                </c:pt>
                <c:pt idx="24">
                  <c:v>Princeton</c:v>
                </c:pt>
                <c:pt idx="25">
                  <c:v>Souther Utah</c:v>
                </c:pt>
                <c:pt idx="26">
                  <c:v>Stanford</c:v>
                </c:pt>
                <c:pt idx="27">
                  <c:v>Texas</c:v>
                </c:pt>
                <c:pt idx="28">
                  <c:v>Villanova</c:v>
                </c:pt>
                <c:pt idx="29">
                  <c:v>Washington</c:v>
                </c:pt>
                <c:pt idx="30">
                  <c:v>Wisconsin</c:v>
                </c:pt>
              </c:strCache>
            </c:str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-1</c:v>
                </c:pt>
                <c:pt idx="3">
                  <c:v>3</c:v>
                </c:pt>
                <c:pt idx="4">
                  <c:v>12</c:v>
                </c:pt>
                <c:pt idx="5">
                  <c:v>1</c:v>
                </c:pt>
                <c:pt idx="6">
                  <c:v>4</c:v>
                </c:pt>
                <c:pt idx="7">
                  <c:v>-7</c:v>
                </c:pt>
                <c:pt idx="8">
                  <c:v>-13</c:v>
                </c:pt>
                <c:pt idx="9">
                  <c:v>-1</c:v>
                </c:pt>
                <c:pt idx="10">
                  <c:v>4</c:v>
                </c:pt>
                <c:pt idx="11">
                  <c:v>-1</c:v>
                </c:pt>
                <c:pt idx="12">
                  <c:v>7</c:v>
                </c:pt>
                <c:pt idx="13">
                  <c:v>-5</c:v>
                </c:pt>
                <c:pt idx="14">
                  <c:v>4</c:v>
                </c:pt>
                <c:pt idx="15">
                  <c:v>-6</c:v>
                </c:pt>
                <c:pt idx="16">
                  <c:v>1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  <c:pt idx="20">
                  <c:v>-2</c:v>
                </c:pt>
                <c:pt idx="21">
                  <c:v>-9</c:v>
                </c:pt>
                <c:pt idx="22">
                  <c:v>9</c:v>
                </c:pt>
                <c:pt idx="23">
                  <c:v>-3</c:v>
                </c:pt>
                <c:pt idx="24">
                  <c:v>7</c:v>
                </c:pt>
                <c:pt idx="25">
                  <c:v>-8</c:v>
                </c:pt>
                <c:pt idx="26">
                  <c:v>0</c:v>
                </c:pt>
                <c:pt idx="27">
                  <c:v>-5</c:v>
                </c:pt>
                <c:pt idx="28">
                  <c:v>1</c:v>
                </c:pt>
                <c:pt idx="29">
                  <c:v>-1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29F-8D56-1187FF148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867087"/>
        <c:axId val="1283134303"/>
      </c:lineChart>
      <c:catAx>
        <c:axId val="1279867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34303"/>
        <c:crosses val="autoZero"/>
        <c:auto val="1"/>
        <c:lblAlgn val="ctr"/>
        <c:lblOffset val="100"/>
        <c:noMultiLvlLbl val="0"/>
      </c:catAx>
      <c:valAx>
        <c:axId val="1283134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6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2</xdr:row>
      <xdr:rowOff>24765</xdr:rowOff>
    </xdr:from>
    <xdr:to>
      <xdr:col>23</xdr:col>
      <xdr:colOff>438150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BF0E3-080A-4AFF-86A4-2BF971A2D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9AAC-522F-45D1-AE48-6D43658A479D}">
  <dimension ref="A1:K32"/>
  <sheetViews>
    <sheetView tabSelected="1" zoomScaleNormal="100" workbookViewId="0">
      <selection activeCell="R32" sqref="R32"/>
    </sheetView>
  </sheetViews>
  <sheetFormatPr defaultRowHeight="15" x14ac:dyDescent="0.25"/>
  <cols>
    <col min="2" max="2" width="18.85546875" customWidth="1"/>
    <col min="4" max="4" width="9.140625" style="4"/>
    <col min="5" max="5" width="15.28515625" customWidth="1"/>
    <col min="7" max="7" width="10.85546875" customWidth="1"/>
    <col min="8" max="8" width="9.140625" style="4"/>
    <col min="9" max="9" width="19.28515625" customWidth="1"/>
    <col min="11" max="11" width="10.7109375" customWidth="1"/>
  </cols>
  <sheetData>
    <row r="1" spans="1:11" s="1" customFormat="1" ht="45" x14ac:dyDescent="0.25">
      <c r="A1" s="1" t="s">
        <v>37</v>
      </c>
      <c r="B1" s="1" t="s">
        <v>39</v>
      </c>
      <c r="C1" s="1" t="s">
        <v>10</v>
      </c>
      <c r="D1" s="2"/>
      <c r="E1" s="1" t="s">
        <v>41</v>
      </c>
      <c r="F1" s="1" t="s">
        <v>10</v>
      </c>
      <c r="G1" s="1" t="s">
        <v>40</v>
      </c>
      <c r="H1" s="2"/>
      <c r="I1" s="1" t="s">
        <v>38</v>
      </c>
      <c r="J1" s="1" t="s">
        <v>10</v>
      </c>
      <c r="K1" s="1" t="s">
        <v>40</v>
      </c>
    </row>
    <row r="2" spans="1:11" x14ac:dyDescent="0.25">
      <c r="A2">
        <v>14</v>
      </c>
      <c r="B2" t="s">
        <v>16</v>
      </c>
      <c r="C2">
        <v>398</v>
      </c>
      <c r="D2" s="3"/>
      <c r="E2" t="s">
        <v>16</v>
      </c>
      <c r="F2">
        <v>299</v>
      </c>
      <c r="G2">
        <f>11-14</f>
        <v>-3</v>
      </c>
      <c r="H2" s="3"/>
      <c r="I2" t="s">
        <v>16</v>
      </c>
      <c r="J2">
        <v>312</v>
      </c>
      <c r="K2">
        <f>12-14</f>
        <v>-2</v>
      </c>
    </row>
    <row r="3" spans="1:11" x14ac:dyDescent="0.25">
      <c r="A3">
        <v>6</v>
      </c>
      <c r="B3" t="s">
        <v>5</v>
      </c>
      <c r="C3">
        <v>288</v>
      </c>
      <c r="D3" s="3"/>
      <c r="E3" t="s">
        <v>5</v>
      </c>
      <c r="F3">
        <v>72</v>
      </c>
      <c r="G3">
        <f>2-6</f>
        <v>-4</v>
      </c>
      <c r="H3" s="3"/>
      <c r="I3" t="s">
        <v>5</v>
      </c>
      <c r="J3">
        <v>81</v>
      </c>
      <c r="K3">
        <f>2-6</f>
        <v>-4</v>
      </c>
    </row>
    <row r="4" spans="1:11" x14ac:dyDescent="0.25">
      <c r="A4">
        <v>7</v>
      </c>
      <c r="B4" t="s">
        <v>6</v>
      </c>
      <c r="C4">
        <v>310</v>
      </c>
      <c r="D4" s="3"/>
      <c r="E4" t="s">
        <v>6</v>
      </c>
      <c r="F4">
        <v>230</v>
      </c>
      <c r="G4">
        <f>8-7</f>
        <v>1</v>
      </c>
      <c r="H4" s="3"/>
      <c r="I4" t="s">
        <v>6</v>
      </c>
      <c r="J4">
        <v>225</v>
      </c>
      <c r="K4">
        <f>6-7</f>
        <v>-1</v>
      </c>
    </row>
    <row r="5" spans="1:11" x14ac:dyDescent="0.25">
      <c r="A5">
        <v>1</v>
      </c>
      <c r="B5" t="s">
        <v>0</v>
      </c>
      <c r="C5">
        <v>65</v>
      </c>
      <c r="D5" s="3"/>
      <c r="E5" t="s">
        <v>0</v>
      </c>
      <c r="F5">
        <v>144</v>
      </c>
      <c r="G5">
        <f>4-1</f>
        <v>3</v>
      </c>
      <c r="H5" s="3"/>
      <c r="I5" t="s">
        <v>0</v>
      </c>
      <c r="J5">
        <v>125</v>
      </c>
      <c r="K5">
        <f>4-1</f>
        <v>3</v>
      </c>
    </row>
    <row r="6" spans="1:11" x14ac:dyDescent="0.25">
      <c r="A6">
        <v>18</v>
      </c>
      <c r="B6" t="s">
        <v>20</v>
      </c>
      <c r="C6">
        <v>468</v>
      </c>
      <c r="D6" s="3"/>
      <c r="E6" t="s">
        <v>20</v>
      </c>
      <c r="F6">
        <v>953</v>
      </c>
      <c r="G6">
        <f>30-18</f>
        <v>12</v>
      </c>
      <c r="H6" s="3"/>
      <c r="I6" t="s">
        <v>20</v>
      </c>
      <c r="J6">
        <v>952</v>
      </c>
      <c r="K6">
        <f>30-18</f>
        <v>12</v>
      </c>
    </row>
    <row r="7" spans="1:11" x14ac:dyDescent="0.25">
      <c r="A7">
        <v>30</v>
      </c>
      <c r="B7" t="s">
        <v>31</v>
      </c>
      <c r="C7">
        <v>751</v>
      </c>
      <c r="D7" s="3"/>
      <c r="E7" t="s">
        <v>31</v>
      </c>
      <c r="F7">
        <v>1011</v>
      </c>
      <c r="G7">
        <f>31-30</f>
        <v>1</v>
      </c>
      <c r="H7" s="3"/>
      <c r="I7" t="s">
        <v>31</v>
      </c>
      <c r="J7">
        <v>1010</v>
      </c>
      <c r="K7">
        <f>31-30</f>
        <v>1</v>
      </c>
    </row>
    <row r="8" spans="1:11" x14ac:dyDescent="0.25">
      <c r="A8">
        <v>16</v>
      </c>
      <c r="B8" t="s">
        <v>18</v>
      </c>
      <c r="C8">
        <v>455</v>
      </c>
      <c r="D8" s="3"/>
      <c r="E8" t="s">
        <v>18</v>
      </c>
      <c r="F8">
        <v>432</v>
      </c>
      <c r="G8">
        <f>16-16</f>
        <v>0</v>
      </c>
      <c r="H8" s="3"/>
      <c r="I8" t="s">
        <v>18</v>
      </c>
      <c r="J8">
        <v>452</v>
      </c>
      <c r="K8">
        <f>20-16</f>
        <v>4</v>
      </c>
    </row>
    <row r="9" spans="1:11" x14ac:dyDescent="0.25">
      <c r="A9">
        <v>26</v>
      </c>
      <c r="B9" t="s">
        <v>27</v>
      </c>
      <c r="C9">
        <v>584</v>
      </c>
      <c r="D9" s="3"/>
      <c r="E9" t="s">
        <v>27</v>
      </c>
      <c r="F9">
        <v>423</v>
      </c>
      <c r="G9">
        <f>15-26</f>
        <v>-11</v>
      </c>
      <c r="H9" s="3"/>
      <c r="I9" t="s">
        <v>27</v>
      </c>
      <c r="J9">
        <v>439</v>
      </c>
      <c r="K9">
        <f>19-26</f>
        <v>-7</v>
      </c>
    </row>
    <row r="10" spans="1:11" x14ac:dyDescent="0.25">
      <c r="A10">
        <v>23</v>
      </c>
      <c r="B10" t="s">
        <v>12</v>
      </c>
      <c r="C10">
        <v>527</v>
      </c>
      <c r="D10" s="3"/>
      <c r="E10" t="s">
        <v>12</v>
      </c>
      <c r="F10">
        <v>268</v>
      </c>
      <c r="G10">
        <f>10-23</f>
        <v>-13</v>
      </c>
      <c r="H10" s="3"/>
      <c r="I10" t="s">
        <v>12</v>
      </c>
      <c r="J10">
        <v>310</v>
      </c>
      <c r="K10">
        <f>10-23</f>
        <v>-13</v>
      </c>
    </row>
    <row r="11" spans="1:11" x14ac:dyDescent="0.25">
      <c r="A11">
        <v>28</v>
      </c>
      <c r="B11" t="s">
        <v>29</v>
      </c>
      <c r="C11">
        <v>653</v>
      </c>
      <c r="D11" s="3"/>
      <c r="E11" t="s">
        <v>29</v>
      </c>
      <c r="F11">
        <v>670</v>
      </c>
      <c r="G11">
        <f>27-28</f>
        <v>-1</v>
      </c>
      <c r="H11" s="3"/>
      <c r="I11" t="s">
        <v>29</v>
      </c>
      <c r="J11">
        <v>697</v>
      </c>
      <c r="K11">
        <f>27-28</f>
        <v>-1</v>
      </c>
    </row>
    <row r="12" spans="1:11" x14ac:dyDescent="0.25">
      <c r="A12">
        <v>17</v>
      </c>
      <c r="B12" t="s">
        <v>19</v>
      </c>
      <c r="C12">
        <v>455</v>
      </c>
      <c r="D12" s="3"/>
      <c r="E12" t="s">
        <v>36</v>
      </c>
      <c r="F12">
        <v>555</v>
      </c>
      <c r="G12">
        <f>22-17</f>
        <v>5</v>
      </c>
      <c r="H12" s="3"/>
      <c r="I12" t="s">
        <v>36</v>
      </c>
      <c r="J12">
        <v>507</v>
      </c>
      <c r="K12">
        <f>21-17</f>
        <v>4</v>
      </c>
    </row>
    <row r="13" spans="1:11" x14ac:dyDescent="0.25">
      <c r="A13">
        <v>15</v>
      </c>
      <c r="B13" t="s">
        <v>17</v>
      </c>
      <c r="C13">
        <v>403</v>
      </c>
      <c r="D13" s="3"/>
      <c r="E13" t="s">
        <v>17</v>
      </c>
      <c r="F13">
        <v>442</v>
      </c>
      <c r="G13">
        <f>17-15</f>
        <v>2</v>
      </c>
      <c r="H13" s="3"/>
      <c r="I13" t="s">
        <v>17</v>
      </c>
      <c r="J13">
        <v>383</v>
      </c>
      <c r="K13">
        <f>14-15</f>
        <v>-1</v>
      </c>
    </row>
    <row r="14" spans="1:11" x14ac:dyDescent="0.25">
      <c r="A14">
        <v>4</v>
      </c>
      <c r="B14" t="s">
        <v>3</v>
      </c>
      <c r="C14">
        <v>213</v>
      </c>
      <c r="D14" s="3"/>
      <c r="E14" t="s">
        <v>14</v>
      </c>
      <c r="F14">
        <v>354</v>
      </c>
      <c r="G14">
        <f>12-4</f>
        <v>8</v>
      </c>
      <c r="H14" s="3"/>
      <c r="I14" t="s">
        <v>14</v>
      </c>
      <c r="J14">
        <v>311</v>
      </c>
      <c r="K14">
        <f>11-4</f>
        <v>7</v>
      </c>
    </row>
    <row r="15" spans="1:11" x14ac:dyDescent="0.25">
      <c r="A15">
        <v>29</v>
      </c>
      <c r="B15" t="s">
        <v>30</v>
      </c>
      <c r="C15">
        <v>673</v>
      </c>
      <c r="D15" s="3"/>
      <c r="E15" t="s">
        <v>30</v>
      </c>
      <c r="F15">
        <v>623</v>
      </c>
      <c r="G15">
        <f>23-29</f>
        <v>-6</v>
      </c>
      <c r="H15" s="3"/>
      <c r="I15" t="s">
        <v>30</v>
      </c>
      <c r="J15">
        <v>572</v>
      </c>
      <c r="K15">
        <f>24-29</f>
        <v>-5</v>
      </c>
    </row>
    <row r="16" spans="1:11" x14ac:dyDescent="0.25">
      <c r="A16">
        <v>11</v>
      </c>
      <c r="B16" t="s">
        <v>15</v>
      </c>
      <c r="C16">
        <v>341</v>
      </c>
      <c r="D16" s="3"/>
      <c r="E16" t="s">
        <v>15</v>
      </c>
      <c r="F16">
        <v>446</v>
      </c>
      <c r="G16">
        <f>19-11</f>
        <v>8</v>
      </c>
      <c r="H16" s="3"/>
      <c r="I16" t="s">
        <v>15</v>
      </c>
      <c r="J16">
        <v>406</v>
      </c>
      <c r="K16">
        <f>15-11</f>
        <v>4</v>
      </c>
    </row>
    <row r="17" spans="1:11" x14ac:dyDescent="0.25">
      <c r="A17">
        <v>13</v>
      </c>
      <c r="B17" t="s">
        <v>11</v>
      </c>
      <c r="C17">
        <v>367</v>
      </c>
      <c r="D17" s="3"/>
      <c r="E17" t="s">
        <v>11</v>
      </c>
      <c r="F17">
        <v>207</v>
      </c>
      <c r="G17">
        <f>6-13</f>
        <v>-7</v>
      </c>
      <c r="H17" s="3"/>
      <c r="I17" t="s">
        <v>11</v>
      </c>
      <c r="J17">
        <v>240</v>
      </c>
      <c r="K17">
        <f>7-13</f>
        <v>-6</v>
      </c>
    </row>
    <row r="18" spans="1:11" x14ac:dyDescent="0.25">
      <c r="A18">
        <v>2</v>
      </c>
      <c r="B18" t="s">
        <v>1</v>
      </c>
      <c r="C18">
        <v>103</v>
      </c>
      <c r="D18" s="3"/>
      <c r="E18" t="s">
        <v>1</v>
      </c>
      <c r="F18">
        <v>94</v>
      </c>
      <c r="G18">
        <f>3-2</f>
        <v>1</v>
      </c>
      <c r="H18" s="3"/>
      <c r="I18" t="s">
        <v>1</v>
      </c>
      <c r="J18">
        <v>83</v>
      </c>
      <c r="K18">
        <f>3-2</f>
        <v>1</v>
      </c>
    </row>
    <row r="19" spans="1:11" x14ac:dyDescent="0.25">
      <c r="A19">
        <v>8</v>
      </c>
      <c r="B19" t="s">
        <v>7</v>
      </c>
      <c r="C19">
        <v>313</v>
      </c>
      <c r="D19" s="3"/>
      <c r="E19" t="s">
        <v>34</v>
      </c>
      <c r="F19">
        <v>462</v>
      </c>
      <c r="G19">
        <f>20-8</f>
        <v>12</v>
      </c>
      <c r="H19" s="3"/>
      <c r="I19" t="s">
        <v>34</v>
      </c>
      <c r="J19">
        <v>425</v>
      </c>
      <c r="K19">
        <f>16-8</f>
        <v>8</v>
      </c>
    </row>
    <row r="20" spans="1:11" x14ac:dyDescent="0.25">
      <c r="A20">
        <v>19</v>
      </c>
      <c r="B20" t="s">
        <v>21</v>
      </c>
      <c r="C20">
        <v>481</v>
      </c>
      <c r="D20" s="3"/>
      <c r="E20" t="s">
        <v>21</v>
      </c>
      <c r="F20">
        <v>638</v>
      </c>
      <c r="G20">
        <f>24-19</f>
        <v>5</v>
      </c>
      <c r="H20" s="3"/>
      <c r="I20" t="s">
        <v>21</v>
      </c>
      <c r="J20">
        <v>559</v>
      </c>
      <c r="K20">
        <f>23-19</f>
        <v>4</v>
      </c>
    </row>
    <row r="21" spans="1:11" x14ac:dyDescent="0.25">
      <c r="A21">
        <v>22</v>
      </c>
      <c r="B21" t="s">
        <v>24</v>
      </c>
      <c r="C21">
        <v>509</v>
      </c>
      <c r="D21" s="3"/>
      <c r="E21" t="s">
        <v>24</v>
      </c>
      <c r="F21">
        <v>514</v>
      </c>
      <c r="G21">
        <f>21-22</f>
        <v>-1</v>
      </c>
      <c r="H21" s="3"/>
      <c r="I21" t="s">
        <v>24</v>
      </c>
      <c r="J21">
        <v>531</v>
      </c>
      <c r="K21">
        <f>22-22</f>
        <v>0</v>
      </c>
    </row>
    <row r="22" spans="1:11" x14ac:dyDescent="0.25">
      <c r="A22">
        <v>3</v>
      </c>
      <c r="B22" t="s">
        <v>2</v>
      </c>
      <c r="C22">
        <v>160</v>
      </c>
      <c r="D22" s="3"/>
      <c r="E22" t="s">
        <v>2</v>
      </c>
      <c r="F22">
        <v>60</v>
      </c>
      <c r="G22">
        <f>1-3</f>
        <v>-2</v>
      </c>
      <c r="H22" s="3"/>
      <c r="I22" t="s">
        <v>2</v>
      </c>
      <c r="J22">
        <v>72</v>
      </c>
      <c r="K22">
        <f>1-3</f>
        <v>-2</v>
      </c>
    </row>
    <row r="23" spans="1:11" x14ac:dyDescent="0.25">
      <c r="A23">
        <v>27</v>
      </c>
      <c r="B23" t="s">
        <v>28</v>
      </c>
      <c r="C23">
        <v>600</v>
      </c>
      <c r="D23" s="3"/>
      <c r="E23" t="s">
        <v>28</v>
      </c>
      <c r="F23">
        <v>376</v>
      </c>
      <c r="G23">
        <f>13-27</f>
        <v>-14</v>
      </c>
      <c r="H23" s="3"/>
      <c r="I23" t="s">
        <v>28</v>
      </c>
      <c r="J23">
        <v>436</v>
      </c>
      <c r="K23">
        <f>18-27</f>
        <v>-9</v>
      </c>
    </row>
    <row r="24" spans="1:11" x14ac:dyDescent="0.25">
      <c r="A24">
        <v>20</v>
      </c>
      <c r="B24" t="s">
        <v>22</v>
      </c>
      <c r="C24">
        <v>482</v>
      </c>
      <c r="D24" s="3"/>
      <c r="E24" t="s">
        <v>22</v>
      </c>
      <c r="F24">
        <v>816</v>
      </c>
      <c r="G24">
        <f>29-20</f>
        <v>9</v>
      </c>
      <c r="H24" s="3"/>
      <c r="I24" t="s">
        <v>22</v>
      </c>
      <c r="J24">
        <v>798</v>
      </c>
      <c r="K24">
        <f>29-20</f>
        <v>9</v>
      </c>
    </row>
    <row r="25" spans="1:11" x14ac:dyDescent="0.25">
      <c r="A25">
        <v>12</v>
      </c>
      <c r="B25" t="s">
        <v>13</v>
      </c>
      <c r="C25">
        <v>344</v>
      </c>
      <c r="D25" s="3"/>
      <c r="E25" t="s">
        <v>13</v>
      </c>
      <c r="F25">
        <v>264</v>
      </c>
      <c r="G25">
        <f>9-12</f>
        <v>-3</v>
      </c>
      <c r="H25" s="3"/>
      <c r="I25" t="s">
        <v>13</v>
      </c>
      <c r="J25">
        <v>294</v>
      </c>
      <c r="K25">
        <f>9-12</f>
        <v>-3</v>
      </c>
    </row>
    <row r="26" spans="1:11" x14ac:dyDescent="0.25">
      <c r="A26">
        <v>21</v>
      </c>
      <c r="B26" t="s">
        <v>23</v>
      </c>
      <c r="C26">
        <v>488</v>
      </c>
      <c r="D26" s="3"/>
      <c r="E26" t="s">
        <v>23</v>
      </c>
      <c r="F26">
        <v>777</v>
      </c>
      <c r="G26">
        <f>28-21</f>
        <v>7</v>
      </c>
      <c r="H26" s="3"/>
      <c r="I26" t="s">
        <v>23</v>
      </c>
      <c r="J26">
        <v>762</v>
      </c>
      <c r="K26">
        <f>28-21</f>
        <v>7</v>
      </c>
    </row>
    <row r="27" spans="1:11" x14ac:dyDescent="0.25">
      <c r="A27">
        <v>25</v>
      </c>
      <c r="B27" t="s">
        <v>26</v>
      </c>
      <c r="C27">
        <v>564</v>
      </c>
      <c r="D27" s="3"/>
      <c r="E27" t="s">
        <v>35</v>
      </c>
      <c r="F27">
        <v>443</v>
      </c>
      <c r="G27">
        <f>18-25</f>
        <v>-7</v>
      </c>
      <c r="H27" s="3"/>
      <c r="I27" t="s">
        <v>35</v>
      </c>
      <c r="J27">
        <v>432</v>
      </c>
      <c r="K27">
        <f>17-25</f>
        <v>-8</v>
      </c>
    </row>
    <row r="28" spans="1:11" x14ac:dyDescent="0.25">
      <c r="A28">
        <v>5</v>
      </c>
      <c r="B28" t="s">
        <v>4</v>
      </c>
      <c r="C28">
        <v>232</v>
      </c>
      <c r="D28" s="3"/>
      <c r="E28" t="s">
        <v>4</v>
      </c>
      <c r="F28">
        <v>166</v>
      </c>
      <c r="G28">
        <f>5-5</f>
        <v>0</v>
      </c>
      <c r="H28" s="3"/>
      <c r="I28" t="s">
        <v>4</v>
      </c>
      <c r="J28">
        <v>195</v>
      </c>
      <c r="K28">
        <f>5-5</f>
        <v>0</v>
      </c>
    </row>
    <row r="29" spans="1:11" x14ac:dyDescent="0.25">
      <c r="A29">
        <v>31</v>
      </c>
      <c r="B29" t="s">
        <v>32</v>
      </c>
      <c r="C29">
        <v>862</v>
      </c>
      <c r="D29" s="3"/>
      <c r="E29" t="s">
        <v>32</v>
      </c>
      <c r="F29">
        <v>663</v>
      </c>
      <c r="G29">
        <f>26-31</f>
        <v>-5</v>
      </c>
      <c r="H29" s="3"/>
      <c r="I29" t="s">
        <v>32</v>
      </c>
      <c r="J29">
        <v>694</v>
      </c>
      <c r="K29">
        <f>26-31</f>
        <v>-5</v>
      </c>
    </row>
    <row r="30" spans="1:11" x14ac:dyDescent="0.25">
      <c r="A30">
        <v>24</v>
      </c>
      <c r="B30" t="s">
        <v>25</v>
      </c>
      <c r="C30">
        <v>547</v>
      </c>
      <c r="D30" s="3"/>
      <c r="E30" t="s">
        <v>25</v>
      </c>
      <c r="F30">
        <v>660</v>
      </c>
      <c r="G30">
        <f>25-24</f>
        <v>1</v>
      </c>
      <c r="H30" s="3"/>
      <c r="I30" t="s">
        <v>25</v>
      </c>
      <c r="J30">
        <v>623</v>
      </c>
      <c r="K30">
        <f>25-24</f>
        <v>1</v>
      </c>
    </row>
    <row r="31" spans="1:11" x14ac:dyDescent="0.25">
      <c r="A31">
        <v>9</v>
      </c>
      <c r="B31" t="s">
        <v>8</v>
      </c>
      <c r="C31">
        <v>321</v>
      </c>
      <c r="D31" s="3"/>
      <c r="E31" t="s">
        <v>8</v>
      </c>
      <c r="F31">
        <v>209</v>
      </c>
      <c r="G31">
        <f>7-9</f>
        <v>-2</v>
      </c>
      <c r="H31" s="3"/>
      <c r="I31" t="s">
        <v>8</v>
      </c>
      <c r="J31">
        <v>244</v>
      </c>
      <c r="K31">
        <f>8-9</f>
        <v>-1</v>
      </c>
    </row>
    <row r="32" spans="1:11" x14ac:dyDescent="0.25">
      <c r="A32">
        <v>10</v>
      </c>
      <c r="B32" t="s">
        <v>9</v>
      </c>
      <c r="C32">
        <v>325</v>
      </c>
      <c r="D32" s="3"/>
      <c r="E32" t="s">
        <v>33</v>
      </c>
      <c r="F32">
        <v>403</v>
      </c>
      <c r="G32">
        <f>14-10</f>
        <v>4</v>
      </c>
      <c r="H32" s="3"/>
      <c r="I32" t="s">
        <v>33</v>
      </c>
      <c r="J32">
        <v>365</v>
      </c>
      <c r="K32">
        <f>13-10</f>
        <v>3</v>
      </c>
    </row>
  </sheetData>
  <autoFilter ref="A1:C32" xr:uid="{E876AE2F-272C-4108-B951-E9D7F87BD422}">
    <sortState ref="A2:C32">
      <sortCondition ref="B1:B32"/>
    </sortState>
  </autoFilter>
  <sortState ref="E2:G33">
    <sortCondition ref="E1"/>
  </sortState>
  <conditionalFormatting sqref="K2:K32">
    <cfRule type="colorScale" priority="2">
      <colorScale>
        <cfvo type="num" val="-15"/>
        <cfvo type="num" val="0"/>
        <cfvo type="num" val="15"/>
        <color rgb="FFFF0000"/>
        <color rgb="FF00B050"/>
        <color rgb="FFFF0000"/>
      </colorScale>
    </cfRule>
  </conditionalFormatting>
  <conditionalFormatting sqref="G2:G32">
    <cfRule type="colorScale" priority="1">
      <colorScale>
        <cfvo type="num" val="-15"/>
        <cfvo type="num" val="0"/>
        <cfvo type="num" val="15"/>
        <color rgb="FFFF0000"/>
        <color rgb="FF00B050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A720-7098-4162-A254-EC780E99F9DD}">
  <dimension ref="A1:Q33"/>
  <sheetViews>
    <sheetView zoomScaleNormal="100" workbookViewId="0">
      <selection activeCell="P33" sqref="P33"/>
    </sheetView>
  </sheetViews>
  <sheetFormatPr defaultRowHeight="15" x14ac:dyDescent="0.25"/>
  <cols>
    <col min="2" max="2" width="18.85546875" customWidth="1"/>
    <col min="4" max="4" width="9.140625" style="4"/>
    <col min="5" max="5" width="15.28515625" customWidth="1"/>
    <col min="7" max="7" width="10.85546875" customWidth="1"/>
    <col min="8" max="8" width="9.140625" style="4"/>
    <col min="9" max="9" width="19.28515625" customWidth="1"/>
    <col min="11" max="11" width="10.7109375" customWidth="1"/>
    <col min="14" max="14" width="11.140625" customWidth="1"/>
    <col min="15" max="15" width="9.7109375" customWidth="1"/>
  </cols>
  <sheetData>
    <row r="1" spans="1:15" s="6" customFormat="1" ht="45" x14ac:dyDescent="0.25">
      <c r="A1" s="6" t="s">
        <v>37</v>
      </c>
      <c r="B1" s="6" t="s">
        <v>39</v>
      </c>
      <c r="C1" s="6" t="s">
        <v>10</v>
      </c>
      <c r="D1" s="7"/>
      <c r="E1" s="6" t="s">
        <v>41</v>
      </c>
      <c r="F1" s="6" t="s">
        <v>10</v>
      </c>
      <c r="G1" s="6" t="s">
        <v>40</v>
      </c>
      <c r="H1" s="7"/>
      <c r="I1" s="6" t="s">
        <v>38</v>
      </c>
      <c r="J1" s="6" t="s">
        <v>10</v>
      </c>
      <c r="K1" s="6" t="s">
        <v>40</v>
      </c>
      <c r="M1" s="6" t="s">
        <v>42</v>
      </c>
      <c r="N1" s="6" t="s">
        <v>44</v>
      </c>
      <c r="O1" s="6" t="s">
        <v>45</v>
      </c>
    </row>
    <row r="2" spans="1:15" x14ac:dyDescent="0.25">
      <c r="A2">
        <v>1</v>
      </c>
      <c r="B2" t="s">
        <v>0</v>
      </c>
      <c r="C2">
        <v>65</v>
      </c>
      <c r="D2" s="3"/>
      <c r="E2" t="s">
        <v>2</v>
      </c>
      <c r="F2">
        <v>60</v>
      </c>
      <c r="G2">
        <f>1-3</f>
        <v>-2</v>
      </c>
      <c r="H2" s="3"/>
      <c r="I2" t="s">
        <v>2</v>
      </c>
      <c r="J2">
        <v>72</v>
      </c>
      <c r="K2">
        <f>1-3</f>
        <v>-2</v>
      </c>
      <c r="M2" s="8" t="str">
        <f>AVERAGE(N2:N11)&amp; "                            " &amp;AVERAGE(O2:O11)</f>
        <v>3.6                            3.4</v>
      </c>
      <c r="N2">
        <f>ABS(G2)</f>
        <v>2</v>
      </c>
      <c r="O2">
        <f>ABS(K2)</f>
        <v>2</v>
      </c>
    </row>
    <row r="3" spans="1:15" x14ac:dyDescent="0.25">
      <c r="A3">
        <v>2</v>
      </c>
      <c r="B3" t="s">
        <v>1</v>
      </c>
      <c r="C3">
        <v>103</v>
      </c>
      <c r="D3" s="3"/>
      <c r="E3" t="s">
        <v>5</v>
      </c>
      <c r="F3">
        <v>72</v>
      </c>
      <c r="G3">
        <f>2-6</f>
        <v>-4</v>
      </c>
      <c r="H3" s="3"/>
      <c r="I3" t="s">
        <v>5</v>
      </c>
      <c r="J3">
        <v>81</v>
      </c>
      <c r="K3">
        <f>2-6</f>
        <v>-4</v>
      </c>
      <c r="M3" s="8"/>
      <c r="N3">
        <f>ABS(G3)</f>
        <v>4</v>
      </c>
      <c r="O3">
        <f>ABS(K3)</f>
        <v>4</v>
      </c>
    </row>
    <row r="4" spans="1:15" x14ac:dyDescent="0.25">
      <c r="A4">
        <v>3</v>
      </c>
      <c r="B4" t="s">
        <v>2</v>
      </c>
      <c r="C4">
        <v>160</v>
      </c>
      <c r="D4" s="3"/>
      <c r="E4" t="s">
        <v>1</v>
      </c>
      <c r="F4">
        <v>94</v>
      </c>
      <c r="G4">
        <f>3-2</f>
        <v>1</v>
      </c>
      <c r="H4" s="3"/>
      <c r="I4" t="s">
        <v>1</v>
      </c>
      <c r="J4">
        <v>83</v>
      </c>
      <c r="K4">
        <f>3-2</f>
        <v>1</v>
      </c>
      <c r="M4" s="8"/>
      <c r="N4">
        <f>ABS(G4)</f>
        <v>1</v>
      </c>
      <c r="O4">
        <f>ABS(K4)</f>
        <v>1</v>
      </c>
    </row>
    <row r="5" spans="1:15" x14ac:dyDescent="0.25">
      <c r="A5">
        <v>4</v>
      </c>
      <c r="B5" t="s">
        <v>3</v>
      </c>
      <c r="C5">
        <v>213</v>
      </c>
      <c r="D5" s="3"/>
      <c r="E5" t="s">
        <v>0</v>
      </c>
      <c r="F5">
        <v>144</v>
      </c>
      <c r="G5">
        <f>4-1</f>
        <v>3</v>
      </c>
      <c r="H5" s="3"/>
      <c r="I5" t="s">
        <v>0</v>
      </c>
      <c r="J5">
        <v>125</v>
      </c>
      <c r="K5">
        <f>4-1</f>
        <v>3</v>
      </c>
      <c r="M5" s="8"/>
      <c r="N5">
        <f>ABS(G5)</f>
        <v>3</v>
      </c>
      <c r="O5">
        <f>ABS(K5)</f>
        <v>3</v>
      </c>
    </row>
    <row r="6" spans="1:15" x14ac:dyDescent="0.25">
      <c r="A6">
        <v>5</v>
      </c>
      <c r="B6" t="s">
        <v>4</v>
      </c>
      <c r="C6">
        <v>232</v>
      </c>
      <c r="D6" s="3"/>
      <c r="E6" t="s">
        <v>4</v>
      </c>
      <c r="F6">
        <v>166</v>
      </c>
      <c r="G6">
        <f>5-5</f>
        <v>0</v>
      </c>
      <c r="H6" s="3"/>
      <c r="I6" t="s">
        <v>4</v>
      </c>
      <c r="J6">
        <v>195</v>
      </c>
      <c r="K6">
        <f>5-5</f>
        <v>0</v>
      </c>
      <c r="M6" s="8"/>
      <c r="N6">
        <f>ABS(G6)</f>
        <v>0</v>
      </c>
      <c r="O6">
        <f>ABS(K6)</f>
        <v>0</v>
      </c>
    </row>
    <row r="7" spans="1:15" x14ac:dyDescent="0.25">
      <c r="A7">
        <v>6</v>
      </c>
      <c r="B7" t="s">
        <v>5</v>
      </c>
      <c r="C7">
        <v>288</v>
      </c>
      <c r="D7" s="3"/>
      <c r="E7" t="s">
        <v>11</v>
      </c>
      <c r="F7">
        <v>207</v>
      </c>
      <c r="G7">
        <f>6-13</f>
        <v>-7</v>
      </c>
      <c r="H7" s="3"/>
      <c r="I7" t="s">
        <v>6</v>
      </c>
      <c r="J7">
        <v>225</v>
      </c>
      <c r="K7">
        <f>6-7</f>
        <v>-1</v>
      </c>
      <c r="M7" s="8"/>
      <c r="N7">
        <f>ABS(G7)</f>
        <v>7</v>
      </c>
      <c r="O7">
        <f>ABS(K7)</f>
        <v>1</v>
      </c>
    </row>
    <row r="8" spans="1:15" x14ac:dyDescent="0.25">
      <c r="A8">
        <v>7</v>
      </c>
      <c r="B8" t="s">
        <v>6</v>
      </c>
      <c r="C8">
        <v>310</v>
      </c>
      <c r="D8" s="3"/>
      <c r="E8" t="s">
        <v>8</v>
      </c>
      <c r="F8">
        <v>209</v>
      </c>
      <c r="G8">
        <f>7-9</f>
        <v>-2</v>
      </c>
      <c r="H8" s="3"/>
      <c r="I8" t="s">
        <v>11</v>
      </c>
      <c r="J8">
        <v>240</v>
      </c>
      <c r="K8">
        <f>7-13</f>
        <v>-6</v>
      </c>
      <c r="M8" s="8"/>
      <c r="N8">
        <f>ABS(G8)</f>
        <v>2</v>
      </c>
      <c r="O8">
        <f>ABS(K8)</f>
        <v>6</v>
      </c>
    </row>
    <row r="9" spans="1:15" x14ac:dyDescent="0.25">
      <c r="A9">
        <v>8</v>
      </c>
      <c r="B9" t="s">
        <v>7</v>
      </c>
      <c r="C9">
        <v>313</v>
      </c>
      <c r="D9" s="3"/>
      <c r="E9" t="s">
        <v>6</v>
      </c>
      <c r="F9">
        <v>230</v>
      </c>
      <c r="G9">
        <f>8-7</f>
        <v>1</v>
      </c>
      <c r="H9" s="3"/>
      <c r="I9" t="s">
        <v>8</v>
      </c>
      <c r="J9">
        <v>244</v>
      </c>
      <c r="K9">
        <f>8-9</f>
        <v>-1</v>
      </c>
      <c r="M9" s="8"/>
      <c r="N9">
        <f>ABS(G9)</f>
        <v>1</v>
      </c>
      <c r="O9">
        <f>ABS(K9)</f>
        <v>1</v>
      </c>
    </row>
    <row r="10" spans="1:15" x14ac:dyDescent="0.25">
      <c r="A10">
        <v>9</v>
      </c>
      <c r="B10" t="s">
        <v>8</v>
      </c>
      <c r="C10">
        <v>321</v>
      </c>
      <c r="D10" s="3"/>
      <c r="E10" t="s">
        <v>13</v>
      </c>
      <c r="F10">
        <v>264</v>
      </c>
      <c r="G10">
        <f>9-12</f>
        <v>-3</v>
      </c>
      <c r="H10" s="3"/>
      <c r="I10" t="s">
        <v>13</v>
      </c>
      <c r="J10">
        <v>294</v>
      </c>
      <c r="K10">
        <f>9-12</f>
        <v>-3</v>
      </c>
      <c r="M10" s="8"/>
      <c r="N10">
        <f>ABS(G10)</f>
        <v>3</v>
      </c>
      <c r="O10">
        <f>ABS(K10)</f>
        <v>3</v>
      </c>
    </row>
    <row r="11" spans="1:15" x14ac:dyDescent="0.25">
      <c r="A11">
        <v>10</v>
      </c>
      <c r="B11" t="s">
        <v>9</v>
      </c>
      <c r="C11">
        <v>325</v>
      </c>
      <c r="D11" s="3"/>
      <c r="E11" t="s">
        <v>12</v>
      </c>
      <c r="F11">
        <v>268</v>
      </c>
      <c r="G11">
        <f>10-23</f>
        <v>-13</v>
      </c>
      <c r="H11" s="3"/>
      <c r="I11" t="s">
        <v>12</v>
      </c>
      <c r="J11">
        <v>310</v>
      </c>
      <c r="K11">
        <f>10-23</f>
        <v>-13</v>
      </c>
      <c r="M11" s="8"/>
      <c r="N11">
        <f>ABS(G11)</f>
        <v>13</v>
      </c>
      <c r="O11">
        <f>ABS(K11)</f>
        <v>13</v>
      </c>
    </row>
    <row r="12" spans="1:15" x14ac:dyDescent="0.25">
      <c r="A12">
        <v>11</v>
      </c>
      <c r="B12" t="s">
        <v>15</v>
      </c>
      <c r="C12">
        <v>341</v>
      </c>
      <c r="D12" s="3"/>
      <c r="E12" t="s">
        <v>16</v>
      </c>
      <c r="F12">
        <v>299</v>
      </c>
      <c r="G12">
        <f>11-14</f>
        <v>-3</v>
      </c>
      <c r="H12" s="3"/>
      <c r="I12" t="s">
        <v>14</v>
      </c>
      <c r="J12">
        <v>311</v>
      </c>
      <c r="K12">
        <f>11-4</f>
        <v>7</v>
      </c>
      <c r="M12" s="10" t="str">
        <f>AVERAGE(N12:N21)&amp; "                            " &amp;AVERAGE(O12:O21)</f>
        <v>6.9                            5.3</v>
      </c>
      <c r="N12">
        <f>ABS(G12)</f>
        <v>3</v>
      </c>
      <c r="O12">
        <f>ABS(K12)</f>
        <v>7</v>
      </c>
    </row>
    <row r="13" spans="1:15" x14ac:dyDescent="0.25">
      <c r="A13">
        <v>12</v>
      </c>
      <c r="B13" t="s">
        <v>13</v>
      </c>
      <c r="C13">
        <v>344</v>
      </c>
      <c r="D13" s="3"/>
      <c r="E13" t="s">
        <v>14</v>
      </c>
      <c r="F13">
        <v>354</v>
      </c>
      <c r="G13">
        <f>12-4</f>
        <v>8</v>
      </c>
      <c r="H13" s="3"/>
      <c r="I13" t="s">
        <v>16</v>
      </c>
      <c r="J13">
        <v>312</v>
      </c>
      <c r="K13">
        <f>12-14</f>
        <v>-2</v>
      </c>
      <c r="M13" s="10"/>
      <c r="N13">
        <f>ABS(G13)</f>
        <v>8</v>
      </c>
      <c r="O13">
        <f>ABS(K13)</f>
        <v>2</v>
      </c>
    </row>
    <row r="14" spans="1:15" x14ac:dyDescent="0.25">
      <c r="A14">
        <v>13</v>
      </c>
      <c r="B14" t="s">
        <v>11</v>
      </c>
      <c r="C14">
        <v>367</v>
      </c>
      <c r="D14" s="3"/>
      <c r="E14" t="s">
        <v>28</v>
      </c>
      <c r="F14">
        <v>376</v>
      </c>
      <c r="G14">
        <f>13-27</f>
        <v>-14</v>
      </c>
      <c r="H14" s="3"/>
      <c r="I14" t="s">
        <v>33</v>
      </c>
      <c r="J14">
        <v>365</v>
      </c>
      <c r="K14">
        <f>13-10</f>
        <v>3</v>
      </c>
      <c r="M14" s="10"/>
      <c r="N14">
        <f>ABS(G14)</f>
        <v>14</v>
      </c>
      <c r="O14">
        <f>ABS(K14)</f>
        <v>3</v>
      </c>
    </row>
    <row r="15" spans="1:15" x14ac:dyDescent="0.25">
      <c r="A15">
        <v>14</v>
      </c>
      <c r="B15" t="s">
        <v>16</v>
      </c>
      <c r="C15">
        <v>398</v>
      </c>
      <c r="D15" s="3"/>
      <c r="E15" t="s">
        <v>33</v>
      </c>
      <c r="F15">
        <v>403</v>
      </c>
      <c r="G15">
        <f>14-10</f>
        <v>4</v>
      </c>
      <c r="H15" s="3"/>
      <c r="I15" t="s">
        <v>17</v>
      </c>
      <c r="J15">
        <v>383</v>
      </c>
      <c r="K15">
        <f>14-15</f>
        <v>-1</v>
      </c>
      <c r="M15" s="10"/>
      <c r="N15">
        <f>ABS(G15)</f>
        <v>4</v>
      </c>
      <c r="O15">
        <f>ABS(K15)</f>
        <v>1</v>
      </c>
    </row>
    <row r="16" spans="1:15" x14ac:dyDescent="0.25">
      <c r="A16">
        <v>15</v>
      </c>
      <c r="B16" t="s">
        <v>17</v>
      </c>
      <c r="C16">
        <v>403</v>
      </c>
      <c r="D16" s="3"/>
      <c r="E16" t="s">
        <v>27</v>
      </c>
      <c r="F16">
        <v>423</v>
      </c>
      <c r="G16">
        <f>15-26</f>
        <v>-11</v>
      </c>
      <c r="H16" s="3"/>
      <c r="I16" t="s">
        <v>15</v>
      </c>
      <c r="J16">
        <v>406</v>
      </c>
      <c r="K16">
        <f>15-11</f>
        <v>4</v>
      </c>
      <c r="M16" s="10"/>
      <c r="N16">
        <f>ABS(G16)</f>
        <v>11</v>
      </c>
      <c r="O16">
        <f>ABS(K16)</f>
        <v>4</v>
      </c>
    </row>
    <row r="17" spans="1:17" x14ac:dyDescent="0.25">
      <c r="A17">
        <v>16</v>
      </c>
      <c r="B17" t="s">
        <v>18</v>
      </c>
      <c r="C17">
        <v>455</v>
      </c>
      <c r="D17" s="3"/>
      <c r="E17" t="s">
        <v>18</v>
      </c>
      <c r="F17">
        <v>432</v>
      </c>
      <c r="G17">
        <f>16-16</f>
        <v>0</v>
      </c>
      <c r="H17" s="3"/>
      <c r="I17" t="s">
        <v>34</v>
      </c>
      <c r="J17">
        <v>425</v>
      </c>
      <c r="K17">
        <f>16-8</f>
        <v>8</v>
      </c>
      <c r="M17" s="10"/>
      <c r="N17">
        <f>ABS(G17)</f>
        <v>0</v>
      </c>
      <c r="O17">
        <f>ABS(K17)</f>
        <v>8</v>
      </c>
    </row>
    <row r="18" spans="1:17" x14ac:dyDescent="0.25">
      <c r="A18">
        <v>17</v>
      </c>
      <c r="B18" t="s">
        <v>19</v>
      </c>
      <c r="C18">
        <v>455</v>
      </c>
      <c r="D18" s="3"/>
      <c r="E18" t="s">
        <v>17</v>
      </c>
      <c r="F18">
        <v>442</v>
      </c>
      <c r="G18">
        <f>17-15</f>
        <v>2</v>
      </c>
      <c r="H18" s="3"/>
      <c r="I18" t="s">
        <v>35</v>
      </c>
      <c r="J18">
        <v>432</v>
      </c>
      <c r="K18">
        <f>17-25</f>
        <v>-8</v>
      </c>
      <c r="M18" s="10"/>
      <c r="N18">
        <f>ABS(G18)</f>
        <v>2</v>
      </c>
      <c r="O18">
        <f>ABS(K18)</f>
        <v>8</v>
      </c>
    </row>
    <row r="19" spans="1:17" x14ac:dyDescent="0.25">
      <c r="A19">
        <v>18</v>
      </c>
      <c r="B19" t="s">
        <v>20</v>
      </c>
      <c r="C19">
        <v>468</v>
      </c>
      <c r="D19" s="3"/>
      <c r="E19" t="s">
        <v>35</v>
      </c>
      <c r="F19">
        <v>443</v>
      </c>
      <c r="G19">
        <f>18-25</f>
        <v>-7</v>
      </c>
      <c r="H19" s="3"/>
      <c r="I19" t="s">
        <v>28</v>
      </c>
      <c r="J19">
        <v>436</v>
      </c>
      <c r="K19">
        <f>18-27</f>
        <v>-9</v>
      </c>
      <c r="M19" s="10"/>
      <c r="N19">
        <f>ABS(G19)</f>
        <v>7</v>
      </c>
      <c r="O19">
        <f>ABS(K19)</f>
        <v>9</v>
      </c>
    </row>
    <row r="20" spans="1:17" x14ac:dyDescent="0.25">
      <c r="A20">
        <v>19</v>
      </c>
      <c r="B20" t="s">
        <v>21</v>
      </c>
      <c r="C20">
        <v>481</v>
      </c>
      <c r="D20" s="3"/>
      <c r="E20" t="s">
        <v>15</v>
      </c>
      <c r="F20">
        <v>446</v>
      </c>
      <c r="G20">
        <f>19-11</f>
        <v>8</v>
      </c>
      <c r="H20" s="3"/>
      <c r="I20" t="s">
        <v>27</v>
      </c>
      <c r="J20">
        <v>439</v>
      </c>
      <c r="K20">
        <f>19-26</f>
        <v>-7</v>
      </c>
      <c r="M20" s="10"/>
      <c r="N20">
        <f>ABS(G20)</f>
        <v>8</v>
      </c>
      <c r="O20">
        <f>ABS(K20)</f>
        <v>7</v>
      </c>
    </row>
    <row r="21" spans="1:17" x14ac:dyDescent="0.25">
      <c r="A21">
        <v>20</v>
      </c>
      <c r="B21" t="s">
        <v>22</v>
      </c>
      <c r="C21">
        <v>482</v>
      </c>
      <c r="D21" s="3"/>
      <c r="E21" t="s">
        <v>34</v>
      </c>
      <c r="F21">
        <v>462</v>
      </c>
      <c r="G21">
        <f>20-8</f>
        <v>12</v>
      </c>
      <c r="H21" s="3"/>
      <c r="I21" t="s">
        <v>18</v>
      </c>
      <c r="J21">
        <v>452</v>
      </c>
      <c r="K21">
        <f>20-16</f>
        <v>4</v>
      </c>
      <c r="M21" s="10"/>
      <c r="N21">
        <f>ABS(G21)</f>
        <v>12</v>
      </c>
      <c r="O21">
        <f>ABS(K21)</f>
        <v>4</v>
      </c>
    </row>
    <row r="22" spans="1:17" x14ac:dyDescent="0.25">
      <c r="A22">
        <v>21</v>
      </c>
      <c r="B22" t="s">
        <v>23</v>
      </c>
      <c r="C22">
        <v>488</v>
      </c>
      <c r="D22" s="3"/>
      <c r="E22" t="s">
        <v>24</v>
      </c>
      <c r="F22">
        <v>514</v>
      </c>
      <c r="G22">
        <f>21-22</f>
        <v>-1</v>
      </c>
      <c r="H22" s="3"/>
      <c r="I22" t="s">
        <v>36</v>
      </c>
      <c r="J22">
        <v>507</v>
      </c>
      <c r="K22">
        <f>21-17</f>
        <v>4</v>
      </c>
      <c r="M22" s="9" t="str">
        <f>4.8 &amp; "           " &amp;4.6</f>
        <v>4.8           4.6</v>
      </c>
      <c r="N22">
        <f>ABS(G22)</f>
        <v>1</v>
      </c>
      <c r="O22">
        <f>ABS(K22)</f>
        <v>4</v>
      </c>
    </row>
    <row r="23" spans="1:17" x14ac:dyDescent="0.25">
      <c r="A23">
        <v>22</v>
      </c>
      <c r="B23" t="s">
        <v>24</v>
      </c>
      <c r="C23">
        <v>509</v>
      </c>
      <c r="D23" s="3"/>
      <c r="E23" t="s">
        <v>36</v>
      </c>
      <c r="F23">
        <v>555</v>
      </c>
      <c r="G23">
        <f>22-17</f>
        <v>5</v>
      </c>
      <c r="H23" s="3"/>
      <c r="I23" t="s">
        <v>24</v>
      </c>
      <c r="J23">
        <v>531</v>
      </c>
      <c r="K23">
        <f>22-22</f>
        <v>0</v>
      </c>
      <c r="M23" s="9"/>
      <c r="N23">
        <f>ABS(G23)</f>
        <v>5</v>
      </c>
      <c r="O23">
        <f>ABS(K23)</f>
        <v>0</v>
      </c>
    </row>
    <row r="24" spans="1:17" x14ac:dyDescent="0.25">
      <c r="A24">
        <v>23</v>
      </c>
      <c r="B24" t="s">
        <v>12</v>
      </c>
      <c r="C24">
        <v>527</v>
      </c>
      <c r="D24" s="3"/>
      <c r="E24" t="s">
        <v>30</v>
      </c>
      <c r="F24">
        <v>623</v>
      </c>
      <c r="G24">
        <f>23-29</f>
        <v>-6</v>
      </c>
      <c r="H24" s="3"/>
      <c r="I24" t="s">
        <v>21</v>
      </c>
      <c r="J24">
        <v>559</v>
      </c>
      <c r="K24">
        <f>23-19</f>
        <v>4</v>
      </c>
      <c r="M24" s="9"/>
      <c r="N24">
        <f>ABS(G24)</f>
        <v>6</v>
      </c>
      <c r="O24">
        <f>ABS(K24)</f>
        <v>4</v>
      </c>
    </row>
    <row r="25" spans="1:17" x14ac:dyDescent="0.25">
      <c r="A25">
        <v>24</v>
      </c>
      <c r="B25" t="s">
        <v>25</v>
      </c>
      <c r="C25">
        <v>547</v>
      </c>
      <c r="D25" s="3"/>
      <c r="E25" t="s">
        <v>21</v>
      </c>
      <c r="F25">
        <v>638</v>
      </c>
      <c r="G25">
        <f>24-19</f>
        <v>5</v>
      </c>
      <c r="H25" s="3"/>
      <c r="I25" t="s">
        <v>30</v>
      </c>
      <c r="J25">
        <v>572</v>
      </c>
      <c r="K25">
        <f>24-29</f>
        <v>-5</v>
      </c>
      <c r="M25" s="9"/>
      <c r="N25">
        <f>ABS(G25)</f>
        <v>5</v>
      </c>
      <c r="O25">
        <f>ABS(K25)</f>
        <v>5</v>
      </c>
      <c r="P25" s="5"/>
      <c r="Q25" s="5"/>
    </row>
    <row r="26" spans="1:17" x14ac:dyDescent="0.25">
      <c r="A26">
        <v>25</v>
      </c>
      <c r="B26" t="s">
        <v>26</v>
      </c>
      <c r="C26">
        <v>564</v>
      </c>
      <c r="D26" s="3"/>
      <c r="E26" t="s">
        <v>25</v>
      </c>
      <c r="F26">
        <v>660</v>
      </c>
      <c r="G26">
        <f>25-24</f>
        <v>1</v>
      </c>
      <c r="H26" s="3"/>
      <c r="I26" t="s">
        <v>25</v>
      </c>
      <c r="J26">
        <v>623</v>
      </c>
      <c r="K26">
        <f>25-24</f>
        <v>1</v>
      </c>
      <c r="M26" s="9"/>
      <c r="N26">
        <f>ABS(G26)</f>
        <v>1</v>
      </c>
      <c r="O26">
        <f>ABS(K26)</f>
        <v>1</v>
      </c>
    </row>
    <row r="27" spans="1:17" x14ac:dyDescent="0.25">
      <c r="A27">
        <v>26</v>
      </c>
      <c r="B27" t="s">
        <v>27</v>
      </c>
      <c r="C27">
        <v>584</v>
      </c>
      <c r="D27" s="3"/>
      <c r="E27" t="s">
        <v>32</v>
      </c>
      <c r="F27">
        <v>663</v>
      </c>
      <c r="G27">
        <f>26-31</f>
        <v>-5</v>
      </c>
      <c r="H27" s="3"/>
      <c r="I27" t="s">
        <v>32</v>
      </c>
      <c r="J27">
        <v>694</v>
      </c>
      <c r="K27">
        <f>26-31</f>
        <v>-5</v>
      </c>
      <c r="M27" s="9"/>
      <c r="N27">
        <f>ABS(G27)</f>
        <v>5</v>
      </c>
      <c r="O27">
        <f>ABS(K27)</f>
        <v>5</v>
      </c>
    </row>
    <row r="28" spans="1:17" x14ac:dyDescent="0.25">
      <c r="A28">
        <v>27</v>
      </c>
      <c r="B28" t="s">
        <v>28</v>
      </c>
      <c r="C28">
        <v>600</v>
      </c>
      <c r="D28" s="3"/>
      <c r="E28" t="s">
        <v>29</v>
      </c>
      <c r="F28">
        <v>670</v>
      </c>
      <c r="G28">
        <f>27-28</f>
        <v>-1</v>
      </c>
      <c r="H28" s="3"/>
      <c r="I28" t="s">
        <v>29</v>
      </c>
      <c r="J28">
        <v>697</v>
      </c>
      <c r="K28">
        <f>27-28</f>
        <v>-1</v>
      </c>
      <c r="M28" s="9"/>
      <c r="N28">
        <f>ABS(G28)</f>
        <v>1</v>
      </c>
      <c r="O28">
        <f>ABS(K28)</f>
        <v>1</v>
      </c>
    </row>
    <row r="29" spans="1:17" x14ac:dyDescent="0.25">
      <c r="A29">
        <v>28</v>
      </c>
      <c r="B29" t="s">
        <v>29</v>
      </c>
      <c r="C29">
        <v>653</v>
      </c>
      <c r="D29" s="3"/>
      <c r="E29" t="s">
        <v>23</v>
      </c>
      <c r="F29">
        <v>777</v>
      </c>
      <c r="G29">
        <f>28-21</f>
        <v>7</v>
      </c>
      <c r="H29" s="3"/>
      <c r="I29" t="s">
        <v>23</v>
      </c>
      <c r="J29">
        <v>762</v>
      </c>
      <c r="K29">
        <f>28-21</f>
        <v>7</v>
      </c>
      <c r="M29" s="9"/>
      <c r="N29">
        <f>ABS(G29)</f>
        <v>7</v>
      </c>
      <c r="O29">
        <f>ABS(K29)</f>
        <v>7</v>
      </c>
    </row>
    <row r="30" spans="1:17" x14ac:dyDescent="0.25">
      <c r="A30">
        <v>29</v>
      </c>
      <c r="B30" t="s">
        <v>30</v>
      </c>
      <c r="C30">
        <v>673</v>
      </c>
      <c r="D30" s="3"/>
      <c r="E30" t="s">
        <v>22</v>
      </c>
      <c r="F30">
        <v>816</v>
      </c>
      <c r="G30">
        <f>29-20</f>
        <v>9</v>
      </c>
      <c r="H30" s="3"/>
      <c r="I30" t="s">
        <v>22</v>
      </c>
      <c r="J30">
        <v>798</v>
      </c>
      <c r="K30">
        <f>29-20</f>
        <v>9</v>
      </c>
      <c r="M30" s="9"/>
      <c r="N30">
        <f>ABS(G30)</f>
        <v>9</v>
      </c>
      <c r="O30">
        <f>ABS(K30)</f>
        <v>9</v>
      </c>
    </row>
    <row r="31" spans="1:17" x14ac:dyDescent="0.25">
      <c r="A31">
        <v>30</v>
      </c>
      <c r="B31" t="s">
        <v>31</v>
      </c>
      <c r="C31">
        <v>751</v>
      </c>
      <c r="D31" s="3"/>
      <c r="E31" t="s">
        <v>20</v>
      </c>
      <c r="F31">
        <v>953</v>
      </c>
      <c r="G31">
        <f>30-18</f>
        <v>12</v>
      </c>
      <c r="H31" s="3"/>
      <c r="I31" t="s">
        <v>20</v>
      </c>
      <c r="J31">
        <v>952</v>
      </c>
      <c r="K31">
        <f>30-18</f>
        <v>12</v>
      </c>
      <c r="M31" s="9"/>
      <c r="N31">
        <f>ABS(G31)</f>
        <v>12</v>
      </c>
      <c r="O31">
        <f>ABS(K31)</f>
        <v>12</v>
      </c>
    </row>
    <row r="32" spans="1:17" x14ac:dyDescent="0.25">
      <c r="A32">
        <v>31</v>
      </c>
      <c r="B32" t="s">
        <v>32</v>
      </c>
      <c r="C32">
        <v>862</v>
      </c>
      <c r="D32" s="3"/>
      <c r="E32" t="s">
        <v>31</v>
      </c>
      <c r="F32">
        <v>1011</v>
      </c>
      <c r="G32">
        <f>31-30</f>
        <v>1</v>
      </c>
      <c r="H32" s="3"/>
      <c r="I32" t="s">
        <v>31</v>
      </c>
      <c r="J32">
        <v>1010</v>
      </c>
      <c r="K32">
        <f>31-30</f>
        <v>1</v>
      </c>
      <c r="M32" s="9"/>
      <c r="N32">
        <f>ABS(G32)</f>
        <v>1</v>
      </c>
      <c r="O32">
        <f>ABS(K32)</f>
        <v>1</v>
      </c>
    </row>
    <row r="33" spans="13:15" ht="75" x14ac:dyDescent="0.25">
      <c r="M33" s="11" t="s">
        <v>43</v>
      </c>
      <c r="N33" s="12">
        <f>AVERAGE(N2:N32)</f>
        <v>5.096774193548387</v>
      </c>
      <c r="O33" s="12">
        <f>AVERAGE(O2:O32)</f>
        <v>4.387096774193548</v>
      </c>
    </row>
  </sheetData>
  <autoFilter ref="I1:K32" xr:uid="{4759D02B-CD59-4234-93CA-1FF4220530AF}">
    <sortState ref="I2:K32">
      <sortCondition ref="J1:J32"/>
    </sortState>
  </autoFilter>
  <mergeCells count="3">
    <mergeCell ref="M2:M11"/>
    <mergeCell ref="M12:M21"/>
    <mergeCell ref="M22:M32"/>
  </mergeCells>
  <conditionalFormatting sqref="G2:G32 K2:K32">
    <cfRule type="colorScale" priority="1">
      <colorScale>
        <cfvo type="num" val="-15"/>
        <cfvo type="num" val="0"/>
        <cfvo type="num" val="15"/>
        <color rgb="FFFF0000"/>
        <color rgb="FF00B05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Borchers</dc:creator>
  <cp:lastModifiedBy>Mitchell Borchers</cp:lastModifiedBy>
  <dcterms:created xsi:type="dcterms:W3CDTF">2018-12-09T14:21:48Z</dcterms:created>
  <dcterms:modified xsi:type="dcterms:W3CDTF">2018-12-12T13:54:47Z</dcterms:modified>
</cp:coreProperties>
</file>