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winword\ren-on-bill\revisione2\"/>
    </mc:Choice>
  </mc:AlternateContent>
  <bookViews>
    <workbookView xWindow="30090" yWindow="1560" windowWidth="19800" windowHeight="13950" firstSheet="1" activeTab="1"/>
  </bookViews>
  <sheets>
    <sheet name="RepBuilding" sheetId="21" state="veryHidden" r:id="rId1"/>
    <sheet name="City Climate" sheetId="1" r:id="rId2"/>
    <sheet name="Thermal Data" sheetId="3" r:id="rId3"/>
    <sheet name="Envelope &amp; Windows" sheetId="19" r:id="rId4"/>
    <sheet name="Heating &amp; DHW" sheetId="9" r:id="rId5"/>
    <sheet name="Other Thermal Data" sheetId="18" r:id="rId6"/>
    <sheet name="Variable Costs" sheetId="14" r:id="rId7"/>
    <sheet name="Default Uncertainty" sheetId="22" r:id="rId8"/>
    <sheet name="uncertain variables" sheetId="15" r:id="rId9"/>
  </sheets>
  <calcPr calcId="162913"/>
</workbook>
</file>

<file path=xl/calcChain.xml><?xml version="1.0" encoding="utf-8"?>
<calcChain xmlns="http://schemas.openxmlformats.org/spreadsheetml/2006/main">
  <c r="E15" i="14" l="1"/>
  <c r="F15" i="14" s="1"/>
  <c r="G15" i="14" s="1"/>
  <c r="H15" i="14" s="1"/>
  <c r="I15" i="14" s="1"/>
  <c r="J15" i="14" s="1"/>
  <c r="K15" i="14" s="1"/>
  <c r="L15" i="14" s="1"/>
  <c r="M15" i="14" s="1"/>
  <c r="N15" i="14" s="1"/>
  <c r="O15" i="14" s="1"/>
  <c r="P15" i="14" s="1"/>
  <c r="Q15" i="14" s="1"/>
  <c r="R15" i="14" s="1"/>
  <c r="S15" i="14" s="1"/>
  <c r="T15" i="14" s="1"/>
  <c r="U15" i="14" s="1"/>
  <c r="V15" i="14" s="1"/>
  <c r="W15" i="14" s="1"/>
  <c r="X15" i="14" s="1"/>
  <c r="Y15" i="14" s="1"/>
  <c r="Z15" i="14" s="1"/>
  <c r="AA15" i="14" s="1"/>
  <c r="AB15" i="14" s="1"/>
  <c r="AC15" i="14" s="1"/>
  <c r="AD15" i="14" s="1"/>
  <c r="AE15" i="14" s="1"/>
  <c r="AF15" i="14" s="1"/>
  <c r="AG15" i="14" s="1"/>
  <c r="AH15" i="14" s="1"/>
  <c r="E16" i="14"/>
  <c r="F16" i="14" s="1"/>
  <c r="G16" i="14" s="1"/>
  <c r="H16" i="14" s="1"/>
  <c r="I16" i="14" s="1"/>
  <c r="J16" i="14" s="1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E14" i="14"/>
  <c r="F14" i="14" s="1"/>
  <c r="G14" i="14" l="1"/>
  <c r="H14" i="14" s="1"/>
  <c r="I14" i="14" s="1"/>
  <c r="J14" i="14" s="1"/>
  <c r="K14" i="14" s="1"/>
  <c r="L14" i="14" s="1"/>
  <c r="M14" i="14" s="1"/>
  <c r="N14" i="14" s="1"/>
  <c r="O14" i="14" s="1"/>
  <c r="P14" i="14" s="1"/>
  <c r="Q14" i="14" s="1"/>
  <c r="R14" i="14" s="1"/>
  <c r="S14" i="14" s="1"/>
  <c r="T14" i="14" s="1"/>
  <c r="U14" i="14" s="1"/>
  <c r="V14" i="14" s="1"/>
  <c r="W14" i="14" s="1"/>
  <c r="X14" i="14" s="1"/>
  <c r="Y14" i="14" s="1"/>
  <c r="Z14" i="14" s="1"/>
  <c r="AA14" i="14" s="1"/>
  <c r="AB14" i="14" s="1"/>
  <c r="AC14" i="14" s="1"/>
  <c r="AD14" i="14" s="1"/>
  <c r="AE14" i="14" s="1"/>
  <c r="AF14" i="14" s="1"/>
  <c r="AG14" i="14" s="1"/>
  <c r="AH14" i="14" s="1"/>
  <c r="E12" i="14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AH12" i="14" s="1"/>
  <c r="E11" i="14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Y11" i="14" s="1"/>
  <c r="Z11" i="14" s="1"/>
  <c r="AA11" i="14" s="1"/>
  <c r="AB11" i="14" s="1"/>
  <c r="AC11" i="14" s="1"/>
  <c r="AD11" i="14" s="1"/>
  <c r="AE11" i="14" s="1"/>
  <c r="AF11" i="14" s="1"/>
  <c r="AG11" i="14" s="1"/>
  <c r="AH11" i="14" s="1"/>
  <c r="E10" i="14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Y10" i="14" s="1"/>
  <c r="Z10" i="14" s="1"/>
  <c r="AA10" i="14" s="1"/>
  <c r="AB10" i="14" s="1"/>
  <c r="AC10" i="14" s="1"/>
  <c r="AD10" i="14" s="1"/>
  <c r="AE10" i="14" s="1"/>
  <c r="AF10" i="14" s="1"/>
  <c r="AG10" i="14" s="1"/>
  <c r="AH10" i="14" s="1"/>
  <c r="E8" i="14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E7" i="14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E6" i="14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E4" i="14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E3" i="14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E2" i="14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6" i="9"/>
  <c r="B7" i="9" s="1"/>
  <c r="B5" i="9"/>
  <c r="B4" i="9"/>
  <c r="B3" i="9"/>
  <c r="B2" i="9"/>
  <c r="G72" i="3"/>
  <c r="G71" i="3"/>
  <c r="G70" i="3"/>
  <c r="G69" i="3"/>
  <c r="G68" i="3"/>
  <c r="G67" i="3"/>
  <c r="G66" i="3"/>
  <c r="G65" i="3"/>
  <c r="G64" i="3"/>
  <c r="G63" i="3"/>
  <c r="G62" i="3"/>
  <c r="D62" i="3"/>
  <c r="G61" i="3"/>
  <c r="D61" i="3"/>
  <c r="G60" i="3"/>
  <c r="G59" i="3"/>
  <c r="G58" i="3"/>
  <c r="G57" i="3"/>
  <c r="G56" i="3"/>
  <c r="G55" i="3"/>
  <c r="G54" i="3"/>
  <c r="D54" i="3"/>
  <c r="G53" i="3"/>
  <c r="D53" i="3"/>
  <c r="G52" i="3"/>
  <c r="G51" i="3"/>
  <c r="G50" i="3"/>
  <c r="G49" i="3"/>
</calcChain>
</file>

<file path=xl/sharedStrings.xml><?xml version="1.0" encoding="utf-8"?>
<sst xmlns="http://schemas.openxmlformats.org/spreadsheetml/2006/main" count="1271" uniqueCount="462">
  <si>
    <t>Italy</t>
  </si>
  <si>
    <t>Lithuania</t>
  </si>
  <si>
    <t>HDD</t>
  </si>
  <si>
    <t>Spain</t>
  </si>
  <si>
    <t>Vilnius</t>
  </si>
  <si>
    <t>Kaunas</t>
  </si>
  <si>
    <t>Klaipėda</t>
  </si>
  <si>
    <t>Madrid</t>
  </si>
  <si>
    <t>Barcellona</t>
  </si>
  <si>
    <t>Valencia</t>
  </si>
  <si>
    <t>Malaga</t>
  </si>
  <si>
    <t>building type</t>
  </si>
  <si>
    <t>Frosinone</t>
  </si>
  <si>
    <t>Alessandria</t>
  </si>
  <si>
    <t>Ancona</t>
  </si>
  <si>
    <t>Aosta</t>
  </si>
  <si>
    <t>Arezzo</t>
  </si>
  <si>
    <t>Agrigento</t>
  </si>
  <si>
    <t>Asti</t>
  </si>
  <si>
    <t>Avellino</t>
  </si>
  <si>
    <t>Belluno</t>
  </si>
  <si>
    <t>Benevento</t>
  </si>
  <si>
    <t>Bergamo</t>
  </si>
  <si>
    <t>Bolzano</t>
  </si>
  <si>
    <t>Brescia</t>
  </si>
  <si>
    <t>Brindisi</t>
  </si>
  <si>
    <t>Caltanissetta</t>
  </si>
  <si>
    <t>Campobasso</t>
  </si>
  <si>
    <t>Caserta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</si>
  <si>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</si>
  <si>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</si>
  <si>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</si>
  <si>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</si>
  <si>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</si>
  <si>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</si>
  <si>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</si>
  <si>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</si>
  <si>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Ferrara</t>
  </si>
  <si>
    <t>Foggia</t>
  </si>
  <si>
    <t>Isernia</t>
  </si>
  <si>
    <t>L'Aquila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</si>
  <si>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</si>
  <si>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</si>
  <si>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</si>
  <si>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</si>
  <si>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</si>
  <si>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</si>
  <si>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</si>
  <si>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</si>
  <si>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Matera</t>
  </si>
  <si>
    <t>Modena</t>
  </si>
  <si>
    <t>Novara</t>
  </si>
  <si>
    <t>Nuoro</t>
  </si>
  <si>
    <t>Oristano</t>
  </si>
  <si>
    <t>Padova</t>
  </si>
  <si>
    <t>Parma</t>
  </si>
  <si>
    <t>Pavia</t>
  </si>
  <si>
    <t>Perugia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</si>
  <si>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</si>
  <si>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</si>
  <si>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</si>
  <si>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</si>
  <si>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</si>
  <si>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</si>
  <si>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</si>
  <si>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</si>
  <si>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</si>
  <si>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Rieti</t>
  </si>
  <si>
    <t>Rimini</t>
  </si>
  <si>
    <t>Rovigo</t>
  </si>
  <si>
    <t>Salerno</t>
  </si>
  <si>
    <t>Sassari</t>
  </si>
  <si>
    <t>Savona</t>
  </si>
  <si>
    <t>Siena</t>
  </si>
  <si>
    <t>Siracusa</t>
  </si>
  <si>
    <t>Sondrio</t>
  </si>
  <si>
    <t>Taranto</t>
  </si>
  <si>
    <t>Teramo</t>
  </si>
  <si>
    <t>Terni</t>
  </si>
  <si>
    <t>Trapani</t>
  </si>
  <si>
    <t>Trento</t>
  </si>
  <si>
    <t>Treviso</t>
  </si>
  <si>
    <t>Trieste</t>
  </si>
  <si>
    <t>Udine</t>
  </si>
  <si>
    <t>Varese</t>
  </si>
  <si>
    <t>Vercelli</t>
  </si>
  <si>
    <t>Verona</t>
  </si>
  <si>
    <t>Vicenza</t>
  </si>
  <si>
    <t>Viterbo</t>
  </si>
  <si>
    <t>apartment</t>
  </si>
  <si>
    <t>&lt;1900</t>
  </si>
  <si>
    <t>1900-1920</t>
  </si>
  <si>
    <t>1940-1960</t>
  </si>
  <si>
    <t>1960-1980</t>
  </si>
  <si>
    <t>1980-2000</t>
  </si>
  <si>
    <t>&gt;2000</t>
  </si>
  <si>
    <t>1920-1940</t>
  </si>
  <si>
    <t>Wall thermal transmittance [W/(m2K)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</si>
  <si>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</si>
  <si>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</si>
  <si>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</si>
  <si>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</si>
  <si>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</si>
  <si>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</si>
  <si>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</si>
  <si>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</si>
  <si>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</si>
  <si>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</si>
  <si>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</si>
  <si>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</si>
  <si>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Ascoli Piceno</t>
  </si>
  <si>
    <t>Bari</t>
  </si>
  <si>
    <t>Bologna</t>
  </si>
  <si>
    <t>Cagliari</t>
  </si>
  <si>
    <t>Catania</t>
  </si>
  <si>
    <t>Firenze</t>
  </si>
  <si>
    <t>Forlì</t>
  </si>
  <si>
    <t>Genova</t>
  </si>
  <si>
    <t>Messina</t>
  </si>
  <si>
    <t>Milano</t>
  </si>
  <si>
    <t>Napoli</t>
  </si>
  <si>
    <t>Palermo</t>
  </si>
  <si>
    <t>Roma</t>
  </si>
  <si>
    <t>La Spezia</t>
  </si>
  <si>
    <t>Torino</t>
  </si>
  <si>
    <t>Verbania</t>
  </si>
  <si>
    <t>Venezia</t>
  </si>
  <si>
    <t>Massa</t>
  </si>
  <si>
    <t>B</t>
  </si>
  <si>
    <t>E</t>
  </si>
  <si>
    <t>D</t>
  </si>
  <si>
    <t>C</t>
  </si>
  <si>
    <t>F</t>
  </si>
  <si>
    <t>heat pump</t>
  </si>
  <si>
    <t>Gorizia</t>
  </si>
  <si>
    <t>Grosseto</t>
  </si>
  <si>
    <t>Imperia</t>
  </si>
  <si>
    <t>Swin/Sfloor</t>
  </si>
  <si>
    <t>detached house</t>
  </si>
  <si>
    <t>efficiency</t>
  </si>
  <si>
    <t>1-Type B open chamber</t>
  </si>
  <si>
    <t>2-Type C sealed chamber</t>
  </si>
  <si>
    <t>1- Radiators</t>
  </si>
  <si>
    <t>4- Condensing</t>
  </si>
  <si>
    <t>3- Gas/diesel modulating</t>
  </si>
  <si>
    <t xml:space="preserve">6- Air cooled </t>
  </si>
  <si>
    <t>pellet stove</t>
  </si>
  <si>
    <t>5- Gas/diesel on-off</t>
  </si>
  <si>
    <t xml:space="preserve">3- Fan coil </t>
  </si>
  <si>
    <t>1- Open chamber centralized</t>
  </si>
  <si>
    <t>2- Sealed chamber autonomous</t>
  </si>
  <si>
    <t>Reggio Emilia</t>
  </si>
  <si>
    <t>Reggio Calabria</t>
  </si>
  <si>
    <t>Pesaro - Urbino</t>
  </si>
  <si>
    <t>zone</t>
  </si>
  <si>
    <t>01.12/31.03</t>
  </si>
  <si>
    <t>15.10/15.04</t>
  </si>
  <si>
    <t>01.11/15.04</t>
  </si>
  <si>
    <t>15.11/31.03</t>
  </si>
  <si>
    <t>01.09/30.05</t>
  </si>
  <si>
    <t>heating     on/off</t>
  </si>
  <si>
    <t>height</t>
  </si>
  <si>
    <t>plant type (hot water)</t>
  </si>
  <si>
    <t>1950-1960</t>
  </si>
  <si>
    <t>1940-1950</t>
  </si>
  <si>
    <t>Country</t>
  </si>
  <si>
    <t>Multistorey</t>
  </si>
  <si>
    <t>1901-1920</t>
  </si>
  <si>
    <t>1921-1945</t>
  </si>
  <si>
    <t>1946-1960</t>
  </si>
  <si>
    <t>1961-1975</t>
  </si>
  <si>
    <t>1976-1990</t>
  </si>
  <si>
    <t>1991-2005</t>
  </si>
  <si>
    <t>&gt;2005</t>
  </si>
  <si>
    <t>Germany</t>
  </si>
  <si>
    <t>&lt;1859</t>
  </si>
  <si>
    <t>1860-1918</t>
  </si>
  <si>
    <t>1919-1948</t>
  </si>
  <si>
    <t>1949-1957</t>
  </si>
  <si>
    <t>1958-1968</t>
  </si>
  <si>
    <t>1969-1978</t>
  </si>
  <si>
    <t>1979-1983</t>
  </si>
  <si>
    <t>1984-1994</t>
  </si>
  <si>
    <t>1995-2001</t>
  </si>
  <si>
    <t>2002-2009</t>
  </si>
  <si>
    <t>2009-2015</t>
  </si>
  <si>
    <t>&gt;2016</t>
  </si>
  <si>
    <t>country</t>
  </si>
  <si>
    <t>italy</t>
  </si>
  <si>
    <t>methane gas   [€/Smc]</t>
  </si>
  <si>
    <t>electric energy [€/kWh]</t>
  </si>
  <si>
    <t>discount rate</t>
  </si>
  <si>
    <t>pellet [€/kg]</t>
  </si>
  <si>
    <t>S disp/V</t>
  </si>
  <si>
    <t>multistorey</t>
  </si>
  <si>
    <t>Geometric</t>
  </si>
  <si>
    <t>Heating equipment</t>
  </si>
  <si>
    <t>External environment</t>
  </si>
  <si>
    <t>Economic</t>
  </si>
  <si>
    <t>Floor area</t>
  </si>
  <si>
    <t>Wall transmittance</t>
  </si>
  <si>
    <t>Burner efficiency</t>
  </si>
  <si>
    <t>d</t>
  </si>
  <si>
    <t>s</t>
  </si>
  <si>
    <t>Fixed costs</t>
  </si>
  <si>
    <t>Dispersing area to volume ratio</t>
  </si>
  <si>
    <t>Roof transmittance</t>
  </si>
  <si>
    <t>Heat Pump COP</t>
  </si>
  <si>
    <t>Radiation</t>
  </si>
  <si>
    <t>Electric energy cost</t>
  </si>
  <si>
    <t>Floor to floor height</t>
  </si>
  <si>
    <t>Floor transmittance</t>
  </si>
  <si>
    <t>Regulation efficiency</t>
  </si>
  <si>
    <t xml:space="preserve">Heating days </t>
  </si>
  <si>
    <t>Fuel energy cost</t>
  </si>
  <si>
    <t>Windows to floor area ratio</t>
  </si>
  <si>
    <t>Wins. transmittance</t>
  </si>
  <si>
    <t>Ext. convection coefficient</t>
  </si>
  <si>
    <t>Discount rate</t>
  </si>
  <si>
    <t>Plaster absorption coeff.</t>
  </si>
  <si>
    <t>Emitter efficiency</t>
  </si>
  <si>
    <t>Air change rate</t>
  </si>
  <si>
    <t>Sun factor</t>
  </si>
  <si>
    <t>Solar fraction</t>
  </si>
  <si>
    <t>Shadow coefficient</t>
  </si>
  <si>
    <t>Insul. thickness (wall)</t>
  </si>
  <si>
    <t>Burner efficiency (DHW)</t>
  </si>
  <si>
    <t>Insul. conductivity (wall)</t>
  </si>
  <si>
    <t>Heat Pump COP (DHW)</t>
  </si>
  <si>
    <t>Electric boiler efficiency (DHW)</t>
  </si>
  <si>
    <t>Hot water load</t>
  </si>
  <si>
    <t>Solar fraction (DHW)</t>
  </si>
  <si>
    <t>s, gC</t>
  </si>
  <si>
    <t>average daily Solar rad [MJ/m^2] South vert. Wall</t>
  </si>
  <si>
    <t>1980-1990</t>
  </si>
  <si>
    <t>cost €/kW</t>
  </si>
  <si>
    <t>variation rate \  year</t>
  </si>
  <si>
    <t>source</t>
  </si>
  <si>
    <t>City</t>
  </si>
  <si>
    <t>age</t>
  </si>
  <si>
    <t>Roof thermal transmittance [W/(m2K)</t>
  </si>
  <si>
    <t>Floor thermal transmittance [W/(m2K)</t>
  </si>
  <si>
    <t>Windows thermal transmittance [W/(m2K)</t>
  </si>
  <si>
    <t>regulation: mean efficiency</t>
  </si>
  <si>
    <t>distribution: mean efficiency</t>
  </si>
  <si>
    <t>2- Radiators  with Valve</t>
  </si>
  <si>
    <t>wall insulation</t>
  </si>
  <si>
    <t>thermal conductivity</t>
  </si>
  <si>
    <t>thickness</t>
  </si>
  <si>
    <t>installation cost € /m2</t>
  </si>
  <si>
    <t>Floor insulation</t>
  </si>
  <si>
    <t>4- Floor panels</t>
  </si>
  <si>
    <t>6- Other types</t>
  </si>
  <si>
    <t>installation cost €/kW</t>
  </si>
  <si>
    <t>5- Ceiling and wall panels</t>
  </si>
  <si>
    <t>EXTERNAL INSULATION</t>
  </si>
  <si>
    <t>Roof insulation</t>
  </si>
  <si>
    <t>single grazed cost, €/m2 (all inclusive)</t>
  </si>
  <si>
    <t>double glazed cost, €/m2 (all inclusive)</t>
  </si>
  <si>
    <t>HEATING (plant type)</t>
  </si>
  <si>
    <t>HEATING (emitter type)</t>
  </si>
  <si>
    <t>alfa (plaster)</t>
  </si>
  <si>
    <t>sun factor (glass transmission coeff.)</t>
  </si>
  <si>
    <t>DHWload  [kg/person /day]   1 person=25 m2</t>
  </si>
  <si>
    <t>electric boiler (€/l)</t>
  </si>
  <si>
    <t>heat pump  (€/l)</t>
  </si>
  <si>
    <t xml:space="preserve">shadow </t>
  </si>
  <si>
    <t>Insul. thickness (roof)</t>
  </si>
  <si>
    <t>Insul. conductivity (roof)</t>
  </si>
  <si>
    <t>Insul. thickness (floor)</t>
  </si>
  <si>
    <t>Insul. conductivity (floor)</t>
  </si>
  <si>
    <t>Pellet energy cost</t>
  </si>
  <si>
    <t>s - means stochastic variable: its value randomly changes over time. 
d - means a double extraction is needed: one for the old dwelling configuration and one for the renovated
g- mean global at City or Country level
 that is , for the same run gC variable noise does not change from record to record if belonging to the same city</t>
  </si>
  <si>
    <t>savings</t>
  </si>
  <si>
    <t>PI</t>
  </si>
  <si>
    <t>Energy Bill, €</t>
  </si>
  <si>
    <t>Thermophysical</t>
  </si>
  <si>
    <t>Investment</t>
  </si>
  <si>
    <t>NPV</t>
  </si>
  <si>
    <t>Weights</t>
  </si>
  <si>
    <t>Costs</t>
  </si>
  <si>
    <t>NPV/m2</t>
  </si>
  <si>
    <t>IIR</t>
  </si>
  <si>
    <t>DPBP</t>
  </si>
  <si>
    <t>Drate</t>
  </si>
  <si>
    <t>IRR-Drate</t>
  </si>
  <si>
    <t>num of dwellings</t>
  </si>
  <si>
    <t>-</t>
  </si>
  <si>
    <t>Non Energy Benefits</t>
  </si>
  <si>
    <t>Market pays for Efficient buildings</t>
  </si>
  <si>
    <t>Mass media promote efficient buildings</t>
  </si>
  <si>
    <t>Penalties/Restrictions on non efficient buildings</t>
  </si>
  <si>
    <t>Acquisition of passive house standard</t>
  </si>
  <si>
    <t>Relevance of increased comfort</t>
  </si>
  <si>
    <t xml:space="preserve">Relevance of decreased Energy expenses </t>
  </si>
  <si>
    <t>Relevance of fast increase of Energy price</t>
  </si>
  <si>
    <t>type</t>
  </si>
  <si>
    <t>emitters</t>
  </si>
  <si>
    <t>solar integration</t>
  </si>
  <si>
    <t xml:space="preserve">current </t>
  </si>
  <si>
    <t>planned</t>
  </si>
  <si>
    <t>Domestic Hot Water</t>
  </si>
  <si>
    <t>Heating System</t>
  </si>
  <si>
    <t>heating means</t>
  </si>
  <si>
    <t>DHW heating means</t>
  </si>
  <si>
    <t>cost</t>
  </si>
  <si>
    <t>Windows</t>
  </si>
  <si>
    <t>U</t>
  </si>
  <si>
    <t>Envelope Insulation</t>
  </si>
  <si>
    <t>l</t>
  </si>
  <si>
    <t>Wall</t>
  </si>
  <si>
    <t>Roof</t>
  </si>
  <si>
    <t>Floor</t>
  </si>
  <si>
    <t>total cost</t>
  </si>
  <si>
    <t>Dwelling features &amp; interventions</t>
  </si>
  <si>
    <t>number of floor</t>
  </si>
  <si>
    <t>building Type</t>
  </si>
  <si>
    <t>Year</t>
  </si>
  <si>
    <t>Floor Area</t>
  </si>
  <si>
    <t>Plant Area</t>
  </si>
  <si>
    <t>floor position</t>
  </si>
  <si>
    <t>Total Floor Area</t>
  </si>
  <si>
    <t>Economic  performance</t>
  </si>
  <si>
    <t>Energy performance</t>
  </si>
  <si>
    <t>Ratings %</t>
  </si>
  <si>
    <t>Values %</t>
  </si>
  <si>
    <t>no</t>
  </si>
  <si>
    <t>current</t>
  </si>
  <si>
    <t>Fuel  Energy consumption, kW</t>
  </si>
  <si>
    <t>Electric  Energy consumption, kW</t>
  </si>
  <si>
    <t>Fuel  Energy Bill, €</t>
  </si>
  <si>
    <t>Electric Energy Bill, €</t>
  </si>
  <si>
    <t>Energy consumption, kW</t>
  </si>
  <si>
    <t>same as heating</t>
  </si>
  <si>
    <t>Energy losses, kW</t>
  </si>
  <si>
    <t>Heating Energy losses, kW</t>
  </si>
  <si>
    <t>DHW Energy losses, kW</t>
  </si>
  <si>
    <t>dwelling #1</t>
  </si>
  <si>
    <t>mid</t>
  </si>
  <si>
    <t>single glazed</t>
  </si>
  <si>
    <t xml:space="preserve"> 4986,6</t>
  </si>
  <si>
    <t xml:space="preserve"> 4306,6</t>
  </si>
  <si>
    <t xml:space="preserve"> 680,0</t>
  </si>
  <si>
    <t xml:space="preserve"> ,0</t>
  </si>
  <si>
    <t xml:space="preserve"> 512,9</t>
  </si>
  <si>
    <t xml:space="preserve"> 363,8</t>
  </si>
  <si>
    <t xml:space="preserve"> 149,1</t>
  </si>
  <si>
    <t xml:space="preserve"> 1899,9</t>
  </si>
  <si>
    <t xml:space="preserve"> 1526,4</t>
  </si>
  <si>
    <t xml:space="preserve"> 3426,4</t>
  </si>
  <si>
    <t xml:space="preserve"> 11,4 </t>
  </si>
  <si>
    <t xml:space="preserve"> 13,1 </t>
  </si>
  <si>
    <t xml:space="preserve"> 50,00 %</t>
  </si>
  <si>
    <t xml:space="preserve"> 2,62 </t>
  </si>
  <si>
    <t xml:space="preserve"> 3,4 </t>
  </si>
  <si>
    <t xml:space="preserve"> 8, </t>
  </si>
  <si>
    <t xml:space="preserve"> 1,29 </t>
  </si>
  <si>
    <t>3,8</t>
  </si>
  <si>
    <t xml:space="preserve"> ,35</t>
  </si>
  <si>
    <t>1,48</t>
  </si>
  <si>
    <t>1,8</t>
  </si>
  <si>
    <t>2,04</t>
  </si>
  <si>
    <t>4,9</t>
  </si>
  <si>
    <t xml:space="preserve"> 900, </t>
  </si>
  <si>
    <t xml:space="preserve"> 262,1 </t>
  </si>
  <si>
    <t xml:space="preserve"> 1,0 </t>
  </si>
  <si>
    <t xml:space="preserve"> 50,00 </t>
  </si>
  <si>
    <t xml:space="preserve"> 7,14 </t>
  </si>
  <si>
    <t xml:space="preserve">€ 450,00 </t>
  </si>
  <si>
    <t>check</t>
  </si>
  <si>
    <t>simplified manager</t>
  </si>
  <si>
    <t>efficiencies</t>
  </si>
  <si>
    <t>hot water load</t>
  </si>
  <si>
    <t>environment</t>
  </si>
  <si>
    <t>equipment costs</t>
  </si>
  <si>
    <t>energy cost</t>
  </si>
  <si>
    <t>today</t>
  </si>
  <si>
    <t>final year</t>
  </si>
  <si>
    <t>%</t>
  </si>
  <si>
    <t xml:space="preserve">confidence </t>
  </si>
  <si>
    <t>advanced manager</t>
  </si>
  <si>
    <t>Sfloor</t>
  </si>
  <si>
    <t>Sdisp /V</t>
  </si>
  <si>
    <t>h</t>
  </si>
  <si>
    <t>Swins /Sfloor</t>
  </si>
  <si>
    <t>geometry</t>
  </si>
  <si>
    <t>thermal properties</t>
  </si>
  <si>
    <t>Uwall</t>
  </si>
  <si>
    <t>Uroof</t>
  </si>
  <si>
    <t>Ufloor</t>
  </si>
  <si>
    <t>Uwins.</t>
  </si>
  <si>
    <t>SunFactor</t>
  </si>
  <si>
    <t>AlfaPlaster</t>
  </si>
  <si>
    <t>External Insulation</t>
  </si>
  <si>
    <t>conductivity (wall)</t>
  </si>
  <si>
    <t>thickness (wall)</t>
  </si>
  <si>
    <t>conductivity (roof)</t>
  </si>
  <si>
    <t>thickness (roof)</t>
  </si>
  <si>
    <t>conductivity (floor)</t>
  </si>
  <si>
    <t>thickness (floor)</t>
  </si>
  <si>
    <t xml:space="preserve">Heating </t>
  </si>
  <si>
    <t>Thermal properties</t>
  </si>
  <si>
    <t>Geometry</t>
  </si>
  <si>
    <t>eta_burner</t>
  </si>
  <si>
    <t>eta_pellet</t>
  </si>
  <si>
    <t>COP_hp</t>
  </si>
  <si>
    <t>eta_regulation</t>
  </si>
  <si>
    <t>eta_distribution</t>
  </si>
  <si>
    <t>eta_emitter</t>
  </si>
  <si>
    <t>DHW system</t>
  </si>
  <si>
    <t>eta_electricBoiler</t>
  </si>
  <si>
    <t>eta_burner (DHW)</t>
  </si>
  <si>
    <t>COP_hp(DHW)</t>
  </si>
  <si>
    <t>Hot Water load</t>
  </si>
  <si>
    <t>External Env</t>
  </si>
  <si>
    <t>Heating days</t>
  </si>
  <si>
    <t>he convective coeff</t>
  </si>
  <si>
    <t>Air change</t>
  </si>
  <si>
    <t>Shadow</t>
  </si>
  <si>
    <t>Fixed Costs</t>
  </si>
  <si>
    <t>Discount Rate</t>
  </si>
  <si>
    <t>Electric energy</t>
  </si>
  <si>
    <t>Fuel       energy</t>
  </si>
  <si>
    <t>Pellet    energy</t>
  </si>
  <si>
    <t>Pellet burner eff.</t>
  </si>
  <si>
    <t>noise shape</t>
  </si>
  <si>
    <t>res. Confidence</t>
  </si>
  <si>
    <t>Norderney</t>
  </si>
  <si>
    <t>01.09/31.05</t>
  </si>
  <si>
    <t>Hamburg</t>
  </si>
  <si>
    <t>01.09/05.06</t>
  </si>
  <si>
    <t>Rostock</t>
  </si>
  <si>
    <t>01.09/03.06</t>
  </si>
  <si>
    <t>Potsdam</t>
  </si>
  <si>
    <t>01.09/22.05</t>
  </si>
  <si>
    <t>Braunschweig</t>
  </si>
  <si>
    <t>01.09/24.05</t>
  </si>
  <si>
    <t>Erfurt</t>
  </si>
  <si>
    <t>01.09/07.06</t>
  </si>
  <si>
    <t>Münster</t>
  </si>
  <si>
    <t>01.09/29.05</t>
  </si>
  <si>
    <t>Trier</t>
  </si>
  <si>
    <t>01.09/26.05</t>
  </si>
  <si>
    <t>Leipzig</t>
  </si>
  <si>
    <t>01.09/21.05</t>
  </si>
  <si>
    <t>Hof</t>
  </si>
  <si>
    <t>01.09/26.06</t>
  </si>
  <si>
    <t>Würzburg</t>
  </si>
  <si>
    <t>01.09/19.05</t>
  </si>
  <si>
    <t>Saarbrücken</t>
  </si>
  <si>
    <t>Konstanz</t>
  </si>
  <si>
    <t>01.09./15.05</t>
  </si>
  <si>
    <t>München</t>
  </si>
  <si>
    <t>Garmisch-Partenkirchen</t>
  </si>
  <si>
    <t>01.09./20.06</t>
  </si>
  <si>
    <t>solar heating (€/m2)</t>
  </si>
  <si>
    <t>solar heater (€/m2)</t>
  </si>
  <si>
    <t>Tb-base temperature for HDD [°C]</t>
  </si>
  <si>
    <t>Airchangecoeff   [1/h]</t>
  </si>
  <si>
    <t>UNI  ts 11300-1 (from 0.3 up to 0.5)</t>
  </si>
  <si>
    <t>It must agree with HDD in the sheet "city climate"</t>
  </si>
  <si>
    <t>material cost €/m2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</si>
</sst>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1123D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164" fontId="6" fillId="0" borderId="0" applyFont="0" applyFill="0" applyBorder="0" applyAlignment="0" applyProtection="0"/>
  </cellStyleXfs>
  <cellXfs count="201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ill="1"/>
    <xf numFmtId="0" fontId="3" fillId="0" borderId="0" xfId="1" applyFont="1"/>
    <xf numFmtId="0" fontId="5" fillId="0" borderId="0" xfId="1"/>
    <xf numFmtId="0" fontId="0" fillId="0" borderId="0" xfId="0" applyFill="1" applyBorder="1"/>
    <xf numFmtId="0" fontId="3" fillId="0" borderId="0" xfId="0" quotePrefix="1" applyFont="1"/>
    <xf numFmtId="0" fontId="0" fillId="0" borderId="0" xfId="0" applyFont="1"/>
    <xf numFmtId="49" fontId="3" fillId="0" borderId="0" xfId="0" applyNumberFormat="1" applyFont="1"/>
    <xf numFmtId="0" fontId="0" fillId="7" borderId="0" xfId="0" applyFill="1"/>
    <xf numFmtId="2" fontId="0" fillId="7" borderId="0" xfId="0" applyNumberFormat="1" applyFill="1"/>
    <xf numFmtId="165" fontId="0" fillId="7" borderId="0" xfId="0" applyNumberFormat="1" applyFill="1"/>
    <xf numFmtId="2" fontId="0" fillId="0" borderId="0" xfId="2" applyNumberFormat="1" applyFont="1"/>
    <xf numFmtId="0" fontId="8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8" borderId="6" xfId="0" applyFill="1" applyBorder="1"/>
    <xf numFmtId="0" fontId="0" fillId="8" borderId="8" xfId="0" applyFill="1" applyBorder="1"/>
    <xf numFmtId="0" fontId="0" fillId="8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2" fontId="0" fillId="3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4" borderId="0" xfId="0" applyFill="1"/>
    <xf numFmtId="49" fontId="2" fillId="0" borderId="3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/>
    </xf>
    <xf numFmtId="0" fontId="9" fillId="0" borderId="0" xfId="0" applyFont="1"/>
    <xf numFmtId="0" fontId="0" fillId="10" borderId="1" xfId="0" applyFill="1" applyBorder="1" applyAlignment="1">
      <alignment horizontal="center"/>
    </xf>
    <xf numFmtId="0" fontId="0" fillId="10" borderId="6" xfId="0" applyFill="1" applyBorder="1"/>
    <xf numFmtId="0" fontId="0" fillId="10" borderId="0" xfId="0" applyFill="1" applyBorder="1" applyAlignment="1">
      <alignment horizontal="center"/>
    </xf>
    <xf numFmtId="0" fontId="0" fillId="10" borderId="8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/>
    <xf numFmtId="0" fontId="1" fillId="9" borderId="11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/>
    </xf>
    <xf numFmtId="0" fontId="0" fillId="9" borderId="0" xfId="0" applyFill="1" applyBorder="1"/>
    <xf numFmtId="0" fontId="0" fillId="9" borderId="2" xfId="0" applyFill="1" applyBorder="1"/>
    <xf numFmtId="0" fontId="1" fillId="6" borderId="10" xfId="0" applyFont="1" applyFill="1" applyBorder="1" applyAlignment="1">
      <alignment vertical="center" wrapText="1"/>
    </xf>
    <xf numFmtId="0" fontId="1" fillId="6" borderId="12" xfId="0" applyFont="1" applyFill="1" applyBorder="1" applyAlignment="1">
      <alignment vertical="center" wrapText="1"/>
    </xf>
    <xf numFmtId="0" fontId="0" fillId="6" borderId="9" xfId="0" applyFill="1" applyBorder="1"/>
    <xf numFmtId="0" fontId="1" fillId="11" borderId="3" xfId="0" applyFont="1" applyFill="1" applyBorder="1" applyAlignment="1">
      <alignment horizontal="left" vertical="top"/>
    </xf>
    <xf numFmtId="0" fontId="1" fillId="11" borderId="3" xfId="0" applyFont="1" applyFill="1" applyBorder="1" applyAlignment="1">
      <alignment vertical="top"/>
    </xf>
    <xf numFmtId="0" fontId="2" fillId="11" borderId="3" xfId="0" applyFont="1" applyFill="1" applyBorder="1" applyAlignment="1">
      <alignment vertical="top"/>
    </xf>
    <xf numFmtId="49" fontId="2" fillId="11" borderId="3" xfId="0" applyNumberFormat="1" applyFont="1" applyFill="1" applyBorder="1" applyAlignment="1">
      <alignment vertical="top" wrapText="1"/>
    </xf>
    <xf numFmtId="0" fontId="1" fillId="11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left" vertical="top"/>
    </xf>
    <xf numFmtId="0" fontId="0" fillId="4" borderId="0" xfId="0" applyFont="1" applyFill="1"/>
    <xf numFmtId="2" fontId="0" fillId="4" borderId="0" xfId="2" applyNumberFormat="1" applyFont="1" applyFill="1"/>
    <xf numFmtId="0" fontId="1" fillId="0" borderId="0" xfId="0" applyFont="1" applyAlignment="1">
      <alignment vertical="center"/>
    </xf>
    <xf numFmtId="166" fontId="0" fillId="0" borderId="0" xfId="2" applyNumberFormat="1" applyFont="1" applyBorder="1"/>
    <xf numFmtId="166" fontId="0" fillId="0" borderId="7" xfId="2" applyNumberFormat="1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12" borderId="0" xfId="0" applyFill="1"/>
    <xf numFmtId="166" fontId="0" fillId="5" borderId="0" xfId="0" applyNumberFormat="1" applyFill="1"/>
    <xf numFmtId="165" fontId="0" fillId="5" borderId="0" xfId="0" applyNumberFormat="1" applyFill="1"/>
    <xf numFmtId="0" fontId="0" fillId="8" borderId="0" xfId="0" applyFill="1"/>
    <xf numFmtId="2" fontId="0" fillId="8" borderId="0" xfId="0" applyNumberFormat="1" applyFill="1"/>
    <xf numFmtId="165" fontId="0" fillId="8" borderId="0" xfId="0" applyNumberFormat="1" applyFill="1"/>
    <xf numFmtId="165" fontId="0" fillId="3" borderId="0" xfId="0" applyNumberFormat="1" applyFill="1"/>
    <xf numFmtId="166" fontId="0" fillId="8" borderId="0" xfId="0" applyNumberFormat="1" applyFill="1"/>
    <xf numFmtId="0" fontId="0" fillId="6" borderId="2" xfId="0" applyFill="1" applyBorder="1"/>
    <xf numFmtId="0" fontId="1" fillId="9" borderId="11" xfId="0" applyFont="1" applyFill="1" applyBorder="1" applyAlignment="1">
      <alignment vertical="center" wrapText="1"/>
    </xf>
    <xf numFmtId="0" fontId="1" fillId="10" borderId="8" xfId="0" applyFont="1" applyFill="1" applyBorder="1"/>
    <xf numFmtId="0" fontId="1" fillId="8" borderId="10" xfId="0" applyFont="1" applyFill="1" applyBorder="1" applyAlignment="1">
      <alignment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/>
    </xf>
    <xf numFmtId="0" fontId="1" fillId="9" borderId="18" xfId="0" applyFont="1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/>
    </xf>
    <xf numFmtId="0" fontId="0" fillId="9" borderId="19" xfId="0" applyFill="1" applyBorder="1"/>
    <xf numFmtId="0" fontId="0" fillId="9" borderId="20" xfId="0" applyFill="1" applyBorder="1"/>
    <xf numFmtId="0" fontId="1" fillId="9" borderId="21" xfId="0" applyFont="1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/>
    </xf>
    <xf numFmtId="0" fontId="0" fillId="9" borderId="22" xfId="0" applyFill="1" applyBorder="1"/>
    <xf numFmtId="0" fontId="0" fillId="9" borderId="23" xfId="0" applyFill="1" applyBorder="1"/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1" fillId="10" borderId="6" xfId="0" applyFont="1" applyFill="1" applyBorder="1" applyAlignment="1">
      <alignment vertical="center" wrapText="1"/>
    </xf>
    <xf numFmtId="0" fontId="1" fillId="10" borderId="8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5" xfId="0" applyFont="1" applyFill="1" applyBorder="1" applyAlignment="1">
      <alignment horizontal="center" vertical="center" wrapText="1"/>
    </xf>
    <xf numFmtId="0" fontId="1" fillId="10" borderId="18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166" fontId="10" fillId="0" borderId="6" xfId="2" applyNumberFormat="1" applyFont="1" applyBorder="1"/>
    <xf numFmtId="166" fontId="10" fillId="0" borderId="6" xfId="0" applyNumberFormat="1" applyFont="1" applyBorder="1"/>
    <xf numFmtId="0" fontId="10" fillId="0" borderId="6" xfId="0" applyFont="1" applyBorder="1"/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6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3" fillId="0" borderId="0" xfId="0" applyFont="1" applyFill="1"/>
    <xf numFmtId="0" fontId="0" fillId="0" borderId="26" xfId="0" applyBorder="1" applyAlignment="1">
      <alignment wrapText="1"/>
    </xf>
    <xf numFmtId="0" fontId="0" fillId="0" borderId="0" xfId="0" applyFont="1" applyAlignment="1">
      <alignment horizontal="center"/>
    </xf>
    <xf numFmtId="0" fontId="12" fillId="0" borderId="0" xfId="0" applyFont="1"/>
    <xf numFmtId="0" fontId="0" fillId="0" borderId="0" xfId="0" applyNumberFormat="1" applyFill="1"/>
    <xf numFmtId="2" fontId="0" fillId="0" borderId="0" xfId="0" applyNumberFormat="1" applyFill="1"/>
    <xf numFmtId="0" fontId="0" fillId="0" borderId="28" xfId="0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0" borderId="16" xfId="0" applyFont="1" applyBorder="1"/>
    <xf numFmtId="0" fontId="14" fillId="3" borderId="0" xfId="0" applyFont="1" applyFill="1" applyBorder="1" applyAlignment="1">
      <alignment horizontal="center"/>
    </xf>
    <xf numFmtId="0" fontId="0" fillId="5" borderId="25" xfId="0" applyFill="1" applyBorder="1" applyAlignment="1">
      <alignment horizontal="right"/>
    </xf>
    <xf numFmtId="0" fontId="0" fillId="5" borderId="25" xfId="0" applyFill="1" applyBorder="1"/>
    <xf numFmtId="0" fontId="0" fillId="5" borderId="29" xfId="0" applyFill="1" applyBorder="1" applyAlignment="1">
      <alignment horizontal="right"/>
    </xf>
    <xf numFmtId="0" fontId="0" fillId="5" borderId="29" xfId="0" applyFill="1" applyBorder="1"/>
    <xf numFmtId="0" fontId="0" fillId="5" borderId="28" xfId="0" applyFill="1" applyBorder="1"/>
    <xf numFmtId="0" fontId="14" fillId="0" borderId="0" xfId="0" applyFont="1" applyBorder="1"/>
    <xf numFmtId="0" fontId="0" fillId="5" borderId="0" xfId="0" applyFill="1" applyBorder="1"/>
    <xf numFmtId="0" fontId="0" fillId="5" borderId="16" xfId="0" applyFill="1" applyBorder="1"/>
    <xf numFmtId="0" fontId="14" fillId="3" borderId="25" xfId="0" applyFont="1" applyFill="1" applyBorder="1" applyAlignment="1">
      <alignment horizontal="left"/>
    </xf>
    <xf numFmtId="0" fontId="14" fillId="3" borderId="25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left"/>
    </xf>
    <xf numFmtId="0" fontId="14" fillId="0" borderId="28" xfId="0" applyFont="1" applyBorder="1"/>
    <xf numFmtId="0" fontId="13" fillId="0" borderId="26" xfId="0" applyFont="1" applyBorder="1"/>
    <xf numFmtId="0" fontId="11" fillId="0" borderId="0" xfId="0" applyFont="1" applyAlignment="1">
      <alignment wrapText="1"/>
    </xf>
    <xf numFmtId="0" fontId="0" fillId="5" borderId="26" xfId="0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5" fillId="0" borderId="0" xfId="0" applyFont="1"/>
    <xf numFmtId="0" fontId="16" fillId="0" borderId="0" xfId="0" applyFont="1" applyFill="1" applyAlignment="1"/>
    <xf numFmtId="0" fontId="0" fillId="0" borderId="30" xfId="0" applyFill="1" applyBorder="1"/>
    <xf numFmtId="0" fontId="0" fillId="0" borderId="27" xfId="0" applyFill="1" applyBorder="1"/>
    <xf numFmtId="0" fontId="14" fillId="3" borderId="0" xfId="0" applyNumberFormat="1" applyFont="1" applyFill="1" applyBorder="1" applyAlignment="1">
      <alignment horizontal="center"/>
    </xf>
    <xf numFmtId="0" fontId="14" fillId="3" borderId="26" xfId="0" applyNumberFormat="1" applyFont="1" applyFill="1" applyBorder="1" applyAlignment="1">
      <alignment horizontal="center"/>
    </xf>
    <xf numFmtId="0" fontId="14" fillId="3" borderId="16" xfId="0" applyFont="1" applyFill="1" applyBorder="1" applyAlignment="1">
      <alignment horizontal="left"/>
    </xf>
    <xf numFmtId="49" fontId="0" fillId="5" borderId="24" xfId="0" applyNumberFormat="1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4" fillId="3" borderId="0" xfId="0" applyFont="1" applyFill="1"/>
    <xf numFmtId="0" fontId="14" fillId="3" borderId="0" xfId="0" applyFont="1" applyFill="1" applyBorder="1"/>
    <xf numFmtId="0" fontId="14" fillId="6" borderId="0" xfId="0" applyFont="1" applyFill="1"/>
    <xf numFmtId="0" fontId="14" fillId="6" borderId="0" xfId="0" applyFont="1" applyFill="1" applyBorder="1"/>
    <xf numFmtId="0" fontId="14" fillId="3" borderId="26" xfId="0" applyFont="1" applyFill="1" applyBorder="1"/>
    <xf numFmtId="0" fontId="14" fillId="6" borderId="26" xfId="0" applyFont="1" applyFill="1" applyBorder="1"/>
    <xf numFmtId="0" fontId="14" fillId="0" borderId="24" xfId="0" applyNumberFormat="1" applyFont="1" applyFill="1" applyBorder="1" applyAlignment="1">
      <alignment horizontal="center"/>
    </xf>
    <xf numFmtId="2" fontId="14" fillId="6" borderId="0" xfId="0" applyNumberFormat="1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0" fillId="5" borderId="0" xfId="0" applyFont="1" applyFill="1" applyBorder="1" applyAlignment="1">
      <alignment horizontal="center" vertical="center" wrapText="1"/>
    </xf>
    <xf numFmtId="0" fontId="14" fillId="3" borderId="25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6" xfId="0" applyBorder="1"/>
    <xf numFmtId="0" fontId="0" fillId="5" borderId="24" xfId="0" applyFill="1" applyBorder="1" applyAlignment="1">
      <alignment horizontal="center" vertical="center" wrapText="1"/>
    </xf>
    <xf numFmtId="0" fontId="15" fillId="0" borderId="0" xfId="0" applyFont="1"/>
    <xf numFmtId="0" fontId="14" fillId="3" borderId="0" xfId="0" applyFont="1" applyFill="1"/>
    <xf numFmtId="0" fontId="14" fillId="3" borderId="26" xfId="0" applyFont="1" applyFill="1" applyBorder="1"/>
    <xf numFmtId="0" fontId="14" fillId="6" borderId="26" xfId="0" applyFont="1" applyFill="1" applyBorder="1"/>
    <xf numFmtId="0" fontId="14" fillId="0" borderId="0" xfId="0" applyFont="1" applyFill="1" applyBorder="1"/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1" xfId="0" applyBorder="1" applyAlignment="1">
      <alignment horizontal="right"/>
    </xf>
    <xf numFmtId="0" fontId="0" fillId="0" borderId="17" xfId="0" applyBorder="1"/>
    <xf numFmtId="0" fontId="8" fillId="0" borderId="0" xfId="0" applyFont="1" applyAlignment="1">
      <alignment vertic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3">
    <cellStyle name="Migliaia" xfId="2" builtinId="3"/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1123D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AA49"/>
  <sheetViews>
    <sheetView topLeftCell="A28" zoomScale="80" zoomScaleNormal="80" workbookViewId="0">
      <selection activeCell="F59" sqref="F59"/>
    </sheetView>
  </sheetViews>
  <sheetFormatPr defaultRowHeight="15" x14ac:dyDescent="0.25"/>
  <cols>
    <col min="1" max="1" width="25.28515625" customWidth="1"/>
    <col min="2" max="2" width="24.5703125" customWidth="1"/>
    <col min="3" max="3" width="16.140625" customWidth="1"/>
    <col min="4" max="4" width="16.28515625" customWidth="1"/>
    <col min="5" max="5" width="17.140625" customWidth="1"/>
    <col min="6" max="6" width="13.5703125" customWidth="1"/>
    <col min="7" max="7" width="13.7109375" customWidth="1"/>
    <col min="8" max="8" width="13.42578125" customWidth="1"/>
    <col min="9" max="9" width="14.85546875" customWidth="1"/>
    <col min="10" max="10" width="19.140625" customWidth="1"/>
    <col min="11" max="11" width="13.7109375" customWidth="1"/>
    <col min="12" max="12" width="14.42578125" customWidth="1"/>
    <col min="13" max="13" width="11.5703125" customWidth="1"/>
    <col min="14" max="14" width="13.42578125" customWidth="1"/>
    <col min="15" max="17" width="13.85546875" customWidth="1"/>
  </cols>
  <sheetData>
    <row r="1" spans="1:17" ht="40.700000000000003" customHeight="1" x14ac:dyDescent="0.3">
      <c r="A1" s="151" t="s">
        <v>314</v>
      </c>
      <c r="C1" s="152" t="s">
        <v>286</v>
      </c>
      <c r="D1" s="152" t="s">
        <v>315</v>
      </c>
      <c r="E1" s="152" t="s">
        <v>165</v>
      </c>
      <c r="F1" s="152" t="s">
        <v>238</v>
      </c>
      <c r="G1" s="152" t="s">
        <v>316</v>
      </c>
      <c r="H1" s="152" t="s">
        <v>320</v>
      </c>
      <c r="I1" s="152" t="s">
        <v>317</v>
      </c>
      <c r="J1" s="152" t="s">
        <v>319</v>
      </c>
      <c r="K1" s="152" t="s">
        <v>318</v>
      </c>
      <c r="L1" s="153" t="s">
        <v>321</v>
      </c>
      <c r="M1" s="177" t="s">
        <v>161</v>
      </c>
      <c r="N1" s="177" t="s">
        <v>193</v>
      </c>
      <c r="O1" s="177" t="s">
        <v>97</v>
      </c>
      <c r="P1" s="177" t="s">
        <v>240</v>
      </c>
      <c r="Q1" s="177" t="s">
        <v>241</v>
      </c>
    </row>
    <row r="2" spans="1:17" ht="23.25" customHeight="1" x14ac:dyDescent="0.25">
      <c r="B2" s="155" t="s">
        <v>337</v>
      </c>
      <c r="C2" s="168">
        <v>1</v>
      </c>
      <c r="D2" s="168">
        <v>1</v>
      </c>
      <c r="E2" s="167" t="s">
        <v>0</v>
      </c>
      <c r="F2" s="167" t="s">
        <v>17</v>
      </c>
      <c r="G2" s="167" t="s">
        <v>89</v>
      </c>
      <c r="H2" s="167" t="s">
        <v>338</v>
      </c>
      <c r="I2" s="167" t="s">
        <v>90</v>
      </c>
      <c r="J2" s="167">
        <v>100</v>
      </c>
      <c r="K2" s="167">
        <v>100</v>
      </c>
      <c r="L2" s="168">
        <v>100</v>
      </c>
      <c r="M2" s="178" t="s">
        <v>357</v>
      </c>
      <c r="N2" s="178" t="s">
        <v>358</v>
      </c>
      <c r="O2" s="178" t="s">
        <v>359</v>
      </c>
      <c r="P2" s="178" t="s">
        <v>360</v>
      </c>
      <c r="Q2" s="178" t="s">
        <v>361</v>
      </c>
    </row>
    <row r="3" spans="1:17" ht="23.25" customHeight="1" x14ac:dyDescent="0.25">
      <c r="B3" s="155"/>
      <c r="C3" s="133"/>
      <c r="D3" s="133"/>
      <c r="E3" s="134"/>
      <c r="F3" s="134"/>
      <c r="G3" s="134"/>
      <c r="H3" s="134"/>
      <c r="I3" s="134"/>
      <c r="J3" s="134"/>
      <c r="K3" s="134"/>
    </row>
    <row r="4" spans="1:17" ht="18.75" customHeight="1" x14ac:dyDescent="0.35">
      <c r="A4" s="129"/>
    </row>
    <row r="5" spans="1:17" ht="20.45" customHeight="1" x14ac:dyDescent="0.25">
      <c r="C5" s="138" t="s">
        <v>299</v>
      </c>
      <c r="D5" s="139"/>
      <c r="E5" s="140" t="s">
        <v>300</v>
      </c>
      <c r="F5" s="139"/>
      <c r="G5" s="157"/>
      <c r="H5" s="141"/>
    </row>
    <row r="6" spans="1:17" ht="19.5" customHeight="1" x14ac:dyDescent="0.25">
      <c r="B6" s="155" t="s">
        <v>302</v>
      </c>
      <c r="C6" s="144" t="s">
        <v>296</v>
      </c>
      <c r="D6" s="144" t="s">
        <v>139</v>
      </c>
      <c r="E6" s="145" t="s">
        <v>296</v>
      </c>
      <c r="F6" s="144" t="s">
        <v>139</v>
      </c>
      <c r="G6" s="158"/>
      <c r="H6" s="142" t="s">
        <v>305</v>
      </c>
    </row>
    <row r="7" spans="1:17" x14ac:dyDescent="0.25">
      <c r="B7" t="s">
        <v>303</v>
      </c>
      <c r="C7" s="146" t="s">
        <v>140</v>
      </c>
      <c r="D7" s="147">
        <v>0.76</v>
      </c>
      <c r="E7" s="148" t="s">
        <v>146</v>
      </c>
      <c r="F7" s="147">
        <v>0.88</v>
      </c>
      <c r="H7" s="135">
        <v>900</v>
      </c>
    </row>
    <row r="8" spans="1:17" x14ac:dyDescent="0.25">
      <c r="B8" t="s">
        <v>297</v>
      </c>
      <c r="C8" s="137" t="s">
        <v>142</v>
      </c>
      <c r="D8" s="137">
        <v>0.94</v>
      </c>
      <c r="E8" s="161" t="s">
        <v>142</v>
      </c>
      <c r="F8" s="137">
        <v>0.94</v>
      </c>
      <c r="H8" s="135">
        <v>0</v>
      </c>
    </row>
    <row r="9" spans="1:17" x14ac:dyDescent="0.25">
      <c r="B9" t="s">
        <v>298</v>
      </c>
      <c r="C9" s="137" t="s">
        <v>326</v>
      </c>
      <c r="D9" s="137" t="s">
        <v>287</v>
      </c>
      <c r="E9" s="135" t="s">
        <v>326</v>
      </c>
      <c r="F9" s="137" t="s">
        <v>287</v>
      </c>
      <c r="H9" s="135">
        <v>0</v>
      </c>
    </row>
    <row r="10" spans="1:17" x14ac:dyDescent="0.25">
      <c r="C10" s="143"/>
      <c r="D10" s="143"/>
      <c r="E10" s="136"/>
      <c r="F10" s="133"/>
      <c r="H10" s="136"/>
    </row>
    <row r="11" spans="1:17" ht="15.75" x14ac:dyDescent="0.25">
      <c r="B11" s="155" t="s">
        <v>301</v>
      </c>
      <c r="C11" s="143"/>
      <c r="D11" s="143"/>
      <c r="E11" s="136"/>
      <c r="F11" s="133"/>
      <c r="H11" s="136"/>
    </row>
    <row r="12" spans="1:17" x14ac:dyDescent="0.25">
      <c r="B12" t="s">
        <v>304</v>
      </c>
      <c r="C12" s="137" t="s">
        <v>333</v>
      </c>
      <c r="D12" s="137">
        <v>0.76</v>
      </c>
      <c r="E12" s="161" t="s">
        <v>333</v>
      </c>
      <c r="F12" s="137">
        <v>0.88</v>
      </c>
      <c r="H12" s="135">
        <v>0</v>
      </c>
    </row>
    <row r="13" spans="1:17" x14ac:dyDescent="0.25">
      <c r="B13" t="s">
        <v>298</v>
      </c>
      <c r="C13" s="137" t="s">
        <v>326</v>
      </c>
      <c r="D13" s="137" t="s">
        <v>287</v>
      </c>
      <c r="E13" s="135" t="s">
        <v>326</v>
      </c>
      <c r="F13" s="137" t="s">
        <v>287</v>
      </c>
      <c r="H13" s="135">
        <v>0</v>
      </c>
    </row>
    <row r="14" spans="1:17" x14ac:dyDescent="0.25">
      <c r="C14" s="55"/>
      <c r="D14" s="55"/>
      <c r="E14" s="125"/>
      <c r="H14" s="136"/>
    </row>
    <row r="15" spans="1:17" x14ac:dyDescent="0.25">
      <c r="C15" s="122" t="s">
        <v>296</v>
      </c>
      <c r="D15" s="122" t="s">
        <v>307</v>
      </c>
      <c r="E15" s="132" t="s">
        <v>296</v>
      </c>
      <c r="F15" s="122" t="s">
        <v>307</v>
      </c>
      <c r="G15" s="122"/>
      <c r="H15" s="149"/>
      <c r="J15" s="124"/>
    </row>
    <row r="16" spans="1:17" ht="15.75" x14ac:dyDescent="0.25">
      <c r="B16" s="155" t="s">
        <v>306</v>
      </c>
      <c r="C16" s="137" t="s">
        <v>339</v>
      </c>
      <c r="D16" s="137" t="s">
        <v>362</v>
      </c>
      <c r="E16" s="135" t="s">
        <v>339</v>
      </c>
      <c r="F16" s="137" t="s">
        <v>362</v>
      </c>
      <c r="H16" s="135">
        <v>0</v>
      </c>
      <c r="J16" s="124"/>
    </row>
    <row r="17" spans="2:11" x14ac:dyDescent="0.25">
      <c r="C17" s="55"/>
      <c r="D17" s="55"/>
      <c r="E17" s="125"/>
      <c r="H17" s="136"/>
      <c r="J17" s="124"/>
    </row>
    <row r="18" spans="2:11" ht="15.75" x14ac:dyDescent="0.25">
      <c r="B18" s="155" t="s">
        <v>308</v>
      </c>
      <c r="C18" s="122" t="s">
        <v>248</v>
      </c>
      <c r="D18" s="150" t="s">
        <v>309</v>
      </c>
      <c r="E18" s="132" t="s">
        <v>248</v>
      </c>
      <c r="F18" s="150" t="s">
        <v>309</v>
      </c>
      <c r="G18" s="122"/>
      <c r="H18" s="149"/>
    </row>
    <row r="19" spans="2:11" x14ac:dyDescent="0.25">
      <c r="B19" t="s">
        <v>310</v>
      </c>
      <c r="C19" s="137" t="s">
        <v>287</v>
      </c>
      <c r="D19" s="137" t="s">
        <v>287</v>
      </c>
      <c r="E19" s="135" t="s">
        <v>287</v>
      </c>
      <c r="F19" s="137" t="s">
        <v>287</v>
      </c>
      <c r="H19" s="135">
        <v>0</v>
      </c>
    </row>
    <row r="20" spans="2:11" x14ac:dyDescent="0.25">
      <c r="B20" s="12" t="s">
        <v>311</v>
      </c>
      <c r="C20" s="137" t="s">
        <v>287</v>
      </c>
      <c r="D20" s="137" t="s">
        <v>287</v>
      </c>
      <c r="E20" s="135" t="s">
        <v>287</v>
      </c>
      <c r="F20" s="137" t="s">
        <v>287</v>
      </c>
      <c r="H20" s="135">
        <v>0</v>
      </c>
    </row>
    <row r="21" spans="2:11" x14ac:dyDescent="0.25">
      <c r="B21" t="s">
        <v>312</v>
      </c>
      <c r="C21" s="137" t="s">
        <v>287</v>
      </c>
      <c r="D21" s="137" t="s">
        <v>287</v>
      </c>
      <c r="E21" s="135" t="s">
        <v>287</v>
      </c>
      <c r="F21" s="137" t="s">
        <v>287</v>
      </c>
      <c r="H21" s="135">
        <v>0</v>
      </c>
    </row>
    <row r="22" spans="2:11" x14ac:dyDescent="0.25">
      <c r="E22" s="55"/>
      <c r="H22" s="136"/>
    </row>
    <row r="23" spans="2:11" x14ac:dyDescent="0.25">
      <c r="H23" s="166">
        <v>900</v>
      </c>
      <c r="I23" t="s">
        <v>313</v>
      </c>
    </row>
    <row r="26" spans="2:11" ht="15.75" x14ac:dyDescent="0.25">
      <c r="B26" s="155" t="s">
        <v>322</v>
      </c>
      <c r="C26" s="103" t="s">
        <v>280</v>
      </c>
      <c r="D26" s="103" t="s">
        <v>277</v>
      </c>
      <c r="E26" s="103" t="s">
        <v>278</v>
      </c>
      <c r="F26" s="103" t="s">
        <v>281</v>
      </c>
      <c r="G26" s="103" t="s">
        <v>282</v>
      </c>
      <c r="H26" s="103" t="s">
        <v>285</v>
      </c>
      <c r="I26" s="103" t="s">
        <v>284</v>
      </c>
      <c r="J26" s="103" t="s">
        <v>274</v>
      </c>
      <c r="K26" s="103" t="s">
        <v>283</v>
      </c>
    </row>
    <row r="27" spans="2:11" x14ac:dyDescent="0.25">
      <c r="C27" s="174" t="s">
        <v>363</v>
      </c>
      <c r="D27" s="174" t="s">
        <v>363</v>
      </c>
      <c r="E27" s="174" t="s">
        <v>364</v>
      </c>
      <c r="F27" s="174" t="s">
        <v>353</v>
      </c>
      <c r="G27" s="174" t="s">
        <v>350</v>
      </c>
      <c r="H27" s="174" t="s">
        <v>354</v>
      </c>
      <c r="I27" s="174" t="s">
        <v>355</v>
      </c>
      <c r="J27" s="174" t="s">
        <v>356</v>
      </c>
      <c r="K27" s="174" t="s">
        <v>351</v>
      </c>
    </row>
    <row r="28" spans="2:11" x14ac:dyDescent="0.25">
      <c r="C28" s="131"/>
      <c r="D28" s="131"/>
      <c r="E28" s="131"/>
      <c r="F28" s="130"/>
      <c r="G28" s="130"/>
      <c r="H28" s="130"/>
      <c r="I28" s="130"/>
      <c r="J28" s="130"/>
      <c r="K28" s="130"/>
    </row>
    <row r="29" spans="2:11" x14ac:dyDescent="0.25">
      <c r="C29" s="131"/>
      <c r="D29" s="131"/>
      <c r="E29" s="131"/>
      <c r="F29" s="130"/>
      <c r="G29" s="130"/>
      <c r="H29" s="130"/>
      <c r="I29" s="130"/>
      <c r="J29" s="130"/>
      <c r="K29" s="130"/>
    </row>
    <row r="30" spans="2:11" ht="45" x14ac:dyDescent="0.25">
      <c r="B30" s="155" t="s">
        <v>323</v>
      </c>
      <c r="C30" s="163" t="s">
        <v>328</v>
      </c>
      <c r="D30" s="163" t="s">
        <v>329</v>
      </c>
      <c r="E30" s="162" t="s">
        <v>330</v>
      </c>
      <c r="F30" s="162" t="s">
        <v>331</v>
      </c>
      <c r="G30" s="163" t="s">
        <v>332</v>
      </c>
      <c r="H30" s="162" t="s">
        <v>275</v>
      </c>
      <c r="J30" s="123"/>
      <c r="K30" s="164"/>
    </row>
    <row r="31" spans="2:11" x14ac:dyDescent="0.25">
      <c r="B31" s="55" t="s">
        <v>327</v>
      </c>
      <c r="C31" s="169" t="s">
        <v>340</v>
      </c>
      <c r="D31" s="168" t="s">
        <v>343</v>
      </c>
      <c r="E31" s="169" t="s">
        <v>344</v>
      </c>
      <c r="F31" s="168" t="s">
        <v>343</v>
      </c>
      <c r="G31" s="170" t="s">
        <v>340</v>
      </c>
      <c r="H31" s="171" t="s">
        <v>344</v>
      </c>
      <c r="J31" s="123"/>
      <c r="K31" s="165"/>
    </row>
    <row r="32" spans="2:11" x14ac:dyDescent="0.25">
      <c r="B32" s="55" t="s">
        <v>300</v>
      </c>
      <c r="C32" s="169" t="s">
        <v>341</v>
      </c>
      <c r="D32" s="168" t="s">
        <v>343</v>
      </c>
      <c r="E32" s="169" t="s">
        <v>345</v>
      </c>
      <c r="F32" s="168" t="s">
        <v>343</v>
      </c>
      <c r="G32" s="170" t="s">
        <v>341</v>
      </c>
      <c r="H32" s="171" t="s">
        <v>345</v>
      </c>
      <c r="J32" s="10"/>
      <c r="K32" s="10"/>
    </row>
    <row r="33" spans="1:27" x14ac:dyDescent="0.25">
      <c r="B33" s="122" t="s">
        <v>273</v>
      </c>
      <c r="C33" s="172" t="s">
        <v>342</v>
      </c>
      <c r="D33" s="172" t="s">
        <v>343</v>
      </c>
      <c r="E33" s="172" t="s">
        <v>346</v>
      </c>
      <c r="F33" s="172" t="s">
        <v>343</v>
      </c>
      <c r="G33" s="173" t="s">
        <v>342</v>
      </c>
      <c r="H33" s="173" t="s">
        <v>346</v>
      </c>
      <c r="J33" s="10"/>
      <c r="K33" s="10"/>
    </row>
    <row r="34" spans="1:27" x14ac:dyDescent="0.25">
      <c r="B34" s="154"/>
      <c r="C34" s="10"/>
      <c r="D34" s="10"/>
      <c r="E34" s="10"/>
      <c r="F34" s="10"/>
      <c r="G34" s="10"/>
      <c r="H34" s="10"/>
    </row>
    <row r="35" spans="1:27" x14ac:dyDescent="0.25">
      <c r="B35" s="154"/>
      <c r="C35" s="10"/>
      <c r="D35" s="10"/>
      <c r="E35" s="10"/>
      <c r="F35" s="10"/>
      <c r="G35" s="10"/>
      <c r="H35" s="10"/>
    </row>
    <row r="36" spans="1:27" ht="28.5" customHeight="1" x14ac:dyDescent="0.25">
      <c r="B36" s="183"/>
      <c r="C36" s="182" t="s">
        <v>335</v>
      </c>
      <c r="D36" s="182" t="s">
        <v>336</v>
      </c>
      <c r="E36" s="182" t="s">
        <v>334</v>
      </c>
      <c r="F36" s="179"/>
      <c r="G36" s="180"/>
      <c r="H36" s="179"/>
      <c r="I36" s="126"/>
    </row>
    <row r="37" spans="1:27" ht="13.7" customHeight="1" x14ac:dyDescent="0.25">
      <c r="A37" s="126"/>
      <c r="B37" s="55" t="s">
        <v>327</v>
      </c>
      <c r="C37" s="169" t="s">
        <v>347</v>
      </c>
      <c r="D37" s="184" t="s">
        <v>348</v>
      </c>
      <c r="E37" s="171" t="s">
        <v>349</v>
      </c>
      <c r="F37" s="187"/>
      <c r="G37" s="187"/>
      <c r="H37" s="187"/>
      <c r="I37" s="126"/>
    </row>
    <row r="38" spans="1:27" ht="13.7" customHeight="1" x14ac:dyDescent="0.25">
      <c r="A38" s="126"/>
      <c r="B38" s="55" t="s">
        <v>300</v>
      </c>
      <c r="C38" s="169" t="s">
        <v>347</v>
      </c>
      <c r="D38" s="184" t="s">
        <v>348</v>
      </c>
      <c r="E38" s="171" t="s">
        <v>349</v>
      </c>
      <c r="F38" s="187"/>
      <c r="G38" s="187"/>
      <c r="H38" s="187"/>
      <c r="I38" s="126"/>
    </row>
    <row r="39" spans="1:27" ht="13.7" customHeight="1" x14ac:dyDescent="0.25">
      <c r="A39" s="126"/>
      <c r="B39" s="181" t="s">
        <v>273</v>
      </c>
      <c r="C39" s="185" t="s">
        <v>343</v>
      </c>
      <c r="D39" s="185" t="s">
        <v>343</v>
      </c>
      <c r="E39" s="186" t="s">
        <v>343</v>
      </c>
      <c r="F39" s="187"/>
      <c r="G39" s="187"/>
      <c r="H39" s="187"/>
      <c r="I39" s="126"/>
      <c r="J39" s="12"/>
      <c r="K39" s="128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33" customHeight="1" x14ac:dyDescent="0.25">
      <c r="A40" s="126"/>
      <c r="G40" s="55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"/>
      <c r="AA40" s="12"/>
    </row>
    <row r="41" spans="1:27" ht="24.75" customHeight="1" x14ac:dyDescent="0.25">
      <c r="A41" s="126"/>
      <c r="B41" s="156" t="s">
        <v>288</v>
      </c>
      <c r="C41" s="103" t="s">
        <v>279</v>
      </c>
      <c r="D41" s="103" t="s">
        <v>325</v>
      </c>
      <c r="E41" s="103" t="s">
        <v>324</v>
      </c>
      <c r="G41" s="55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"/>
      <c r="AA41" s="12"/>
    </row>
    <row r="42" spans="1:27" ht="33" customHeight="1" x14ac:dyDescent="0.25">
      <c r="A42" s="126"/>
      <c r="B42" s="121" t="s">
        <v>294</v>
      </c>
      <c r="C42" s="159" t="s">
        <v>365</v>
      </c>
      <c r="D42" s="159" t="s">
        <v>366</v>
      </c>
      <c r="E42" s="159" t="s">
        <v>367</v>
      </c>
      <c r="G42" s="55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"/>
      <c r="AA42" s="12"/>
    </row>
    <row r="43" spans="1:27" ht="33" customHeight="1" x14ac:dyDescent="0.25">
      <c r="A43" s="126"/>
      <c r="B43" s="121" t="s">
        <v>289</v>
      </c>
      <c r="C43" s="159" t="s">
        <v>365</v>
      </c>
      <c r="D43" s="159" t="s">
        <v>366</v>
      </c>
      <c r="E43" s="159" t="s">
        <v>367</v>
      </c>
      <c r="G43" s="55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"/>
      <c r="AA43" s="12"/>
    </row>
    <row r="44" spans="1:27" ht="30" x14ac:dyDescent="0.25">
      <c r="B44" s="121" t="s">
        <v>290</v>
      </c>
      <c r="C44" s="159" t="s">
        <v>365</v>
      </c>
      <c r="D44" s="159" t="s">
        <v>366</v>
      </c>
      <c r="E44" s="159" t="s">
        <v>367</v>
      </c>
    </row>
    <row r="45" spans="1:27" ht="30" x14ac:dyDescent="0.25">
      <c r="B45" s="121" t="s">
        <v>295</v>
      </c>
      <c r="C45" s="159" t="s">
        <v>365</v>
      </c>
      <c r="D45" s="159" t="s">
        <v>366</v>
      </c>
      <c r="E45" s="159" t="s">
        <v>367</v>
      </c>
    </row>
    <row r="46" spans="1:27" ht="30" x14ac:dyDescent="0.25">
      <c r="B46" s="121" t="s">
        <v>291</v>
      </c>
      <c r="C46" s="159" t="s">
        <v>365</v>
      </c>
      <c r="D46" s="159" t="s">
        <v>366</v>
      </c>
      <c r="E46" s="159" t="s">
        <v>367</v>
      </c>
    </row>
    <row r="47" spans="1:27" ht="30" x14ac:dyDescent="0.25">
      <c r="B47" s="121" t="s">
        <v>292</v>
      </c>
      <c r="C47" s="159" t="s">
        <v>365</v>
      </c>
      <c r="D47" s="159" t="s">
        <v>366</v>
      </c>
      <c r="E47" s="159" t="s">
        <v>367</v>
      </c>
    </row>
    <row r="48" spans="1:27" ht="30" x14ac:dyDescent="0.25">
      <c r="B48" s="127" t="s">
        <v>293</v>
      </c>
      <c r="C48" s="160" t="s">
        <v>365</v>
      </c>
      <c r="D48" s="160" t="s">
        <v>366</v>
      </c>
      <c r="E48" s="160" t="s">
        <v>367</v>
      </c>
    </row>
    <row r="49" spans="5:6" x14ac:dyDescent="0.25">
      <c r="E49" s="175" t="s">
        <v>352</v>
      </c>
      <c r="F49" s="176" t="s">
        <v>368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T125"/>
  <sheetViews>
    <sheetView tabSelected="1" topLeftCell="B52" workbookViewId="0">
      <selection activeCell="C56" sqref="C56"/>
    </sheetView>
  </sheetViews>
  <sheetFormatPr defaultRowHeight="15" x14ac:dyDescent="0.25"/>
  <cols>
    <col min="5" max="5" width="11.42578125" customWidth="1"/>
    <col min="8" max="8" width="12.7109375" customWidth="1"/>
  </cols>
  <sheetData>
    <row r="1" spans="1:20" ht="43.5" customHeight="1" x14ac:dyDescent="0.25">
      <c r="A1" s="44" t="s">
        <v>165</v>
      </c>
      <c r="B1" s="45" t="s">
        <v>238</v>
      </c>
      <c r="C1" s="45" t="s">
        <v>2</v>
      </c>
      <c r="D1" s="46" t="s">
        <v>154</v>
      </c>
      <c r="E1" s="47" t="s">
        <v>160</v>
      </c>
      <c r="F1" s="28"/>
      <c r="G1" s="29"/>
      <c r="H1" s="48" t="s">
        <v>233</v>
      </c>
      <c r="I1" s="49" t="s">
        <v>98</v>
      </c>
      <c r="J1" s="49" t="s">
        <v>99</v>
      </c>
      <c r="K1" s="49" t="s">
        <v>100</v>
      </c>
      <c r="L1" s="49" t="s">
        <v>101</v>
      </c>
      <c r="M1" s="49" t="s">
        <v>102</v>
      </c>
      <c r="N1" s="49" t="s">
        <v>103</v>
      </c>
      <c r="O1" s="49" t="s">
        <v>104</v>
      </c>
      <c r="P1" s="49" t="s">
        <v>105</v>
      </c>
      <c r="Q1" s="49" t="s">
        <v>106</v>
      </c>
      <c r="R1" s="49" t="s">
        <v>107</v>
      </c>
      <c r="S1" s="49" t="s">
        <v>108</v>
      </c>
      <c r="T1" s="49" t="s">
        <v>109</v>
      </c>
    </row>
    <row r="2" spans="1:20" x14ac:dyDescent="0.25">
      <c r="A2" s="50" t="s">
        <v>0</v>
      </c>
      <c r="B2" t="s">
        <v>17</v>
      </c>
      <c r="C2">
        <v>729</v>
      </c>
      <c r="D2" s="6" t="s">
        <v>128</v>
      </c>
      <c r="E2" s="13" t="s">
        <v>155</v>
      </c>
      <c r="H2" s="2"/>
      <c r="I2">
        <v>13.8</v>
      </c>
      <c r="J2">
        <v>15.4</v>
      </c>
      <c r="K2">
        <v>14.4</v>
      </c>
      <c r="L2">
        <v>12.2</v>
      </c>
      <c r="M2">
        <v>10.199999999999999</v>
      </c>
      <c r="N2">
        <v>9.1999999999999993</v>
      </c>
      <c r="O2">
        <v>9.6999999999999993</v>
      </c>
      <c r="P2">
        <v>12.3</v>
      </c>
      <c r="Q2">
        <v>15.3</v>
      </c>
      <c r="R2">
        <v>16.399999999999999</v>
      </c>
      <c r="S2">
        <v>15.3</v>
      </c>
      <c r="T2">
        <v>13.7</v>
      </c>
    </row>
    <row r="3" spans="1:20" x14ac:dyDescent="0.25">
      <c r="A3" s="50" t="s">
        <v>0</v>
      </c>
      <c r="B3" t="s">
        <v>13</v>
      </c>
      <c r="C3">
        <v>2559</v>
      </c>
      <c r="D3" s="6" t="s">
        <v>129</v>
      </c>
      <c r="E3" s="13" t="s">
        <v>156</v>
      </c>
      <c r="H3" s="2"/>
      <c r="I3">
        <v>8.4</v>
      </c>
      <c r="J3">
        <v>10.199999999999999</v>
      </c>
      <c r="K3">
        <v>11.1</v>
      </c>
      <c r="L3">
        <v>10.3</v>
      </c>
      <c r="M3">
        <v>9.3000000000000007</v>
      </c>
      <c r="N3">
        <v>9.1</v>
      </c>
      <c r="O3">
        <v>10.199999999999999</v>
      </c>
      <c r="P3">
        <v>10.4</v>
      </c>
      <c r="Q3">
        <v>11</v>
      </c>
      <c r="R3">
        <v>10.199999999999999</v>
      </c>
      <c r="S3">
        <v>8.6</v>
      </c>
      <c r="T3">
        <v>7.8</v>
      </c>
    </row>
    <row r="4" spans="1:20" x14ac:dyDescent="0.25">
      <c r="A4" s="50" t="s">
        <v>0</v>
      </c>
      <c r="B4" t="s">
        <v>14</v>
      </c>
      <c r="C4">
        <v>1688</v>
      </c>
      <c r="D4" s="6" t="s">
        <v>130</v>
      </c>
      <c r="E4" s="13" t="s">
        <v>157</v>
      </c>
      <c r="H4" s="2"/>
      <c r="I4">
        <v>6.6</v>
      </c>
      <c r="J4">
        <v>9.6999999999999993</v>
      </c>
      <c r="K4">
        <v>11.3</v>
      </c>
      <c r="L4">
        <v>11.7</v>
      </c>
      <c r="M4">
        <v>10.8</v>
      </c>
      <c r="N4">
        <v>9.9</v>
      </c>
      <c r="O4">
        <v>11</v>
      </c>
      <c r="P4">
        <v>12.2</v>
      </c>
      <c r="Q4">
        <v>13.2</v>
      </c>
      <c r="R4">
        <v>13</v>
      </c>
      <c r="S4">
        <v>8.6</v>
      </c>
      <c r="T4">
        <v>6.7</v>
      </c>
    </row>
    <row r="5" spans="1:20" x14ac:dyDescent="0.25">
      <c r="A5" s="50" t="s">
        <v>0</v>
      </c>
      <c r="B5" t="s">
        <v>15</v>
      </c>
      <c r="C5">
        <v>2850</v>
      </c>
      <c r="D5" s="6" t="s">
        <v>129</v>
      </c>
      <c r="E5" s="13" t="s">
        <v>156</v>
      </c>
      <c r="H5" s="2"/>
      <c r="I5">
        <v>10.3</v>
      </c>
      <c r="J5">
        <v>11.6</v>
      </c>
      <c r="K5">
        <v>12.1</v>
      </c>
      <c r="L5">
        <v>10.4</v>
      </c>
      <c r="M5">
        <v>9.3000000000000007</v>
      </c>
      <c r="N5">
        <v>9.1</v>
      </c>
      <c r="O5">
        <v>9.8000000000000007</v>
      </c>
      <c r="P5">
        <v>10.3</v>
      </c>
      <c r="Q5">
        <v>11</v>
      </c>
      <c r="R5">
        <v>10.8</v>
      </c>
      <c r="S5">
        <v>11.2</v>
      </c>
      <c r="T5">
        <v>10.199999999999999</v>
      </c>
    </row>
    <row r="6" spans="1:20" x14ac:dyDescent="0.25">
      <c r="A6" s="50" t="s">
        <v>0</v>
      </c>
      <c r="B6" t="s">
        <v>16</v>
      </c>
      <c r="C6">
        <v>2104</v>
      </c>
      <c r="D6" s="6" t="s">
        <v>129</v>
      </c>
      <c r="E6" s="13" t="s">
        <v>156</v>
      </c>
      <c r="H6" s="2"/>
      <c r="I6">
        <v>8.6</v>
      </c>
      <c r="J6">
        <v>9.6999999999999993</v>
      </c>
      <c r="K6">
        <v>10.199999999999999</v>
      </c>
      <c r="L6">
        <v>9.5</v>
      </c>
      <c r="M6">
        <v>9.3000000000000007</v>
      </c>
      <c r="N6">
        <v>9.4</v>
      </c>
      <c r="O6">
        <v>10.1</v>
      </c>
      <c r="P6">
        <v>10.7</v>
      </c>
      <c r="Q6">
        <v>12.1</v>
      </c>
      <c r="R6">
        <v>11.1</v>
      </c>
      <c r="S6">
        <v>9.1</v>
      </c>
      <c r="T6">
        <v>6.7</v>
      </c>
    </row>
    <row r="7" spans="1:20" x14ac:dyDescent="0.25">
      <c r="A7" s="50" t="s">
        <v>0</v>
      </c>
      <c r="B7" s="5" t="s">
        <v>110</v>
      </c>
      <c r="C7">
        <v>1698</v>
      </c>
      <c r="D7" s="6" t="s">
        <v>130</v>
      </c>
      <c r="E7" s="13" t="s">
        <v>157</v>
      </c>
      <c r="H7" s="2"/>
      <c r="I7">
        <v>8.8000000000000007</v>
      </c>
      <c r="J7">
        <v>10.4</v>
      </c>
      <c r="K7">
        <v>11.6</v>
      </c>
      <c r="L7">
        <v>10.8</v>
      </c>
      <c r="M7">
        <v>9.8000000000000007</v>
      </c>
      <c r="N7">
        <v>9.6999999999999993</v>
      </c>
      <c r="O7">
        <v>10.7</v>
      </c>
      <c r="P7">
        <v>12.2</v>
      </c>
      <c r="Q7">
        <v>13.2</v>
      </c>
      <c r="R7">
        <v>12.5</v>
      </c>
      <c r="S7">
        <v>10</v>
      </c>
      <c r="T7">
        <v>8.1</v>
      </c>
    </row>
    <row r="8" spans="1:20" x14ac:dyDescent="0.25">
      <c r="A8" s="50" t="s">
        <v>0</v>
      </c>
      <c r="B8" t="s">
        <v>18</v>
      </c>
      <c r="C8">
        <v>2617</v>
      </c>
      <c r="D8" s="6" t="s">
        <v>129</v>
      </c>
      <c r="E8" s="13" t="s">
        <v>156</v>
      </c>
      <c r="H8" s="2"/>
      <c r="I8">
        <v>9.4</v>
      </c>
      <c r="J8">
        <v>10.9</v>
      </c>
      <c r="K8">
        <v>11.6</v>
      </c>
      <c r="L8">
        <v>10.6</v>
      </c>
      <c r="M8">
        <v>9.3000000000000007</v>
      </c>
      <c r="N8">
        <v>9.1999999999999993</v>
      </c>
      <c r="O8">
        <v>10.199999999999999</v>
      </c>
      <c r="P8">
        <v>10.199999999999999</v>
      </c>
      <c r="Q8">
        <v>10.8</v>
      </c>
      <c r="R8">
        <v>11.2</v>
      </c>
      <c r="S8">
        <v>9.4</v>
      </c>
      <c r="T8">
        <v>9.6999999999999993</v>
      </c>
    </row>
    <row r="9" spans="1:20" x14ac:dyDescent="0.25">
      <c r="A9" s="50" t="s">
        <v>0</v>
      </c>
      <c r="B9" t="s">
        <v>19</v>
      </c>
      <c r="C9">
        <v>1742</v>
      </c>
      <c r="D9" s="6" t="s">
        <v>130</v>
      </c>
      <c r="E9" s="13" t="s">
        <v>157</v>
      </c>
      <c r="H9" s="2"/>
      <c r="I9">
        <v>8</v>
      </c>
      <c r="J9">
        <v>10.1</v>
      </c>
      <c r="K9">
        <v>11.1</v>
      </c>
      <c r="L9">
        <v>10.9</v>
      </c>
      <c r="M9">
        <v>9.9</v>
      </c>
      <c r="N9">
        <v>9.5</v>
      </c>
      <c r="O9">
        <v>10.4</v>
      </c>
      <c r="P9">
        <v>12.3</v>
      </c>
      <c r="Q9">
        <v>13.9</v>
      </c>
      <c r="R9">
        <v>14.2</v>
      </c>
      <c r="S9">
        <v>10.6</v>
      </c>
      <c r="T9">
        <v>7.6</v>
      </c>
    </row>
    <row r="10" spans="1:20" x14ac:dyDescent="0.25">
      <c r="A10" s="50" t="s">
        <v>0</v>
      </c>
      <c r="B10" t="s">
        <v>111</v>
      </c>
      <c r="C10">
        <v>1185</v>
      </c>
      <c r="D10" s="6" t="s">
        <v>131</v>
      </c>
      <c r="E10" s="13" t="s">
        <v>158</v>
      </c>
      <c r="H10" s="2"/>
      <c r="I10">
        <v>10.9</v>
      </c>
      <c r="J10">
        <v>13.3</v>
      </c>
      <c r="K10">
        <v>13.2</v>
      </c>
      <c r="L10">
        <v>12.5</v>
      </c>
      <c r="M10">
        <v>10.9</v>
      </c>
      <c r="N10">
        <v>10.1</v>
      </c>
      <c r="O10">
        <v>10.8</v>
      </c>
      <c r="P10">
        <v>13</v>
      </c>
      <c r="Q10">
        <v>15.2</v>
      </c>
      <c r="R10">
        <v>16.399999999999999</v>
      </c>
      <c r="S10">
        <v>13.1</v>
      </c>
      <c r="T10">
        <v>9.6</v>
      </c>
    </row>
    <row r="11" spans="1:20" x14ac:dyDescent="0.25">
      <c r="A11" s="50" t="s">
        <v>0</v>
      </c>
      <c r="B11" t="s">
        <v>20</v>
      </c>
      <c r="C11">
        <v>3001</v>
      </c>
      <c r="D11" s="6" t="s">
        <v>132</v>
      </c>
      <c r="E11" s="13" t="s">
        <v>159</v>
      </c>
      <c r="H11" s="2"/>
      <c r="I11">
        <v>7.8</v>
      </c>
      <c r="J11">
        <v>10.7</v>
      </c>
      <c r="K11">
        <v>11.9</v>
      </c>
      <c r="L11">
        <v>10.199999999999999</v>
      </c>
      <c r="M11">
        <v>9.8000000000000007</v>
      </c>
      <c r="N11">
        <v>9.3000000000000007</v>
      </c>
      <c r="O11">
        <v>10.3</v>
      </c>
      <c r="P11">
        <v>10.6</v>
      </c>
      <c r="Q11">
        <v>11.9</v>
      </c>
      <c r="R11">
        <v>11.8</v>
      </c>
      <c r="S11">
        <v>7.9</v>
      </c>
      <c r="T11">
        <v>7.5</v>
      </c>
    </row>
    <row r="12" spans="1:20" x14ac:dyDescent="0.25">
      <c r="A12" s="50" t="s">
        <v>0</v>
      </c>
      <c r="B12" t="s">
        <v>21</v>
      </c>
      <c r="C12">
        <v>1316</v>
      </c>
      <c r="D12" s="6" t="s">
        <v>131</v>
      </c>
      <c r="E12" s="13" t="s">
        <v>158</v>
      </c>
      <c r="H12" s="2"/>
      <c r="I12">
        <v>8.8000000000000007</v>
      </c>
      <c r="J12">
        <v>10.7</v>
      </c>
      <c r="K12">
        <v>11.4</v>
      </c>
      <c r="L12">
        <v>10.4</v>
      </c>
      <c r="M12">
        <v>9.5</v>
      </c>
      <c r="N12">
        <v>9.5</v>
      </c>
      <c r="O12">
        <v>10.4</v>
      </c>
      <c r="P12">
        <v>12</v>
      </c>
      <c r="Q12">
        <v>12.7</v>
      </c>
      <c r="R12">
        <v>12.9</v>
      </c>
      <c r="S12">
        <v>9.6999999999999993</v>
      </c>
      <c r="T12">
        <v>7.7</v>
      </c>
    </row>
    <row r="13" spans="1:20" x14ac:dyDescent="0.25">
      <c r="A13" s="50" t="s">
        <v>0</v>
      </c>
      <c r="B13" t="s">
        <v>22</v>
      </c>
      <c r="C13">
        <v>2533</v>
      </c>
      <c r="D13" s="6" t="s">
        <v>129</v>
      </c>
      <c r="E13" s="13" t="s">
        <v>156</v>
      </c>
      <c r="H13" s="2"/>
      <c r="I13">
        <v>7.3</v>
      </c>
      <c r="J13">
        <v>9.3000000000000007</v>
      </c>
      <c r="K13">
        <v>11</v>
      </c>
      <c r="L13">
        <v>10.3</v>
      </c>
      <c r="M13">
        <v>9.6999999999999993</v>
      </c>
      <c r="N13">
        <v>9.3000000000000007</v>
      </c>
      <c r="O13">
        <v>10.3</v>
      </c>
      <c r="P13">
        <v>11</v>
      </c>
      <c r="Q13">
        <v>11.9</v>
      </c>
      <c r="R13">
        <v>11.6</v>
      </c>
      <c r="S13">
        <v>7.4</v>
      </c>
      <c r="T13">
        <v>7.2</v>
      </c>
    </row>
    <row r="14" spans="1:20" x14ac:dyDescent="0.25">
      <c r="A14" s="50" t="s">
        <v>0</v>
      </c>
      <c r="B14" t="s">
        <v>112</v>
      </c>
      <c r="C14">
        <v>2259</v>
      </c>
      <c r="D14" s="6" t="s">
        <v>129</v>
      </c>
      <c r="E14" s="13" t="s">
        <v>156</v>
      </c>
      <c r="H14" s="2"/>
      <c r="I14">
        <v>7.4</v>
      </c>
      <c r="J14">
        <v>10.7</v>
      </c>
      <c r="K14">
        <v>11.6</v>
      </c>
      <c r="L14">
        <v>11.2</v>
      </c>
      <c r="M14">
        <v>10.199999999999999</v>
      </c>
      <c r="N14">
        <v>10</v>
      </c>
      <c r="O14">
        <v>11.1</v>
      </c>
      <c r="P14">
        <v>12</v>
      </c>
      <c r="Q14">
        <v>12.9</v>
      </c>
      <c r="R14">
        <v>12.4</v>
      </c>
      <c r="S14">
        <v>8.5</v>
      </c>
      <c r="T14">
        <v>7.2</v>
      </c>
    </row>
    <row r="15" spans="1:20" x14ac:dyDescent="0.25">
      <c r="A15" s="50" t="s">
        <v>0</v>
      </c>
      <c r="B15" t="s">
        <v>23</v>
      </c>
      <c r="C15">
        <v>2791</v>
      </c>
      <c r="D15" s="6" t="s">
        <v>129</v>
      </c>
      <c r="E15" s="13" t="s">
        <v>156</v>
      </c>
      <c r="H15" s="2"/>
      <c r="I15">
        <v>8.5</v>
      </c>
      <c r="J15">
        <v>12.5</v>
      </c>
      <c r="K15">
        <v>13.1</v>
      </c>
      <c r="L15">
        <v>11.1</v>
      </c>
      <c r="M15">
        <v>10.3</v>
      </c>
      <c r="N15">
        <v>9.6999999999999993</v>
      </c>
      <c r="O15">
        <v>10.6</v>
      </c>
      <c r="P15">
        <v>11</v>
      </c>
      <c r="Q15">
        <v>12.3</v>
      </c>
      <c r="R15">
        <v>12.3</v>
      </c>
      <c r="S15">
        <v>9</v>
      </c>
      <c r="T15">
        <v>7.7</v>
      </c>
    </row>
    <row r="16" spans="1:20" x14ac:dyDescent="0.25">
      <c r="A16" s="50" t="s">
        <v>0</v>
      </c>
      <c r="B16" t="s">
        <v>24</v>
      </c>
      <c r="C16">
        <v>2410</v>
      </c>
      <c r="D16" s="6" t="s">
        <v>129</v>
      </c>
      <c r="E16" s="13" t="s">
        <v>156</v>
      </c>
      <c r="H16" s="2"/>
      <c r="I16">
        <v>8.1999999999999993</v>
      </c>
      <c r="J16">
        <v>11</v>
      </c>
      <c r="K16">
        <v>12.3</v>
      </c>
      <c r="L16">
        <v>10.6</v>
      </c>
      <c r="M16">
        <v>10.199999999999999</v>
      </c>
      <c r="N16">
        <v>9.9</v>
      </c>
      <c r="O16">
        <v>11</v>
      </c>
      <c r="P16">
        <v>11.8</v>
      </c>
      <c r="Q16">
        <v>12.6</v>
      </c>
      <c r="R16">
        <v>11.7</v>
      </c>
      <c r="S16">
        <v>9</v>
      </c>
      <c r="T16">
        <v>8.4</v>
      </c>
    </row>
    <row r="17" spans="1:20" x14ac:dyDescent="0.25">
      <c r="A17" s="50" t="s">
        <v>0</v>
      </c>
      <c r="B17" t="s">
        <v>25</v>
      </c>
      <c r="C17">
        <v>1083</v>
      </c>
      <c r="D17" s="6" t="s">
        <v>131</v>
      </c>
      <c r="E17" s="13" t="s">
        <v>158</v>
      </c>
      <c r="H17" s="2"/>
      <c r="I17">
        <v>11.7</v>
      </c>
      <c r="J17">
        <v>11.6</v>
      </c>
      <c r="K17">
        <v>12.6</v>
      </c>
      <c r="L17">
        <v>11.7</v>
      </c>
      <c r="M17">
        <v>10.3</v>
      </c>
      <c r="N17">
        <v>9.8000000000000007</v>
      </c>
      <c r="O17">
        <v>10.4</v>
      </c>
      <c r="P17">
        <v>12.3</v>
      </c>
      <c r="Q17">
        <v>14.4</v>
      </c>
      <c r="R17">
        <v>15.7</v>
      </c>
      <c r="S17">
        <v>12.5</v>
      </c>
      <c r="T17">
        <v>10</v>
      </c>
    </row>
    <row r="18" spans="1:20" x14ac:dyDescent="0.25">
      <c r="A18" s="50" t="s">
        <v>0</v>
      </c>
      <c r="B18" t="s">
        <v>113</v>
      </c>
      <c r="C18">
        <v>990</v>
      </c>
      <c r="D18" s="6" t="s">
        <v>131</v>
      </c>
      <c r="E18" s="13" t="s">
        <v>158</v>
      </c>
      <c r="H18" s="2"/>
      <c r="I18">
        <v>11.5</v>
      </c>
      <c r="J18">
        <v>11.8</v>
      </c>
      <c r="K18">
        <v>12.5</v>
      </c>
      <c r="L18">
        <v>10.7</v>
      </c>
      <c r="M18">
        <v>9.6</v>
      </c>
      <c r="N18">
        <v>9.1999999999999993</v>
      </c>
      <c r="O18">
        <v>10</v>
      </c>
      <c r="P18">
        <v>11.8</v>
      </c>
      <c r="Q18">
        <v>13.2</v>
      </c>
      <c r="R18">
        <v>13.7</v>
      </c>
      <c r="S18">
        <v>12.1</v>
      </c>
      <c r="T18">
        <v>10.4</v>
      </c>
    </row>
    <row r="19" spans="1:20" x14ac:dyDescent="0.25">
      <c r="A19" s="50" t="s">
        <v>0</v>
      </c>
      <c r="B19" t="s">
        <v>26</v>
      </c>
      <c r="C19">
        <v>1550</v>
      </c>
      <c r="D19" s="6" t="s">
        <v>130</v>
      </c>
      <c r="E19" s="13" t="s">
        <v>157</v>
      </c>
      <c r="H19" s="2"/>
      <c r="I19">
        <v>14.5</v>
      </c>
      <c r="J19">
        <v>14.5</v>
      </c>
      <c r="K19">
        <v>13.6</v>
      </c>
      <c r="L19">
        <v>11.5</v>
      </c>
      <c r="M19">
        <v>10</v>
      </c>
      <c r="N19">
        <v>9.1</v>
      </c>
      <c r="O19">
        <v>9.6</v>
      </c>
      <c r="P19">
        <v>11.8</v>
      </c>
      <c r="Q19">
        <v>14.2</v>
      </c>
      <c r="R19">
        <v>15.2</v>
      </c>
      <c r="S19">
        <v>15.3</v>
      </c>
      <c r="T19">
        <v>13.3</v>
      </c>
    </row>
    <row r="20" spans="1:20" x14ac:dyDescent="0.25">
      <c r="A20" s="50" t="s">
        <v>0</v>
      </c>
      <c r="B20" t="s">
        <v>27</v>
      </c>
      <c r="C20">
        <v>2346</v>
      </c>
      <c r="D20" s="6" t="s">
        <v>129</v>
      </c>
      <c r="E20" s="13" t="s">
        <v>156</v>
      </c>
      <c r="H20" s="2"/>
      <c r="I20">
        <v>10.1</v>
      </c>
      <c r="J20">
        <v>12.4</v>
      </c>
      <c r="K20">
        <v>12.2</v>
      </c>
      <c r="L20">
        <v>11.4</v>
      </c>
      <c r="M20">
        <v>10.4</v>
      </c>
      <c r="N20">
        <v>9.8000000000000007</v>
      </c>
      <c r="O20">
        <v>10.5</v>
      </c>
      <c r="P20">
        <v>12.2</v>
      </c>
      <c r="Q20">
        <v>13.9</v>
      </c>
      <c r="R20">
        <v>14.5</v>
      </c>
      <c r="S20">
        <v>11.7</v>
      </c>
      <c r="T20">
        <v>9.6</v>
      </c>
    </row>
    <row r="21" spans="1:20" x14ac:dyDescent="0.25">
      <c r="A21" s="50" t="s">
        <v>0</v>
      </c>
      <c r="B21" t="s">
        <v>28</v>
      </c>
      <c r="C21">
        <v>1013</v>
      </c>
      <c r="D21" s="6" t="s">
        <v>131</v>
      </c>
      <c r="E21" s="13" t="s">
        <v>158</v>
      </c>
      <c r="H21" s="2"/>
      <c r="I21">
        <v>11.6</v>
      </c>
      <c r="J21">
        <v>12.5</v>
      </c>
      <c r="K21">
        <v>13.2</v>
      </c>
      <c r="L21">
        <v>11.7</v>
      </c>
      <c r="M21">
        <v>10.4</v>
      </c>
      <c r="N21">
        <v>10</v>
      </c>
      <c r="O21">
        <v>10.7</v>
      </c>
      <c r="P21">
        <v>12.5</v>
      </c>
      <c r="Q21">
        <v>14.5</v>
      </c>
      <c r="R21">
        <v>16</v>
      </c>
      <c r="S21">
        <v>12.7</v>
      </c>
      <c r="T21">
        <v>10.4</v>
      </c>
    </row>
    <row r="22" spans="1:20" x14ac:dyDescent="0.25">
      <c r="A22" s="50" t="s">
        <v>0</v>
      </c>
      <c r="B22" t="s">
        <v>114</v>
      </c>
      <c r="C22">
        <v>833</v>
      </c>
      <c r="D22" s="6" t="s">
        <v>128</v>
      </c>
      <c r="E22" s="13" t="s">
        <v>155</v>
      </c>
      <c r="H22" s="2"/>
      <c r="I22">
        <v>14.5</v>
      </c>
      <c r="J22">
        <v>14.5</v>
      </c>
      <c r="K22">
        <v>13.5</v>
      </c>
      <c r="L22">
        <v>11.5</v>
      </c>
      <c r="M22">
        <v>10</v>
      </c>
      <c r="N22">
        <v>9.1</v>
      </c>
      <c r="O22">
        <v>9.6999999999999993</v>
      </c>
      <c r="P22">
        <v>11.8</v>
      </c>
      <c r="Q22">
        <v>14.2</v>
      </c>
      <c r="R22">
        <v>15.1</v>
      </c>
      <c r="S22">
        <v>15.3</v>
      </c>
      <c r="T22">
        <v>13.3</v>
      </c>
    </row>
    <row r="23" spans="1:20" x14ac:dyDescent="0.25">
      <c r="A23" s="50" t="s">
        <v>0</v>
      </c>
      <c r="B23" t="s">
        <v>29</v>
      </c>
      <c r="C23">
        <v>1328</v>
      </c>
      <c r="D23" s="6" t="s">
        <v>131</v>
      </c>
      <c r="E23" s="13" t="s">
        <v>158</v>
      </c>
      <c r="H23" s="2"/>
      <c r="I23">
        <v>11.4</v>
      </c>
      <c r="J23">
        <v>14</v>
      </c>
      <c r="K23">
        <v>10.7</v>
      </c>
      <c r="L23">
        <v>10.9</v>
      </c>
      <c r="M23">
        <v>9.6999999999999993</v>
      </c>
      <c r="N23">
        <v>9.4</v>
      </c>
      <c r="O23">
        <v>10</v>
      </c>
      <c r="P23">
        <v>12.2</v>
      </c>
      <c r="Q23">
        <v>12.4</v>
      </c>
      <c r="R23">
        <v>14</v>
      </c>
      <c r="S23">
        <v>11.4</v>
      </c>
      <c r="T23">
        <v>10.5</v>
      </c>
    </row>
    <row r="24" spans="1:20" x14ac:dyDescent="0.25">
      <c r="A24" s="50" t="s">
        <v>0</v>
      </c>
      <c r="B24" t="s">
        <v>30</v>
      </c>
      <c r="C24">
        <v>1556</v>
      </c>
      <c r="D24" s="6" t="s">
        <v>130</v>
      </c>
      <c r="E24" s="13" t="s">
        <v>157</v>
      </c>
      <c r="H24" s="2"/>
      <c r="I24">
        <v>10.1</v>
      </c>
      <c r="J24">
        <v>11.3</v>
      </c>
      <c r="K24">
        <v>12</v>
      </c>
      <c r="L24">
        <v>11.6</v>
      </c>
      <c r="M24">
        <v>10.6</v>
      </c>
      <c r="N24">
        <v>9.8000000000000007</v>
      </c>
      <c r="O24">
        <v>10.7</v>
      </c>
      <c r="P24">
        <v>12.1</v>
      </c>
      <c r="Q24">
        <v>13.9</v>
      </c>
      <c r="R24">
        <v>14.7</v>
      </c>
      <c r="S24">
        <v>11</v>
      </c>
      <c r="T24">
        <v>8.6999999999999993</v>
      </c>
    </row>
    <row r="25" spans="1:20" x14ac:dyDescent="0.25">
      <c r="A25" s="50" t="s">
        <v>0</v>
      </c>
      <c r="B25" t="s">
        <v>31</v>
      </c>
      <c r="C25">
        <v>2228</v>
      </c>
      <c r="D25" s="6" t="s">
        <v>129</v>
      </c>
      <c r="E25" s="13" t="s">
        <v>156</v>
      </c>
      <c r="H25" s="2"/>
      <c r="I25">
        <v>8.3000000000000007</v>
      </c>
      <c r="J25">
        <v>9.1</v>
      </c>
      <c r="K25">
        <v>10.8</v>
      </c>
      <c r="L25">
        <v>10.3</v>
      </c>
      <c r="M25">
        <v>9.1999999999999993</v>
      </c>
      <c r="N25">
        <v>9.3000000000000007</v>
      </c>
      <c r="O25">
        <v>10.3</v>
      </c>
      <c r="P25">
        <v>10.6</v>
      </c>
      <c r="Q25">
        <v>10.9</v>
      </c>
      <c r="R25">
        <v>11.4</v>
      </c>
      <c r="S25">
        <v>8</v>
      </c>
      <c r="T25">
        <v>7.5</v>
      </c>
    </row>
    <row r="26" spans="1:20" x14ac:dyDescent="0.25">
      <c r="A26" s="50" t="s">
        <v>0</v>
      </c>
      <c r="B26" t="s">
        <v>32</v>
      </c>
      <c r="C26">
        <v>1317</v>
      </c>
      <c r="D26" s="6" t="s">
        <v>131</v>
      </c>
      <c r="E26" s="13" t="s">
        <v>158</v>
      </c>
      <c r="H26" s="2"/>
      <c r="I26">
        <v>12.5</v>
      </c>
      <c r="J26">
        <v>15.4</v>
      </c>
      <c r="K26">
        <v>15.7</v>
      </c>
      <c r="L26">
        <v>12.6</v>
      </c>
      <c r="M26">
        <v>10.5</v>
      </c>
      <c r="N26">
        <v>9.8000000000000007</v>
      </c>
      <c r="O26">
        <v>10.3</v>
      </c>
      <c r="P26">
        <v>12.7</v>
      </c>
      <c r="Q26">
        <v>15.4</v>
      </c>
      <c r="R26">
        <v>14.9</v>
      </c>
      <c r="S26">
        <v>15.2</v>
      </c>
      <c r="T26">
        <v>13.8</v>
      </c>
    </row>
    <row r="27" spans="1:20" x14ac:dyDescent="0.25">
      <c r="A27" s="50" t="s">
        <v>0</v>
      </c>
      <c r="B27" t="s">
        <v>33</v>
      </c>
      <c r="C27">
        <v>2389</v>
      </c>
      <c r="D27" s="6" t="s">
        <v>129</v>
      </c>
      <c r="E27" s="13" t="s">
        <v>156</v>
      </c>
      <c r="H27" s="2"/>
      <c r="I27">
        <v>6.3</v>
      </c>
      <c r="J27">
        <v>8.8000000000000007</v>
      </c>
      <c r="K27">
        <v>11</v>
      </c>
      <c r="L27">
        <v>11</v>
      </c>
      <c r="M27">
        <v>10.1</v>
      </c>
      <c r="N27">
        <v>10.199999999999999</v>
      </c>
      <c r="O27">
        <v>11.1</v>
      </c>
      <c r="P27">
        <v>11.7</v>
      </c>
      <c r="Q27">
        <v>12</v>
      </c>
      <c r="R27">
        <v>10.1</v>
      </c>
      <c r="S27">
        <v>6.7</v>
      </c>
      <c r="T27">
        <v>5.3</v>
      </c>
    </row>
    <row r="28" spans="1:20" x14ac:dyDescent="0.25">
      <c r="A28" s="50" t="s">
        <v>0</v>
      </c>
      <c r="B28" t="s">
        <v>34</v>
      </c>
      <c r="C28">
        <v>899</v>
      </c>
      <c r="D28" s="6" t="s">
        <v>128</v>
      </c>
      <c r="E28" s="13" t="s">
        <v>155</v>
      </c>
      <c r="H28" s="2"/>
      <c r="I28">
        <v>11.7</v>
      </c>
      <c r="J28">
        <v>13.2</v>
      </c>
      <c r="K28">
        <v>12.5</v>
      </c>
      <c r="L28">
        <v>11.1</v>
      </c>
      <c r="M28">
        <v>9.9</v>
      </c>
      <c r="N28">
        <v>9.3000000000000007</v>
      </c>
      <c r="O28">
        <v>9.9</v>
      </c>
      <c r="P28">
        <v>11.9</v>
      </c>
      <c r="Q28">
        <v>13.4</v>
      </c>
      <c r="R28">
        <v>14.8</v>
      </c>
      <c r="S28">
        <v>13.1</v>
      </c>
      <c r="T28">
        <v>10.3</v>
      </c>
    </row>
    <row r="29" spans="1:20" x14ac:dyDescent="0.25">
      <c r="A29" s="50" t="s">
        <v>0</v>
      </c>
      <c r="B29" t="s">
        <v>35</v>
      </c>
      <c r="C29">
        <v>3012</v>
      </c>
      <c r="D29" s="6" t="s">
        <v>132</v>
      </c>
      <c r="E29" s="13" t="s">
        <v>159</v>
      </c>
      <c r="H29" s="2"/>
      <c r="I29">
        <v>10.199999999999999</v>
      </c>
      <c r="J29">
        <v>11.1</v>
      </c>
      <c r="K29">
        <v>10.8</v>
      </c>
      <c r="L29">
        <v>9.4</v>
      </c>
      <c r="M29">
        <v>8.3000000000000007</v>
      </c>
      <c r="N29">
        <v>8.4</v>
      </c>
      <c r="O29">
        <v>9.4</v>
      </c>
      <c r="P29">
        <v>9.1999999999999993</v>
      </c>
      <c r="Q29">
        <v>9.9</v>
      </c>
      <c r="R29">
        <v>10.3</v>
      </c>
      <c r="S29">
        <v>9.8000000000000007</v>
      </c>
      <c r="T29">
        <v>9.9</v>
      </c>
    </row>
    <row r="30" spans="1:20" x14ac:dyDescent="0.25">
      <c r="A30" s="50" t="s">
        <v>0</v>
      </c>
      <c r="B30" t="s">
        <v>36</v>
      </c>
      <c r="C30">
        <v>2248</v>
      </c>
      <c r="D30" s="6" t="s">
        <v>129</v>
      </c>
      <c r="E30" s="13" t="s">
        <v>156</v>
      </c>
      <c r="H30" s="2"/>
      <c r="I30">
        <v>14.2</v>
      </c>
      <c r="J30">
        <v>14.5</v>
      </c>
      <c r="K30">
        <v>13.7</v>
      </c>
      <c r="L30">
        <v>11.7</v>
      </c>
      <c r="M30">
        <v>10</v>
      </c>
      <c r="N30">
        <v>9.1999999999999993</v>
      </c>
      <c r="O30">
        <v>9.6999999999999993</v>
      </c>
      <c r="P30">
        <v>12</v>
      </c>
      <c r="Q30">
        <v>14.4</v>
      </c>
      <c r="R30">
        <v>15.4</v>
      </c>
      <c r="S30">
        <v>15.4</v>
      </c>
      <c r="T30">
        <v>13.1</v>
      </c>
    </row>
    <row r="31" spans="1:20" x14ac:dyDescent="0.25">
      <c r="A31" s="50" t="s">
        <v>0</v>
      </c>
      <c r="B31" t="s">
        <v>37</v>
      </c>
      <c r="C31">
        <v>2326</v>
      </c>
      <c r="D31" s="6" t="s">
        <v>129</v>
      </c>
      <c r="E31" s="13" t="s">
        <v>156</v>
      </c>
      <c r="H31" s="2"/>
      <c r="I31">
        <v>7.8</v>
      </c>
      <c r="J31">
        <v>10.4</v>
      </c>
      <c r="K31">
        <v>10.1</v>
      </c>
      <c r="L31">
        <v>11.4</v>
      </c>
      <c r="M31">
        <v>10.3</v>
      </c>
      <c r="N31">
        <v>9.6999999999999993</v>
      </c>
      <c r="O31">
        <v>10.6</v>
      </c>
      <c r="P31">
        <v>11.1</v>
      </c>
      <c r="Q31">
        <v>13.2</v>
      </c>
      <c r="R31">
        <v>14.1</v>
      </c>
      <c r="S31">
        <v>7</v>
      </c>
      <c r="T31">
        <v>5.4</v>
      </c>
    </row>
    <row r="32" spans="1:20" x14ac:dyDescent="0.25">
      <c r="A32" s="50" t="s">
        <v>0</v>
      </c>
      <c r="B32" t="s">
        <v>115</v>
      </c>
      <c r="C32">
        <v>1821</v>
      </c>
      <c r="D32" s="6" t="s">
        <v>130</v>
      </c>
      <c r="E32" s="13" t="s">
        <v>157</v>
      </c>
      <c r="H32" s="2"/>
      <c r="I32">
        <v>9.1</v>
      </c>
      <c r="J32">
        <v>10.9</v>
      </c>
      <c r="K32">
        <v>11.4</v>
      </c>
      <c r="L32">
        <v>11.1</v>
      </c>
      <c r="M32">
        <v>10.4</v>
      </c>
      <c r="N32">
        <v>10</v>
      </c>
      <c r="O32">
        <v>10.9</v>
      </c>
      <c r="P32">
        <v>12.1</v>
      </c>
      <c r="Q32">
        <v>13.6</v>
      </c>
      <c r="R32">
        <v>13.9</v>
      </c>
      <c r="S32">
        <v>9.8000000000000007</v>
      </c>
      <c r="T32">
        <v>8.3000000000000007</v>
      </c>
    </row>
    <row r="33" spans="1:20" x14ac:dyDescent="0.25">
      <c r="A33" s="50" t="s">
        <v>0</v>
      </c>
      <c r="B33" t="s">
        <v>38</v>
      </c>
      <c r="C33">
        <v>1530</v>
      </c>
      <c r="D33" s="6" t="s">
        <v>130</v>
      </c>
      <c r="E33" s="13" t="s">
        <v>157</v>
      </c>
      <c r="H33" s="2"/>
      <c r="I33">
        <v>10.7</v>
      </c>
      <c r="J33">
        <v>12.7</v>
      </c>
      <c r="K33">
        <v>12.7</v>
      </c>
      <c r="L33">
        <v>11.9</v>
      </c>
      <c r="M33">
        <v>10.5</v>
      </c>
      <c r="N33">
        <v>9.8000000000000007</v>
      </c>
      <c r="O33">
        <v>10.5</v>
      </c>
      <c r="P33">
        <v>12.2</v>
      </c>
      <c r="Q33">
        <v>14.2</v>
      </c>
      <c r="R33">
        <v>15.3</v>
      </c>
      <c r="S33">
        <v>12.6</v>
      </c>
      <c r="T33">
        <v>9.9</v>
      </c>
    </row>
    <row r="34" spans="1:20" x14ac:dyDescent="0.25">
      <c r="A34" s="50" t="s">
        <v>0</v>
      </c>
      <c r="B34" s="5" t="s">
        <v>116</v>
      </c>
      <c r="C34">
        <v>2087</v>
      </c>
      <c r="D34" s="6" t="s">
        <v>130</v>
      </c>
      <c r="E34" s="13" t="s">
        <v>157</v>
      </c>
      <c r="H34" s="2"/>
      <c r="I34">
        <v>8.1999999999999993</v>
      </c>
      <c r="J34">
        <v>10.7</v>
      </c>
      <c r="K34">
        <v>12.1</v>
      </c>
      <c r="L34">
        <v>11.5</v>
      </c>
      <c r="M34">
        <v>10.7</v>
      </c>
      <c r="N34">
        <v>10.4</v>
      </c>
      <c r="O34">
        <v>11.3</v>
      </c>
      <c r="P34">
        <v>12.6</v>
      </c>
      <c r="Q34">
        <v>14.1</v>
      </c>
      <c r="R34">
        <v>13</v>
      </c>
      <c r="S34">
        <v>8.6999999999999993</v>
      </c>
      <c r="T34">
        <v>7.1</v>
      </c>
    </row>
    <row r="35" spans="1:20" x14ac:dyDescent="0.25">
      <c r="A35" s="50" t="s">
        <v>0</v>
      </c>
      <c r="B35" t="s">
        <v>12</v>
      </c>
      <c r="C35">
        <v>2196</v>
      </c>
      <c r="D35" s="6" t="s">
        <v>129</v>
      </c>
      <c r="E35" s="13" t="s">
        <v>156</v>
      </c>
      <c r="H35" s="2"/>
      <c r="I35">
        <v>11</v>
      </c>
      <c r="J35">
        <v>11.8</v>
      </c>
      <c r="K35">
        <v>12.6</v>
      </c>
      <c r="L35">
        <v>10.7</v>
      </c>
      <c r="M35">
        <v>9.6</v>
      </c>
      <c r="N35">
        <v>9.6</v>
      </c>
      <c r="O35">
        <v>10.4</v>
      </c>
      <c r="P35">
        <v>11.8</v>
      </c>
      <c r="Q35">
        <v>13.7</v>
      </c>
      <c r="R35">
        <v>14</v>
      </c>
      <c r="S35">
        <v>12</v>
      </c>
      <c r="T35">
        <v>10.1</v>
      </c>
    </row>
    <row r="36" spans="1:20" x14ac:dyDescent="0.25">
      <c r="A36" s="50" t="s">
        <v>0</v>
      </c>
      <c r="B36" t="s">
        <v>117</v>
      </c>
      <c r="C36">
        <v>1435</v>
      </c>
      <c r="D36" s="6" t="s">
        <v>130</v>
      </c>
      <c r="E36" s="13" t="s">
        <v>157</v>
      </c>
      <c r="H36" s="2"/>
      <c r="I36">
        <v>9.6999999999999993</v>
      </c>
      <c r="J36">
        <v>11.3</v>
      </c>
      <c r="K36">
        <v>12.1</v>
      </c>
      <c r="L36">
        <v>10.9</v>
      </c>
      <c r="M36">
        <v>10.1</v>
      </c>
      <c r="N36">
        <v>9.6999999999999993</v>
      </c>
      <c r="O36">
        <v>10.9</v>
      </c>
      <c r="P36">
        <v>11.7</v>
      </c>
      <c r="Q36">
        <v>12.9</v>
      </c>
      <c r="R36">
        <v>13.6</v>
      </c>
      <c r="S36">
        <v>9.6</v>
      </c>
      <c r="T36">
        <v>9.6999999999999993</v>
      </c>
    </row>
    <row r="37" spans="1:20" x14ac:dyDescent="0.25">
      <c r="A37" s="50" t="s">
        <v>0</v>
      </c>
      <c r="B37" s="9" t="s">
        <v>134</v>
      </c>
      <c r="C37">
        <v>2333</v>
      </c>
      <c r="D37" s="6" t="s">
        <v>129</v>
      </c>
      <c r="E37" s="13" t="s">
        <v>156</v>
      </c>
      <c r="H37" s="8"/>
      <c r="I37" s="9">
        <v>8.1999999999999993</v>
      </c>
      <c r="J37" s="9">
        <v>9.6999999999999993</v>
      </c>
      <c r="K37" s="9">
        <v>11.1</v>
      </c>
      <c r="L37" s="9">
        <v>10.7</v>
      </c>
      <c r="M37" s="9">
        <v>9.9</v>
      </c>
      <c r="N37" s="9">
        <v>9.6</v>
      </c>
      <c r="O37" s="9">
        <v>10.6</v>
      </c>
      <c r="P37" s="9">
        <v>11.8</v>
      </c>
      <c r="Q37" s="9">
        <v>12.5</v>
      </c>
      <c r="R37" s="9">
        <v>12</v>
      </c>
      <c r="S37" s="9">
        <v>9.1999999999999993</v>
      </c>
      <c r="T37" s="9">
        <v>7.5</v>
      </c>
    </row>
    <row r="38" spans="1:20" x14ac:dyDescent="0.25">
      <c r="A38" s="50" t="s">
        <v>0</v>
      </c>
      <c r="B38" s="9" t="s">
        <v>135</v>
      </c>
      <c r="C38">
        <v>1550</v>
      </c>
      <c r="D38" s="6" t="s">
        <v>130</v>
      </c>
      <c r="E38" s="13" t="s">
        <v>157</v>
      </c>
      <c r="H38" s="8"/>
      <c r="I38" s="9">
        <v>10.4</v>
      </c>
      <c r="J38" s="9">
        <v>11.4</v>
      </c>
      <c r="K38" s="9">
        <v>11.8</v>
      </c>
      <c r="L38" s="9">
        <v>11.4</v>
      </c>
      <c r="M38" s="9">
        <v>10.7</v>
      </c>
      <c r="N38" s="9">
        <v>10.1</v>
      </c>
      <c r="O38" s="9">
        <v>11</v>
      </c>
      <c r="P38" s="9">
        <v>12.6</v>
      </c>
      <c r="Q38" s="9">
        <v>13.9</v>
      </c>
      <c r="R38" s="9">
        <v>14.7</v>
      </c>
      <c r="S38" s="9">
        <v>10.9</v>
      </c>
      <c r="T38" s="9">
        <v>8.9</v>
      </c>
    </row>
    <row r="39" spans="1:20" x14ac:dyDescent="0.25">
      <c r="A39" s="50" t="s">
        <v>0</v>
      </c>
      <c r="B39" s="9" t="s">
        <v>136</v>
      </c>
      <c r="C39">
        <v>1201</v>
      </c>
      <c r="D39" s="6" t="s">
        <v>131</v>
      </c>
      <c r="E39" s="13" t="s">
        <v>158</v>
      </c>
      <c r="H39" s="8"/>
      <c r="I39" s="9">
        <v>11.3</v>
      </c>
      <c r="J39" s="9">
        <v>12.7</v>
      </c>
      <c r="K39" s="9">
        <v>12.9</v>
      </c>
      <c r="L39" s="9">
        <v>11.9</v>
      </c>
      <c r="M39" s="9">
        <v>10.5</v>
      </c>
      <c r="N39" s="9">
        <v>10.199999999999999</v>
      </c>
      <c r="O39" s="9">
        <v>11.2</v>
      </c>
      <c r="P39" s="9">
        <v>12.2</v>
      </c>
      <c r="Q39" s="9">
        <v>13.8</v>
      </c>
      <c r="R39" s="9">
        <v>15.2</v>
      </c>
      <c r="S39" s="9">
        <v>12.2</v>
      </c>
      <c r="T39" s="9">
        <v>11.3</v>
      </c>
    </row>
    <row r="40" spans="1:20" x14ac:dyDescent="0.25">
      <c r="A40" s="50" t="s">
        <v>0</v>
      </c>
      <c r="B40" t="s">
        <v>39</v>
      </c>
      <c r="C40">
        <v>1866</v>
      </c>
      <c r="D40" s="6" t="s">
        <v>130</v>
      </c>
      <c r="E40" s="13" t="s">
        <v>157</v>
      </c>
      <c r="H40" s="2"/>
      <c r="I40">
        <v>9.6999999999999993</v>
      </c>
      <c r="J40">
        <v>11</v>
      </c>
      <c r="K40">
        <v>11.6</v>
      </c>
      <c r="L40">
        <v>10</v>
      </c>
      <c r="M40">
        <v>9.1999999999999993</v>
      </c>
      <c r="N40">
        <v>9.3000000000000007</v>
      </c>
      <c r="O40">
        <v>10.199999999999999</v>
      </c>
      <c r="P40">
        <v>11.5</v>
      </c>
      <c r="Q40">
        <v>12.8</v>
      </c>
      <c r="R40">
        <v>12.6</v>
      </c>
      <c r="S40">
        <v>10.5</v>
      </c>
      <c r="T40">
        <v>8.6999999999999993</v>
      </c>
    </row>
    <row r="41" spans="1:20" x14ac:dyDescent="0.25">
      <c r="A41" s="50" t="s">
        <v>0</v>
      </c>
      <c r="B41" s="5" t="s">
        <v>123</v>
      </c>
      <c r="C41">
        <v>1413</v>
      </c>
      <c r="D41" s="6" t="s">
        <v>130</v>
      </c>
      <c r="E41" s="13" t="s">
        <v>157</v>
      </c>
      <c r="H41" s="2"/>
      <c r="I41">
        <v>9.3000000000000007</v>
      </c>
      <c r="J41">
        <v>11.8</v>
      </c>
      <c r="K41">
        <v>12.4</v>
      </c>
      <c r="L41">
        <v>11</v>
      </c>
      <c r="M41">
        <v>9.8000000000000007</v>
      </c>
      <c r="N41">
        <v>9.9</v>
      </c>
      <c r="O41">
        <v>11</v>
      </c>
      <c r="P41">
        <v>12</v>
      </c>
      <c r="Q41">
        <v>13.3</v>
      </c>
      <c r="R41">
        <v>13</v>
      </c>
      <c r="S41">
        <v>9.5</v>
      </c>
      <c r="T41">
        <v>9</v>
      </c>
    </row>
    <row r="42" spans="1:20" x14ac:dyDescent="0.25">
      <c r="A42" s="50" t="s">
        <v>0</v>
      </c>
      <c r="B42" t="s">
        <v>40</v>
      </c>
      <c r="C42">
        <v>2514</v>
      </c>
      <c r="D42" s="6" t="s">
        <v>129</v>
      </c>
      <c r="E42" s="13" t="s">
        <v>156</v>
      </c>
      <c r="H42" s="11"/>
      <c r="I42">
        <v>10.3</v>
      </c>
      <c r="J42">
        <v>10.7</v>
      </c>
      <c r="K42">
        <v>10.9</v>
      </c>
      <c r="L42">
        <v>9.1</v>
      </c>
      <c r="M42">
        <v>9.1999999999999993</v>
      </c>
      <c r="N42">
        <v>8.9</v>
      </c>
      <c r="O42">
        <v>10</v>
      </c>
      <c r="P42">
        <v>10.9</v>
      </c>
      <c r="Q42">
        <v>12.5</v>
      </c>
      <c r="R42">
        <v>12.6</v>
      </c>
      <c r="S42">
        <v>10.1</v>
      </c>
      <c r="T42">
        <v>8.8000000000000007</v>
      </c>
    </row>
    <row r="43" spans="1:20" x14ac:dyDescent="0.25">
      <c r="A43" s="50" t="s">
        <v>0</v>
      </c>
      <c r="B43" t="s">
        <v>41</v>
      </c>
      <c r="C43">
        <v>1220</v>
      </c>
      <c r="D43" s="6" t="s">
        <v>131</v>
      </c>
      <c r="E43" s="13" t="s">
        <v>158</v>
      </c>
      <c r="H43" s="2"/>
      <c r="I43">
        <v>11.5</v>
      </c>
      <c r="J43">
        <v>12.5</v>
      </c>
      <c r="K43">
        <v>13.4</v>
      </c>
      <c r="L43">
        <v>11.8</v>
      </c>
      <c r="M43">
        <v>10.5</v>
      </c>
      <c r="N43">
        <v>10.1</v>
      </c>
      <c r="O43">
        <v>10.8</v>
      </c>
      <c r="P43">
        <v>12.6</v>
      </c>
      <c r="Q43">
        <v>14.7</v>
      </c>
      <c r="R43">
        <v>15.8</v>
      </c>
      <c r="S43">
        <v>12.7</v>
      </c>
      <c r="T43">
        <v>10.3</v>
      </c>
    </row>
    <row r="44" spans="1:20" x14ac:dyDescent="0.25">
      <c r="A44" s="50" t="s">
        <v>0</v>
      </c>
      <c r="B44" t="s">
        <v>42</v>
      </c>
      <c r="C44">
        <v>1153</v>
      </c>
      <c r="D44" s="6" t="s">
        <v>131</v>
      </c>
      <c r="E44" s="13" t="s">
        <v>158</v>
      </c>
      <c r="H44" s="2"/>
      <c r="I44">
        <v>11.1</v>
      </c>
      <c r="J44">
        <v>12.4</v>
      </c>
      <c r="K44">
        <v>12</v>
      </c>
      <c r="L44">
        <v>11.2</v>
      </c>
      <c r="M44">
        <v>10.199999999999999</v>
      </c>
      <c r="N44">
        <v>9.6</v>
      </c>
      <c r="O44">
        <v>10.3</v>
      </c>
      <c r="P44">
        <v>12.2</v>
      </c>
      <c r="Q44">
        <v>13.9</v>
      </c>
      <c r="R44">
        <v>14.6</v>
      </c>
      <c r="S44">
        <v>11.2</v>
      </c>
      <c r="T44">
        <v>9.8000000000000007</v>
      </c>
    </row>
    <row r="45" spans="1:20" x14ac:dyDescent="0.25">
      <c r="A45" s="50" t="s">
        <v>0</v>
      </c>
      <c r="B45" t="s">
        <v>43</v>
      </c>
      <c r="C45">
        <v>2383</v>
      </c>
      <c r="D45" s="6" t="s">
        <v>129</v>
      </c>
      <c r="E45" s="13" t="s">
        <v>156</v>
      </c>
      <c r="H45" s="2"/>
      <c r="I45">
        <v>8.6</v>
      </c>
      <c r="J45">
        <v>9.6</v>
      </c>
      <c r="K45">
        <v>11.2</v>
      </c>
      <c r="L45">
        <v>10.5</v>
      </c>
      <c r="M45">
        <v>9.4</v>
      </c>
      <c r="N45">
        <v>9.4</v>
      </c>
      <c r="O45">
        <v>10.3</v>
      </c>
      <c r="P45">
        <v>10.7</v>
      </c>
      <c r="Q45">
        <v>11.2</v>
      </c>
      <c r="R45">
        <v>11.7</v>
      </c>
      <c r="S45">
        <v>8.5</v>
      </c>
      <c r="T45">
        <v>7.8</v>
      </c>
    </row>
    <row r="46" spans="1:20" x14ac:dyDescent="0.25">
      <c r="A46" s="50" t="s">
        <v>0</v>
      </c>
      <c r="B46" t="s">
        <v>44</v>
      </c>
      <c r="C46">
        <v>1408</v>
      </c>
      <c r="D46" s="6" t="s">
        <v>130</v>
      </c>
      <c r="E46" s="13" t="s">
        <v>157</v>
      </c>
      <c r="H46" s="2"/>
      <c r="I46">
        <v>9.4</v>
      </c>
      <c r="J46">
        <v>11.2</v>
      </c>
      <c r="K46">
        <v>11.6</v>
      </c>
      <c r="L46">
        <v>11.4</v>
      </c>
      <c r="M46">
        <v>10.6</v>
      </c>
      <c r="N46">
        <v>10.1</v>
      </c>
      <c r="O46">
        <v>11</v>
      </c>
      <c r="P46">
        <v>12.3</v>
      </c>
      <c r="Q46">
        <v>13.9</v>
      </c>
      <c r="R46">
        <v>14.4</v>
      </c>
      <c r="S46">
        <v>10.1</v>
      </c>
      <c r="T46">
        <v>8.6</v>
      </c>
    </row>
    <row r="47" spans="1:20" x14ac:dyDescent="0.25">
      <c r="A47" s="50" t="s">
        <v>0</v>
      </c>
      <c r="B47" t="s">
        <v>45</v>
      </c>
      <c r="C47">
        <v>2592</v>
      </c>
      <c r="D47" s="6" t="s">
        <v>129</v>
      </c>
      <c r="E47" s="13" t="s">
        <v>156</v>
      </c>
      <c r="H47" s="2"/>
      <c r="I47">
        <v>5.8</v>
      </c>
      <c r="J47">
        <v>8.4</v>
      </c>
      <c r="K47">
        <v>10.8</v>
      </c>
      <c r="L47">
        <v>10.8</v>
      </c>
      <c r="M47">
        <v>10</v>
      </c>
      <c r="N47">
        <v>10</v>
      </c>
      <c r="O47">
        <v>10.9</v>
      </c>
      <c r="P47">
        <v>11.4</v>
      </c>
      <c r="Q47">
        <v>11.5</v>
      </c>
      <c r="R47">
        <v>9.8000000000000007</v>
      </c>
      <c r="S47">
        <v>6.4</v>
      </c>
      <c r="T47">
        <v>5.2</v>
      </c>
    </row>
    <row r="48" spans="1:20" x14ac:dyDescent="0.25">
      <c r="A48" s="50" t="s">
        <v>0</v>
      </c>
      <c r="B48" t="s">
        <v>46</v>
      </c>
      <c r="C48">
        <v>1715</v>
      </c>
      <c r="D48" s="6" t="s">
        <v>130</v>
      </c>
      <c r="E48" s="13" t="s">
        <v>157</v>
      </c>
      <c r="H48" s="2"/>
      <c r="I48">
        <v>9.1999999999999993</v>
      </c>
      <c r="J48">
        <v>10.4</v>
      </c>
      <c r="K48">
        <v>11.6</v>
      </c>
      <c r="L48">
        <v>10.7</v>
      </c>
      <c r="M48">
        <v>9.8000000000000007</v>
      </c>
      <c r="N48">
        <v>9.6</v>
      </c>
      <c r="O48">
        <v>10.6</v>
      </c>
      <c r="P48">
        <v>11.5</v>
      </c>
      <c r="Q48">
        <v>13.1</v>
      </c>
      <c r="R48">
        <v>13.5</v>
      </c>
      <c r="S48">
        <v>9.4</v>
      </c>
      <c r="T48">
        <v>7.7</v>
      </c>
    </row>
    <row r="49" spans="1:20" x14ac:dyDescent="0.25">
      <c r="A49" s="50" t="s">
        <v>0</v>
      </c>
      <c r="B49" t="s">
        <v>47</v>
      </c>
      <c r="C49">
        <v>2005</v>
      </c>
      <c r="D49" s="6" t="s">
        <v>130</v>
      </c>
      <c r="E49" s="13" t="s">
        <v>157</v>
      </c>
      <c r="H49" s="2"/>
      <c r="I49">
        <v>9.4</v>
      </c>
      <c r="J49">
        <v>11.2</v>
      </c>
      <c r="K49">
        <v>11.6</v>
      </c>
      <c r="L49">
        <v>11.1</v>
      </c>
      <c r="M49">
        <v>10.6</v>
      </c>
      <c r="N49">
        <v>10</v>
      </c>
      <c r="O49">
        <v>10.7</v>
      </c>
      <c r="P49">
        <v>12</v>
      </c>
      <c r="Q49">
        <v>13.6</v>
      </c>
      <c r="R49">
        <v>13.8</v>
      </c>
      <c r="S49">
        <v>10.5</v>
      </c>
      <c r="T49">
        <v>8.5</v>
      </c>
    </row>
    <row r="50" spans="1:20" x14ac:dyDescent="0.25">
      <c r="A50" s="50" t="s">
        <v>0</v>
      </c>
      <c r="B50" t="s">
        <v>48</v>
      </c>
      <c r="C50">
        <v>2388</v>
      </c>
      <c r="D50" s="6" t="s">
        <v>129</v>
      </c>
      <c r="E50" s="13" t="s">
        <v>156</v>
      </c>
      <c r="H50" s="2"/>
      <c r="I50">
        <v>5.8</v>
      </c>
      <c r="J50">
        <v>8.3000000000000007</v>
      </c>
      <c r="K50">
        <v>10.5</v>
      </c>
      <c r="L50">
        <v>10.6</v>
      </c>
      <c r="M50">
        <v>10</v>
      </c>
      <c r="N50">
        <v>10.1</v>
      </c>
      <c r="O50">
        <v>11</v>
      </c>
      <c r="P50">
        <v>11.5</v>
      </c>
      <c r="Q50">
        <v>11.4</v>
      </c>
      <c r="R50">
        <v>9.5</v>
      </c>
      <c r="S50">
        <v>6.4</v>
      </c>
      <c r="T50">
        <v>5.3</v>
      </c>
    </row>
    <row r="51" spans="1:20" x14ac:dyDescent="0.25">
      <c r="A51" s="50" t="s">
        <v>0</v>
      </c>
      <c r="B51" s="5" t="s">
        <v>127</v>
      </c>
      <c r="C51">
        <v>1525</v>
      </c>
      <c r="D51" s="6" t="s">
        <v>130</v>
      </c>
      <c r="E51" s="13" t="s">
        <v>157</v>
      </c>
      <c r="H51" s="2"/>
      <c r="I51">
        <v>9.3000000000000007</v>
      </c>
      <c r="J51">
        <v>11.3</v>
      </c>
      <c r="K51">
        <v>12.1</v>
      </c>
      <c r="L51">
        <v>10.9</v>
      </c>
      <c r="M51">
        <v>9.8000000000000007</v>
      </c>
      <c r="N51">
        <v>9.8000000000000007</v>
      </c>
      <c r="O51">
        <v>10.9</v>
      </c>
      <c r="P51">
        <v>11.8</v>
      </c>
      <c r="Q51">
        <v>13.2</v>
      </c>
      <c r="R51">
        <v>13.2</v>
      </c>
      <c r="S51">
        <v>9.5</v>
      </c>
      <c r="T51">
        <v>8.5</v>
      </c>
    </row>
    <row r="52" spans="1:20" x14ac:dyDescent="0.25">
      <c r="A52" s="50" t="s">
        <v>0</v>
      </c>
      <c r="B52" t="s">
        <v>49</v>
      </c>
      <c r="C52">
        <v>1776</v>
      </c>
      <c r="D52" s="6" t="s">
        <v>130</v>
      </c>
      <c r="E52" s="13" t="s">
        <v>157</v>
      </c>
      <c r="H52" s="2"/>
      <c r="I52">
        <v>10</v>
      </c>
      <c r="J52">
        <v>12.3</v>
      </c>
      <c r="K52">
        <v>11.5</v>
      </c>
      <c r="L52">
        <v>11</v>
      </c>
      <c r="M52">
        <v>10</v>
      </c>
      <c r="N52">
        <v>9.5</v>
      </c>
      <c r="O52">
        <v>10.3</v>
      </c>
      <c r="P52">
        <v>12</v>
      </c>
      <c r="Q52">
        <v>13.8</v>
      </c>
      <c r="R52">
        <v>13.4</v>
      </c>
      <c r="S52">
        <v>10.5</v>
      </c>
      <c r="T52">
        <v>9.6999999999999993</v>
      </c>
    </row>
    <row r="53" spans="1:20" x14ac:dyDescent="0.25">
      <c r="A53" s="50" t="s">
        <v>0</v>
      </c>
      <c r="B53" t="s">
        <v>118</v>
      </c>
      <c r="C53">
        <v>707</v>
      </c>
      <c r="D53" s="6" t="s">
        <v>128</v>
      </c>
      <c r="E53" s="13" t="s">
        <v>155</v>
      </c>
      <c r="H53" s="2"/>
      <c r="I53">
        <v>10.8</v>
      </c>
      <c r="J53">
        <v>12.9</v>
      </c>
      <c r="K53">
        <v>12.9</v>
      </c>
      <c r="L53">
        <v>11.5</v>
      </c>
      <c r="M53">
        <v>9.9</v>
      </c>
      <c r="N53">
        <v>9.1999999999999993</v>
      </c>
      <c r="O53">
        <v>9.6999999999999993</v>
      </c>
      <c r="P53">
        <v>11.8</v>
      </c>
      <c r="Q53">
        <v>14</v>
      </c>
      <c r="R53">
        <v>14.2</v>
      </c>
      <c r="S53">
        <v>13.2</v>
      </c>
      <c r="T53">
        <v>10.3</v>
      </c>
    </row>
    <row r="54" spans="1:20" x14ac:dyDescent="0.25">
      <c r="A54" s="50" t="s">
        <v>0</v>
      </c>
      <c r="B54" t="s">
        <v>119</v>
      </c>
      <c r="C54">
        <v>2404</v>
      </c>
      <c r="D54" s="6" t="s">
        <v>129</v>
      </c>
      <c r="E54" s="13" t="s">
        <v>156</v>
      </c>
      <c r="H54" s="2"/>
      <c r="I54">
        <v>6</v>
      </c>
      <c r="J54">
        <v>8.6999999999999993</v>
      </c>
      <c r="K54">
        <v>11.2</v>
      </c>
      <c r="L54">
        <v>10.9</v>
      </c>
      <c r="M54">
        <v>10</v>
      </c>
      <c r="N54">
        <v>9.8000000000000007</v>
      </c>
      <c r="O54">
        <v>10.8</v>
      </c>
      <c r="P54">
        <v>11.3</v>
      </c>
      <c r="Q54">
        <v>11.8</v>
      </c>
      <c r="R54">
        <v>10.3</v>
      </c>
      <c r="S54">
        <v>6.7</v>
      </c>
      <c r="T54">
        <v>5.4</v>
      </c>
    </row>
    <row r="55" spans="1:20" x14ac:dyDescent="0.25">
      <c r="A55" s="50" t="s">
        <v>0</v>
      </c>
      <c r="B55" t="s">
        <v>50</v>
      </c>
      <c r="C55">
        <v>2258</v>
      </c>
      <c r="D55" s="6" t="s">
        <v>129</v>
      </c>
      <c r="E55" s="13" t="s">
        <v>156</v>
      </c>
      <c r="H55" s="2"/>
      <c r="I55">
        <v>7.1</v>
      </c>
      <c r="J55">
        <v>9</v>
      </c>
      <c r="K55">
        <v>11.3</v>
      </c>
      <c r="L55">
        <v>11.2</v>
      </c>
      <c r="M55">
        <v>10.5</v>
      </c>
      <c r="N55">
        <v>10.1</v>
      </c>
      <c r="O55">
        <v>10.9</v>
      </c>
      <c r="P55">
        <v>11.6</v>
      </c>
      <c r="Q55">
        <v>12.7</v>
      </c>
      <c r="R55">
        <v>12.7</v>
      </c>
      <c r="S55">
        <v>8.5</v>
      </c>
      <c r="T55">
        <v>7.3</v>
      </c>
    </row>
    <row r="56" spans="1:20" x14ac:dyDescent="0.25">
      <c r="A56" s="50" t="s">
        <v>0</v>
      </c>
      <c r="B56" t="s">
        <v>120</v>
      </c>
      <c r="C56">
        <v>1034</v>
      </c>
      <c r="D56" s="6" t="s">
        <v>131</v>
      </c>
      <c r="E56" s="13" t="s">
        <v>158</v>
      </c>
      <c r="H56" s="2"/>
      <c r="I56">
        <v>11.1</v>
      </c>
      <c r="J56">
        <v>12.2</v>
      </c>
      <c r="K56">
        <v>12.5</v>
      </c>
      <c r="L56">
        <v>11.4</v>
      </c>
      <c r="M56">
        <v>10.4</v>
      </c>
      <c r="N56">
        <v>9.8000000000000007</v>
      </c>
      <c r="O56">
        <v>10.5</v>
      </c>
      <c r="P56">
        <v>12.3</v>
      </c>
      <c r="Q56">
        <v>14</v>
      </c>
      <c r="R56">
        <v>15.5</v>
      </c>
      <c r="S56">
        <v>11.9</v>
      </c>
      <c r="T56">
        <v>9.8000000000000007</v>
      </c>
    </row>
    <row r="57" spans="1:20" x14ac:dyDescent="0.25">
      <c r="A57" s="50" t="s">
        <v>0</v>
      </c>
      <c r="B57" t="s">
        <v>51</v>
      </c>
      <c r="C57">
        <v>2463</v>
      </c>
      <c r="D57" s="6" t="s">
        <v>129</v>
      </c>
      <c r="E57" s="13" t="s">
        <v>156</v>
      </c>
      <c r="H57" s="2"/>
      <c r="I57">
        <v>6.5</v>
      </c>
      <c r="J57">
        <v>9.6</v>
      </c>
      <c r="K57">
        <v>11.5</v>
      </c>
      <c r="L57">
        <v>11.1</v>
      </c>
      <c r="M57">
        <v>10</v>
      </c>
      <c r="N57">
        <v>9.9</v>
      </c>
      <c r="O57">
        <v>10.9</v>
      </c>
      <c r="P57">
        <v>11.4</v>
      </c>
      <c r="Q57">
        <v>12</v>
      </c>
      <c r="R57">
        <v>10</v>
      </c>
      <c r="S57">
        <v>7.6</v>
      </c>
      <c r="T57">
        <v>5.9</v>
      </c>
    </row>
    <row r="58" spans="1:20" x14ac:dyDescent="0.25">
      <c r="A58" s="50" t="s">
        <v>0</v>
      </c>
      <c r="B58" t="s">
        <v>52</v>
      </c>
      <c r="C58">
        <v>1602</v>
      </c>
      <c r="D58" s="6" t="s">
        <v>130</v>
      </c>
      <c r="E58" s="13" t="s">
        <v>157</v>
      </c>
      <c r="H58" s="2"/>
      <c r="I58">
        <v>11.2</v>
      </c>
      <c r="J58">
        <v>11.9</v>
      </c>
      <c r="K58">
        <v>12.6</v>
      </c>
      <c r="L58">
        <v>11.2</v>
      </c>
      <c r="M58">
        <v>10.199999999999999</v>
      </c>
      <c r="N58">
        <v>9.6</v>
      </c>
      <c r="O58">
        <v>10.5</v>
      </c>
      <c r="P58">
        <v>12.2</v>
      </c>
      <c r="Q58">
        <v>14.1</v>
      </c>
      <c r="R58">
        <v>14.4</v>
      </c>
      <c r="S58">
        <v>11.7</v>
      </c>
      <c r="T58">
        <v>10</v>
      </c>
    </row>
    <row r="59" spans="1:20" x14ac:dyDescent="0.25">
      <c r="A59" s="50" t="s">
        <v>0</v>
      </c>
      <c r="B59" t="s">
        <v>53</v>
      </c>
      <c r="C59">
        <v>1059</v>
      </c>
      <c r="D59" s="6" t="s">
        <v>131</v>
      </c>
      <c r="E59" s="13" t="s">
        <v>158</v>
      </c>
      <c r="H59" s="2"/>
      <c r="I59">
        <v>11.4</v>
      </c>
      <c r="J59">
        <v>12.3</v>
      </c>
      <c r="K59">
        <v>12.6</v>
      </c>
      <c r="L59">
        <v>11</v>
      </c>
      <c r="M59">
        <v>10</v>
      </c>
      <c r="N59">
        <v>9.4</v>
      </c>
      <c r="O59">
        <v>10.3</v>
      </c>
      <c r="P59">
        <v>12.1</v>
      </c>
      <c r="Q59">
        <v>14</v>
      </c>
      <c r="R59">
        <v>14.6</v>
      </c>
      <c r="S59">
        <v>12</v>
      </c>
      <c r="T59">
        <v>10</v>
      </c>
    </row>
    <row r="60" spans="1:20" x14ac:dyDescent="0.25">
      <c r="A60" s="50" t="s">
        <v>0</v>
      </c>
      <c r="B60" t="s">
        <v>54</v>
      </c>
      <c r="C60">
        <v>2383</v>
      </c>
      <c r="D60" s="6" t="s">
        <v>129</v>
      </c>
      <c r="E60" s="13" t="s">
        <v>156</v>
      </c>
      <c r="H60" s="2"/>
      <c r="I60">
        <v>6.9</v>
      </c>
      <c r="J60">
        <v>9.5</v>
      </c>
      <c r="K60">
        <v>10.5</v>
      </c>
      <c r="L60">
        <v>9.6</v>
      </c>
      <c r="M60">
        <v>9.5</v>
      </c>
      <c r="N60">
        <v>9.3000000000000007</v>
      </c>
      <c r="O60">
        <v>10</v>
      </c>
      <c r="P60">
        <v>10.9</v>
      </c>
      <c r="Q60">
        <v>12.2</v>
      </c>
      <c r="R60">
        <v>12</v>
      </c>
      <c r="S60">
        <v>8.1999999999999993</v>
      </c>
      <c r="T60">
        <v>8.1</v>
      </c>
    </row>
    <row r="61" spans="1:20" x14ac:dyDescent="0.25">
      <c r="A61" s="50" t="s">
        <v>0</v>
      </c>
      <c r="B61" t="s">
        <v>121</v>
      </c>
      <c r="C61">
        <v>751</v>
      </c>
      <c r="D61" s="6" t="s">
        <v>128</v>
      </c>
      <c r="E61" s="13" t="s">
        <v>155</v>
      </c>
      <c r="H61" s="2"/>
      <c r="I61">
        <v>11.9</v>
      </c>
      <c r="J61">
        <v>13.3</v>
      </c>
      <c r="K61">
        <v>13.4</v>
      </c>
      <c r="L61">
        <v>11.7</v>
      </c>
      <c r="M61">
        <v>10.1</v>
      </c>
      <c r="N61">
        <v>9.3000000000000007</v>
      </c>
      <c r="O61">
        <v>9.8000000000000007</v>
      </c>
      <c r="P61">
        <v>12</v>
      </c>
      <c r="Q61">
        <v>14.5</v>
      </c>
      <c r="R61">
        <v>15.2</v>
      </c>
      <c r="S61">
        <v>14.1</v>
      </c>
      <c r="T61">
        <v>11</v>
      </c>
    </row>
    <row r="62" spans="1:20" x14ac:dyDescent="0.25">
      <c r="A62" s="50" t="s">
        <v>0</v>
      </c>
      <c r="B62" t="s">
        <v>55</v>
      </c>
      <c r="C62">
        <v>2502</v>
      </c>
      <c r="D62" s="6" t="s">
        <v>129</v>
      </c>
      <c r="E62" s="13" t="s">
        <v>156</v>
      </c>
      <c r="H62" s="2"/>
      <c r="I62">
        <v>7.1</v>
      </c>
      <c r="J62">
        <v>10.4</v>
      </c>
      <c r="K62">
        <v>12.8</v>
      </c>
      <c r="L62">
        <v>12</v>
      </c>
      <c r="M62">
        <v>10.5</v>
      </c>
      <c r="N62">
        <v>10.4</v>
      </c>
      <c r="O62">
        <v>11.4</v>
      </c>
      <c r="P62">
        <v>12.5</v>
      </c>
      <c r="Q62">
        <v>14.6</v>
      </c>
      <c r="R62">
        <v>12.7</v>
      </c>
      <c r="S62">
        <v>8.3000000000000007</v>
      </c>
      <c r="T62">
        <v>6.3</v>
      </c>
    </row>
    <row r="63" spans="1:20" x14ac:dyDescent="0.25">
      <c r="A63" s="50" t="s">
        <v>0</v>
      </c>
      <c r="B63" t="s">
        <v>56</v>
      </c>
      <c r="C63">
        <v>2623</v>
      </c>
      <c r="D63" s="6" t="s">
        <v>129</v>
      </c>
      <c r="E63" s="13" t="s">
        <v>156</v>
      </c>
      <c r="H63" s="2"/>
      <c r="I63">
        <v>5.6</v>
      </c>
      <c r="J63">
        <v>8.1999999999999993</v>
      </c>
      <c r="K63">
        <v>10.5</v>
      </c>
      <c r="L63">
        <v>10.7</v>
      </c>
      <c r="M63">
        <v>10</v>
      </c>
      <c r="N63">
        <v>10.199999999999999</v>
      </c>
      <c r="O63">
        <v>11</v>
      </c>
      <c r="P63">
        <v>11.5</v>
      </c>
      <c r="Q63">
        <v>11.4</v>
      </c>
      <c r="R63">
        <v>9.4</v>
      </c>
      <c r="S63">
        <v>6.2</v>
      </c>
      <c r="T63">
        <v>5</v>
      </c>
    </row>
    <row r="64" spans="1:20" x14ac:dyDescent="0.25">
      <c r="A64" s="50" t="s">
        <v>0</v>
      </c>
      <c r="B64" t="s">
        <v>57</v>
      </c>
      <c r="C64">
        <v>2289</v>
      </c>
      <c r="D64" s="6" t="s">
        <v>129</v>
      </c>
      <c r="E64" s="13" t="s">
        <v>156</v>
      </c>
      <c r="H64" s="2"/>
      <c r="I64">
        <v>9.3000000000000007</v>
      </c>
      <c r="J64">
        <v>10</v>
      </c>
      <c r="K64">
        <v>11.3</v>
      </c>
      <c r="L64">
        <v>10.4</v>
      </c>
      <c r="M64">
        <v>10.1</v>
      </c>
      <c r="N64">
        <v>9.6999999999999993</v>
      </c>
      <c r="O64">
        <v>10.7</v>
      </c>
      <c r="P64">
        <v>11.8</v>
      </c>
      <c r="Q64">
        <v>13.1</v>
      </c>
      <c r="R64">
        <v>14.4</v>
      </c>
      <c r="S64">
        <v>10.199999999999999</v>
      </c>
      <c r="T64">
        <v>7.8</v>
      </c>
    </row>
    <row r="65" spans="1:20" x14ac:dyDescent="0.25">
      <c r="A65" s="50" t="s">
        <v>0</v>
      </c>
      <c r="B65" s="2" t="s">
        <v>153</v>
      </c>
      <c r="C65">
        <v>2083</v>
      </c>
      <c r="D65" s="6" t="s">
        <v>130</v>
      </c>
      <c r="E65" s="13" t="s">
        <v>157</v>
      </c>
      <c r="H65" s="2"/>
      <c r="I65">
        <v>6</v>
      </c>
      <c r="J65">
        <v>8.8000000000000007</v>
      </c>
      <c r="K65">
        <v>11.4</v>
      </c>
      <c r="L65">
        <v>11.2</v>
      </c>
      <c r="M65">
        <v>10.199999999999999</v>
      </c>
      <c r="N65">
        <v>9.6999999999999993</v>
      </c>
      <c r="O65">
        <v>10.9</v>
      </c>
      <c r="P65">
        <v>12.2</v>
      </c>
      <c r="Q65">
        <v>12.9</v>
      </c>
      <c r="R65">
        <v>11.8</v>
      </c>
      <c r="S65">
        <v>8.4</v>
      </c>
      <c r="T65">
        <v>6.4</v>
      </c>
    </row>
    <row r="66" spans="1:20" x14ac:dyDescent="0.25">
      <c r="A66" s="50" t="s">
        <v>0</v>
      </c>
      <c r="B66" t="s">
        <v>58</v>
      </c>
      <c r="C66">
        <v>1718</v>
      </c>
      <c r="D66" s="6" t="s">
        <v>130</v>
      </c>
      <c r="E66" s="13" t="s">
        <v>157</v>
      </c>
      <c r="H66" s="2"/>
      <c r="I66">
        <v>9.4</v>
      </c>
      <c r="J66">
        <v>11</v>
      </c>
      <c r="K66">
        <v>11.7</v>
      </c>
      <c r="L66">
        <v>11.5</v>
      </c>
      <c r="M66">
        <v>10.5</v>
      </c>
      <c r="N66">
        <v>9.8000000000000007</v>
      </c>
      <c r="O66">
        <v>10.7</v>
      </c>
      <c r="P66">
        <v>12</v>
      </c>
      <c r="Q66">
        <v>13.6</v>
      </c>
      <c r="R66">
        <v>14.2</v>
      </c>
      <c r="S66">
        <v>10.8</v>
      </c>
      <c r="T66">
        <v>8.3000000000000007</v>
      </c>
    </row>
    <row r="67" spans="1:20" x14ac:dyDescent="0.25">
      <c r="A67" s="50" t="s">
        <v>0</v>
      </c>
      <c r="B67" t="s">
        <v>59</v>
      </c>
      <c r="C67">
        <v>2715</v>
      </c>
      <c r="D67" s="6" t="s">
        <v>129</v>
      </c>
      <c r="E67" s="13" t="s">
        <v>156</v>
      </c>
      <c r="H67" s="2"/>
      <c r="I67">
        <v>7.5</v>
      </c>
      <c r="J67">
        <v>9.8000000000000007</v>
      </c>
      <c r="K67">
        <v>11.9</v>
      </c>
      <c r="L67">
        <v>11.5</v>
      </c>
      <c r="M67">
        <v>10.4</v>
      </c>
      <c r="N67">
        <v>10.199999999999999</v>
      </c>
      <c r="O67">
        <v>11.2</v>
      </c>
      <c r="P67">
        <v>11.9</v>
      </c>
      <c r="Q67">
        <v>13</v>
      </c>
      <c r="R67">
        <v>11.3</v>
      </c>
      <c r="S67">
        <v>7.5</v>
      </c>
      <c r="T67">
        <v>5.7</v>
      </c>
    </row>
    <row r="68" spans="1:20" x14ac:dyDescent="0.25">
      <c r="A68" s="50" t="s">
        <v>0</v>
      </c>
      <c r="B68" t="s">
        <v>60</v>
      </c>
      <c r="C68">
        <v>1694</v>
      </c>
      <c r="D68" s="6" t="s">
        <v>130</v>
      </c>
      <c r="E68" s="13" t="s">
        <v>157</v>
      </c>
      <c r="H68" s="2"/>
      <c r="I68">
        <v>9.1999999999999993</v>
      </c>
      <c r="J68">
        <v>11.1</v>
      </c>
      <c r="K68">
        <v>11.6</v>
      </c>
      <c r="L68">
        <v>11.4</v>
      </c>
      <c r="M68">
        <v>10.5</v>
      </c>
      <c r="N68">
        <v>10.1</v>
      </c>
      <c r="O68">
        <v>11</v>
      </c>
      <c r="P68">
        <v>12.3</v>
      </c>
      <c r="Q68">
        <v>13.9</v>
      </c>
      <c r="R68">
        <v>14.3</v>
      </c>
      <c r="S68">
        <v>9.9</v>
      </c>
      <c r="T68">
        <v>8.5</v>
      </c>
    </row>
    <row r="69" spans="1:20" x14ac:dyDescent="0.25">
      <c r="A69" s="50" t="s">
        <v>0</v>
      </c>
      <c r="B69" t="s">
        <v>61</v>
      </c>
      <c r="C69">
        <v>1885</v>
      </c>
      <c r="D69" s="6" t="s">
        <v>130</v>
      </c>
      <c r="E69" s="13" t="s">
        <v>157</v>
      </c>
      <c r="H69" s="2"/>
      <c r="I69">
        <v>8.4</v>
      </c>
      <c r="J69">
        <v>9.9</v>
      </c>
      <c r="K69">
        <v>10.4</v>
      </c>
      <c r="L69">
        <v>9.5</v>
      </c>
      <c r="M69">
        <v>8.9</v>
      </c>
      <c r="N69">
        <v>8.8000000000000007</v>
      </c>
      <c r="O69">
        <v>10.199999999999999</v>
      </c>
      <c r="P69">
        <v>11.1</v>
      </c>
      <c r="Q69">
        <v>12.1</v>
      </c>
      <c r="R69">
        <v>12.3</v>
      </c>
      <c r="S69">
        <v>9</v>
      </c>
      <c r="T69">
        <v>7.6</v>
      </c>
    </row>
    <row r="70" spans="1:20" x14ac:dyDescent="0.25">
      <c r="A70" s="50" t="s">
        <v>0</v>
      </c>
      <c r="B70" t="s">
        <v>62</v>
      </c>
      <c r="C70">
        <v>2459</v>
      </c>
      <c r="D70" s="6" t="s">
        <v>129</v>
      </c>
      <c r="E70" s="13" t="s">
        <v>156</v>
      </c>
      <c r="H70" s="2"/>
      <c r="I70">
        <v>8.1999999999999993</v>
      </c>
      <c r="J70">
        <v>10.7</v>
      </c>
      <c r="K70">
        <v>11.1</v>
      </c>
      <c r="L70">
        <v>9.9</v>
      </c>
      <c r="M70">
        <v>9.6</v>
      </c>
      <c r="N70">
        <v>9.5</v>
      </c>
      <c r="O70">
        <v>10.3</v>
      </c>
      <c r="P70">
        <v>11.5</v>
      </c>
      <c r="Q70">
        <v>12.4</v>
      </c>
      <c r="R70">
        <v>12.2</v>
      </c>
      <c r="S70">
        <v>7.6</v>
      </c>
      <c r="T70">
        <v>7.5</v>
      </c>
    </row>
    <row r="71" spans="1:20" x14ac:dyDescent="0.25">
      <c r="A71" s="50" t="s">
        <v>0</v>
      </c>
      <c r="B71" t="s">
        <v>63</v>
      </c>
      <c r="C71">
        <v>2472</v>
      </c>
      <c r="D71" s="6" t="s">
        <v>129</v>
      </c>
      <c r="E71" s="13" t="s">
        <v>156</v>
      </c>
      <c r="H71" s="2"/>
      <c r="I71">
        <v>9.1999999999999993</v>
      </c>
      <c r="J71">
        <v>10.8</v>
      </c>
      <c r="K71">
        <v>11.4</v>
      </c>
      <c r="L71">
        <v>10.7</v>
      </c>
      <c r="M71">
        <v>9.6999999999999993</v>
      </c>
      <c r="N71">
        <v>9.5</v>
      </c>
      <c r="O71">
        <v>10.199999999999999</v>
      </c>
      <c r="P71">
        <v>11.6</v>
      </c>
      <c r="Q71">
        <v>12.9</v>
      </c>
      <c r="R71">
        <v>13.2</v>
      </c>
      <c r="S71">
        <v>11.2</v>
      </c>
      <c r="T71">
        <v>8.9</v>
      </c>
    </row>
    <row r="72" spans="1:20" x14ac:dyDescent="0.25">
      <c r="A72" s="50" t="s">
        <v>0</v>
      </c>
      <c r="B72" t="s">
        <v>64</v>
      </c>
      <c r="C72">
        <v>1668</v>
      </c>
      <c r="D72" s="6" t="s">
        <v>130</v>
      </c>
      <c r="E72" s="13" t="s">
        <v>157</v>
      </c>
      <c r="H72" s="2"/>
      <c r="I72">
        <v>8.6</v>
      </c>
      <c r="J72">
        <v>10.199999999999999</v>
      </c>
      <c r="K72">
        <v>10.7</v>
      </c>
      <c r="L72">
        <v>9.9</v>
      </c>
      <c r="M72">
        <v>9.1999999999999993</v>
      </c>
      <c r="N72">
        <v>9.1</v>
      </c>
      <c r="O72">
        <v>10.3</v>
      </c>
      <c r="P72">
        <v>11.4</v>
      </c>
      <c r="Q72">
        <v>12.5</v>
      </c>
      <c r="R72">
        <v>12.8</v>
      </c>
      <c r="S72">
        <v>9.1999999999999993</v>
      </c>
      <c r="T72">
        <v>7.8</v>
      </c>
    </row>
    <row r="73" spans="1:20" x14ac:dyDescent="0.25">
      <c r="A73" s="50" t="s">
        <v>0</v>
      </c>
      <c r="B73" t="s">
        <v>65</v>
      </c>
      <c r="C73">
        <v>1324</v>
      </c>
      <c r="D73" s="6" t="s">
        <v>131</v>
      </c>
      <c r="E73" s="13" t="s">
        <v>158</v>
      </c>
      <c r="H73" s="2"/>
      <c r="I73">
        <v>14</v>
      </c>
      <c r="J73">
        <v>14</v>
      </c>
      <c r="K73">
        <v>14.4</v>
      </c>
      <c r="L73">
        <v>11.8</v>
      </c>
      <c r="M73">
        <v>9.8000000000000007</v>
      </c>
      <c r="N73">
        <v>8.9</v>
      </c>
      <c r="O73">
        <v>9.4</v>
      </c>
      <c r="P73">
        <v>11.5</v>
      </c>
      <c r="Q73">
        <v>14.4</v>
      </c>
      <c r="R73">
        <v>17.2</v>
      </c>
      <c r="S73">
        <v>17</v>
      </c>
      <c r="T73">
        <v>11.7</v>
      </c>
    </row>
    <row r="74" spans="1:20" x14ac:dyDescent="0.25">
      <c r="A74" s="50" t="s">
        <v>0</v>
      </c>
      <c r="B74" t="s">
        <v>66</v>
      </c>
      <c r="C74">
        <v>2227</v>
      </c>
      <c r="D74" s="6" t="s">
        <v>129</v>
      </c>
      <c r="E74" s="13" t="s">
        <v>156</v>
      </c>
      <c r="H74" s="2"/>
      <c r="I74">
        <v>7.1</v>
      </c>
      <c r="J74">
        <v>9.1</v>
      </c>
      <c r="K74">
        <v>12.2</v>
      </c>
      <c r="L74">
        <v>11.5</v>
      </c>
      <c r="M74">
        <v>10.199999999999999</v>
      </c>
      <c r="N74">
        <v>10.1</v>
      </c>
      <c r="O74">
        <v>11</v>
      </c>
      <c r="P74">
        <v>11.9</v>
      </c>
      <c r="Q74">
        <v>13</v>
      </c>
      <c r="R74">
        <v>11.7</v>
      </c>
      <c r="S74">
        <v>8</v>
      </c>
      <c r="T74">
        <v>5.9</v>
      </c>
    </row>
    <row r="75" spans="1:20" x14ac:dyDescent="0.25">
      <c r="A75" s="50" t="s">
        <v>0</v>
      </c>
      <c r="B75" s="5" t="s">
        <v>152</v>
      </c>
      <c r="C75">
        <v>772</v>
      </c>
      <c r="D75" s="6" t="s">
        <v>128</v>
      </c>
      <c r="E75" s="13" t="s">
        <v>155</v>
      </c>
      <c r="H75" s="2"/>
      <c r="I75">
        <v>11.4</v>
      </c>
      <c r="J75">
        <v>14</v>
      </c>
      <c r="K75">
        <v>12.4</v>
      </c>
      <c r="L75">
        <v>11.6</v>
      </c>
      <c r="M75">
        <v>9.9</v>
      </c>
      <c r="N75">
        <v>9.3000000000000007</v>
      </c>
      <c r="O75">
        <v>9.6999999999999993</v>
      </c>
      <c r="P75">
        <v>11.9</v>
      </c>
      <c r="Q75">
        <v>14.1</v>
      </c>
      <c r="R75">
        <v>14.1</v>
      </c>
      <c r="S75">
        <v>13.4</v>
      </c>
      <c r="T75">
        <v>10.7</v>
      </c>
    </row>
    <row r="76" spans="1:20" x14ac:dyDescent="0.25">
      <c r="A76" s="50" t="s">
        <v>0</v>
      </c>
      <c r="B76" s="5" t="s">
        <v>151</v>
      </c>
      <c r="C76">
        <v>2560</v>
      </c>
      <c r="D76" s="6" t="s">
        <v>129</v>
      </c>
      <c r="E76" s="13" t="s">
        <v>156</v>
      </c>
      <c r="H76" s="2"/>
      <c r="I76">
        <v>7.1</v>
      </c>
      <c r="J76">
        <v>9.4</v>
      </c>
      <c r="K76">
        <v>11.7</v>
      </c>
      <c r="L76">
        <v>11.4</v>
      </c>
      <c r="M76">
        <v>10.5</v>
      </c>
      <c r="N76">
        <v>10.199999999999999</v>
      </c>
      <c r="O76">
        <v>11.1</v>
      </c>
      <c r="P76">
        <v>11.9</v>
      </c>
      <c r="Q76">
        <v>13.2</v>
      </c>
      <c r="R76">
        <v>12.7</v>
      </c>
      <c r="S76">
        <v>8.5</v>
      </c>
      <c r="T76">
        <v>7</v>
      </c>
    </row>
    <row r="77" spans="1:20" x14ac:dyDescent="0.25">
      <c r="A77" s="50" t="s">
        <v>0</v>
      </c>
      <c r="B77" t="s">
        <v>67</v>
      </c>
      <c r="C77">
        <v>2324</v>
      </c>
      <c r="D77" s="6" t="s">
        <v>129</v>
      </c>
      <c r="E77" s="13" t="s">
        <v>156</v>
      </c>
      <c r="H77" s="2"/>
      <c r="I77">
        <v>10.199999999999999</v>
      </c>
      <c r="J77">
        <v>10.6</v>
      </c>
      <c r="K77">
        <v>10.6</v>
      </c>
      <c r="L77">
        <v>9</v>
      </c>
      <c r="M77">
        <v>9.1999999999999993</v>
      </c>
      <c r="N77">
        <v>8.8000000000000007</v>
      </c>
      <c r="O77">
        <v>9.9</v>
      </c>
      <c r="P77">
        <v>10.8</v>
      </c>
      <c r="Q77">
        <v>12.4</v>
      </c>
      <c r="R77">
        <v>12.7</v>
      </c>
      <c r="S77">
        <v>9.8000000000000007</v>
      </c>
      <c r="T77">
        <v>8.5</v>
      </c>
    </row>
    <row r="78" spans="1:20" x14ac:dyDescent="0.25">
      <c r="A78" s="50" t="s">
        <v>0</v>
      </c>
      <c r="B78" t="s">
        <v>68</v>
      </c>
      <c r="C78">
        <v>2139</v>
      </c>
      <c r="D78" s="6" t="s">
        <v>129</v>
      </c>
      <c r="E78" s="13" t="s">
        <v>156</v>
      </c>
      <c r="H78" s="2"/>
      <c r="I78">
        <v>7.5</v>
      </c>
      <c r="J78">
        <v>10.4</v>
      </c>
      <c r="K78">
        <v>12.2</v>
      </c>
      <c r="L78">
        <v>10.9</v>
      </c>
      <c r="M78">
        <v>10.4</v>
      </c>
      <c r="N78">
        <v>10.1</v>
      </c>
      <c r="O78">
        <v>11</v>
      </c>
      <c r="P78">
        <v>12.3</v>
      </c>
      <c r="Q78">
        <v>13.6</v>
      </c>
      <c r="R78">
        <v>13</v>
      </c>
      <c r="S78">
        <v>9.1999999999999993</v>
      </c>
      <c r="T78">
        <v>7.1</v>
      </c>
    </row>
    <row r="79" spans="1:20" x14ac:dyDescent="0.25">
      <c r="A79" s="50" t="s">
        <v>0</v>
      </c>
      <c r="B79" t="s">
        <v>122</v>
      </c>
      <c r="C79">
        <v>1415</v>
      </c>
      <c r="D79" s="6" t="s">
        <v>130</v>
      </c>
      <c r="E79" s="13" t="s">
        <v>157</v>
      </c>
      <c r="H79" s="2"/>
      <c r="I79">
        <v>10.6</v>
      </c>
      <c r="J79">
        <v>11.9</v>
      </c>
      <c r="K79">
        <v>12.6</v>
      </c>
      <c r="L79">
        <v>11.6</v>
      </c>
      <c r="M79">
        <v>10.6</v>
      </c>
      <c r="N79">
        <v>9.9</v>
      </c>
      <c r="O79">
        <v>10.8</v>
      </c>
      <c r="P79">
        <v>12.4</v>
      </c>
      <c r="Q79">
        <v>14.2</v>
      </c>
      <c r="R79">
        <v>15.1</v>
      </c>
      <c r="S79">
        <v>11.8</v>
      </c>
      <c r="T79">
        <v>9.3000000000000007</v>
      </c>
    </row>
    <row r="80" spans="1:20" x14ac:dyDescent="0.25">
      <c r="A80" s="50" t="s">
        <v>0</v>
      </c>
      <c r="B80" t="s">
        <v>69</v>
      </c>
      <c r="C80">
        <v>2466</v>
      </c>
      <c r="D80" s="6" t="s">
        <v>129</v>
      </c>
      <c r="E80" s="13" t="s">
        <v>156</v>
      </c>
      <c r="H80" s="2"/>
      <c r="I80">
        <v>6.2</v>
      </c>
      <c r="J80">
        <v>10</v>
      </c>
      <c r="K80">
        <v>11.6</v>
      </c>
      <c r="L80">
        <v>10.7</v>
      </c>
      <c r="M80">
        <v>10.6</v>
      </c>
      <c r="N80">
        <v>10.5</v>
      </c>
      <c r="O80">
        <v>11.3</v>
      </c>
      <c r="P80">
        <v>12.7</v>
      </c>
      <c r="Q80">
        <v>12.8</v>
      </c>
      <c r="R80">
        <v>11.3</v>
      </c>
      <c r="S80">
        <v>7.5</v>
      </c>
      <c r="T80">
        <v>7</v>
      </c>
    </row>
    <row r="81" spans="1:20" x14ac:dyDescent="0.25">
      <c r="A81" s="50" t="s">
        <v>0</v>
      </c>
      <c r="B81" t="s">
        <v>70</v>
      </c>
      <c r="C81">
        <v>994</v>
      </c>
      <c r="D81" s="6" t="s">
        <v>131</v>
      </c>
      <c r="E81" s="13" t="s">
        <v>158</v>
      </c>
      <c r="H81" s="2"/>
      <c r="I81">
        <v>9.3000000000000007</v>
      </c>
      <c r="J81">
        <v>9.6999999999999993</v>
      </c>
      <c r="K81">
        <v>10.199999999999999</v>
      </c>
      <c r="L81">
        <v>9.4</v>
      </c>
      <c r="M81">
        <v>9</v>
      </c>
      <c r="N81">
        <v>9</v>
      </c>
      <c r="O81">
        <v>9.6999999999999993</v>
      </c>
      <c r="P81">
        <v>10.8</v>
      </c>
      <c r="Q81">
        <v>11.8</v>
      </c>
      <c r="R81">
        <v>12.7</v>
      </c>
      <c r="S81">
        <v>10.3</v>
      </c>
      <c r="T81">
        <v>8.4</v>
      </c>
    </row>
    <row r="82" spans="1:20" x14ac:dyDescent="0.25">
      <c r="A82" s="50" t="s">
        <v>0</v>
      </c>
      <c r="B82" t="s">
        <v>71</v>
      </c>
      <c r="C82">
        <v>1185</v>
      </c>
      <c r="D82" s="6" t="s">
        <v>131</v>
      </c>
      <c r="E82" s="13" t="s">
        <v>158</v>
      </c>
      <c r="H82" s="2"/>
      <c r="I82">
        <v>11.1</v>
      </c>
      <c r="J82">
        <v>12.4</v>
      </c>
      <c r="K82">
        <v>12.8</v>
      </c>
      <c r="L82">
        <v>11.4</v>
      </c>
      <c r="M82">
        <v>10.5</v>
      </c>
      <c r="N82">
        <v>9.8000000000000007</v>
      </c>
      <c r="O82">
        <v>10.6</v>
      </c>
      <c r="P82">
        <v>12.3</v>
      </c>
      <c r="Q82">
        <v>14.7</v>
      </c>
      <c r="R82">
        <v>15.3</v>
      </c>
      <c r="S82">
        <v>11.7</v>
      </c>
      <c r="T82">
        <v>9.6999999999999993</v>
      </c>
    </row>
    <row r="83" spans="1:20" x14ac:dyDescent="0.25">
      <c r="A83" s="50" t="s">
        <v>0</v>
      </c>
      <c r="B83" t="s">
        <v>72</v>
      </c>
      <c r="C83">
        <v>1481</v>
      </c>
      <c r="D83" s="6" t="s">
        <v>130</v>
      </c>
      <c r="E83" s="13" t="s">
        <v>157</v>
      </c>
      <c r="H83" s="2"/>
      <c r="I83">
        <v>10</v>
      </c>
      <c r="J83">
        <v>11.4</v>
      </c>
      <c r="K83">
        <v>12</v>
      </c>
      <c r="L83">
        <v>10.7</v>
      </c>
      <c r="M83">
        <v>9.6</v>
      </c>
      <c r="N83">
        <v>9.3000000000000007</v>
      </c>
      <c r="O83">
        <v>10.5</v>
      </c>
      <c r="P83">
        <v>11</v>
      </c>
      <c r="Q83">
        <v>12.6</v>
      </c>
      <c r="R83">
        <v>13.1</v>
      </c>
      <c r="S83">
        <v>10.6</v>
      </c>
      <c r="T83">
        <v>9.6999999999999993</v>
      </c>
    </row>
    <row r="84" spans="1:20" x14ac:dyDescent="0.25">
      <c r="A84" s="50" t="s">
        <v>0</v>
      </c>
      <c r="B84" t="s">
        <v>73</v>
      </c>
      <c r="C84">
        <v>1943</v>
      </c>
      <c r="D84" s="6" t="s">
        <v>130</v>
      </c>
      <c r="E84" s="13" t="s">
        <v>157</v>
      </c>
      <c r="H84" s="2"/>
      <c r="I84">
        <v>9.1</v>
      </c>
      <c r="J84">
        <v>10.199999999999999</v>
      </c>
      <c r="K84">
        <v>10.7</v>
      </c>
      <c r="L84">
        <v>10.1</v>
      </c>
      <c r="M84">
        <v>9.8000000000000007</v>
      </c>
      <c r="N84">
        <v>9.6</v>
      </c>
      <c r="O84">
        <v>10.4</v>
      </c>
      <c r="P84">
        <v>11.4</v>
      </c>
      <c r="Q84">
        <v>12.7</v>
      </c>
      <c r="R84">
        <v>12.2</v>
      </c>
      <c r="S84">
        <v>9.6999999999999993</v>
      </c>
      <c r="T84">
        <v>7.4</v>
      </c>
    </row>
    <row r="85" spans="1:20" x14ac:dyDescent="0.25">
      <c r="A85" s="50" t="s">
        <v>0</v>
      </c>
      <c r="B85" t="s">
        <v>74</v>
      </c>
      <c r="C85">
        <v>799</v>
      </c>
      <c r="D85" s="6" t="s">
        <v>128</v>
      </c>
      <c r="E85" s="13" t="s">
        <v>155</v>
      </c>
      <c r="H85" s="2"/>
      <c r="I85">
        <v>13.9</v>
      </c>
      <c r="J85">
        <v>14.6</v>
      </c>
      <c r="K85">
        <v>14.4</v>
      </c>
      <c r="L85">
        <v>11.9</v>
      </c>
      <c r="M85">
        <v>10</v>
      </c>
      <c r="N85">
        <v>9</v>
      </c>
      <c r="O85">
        <v>9.5</v>
      </c>
      <c r="P85">
        <v>11.8</v>
      </c>
      <c r="Q85">
        <v>14.8</v>
      </c>
      <c r="R85">
        <v>16.899999999999999</v>
      </c>
      <c r="S85">
        <v>16.3</v>
      </c>
      <c r="T85">
        <v>12.5</v>
      </c>
    </row>
    <row r="86" spans="1:20" x14ac:dyDescent="0.25">
      <c r="A86" s="50" t="s">
        <v>0</v>
      </c>
      <c r="B86" t="s">
        <v>75</v>
      </c>
      <c r="C86">
        <v>2755</v>
      </c>
      <c r="D86" s="6" t="s">
        <v>129</v>
      </c>
      <c r="E86" s="13" t="s">
        <v>156</v>
      </c>
      <c r="H86" s="2"/>
      <c r="I86">
        <v>11.5</v>
      </c>
      <c r="J86">
        <v>14</v>
      </c>
      <c r="K86">
        <v>15.1</v>
      </c>
      <c r="L86">
        <v>12</v>
      </c>
      <c r="M86">
        <v>10.7</v>
      </c>
      <c r="N86">
        <v>10</v>
      </c>
      <c r="O86">
        <v>10.4</v>
      </c>
      <c r="P86">
        <v>11.9</v>
      </c>
      <c r="Q86">
        <v>14.1</v>
      </c>
      <c r="R86">
        <v>13.8</v>
      </c>
      <c r="S86">
        <v>13.5</v>
      </c>
      <c r="T86">
        <v>10.3</v>
      </c>
    </row>
    <row r="87" spans="1:20" x14ac:dyDescent="0.25">
      <c r="A87" s="50" t="s">
        <v>0</v>
      </c>
      <c r="B87" t="s">
        <v>76</v>
      </c>
      <c r="C87">
        <v>1071</v>
      </c>
      <c r="D87" s="6" t="s">
        <v>131</v>
      </c>
      <c r="E87" s="13" t="s">
        <v>158</v>
      </c>
      <c r="H87" s="2"/>
      <c r="I87">
        <v>11.2</v>
      </c>
      <c r="J87">
        <v>12.5</v>
      </c>
      <c r="K87">
        <v>12.7</v>
      </c>
      <c r="L87">
        <v>11.6</v>
      </c>
      <c r="M87">
        <v>10.3</v>
      </c>
      <c r="N87">
        <v>9.8000000000000007</v>
      </c>
      <c r="O87">
        <v>10.5</v>
      </c>
      <c r="P87">
        <v>12.3</v>
      </c>
      <c r="Q87">
        <v>14.3</v>
      </c>
      <c r="R87">
        <v>15</v>
      </c>
      <c r="S87">
        <v>12.5</v>
      </c>
      <c r="T87">
        <v>10.199999999999999</v>
      </c>
    </row>
    <row r="88" spans="1:20" x14ac:dyDescent="0.25">
      <c r="A88" s="50" t="s">
        <v>0</v>
      </c>
      <c r="B88" t="s">
        <v>77</v>
      </c>
      <c r="C88">
        <v>1834</v>
      </c>
      <c r="D88" s="6" t="s">
        <v>130</v>
      </c>
      <c r="E88" s="13" t="s">
        <v>157</v>
      </c>
      <c r="H88" s="2"/>
      <c r="I88">
        <v>9.1999999999999993</v>
      </c>
      <c r="J88">
        <v>10.8</v>
      </c>
      <c r="K88">
        <v>11.4</v>
      </c>
      <c r="L88">
        <v>10.9</v>
      </c>
      <c r="M88">
        <v>10</v>
      </c>
      <c r="N88">
        <v>9.6</v>
      </c>
      <c r="O88">
        <v>10.6</v>
      </c>
      <c r="P88">
        <v>12.2</v>
      </c>
      <c r="Q88">
        <v>12.9</v>
      </c>
      <c r="R88">
        <v>13.1</v>
      </c>
      <c r="S88">
        <v>10.6</v>
      </c>
      <c r="T88">
        <v>8.6</v>
      </c>
    </row>
    <row r="89" spans="1:20" x14ac:dyDescent="0.25">
      <c r="A89" s="50" t="s">
        <v>0</v>
      </c>
      <c r="B89" t="s">
        <v>78</v>
      </c>
      <c r="C89">
        <v>1650</v>
      </c>
      <c r="D89" s="6" t="s">
        <v>130</v>
      </c>
      <c r="E89" s="13" t="s">
        <v>157</v>
      </c>
      <c r="H89" s="2"/>
      <c r="I89">
        <v>9.5</v>
      </c>
      <c r="J89">
        <v>10.199999999999999</v>
      </c>
      <c r="K89">
        <v>11.4</v>
      </c>
      <c r="L89">
        <v>9.5</v>
      </c>
      <c r="M89">
        <v>9.4</v>
      </c>
      <c r="N89">
        <v>9.1</v>
      </c>
      <c r="O89">
        <v>10.199999999999999</v>
      </c>
      <c r="P89">
        <v>11.3</v>
      </c>
      <c r="Q89">
        <v>13</v>
      </c>
      <c r="R89">
        <v>13</v>
      </c>
      <c r="S89">
        <v>10.6</v>
      </c>
      <c r="T89">
        <v>8</v>
      </c>
    </row>
    <row r="90" spans="1:20" x14ac:dyDescent="0.25">
      <c r="A90" s="50" t="s">
        <v>0</v>
      </c>
      <c r="B90" t="s">
        <v>124</v>
      </c>
      <c r="C90">
        <v>2617</v>
      </c>
      <c r="D90" s="6" t="s">
        <v>129</v>
      </c>
      <c r="E90" s="13" t="s">
        <v>156</v>
      </c>
      <c r="H90" s="2"/>
      <c r="I90">
        <v>9</v>
      </c>
      <c r="J90">
        <v>10.8</v>
      </c>
      <c r="K90">
        <v>11.9</v>
      </c>
      <c r="L90">
        <v>11.2</v>
      </c>
      <c r="M90">
        <v>9.8000000000000007</v>
      </c>
      <c r="N90">
        <v>9.5</v>
      </c>
      <c r="O90">
        <v>10.6</v>
      </c>
      <c r="P90">
        <v>10.7</v>
      </c>
      <c r="Q90">
        <v>11.2</v>
      </c>
      <c r="R90">
        <v>11.6</v>
      </c>
      <c r="S90">
        <v>9.1999999999999993</v>
      </c>
      <c r="T90">
        <v>9.6</v>
      </c>
    </row>
    <row r="91" spans="1:20" x14ac:dyDescent="0.25">
      <c r="A91" s="50" t="s">
        <v>0</v>
      </c>
      <c r="B91" t="s">
        <v>79</v>
      </c>
      <c r="C91">
        <v>810</v>
      </c>
      <c r="D91" s="6" t="s">
        <v>128</v>
      </c>
      <c r="E91" s="13" t="s">
        <v>155</v>
      </c>
      <c r="H91" s="2"/>
      <c r="I91">
        <v>13.6</v>
      </c>
      <c r="J91">
        <v>13.9</v>
      </c>
      <c r="K91">
        <v>14.2</v>
      </c>
      <c r="L91">
        <v>12.1</v>
      </c>
      <c r="M91">
        <v>10.3</v>
      </c>
      <c r="N91">
        <v>9.3000000000000007</v>
      </c>
      <c r="O91">
        <v>9.9</v>
      </c>
      <c r="P91">
        <v>12.3</v>
      </c>
      <c r="Q91">
        <v>15.2</v>
      </c>
      <c r="R91">
        <v>16.600000000000001</v>
      </c>
      <c r="S91">
        <v>15.3</v>
      </c>
      <c r="T91">
        <v>12.1</v>
      </c>
    </row>
    <row r="92" spans="1:20" x14ac:dyDescent="0.25">
      <c r="A92" s="50" t="s">
        <v>0</v>
      </c>
      <c r="B92" t="s">
        <v>80</v>
      </c>
      <c r="C92">
        <v>2567</v>
      </c>
      <c r="D92" s="6" t="s">
        <v>132</v>
      </c>
      <c r="E92" s="13" t="s">
        <v>159</v>
      </c>
      <c r="H92" s="2"/>
      <c r="I92">
        <v>9.6</v>
      </c>
      <c r="J92">
        <v>12.6</v>
      </c>
      <c r="K92">
        <v>14.3</v>
      </c>
      <c r="L92">
        <v>11.9</v>
      </c>
      <c r="M92">
        <v>10.5</v>
      </c>
      <c r="N92">
        <v>10.199999999999999</v>
      </c>
      <c r="O92">
        <v>11.2</v>
      </c>
      <c r="P92">
        <v>11.9</v>
      </c>
      <c r="Q92">
        <v>13.6</v>
      </c>
      <c r="R92">
        <v>12.4</v>
      </c>
      <c r="S92">
        <v>9.8000000000000007</v>
      </c>
      <c r="T92">
        <v>8.1999999999999993</v>
      </c>
    </row>
    <row r="93" spans="1:20" x14ac:dyDescent="0.25">
      <c r="A93" s="50" t="s">
        <v>0</v>
      </c>
      <c r="B93" t="s">
        <v>81</v>
      </c>
      <c r="C93">
        <v>2378</v>
      </c>
      <c r="D93" s="6" t="s">
        <v>129</v>
      </c>
      <c r="E93" s="13" t="s">
        <v>156</v>
      </c>
      <c r="H93" s="2"/>
      <c r="I93">
        <v>8.1</v>
      </c>
      <c r="J93">
        <v>11.5</v>
      </c>
      <c r="K93">
        <v>12</v>
      </c>
      <c r="L93">
        <v>10.5</v>
      </c>
      <c r="M93">
        <v>10.199999999999999</v>
      </c>
      <c r="N93">
        <v>10.3</v>
      </c>
      <c r="O93">
        <v>11</v>
      </c>
      <c r="P93">
        <v>12.3</v>
      </c>
      <c r="Q93">
        <v>13.1</v>
      </c>
      <c r="R93">
        <v>12.4</v>
      </c>
      <c r="S93">
        <v>8</v>
      </c>
      <c r="T93">
        <v>7.5</v>
      </c>
    </row>
    <row r="94" spans="1:20" x14ac:dyDescent="0.25">
      <c r="A94" s="50" t="s">
        <v>0</v>
      </c>
      <c r="B94" t="s">
        <v>82</v>
      </c>
      <c r="C94">
        <v>2102</v>
      </c>
      <c r="D94" s="6" t="s">
        <v>129</v>
      </c>
      <c r="E94" s="13" t="s">
        <v>156</v>
      </c>
      <c r="H94" s="2"/>
      <c r="I94">
        <v>7.3</v>
      </c>
      <c r="J94">
        <v>9.8000000000000007</v>
      </c>
      <c r="K94">
        <v>10.7</v>
      </c>
      <c r="L94">
        <v>10.3</v>
      </c>
      <c r="M94">
        <v>10</v>
      </c>
      <c r="N94">
        <v>9.6</v>
      </c>
      <c r="O94">
        <v>10.7</v>
      </c>
      <c r="P94">
        <v>11.7</v>
      </c>
      <c r="Q94">
        <v>12.7</v>
      </c>
      <c r="R94">
        <v>12.4</v>
      </c>
      <c r="S94">
        <v>8.5</v>
      </c>
      <c r="T94">
        <v>7.2</v>
      </c>
    </row>
    <row r="95" spans="1:20" x14ac:dyDescent="0.25">
      <c r="A95" s="50" t="s">
        <v>0</v>
      </c>
      <c r="B95" t="s">
        <v>83</v>
      </c>
      <c r="C95">
        <v>2323</v>
      </c>
      <c r="D95" s="6" t="s">
        <v>129</v>
      </c>
      <c r="E95" s="13" t="s">
        <v>156</v>
      </c>
      <c r="H95" s="2"/>
      <c r="I95">
        <v>8</v>
      </c>
      <c r="J95">
        <v>9.6</v>
      </c>
      <c r="K95">
        <v>10.6</v>
      </c>
      <c r="L95">
        <v>10.199999999999999</v>
      </c>
      <c r="M95">
        <v>9.6999999999999993</v>
      </c>
      <c r="N95">
        <v>9.1999999999999993</v>
      </c>
      <c r="O95">
        <v>10.3</v>
      </c>
      <c r="P95">
        <v>11.2</v>
      </c>
      <c r="Q95">
        <v>12.1</v>
      </c>
      <c r="R95">
        <v>12.4</v>
      </c>
      <c r="S95">
        <v>8.4</v>
      </c>
      <c r="T95">
        <v>7.9</v>
      </c>
    </row>
    <row r="96" spans="1:20" x14ac:dyDescent="0.25">
      <c r="A96" s="50" t="s">
        <v>0</v>
      </c>
      <c r="B96" t="s">
        <v>84</v>
      </c>
      <c r="C96">
        <v>2652</v>
      </c>
      <c r="D96" s="6" t="s">
        <v>129</v>
      </c>
      <c r="E96" s="13" t="s">
        <v>156</v>
      </c>
      <c r="H96" s="2"/>
      <c r="I96">
        <v>9.4</v>
      </c>
      <c r="J96">
        <v>10.199999999999999</v>
      </c>
      <c r="K96">
        <v>11.1</v>
      </c>
      <c r="L96">
        <v>10.199999999999999</v>
      </c>
      <c r="M96">
        <v>9.6</v>
      </c>
      <c r="N96">
        <v>9.3000000000000007</v>
      </c>
      <c r="O96">
        <v>10.199999999999999</v>
      </c>
      <c r="P96">
        <v>10.7</v>
      </c>
      <c r="Q96">
        <v>11.6</v>
      </c>
      <c r="R96">
        <v>11.4</v>
      </c>
      <c r="S96">
        <v>10</v>
      </c>
      <c r="T96">
        <v>9.8000000000000007</v>
      </c>
    </row>
    <row r="97" spans="1:20" x14ac:dyDescent="0.25">
      <c r="A97" s="50" t="s">
        <v>0</v>
      </c>
      <c r="B97" t="s">
        <v>126</v>
      </c>
      <c r="C97">
        <v>2345</v>
      </c>
      <c r="D97" s="6" t="s">
        <v>129</v>
      </c>
      <c r="E97" s="13" t="s">
        <v>156</v>
      </c>
      <c r="H97" s="2"/>
      <c r="I97">
        <v>7.9</v>
      </c>
      <c r="J97">
        <v>11.6</v>
      </c>
      <c r="K97">
        <v>12.4</v>
      </c>
      <c r="L97">
        <v>11.2</v>
      </c>
      <c r="M97">
        <v>10.8</v>
      </c>
      <c r="N97">
        <v>10.8</v>
      </c>
      <c r="O97">
        <v>11.8</v>
      </c>
      <c r="P97">
        <v>12.8</v>
      </c>
      <c r="Q97">
        <v>13.7</v>
      </c>
      <c r="R97">
        <v>12.7</v>
      </c>
      <c r="S97">
        <v>9</v>
      </c>
      <c r="T97">
        <v>7.8</v>
      </c>
    </row>
    <row r="98" spans="1:20" x14ac:dyDescent="0.25">
      <c r="A98" s="50" t="s">
        <v>0</v>
      </c>
      <c r="B98" t="s">
        <v>125</v>
      </c>
      <c r="C98">
        <v>2426</v>
      </c>
      <c r="D98" s="6" t="s">
        <v>129</v>
      </c>
      <c r="E98" s="13" t="s">
        <v>156</v>
      </c>
      <c r="H98" s="2"/>
      <c r="I98">
        <v>10.199999999999999</v>
      </c>
      <c r="J98">
        <v>10.4</v>
      </c>
      <c r="K98">
        <v>11.2</v>
      </c>
      <c r="L98">
        <v>11.3</v>
      </c>
      <c r="M98">
        <v>9.3000000000000007</v>
      </c>
      <c r="N98">
        <v>9.8000000000000007</v>
      </c>
      <c r="O98">
        <v>10.7</v>
      </c>
      <c r="P98">
        <v>10.8</v>
      </c>
      <c r="Q98">
        <v>12.3</v>
      </c>
      <c r="R98">
        <v>11.7</v>
      </c>
      <c r="S98">
        <v>10.9</v>
      </c>
      <c r="T98">
        <v>9.9</v>
      </c>
    </row>
    <row r="99" spans="1:20" x14ac:dyDescent="0.25">
      <c r="A99" s="50" t="s">
        <v>0</v>
      </c>
      <c r="B99" t="s">
        <v>85</v>
      </c>
      <c r="C99">
        <v>2751</v>
      </c>
      <c r="D99" s="6" t="s">
        <v>129</v>
      </c>
      <c r="E99" s="13" t="s">
        <v>156</v>
      </c>
      <c r="H99" s="2"/>
      <c r="I99">
        <v>6.9</v>
      </c>
      <c r="J99">
        <v>9.5</v>
      </c>
      <c r="K99">
        <v>11.4</v>
      </c>
      <c r="L99">
        <v>11</v>
      </c>
      <c r="M99">
        <v>10</v>
      </c>
      <c r="N99">
        <v>9.6999999999999993</v>
      </c>
      <c r="O99">
        <v>10.9</v>
      </c>
      <c r="P99">
        <v>11.4</v>
      </c>
      <c r="Q99">
        <v>11.9</v>
      </c>
      <c r="R99">
        <v>10.1</v>
      </c>
      <c r="S99">
        <v>7.6</v>
      </c>
      <c r="T99">
        <v>6</v>
      </c>
    </row>
    <row r="100" spans="1:20" x14ac:dyDescent="0.25">
      <c r="A100" s="50" t="s">
        <v>0</v>
      </c>
      <c r="B100" t="s">
        <v>86</v>
      </c>
      <c r="C100">
        <v>2468</v>
      </c>
      <c r="D100" s="6" t="s">
        <v>129</v>
      </c>
      <c r="E100" s="13" t="s">
        <v>156</v>
      </c>
      <c r="H100" s="2"/>
      <c r="I100">
        <v>6.9</v>
      </c>
      <c r="J100">
        <v>9.5</v>
      </c>
      <c r="K100">
        <v>10.5</v>
      </c>
      <c r="L100">
        <v>9.6</v>
      </c>
      <c r="M100">
        <v>9.5</v>
      </c>
      <c r="N100">
        <v>9.3000000000000007</v>
      </c>
      <c r="O100">
        <v>10</v>
      </c>
      <c r="P100">
        <v>10.9</v>
      </c>
      <c r="Q100">
        <v>12.1</v>
      </c>
      <c r="R100">
        <v>11.9</v>
      </c>
      <c r="S100">
        <v>8.1</v>
      </c>
      <c r="T100">
        <v>8</v>
      </c>
    </row>
    <row r="101" spans="1:20" x14ac:dyDescent="0.25">
      <c r="A101" s="50" t="s">
        <v>0</v>
      </c>
      <c r="B101" t="s">
        <v>87</v>
      </c>
      <c r="C101">
        <v>2371</v>
      </c>
      <c r="D101" s="6" t="s">
        <v>129</v>
      </c>
      <c r="E101" s="13" t="s">
        <v>156</v>
      </c>
      <c r="H101" s="2"/>
      <c r="I101">
        <v>8.5</v>
      </c>
      <c r="J101">
        <v>10.4</v>
      </c>
      <c r="K101">
        <v>11.5</v>
      </c>
      <c r="L101">
        <v>10.1</v>
      </c>
      <c r="M101">
        <v>9.8000000000000007</v>
      </c>
      <c r="N101">
        <v>9.5</v>
      </c>
      <c r="O101">
        <v>10.199999999999999</v>
      </c>
      <c r="P101">
        <v>11.4</v>
      </c>
      <c r="Q101">
        <v>12.5</v>
      </c>
      <c r="R101">
        <v>12</v>
      </c>
      <c r="S101">
        <v>9.6</v>
      </c>
      <c r="T101">
        <v>9</v>
      </c>
    </row>
    <row r="102" spans="1:20" x14ac:dyDescent="0.25">
      <c r="A102" s="50" t="s">
        <v>0</v>
      </c>
      <c r="B102" t="s">
        <v>88</v>
      </c>
      <c r="C102">
        <v>1989</v>
      </c>
      <c r="D102" s="6" t="s">
        <v>130</v>
      </c>
      <c r="E102" s="13" t="s">
        <v>157</v>
      </c>
      <c r="H102" s="2"/>
      <c r="I102">
        <v>9.9</v>
      </c>
      <c r="J102">
        <v>10.9</v>
      </c>
      <c r="K102">
        <v>11.8</v>
      </c>
      <c r="L102">
        <v>10</v>
      </c>
      <c r="M102">
        <v>9.8000000000000007</v>
      </c>
      <c r="N102">
        <v>9.4</v>
      </c>
      <c r="O102">
        <v>10.3</v>
      </c>
      <c r="P102">
        <v>11.6</v>
      </c>
      <c r="Q102">
        <v>13.5</v>
      </c>
      <c r="R102">
        <v>13.9</v>
      </c>
      <c r="S102">
        <v>11.3</v>
      </c>
      <c r="T102">
        <v>8.6999999999999993</v>
      </c>
    </row>
    <row r="103" spans="1:20" x14ac:dyDescent="0.25">
      <c r="A103" s="12" t="s">
        <v>1</v>
      </c>
      <c r="B103" t="s">
        <v>5</v>
      </c>
      <c r="C103">
        <v>729</v>
      </c>
      <c r="D103" s="6" t="s">
        <v>128</v>
      </c>
      <c r="E103" s="13" t="s">
        <v>155</v>
      </c>
      <c r="I103">
        <v>13.8</v>
      </c>
      <c r="J103">
        <v>15.4</v>
      </c>
      <c r="K103">
        <v>14.4</v>
      </c>
      <c r="L103">
        <v>12.2</v>
      </c>
      <c r="M103">
        <v>10.199999999999999</v>
      </c>
      <c r="N103">
        <v>9.1999999999999993</v>
      </c>
      <c r="O103">
        <v>9.6999999999999993</v>
      </c>
      <c r="P103">
        <v>12.3</v>
      </c>
      <c r="Q103">
        <v>15.3</v>
      </c>
      <c r="R103">
        <v>16.399999999999999</v>
      </c>
      <c r="S103">
        <v>15.3</v>
      </c>
      <c r="T103">
        <v>13.7</v>
      </c>
    </row>
    <row r="104" spans="1:20" x14ac:dyDescent="0.25">
      <c r="A104" s="12" t="s">
        <v>1</v>
      </c>
      <c r="B104" t="s">
        <v>6</v>
      </c>
      <c r="C104">
        <v>2559</v>
      </c>
      <c r="D104" s="6" t="s">
        <v>129</v>
      </c>
      <c r="E104" s="13" t="s">
        <v>156</v>
      </c>
      <c r="I104">
        <v>8.4</v>
      </c>
      <c r="J104">
        <v>10.199999999999999</v>
      </c>
      <c r="K104">
        <v>11.1</v>
      </c>
      <c r="L104">
        <v>10.3</v>
      </c>
      <c r="M104">
        <v>9.3000000000000007</v>
      </c>
      <c r="N104">
        <v>9.1</v>
      </c>
      <c r="O104">
        <v>10.199999999999999</v>
      </c>
      <c r="P104">
        <v>10.4</v>
      </c>
      <c r="Q104">
        <v>11</v>
      </c>
      <c r="R104">
        <v>10.199999999999999</v>
      </c>
      <c r="S104">
        <v>8.6</v>
      </c>
      <c r="T104">
        <v>7.8</v>
      </c>
    </row>
    <row r="105" spans="1:20" x14ac:dyDescent="0.25">
      <c r="A105" s="12" t="s">
        <v>1</v>
      </c>
      <c r="B105" t="s">
        <v>4</v>
      </c>
      <c r="C105">
        <v>1688</v>
      </c>
      <c r="D105" s="6" t="s">
        <v>130</v>
      </c>
      <c r="E105" s="13" t="s">
        <v>157</v>
      </c>
      <c r="I105">
        <v>6.6</v>
      </c>
      <c r="J105">
        <v>9.6999999999999993</v>
      </c>
      <c r="K105">
        <v>11.3</v>
      </c>
      <c r="L105">
        <v>11.7</v>
      </c>
      <c r="M105">
        <v>10.8</v>
      </c>
      <c r="N105">
        <v>9.9</v>
      </c>
      <c r="O105">
        <v>11</v>
      </c>
      <c r="P105">
        <v>12.2</v>
      </c>
      <c r="Q105">
        <v>13.2</v>
      </c>
      <c r="R105">
        <v>13</v>
      </c>
      <c r="S105">
        <v>8.6</v>
      </c>
      <c r="T105">
        <v>6.7</v>
      </c>
    </row>
    <row r="106" spans="1:20" x14ac:dyDescent="0.25">
      <c r="A106" s="50" t="s">
        <v>3</v>
      </c>
      <c r="B106" t="s">
        <v>8</v>
      </c>
      <c r="C106">
        <v>729</v>
      </c>
      <c r="D106" s="6" t="s">
        <v>128</v>
      </c>
      <c r="E106" s="13" t="s">
        <v>155</v>
      </c>
      <c r="I106">
        <v>13.8</v>
      </c>
      <c r="J106">
        <v>15.4</v>
      </c>
      <c r="K106">
        <v>14.4</v>
      </c>
      <c r="L106">
        <v>12.2</v>
      </c>
      <c r="M106">
        <v>10.199999999999999</v>
      </c>
      <c r="N106">
        <v>9.1999999999999993</v>
      </c>
      <c r="O106">
        <v>9.6999999999999993</v>
      </c>
      <c r="P106">
        <v>12.3</v>
      </c>
      <c r="Q106">
        <v>15.3</v>
      </c>
      <c r="R106">
        <v>16.399999999999999</v>
      </c>
      <c r="S106">
        <v>15.3</v>
      </c>
      <c r="T106">
        <v>13.7</v>
      </c>
    </row>
    <row r="107" spans="1:20" x14ac:dyDescent="0.25">
      <c r="A107" s="50" t="s">
        <v>3</v>
      </c>
      <c r="B107" t="s">
        <v>7</v>
      </c>
      <c r="C107">
        <v>2559</v>
      </c>
      <c r="D107" s="6" t="s">
        <v>129</v>
      </c>
      <c r="E107" s="13" t="s">
        <v>156</v>
      </c>
      <c r="I107">
        <v>8.4</v>
      </c>
      <c r="J107">
        <v>10.199999999999999</v>
      </c>
      <c r="K107">
        <v>11.1</v>
      </c>
      <c r="L107">
        <v>10.3</v>
      </c>
      <c r="M107">
        <v>9.3000000000000007</v>
      </c>
      <c r="N107">
        <v>9.1</v>
      </c>
      <c r="O107">
        <v>10.199999999999999</v>
      </c>
      <c r="P107">
        <v>10.4</v>
      </c>
      <c r="Q107">
        <v>11</v>
      </c>
      <c r="R107">
        <v>10.199999999999999</v>
      </c>
      <c r="S107">
        <v>8.6</v>
      </c>
      <c r="T107">
        <v>7.8</v>
      </c>
    </row>
    <row r="108" spans="1:20" x14ac:dyDescent="0.25">
      <c r="A108" s="50" t="s">
        <v>3</v>
      </c>
      <c r="B108" t="s">
        <v>10</v>
      </c>
      <c r="C108">
        <v>1688</v>
      </c>
      <c r="D108" s="6" t="s">
        <v>130</v>
      </c>
      <c r="E108" s="13" t="s">
        <v>157</v>
      </c>
      <c r="I108">
        <v>6.6</v>
      </c>
      <c r="J108">
        <v>9.6999999999999993</v>
      </c>
      <c r="K108">
        <v>11.3</v>
      </c>
      <c r="L108">
        <v>11.7</v>
      </c>
      <c r="M108">
        <v>10.8</v>
      </c>
      <c r="N108">
        <v>9.9</v>
      </c>
      <c r="O108">
        <v>11</v>
      </c>
      <c r="P108">
        <v>12.2</v>
      </c>
      <c r="Q108">
        <v>13.2</v>
      </c>
      <c r="R108">
        <v>13</v>
      </c>
      <c r="S108">
        <v>8.6</v>
      </c>
      <c r="T108">
        <v>6.7</v>
      </c>
    </row>
    <row r="109" spans="1:20" x14ac:dyDescent="0.25">
      <c r="A109" s="50" t="s">
        <v>3</v>
      </c>
      <c r="B109" t="s">
        <v>9</v>
      </c>
      <c r="C109">
        <v>2850</v>
      </c>
      <c r="D109" s="6" t="s">
        <v>129</v>
      </c>
      <c r="E109" s="13" t="s">
        <v>156</v>
      </c>
      <c r="I109">
        <v>10.3</v>
      </c>
      <c r="J109">
        <v>11.6</v>
      </c>
      <c r="K109">
        <v>12.1</v>
      </c>
      <c r="L109">
        <v>10.4</v>
      </c>
      <c r="M109">
        <v>9.3000000000000007</v>
      </c>
      <c r="N109">
        <v>9.1</v>
      </c>
      <c r="O109">
        <v>9.8000000000000007</v>
      </c>
      <c r="P109">
        <v>10.3</v>
      </c>
      <c r="Q109">
        <v>11</v>
      </c>
      <c r="R109">
        <v>10.8</v>
      </c>
      <c r="S109">
        <v>11.2</v>
      </c>
      <c r="T109">
        <v>10.199999999999999</v>
      </c>
    </row>
    <row r="110" spans="1:20" x14ac:dyDescent="0.25">
      <c r="A110" s="12" t="s">
        <v>174</v>
      </c>
      <c r="B110" t="s">
        <v>427</v>
      </c>
      <c r="C110">
        <v>2921</v>
      </c>
      <c r="D110" s="6"/>
      <c r="E110" s="13" t="s">
        <v>428</v>
      </c>
      <c r="I110" s="200">
        <v>3.8016000000000001</v>
      </c>
      <c r="J110" s="200">
        <v>7.4304000000000006</v>
      </c>
      <c r="K110" s="200">
        <v>8.8127999999999993</v>
      </c>
      <c r="L110" s="200">
        <v>11.5776</v>
      </c>
      <c r="M110" s="200">
        <v>11.750399999999999</v>
      </c>
      <c r="N110" s="200">
        <v>10.281599999999999</v>
      </c>
      <c r="O110" s="200">
        <v>10.6272</v>
      </c>
      <c r="P110" s="200">
        <v>10.8864</v>
      </c>
      <c r="Q110" s="200">
        <v>9.5040000000000013</v>
      </c>
      <c r="R110" s="200">
        <v>7.4304000000000006</v>
      </c>
      <c r="S110" s="200">
        <v>4.8384</v>
      </c>
      <c r="T110" s="200">
        <v>2.3328000000000002</v>
      </c>
    </row>
    <row r="111" spans="1:20" x14ac:dyDescent="0.25">
      <c r="A111" s="12" t="s">
        <v>174</v>
      </c>
      <c r="B111" t="s">
        <v>429</v>
      </c>
      <c r="C111">
        <v>3172</v>
      </c>
      <c r="D111" s="6"/>
      <c r="E111" s="13" t="s">
        <v>430</v>
      </c>
      <c r="I111" s="200">
        <v>3.456</v>
      </c>
      <c r="J111" s="200">
        <v>6.5664000000000007</v>
      </c>
      <c r="K111" s="200">
        <v>7.3440000000000003</v>
      </c>
      <c r="L111" s="200">
        <v>9.9359999999999999</v>
      </c>
      <c r="M111" s="200">
        <v>10.6272</v>
      </c>
      <c r="N111" s="200">
        <v>9.072000000000001</v>
      </c>
      <c r="O111" s="200">
        <v>9.7632000000000012</v>
      </c>
      <c r="P111" s="200">
        <v>10.1088</v>
      </c>
      <c r="Q111" s="200">
        <v>8.5535999999999994</v>
      </c>
      <c r="R111" s="200">
        <v>6.9984000000000002</v>
      </c>
      <c r="S111" s="200">
        <v>4.5792000000000002</v>
      </c>
      <c r="T111" s="200">
        <v>2.3328000000000002</v>
      </c>
    </row>
    <row r="112" spans="1:20" x14ac:dyDescent="0.25">
      <c r="A112" s="12" t="s">
        <v>174</v>
      </c>
      <c r="B112" t="s">
        <v>431</v>
      </c>
      <c r="C112">
        <v>3193</v>
      </c>
      <c r="D112" s="6"/>
      <c r="E112" s="13" t="s">
        <v>432</v>
      </c>
      <c r="I112" s="200">
        <v>2.5055999999999998</v>
      </c>
      <c r="J112" s="200">
        <v>5.8751999999999995</v>
      </c>
      <c r="K112" s="200">
        <v>8.4672000000000001</v>
      </c>
      <c r="L112" s="200">
        <v>11.404800000000002</v>
      </c>
      <c r="M112" s="200">
        <v>12.3552</v>
      </c>
      <c r="N112" s="200">
        <v>10.8864</v>
      </c>
      <c r="O112" s="200">
        <v>11.491200000000001</v>
      </c>
      <c r="P112" s="200">
        <v>11.664000000000001</v>
      </c>
      <c r="Q112" s="200">
        <v>10.281599999999999</v>
      </c>
      <c r="R112" s="200">
        <v>7.5168000000000008</v>
      </c>
      <c r="S112" s="200">
        <v>4.4927999999999999</v>
      </c>
      <c r="T112" s="200">
        <v>2.4192</v>
      </c>
    </row>
    <row r="113" spans="1:20" x14ac:dyDescent="0.25">
      <c r="A113" s="12" t="s">
        <v>174</v>
      </c>
      <c r="B113" t="s">
        <v>433</v>
      </c>
      <c r="C113">
        <v>3222</v>
      </c>
      <c r="D113" s="6"/>
      <c r="E113" s="13" t="s">
        <v>434</v>
      </c>
      <c r="I113" s="200">
        <v>3.5424000000000002</v>
      </c>
      <c r="J113" s="200">
        <v>6.9119999999999999</v>
      </c>
      <c r="K113" s="200">
        <v>8.2080000000000002</v>
      </c>
      <c r="L113" s="200">
        <v>9.9359999999999999</v>
      </c>
      <c r="M113" s="200">
        <v>10.540800000000001</v>
      </c>
      <c r="N113" s="200">
        <v>9.3312000000000008</v>
      </c>
      <c r="O113" s="200">
        <v>10.368</v>
      </c>
      <c r="P113" s="200">
        <v>10.972800000000001</v>
      </c>
      <c r="Q113" s="200">
        <v>9.5040000000000013</v>
      </c>
      <c r="R113" s="200">
        <v>7.7760000000000007</v>
      </c>
      <c r="S113" s="200">
        <v>4.5792000000000002</v>
      </c>
      <c r="T113" s="200">
        <v>2.5920000000000001</v>
      </c>
    </row>
    <row r="114" spans="1:20" x14ac:dyDescent="0.25">
      <c r="A114" t="s">
        <v>174</v>
      </c>
      <c r="B114" t="s">
        <v>435</v>
      </c>
      <c r="C114">
        <v>3150</v>
      </c>
      <c r="E114" t="s">
        <v>436</v>
      </c>
      <c r="I114" s="200">
        <v>3.9744000000000006</v>
      </c>
      <c r="J114" s="200">
        <v>7.0848000000000004</v>
      </c>
      <c r="K114" s="200">
        <v>8.0352000000000015</v>
      </c>
      <c r="L114" s="200">
        <v>10.022399999999999</v>
      </c>
      <c r="M114" s="200">
        <v>10.8</v>
      </c>
      <c r="N114" s="200">
        <v>9.5904000000000007</v>
      </c>
      <c r="O114" s="200">
        <v>10.1952</v>
      </c>
      <c r="P114" s="200">
        <v>10.540800000000001</v>
      </c>
      <c r="Q114" s="200">
        <v>8.9855999999999998</v>
      </c>
      <c r="R114" s="200">
        <v>7.5168000000000008</v>
      </c>
      <c r="S114" s="200">
        <v>4.9248000000000003</v>
      </c>
      <c r="T114" s="200">
        <v>2.5920000000000001</v>
      </c>
    </row>
    <row r="115" spans="1:20" x14ac:dyDescent="0.25">
      <c r="A115" t="s">
        <v>174</v>
      </c>
      <c r="B115" t="s">
        <v>437</v>
      </c>
      <c r="C115">
        <v>3466</v>
      </c>
      <c r="E115" t="s">
        <v>438</v>
      </c>
      <c r="I115" s="200">
        <v>4.32</v>
      </c>
      <c r="J115" s="200">
        <v>6.9119999999999999</v>
      </c>
      <c r="K115" s="200">
        <v>8.2943999999999996</v>
      </c>
      <c r="L115" s="200">
        <v>9.5040000000000013</v>
      </c>
      <c r="M115" s="200">
        <v>9.9359999999999999</v>
      </c>
      <c r="N115" s="200">
        <v>9.1584000000000003</v>
      </c>
      <c r="O115" s="200">
        <v>9.7632000000000012</v>
      </c>
      <c r="P115" s="200">
        <v>9.9359999999999999</v>
      </c>
      <c r="Q115" s="200">
        <v>8.5535999999999994</v>
      </c>
      <c r="R115" s="200">
        <v>7.3440000000000003</v>
      </c>
      <c r="S115" s="200">
        <v>4.32</v>
      </c>
      <c r="T115" s="200">
        <v>2.7648000000000001</v>
      </c>
    </row>
    <row r="116" spans="1:20" x14ac:dyDescent="0.25">
      <c r="A116" t="s">
        <v>174</v>
      </c>
      <c r="B116" t="s">
        <v>439</v>
      </c>
      <c r="C116">
        <v>3100</v>
      </c>
      <c r="E116" t="s">
        <v>440</v>
      </c>
      <c r="I116" s="200">
        <v>3.6288</v>
      </c>
      <c r="J116" s="200">
        <v>6.9119999999999999</v>
      </c>
      <c r="K116" s="200">
        <v>7.1711999999999998</v>
      </c>
      <c r="L116" s="200">
        <v>9.4176000000000002</v>
      </c>
      <c r="M116" s="200">
        <v>9.5904000000000007</v>
      </c>
      <c r="N116" s="200">
        <v>8.64</v>
      </c>
      <c r="O116" s="200">
        <v>9.3312000000000008</v>
      </c>
      <c r="P116" s="200">
        <v>9.5040000000000013</v>
      </c>
      <c r="Q116" s="200">
        <v>8.2080000000000002</v>
      </c>
      <c r="R116" s="200">
        <v>7.3440000000000003</v>
      </c>
      <c r="S116" s="200">
        <v>4.4927999999999999</v>
      </c>
      <c r="T116" s="200">
        <v>2.2464</v>
      </c>
    </row>
    <row r="117" spans="1:20" x14ac:dyDescent="0.25">
      <c r="A117" t="s">
        <v>174</v>
      </c>
      <c r="B117" t="s">
        <v>441</v>
      </c>
      <c r="C117">
        <v>3047</v>
      </c>
      <c r="E117" t="s">
        <v>442</v>
      </c>
      <c r="I117" s="200">
        <v>3.5424000000000002</v>
      </c>
      <c r="J117" s="200">
        <v>7.1711999999999998</v>
      </c>
      <c r="K117" s="200">
        <v>8.5535999999999994</v>
      </c>
      <c r="L117" s="200">
        <v>9.9359999999999999</v>
      </c>
      <c r="M117" s="200">
        <v>9.9359999999999999</v>
      </c>
      <c r="N117" s="200">
        <v>9.3312000000000008</v>
      </c>
      <c r="O117" s="200">
        <v>10.1088</v>
      </c>
      <c r="P117" s="200">
        <v>10.4544</v>
      </c>
      <c r="Q117" s="200">
        <v>9.5904000000000007</v>
      </c>
      <c r="R117" s="200">
        <v>6.9119999999999999</v>
      </c>
      <c r="S117" s="200">
        <v>4.2336</v>
      </c>
      <c r="T117" s="200">
        <v>2.6783999999999999</v>
      </c>
    </row>
    <row r="118" spans="1:20" x14ac:dyDescent="0.25">
      <c r="A118" t="s">
        <v>174</v>
      </c>
      <c r="B118" t="s">
        <v>443</v>
      </c>
      <c r="C118">
        <v>3160</v>
      </c>
      <c r="E118" t="s">
        <v>444</v>
      </c>
      <c r="I118" s="200">
        <v>5.9615999999999998</v>
      </c>
      <c r="J118" s="200">
        <v>9.4176000000000002</v>
      </c>
      <c r="K118" s="200">
        <v>9.3312000000000008</v>
      </c>
      <c r="L118" s="200">
        <v>9.9359999999999999</v>
      </c>
      <c r="M118" s="200">
        <v>10.4544</v>
      </c>
      <c r="N118" s="200">
        <v>9.2447999999999997</v>
      </c>
      <c r="O118" s="200">
        <v>9.8496000000000006</v>
      </c>
      <c r="P118" s="200">
        <v>11.1456</v>
      </c>
      <c r="Q118" s="200">
        <v>9.7632000000000012</v>
      </c>
      <c r="R118" s="200">
        <v>9.072000000000001</v>
      </c>
      <c r="S118" s="200">
        <v>5.7888000000000002</v>
      </c>
      <c r="T118" s="200">
        <v>4.2336</v>
      </c>
    </row>
    <row r="119" spans="1:20" x14ac:dyDescent="0.25">
      <c r="A119" t="s">
        <v>174</v>
      </c>
      <c r="B119" t="s">
        <v>445</v>
      </c>
      <c r="C119">
        <v>3954</v>
      </c>
      <c r="E119" t="s">
        <v>446</v>
      </c>
      <c r="I119" s="200">
        <v>6.2207999999999997</v>
      </c>
      <c r="J119" s="200">
        <v>9.1584000000000003</v>
      </c>
      <c r="K119" s="200">
        <v>9.7632000000000012</v>
      </c>
      <c r="L119" s="200">
        <v>9.8496000000000006</v>
      </c>
      <c r="M119" s="200">
        <v>9.1584000000000003</v>
      </c>
      <c r="N119" s="200">
        <v>7.9488000000000012</v>
      </c>
      <c r="O119" s="200">
        <v>8.7263999999999999</v>
      </c>
      <c r="P119" s="200">
        <v>9.5040000000000013</v>
      </c>
      <c r="Q119" s="200">
        <v>9.5040000000000013</v>
      </c>
      <c r="R119" s="200">
        <v>10.022399999999999</v>
      </c>
      <c r="S119" s="200">
        <v>6.2207999999999997</v>
      </c>
      <c r="T119" s="200">
        <v>4.1471999999999998</v>
      </c>
    </row>
    <row r="120" spans="1:20" x14ac:dyDescent="0.25">
      <c r="A120" t="s">
        <v>174</v>
      </c>
      <c r="B120" t="s">
        <v>447</v>
      </c>
      <c r="C120">
        <v>3112</v>
      </c>
      <c r="E120" t="s">
        <v>448</v>
      </c>
      <c r="I120" s="200">
        <v>4.0607999999999995</v>
      </c>
      <c r="J120" s="200">
        <v>7.8624000000000009</v>
      </c>
      <c r="K120" s="200">
        <v>8.8127999999999993</v>
      </c>
      <c r="L120" s="200">
        <v>10.1088</v>
      </c>
      <c r="M120" s="200">
        <v>10.1952</v>
      </c>
      <c r="N120" s="200">
        <v>9.5040000000000013</v>
      </c>
      <c r="O120" s="200">
        <v>10.281599999999999</v>
      </c>
      <c r="P120" s="200">
        <v>10.4544</v>
      </c>
      <c r="Q120" s="200">
        <v>10.368</v>
      </c>
      <c r="R120" s="200">
        <v>7.9488000000000012</v>
      </c>
      <c r="S120" s="200">
        <v>5.0111999999999997</v>
      </c>
      <c r="T120" s="200">
        <v>3.1103999999999998</v>
      </c>
    </row>
    <row r="121" spans="1:20" x14ac:dyDescent="0.25">
      <c r="A121" t="s">
        <v>174</v>
      </c>
      <c r="B121" t="s">
        <v>449</v>
      </c>
      <c r="C121">
        <v>3147</v>
      </c>
      <c r="E121" t="s">
        <v>440</v>
      </c>
      <c r="I121" s="200">
        <v>3.8016000000000001</v>
      </c>
      <c r="J121" s="200">
        <v>7.6896000000000004</v>
      </c>
      <c r="K121" s="200">
        <v>8.2080000000000002</v>
      </c>
      <c r="L121" s="200">
        <v>9.8496000000000006</v>
      </c>
      <c r="M121" s="200">
        <v>9.9359999999999999</v>
      </c>
      <c r="N121" s="200">
        <v>9.2447999999999997</v>
      </c>
      <c r="O121" s="200">
        <v>10.1088</v>
      </c>
      <c r="P121" s="200">
        <v>10.281599999999999</v>
      </c>
      <c r="Q121" s="200">
        <v>10.1088</v>
      </c>
      <c r="R121" s="200">
        <v>7.6032000000000002</v>
      </c>
      <c r="S121" s="200">
        <v>5.0975999999999999</v>
      </c>
      <c r="T121" s="200">
        <v>2.9375999999999998</v>
      </c>
    </row>
    <row r="122" spans="1:20" x14ac:dyDescent="0.25">
      <c r="A122" t="s">
        <v>174</v>
      </c>
      <c r="B122" t="s">
        <v>450</v>
      </c>
      <c r="C122">
        <v>3053</v>
      </c>
      <c r="E122" t="s">
        <v>451</v>
      </c>
      <c r="I122" s="200">
        <v>4.7520000000000007</v>
      </c>
      <c r="J122" s="200">
        <v>7.7760000000000007</v>
      </c>
      <c r="K122" s="200">
        <v>9.1584000000000003</v>
      </c>
      <c r="L122" s="200">
        <v>9.4176000000000002</v>
      </c>
      <c r="M122" s="200">
        <v>9.4176000000000002</v>
      </c>
      <c r="N122" s="200">
        <v>9.5904000000000007</v>
      </c>
      <c r="O122" s="200">
        <v>10.1952</v>
      </c>
      <c r="P122" s="200">
        <v>11.1456</v>
      </c>
      <c r="Q122" s="200">
        <v>10.972800000000001</v>
      </c>
      <c r="R122" s="200">
        <v>8.8992000000000004</v>
      </c>
      <c r="S122" s="200">
        <v>6.3936000000000002</v>
      </c>
      <c r="T122" s="200">
        <v>4.4927999999999999</v>
      </c>
    </row>
    <row r="123" spans="1:20" x14ac:dyDescent="0.25">
      <c r="A123" t="s">
        <v>174</v>
      </c>
      <c r="B123" t="s">
        <v>452</v>
      </c>
      <c r="C123">
        <v>3275</v>
      </c>
      <c r="E123" t="s">
        <v>434</v>
      </c>
      <c r="I123" s="200">
        <v>5.0111999999999997</v>
      </c>
      <c r="J123" s="200">
        <v>8.64</v>
      </c>
      <c r="K123" s="200">
        <v>9.5904000000000007</v>
      </c>
      <c r="L123" s="200">
        <v>10.1088</v>
      </c>
      <c r="M123" s="200">
        <v>10.022399999999999</v>
      </c>
      <c r="N123" s="200">
        <v>9.3312000000000008</v>
      </c>
      <c r="O123" s="200">
        <v>10.022399999999999</v>
      </c>
      <c r="P123" s="200">
        <v>10.7136</v>
      </c>
      <c r="Q123" s="200">
        <v>10.7136</v>
      </c>
      <c r="R123" s="200">
        <v>9.2447999999999997</v>
      </c>
      <c r="S123" s="200">
        <v>5.8751999999999995</v>
      </c>
      <c r="T123" s="200">
        <v>3.9744000000000006</v>
      </c>
    </row>
    <row r="124" spans="1:20" x14ac:dyDescent="0.25">
      <c r="A124" t="s">
        <v>174</v>
      </c>
      <c r="B124" t="s">
        <v>453</v>
      </c>
      <c r="C124">
        <v>3773</v>
      </c>
      <c r="E124" t="s">
        <v>454</v>
      </c>
      <c r="I124" s="200">
        <v>9.072000000000001</v>
      </c>
      <c r="J124" s="200">
        <v>10.972800000000001</v>
      </c>
      <c r="K124" s="200">
        <v>11.1456</v>
      </c>
      <c r="L124" s="200">
        <v>10.368</v>
      </c>
      <c r="M124" s="200">
        <v>9.5904000000000007</v>
      </c>
      <c r="N124" s="200">
        <v>9.072000000000001</v>
      </c>
      <c r="O124" s="200">
        <v>9.9359999999999999</v>
      </c>
      <c r="P124" s="200">
        <v>10.6272</v>
      </c>
      <c r="Q124" s="200">
        <v>11.232000000000001</v>
      </c>
      <c r="R124" s="200">
        <v>11.491200000000001</v>
      </c>
      <c r="S124" s="200">
        <v>9.1584000000000003</v>
      </c>
      <c r="T124" s="200">
        <v>7.6896000000000004</v>
      </c>
    </row>
    <row r="125" spans="1:20" x14ac:dyDescent="0.25">
      <c r="I125" s="200"/>
      <c r="J125" s="200"/>
      <c r="K125" s="200"/>
      <c r="L125" s="200"/>
      <c r="M125" s="200"/>
      <c r="N125" s="200"/>
      <c r="O125" s="200"/>
      <c r="P125" s="200"/>
      <c r="Q125" s="200"/>
      <c r="R125" s="200"/>
      <c r="S125" s="200"/>
      <c r="T125" s="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J108"/>
  <sheetViews>
    <sheetView topLeftCell="A79" workbookViewId="0">
      <selection activeCell="O109" sqref="O109"/>
    </sheetView>
  </sheetViews>
  <sheetFormatPr defaultRowHeight="15" x14ac:dyDescent="0.25"/>
  <cols>
    <col min="2" max="2" width="15.28515625" customWidth="1"/>
    <col min="3" max="3" width="15.85546875" customWidth="1"/>
    <col min="4" max="4" width="12.7109375" customWidth="1"/>
    <col min="5" max="5" width="12.5703125" customWidth="1"/>
    <col min="6" max="6" width="12.7109375" customWidth="1"/>
    <col min="8" max="8" width="13.28515625" customWidth="1"/>
    <col min="9" max="9" width="11.7109375" customWidth="1"/>
  </cols>
  <sheetData>
    <row r="1" spans="1:10" ht="60" x14ac:dyDescent="0.25">
      <c r="A1" s="108" t="s">
        <v>187</v>
      </c>
      <c r="B1" s="108" t="s">
        <v>11</v>
      </c>
      <c r="C1" s="108" t="s">
        <v>239</v>
      </c>
      <c r="D1" s="109" t="s">
        <v>97</v>
      </c>
      <c r="E1" s="109" t="s">
        <v>240</v>
      </c>
      <c r="F1" s="109" t="s">
        <v>241</v>
      </c>
      <c r="G1" s="109" t="s">
        <v>193</v>
      </c>
      <c r="H1" s="109" t="s">
        <v>242</v>
      </c>
      <c r="I1" s="109" t="s">
        <v>137</v>
      </c>
      <c r="J1" s="109" t="s">
        <v>161</v>
      </c>
    </row>
    <row r="2" spans="1:10" x14ac:dyDescent="0.25">
      <c r="A2" s="27" t="s">
        <v>0</v>
      </c>
      <c r="B2" s="14" t="s">
        <v>89</v>
      </c>
      <c r="C2" s="14" t="s">
        <v>90</v>
      </c>
      <c r="D2" s="14">
        <v>1.48</v>
      </c>
      <c r="E2" s="15">
        <v>1.8</v>
      </c>
      <c r="F2" s="14">
        <v>2.04</v>
      </c>
      <c r="G2" s="14">
        <v>0.35</v>
      </c>
      <c r="H2" s="14">
        <v>4.9000000000000004</v>
      </c>
      <c r="I2" s="14">
        <v>0.08</v>
      </c>
      <c r="J2" s="15">
        <v>3.8</v>
      </c>
    </row>
    <row r="3" spans="1:10" x14ac:dyDescent="0.25">
      <c r="A3" s="27" t="s">
        <v>0</v>
      </c>
      <c r="B3" s="14" t="s">
        <v>89</v>
      </c>
      <c r="C3" s="14" t="s">
        <v>167</v>
      </c>
      <c r="D3" s="14">
        <v>1.48</v>
      </c>
      <c r="E3" s="15">
        <v>1.8</v>
      </c>
      <c r="F3" s="14">
        <v>2.04</v>
      </c>
      <c r="G3" s="14">
        <v>0.47</v>
      </c>
      <c r="H3" s="14">
        <v>4.9000000000000004</v>
      </c>
      <c r="I3" s="14">
        <v>0.08</v>
      </c>
      <c r="J3" s="15">
        <v>3.8</v>
      </c>
    </row>
    <row r="4" spans="1:10" x14ac:dyDescent="0.25">
      <c r="A4" s="27" t="s">
        <v>0</v>
      </c>
      <c r="B4" s="14" t="s">
        <v>89</v>
      </c>
      <c r="C4" s="14" t="s">
        <v>168</v>
      </c>
      <c r="D4" s="14">
        <v>1.1499999999999999</v>
      </c>
      <c r="E4" s="15">
        <v>1.8</v>
      </c>
      <c r="F4" s="14">
        <v>1.81</v>
      </c>
      <c r="G4" s="14">
        <v>0.46</v>
      </c>
      <c r="H4" s="14">
        <v>4.9000000000000004</v>
      </c>
      <c r="I4" s="14">
        <v>0.09</v>
      </c>
      <c r="J4" s="15">
        <v>3.5</v>
      </c>
    </row>
    <row r="5" spans="1:10" x14ac:dyDescent="0.25">
      <c r="A5" s="27" t="s">
        <v>0</v>
      </c>
      <c r="B5" s="14" t="s">
        <v>89</v>
      </c>
      <c r="C5" s="14" t="s">
        <v>169</v>
      </c>
      <c r="D5" s="14">
        <v>1.76</v>
      </c>
      <c r="E5" s="15">
        <v>1.85</v>
      </c>
      <c r="F5" s="15">
        <v>1.3</v>
      </c>
      <c r="G5" s="14">
        <v>0.46</v>
      </c>
      <c r="H5" s="14">
        <v>4.9000000000000004</v>
      </c>
      <c r="I5" s="14">
        <v>0.1</v>
      </c>
      <c r="J5" s="15">
        <v>3.2</v>
      </c>
    </row>
    <row r="6" spans="1:10" x14ac:dyDescent="0.25">
      <c r="A6" s="27" t="s">
        <v>0</v>
      </c>
      <c r="B6" s="14" t="s">
        <v>89</v>
      </c>
      <c r="C6" s="14" t="s">
        <v>170</v>
      </c>
      <c r="D6" s="14">
        <v>1.76</v>
      </c>
      <c r="E6" s="15">
        <v>1.85</v>
      </c>
      <c r="F6" s="15">
        <v>1.3</v>
      </c>
      <c r="G6" s="14">
        <v>0.46</v>
      </c>
      <c r="H6" s="14">
        <v>5.7</v>
      </c>
      <c r="I6" s="14">
        <v>0.1</v>
      </c>
      <c r="J6" s="15">
        <v>3</v>
      </c>
    </row>
    <row r="7" spans="1:10" x14ac:dyDescent="0.25">
      <c r="A7" s="27" t="s">
        <v>0</v>
      </c>
      <c r="B7" s="14" t="s">
        <v>89</v>
      </c>
      <c r="C7" s="14" t="s">
        <v>171</v>
      </c>
      <c r="D7" s="15">
        <v>0.8</v>
      </c>
      <c r="E7" s="15">
        <v>1.01</v>
      </c>
      <c r="F7" s="15">
        <v>0.98</v>
      </c>
      <c r="G7" s="14">
        <v>0.37</v>
      </c>
      <c r="H7" s="16">
        <v>3.7</v>
      </c>
      <c r="I7" s="14">
        <v>0.1</v>
      </c>
      <c r="J7" s="15">
        <v>2.7</v>
      </c>
    </row>
    <row r="8" spans="1:10" x14ac:dyDescent="0.25">
      <c r="A8" s="27" t="s">
        <v>0</v>
      </c>
      <c r="B8" s="14" t="s">
        <v>89</v>
      </c>
      <c r="C8" s="14" t="s">
        <v>172</v>
      </c>
      <c r="D8" s="14">
        <v>0.61</v>
      </c>
      <c r="E8" s="15">
        <v>0.7</v>
      </c>
      <c r="F8" s="15">
        <v>0.77</v>
      </c>
      <c r="G8" s="14">
        <v>0.43</v>
      </c>
      <c r="H8" s="16">
        <v>3.7</v>
      </c>
      <c r="I8" s="14">
        <v>0.125</v>
      </c>
      <c r="J8" s="15">
        <v>3</v>
      </c>
    </row>
    <row r="9" spans="1:10" x14ac:dyDescent="0.25">
      <c r="A9" s="27" t="s">
        <v>0</v>
      </c>
      <c r="B9" s="14" t="s">
        <v>89</v>
      </c>
      <c r="C9" s="14" t="s">
        <v>173</v>
      </c>
      <c r="D9" s="14">
        <v>0.34</v>
      </c>
      <c r="E9" s="15">
        <v>0.3</v>
      </c>
      <c r="F9" s="15">
        <v>0.33</v>
      </c>
      <c r="G9" s="15">
        <v>0.4</v>
      </c>
      <c r="H9" s="16">
        <v>2.4</v>
      </c>
      <c r="I9" s="14">
        <v>0.125</v>
      </c>
      <c r="J9" s="15">
        <v>3</v>
      </c>
    </row>
    <row r="10" spans="1:10" x14ac:dyDescent="0.25">
      <c r="A10" s="27" t="s">
        <v>0</v>
      </c>
      <c r="B10" s="25" t="s">
        <v>194</v>
      </c>
      <c r="C10" s="25" t="s">
        <v>90</v>
      </c>
      <c r="D10" s="25">
        <v>1.48</v>
      </c>
      <c r="E10" s="26">
        <v>1.8</v>
      </c>
      <c r="F10" s="25">
        <v>2.04</v>
      </c>
      <c r="G10" s="25">
        <v>0.77</v>
      </c>
      <c r="H10" s="25">
        <v>4.9000000000000004</v>
      </c>
      <c r="I10" s="25">
        <v>0.08</v>
      </c>
      <c r="J10" s="26">
        <v>3.8</v>
      </c>
    </row>
    <row r="11" spans="1:10" x14ac:dyDescent="0.25">
      <c r="A11" s="27" t="s">
        <v>0</v>
      </c>
      <c r="B11" s="25" t="s">
        <v>194</v>
      </c>
      <c r="C11" s="25" t="s">
        <v>167</v>
      </c>
      <c r="D11" s="25">
        <v>1.48</v>
      </c>
      <c r="E11" s="26">
        <v>1.8</v>
      </c>
      <c r="F11" s="25">
        <v>2.04</v>
      </c>
      <c r="G11" s="25">
        <v>0.82</v>
      </c>
      <c r="H11" s="25">
        <v>4.9000000000000004</v>
      </c>
      <c r="I11" s="25">
        <v>0.08</v>
      </c>
      <c r="J11" s="26">
        <v>3.8</v>
      </c>
    </row>
    <row r="12" spans="1:10" x14ac:dyDescent="0.25">
      <c r="A12" s="27" t="s">
        <v>0</v>
      </c>
      <c r="B12" s="25" t="s">
        <v>194</v>
      </c>
      <c r="C12" s="25" t="s">
        <v>168</v>
      </c>
      <c r="D12" s="25">
        <v>1.1499999999999999</v>
      </c>
      <c r="E12" s="26">
        <v>1.8</v>
      </c>
      <c r="F12" s="25">
        <v>1.81</v>
      </c>
      <c r="G12" s="25">
        <v>0.81</v>
      </c>
      <c r="H12" s="25">
        <v>4.9000000000000004</v>
      </c>
      <c r="I12" s="25">
        <v>0.09</v>
      </c>
      <c r="J12" s="26">
        <v>3.5</v>
      </c>
    </row>
    <row r="13" spans="1:10" x14ac:dyDescent="0.25">
      <c r="A13" s="27" t="s">
        <v>0</v>
      </c>
      <c r="B13" s="25" t="s">
        <v>194</v>
      </c>
      <c r="C13" s="25" t="s">
        <v>169</v>
      </c>
      <c r="D13" s="25">
        <v>1.76</v>
      </c>
      <c r="E13" s="26">
        <v>1.85</v>
      </c>
      <c r="F13" s="26">
        <v>1.3</v>
      </c>
      <c r="G13" s="25">
        <v>0.75</v>
      </c>
      <c r="H13" s="25">
        <v>4.9000000000000004</v>
      </c>
      <c r="I13" s="25">
        <v>0.1</v>
      </c>
      <c r="J13" s="26">
        <v>3.2</v>
      </c>
    </row>
    <row r="14" spans="1:10" x14ac:dyDescent="0.25">
      <c r="A14" s="27" t="s">
        <v>0</v>
      </c>
      <c r="B14" s="25" t="s">
        <v>194</v>
      </c>
      <c r="C14" s="25" t="s">
        <v>170</v>
      </c>
      <c r="D14" s="25">
        <v>1.76</v>
      </c>
      <c r="E14" s="26">
        <v>1.85</v>
      </c>
      <c r="F14" s="26">
        <v>1.3</v>
      </c>
      <c r="G14" s="25">
        <v>0.73</v>
      </c>
      <c r="H14" s="25">
        <v>5.7</v>
      </c>
      <c r="I14" s="25">
        <v>0.1</v>
      </c>
      <c r="J14" s="26">
        <v>3</v>
      </c>
    </row>
    <row r="15" spans="1:10" x14ac:dyDescent="0.25">
      <c r="A15" s="27" t="s">
        <v>0</v>
      </c>
      <c r="B15" s="25" t="s">
        <v>194</v>
      </c>
      <c r="C15" s="25" t="s">
        <v>171</v>
      </c>
      <c r="D15" s="26">
        <v>0.8</v>
      </c>
      <c r="E15" s="26">
        <v>1.01</v>
      </c>
      <c r="F15" s="26">
        <v>0.98</v>
      </c>
      <c r="G15" s="25">
        <v>0.72</v>
      </c>
      <c r="H15" s="65">
        <v>3.7</v>
      </c>
      <c r="I15" s="25">
        <v>0.1</v>
      </c>
      <c r="J15" s="26">
        <v>2.7</v>
      </c>
    </row>
    <row r="16" spans="1:10" x14ac:dyDescent="0.25">
      <c r="A16" s="27" t="s">
        <v>0</v>
      </c>
      <c r="B16" s="25" t="s">
        <v>194</v>
      </c>
      <c r="C16" s="25" t="s">
        <v>172</v>
      </c>
      <c r="D16" s="25">
        <v>0.61</v>
      </c>
      <c r="E16" s="26">
        <v>0.7</v>
      </c>
      <c r="F16" s="26">
        <v>0.77</v>
      </c>
      <c r="G16" s="25">
        <v>0.73</v>
      </c>
      <c r="H16" s="65">
        <v>3.7</v>
      </c>
      <c r="I16" s="25">
        <v>0.125</v>
      </c>
      <c r="J16" s="26">
        <v>3</v>
      </c>
    </row>
    <row r="17" spans="1:10" x14ac:dyDescent="0.25">
      <c r="A17" s="27" t="s">
        <v>0</v>
      </c>
      <c r="B17" s="25" t="s">
        <v>194</v>
      </c>
      <c r="C17" s="25" t="s">
        <v>173</v>
      </c>
      <c r="D17" s="25">
        <v>0.34</v>
      </c>
      <c r="E17" s="26">
        <v>0.3</v>
      </c>
      <c r="F17" s="26">
        <v>0.33</v>
      </c>
      <c r="G17" s="25">
        <v>0.72</v>
      </c>
      <c r="H17" s="65">
        <v>2.4</v>
      </c>
      <c r="I17" s="25">
        <v>0.125</v>
      </c>
      <c r="J17" s="26">
        <v>3</v>
      </c>
    </row>
    <row r="18" spans="1:10" x14ac:dyDescent="0.25">
      <c r="A18" s="27" t="s">
        <v>0</v>
      </c>
      <c r="B18" s="3" t="s">
        <v>138</v>
      </c>
      <c r="C18" s="3" t="s">
        <v>90</v>
      </c>
      <c r="D18" s="3">
        <v>1.48</v>
      </c>
      <c r="E18" s="24">
        <v>1.8</v>
      </c>
      <c r="F18" s="3">
        <v>2.04</v>
      </c>
      <c r="G18" s="3">
        <v>0.77</v>
      </c>
      <c r="H18" s="3">
        <v>4.9000000000000004</v>
      </c>
      <c r="I18" s="3">
        <v>0.08</v>
      </c>
      <c r="J18" s="24">
        <v>3.8</v>
      </c>
    </row>
    <row r="19" spans="1:10" x14ac:dyDescent="0.25">
      <c r="A19" s="27" t="s">
        <v>0</v>
      </c>
      <c r="B19" s="3" t="s">
        <v>138</v>
      </c>
      <c r="C19" s="3" t="s">
        <v>167</v>
      </c>
      <c r="D19" s="3">
        <v>1.48</v>
      </c>
      <c r="E19" s="24">
        <v>1.8</v>
      </c>
      <c r="F19" s="3">
        <v>2.04</v>
      </c>
      <c r="G19" s="3">
        <v>0.82</v>
      </c>
      <c r="H19" s="3">
        <v>4.9000000000000004</v>
      </c>
      <c r="I19" s="3">
        <v>0.08</v>
      </c>
      <c r="J19" s="24">
        <v>3.8</v>
      </c>
    </row>
    <row r="20" spans="1:10" x14ac:dyDescent="0.25">
      <c r="A20" s="27" t="s">
        <v>0</v>
      </c>
      <c r="B20" s="3" t="s">
        <v>138</v>
      </c>
      <c r="C20" s="3" t="s">
        <v>168</v>
      </c>
      <c r="D20" s="3">
        <v>1.1499999999999999</v>
      </c>
      <c r="E20" s="24">
        <v>1.8</v>
      </c>
      <c r="F20" s="3">
        <v>1.81</v>
      </c>
      <c r="G20" s="3">
        <v>0.81</v>
      </c>
      <c r="H20" s="3">
        <v>4.9000000000000004</v>
      </c>
      <c r="I20" s="3">
        <v>0.09</v>
      </c>
      <c r="J20" s="24">
        <v>3.5</v>
      </c>
    </row>
    <row r="21" spans="1:10" x14ac:dyDescent="0.25">
      <c r="A21" s="27" t="s">
        <v>0</v>
      </c>
      <c r="B21" s="3" t="s">
        <v>138</v>
      </c>
      <c r="C21" s="3" t="s">
        <v>169</v>
      </c>
      <c r="D21" s="3">
        <v>1.76</v>
      </c>
      <c r="E21" s="24">
        <v>1.85</v>
      </c>
      <c r="F21" s="24">
        <v>1.3</v>
      </c>
      <c r="G21" s="3">
        <v>0.75</v>
      </c>
      <c r="H21" s="3">
        <v>4.9000000000000004</v>
      </c>
      <c r="I21" s="3">
        <v>0.9</v>
      </c>
      <c r="J21" s="24">
        <v>3.2</v>
      </c>
    </row>
    <row r="22" spans="1:10" x14ac:dyDescent="0.25">
      <c r="A22" s="27" t="s">
        <v>0</v>
      </c>
      <c r="B22" s="3" t="s">
        <v>138</v>
      </c>
      <c r="C22" s="3" t="s">
        <v>170</v>
      </c>
      <c r="D22" s="3">
        <v>1.76</v>
      </c>
      <c r="E22" s="24">
        <v>1.85</v>
      </c>
      <c r="F22" s="24">
        <v>1.3</v>
      </c>
      <c r="G22" s="3">
        <v>0.73</v>
      </c>
      <c r="H22" s="3">
        <v>5.7</v>
      </c>
      <c r="I22" s="3">
        <v>0.9</v>
      </c>
      <c r="J22" s="24">
        <v>3</v>
      </c>
    </row>
    <row r="23" spans="1:10" x14ac:dyDescent="0.25">
      <c r="A23" s="27" t="s">
        <v>0</v>
      </c>
      <c r="B23" s="3" t="s">
        <v>138</v>
      </c>
      <c r="C23" s="3" t="s">
        <v>171</v>
      </c>
      <c r="D23" s="24">
        <v>0.8</v>
      </c>
      <c r="E23" s="24">
        <v>1.01</v>
      </c>
      <c r="F23" s="24">
        <v>0.98</v>
      </c>
      <c r="G23" s="3">
        <v>0.72</v>
      </c>
      <c r="H23" s="69">
        <v>3.7</v>
      </c>
      <c r="I23" s="3">
        <v>0.1</v>
      </c>
      <c r="J23" s="24">
        <v>2.7</v>
      </c>
    </row>
    <row r="24" spans="1:10" x14ac:dyDescent="0.25">
      <c r="A24" s="27" t="s">
        <v>0</v>
      </c>
      <c r="B24" s="3" t="s">
        <v>138</v>
      </c>
      <c r="C24" s="3" t="s">
        <v>172</v>
      </c>
      <c r="D24" s="3">
        <v>0.61</v>
      </c>
      <c r="E24" s="24">
        <v>0.7</v>
      </c>
      <c r="F24" s="24">
        <v>0.77</v>
      </c>
      <c r="G24" s="3">
        <v>0.73</v>
      </c>
      <c r="H24" s="69">
        <v>3.7</v>
      </c>
      <c r="I24" s="3">
        <v>0.125</v>
      </c>
      <c r="J24" s="24">
        <v>3</v>
      </c>
    </row>
    <row r="25" spans="1:10" x14ac:dyDescent="0.25">
      <c r="A25" s="27" t="s">
        <v>0</v>
      </c>
      <c r="B25" s="3" t="s">
        <v>138</v>
      </c>
      <c r="C25" s="3" t="s">
        <v>173</v>
      </c>
      <c r="D25" s="3">
        <v>0.34</v>
      </c>
      <c r="E25" s="24">
        <v>0.3</v>
      </c>
      <c r="F25" s="24">
        <v>0.33</v>
      </c>
      <c r="G25" s="3">
        <v>0.72</v>
      </c>
      <c r="H25" s="69">
        <v>2.4</v>
      </c>
      <c r="I25" s="3">
        <v>0.125</v>
      </c>
      <c r="J25" s="24">
        <v>3</v>
      </c>
    </row>
    <row r="26" spans="1:10" x14ac:dyDescent="0.25">
      <c r="A26" t="s">
        <v>1</v>
      </c>
      <c r="B26" s="66" t="s">
        <v>89</v>
      </c>
      <c r="C26" s="66" t="s">
        <v>90</v>
      </c>
      <c r="D26" s="66">
        <v>1.6</v>
      </c>
      <c r="E26" s="66">
        <v>1.6</v>
      </c>
      <c r="F26" s="66">
        <v>1.6</v>
      </c>
      <c r="G26" s="66">
        <v>0.6</v>
      </c>
      <c r="H26" s="66">
        <v>5</v>
      </c>
      <c r="I26" s="66">
        <v>7.4999999999999997E-2</v>
      </c>
      <c r="J26" s="67">
        <v>3.8</v>
      </c>
    </row>
    <row r="27" spans="1:10" x14ac:dyDescent="0.25">
      <c r="A27" t="s">
        <v>1</v>
      </c>
      <c r="B27" s="66" t="s">
        <v>89</v>
      </c>
      <c r="C27" s="66" t="s">
        <v>91</v>
      </c>
      <c r="D27" s="66">
        <v>1.6</v>
      </c>
      <c r="E27" s="66">
        <v>1.6</v>
      </c>
      <c r="F27" s="66">
        <v>1.6</v>
      </c>
      <c r="G27" s="66">
        <v>0.7</v>
      </c>
      <c r="H27" s="66">
        <v>5</v>
      </c>
      <c r="I27" s="66">
        <v>0.08</v>
      </c>
      <c r="J27" s="67">
        <v>3.8</v>
      </c>
    </row>
    <row r="28" spans="1:10" x14ac:dyDescent="0.25">
      <c r="A28" t="s">
        <v>1</v>
      </c>
      <c r="B28" s="66" t="s">
        <v>89</v>
      </c>
      <c r="C28" s="66" t="s">
        <v>96</v>
      </c>
      <c r="D28" s="66">
        <v>1.6</v>
      </c>
      <c r="E28" s="66">
        <v>1.6</v>
      </c>
      <c r="F28" s="66">
        <v>1.6</v>
      </c>
      <c r="G28" s="66">
        <v>0.7</v>
      </c>
      <c r="H28" s="66">
        <v>4.9000000000000004</v>
      </c>
      <c r="I28" s="66">
        <v>0.08</v>
      </c>
      <c r="J28" s="67">
        <v>3.5</v>
      </c>
    </row>
    <row r="29" spans="1:10" x14ac:dyDescent="0.25">
      <c r="A29" t="s">
        <v>1</v>
      </c>
      <c r="B29" s="66" t="s">
        <v>89</v>
      </c>
      <c r="C29" s="66" t="s">
        <v>92</v>
      </c>
      <c r="D29" s="66">
        <v>1.5</v>
      </c>
      <c r="E29" s="66">
        <v>1.5</v>
      </c>
      <c r="F29" s="66">
        <v>1.5</v>
      </c>
      <c r="G29" s="66">
        <v>0.6</v>
      </c>
      <c r="H29" s="66">
        <v>4.9000000000000004</v>
      </c>
      <c r="I29" s="66">
        <v>0.09</v>
      </c>
      <c r="J29" s="67">
        <v>3.2</v>
      </c>
    </row>
    <row r="30" spans="1:10" x14ac:dyDescent="0.25">
      <c r="A30" t="s">
        <v>1</v>
      </c>
      <c r="B30" s="66" t="s">
        <v>89</v>
      </c>
      <c r="C30" s="66" t="s">
        <v>93</v>
      </c>
      <c r="D30" s="66">
        <v>1.4</v>
      </c>
      <c r="E30" s="66">
        <v>1.4</v>
      </c>
      <c r="F30" s="66">
        <v>1.4</v>
      </c>
      <c r="G30" s="66">
        <v>0.6</v>
      </c>
      <c r="H30" s="66">
        <v>4</v>
      </c>
      <c r="I30" s="66">
        <v>0.1</v>
      </c>
      <c r="J30" s="67">
        <v>3</v>
      </c>
    </row>
    <row r="31" spans="1:10" x14ac:dyDescent="0.25">
      <c r="A31" t="s">
        <v>1</v>
      </c>
      <c r="B31" s="66" t="s">
        <v>89</v>
      </c>
      <c r="C31" s="66" t="s">
        <v>234</v>
      </c>
      <c r="D31" s="66">
        <v>1.2</v>
      </c>
      <c r="E31" s="66">
        <v>1.2</v>
      </c>
      <c r="F31" s="66">
        <v>1.2</v>
      </c>
      <c r="G31" s="66">
        <v>0.5</v>
      </c>
      <c r="H31" s="68">
        <v>3.7</v>
      </c>
      <c r="I31" s="66">
        <v>0.1</v>
      </c>
      <c r="J31" s="67">
        <v>2.7</v>
      </c>
    </row>
    <row r="32" spans="1:10" x14ac:dyDescent="0.25">
      <c r="A32" t="s">
        <v>1</v>
      </c>
      <c r="B32" s="66" t="s">
        <v>89</v>
      </c>
      <c r="C32" s="66" t="s">
        <v>172</v>
      </c>
      <c r="D32" s="66">
        <v>0.6</v>
      </c>
      <c r="E32" s="66">
        <v>0.6</v>
      </c>
      <c r="F32" s="66">
        <v>0.6</v>
      </c>
      <c r="G32" s="66">
        <v>0.5</v>
      </c>
      <c r="H32" s="68">
        <v>3.7</v>
      </c>
      <c r="I32" s="66">
        <v>0.1</v>
      </c>
      <c r="J32" s="67">
        <v>3</v>
      </c>
    </row>
    <row r="33" spans="1:10" x14ac:dyDescent="0.25">
      <c r="A33" t="s">
        <v>1</v>
      </c>
      <c r="B33" s="66" t="s">
        <v>89</v>
      </c>
      <c r="C33" s="66" t="s">
        <v>173</v>
      </c>
      <c r="D33" s="66">
        <v>0.6</v>
      </c>
      <c r="E33" s="66">
        <v>0.6</v>
      </c>
      <c r="F33" s="66">
        <v>0.6</v>
      </c>
      <c r="G33" s="66">
        <v>0.5</v>
      </c>
      <c r="H33" s="68">
        <v>2.7</v>
      </c>
      <c r="I33" s="66">
        <v>0.125</v>
      </c>
      <c r="J33" s="67">
        <v>3</v>
      </c>
    </row>
    <row r="34" spans="1:10" x14ac:dyDescent="0.25">
      <c r="A34" t="s">
        <v>1</v>
      </c>
      <c r="B34" s="25" t="s">
        <v>194</v>
      </c>
      <c r="C34" s="25" t="s">
        <v>90</v>
      </c>
      <c r="D34" s="25">
        <v>1.6</v>
      </c>
      <c r="E34" s="25">
        <v>1.6</v>
      </c>
      <c r="F34" s="25">
        <v>1.6</v>
      </c>
      <c r="G34" s="25">
        <v>0.8</v>
      </c>
      <c r="H34" s="25">
        <v>5</v>
      </c>
      <c r="I34" s="25">
        <v>7.4999999999999997E-2</v>
      </c>
      <c r="J34" s="26">
        <v>3.8</v>
      </c>
    </row>
    <row r="35" spans="1:10" x14ac:dyDescent="0.25">
      <c r="A35" t="s">
        <v>1</v>
      </c>
      <c r="B35" s="25" t="s">
        <v>194</v>
      </c>
      <c r="C35" s="25" t="s">
        <v>91</v>
      </c>
      <c r="D35" s="25">
        <v>1.6</v>
      </c>
      <c r="E35" s="25">
        <v>1.6</v>
      </c>
      <c r="F35" s="25">
        <v>1.6</v>
      </c>
      <c r="G35" s="25">
        <v>0.7</v>
      </c>
      <c r="H35" s="25">
        <v>5</v>
      </c>
      <c r="I35" s="25">
        <v>0.08</v>
      </c>
      <c r="J35" s="26">
        <v>3.8</v>
      </c>
    </row>
    <row r="36" spans="1:10" x14ac:dyDescent="0.25">
      <c r="A36" t="s">
        <v>1</v>
      </c>
      <c r="B36" s="25" t="s">
        <v>194</v>
      </c>
      <c r="C36" s="25" t="s">
        <v>96</v>
      </c>
      <c r="D36" s="25">
        <v>1.6</v>
      </c>
      <c r="E36" s="25">
        <v>1.6</v>
      </c>
      <c r="F36" s="25">
        <v>1.6</v>
      </c>
      <c r="G36" s="25">
        <v>0.7</v>
      </c>
      <c r="H36" s="25">
        <v>4.9000000000000004</v>
      </c>
      <c r="I36" s="25">
        <v>0.08</v>
      </c>
      <c r="J36" s="26">
        <v>3.5</v>
      </c>
    </row>
    <row r="37" spans="1:10" x14ac:dyDescent="0.25">
      <c r="A37" t="s">
        <v>1</v>
      </c>
      <c r="B37" s="25" t="s">
        <v>194</v>
      </c>
      <c r="C37" s="25" t="s">
        <v>164</v>
      </c>
      <c r="D37" s="25">
        <v>1.55</v>
      </c>
      <c r="E37" s="25">
        <v>1.55</v>
      </c>
      <c r="F37" s="25">
        <v>1.55</v>
      </c>
      <c r="G37" s="25">
        <v>0.6</v>
      </c>
      <c r="H37" s="25">
        <v>4.9000000000000004</v>
      </c>
      <c r="I37" s="25">
        <v>0.09</v>
      </c>
      <c r="J37" s="26">
        <v>3.2</v>
      </c>
    </row>
    <row r="38" spans="1:10" x14ac:dyDescent="0.25">
      <c r="A38" t="s">
        <v>1</v>
      </c>
      <c r="B38" s="25" t="s">
        <v>194</v>
      </c>
      <c r="C38" s="25" t="s">
        <v>163</v>
      </c>
      <c r="D38" s="25">
        <v>1.5</v>
      </c>
      <c r="E38" s="25">
        <v>1.5</v>
      </c>
      <c r="F38" s="25">
        <v>1.5</v>
      </c>
      <c r="G38" s="25">
        <v>0.6</v>
      </c>
      <c r="H38" s="25">
        <v>4</v>
      </c>
      <c r="I38" s="25">
        <v>0.1</v>
      </c>
      <c r="J38" s="26">
        <v>3</v>
      </c>
    </row>
    <row r="39" spans="1:10" x14ac:dyDescent="0.25">
      <c r="A39" t="s">
        <v>1</v>
      </c>
      <c r="B39" s="25" t="s">
        <v>194</v>
      </c>
      <c r="C39" s="25" t="s">
        <v>93</v>
      </c>
      <c r="D39" s="25">
        <v>1.4</v>
      </c>
      <c r="E39" s="25">
        <v>1.4</v>
      </c>
      <c r="F39" s="25">
        <v>1.4</v>
      </c>
      <c r="G39" s="25">
        <v>0.5</v>
      </c>
      <c r="H39" s="65">
        <v>3.7</v>
      </c>
      <c r="I39" s="25">
        <v>0.1</v>
      </c>
      <c r="J39" s="26">
        <v>2.7</v>
      </c>
    </row>
    <row r="40" spans="1:10" x14ac:dyDescent="0.25">
      <c r="A40" t="s">
        <v>1</v>
      </c>
      <c r="B40" s="25" t="s">
        <v>194</v>
      </c>
      <c r="C40" s="25" t="s">
        <v>94</v>
      </c>
      <c r="D40" s="25">
        <v>1.2</v>
      </c>
      <c r="E40" s="25">
        <v>1.2</v>
      </c>
      <c r="F40" s="25">
        <v>1.2</v>
      </c>
      <c r="G40" s="25">
        <v>0.5</v>
      </c>
      <c r="H40" s="65">
        <v>3.7</v>
      </c>
      <c r="I40" s="25">
        <v>0.1</v>
      </c>
      <c r="J40" s="26">
        <v>3</v>
      </c>
    </row>
    <row r="41" spans="1:10" x14ac:dyDescent="0.25">
      <c r="A41" t="s">
        <v>1</v>
      </c>
      <c r="B41" s="25" t="s">
        <v>194</v>
      </c>
      <c r="C41" s="25" t="s">
        <v>95</v>
      </c>
      <c r="D41" s="25">
        <v>0.6</v>
      </c>
      <c r="E41" s="25">
        <v>0.6</v>
      </c>
      <c r="F41" s="25">
        <v>0.6</v>
      </c>
      <c r="G41" s="25">
        <v>0.8</v>
      </c>
      <c r="H41" s="65">
        <v>2.7</v>
      </c>
      <c r="I41" s="25">
        <v>0.125</v>
      </c>
      <c r="J41" s="26">
        <v>3</v>
      </c>
    </row>
    <row r="42" spans="1:10" x14ac:dyDescent="0.25">
      <c r="A42" t="s">
        <v>1</v>
      </c>
      <c r="B42" s="3" t="s">
        <v>138</v>
      </c>
      <c r="C42" s="3" t="s">
        <v>90</v>
      </c>
      <c r="D42" s="3">
        <v>1.5</v>
      </c>
      <c r="E42" s="3">
        <v>1.5</v>
      </c>
      <c r="F42" s="3">
        <v>1.5</v>
      </c>
      <c r="G42" s="3">
        <v>0.7</v>
      </c>
      <c r="H42" s="3">
        <v>5</v>
      </c>
      <c r="I42" s="3">
        <v>7.4999999999999997E-2</v>
      </c>
      <c r="J42" s="24">
        <v>3.6</v>
      </c>
    </row>
    <row r="43" spans="1:10" x14ac:dyDescent="0.25">
      <c r="A43" t="s">
        <v>1</v>
      </c>
      <c r="B43" s="3" t="s">
        <v>138</v>
      </c>
      <c r="C43" s="3" t="s">
        <v>91</v>
      </c>
      <c r="D43" s="3">
        <v>1.4</v>
      </c>
      <c r="E43" s="3">
        <v>1.4</v>
      </c>
      <c r="F43" s="3">
        <v>1.4</v>
      </c>
      <c r="G43" s="3">
        <v>0.7</v>
      </c>
      <c r="H43" s="3">
        <v>5</v>
      </c>
      <c r="I43" s="3">
        <v>0.08</v>
      </c>
      <c r="J43" s="24">
        <v>3.6</v>
      </c>
    </row>
    <row r="44" spans="1:10" x14ac:dyDescent="0.25">
      <c r="A44" t="s">
        <v>1</v>
      </c>
      <c r="B44" s="3" t="s">
        <v>138</v>
      </c>
      <c r="C44" s="3" t="s">
        <v>96</v>
      </c>
      <c r="D44" s="3">
        <v>1.4</v>
      </c>
      <c r="E44" s="3">
        <v>1.4</v>
      </c>
      <c r="F44" s="3">
        <v>1.4</v>
      </c>
      <c r="G44" s="3">
        <v>0.6</v>
      </c>
      <c r="H44" s="3">
        <v>4.9000000000000004</v>
      </c>
      <c r="I44" s="3">
        <v>0.08</v>
      </c>
      <c r="J44" s="24">
        <v>3.3</v>
      </c>
    </row>
    <row r="45" spans="1:10" x14ac:dyDescent="0.25">
      <c r="A45" t="s">
        <v>1</v>
      </c>
      <c r="B45" s="3" t="s">
        <v>138</v>
      </c>
      <c r="C45" s="3" t="s">
        <v>92</v>
      </c>
      <c r="D45" s="3">
        <v>1.3</v>
      </c>
      <c r="E45" s="3">
        <v>1.3</v>
      </c>
      <c r="F45" s="3">
        <v>1.3</v>
      </c>
      <c r="G45" s="3">
        <v>0.6</v>
      </c>
      <c r="H45" s="3">
        <v>4</v>
      </c>
      <c r="I45" s="3">
        <v>0.09</v>
      </c>
      <c r="J45" s="24">
        <v>3</v>
      </c>
    </row>
    <row r="46" spans="1:10" x14ac:dyDescent="0.25">
      <c r="A46" t="s">
        <v>1</v>
      </c>
      <c r="B46" s="3" t="s">
        <v>138</v>
      </c>
      <c r="C46" s="3" t="s">
        <v>93</v>
      </c>
      <c r="D46" s="3">
        <v>1.2</v>
      </c>
      <c r="E46" s="3">
        <v>1.2</v>
      </c>
      <c r="F46" s="3">
        <v>1.2</v>
      </c>
      <c r="G46" s="3">
        <v>0.5</v>
      </c>
      <c r="H46" s="3">
        <v>3</v>
      </c>
      <c r="I46" s="3">
        <v>0.1</v>
      </c>
      <c r="J46" s="24">
        <v>3</v>
      </c>
    </row>
    <row r="47" spans="1:10" x14ac:dyDescent="0.25">
      <c r="A47" t="s">
        <v>1</v>
      </c>
      <c r="B47" s="3" t="s">
        <v>138</v>
      </c>
      <c r="C47" s="3" t="s">
        <v>94</v>
      </c>
      <c r="D47" s="3">
        <v>1</v>
      </c>
      <c r="E47" s="3">
        <v>1</v>
      </c>
      <c r="F47" s="3">
        <v>1</v>
      </c>
      <c r="G47" s="3">
        <v>0.5</v>
      </c>
      <c r="H47" s="69">
        <v>2.7</v>
      </c>
      <c r="I47" s="3">
        <v>0.1</v>
      </c>
      <c r="J47" s="24">
        <v>3</v>
      </c>
    </row>
    <row r="48" spans="1:10" x14ac:dyDescent="0.25">
      <c r="A48" t="s">
        <v>1</v>
      </c>
      <c r="B48" s="3" t="s">
        <v>138</v>
      </c>
      <c r="C48" s="3" t="s">
        <v>95</v>
      </c>
      <c r="D48" s="3">
        <v>0.5</v>
      </c>
      <c r="E48" s="3">
        <v>0.5</v>
      </c>
      <c r="F48" s="3">
        <v>0.5</v>
      </c>
      <c r="G48" s="3">
        <v>0.8</v>
      </c>
      <c r="H48" s="69">
        <v>2.4</v>
      </c>
      <c r="I48" s="3">
        <v>0.1</v>
      </c>
      <c r="J48" s="24">
        <v>3</v>
      </c>
    </row>
    <row r="49" spans="1:10" x14ac:dyDescent="0.25">
      <c r="A49" s="27" t="s">
        <v>3</v>
      </c>
      <c r="B49" s="66" t="s">
        <v>89</v>
      </c>
      <c r="C49" s="66" t="s">
        <v>90</v>
      </c>
      <c r="D49" s="66">
        <v>2.63</v>
      </c>
      <c r="E49" s="67">
        <v>3.08</v>
      </c>
      <c r="F49" s="67">
        <v>1.92</v>
      </c>
      <c r="G49" s="67">
        <f>1/2.4</f>
        <v>0.41666666666666669</v>
      </c>
      <c r="H49" s="68">
        <v>2.7</v>
      </c>
      <c r="I49" s="66">
        <v>9.5000000000000001E-2</v>
      </c>
      <c r="J49" s="67">
        <v>3.8</v>
      </c>
    </row>
    <row r="50" spans="1:10" x14ac:dyDescent="0.25">
      <c r="A50" s="27" t="s">
        <v>3</v>
      </c>
      <c r="B50" s="66" t="s">
        <v>89</v>
      </c>
      <c r="C50" s="66" t="s">
        <v>167</v>
      </c>
      <c r="D50" s="66">
        <v>2.63</v>
      </c>
      <c r="E50" s="67">
        <v>3.08</v>
      </c>
      <c r="F50" s="67">
        <v>1.68</v>
      </c>
      <c r="G50" s="67">
        <f>1/5.34</f>
        <v>0.18726591760299627</v>
      </c>
      <c r="H50" s="68">
        <v>5.7</v>
      </c>
      <c r="I50" s="66">
        <v>9.5000000000000001E-2</v>
      </c>
      <c r="J50" s="67">
        <v>3.8</v>
      </c>
    </row>
    <row r="51" spans="1:10" x14ac:dyDescent="0.25">
      <c r="A51" s="27" t="s">
        <v>3</v>
      </c>
      <c r="B51" s="66" t="s">
        <v>89</v>
      </c>
      <c r="C51" s="66" t="s">
        <v>168</v>
      </c>
      <c r="D51" s="66">
        <v>3.03</v>
      </c>
      <c r="E51" s="67">
        <v>1.67</v>
      </c>
      <c r="F51" s="67">
        <v>1.26</v>
      </c>
      <c r="G51" s="67">
        <f>1/2.67</f>
        <v>0.37453183520599254</v>
      </c>
      <c r="H51" s="68">
        <v>5.7</v>
      </c>
      <c r="I51" s="66">
        <v>0.1</v>
      </c>
      <c r="J51" s="67">
        <v>3.5</v>
      </c>
    </row>
    <row r="52" spans="1:10" x14ac:dyDescent="0.25">
      <c r="A52" s="27" t="s">
        <v>3</v>
      </c>
      <c r="B52" s="66" t="s">
        <v>89</v>
      </c>
      <c r="C52" s="66" t="s">
        <v>169</v>
      </c>
      <c r="D52" s="66">
        <v>3.03</v>
      </c>
      <c r="E52" s="67">
        <v>1.67</v>
      </c>
      <c r="F52" s="67">
        <v>1.26</v>
      </c>
      <c r="G52" s="67">
        <f>1/2.67</f>
        <v>0.37453183520599254</v>
      </c>
      <c r="H52" s="68">
        <v>5.7</v>
      </c>
      <c r="I52" s="66">
        <v>0.1</v>
      </c>
      <c r="J52" s="67">
        <v>3.2</v>
      </c>
    </row>
    <row r="53" spans="1:10" x14ac:dyDescent="0.25">
      <c r="A53" s="27" t="s">
        <v>3</v>
      </c>
      <c r="B53" s="66" t="s">
        <v>89</v>
      </c>
      <c r="C53" s="66" t="s">
        <v>170</v>
      </c>
      <c r="D53" s="67">
        <f>AVERAGE(1.33,2.08)</f>
        <v>1.7050000000000001</v>
      </c>
      <c r="E53" s="67">
        <v>1.92</v>
      </c>
      <c r="F53" s="67">
        <v>1.72</v>
      </c>
      <c r="G53" s="67">
        <f>1/4.87</f>
        <v>0.20533880903490759</v>
      </c>
      <c r="H53" s="68">
        <v>5.7</v>
      </c>
      <c r="I53" s="66">
        <v>0.1</v>
      </c>
      <c r="J53" s="67">
        <v>3</v>
      </c>
    </row>
    <row r="54" spans="1:10" x14ac:dyDescent="0.25">
      <c r="A54" s="27" t="s">
        <v>3</v>
      </c>
      <c r="B54" s="66" t="s">
        <v>89</v>
      </c>
      <c r="C54" s="66" t="s">
        <v>171</v>
      </c>
      <c r="D54" s="67">
        <f>AVERAGE(1.33,2.08)</f>
        <v>1.7050000000000001</v>
      </c>
      <c r="E54" s="67">
        <v>1.92</v>
      </c>
      <c r="F54" s="67">
        <v>1.72</v>
      </c>
      <c r="G54" s="67">
        <f>1/6.17</f>
        <v>0.16207455429497569</v>
      </c>
      <c r="H54" s="68">
        <v>5.7</v>
      </c>
      <c r="I54" s="66">
        <v>0.125</v>
      </c>
      <c r="J54" s="67">
        <v>2.7</v>
      </c>
    </row>
    <row r="55" spans="1:10" x14ac:dyDescent="0.25">
      <c r="A55" s="27" t="s">
        <v>3</v>
      </c>
      <c r="B55" s="66" t="s">
        <v>89</v>
      </c>
      <c r="C55" s="66" t="s">
        <v>172</v>
      </c>
      <c r="D55" s="66">
        <v>0.57999999999999996</v>
      </c>
      <c r="E55" s="67">
        <v>0.6</v>
      </c>
      <c r="F55" s="67">
        <v>2.2000000000000002</v>
      </c>
      <c r="G55" s="67">
        <f>1/1.33</f>
        <v>0.75187969924812026</v>
      </c>
      <c r="H55" s="68">
        <v>3.37</v>
      </c>
      <c r="I55" s="66">
        <v>0.125</v>
      </c>
      <c r="J55" s="67">
        <v>3</v>
      </c>
    </row>
    <row r="56" spans="1:10" x14ac:dyDescent="0.25">
      <c r="A56" s="27" t="s">
        <v>3</v>
      </c>
      <c r="B56" s="66" t="s">
        <v>89</v>
      </c>
      <c r="C56" s="66" t="s">
        <v>173</v>
      </c>
      <c r="D56" s="66">
        <v>0.48</v>
      </c>
      <c r="E56" s="67">
        <v>0.47</v>
      </c>
      <c r="F56" s="67">
        <v>0.91</v>
      </c>
      <c r="G56" s="67">
        <f>1/2.36</f>
        <v>0.42372881355932207</v>
      </c>
      <c r="H56" s="68">
        <v>3.29</v>
      </c>
      <c r="I56" s="66">
        <v>0.125</v>
      </c>
      <c r="J56" s="67">
        <v>3</v>
      </c>
    </row>
    <row r="57" spans="1:10" x14ac:dyDescent="0.25">
      <c r="A57" s="27" t="s">
        <v>3</v>
      </c>
      <c r="B57" s="25" t="s">
        <v>166</v>
      </c>
      <c r="C57" s="25" t="s">
        <v>90</v>
      </c>
      <c r="D57" s="25">
        <v>2.63</v>
      </c>
      <c r="E57" s="26">
        <v>3.08</v>
      </c>
      <c r="F57" s="26">
        <v>1.92</v>
      </c>
      <c r="G57" s="26">
        <f>1/2.4</f>
        <v>0.41666666666666669</v>
      </c>
      <c r="H57" s="65">
        <v>2.4</v>
      </c>
      <c r="I57" s="25">
        <v>9.5000000000000001E-2</v>
      </c>
      <c r="J57" s="26">
        <v>3.8</v>
      </c>
    </row>
    <row r="58" spans="1:10" x14ac:dyDescent="0.25">
      <c r="A58" s="27" t="s">
        <v>3</v>
      </c>
      <c r="B58" s="25" t="s">
        <v>166</v>
      </c>
      <c r="C58" s="25" t="s">
        <v>167</v>
      </c>
      <c r="D58" s="25">
        <v>2.63</v>
      </c>
      <c r="E58" s="26">
        <v>3.08</v>
      </c>
      <c r="F58" s="26">
        <v>1.68</v>
      </c>
      <c r="G58" s="26">
        <f>1/5.34</f>
        <v>0.18726591760299627</v>
      </c>
      <c r="H58" s="65">
        <v>5.7</v>
      </c>
      <c r="I58" s="25">
        <v>9.5000000000000001E-2</v>
      </c>
      <c r="J58" s="26">
        <v>3.8</v>
      </c>
    </row>
    <row r="59" spans="1:10" x14ac:dyDescent="0.25">
      <c r="A59" s="27" t="s">
        <v>3</v>
      </c>
      <c r="B59" s="25" t="s">
        <v>166</v>
      </c>
      <c r="C59" s="25" t="s">
        <v>168</v>
      </c>
      <c r="D59" s="25">
        <v>3.03</v>
      </c>
      <c r="E59" s="26">
        <v>1.67</v>
      </c>
      <c r="F59" s="26">
        <v>1.26</v>
      </c>
      <c r="G59" s="26">
        <f>1/2.67</f>
        <v>0.37453183520599254</v>
      </c>
      <c r="H59" s="65">
        <v>5.7</v>
      </c>
      <c r="I59" s="25">
        <v>0.1</v>
      </c>
      <c r="J59" s="26">
        <v>3.5</v>
      </c>
    </row>
    <row r="60" spans="1:10" x14ac:dyDescent="0.25">
      <c r="A60" s="27" t="s">
        <v>3</v>
      </c>
      <c r="B60" s="25" t="s">
        <v>166</v>
      </c>
      <c r="C60" s="25" t="s">
        <v>169</v>
      </c>
      <c r="D60" s="25">
        <v>3.03</v>
      </c>
      <c r="E60" s="26">
        <v>1.67</v>
      </c>
      <c r="F60" s="26">
        <v>1.26</v>
      </c>
      <c r="G60" s="26">
        <f>1/2.67</f>
        <v>0.37453183520599254</v>
      </c>
      <c r="H60" s="65">
        <v>5.7</v>
      </c>
      <c r="I60" s="25">
        <v>0.1</v>
      </c>
      <c r="J60" s="26">
        <v>3.2</v>
      </c>
    </row>
    <row r="61" spans="1:10" x14ac:dyDescent="0.25">
      <c r="A61" s="27" t="s">
        <v>3</v>
      </c>
      <c r="B61" s="25" t="s">
        <v>166</v>
      </c>
      <c r="C61" s="25" t="s">
        <v>170</v>
      </c>
      <c r="D61" s="26">
        <f>AVERAGE(1.33,2.08)</f>
        <v>1.7050000000000001</v>
      </c>
      <c r="E61" s="26">
        <v>1.92</v>
      </c>
      <c r="F61" s="26">
        <v>1.72</v>
      </c>
      <c r="G61" s="26">
        <f>1/4.87</f>
        <v>0.20533880903490759</v>
      </c>
      <c r="H61" s="65">
        <v>5.7</v>
      </c>
      <c r="I61" s="25">
        <v>0.1</v>
      </c>
      <c r="J61" s="26">
        <v>3</v>
      </c>
    </row>
    <row r="62" spans="1:10" x14ac:dyDescent="0.25">
      <c r="A62" s="27" t="s">
        <v>3</v>
      </c>
      <c r="B62" s="25" t="s">
        <v>166</v>
      </c>
      <c r="C62" s="25" t="s">
        <v>171</v>
      </c>
      <c r="D62" s="26">
        <f>AVERAGE(1.33,2.08)</f>
        <v>1.7050000000000001</v>
      </c>
      <c r="E62" s="26">
        <v>1.92</v>
      </c>
      <c r="F62" s="26">
        <v>1.72</v>
      </c>
      <c r="G62" s="26">
        <f>1/6.17</f>
        <v>0.16207455429497569</v>
      </c>
      <c r="H62" s="65">
        <v>5.7</v>
      </c>
      <c r="I62" s="25">
        <v>0.125</v>
      </c>
      <c r="J62" s="26">
        <v>2.7</v>
      </c>
    </row>
    <row r="63" spans="1:10" x14ac:dyDescent="0.25">
      <c r="A63" s="27" t="s">
        <v>3</v>
      </c>
      <c r="B63" s="25" t="s">
        <v>166</v>
      </c>
      <c r="C63" s="25" t="s">
        <v>172</v>
      </c>
      <c r="D63" s="25">
        <v>0.57999999999999996</v>
      </c>
      <c r="E63" s="26">
        <v>0.6</v>
      </c>
      <c r="F63" s="26">
        <v>2.2000000000000002</v>
      </c>
      <c r="G63" s="26">
        <f>1/1.33</f>
        <v>0.75187969924812026</v>
      </c>
      <c r="H63" s="65">
        <v>3.37</v>
      </c>
      <c r="I63" s="25">
        <v>0.125</v>
      </c>
      <c r="J63" s="26">
        <v>3</v>
      </c>
    </row>
    <row r="64" spans="1:10" x14ac:dyDescent="0.25">
      <c r="A64" s="27" t="s">
        <v>3</v>
      </c>
      <c r="B64" s="25" t="s">
        <v>166</v>
      </c>
      <c r="C64" s="25" t="s">
        <v>173</v>
      </c>
      <c r="D64" s="25">
        <v>0.48</v>
      </c>
      <c r="E64" s="26">
        <v>0.47</v>
      </c>
      <c r="F64" s="26">
        <v>0.91</v>
      </c>
      <c r="G64" s="26">
        <f>1/2.36</f>
        <v>0.42372881355932207</v>
      </c>
      <c r="H64" s="65">
        <v>3.29</v>
      </c>
      <c r="I64" s="25">
        <v>0.125</v>
      </c>
      <c r="J64" s="26">
        <v>3</v>
      </c>
    </row>
    <row r="65" spans="1:10" x14ac:dyDescent="0.25">
      <c r="A65" s="27" t="s">
        <v>3</v>
      </c>
      <c r="B65" s="3" t="s">
        <v>138</v>
      </c>
      <c r="C65" s="3" t="s">
        <v>90</v>
      </c>
      <c r="D65" s="3">
        <v>0.24</v>
      </c>
      <c r="E65" s="24">
        <v>5.56</v>
      </c>
      <c r="F65" s="24">
        <v>2.38</v>
      </c>
      <c r="G65" s="24">
        <f>1/1.38</f>
        <v>0.7246376811594204</v>
      </c>
      <c r="H65" s="69">
        <v>4.96</v>
      </c>
      <c r="I65" s="3">
        <v>9.5000000000000001E-2</v>
      </c>
      <c r="J65" s="24">
        <v>3.6</v>
      </c>
    </row>
    <row r="66" spans="1:10" x14ac:dyDescent="0.25">
      <c r="A66" s="27" t="s">
        <v>3</v>
      </c>
      <c r="B66" s="3" t="s">
        <v>138</v>
      </c>
      <c r="C66" s="3" t="s">
        <v>167</v>
      </c>
      <c r="D66" s="3">
        <v>2.56</v>
      </c>
      <c r="E66" s="24">
        <v>3.08</v>
      </c>
      <c r="F66" s="24">
        <v>0.85</v>
      </c>
      <c r="G66" s="24">
        <f>1/1.44</f>
        <v>0.69444444444444442</v>
      </c>
      <c r="H66" s="69">
        <v>4.3</v>
      </c>
      <c r="I66" s="3">
        <v>9.5000000000000001E-2</v>
      </c>
      <c r="J66" s="24">
        <v>3.6</v>
      </c>
    </row>
    <row r="67" spans="1:10" x14ac:dyDescent="0.25">
      <c r="A67" s="27" t="s">
        <v>3</v>
      </c>
      <c r="B67" s="3" t="s">
        <v>138</v>
      </c>
      <c r="C67" s="3" t="s">
        <v>168</v>
      </c>
      <c r="D67" s="3">
        <v>2.56</v>
      </c>
      <c r="E67" s="24">
        <v>3.08</v>
      </c>
      <c r="F67" s="24">
        <v>0.85</v>
      </c>
      <c r="G67" s="24">
        <f>1/1.44</f>
        <v>0.69444444444444442</v>
      </c>
      <c r="H67" s="69">
        <v>4.3</v>
      </c>
      <c r="I67" s="3">
        <v>0.1</v>
      </c>
      <c r="J67" s="24">
        <v>3.3</v>
      </c>
    </row>
    <row r="68" spans="1:10" x14ac:dyDescent="0.25">
      <c r="A68" s="27" t="s">
        <v>3</v>
      </c>
      <c r="B68" s="3" t="s">
        <v>138</v>
      </c>
      <c r="C68" s="3" t="s">
        <v>169</v>
      </c>
      <c r="D68" s="3">
        <v>2.56</v>
      </c>
      <c r="E68" s="24">
        <v>1.6</v>
      </c>
      <c r="F68" s="24">
        <v>1.83</v>
      </c>
      <c r="G68" s="24">
        <f>1/3.16</f>
        <v>0.31645569620253161</v>
      </c>
      <c r="H68" s="69">
        <v>4.59</v>
      </c>
      <c r="I68" s="3">
        <v>0.1</v>
      </c>
      <c r="J68" s="24">
        <v>3</v>
      </c>
    </row>
    <row r="69" spans="1:10" x14ac:dyDescent="0.25">
      <c r="A69" s="27" t="s">
        <v>3</v>
      </c>
      <c r="B69" s="3" t="s">
        <v>138</v>
      </c>
      <c r="C69" s="3" t="s">
        <v>170</v>
      </c>
      <c r="D69" s="3">
        <v>1.33</v>
      </c>
      <c r="E69" s="24">
        <v>1.37</v>
      </c>
      <c r="F69" s="24">
        <v>0.85</v>
      </c>
      <c r="G69" s="24">
        <f>1/0.99</f>
        <v>1.0101010101010102</v>
      </c>
      <c r="H69" s="69">
        <v>4.59</v>
      </c>
      <c r="I69" s="3">
        <v>0.1</v>
      </c>
      <c r="J69" s="24">
        <v>3</v>
      </c>
    </row>
    <row r="70" spans="1:10" x14ac:dyDescent="0.25">
      <c r="A70" s="27" t="s">
        <v>3</v>
      </c>
      <c r="B70" s="3" t="s">
        <v>138</v>
      </c>
      <c r="C70" s="3" t="s">
        <v>171</v>
      </c>
      <c r="D70" s="3">
        <v>1.33</v>
      </c>
      <c r="E70" s="24">
        <v>1.37</v>
      </c>
      <c r="F70" s="24">
        <v>0.85</v>
      </c>
      <c r="G70" s="24">
        <f>1/0.99</f>
        <v>1.0101010101010102</v>
      </c>
      <c r="H70" s="69">
        <v>4.59</v>
      </c>
      <c r="I70" s="3">
        <v>0.125</v>
      </c>
      <c r="J70" s="24">
        <v>3</v>
      </c>
    </row>
    <row r="71" spans="1:10" x14ac:dyDescent="0.25">
      <c r="A71" s="27" t="s">
        <v>3</v>
      </c>
      <c r="B71" s="3" t="s">
        <v>138</v>
      </c>
      <c r="C71" s="3" t="s">
        <v>172</v>
      </c>
      <c r="D71" s="3">
        <v>0.62</v>
      </c>
      <c r="E71" s="24">
        <v>0.52</v>
      </c>
      <c r="F71" s="24">
        <v>0.89</v>
      </c>
      <c r="G71" s="24">
        <f>1/1.13</f>
        <v>0.88495575221238942</v>
      </c>
      <c r="H71" s="69">
        <v>3.19</v>
      </c>
      <c r="I71" s="3">
        <v>0.125</v>
      </c>
      <c r="J71" s="24">
        <v>3</v>
      </c>
    </row>
    <row r="72" spans="1:10" x14ac:dyDescent="0.25">
      <c r="A72" s="27" t="s">
        <v>3</v>
      </c>
      <c r="B72" s="3" t="s">
        <v>138</v>
      </c>
      <c r="C72" s="3" t="s">
        <v>173</v>
      </c>
      <c r="D72" s="3">
        <v>0.48</v>
      </c>
      <c r="E72" s="24">
        <v>0.47</v>
      </c>
      <c r="F72" s="24">
        <v>2.16</v>
      </c>
      <c r="G72" s="24">
        <f>1/1.83</f>
        <v>0.54644808743169393</v>
      </c>
      <c r="H72" s="69">
        <v>3.09</v>
      </c>
      <c r="I72" s="3">
        <v>0.125</v>
      </c>
      <c r="J72" s="24">
        <v>3</v>
      </c>
    </row>
    <row r="73" spans="1:10" x14ac:dyDescent="0.25">
      <c r="A73" s="7" t="s">
        <v>174</v>
      </c>
      <c r="B73" s="66" t="s">
        <v>89</v>
      </c>
      <c r="C73" s="66" t="s">
        <v>175</v>
      </c>
      <c r="D73" s="67">
        <v>2</v>
      </c>
      <c r="E73" s="67">
        <v>2.6</v>
      </c>
      <c r="F73" s="67">
        <v>1.2</v>
      </c>
      <c r="G73" s="66">
        <v>0.52900000000000003</v>
      </c>
      <c r="H73" s="66">
        <v>2.8</v>
      </c>
      <c r="I73" s="66">
        <v>9.5000000000000001E-2</v>
      </c>
      <c r="J73" s="67">
        <v>4</v>
      </c>
    </row>
    <row r="74" spans="1:10" x14ac:dyDescent="0.25">
      <c r="A74" s="7" t="s">
        <v>174</v>
      </c>
      <c r="B74" s="66" t="s">
        <v>89</v>
      </c>
      <c r="C74" s="66" t="s">
        <v>176</v>
      </c>
      <c r="D74" s="67">
        <v>2.2000000000000002</v>
      </c>
      <c r="E74" s="67">
        <v>1.3</v>
      </c>
      <c r="F74" s="67">
        <v>1.2</v>
      </c>
      <c r="G74" s="70">
        <v>0.3</v>
      </c>
      <c r="H74" s="66">
        <v>2.7</v>
      </c>
      <c r="I74" s="66">
        <v>9.5000000000000001E-2</v>
      </c>
      <c r="J74" s="67">
        <v>4</v>
      </c>
    </row>
    <row r="75" spans="1:10" x14ac:dyDescent="0.25">
      <c r="A75" s="7" t="s">
        <v>174</v>
      </c>
      <c r="B75" s="66" t="s">
        <v>89</v>
      </c>
      <c r="C75" s="66" t="s">
        <v>177</v>
      </c>
      <c r="D75" s="67">
        <v>1.7</v>
      </c>
      <c r="E75" s="67">
        <v>1.4</v>
      </c>
      <c r="F75" s="67">
        <v>1</v>
      </c>
      <c r="G75" s="66">
        <v>0.63600000000000001</v>
      </c>
      <c r="H75" s="68">
        <v>3</v>
      </c>
      <c r="I75" s="66">
        <v>0.1</v>
      </c>
      <c r="J75" s="67">
        <v>3.8</v>
      </c>
    </row>
    <row r="76" spans="1:10" x14ac:dyDescent="0.25">
      <c r="A76" s="7" t="s">
        <v>174</v>
      </c>
      <c r="B76" s="66" t="s">
        <v>89</v>
      </c>
      <c r="C76" s="66" t="s">
        <v>178</v>
      </c>
      <c r="D76" s="67">
        <v>1.2</v>
      </c>
      <c r="E76" s="67">
        <v>1.6</v>
      </c>
      <c r="F76" s="67">
        <v>2.2000000000000002</v>
      </c>
      <c r="G76" s="66">
        <v>0.66300000000000003</v>
      </c>
      <c r="H76" s="68">
        <v>3</v>
      </c>
      <c r="I76" s="66">
        <v>0.1</v>
      </c>
      <c r="J76" s="67">
        <v>3.8</v>
      </c>
    </row>
    <row r="77" spans="1:10" x14ac:dyDescent="0.25">
      <c r="A77" s="7" t="s">
        <v>174</v>
      </c>
      <c r="B77" s="66" t="s">
        <v>89</v>
      </c>
      <c r="C77" s="66" t="s">
        <v>179</v>
      </c>
      <c r="D77" s="67">
        <v>1.2</v>
      </c>
      <c r="E77" s="67">
        <v>0.6</v>
      </c>
      <c r="F77" s="67">
        <v>1.6</v>
      </c>
      <c r="G77" s="66">
        <v>0.432</v>
      </c>
      <c r="H77" s="68">
        <v>3</v>
      </c>
      <c r="I77" s="66">
        <v>0.1</v>
      </c>
      <c r="J77" s="67">
        <v>3.8</v>
      </c>
    </row>
    <row r="78" spans="1:10" x14ac:dyDescent="0.25">
      <c r="A78" s="7" t="s">
        <v>174</v>
      </c>
      <c r="B78" s="66" t="s">
        <v>89</v>
      </c>
      <c r="C78" s="66" t="s">
        <v>180</v>
      </c>
      <c r="D78" s="67">
        <v>1</v>
      </c>
      <c r="E78" s="67">
        <v>0.6</v>
      </c>
      <c r="F78" s="67">
        <v>1</v>
      </c>
      <c r="G78" s="66">
        <v>0.59399999999999997</v>
      </c>
      <c r="H78" s="68">
        <v>3</v>
      </c>
      <c r="I78" s="66">
        <v>0.1</v>
      </c>
      <c r="J78" s="67">
        <v>3.8</v>
      </c>
    </row>
    <row r="79" spans="1:10" x14ac:dyDescent="0.25">
      <c r="A79" s="7" t="s">
        <v>174</v>
      </c>
      <c r="B79" s="66" t="s">
        <v>89</v>
      </c>
      <c r="C79" s="66" t="s">
        <v>181</v>
      </c>
      <c r="D79" s="67">
        <v>0.8</v>
      </c>
      <c r="E79" s="67">
        <v>0.5</v>
      </c>
      <c r="F79" s="67">
        <v>0.8</v>
      </c>
      <c r="G79" s="66">
        <v>0.51200000000000001</v>
      </c>
      <c r="H79" s="68">
        <v>3</v>
      </c>
      <c r="I79" s="66">
        <v>0.1</v>
      </c>
      <c r="J79" s="67">
        <v>3.8</v>
      </c>
    </row>
    <row r="80" spans="1:10" x14ac:dyDescent="0.25">
      <c r="A80" s="7" t="s">
        <v>174</v>
      </c>
      <c r="B80" s="66" t="s">
        <v>89</v>
      </c>
      <c r="C80" s="66" t="s">
        <v>182</v>
      </c>
      <c r="D80" s="67">
        <v>0.6</v>
      </c>
      <c r="E80" s="67">
        <v>0.4</v>
      </c>
      <c r="F80" s="67">
        <v>0.6</v>
      </c>
      <c r="G80" s="66">
        <v>0.59499999999999997</v>
      </c>
      <c r="H80" s="68">
        <v>3</v>
      </c>
      <c r="I80" s="66">
        <v>0.125</v>
      </c>
      <c r="J80" s="67">
        <v>3.5</v>
      </c>
    </row>
    <row r="81" spans="1:10" x14ac:dyDescent="0.25">
      <c r="A81" s="7" t="s">
        <v>174</v>
      </c>
      <c r="B81" s="66" t="s">
        <v>89</v>
      </c>
      <c r="C81" s="66" t="s">
        <v>183</v>
      </c>
      <c r="D81" s="67">
        <v>0.4</v>
      </c>
      <c r="E81" s="67">
        <v>0.35</v>
      </c>
      <c r="F81" s="67">
        <v>0.45</v>
      </c>
      <c r="G81" s="66">
        <v>0.48099999999999998</v>
      </c>
      <c r="H81" s="68">
        <v>2</v>
      </c>
      <c r="I81" s="66">
        <v>0.125</v>
      </c>
      <c r="J81" s="67">
        <v>3.2</v>
      </c>
    </row>
    <row r="82" spans="1:10" x14ac:dyDescent="0.25">
      <c r="A82" s="7" t="s">
        <v>174</v>
      </c>
      <c r="B82" s="66" t="s">
        <v>89</v>
      </c>
      <c r="C82" s="66" t="s">
        <v>184</v>
      </c>
      <c r="D82" s="67">
        <v>0.25</v>
      </c>
      <c r="E82" s="67">
        <v>0.2</v>
      </c>
      <c r="F82" s="67">
        <v>0.35</v>
      </c>
      <c r="G82" s="66">
        <v>0.41699999999999998</v>
      </c>
      <c r="H82" s="68">
        <v>2</v>
      </c>
      <c r="I82" s="66">
        <v>0.125</v>
      </c>
      <c r="J82" s="67">
        <v>3</v>
      </c>
    </row>
    <row r="83" spans="1:10" x14ac:dyDescent="0.25">
      <c r="A83" s="7" t="s">
        <v>174</v>
      </c>
      <c r="B83" s="66" t="s">
        <v>89</v>
      </c>
      <c r="C83" s="66" t="s">
        <v>185</v>
      </c>
      <c r="D83" s="67">
        <v>0.28000000000000003</v>
      </c>
      <c r="E83" s="67">
        <v>0.2</v>
      </c>
      <c r="F83" s="67">
        <v>0.35</v>
      </c>
      <c r="G83" s="66">
        <v>0.39600000000000002</v>
      </c>
      <c r="H83" s="66">
        <v>1.8</v>
      </c>
      <c r="I83" s="66">
        <v>0.125</v>
      </c>
      <c r="J83" s="67">
        <v>3</v>
      </c>
    </row>
    <row r="84" spans="1:10" x14ac:dyDescent="0.25">
      <c r="A84" s="7" t="s">
        <v>174</v>
      </c>
      <c r="B84" s="66" t="s">
        <v>89</v>
      </c>
      <c r="C84" s="66" t="s">
        <v>186</v>
      </c>
      <c r="D84" s="67">
        <v>0.28999999999999998</v>
      </c>
      <c r="E84" s="67">
        <v>0.25</v>
      </c>
      <c r="F84" s="67">
        <v>0.28999999999999998</v>
      </c>
      <c r="G84" s="66">
        <v>0.39600000000000002</v>
      </c>
      <c r="H84" s="66">
        <v>1.3</v>
      </c>
      <c r="I84" s="66">
        <v>0.125</v>
      </c>
      <c r="J84" s="67">
        <v>3</v>
      </c>
    </row>
    <row r="85" spans="1:10" x14ac:dyDescent="0.25">
      <c r="A85" s="7" t="s">
        <v>174</v>
      </c>
      <c r="B85" s="25" t="s">
        <v>194</v>
      </c>
      <c r="C85" s="25" t="s">
        <v>175</v>
      </c>
      <c r="D85" s="26">
        <v>2</v>
      </c>
      <c r="E85" s="26">
        <v>2.6</v>
      </c>
      <c r="F85" s="26">
        <v>1.2</v>
      </c>
      <c r="G85" s="25">
        <v>0.52900000000000003</v>
      </c>
      <c r="H85" s="25">
        <v>2.8</v>
      </c>
      <c r="I85" s="25">
        <v>9.5000000000000001E-2</v>
      </c>
      <c r="J85" s="26">
        <v>4</v>
      </c>
    </row>
    <row r="86" spans="1:10" x14ac:dyDescent="0.25">
      <c r="A86" s="7" t="s">
        <v>174</v>
      </c>
      <c r="B86" s="25" t="s">
        <v>194</v>
      </c>
      <c r="C86" s="25" t="s">
        <v>176</v>
      </c>
      <c r="D86" s="26">
        <v>2.2000000000000002</v>
      </c>
      <c r="E86" s="26">
        <v>1.3</v>
      </c>
      <c r="F86" s="26">
        <v>1.2</v>
      </c>
      <c r="G86" s="64">
        <v>0.3</v>
      </c>
      <c r="H86" s="25">
        <v>2.7</v>
      </c>
      <c r="I86" s="25">
        <v>9.5000000000000001E-2</v>
      </c>
      <c r="J86" s="26">
        <v>4</v>
      </c>
    </row>
    <row r="87" spans="1:10" x14ac:dyDescent="0.25">
      <c r="A87" s="7" t="s">
        <v>174</v>
      </c>
      <c r="B87" s="25" t="s">
        <v>194</v>
      </c>
      <c r="C87" s="25" t="s">
        <v>177</v>
      </c>
      <c r="D87" s="26">
        <v>1.7</v>
      </c>
      <c r="E87" s="26">
        <v>1.4</v>
      </c>
      <c r="F87" s="26">
        <v>1</v>
      </c>
      <c r="G87" s="25">
        <v>0.63600000000000001</v>
      </c>
      <c r="H87" s="65">
        <v>3</v>
      </c>
      <c r="I87" s="25">
        <v>0.1</v>
      </c>
      <c r="J87" s="26">
        <v>3.8</v>
      </c>
    </row>
    <row r="88" spans="1:10" x14ac:dyDescent="0.25">
      <c r="A88" s="7" t="s">
        <v>174</v>
      </c>
      <c r="B88" s="25" t="s">
        <v>194</v>
      </c>
      <c r="C88" s="25" t="s">
        <v>178</v>
      </c>
      <c r="D88" s="26">
        <v>1.2</v>
      </c>
      <c r="E88" s="26">
        <v>1.6</v>
      </c>
      <c r="F88" s="26">
        <v>2.2000000000000002</v>
      </c>
      <c r="G88" s="25">
        <v>0.66300000000000003</v>
      </c>
      <c r="H88" s="65">
        <v>3</v>
      </c>
      <c r="I88" s="25">
        <v>0.1</v>
      </c>
      <c r="J88" s="26">
        <v>3.8</v>
      </c>
    </row>
    <row r="89" spans="1:10" x14ac:dyDescent="0.25">
      <c r="A89" s="7" t="s">
        <v>174</v>
      </c>
      <c r="B89" s="25" t="s">
        <v>194</v>
      </c>
      <c r="C89" s="25" t="s">
        <v>179</v>
      </c>
      <c r="D89" s="26">
        <v>1.2</v>
      </c>
      <c r="E89" s="26">
        <v>0.6</v>
      </c>
      <c r="F89" s="26">
        <v>1.6</v>
      </c>
      <c r="G89" s="25">
        <v>0.432</v>
      </c>
      <c r="H89" s="65">
        <v>3</v>
      </c>
      <c r="I89" s="25">
        <v>0.1</v>
      </c>
      <c r="J89" s="26">
        <v>3.8</v>
      </c>
    </row>
    <row r="90" spans="1:10" x14ac:dyDescent="0.25">
      <c r="A90" s="7" t="s">
        <v>174</v>
      </c>
      <c r="B90" s="25" t="s">
        <v>194</v>
      </c>
      <c r="C90" s="25" t="s">
        <v>180</v>
      </c>
      <c r="D90" s="26">
        <v>1</v>
      </c>
      <c r="E90" s="26">
        <v>0.6</v>
      </c>
      <c r="F90" s="26">
        <v>1</v>
      </c>
      <c r="G90" s="25">
        <v>0.59399999999999997</v>
      </c>
      <c r="H90" s="65">
        <v>3</v>
      </c>
      <c r="I90" s="25">
        <v>0.1</v>
      </c>
      <c r="J90" s="26">
        <v>3.8</v>
      </c>
    </row>
    <row r="91" spans="1:10" x14ac:dyDescent="0.25">
      <c r="A91" s="7" t="s">
        <v>174</v>
      </c>
      <c r="B91" s="25" t="s">
        <v>194</v>
      </c>
      <c r="C91" s="25" t="s">
        <v>181</v>
      </c>
      <c r="D91" s="26">
        <v>0.8</v>
      </c>
      <c r="E91" s="26">
        <v>0.5</v>
      </c>
      <c r="F91" s="26">
        <v>0.8</v>
      </c>
      <c r="G91" s="25">
        <v>0.51200000000000001</v>
      </c>
      <c r="H91" s="65">
        <v>3</v>
      </c>
      <c r="I91" s="25">
        <v>0.1</v>
      </c>
      <c r="J91" s="26">
        <v>3.8</v>
      </c>
    </row>
    <row r="92" spans="1:10" x14ac:dyDescent="0.25">
      <c r="A92" s="7" t="s">
        <v>174</v>
      </c>
      <c r="B92" s="25" t="s">
        <v>194</v>
      </c>
      <c r="C92" s="25" t="s">
        <v>182</v>
      </c>
      <c r="D92" s="26">
        <v>0.6</v>
      </c>
      <c r="E92" s="26">
        <v>0.4</v>
      </c>
      <c r="F92" s="26">
        <v>0.6</v>
      </c>
      <c r="G92" s="25">
        <v>0.59499999999999997</v>
      </c>
      <c r="H92" s="65">
        <v>3</v>
      </c>
      <c r="I92" s="25">
        <v>0.125</v>
      </c>
      <c r="J92" s="26">
        <v>3.5</v>
      </c>
    </row>
    <row r="93" spans="1:10" x14ac:dyDescent="0.25">
      <c r="A93" s="7" t="s">
        <v>174</v>
      </c>
      <c r="B93" s="25" t="s">
        <v>194</v>
      </c>
      <c r="C93" s="25" t="s">
        <v>183</v>
      </c>
      <c r="D93" s="26">
        <v>0.4</v>
      </c>
      <c r="E93" s="26">
        <v>0.35</v>
      </c>
      <c r="F93" s="26">
        <v>0.45</v>
      </c>
      <c r="G93" s="25">
        <v>0.48099999999999998</v>
      </c>
      <c r="H93" s="65">
        <v>2</v>
      </c>
      <c r="I93" s="25">
        <v>0.125</v>
      </c>
      <c r="J93" s="26">
        <v>3.2</v>
      </c>
    </row>
    <row r="94" spans="1:10" x14ac:dyDescent="0.25">
      <c r="A94" s="7" t="s">
        <v>174</v>
      </c>
      <c r="B94" s="25" t="s">
        <v>194</v>
      </c>
      <c r="C94" s="25" t="s">
        <v>184</v>
      </c>
      <c r="D94" s="26">
        <v>0.25</v>
      </c>
      <c r="E94" s="26">
        <v>0.2</v>
      </c>
      <c r="F94" s="26">
        <v>0.35</v>
      </c>
      <c r="G94" s="25">
        <v>0.41699999999999998</v>
      </c>
      <c r="H94" s="65">
        <v>2</v>
      </c>
      <c r="I94" s="25">
        <v>0.125</v>
      </c>
      <c r="J94" s="26">
        <v>3</v>
      </c>
    </row>
    <row r="95" spans="1:10" x14ac:dyDescent="0.25">
      <c r="A95" s="7" t="s">
        <v>174</v>
      </c>
      <c r="B95" s="25" t="s">
        <v>194</v>
      </c>
      <c r="C95" s="25" t="s">
        <v>185</v>
      </c>
      <c r="D95" s="26">
        <v>0.28000000000000003</v>
      </c>
      <c r="E95" s="26">
        <v>0.2</v>
      </c>
      <c r="F95" s="26">
        <v>0.35</v>
      </c>
      <c r="G95" s="25">
        <v>0.39600000000000002</v>
      </c>
      <c r="H95" s="25">
        <v>1.8</v>
      </c>
      <c r="I95" s="25">
        <v>0.125</v>
      </c>
      <c r="J95" s="26">
        <v>3</v>
      </c>
    </row>
    <row r="96" spans="1:10" x14ac:dyDescent="0.25">
      <c r="A96" s="7" t="s">
        <v>174</v>
      </c>
      <c r="B96" s="25" t="s">
        <v>194</v>
      </c>
      <c r="C96" s="25" t="s">
        <v>186</v>
      </c>
      <c r="D96" s="26">
        <v>0.28999999999999998</v>
      </c>
      <c r="E96" s="26">
        <v>0.25</v>
      </c>
      <c r="F96" s="26">
        <v>0.28999999999999998</v>
      </c>
      <c r="G96" s="25">
        <v>0.39600000000000002</v>
      </c>
      <c r="H96" s="25">
        <v>1.3</v>
      </c>
      <c r="I96" s="25">
        <v>0.125</v>
      </c>
      <c r="J96" s="26">
        <v>3</v>
      </c>
    </row>
    <row r="97" spans="1:10" x14ac:dyDescent="0.25">
      <c r="A97" s="7" t="s">
        <v>174</v>
      </c>
      <c r="B97" s="3" t="s">
        <v>138</v>
      </c>
      <c r="C97" s="3" t="s">
        <v>175</v>
      </c>
      <c r="D97" s="24">
        <v>2</v>
      </c>
      <c r="E97" s="24">
        <v>2.6</v>
      </c>
      <c r="F97" s="24">
        <v>2.8</v>
      </c>
      <c r="G97" s="3">
        <v>0.54700000000000004</v>
      </c>
      <c r="H97" s="3">
        <v>2.9</v>
      </c>
      <c r="I97" s="3">
        <v>9.5000000000000001E-2</v>
      </c>
      <c r="J97" s="24">
        <v>3.2</v>
      </c>
    </row>
    <row r="98" spans="1:10" x14ac:dyDescent="0.25">
      <c r="A98" s="7" t="s">
        <v>174</v>
      </c>
      <c r="B98" s="3" t="s">
        <v>138</v>
      </c>
      <c r="C98" s="3" t="s">
        <v>176</v>
      </c>
      <c r="D98" s="24">
        <v>1.7</v>
      </c>
      <c r="E98" s="24">
        <v>1.3</v>
      </c>
      <c r="F98" s="24">
        <v>1.2</v>
      </c>
      <c r="G98" s="3">
        <v>0.63800000000000001</v>
      </c>
      <c r="H98" s="3">
        <v>2.8</v>
      </c>
      <c r="I98" s="3">
        <v>9.5000000000000001E-2</v>
      </c>
      <c r="J98" s="24">
        <v>3.2</v>
      </c>
    </row>
    <row r="99" spans="1:10" x14ac:dyDescent="0.25">
      <c r="A99" s="7" t="s">
        <v>174</v>
      </c>
      <c r="B99" s="3" t="s">
        <v>138</v>
      </c>
      <c r="C99" s="3" t="s">
        <v>177</v>
      </c>
      <c r="D99" s="24">
        <v>1.7</v>
      </c>
      <c r="E99" s="24">
        <v>1.4</v>
      </c>
      <c r="F99" s="24">
        <v>1</v>
      </c>
      <c r="G99" s="3">
        <v>0.61599999999999999</v>
      </c>
      <c r="H99" s="3">
        <v>2.8</v>
      </c>
      <c r="I99" s="3">
        <v>0.1</v>
      </c>
      <c r="J99" s="24">
        <v>3.1</v>
      </c>
    </row>
    <row r="100" spans="1:10" x14ac:dyDescent="0.25">
      <c r="A100" s="7" t="s">
        <v>174</v>
      </c>
      <c r="B100" s="3" t="s">
        <v>138</v>
      </c>
      <c r="C100" s="3" t="s">
        <v>178</v>
      </c>
      <c r="D100" s="24">
        <v>1.4</v>
      </c>
      <c r="E100" s="24">
        <v>1.4</v>
      </c>
      <c r="F100" s="24">
        <v>1</v>
      </c>
      <c r="G100" s="3">
        <v>0.90400000000000003</v>
      </c>
      <c r="H100" s="3">
        <v>2.8</v>
      </c>
      <c r="I100" s="3">
        <v>0.1</v>
      </c>
      <c r="J100" s="24">
        <v>3.1</v>
      </c>
    </row>
    <row r="101" spans="1:10" x14ac:dyDescent="0.25">
      <c r="A101" s="7" t="s">
        <v>174</v>
      </c>
      <c r="B101" s="3" t="s">
        <v>138</v>
      </c>
      <c r="C101" s="3" t="s">
        <v>179</v>
      </c>
      <c r="D101" s="24">
        <v>1.2</v>
      </c>
      <c r="E101" s="24">
        <v>0.8</v>
      </c>
      <c r="F101" s="24">
        <v>1.6</v>
      </c>
      <c r="G101" s="3">
        <v>0.92200000000000004</v>
      </c>
      <c r="H101" s="3">
        <v>2.8</v>
      </c>
      <c r="I101" s="3">
        <v>0.1</v>
      </c>
      <c r="J101" s="24">
        <v>3.1</v>
      </c>
    </row>
    <row r="102" spans="1:10" x14ac:dyDescent="0.25">
      <c r="A102" s="7" t="s">
        <v>174</v>
      </c>
      <c r="B102" s="3" t="s">
        <v>138</v>
      </c>
      <c r="C102" s="3" t="s">
        <v>180</v>
      </c>
      <c r="D102" s="24">
        <v>1</v>
      </c>
      <c r="E102" s="24">
        <v>0.5</v>
      </c>
      <c r="F102" s="24">
        <v>1</v>
      </c>
      <c r="G102" s="3">
        <v>0.90600000000000003</v>
      </c>
      <c r="H102" s="3">
        <v>2.8</v>
      </c>
      <c r="I102" s="3">
        <v>0.1</v>
      </c>
      <c r="J102" s="24">
        <v>3.2</v>
      </c>
    </row>
    <row r="103" spans="1:10" x14ac:dyDescent="0.25">
      <c r="A103" s="7" t="s">
        <v>174</v>
      </c>
      <c r="B103" s="3" t="s">
        <v>138</v>
      </c>
      <c r="C103" s="3" t="s">
        <v>181</v>
      </c>
      <c r="D103" s="24">
        <v>0.8</v>
      </c>
      <c r="E103" s="24">
        <v>0.5</v>
      </c>
      <c r="F103" s="24">
        <v>0.8</v>
      </c>
      <c r="G103" s="3">
        <v>0.57599999999999996</v>
      </c>
      <c r="H103" s="3">
        <v>4.3</v>
      </c>
      <c r="I103" s="3">
        <v>0.1</v>
      </c>
      <c r="J103" s="24">
        <v>3.2</v>
      </c>
    </row>
    <row r="104" spans="1:10" x14ac:dyDescent="0.25">
      <c r="A104" s="7" t="s">
        <v>174</v>
      </c>
      <c r="B104" s="3" t="s">
        <v>138</v>
      </c>
      <c r="C104" s="3" t="s">
        <v>182</v>
      </c>
      <c r="D104" s="24">
        <v>0.5</v>
      </c>
      <c r="E104" s="24">
        <v>0.4</v>
      </c>
      <c r="F104" s="24">
        <v>0.6</v>
      </c>
      <c r="G104" s="3">
        <v>0.85899999999999999</v>
      </c>
      <c r="H104" s="3">
        <v>3.2</v>
      </c>
      <c r="I104" s="3">
        <v>0.125</v>
      </c>
      <c r="J104" s="24">
        <v>3.2</v>
      </c>
    </row>
    <row r="105" spans="1:10" x14ac:dyDescent="0.25">
      <c r="A105" s="7" t="s">
        <v>174</v>
      </c>
      <c r="B105" s="3" t="s">
        <v>138</v>
      </c>
      <c r="C105" s="3" t="s">
        <v>183</v>
      </c>
      <c r="D105" s="24">
        <v>0.3</v>
      </c>
      <c r="E105" s="24">
        <v>0.35</v>
      </c>
      <c r="F105" s="24">
        <v>0.45</v>
      </c>
      <c r="G105" s="3">
        <v>0.84499999999999997</v>
      </c>
      <c r="H105" s="3">
        <v>1.9</v>
      </c>
      <c r="I105" s="3">
        <v>0.125</v>
      </c>
      <c r="J105" s="24">
        <v>3</v>
      </c>
    </row>
    <row r="106" spans="1:10" x14ac:dyDescent="0.25">
      <c r="A106" s="7" t="s">
        <v>174</v>
      </c>
      <c r="B106" s="3" t="s">
        <v>138</v>
      </c>
      <c r="C106" s="3" t="s">
        <v>184</v>
      </c>
      <c r="D106" s="24">
        <v>0.3</v>
      </c>
      <c r="E106" s="24">
        <v>0.25</v>
      </c>
      <c r="F106" s="24">
        <v>0.35</v>
      </c>
      <c r="G106" s="3">
        <v>0.80400000000000005</v>
      </c>
      <c r="H106" s="3">
        <v>1.4</v>
      </c>
      <c r="I106" s="3">
        <v>0.125</v>
      </c>
      <c r="J106" s="24">
        <v>3</v>
      </c>
    </row>
    <row r="107" spans="1:10" x14ac:dyDescent="0.25">
      <c r="A107" s="7" t="s">
        <v>174</v>
      </c>
      <c r="B107" s="3" t="s">
        <v>138</v>
      </c>
      <c r="C107" s="3" t="s">
        <v>185</v>
      </c>
      <c r="D107" s="24">
        <v>0.28000000000000003</v>
      </c>
      <c r="E107" s="24">
        <v>0.2</v>
      </c>
      <c r="F107" s="24">
        <v>0.35</v>
      </c>
      <c r="G107" s="3">
        <v>0.61899999999999999</v>
      </c>
      <c r="H107" s="3">
        <v>1.3</v>
      </c>
      <c r="I107" s="3">
        <v>0.125</v>
      </c>
      <c r="J107" s="24">
        <v>3</v>
      </c>
    </row>
    <row r="108" spans="1:10" x14ac:dyDescent="0.25">
      <c r="A108" s="7" t="s">
        <v>174</v>
      </c>
      <c r="B108" s="3" t="s">
        <v>138</v>
      </c>
      <c r="C108" s="3" t="s">
        <v>186</v>
      </c>
      <c r="D108" s="24">
        <v>0.17</v>
      </c>
      <c r="E108" s="24">
        <v>0.15</v>
      </c>
      <c r="F108" s="24">
        <v>0.17</v>
      </c>
      <c r="G108" s="3">
        <v>0.61899999999999999</v>
      </c>
      <c r="H108" s="3">
        <v>1.1000000000000001</v>
      </c>
      <c r="I108" s="3">
        <v>0.125</v>
      </c>
      <c r="J108" s="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H11"/>
  <sheetViews>
    <sheetView workbookViewId="0">
      <selection activeCell="G8" sqref="G8"/>
    </sheetView>
  </sheetViews>
  <sheetFormatPr defaultRowHeight="15" x14ac:dyDescent="0.25"/>
  <cols>
    <col min="1" max="5" width="13.42578125" customWidth="1"/>
  </cols>
  <sheetData>
    <row r="1" spans="1:8" ht="30" x14ac:dyDescent="0.25">
      <c r="A1" s="112" t="s">
        <v>255</v>
      </c>
      <c r="B1" s="97" t="s">
        <v>247</v>
      </c>
      <c r="C1" s="98" t="s">
        <v>248</v>
      </c>
      <c r="D1" s="98" t="s">
        <v>461</v>
      </c>
      <c r="E1" s="99" t="s">
        <v>249</v>
      </c>
    </row>
    <row r="2" spans="1:8" ht="30" x14ac:dyDescent="0.25">
      <c r="A2" s="95" t="s">
        <v>246</v>
      </c>
      <c r="B2" s="114">
        <v>0.03</v>
      </c>
      <c r="C2" s="115">
        <v>0.1</v>
      </c>
      <c r="D2" s="115">
        <v>10.5</v>
      </c>
      <c r="E2" s="116">
        <v>46</v>
      </c>
    </row>
    <row r="3" spans="1:8" ht="30" x14ac:dyDescent="0.25">
      <c r="A3" s="95" t="s">
        <v>256</v>
      </c>
      <c r="B3" s="114">
        <v>0.03</v>
      </c>
      <c r="C3" s="115">
        <v>0.1</v>
      </c>
      <c r="D3" s="115">
        <v>10</v>
      </c>
      <c r="E3" s="116">
        <v>20</v>
      </c>
    </row>
    <row r="4" spans="1:8" ht="30" x14ac:dyDescent="0.25">
      <c r="A4" s="96" t="s">
        <v>250</v>
      </c>
      <c r="B4" s="117">
        <v>0.03</v>
      </c>
      <c r="C4" s="118">
        <v>0.1</v>
      </c>
      <c r="D4" s="118">
        <v>30</v>
      </c>
      <c r="E4" s="119">
        <v>70</v>
      </c>
      <c r="H4" s="1"/>
    </row>
    <row r="6" spans="1:8" x14ac:dyDescent="0.25">
      <c r="A6" s="113" t="s">
        <v>257</v>
      </c>
      <c r="B6" s="104"/>
      <c r="C6" s="102"/>
      <c r="D6" s="101">
        <v>300</v>
      </c>
    </row>
    <row r="7" spans="1:8" x14ac:dyDescent="0.25">
      <c r="A7" s="113" t="s">
        <v>258</v>
      </c>
      <c r="B7" s="103"/>
      <c r="C7" s="103"/>
      <c r="D7" s="100">
        <v>400</v>
      </c>
    </row>
    <row r="9" spans="1:8" x14ac:dyDescent="0.25">
      <c r="A9" s="10"/>
    </row>
    <row r="10" spans="1:8" x14ac:dyDescent="0.25">
      <c r="A10" s="10"/>
    </row>
    <row r="11" spans="1:8" x14ac:dyDescent="0.25">
      <c r="A1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P30"/>
  <sheetViews>
    <sheetView workbookViewId="0">
      <selection activeCell="A27" sqref="A27"/>
    </sheetView>
  </sheetViews>
  <sheetFormatPr defaultRowHeight="15" x14ac:dyDescent="0.25"/>
  <cols>
    <col min="1" max="1" width="25.7109375" customWidth="1"/>
    <col min="4" max="4" width="12.42578125" customWidth="1"/>
    <col min="5" max="5" width="23.42578125" customWidth="1"/>
    <col min="6" max="6" width="11.28515625" customWidth="1"/>
    <col min="7" max="7" width="12.7109375" customWidth="1"/>
    <col min="8" max="8" width="10.85546875" customWidth="1"/>
    <col min="9" max="9" width="15.7109375" customWidth="1"/>
    <col min="10" max="10" width="16.28515625" customWidth="1"/>
  </cols>
  <sheetData>
    <row r="1" spans="1:16" ht="45" x14ac:dyDescent="0.25">
      <c r="A1" s="74" t="s">
        <v>259</v>
      </c>
      <c r="B1" s="75" t="s">
        <v>139</v>
      </c>
      <c r="C1" s="76" t="s">
        <v>235</v>
      </c>
      <c r="D1" s="79" t="s">
        <v>253</v>
      </c>
      <c r="E1" s="72" t="s">
        <v>260</v>
      </c>
      <c r="F1" s="37" t="s">
        <v>139</v>
      </c>
      <c r="G1" s="85" t="s">
        <v>235</v>
      </c>
      <c r="H1" s="81" t="s">
        <v>253</v>
      </c>
      <c r="I1" s="41" t="s">
        <v>243</v>
      </c>
      <c r="J1" s="42" t="s">
        <v>244</v>
      </c>
    </row>
    <row r="2" spans="1:16" x14ac:dyDescent="0.25">
      <c r="A2" s="20" t="s">
        <v>140</v>
      </c>
      <c r="B2" s="22">
        <f>0.9-0.03-0.09-0.02</f>
        <v>0.76</v>
      </c>
      <c r="C2" s="77">
        <v>20</v>
      </c>
      <c r="D2" s="80">
        <v>10</v>
      </c>
      <c r="E2" s="39" t="s">
        <v>142</v>
      </c>
      <c r="F2" s="38">
        <v>0.94</v>
      </c>
      <c r="G2" s="86">
        <v>120</v>
      </c>
      <c r="H2" s="82">
        <v>5</v>
      </c>
      <c r="I2" s="71">
        <v>0.95</v>
      </c>
      <c r="J2" s="43">
        <v>0.94</v>
      </c>
    </row>
    <row r="3" spans="1:16" x14ac:dyDescent="0.25">
      <c r="A3" s="20" t="s">
        <v>141</v>
      </c>
      <c r="B3" s="22">
        <f>0.93-0.03-0.04-0.01</f>
        <v>0.85</v>
      </c>
      <c r="C3" s="77">
        <v>25</v>
      </c>
      <c r="D3" s="80">
        <v>10</v>
      </c>
      <c r="E3" s="39" t="s">
        <v>245</v>
      </c>
      <c r="F3" s="38">
        <v>0.95</v>
      </c>
      <c r="G3" s="86">
        <v>200</v>
      </c>
      <c r="H3" s="82">
        <v>5</v>
      </c>
    </row>
    <row r="4" spans="1:16" x14ac:dyDescent="0.25">
      <c r="A4" s="20" t="s">
        <v>144</v>
      </c>
      <c r="B4" s="22">
        <f>0.9-0.02-0.01-0.02-0.01-0.01</f>
        <v>0.83</v>
      </c>
      <c r="C4" s="77">
        <v>35</v>
      </c>
      <c r="D4" s="80">
        <v>15</v>
      </c>
      <c r="E4" s="39" t="s">
        <v>148</v>
      </c>
      <c r="F4" s="38">
        <v>0.95</v>
      </c>
      <c r="G4" s="86">
        <v>60</v>
      </c>
      <c r="H4" s="82"/>
    </row>
    <row r="5" spans="1:16" x14ac:dyDescent="0.25">
      <c r="A5" s="20" t="s">
        <v>143</v>
      </c>
      <c r="B5" s="22">
        <f>1.01-0.01-0.03-0.03</f>
        <v>0.94</v>
      </c>
      <c r="C5" s="77">
        <v>45</v>
      </c>
      <c r="D5" s="80">
        <v>15</v>
      </c>
      <c r="E5" s="39" t="s">
        <v>251</v>
      </c>
      <c r="F5" s="38">
        <v>0.96</v>
      </c>
      <c r="G5" s="86">
        <v>500</v>
      </c>
      <c r="H5" s="82"/>
    </row>
    <row r="6" spans="1:16" x14ac:dyDescent="0.25">
      <c r="A6" s="20" t="s">
        <v>147</v>
      </c>
      <c r="B6" s="22">
        <f>0.9-0.03</f>
        <v>0.87</v>
      </c>
      <c r="C6" s="77">
        <v>30</v>
      </c>
      <c r="D6" s="80">
        <v>10</v>
      </c>
      <c r="E6" s="39" t="s">
        <v>254</v>
      </c>
      <c r="F6" s="38">
        <v>0.95</v>
      </c>
      <c r="G6" s="86">
        <v>400</v>
      </c>
      <c r="H6" s="82"/>
    </row>
    <row r="7" spans="1:16" x14ac:dyDescent="0.25">
      <c r="A7" s="20" t="s">
        <v>145</v>
      </c>
      <c r="B7" s="22">
        <f>B6</f>
        <v>0.87</v>
      </c>
      <c r="C7" s="77">
        <v>30</v>
      </c>
      <c r="D7" s="80">
        <v>10</v>
      </c>
      <c r="E7" s="39" t="s">
        <v>252</v>
      </c>
      <c r="F7" s="38">
        <v>0.92</v>
      </c>
      <c r="G7" s="86">
        <v>9999999</v>
      </c>
      <c r="H7" s="82">
        <v>9999999</v>
      </c>
    </row>
    <row r="8" spans="1:16" x14ac:dyDescent="0.25">
      <c r="A8" s="20"/>
      <c r="B8" s="22"/>
      <c r="C8" s="77"/>
      <c r="D8" s="80"/>
      <c r="E8" s="39"/>
      <c r="F8" s="38"/>
      <c r="G8" s="86"/>
      <c r="H8" s="82"/>
    </row>
    <row r="9" spans="1:16" x14ac:dyDescent="0.25">
      <c r="A9" s="20"/>
      <c r="B9" s="22"/>
      <c r="C9" s="77"/>
      <c r="D9" s="80"/>
      <c r="E9" s="39"/>
      <c r="F9" s="38"/>
      <c r="G9" s="86"/>
      <c r="H9" s="82"/>
    </row>
    <row r="10" spans="1:16" x14ac:dyDescent="0.25">
      <c r="A10" s="20"/>
      <c r="B10" s="22"/>
      <c r="C10" s="77"/>
      <c r="D10" s="80"/>
      <c r="E10" s="39"/>
      <c r="F10" s="39"/>
      <c r="G10" s="87"/>
      <c r="H10" s="83"/>
    </row>
    <row r="11" spans="1:16" x14ac:dyDescent="0.25">
      <c r="A11" s="20" t="s">
        <v>146</v>
      </c>
      <c r="B11" s="22">
        <v>0.88</v>
      </c>
      <c r="C11" s="77">
        <v>80</v>
      </c>
      <c r="D11" s="80">
        <v>10</v>
      </c>
      <c r="E11" s="39"/>
      <c r="F11" s="39"/>
      <c r="G11" s="87"/>
      <c r="H11" s="83"/>
    </row>
    <row r="12" spans="1:16" x14ac:dyDescent="0.25">
      <c r="A12" s="20" t="s">
        <v>133</v>
      </c>
      <c r="B12" s="22">
        <v>3.5</v>
      </c>
      <c r="C12" s="77">
        <v>300</v>
      </c>
      <c r="D12" s="80">
        <v>50</v>
      </c>
      <c r="E12" s="39"/>
      <c r="F12" s="39"/>
      <c r="G12" s="87"/>
      <c r="H12" s="83"/>
    </row>
    <row r="13" spans="1:16" x14ac:dyDescent="0.25">
      <c r="A13" s="21" t="s">
        <v>455</v>
      </c>
      <c r="B13" s="23"/>
      <c r="C13" s="78">
        <v>700</v>
      </c>
      <c r="D13" s="80">
        <v>200</v>
      </c>
      <c r="E13" s="40"/>
      <c r="F13" s="40"/>
      <c r="G13" s="88"/>
      <c r="H13" s="84"/>
      <c r="M13" s="1"/>
    </row>
    <row r="14" spans="1:16" x14ac:dyDescent="0.25">
      <c r="A14" s="73" t="s">
        <v>162</v>
      </c>
      <c r="B14" s="35"/>
      <c r="C14" s="91"/>
      <c r="D14" s="94"/>
    </row>
    <row r="15" spans="1:16" x14ac:dyDescent="0.25">
      <c r="A15" s="36" t="s">
        <v>264</v>
      </c>
      <c r="B15" s="31">
        <v>0.9</v>
      </c>
      <c r="C15" s="89">
        <v>5</v>
      </c>
      <c r="D15" s="89">
        <v>10</v>
      </c>
      <c r="E15" s="30"/>
    </row>
    <row r="16" spans="1:16" x14ac:dyDescent="0.25">
      <c r="A16" s="32" t="s">
        <v>149</v>
      </c>
      <c r="B16" s="33">
        <v>0.76</v>
      </c>
      <c r="C16" s="92">
        <v>20</v>
      </c>
      <c r="D16" s="89">
        <v>10</v>
      </c>
      <c r="P16" s="4"/>
    </row>
    <row r="17" spans="1:5" x14ac:dyDescent="0.25">
      <c r="A17" s="32" t="s">
        <v>150</v>
      </c>
      <c r="B17" s="33">
        <v>0.85</v>
      </c>
      <c r="C17" s="92">
        <v>25</v>
      </c>
      <c r="D17" s="89">
        <v>10</v>
      </c>
    </row>
    <row r="18" spans="1:5" x14ac:dyDescent="0.25">
      <c r="A18" s="32"/>
      <c r="B18" s="33"/>
      <c r="C18" s="92"/>
      <c r="D18" s="89"/>
    </row>
    <row r="19" spans="1:5" x14ac:dyDescent="0.25">
      <c r="A19" s="32"/>
      <c r="B19" s="33"/>
      <c r="C19" s="92"/>
      <c r="D19" s="89"/>
    </row>
    <row r="20" spans="1:5" x14ac:dyDescent="0.25">
      <c r="A20" s="32" t="s">
        <v>265</v>
      </c>
      <c r="B20" s="33">
        <v>3</v>
      </c>
      <c r="C20" s="92">
        <v>10</v>
      </c>
      <c r="D20" s="89">
        <v>10</v>
      </c>
      <c r="E20" s="30"/>
    </row>
    <row r="21" spans="1:5" x14ac:dyDescent="0.25">
      <c r="A21" s="34" t="s">
        <v>456</v>
      </c>
      <c r="B21" s="35"/>
      <c r="C21" s="93">
        <v>700</v>
      </c>
      <c r="D21" s="90">
        <v>200</v>
      </c>
    </row>
    <row r="28" spans="1:5" x14ac:dyDescent="0.25">
      <c r="A28" s="10"/>
    </row>
    <row r="29" spans="1:5" x14ac:dyDescent="0.25">
      <c r="A29" s="10"/>
    </row>
    <row r="30" spans="1:5" x14ac:dyDescent="0.25">
      <c r="A30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D6"/>
  <sheetViews>
    <sheetView workbookViewId="0">
      <selection activeCell="D6" sqref="D6"/>
    </sheetView>
  </sheetViews>
  <sheetFormatPr defaultRowHeight="15" x14ac:dyDescent="0.25"/>
  <cols>
    <col min="1" max="1" width="31" customWidth="1"/>
  </cols>
  <sheetData>
    <row r="1" spans="1:4" x14ac:dyDescent="0.25">
      <c r="A1" s="63" t="s">
        <v>261</v>
      </c>
      <c r="B1">
        <v>0.7</v>
      </c>
    </row>
    <row r="2" spans="1:4" x14ac:dyDescent="0.25">
      <c r="A2" s="63" t="s">
        <v>262</v>
      </c>
      <c r="B2">
        <v>0.65</v>
      </c>
    </row>
    <row r="3" spans="1:4" x14ac:dyDescent="0.25">
      <c r="A3" s="63" t="s">
        <v>266</v>
      </c>
      <c r="B3">
        <v>0.3</v>
      </c>
    </row>
    <row r="4" spans="1:4" x14ac:dyDescent="0.25">
      <c r="A4" s="25" t="s">
        <v>458</v>
      </c>
      <c r="B4">
        <v>0.33</v>
      </c>
      <c r="D4" t="s">
        <v>459</v>
      </c>
    </row>
    <row r="5" spans="1:4" x14ac:dyDescent="0.25">
      <c r="A5" s="25" t="s">
        <v>263</v>
      </c>
      <c r="B5">
        <v>30</v>
      </c>
    </row>
    <row r="6" spans="1:4" x14ac:dyDescent="0.25">
      <c r="A6" s="63" t="s">
        <v>457</v>
      </c>
      <c r="B6">
        <v>20</v>
      </c>
      <c r="D6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AH17"/>
  <sheetViews>
    <sheetView workbookViewId="0">
      <selection activeCell="B21" sqref="B21"/>
    </sheetView>
  </sheetViews>
  <sheetFormatPr defaultRowHeight="15" x14ac:dyDescent="0.25"/>
  <cols>
    <col min="1" max="1" width="11.140625" customWidth="1"/>
    <col min="2" max="2" width="25.5703125" customWidth="1"/>
    <col min="3" max="3" width="15" customWidth="1"/>
  </cols>
  <sheetData>
    <row r="1" spans="1:34" ht="30" x14ac:dyDescent="0.25">
      <c r="A1" s="52" t="s">
        <v>187</v>
      </c>
      <c r="B1" s="52" t="s">
        <v>237</v>
      </c>
      <c r="C1" s="120" t="s">
        <v>236</v>
      </c>
      <c r="D1" s="60">
        <v>0</v>
      </c>
      <c r="E1" s="61">
        <v>1</v>
      </c>
      <c r="F1" s="61">
        <v>2</v>
      </c>
      <c r="G1" s="61">
        <v>3</v>
      </c>
      <c r="H1" s="61">
        <v>4</v>
      </c>
      <c r="I1" s="61">
        <v>5</v>
      </c>
      <c r="J1" s="61">
        <v>6</v>
      </c>
      <c r="K1" s="61">
        <v>7</v>
      </c>
      <c r="L1" s="61">
        <v>8</v>
      </c>
      <c r="M1" s="61">
        <v>9</v>
      </c>
      <c r="N1" s="61">
        <v>10</v>
      </c>
      <c r="O1" s="61">
        <v>11</v>
      </c>
      <c r="P1" s="61">
        <v>12</v>
      </c>
      <c r="Q1" s="61">
        <v>13</v>
      </c>
      <c r="R1" s="61">
        <v>14</v>
      </c>
      <c r="S1" s="61">
        <v>15</v>
      </c>
      <c r="T1" s="61">
        <v>16</v>
      </c>
      <c r="U1" s="61">
        <v>17</v>
      </c>
      <c r="V1" s="61">
        <v>18</v>
      </c>
      <c r="W1" s="61">
        <v>19</v>
      </c>
      <c r="X1" s="61">
        <v>20</v>
      </c>
      <c r="Y1" s="61">
        <v>21</v>
      </c>
      <c r="Z1" s="61">
        <v>22</v>
      </c>
      <c r="AA1" s="61">
        <v>23</v>
      </c>
      <c r="AB1" s="61">
        <v>24</v>
      </c>
      <c r="AC1" s="61">
        <v>25</v>
      </c>
      <c r="AD1" s="61">
        <v>26</v>
      </c>
      <c r="AE1" s="61">
        <v>27</v>
      </c>
      <c r="AF1" s="61">
        <v>28</v>
      </c>
      <c r="AG1" s="61">
        <v>29</v>
      </c>
      <c r="AH1" s="62">
        <v>30</v>
      </c>
    </row>
    <row r="2" spans="1:34" x14ac:dyDescent="0.25">
      <c r="A2" s="51" t="s">
        <v>188</v>
      </c>
      <c r="B2" s="17" t="s">
        <v>190</v>
      </c>
      <c r="C2" s="17">
        <v>0.02</v>
      </c>
      <c r="D2" s="105">
        <v>0.15</v>
      </c>
      <c r="E2" s="53">
        <f>+D2*(1+$C2)</f>
        <v>0.153</v>
      </c>
      <c r="F2" s="53">
        <f t="shared" ref="F2:AE2" si="0">+E2*(1+$C2)</f>
        <v>0.15606</v>
      </c>
      <c r="G2" s="53">
        <f t="shared" si="0"/>
        <v>0.15918119999999999</v>
      </c>
      <c r="H2" s="53">
        <f t="shared" si="0"/>
        <v>0.16236482399999999</v>
      </c>
      <c r="I2" s="53">
        <f t="shared" si="0"/>
        <v>0.16561212047999999</v>
      </c>
      <c r="J2" s="53">
        <f t="shared" si="0"/>
        <v>0.1689243628896</v>
      </c>
      <c r="K2" s="53">
        <f t="shared" si="0"/>
        <v>0.17230285014739199</v>
      </c>
      <c r="L2" s="53">
        <f t="shared" si="0"/>
        <v>0.17574890715033983</v>
      </c>
      <c r="M2" s="53">
        <f t="shared" si="0"/>
        <v>0.17926388529334664</v>
      </c>
      <c r="N2" s="53">
        <f t="shared" si="0"/>
        <v>0.18284916299921358</v>
      </c>
      <c r="O2" s="53">
        <f t="shared" si="0"/>
        <v>0.18650614625919787</v>
      </c>
      <c r="P2" s="53">
        <f t="shared" si="0"/>
        <v>0.19023626918438183</v>
      </c>
      <c r="Q2" s="53">
        <f t="shared" si="0"/>
        <v>0.19404099456806947</v>
      </c>
      <c r="R2" s="53">
        <f t="shared" si="0"/>
        <v>0.19792181445943086</v>
      </c>
      <c r="S2" s="53">
        <f t="shared" si="0"/>
        <v>0.20188025074861948</v>
      </c>
      <c r="T2" s="53">
        <f t="shared" si="0"/>
        <v>0.20591785576359187</v>
      </c>
      <c r="U2" s="53">
        <f t="shared" si="0"/>
        <v>0.2100362128788637</v>
      </c>
      <c r="V2" s="53">
        <f t="shared" si="0"/>
        <v>0.21423693713644099</v>
      </c>
      <c r="W2" s="53">
        <f t="shared" si="0"/>
        <v>0.21852167587916982</v>
      </c>
      <c r="X2" s="53">
        <f t="shared" si="0"/>
        <v>0.22289210939675322</v>
      </c>
      <c r="Y2" s="53">
        <f t="shared" si="0"/>
        <v>0.22734995158468829</v>
      </c>
      <c r="Z2" s="53">
        <f t="shared" si="0"/>
        <v>0.23189695061638207</v>
      </c>
      <c r="AA2" s="53">
        <f t="shared" si="0"/>
        <v>0.23653488962870972</v>
      </c>
      <c r="AB2" s="53">
        <f t="shared" si="0"/>
        <v>0.24126558742128393</v>
      </c>
      <c r="AC2" s="53">
        <f t="shared" si="0"/>
        <v>0.24609089916970961</v>
      </c>
      <c r="AD2" s="53">
        <f t="shared" si="0"/>
        <v>0.2510127171531038</v>
      </c>
      <c r="AE2" s="53">
        <f t="shared" si="0"/>
        <v>0.25603297149616588</v>
      </c>
      <c r="AF2" s="53">
        <f t="shared" ref="AF2:AH4" si="1">+AE2*(1+$C2)</f>
        <v>0.26115363092608923</v>
      </c>
      <c r="AG2" s="53">
        <f t="shared" si="1"/>
        <v>0.26637670354461102</v>
      </c>
      <c r="AH2" s="54">
        <f t="shared" si="1"/>
        <v>0.27170423761550322</v>
      </c>
    </row>
    <row r="3" spans="1:34" x14ac:dyDescent="0.25">
      <c r="A3" s="27"/>
      <c r="B3" t="s">
        <v>189</v>
      </c>
      <c r="C3">
        <v>0.02</v>
      </c>
      <c r="D3" s="106">
        <v>0.7</v>
      </c>
      <c r="E3" s="53">
        <f>+D3*(1+$C3)</f>
        <v>0.71399999999999997</v>
      </c>
      <c r="F3" s="53">
        <f t="shared" ref="F3:AE4" si="2">+E3*(1+$C3)</f>
        <v>0.72827999999999993</v>
      </c>
      <c r="G3" s="53">
        <f t="shared" si="2"/>
        <v>0.74284559999999988</v>
      </c>
      <c r="H3" s="53">
        <f t="shared" si="2"/>
        <v>0.75770251199999994</v>
      </c>
      <c r="I3" s="53">
        <f t="shared" si="2"/>
        <v>0.77285656223999999</v>
      </c>
      <c r="J3" s="53">
        <f t="shared" si="2"/>
        <v>0.78831369348479996</v>
      </c>
      <c r="K3" s="53">
        <f t="shared" si="2"/>
        <v>0.80407996735449594</v>
      </c>
      <c r="L3" s="53">
        <f t="shared" si="2"/>
        <v>0.82016156670158591</v>
      </c>
      <c r="M3" s="53">
        <f t="shared" si="2"/>
        <v>0.83656479803561767</v>
      </c>
      <c r="N3" s="53">
        <f t="shared" si="2"/>
        <v>0.85329609399633</v>
      </c>
      <c r="O3" s="53">
        <f t="shared" si="2"/>
        <v>0.87036201587625661</v>
      </c>
      <c r="P3" s="53">
        <f t="shared" si="2"/>
        <v>0.88776925619378178</v>
      </c>
      <c r="Q3" s="53">
        <f t="shared" si="2"/>
        <v>0.90552464131765742</v>
      </c>
      <c r="R3" s="53">
        <f t="shared" si="2"/>
        <v>0.92363513414401055</v>
      </c>
      <c r="S3" s="53">
        <f t="shared" si="2"/>
        <v>0.94210783682689081</v>
      </c>
      <c r="T3" s="53">
        <f t="shared" si="2"/>
        <v>0.96094999356342869</v>
      </c>
      <c r="U3" s="53">
        <f t="shared" si="2"/>
        <v>0.98016899343469732</v>
      </c>
      <c r="V3" s="53">
        <f t="shared" si="2"/>
        <v>0.9997723733033913</v>
      </c>
      <c r="W3" s="53">
        <f t="shared" si="2"/>
        <v>1.0197678207694592</v>
      </c>
      <c r="X3" s="53">
        <f t="shared" si="2"/>
        <v>1.0401631771848483</v>
      </c>
      <c r="Y3" s="53">
        <f t="shared" si="2"/>
        <v>1.0609664407285453</v>
      </c>
      <c r="Z3" s="53">
        <f t="shared" si="2"/>
        <v>1.0821857695431163</v>
      </c>
      <c r="AA3" s="53">
        <f t="shared" si="2"/>
        <v>1.1038294849339787</v>
      </c>
      <c r="AB3" s="53">
        <f t="shared" si="2"/>
        <v>1.1259060746326583</v>
      </c>
      <c r="AC3" s="53">
        <f t="shared" si="2"/>
        <v>1.1484241961253114</v>
      </c>
      <c r="AD3" s="53">
        <f t="shared" si="2"/>
        <v>1.1713926800478176</v>
      </c>
      <c r="AE3" s="53">
        <f t="shared" si="2"/>
        <v>1.1948205336487741</v>
      </c>
      <c r="AF3" s="53">
        <f t="shared" si="1"/>
        <v>1.2187169443217496</v>
      </c>
      <c r="AG3" s="53">
        <f t="shared" si="1"/>
        <v>1.2430912832081846</v>
      </c>
      <c r="AH3" s="54">
        <f t="shared" si="1"/>
        <v>1.2679531088723484</v>
      </c>
    </row>
    <row r="4" spans="1:34" x14ac:dyDescent="0.25">
      <c r="A4" s="27"/>
      <c r="B4" t="s">
        <v>192</v>
      </c>
      <c r="C4">
        <v>0.02</v>
      </c>
      <c r="D4" s="106">
        <v>0.3</v>
      </c>
      <c r="E4" s="53">
        <f>+D4*(1+$C4)</f>
        <v>0.30599999999999999</v>
      </c>
      <c r="F4" s="53">
        <f t="shared" si="2"/>
        <v>0.31212000000000001</v>
      </c>
      <c r="G4" s="53">
        <f t="shared" si="2"/>
        <v>0.31836239999999999</v>
      </c>
      <c r="H4" s="53">
        <f t="shared" si="2"/>
        <v>0.32472964799999998</v>
      </c>
      <c r="I4" s="53">
        <f t="shared" si="2"/>
        <v>0.33122424095999997</v>
      </c>
      <c r="J4" s="53">
        <f t="shared" si="2"/>
        <v>0.3378487257792</v>
      </c>
      <c r="K4" s="53">
        <f t="shared" si="2"/>
        <v>0.34460570029478399</v>
      </c>
      <c r="L4" s="53">
        <f t="shared" si="2"/>
        <v>0.35149781430067967</v>
      </c>
      <c r="M4" s="53">
        <f t="shared" si="2"/>
        <v>0.35852777058669327</v>
      </c>
      <c r="N4" s="53">
        <f t="shared" si="2"/>
        <v>0.36569832599842717</v>
      </c>
      <c r="O4" s="53">
        <f t="shared" si="2"/>
        <v>0.37301229251839574</v>
      </c>
      <c r="P4" s="53">
        <f t="shared" si="2"/>
        <v>0.38047253836876366</v>
      </c>
      <c r="Q4" s="53">
        <f t="shared" si="2"/>
        <v>0.38808198913613895</v>
      </c>
      <c r="R4" s="53">
        <f t="shared" si="2"/>
        <v>0.39584362891886171</v>
      </c>
      <c r="S4" s="53">
        <f t="shared" si="2"/>
        <v>0.40376050149723897</v>
      </c>
      <c r="T4" s="53">
        <f t="shared" si="2"/>
        <v>0.41183571152718373</v>
      </c>
      <c r="U4" s="53">
        <f t="shared" si="2"/>
        <v>0.42007242575772741</v>
      </c>
      <c r="V4" s="53">
        <f t="shared" si="2"/>
        <v>0.42847387427288197</v>
      </c>
      <c r="W4" s="53">
        <f t="shared" si="2"/>
        <v>0.43704335175833964</v>
      </c>
      <c r="X4" s="53">
        <f t="shared" si="2"/>
        <v>0.44578421879350644</v>
      </c>
      <c r="Y4" s="53">
        <f t="shared" si="2"/>
        <v>0.45469990316937658</v>
      </c>
      <c r="Z4" s="53">
        <f t="shared" si="2"/>
        <v>0.46379390123276415</v>
      </c>
      <c r="AA4" s="53">
        <f t="shared" si="2"/>
        <v>0.47306977925741944</v>
      </c>
      <c r="AB4" s="53">
        <f t="shared" si="2"/>
        <v>0.48253117484256786</v>
      </c>
      <c r="AC4" s="53">
        <f t="shared" si="2"/>
        <v>0.49218179833941922</v>
      </c>
      <c r="AD4" s="53">
        <f t="shared" si="2"/>
        <v>0.50202543430620761</v>
      </c>
      <c r="AE4" s="53">
        <f t="shared" si="2"/>
        <v>0.51206594299233177</v>
      </c>
      <c r="AF4" s="53">
        <f t="shared" si="1"/>
        <v>0.52230726185217846</v>
      </c>
      <c r="AG4" s="53">
        <f t="shared" si="1"/>
        <v>0.53275340708922203</v>
      </c>
      <c r="AH4" s="54">
        <f t="shared" si="1"/>
        <v>0.54340847523100644</v>
      </c>
    </row>
    <row r="5" spans="1:34" x14ac:dyDescent="0.25">
      <c r="A5" s="27"/>
      <c r="B5" t="s">
        <v>191</v>
      </c>
      <c r="C5">
        <v>0.08</v>
      </c>
      <c r="D5" s="107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6"/>
    </row>
    <row r="6" spans="1:34" x14ac:dyDescent="0.25">
      <c r="A6" s="12" t="s">
        <v>1</v>
      </c>
      <c r="B6" s="17" t="s">
        <v>190</v>
      </c>
      <c r="C6" s="17">
        <v>0.02</v>
      </c>
      <c r="D6" s="105">
        <v>0.15</v>
      </c>
      <c r="E6" s="53">
        <f t="shared" ref="E6:AH6" si="3">+D6*(1+$C6)</f>
        <v>0.153</v>
      </c>
      <c r="F6" s="53">
        <f t="shared" si="3"/>
        <v>0.15606</v>
      </c>
      <c r="G6" s="53">
        <f t="shared" si="3"/>
        <v>0.15918119999999999</v>
      </c>
      <c r="H6" s="53">
        <f t="shared" si="3"/>
        <v>0.16236482399999999</v>
      </c>
      <c r="I6" s="53">
        <f t="shared" si="3"/>
        <v>0.16561212047999999</v>
      </c>
      <c r="J6" s="53">
        <f t="shared" si="3"/>
        <v>0.1689243628896</v>
      </c>
      <c r="K6" s="53">
        <f t="shared" si="3"/>
        <v>0.17230285014739199</v>
      </c>
      <c r="L6" s="53">
        <f t="shared" si="3"/>
        <v>0.17574890715033983</v>
      </c>
      <c r="M6" s="53">
        <f t="shared" si="3"/>
        <v>0.17926388529334664</v>
      </c>
      <c r="N6" s="53">
        <f t="shared" si="3"/>
        <v>0.18284916299921358</v>
      </c>
      <c r="O6" s="53">
        <f t="shared" si="3"/>
        <v>0.18650614625919787</v>
      </c>
      <c r="P6" s="53">
        <f t="shared" si="3"/>
        <v>0.19023626918438183</v>
      </c>
      <c r="Q6" s="53">
        <f t="shared" si="3"/>
        <v>0.19404099456806947</v>
      </c>
      <c r="R6" s="53">
        <f t="shared" si="3"/>
        <v>0.19792181445943086</v>
      </c>
      <c r="S6" s="53">
        <f t="shared" si="3"/>
        <v>0.20188025074861948</v>
      </c>
      <c r="T6" s="53">
        <f t="shared" si="3"/>
        <v>0.20591785576359187</v>
      </c>
      <c r="U6" s="53">
        <f t="shared" si="3"/>
        <v>0.2100362128788637</v>
      </c>
      <c r="V6" s="53">
        <f t="shared" si="3"/>
        <v>0.21423693713644099</v>
      </c>
      <c r="W6" s="53">
        <f t="shared" si="3"/>
        <v>0.21852167587916982</v>
      </c>
      <c r="X6" s="53">
        <f t="shared" si="3"/>
        <v>0.22289210939675322</v>
      </c>
      <c r="Y6" s="53">
        <f t="shared" si="3"/>
        <v>0.22734995158468829</v>
      </c>
      <c r="Z6" s="53">
        <f t="shared" si="3"/>
        <v>0.23189695061638207</v>
      </c>
      <c r="AA6" s="53">
        <f t="shared" si="3"/>
        <v>0.23653488962870972</v>
      </c>
      <c r="AB6" s="53">
        <f t="shared" si="3"/>
        <v>0.24126558742128393</v>
      </c>
      <c r="AC6" s="53">
        <f t="shared" si="3"/>
        <v>0.24609089916970961</v>
      </c>
      <c r="AD6" s="53">
        <f t="shared" si="3"/>
        <v>0.2510127171531038</v>
      </c>
      <c r="AE6" s="53">
        <f t="shared" si="3"/>
        <v>0.25603297149616588</v>
      </c>
      <c r="AF6" s="53">
        <f t="shared" si="3"/>
        <v>0.26115363092608923</v>
      </c>
      <c r="AG6" s="53">
        <f t="shared" si="3"/>
        <v>0.26637670354461102</v>
      </c>
      <c r="AH6" s="54">
        <f t="shared" si="3"/>
        <v>0.27170423761550322</v>
      </c>
    </row>
    <row r="7" spans="1:34" x14ac:dyDescent="0.25">
      <c r="A7" s="12"/>
      <c r="B7" t="s">
        <v>189</v>
      </c>
      <c r="C7">
        <v>0.02</v>
      </c>
      <c r="D7" s="106">
        <v>0.7</v>
      </c>
      <c r="E7" s="53">
        <f t="shared" ref="E7:AH7" si="4">+D7*(1+$C7)</f>
        <v>0.71399999999999997</v>
      </c>
      <c r="F7" s="53">
        <f t="shared" si="4"/>
        <v>0.72827999999999993</v>
      </c>
      <c r="G7" s="53">
        <f t="shared" si="4"/>
        <v>0.74284559999999988</v>
      </c>
      <c r="H7" s="53">
        <f t="shared" si="4"/>
        <v>0.75770251199999994</v>
      </c>
      <c r="I7" s="53">
        <f t="shared" si="4"/>
        <v>0.77285656223999999</v>
      </c>
      <c r="J7" s="53">
        <f t="shared" si="4"/>
        <v>0.78831369348479996</v>
      </c>
      <c r="K7" s="53">
        <f t="shared" si="4"/>
        <v>0.80407996735449594</v>
      </c>
      <c r="L7" s="53">
        <f t="shared" si="4"/>
        <v>0.82016156670158591</v>
      </c>
      <c r="M7" s="53">
        <f t="shared" si="4"/>
        <v>0.83656479803561767</v>
      </c>
      <c r="N7" s="53">
        <f t="shared" si="4"/>
        <v>0.85329609399633</v>
      </c>
      <c r="O7" s="53">
        <f t="shared" si="4"/>
        <v>0.87036201587625661</v>
      </c>
      <c r="P7" s="53">
        <f t="shared" si="4"/>
        <v>0.88776925619378178</v>
      </c>
      <c r="Q7" s="53">
        <f t="shared" si="4"/>
        <v>0.90552464131765742</v>
      </c>
      <c r="R7" s="53">
        <f t="shared" si="4"/>
        <v>0.92363513414401055</v>
      </c>
      <c r="S7" s="53">
        <f t="shared" si="4"/>
        <v>0.94210783682689081</v>
      </c>
      <c r="T7" s="53">
        <f t="shared" si="4"/>
        <v>0.96094999356342869</v>
      </c>
      <c r="U7" s="53">
        <f t="shared" si="4"/>
        <v>0.98016899343469732</v>
      </c>
      <c r="V7" s="53">
        <f t="shared" si="4"/>
        <v>0.9997723733033913</v>
      </c>
      <c r="W7" s="53">
        <f t="shared" si="4"/>
        <v>1.0197678207694592</v>
      </c>
      <c r="X7" s="53">
        <f t="shared" si="4"/>
        <v>1.0401631771848483</v>
      </c>
      <c r="Y7" s="53">
        <f t="shared" si="4"/>
        <v>1.0609664407285453</v>
      </c>
      <c r="Z7" s="53">
        <f t="shared" si="4"/>
        <v>1.0821857695431163</v>
      </c>
      <c r="AA7" s="53">
        <f t="shared" si="4"/>
        <v>1.1038294849339787</v>
      </c>
      <c r="AB7" s="53">
        <f t="shared" si="4"/>
        <v>1.1259060746326583</v>
      </c>
      <c r="AC7" s="53">
        <f t="shared" si="4"/>
        <v>1.1484241961253114</v>
      </c>
      <c r="AD7" s="53">
        <f t="shared" si="4"/>
        <v>1.1713926800478176</v>
      </c>
      <c r="AE7" s="53">
        <f t="shared" si="4"/>
        <v>1.1948205336487741</v>
      </c>
      <c r="AF7" s="53">
        <f t="shared" si="4"/>
        <v>1.2187169443217496</v>
      </c>
      <c r="AG7" s="53">
        <f t="shared" si="4"/>
        <v>1.2430912832081846</v>
      </c>
      <c r="AH7" s="54">
        <f t="shared" si="4"/>
        <v>1.2679531088723484</v>
      </c>
    </row>
    <row r="8" spans="1:34" x14ac:dyDescent="0.25">
      <c r="A8" s="12"/>
      <c r="B8" t="s">
        <v>192</v>
      </c>
      <c r="C8">
        <v>0.02</v>
      </c>
      <c r="D8" s="106">
        <v>0.3</v>
      </c>
      <c r="E8" s="53">
        <f t="shared" ref="E8:AH8" si="5">+D8*(1+$C8)</f>
        <v>0.30599999999999999</v>
      </c>
      <c r="F8" s="53">
        <f t="shared" si="5"/>
        <v>0.31212000000000001</v>
      </c>
      <c r="G8" s="53">
        <f t="shared" si="5"/>
        <v>0.31836239999999999</v>
      </c>
      <c r="H8" s="53">
        <f t="shared" si="5"/>
        <v>0.32472964799999998</v>
      </c>
      <c r="I8" s="53">
        <f t="shared" si="5"/>
        <v>0.33122424095999997</v>
      </c>
      <c r="J8" s="53">
        <f t="shared" si="5"/>
        <v>0.3378487257792</v>
      </c>
      <c r="K8" s="53">
        <f t="shared" si="5"/>
        <v>0.34460570029478399</v>
      </c>
      <c r="L8" s="53">
        <f t="shared" si="5"/>
        <v>0.35149781430067967</v>
      </c>
      <c r="M8" s="53">
        <f t="shared" si="5"/>
        <v>0.35852777058669327</v>
      </c>
      <c r="N8" s="53">
        <f t="shared" si="5"/>
        <v>0.36569832599842717</v>
      </c>
      <c r="O8" s="53">
        <f t="shared" si="5"/>
        <v>0.37301229251839574</v>
      </c>
      <c r="P8" s="53">
        <f t="shared" si="5"/>
        <v>0.38047253836876366</v>
      </c>
      <c r="Q8" s="53">
        <f t="shared" si="5"/>
        <v>0.38808198913613895</v>
      </c>
      <c r="R8" s="53">
        <f t="shared" si="5"/>
        <v>0.39584362891886171</v>
      </c>
      <c r="S8" s="53">
        <f t="shared" si="5"/>
        <v>0.40376050149723897</v>
      </c>
      <c r="T8" s="53">
        <f t="shared" si="5"/>
        <v>0.41183571152718373</v>
      </c>
      <c r="U8" s="53">
        <f t="shared" si="5"/>
        <v>0.42007242575772741</v>
      </c>
      <c r="V8" s="53">
        <f t="shared" si="5"/>
        <v>0.42847387427288197</v>
      </c>
      <c r="W8" s="53">
        <f t="shared" si="5"/>
        <v>0.43704335175833964</v>
      </c>
      <c r="X8" s="53">
        <f t="shared" si="5"/>
        <v>0.44578421879350644</v>
      </c>
      <c r="Y8" s="53">
        <f t="shared" si="5"/>
        <v>0.45469990316937658</v>
      </c>
      <c r="Z8" s="53">
        <f t="shared" si="5"/>
        <v>0.46379390123276415</v>
      </c>
      <c r="AA8" s="53">
        <f t="shared" si="5"/>
        <v>0.47306977925741944</v>
      </c>
      <c r="AB8" s="53">
        <f t="shared" si="5"/>
        <v>0.48253117484256786</v>
      </c>
      <c r="AC8" s="53">
        <f t="shared" si="5"/>
        <v>0.49218179833941922</v>
      </c>
      <c r="AD8" s="53">
        <f t="shared" si="5"/>
        <v>0.50202543430620761</v>
      </c>
      <c r="AE8" s="53">
        <f t="shared" si="5"/>
        <v>0.51206594299233177</v>
      </c>
      <c r="AF8" s="53">
        <f t="shared" si="5"/>
        <v>0.52230726185217846</v>
      </c>
      <c r="AG8" s="53">
        <f t="shared" si="5"/>
        <v>0.53275340708922203</v>
      </c>
      <c r="AH8" s="54">
        <f t="shared" si="5"/>
        <v>0.54340847523100644</v>
      </c>
    </row>
    <row r="9" spans="1:34" x14ac:dyDescent="0.25">
      <c r="B9" t="s">
        <v>191</v>
      </c>
      <c r="C9">
        <v>0.09</v>
      </c>
      <c r="D9" s="107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6"/>
    </row>
    <row r="10" spans="1:34" x14ac:dyDescent="0.25">
      <c r="A10" s="50" t="s">
        <v>3</v>
      </c>
      <c r="B10" s="17" t="s">
        <v>190</v>
      </c>
      <c r="C10" s="17">
        <v>0.02</v>
      </c>
      <c r="D10" s="105">
        <v>0.15</v>
      </c>
      <c r="E10" s="53">
        <f t="shared" ref="E10:AH10" si="6">+D10*(1+$C10)</f>
        <v>0.153</v>
      </c>
      <c r="F10" s="53">
        <f t="shared" si="6"/>
        <v>0.15606</v>
      </c>
      <c r="G10" s="53">
        <f t="shared" si="6"/>
        <v>0.15918119999999999</v>
      </c>
      <c r="H10" s="53">
        <f t="shared" si="6"/>
        <v>0.16236482399999999</v>
      </c>
      <c r="I10" s="53">
        <f t="shared" si="6"/>
        <v>0.16561212047999999</v>
      </c>
      <c r="J10" s="53">
        <f t="shared" si="6"/>
        <v>0.1689243628896</v>
      </c>
      <c r="K10" s="53">
        <f t="shared" si="6"/>
        <v>0.17230285014739199</v>
      </c>
      <c r="L10" s="53">
        <f t="shared" si="6"/>
        <v>0.17574890715033983</v>
      </c>
      <c r="M10" s="53">
        <f t="shared" si="6"/>
        <v>0.17926388529334664</v>
      </c>
      <c r="N10" s="53">
        <f t="shared" si="6"/>
        <v>0.18284916299921358</v>
      </c>
      <c r="O10" s="53">
        <f t="shared" si="6"/>
        <v>0.18650614625919787</v>
      </c>
      <c r="P10" s="53">
        <f t="shared" si="6"/>
        <v>0.19023626918438183</v>
      </c>
      <c r="Q10" s="53">
        <f t="shared" si="6"/>
        <v>0.19404099456806947</v>
      </c>
      <c r="R10" s="53">
        <f t="shared" si="6"/>
        <v>0.19792181445943086</v>
      </c>
      <c r="S10" s="53">
        <f t="shared" si="6"/>
        <v>0.20188025074861948</v>
      </c>
      <c r="T10" s="53">
        <f t="shared" si="6"/>
        <v>0.20591785576359187</v>
      </c>
      <c r="U10" s="53">
        <f t="shared" si="6"/>
        <v>0.2100362128788637</v>
      </c>
      <c r="V10" s="53">
        <f t="shared" si="6"/>
        <v>0.21423693713644099</v>
      </c>
      <c r="W10" s="53">
        <f t="shared" si="6"/>
        <v>0.21852167587916982</v>
      </c>
      <c r="X10" s="53">
        <f t="shared" si="6"/>
        <v>0.22289210939675322</v>
      </c>
      <c r="Y10" s="53">
        <f t="shared" si="6"/>
        <v>0.22734995158468829</v>
      </c>
      <c r="Z10" s="53">
        <f t="shared" si="6"/>
        <v>0.23189695061638207</v>
      </c>
      <c r="AA10" s="53">
        <f t="shared" si="6"/>
        <v>0.23653488962870972</v>
      </c>
      <c r="AB10" s="53">
        <f t="shared" si="6"/>
        <v>0.24126558742128393</v>
      </c>
      <c r="AC10" s="53">
        <f t="shared" si="6"/>
        <v>0.24609089916970961</v>
      </c>
      <c r="AD10" s="53">
        <f t="shared" si="6"/>
        <v>0.2510127171531038</v>
      </c>
      <c r="AE10" s="53">
        <f t="shared" si="6"/>
        <v>0.25603297149616588</v>
      </c>
      <c r="AF10" s="53">
        <f t="shared" si="6"/>
        <v>0.26115363092608923</v>
      </c>
      <c r="AG10" s="53">
        <f t="shared" si="6"/>
        <v>0.26637670354461102</v>
      </c>
      <c r="AH10" s="54">
        <f t="shared" si="6"/>
        <v>0.27170423761550322</v>
      </c>
    </row>
    <row r="11" spans="1:34" x14ac:dyDescent="0.25">
      <c r="A11" s="50"/>
      <c r="B11" t="s">
        <v>189</v>
      </c>
      <c r="C11">
        <v>0.02</v>
      </c>
      <c r="D11" s="106">
        <v>0.7</v>
      </c>
      <c r="E11" s="53">
        <f t="shared" ref="E11:AH11" si="7">+D11*(1+$C11)</f>
        <v>0.71399999999999997</v>
      </c>
      <c r="F11" s="53">
        <f t="shared" si="7"/>
        <v>0.72827999999999993</v>
      </c>
      <c r="G11" s="53">
        <f t="shared" si="7"/>
        <v>0.74284559999999988</v>
      </c>
      <c r="H11" s="53">
        <f t="shared" si="7"/>
        <v>0.75770251199999994</v>
      </c>
      <c r="I11" s="53">
        <f t="shared" si="7"/>
        <v>0.77285656223999999</v>
      </c>
      <c r="J11" s="53">
        <f t="shared" si="7"/>
        <v>0.78831369348479996</v>
      </c>
      <c r="K11" s="53">
        <f t="shared" si="7"/>
        <v>0.80407996735449594</v>
      </c>
      <c r="L11" s="53">
        <f t="shared" si="7"/>
        <v>0.82016156670158591</v>
      </c>
      <c r="M11" s="53">
        <f t="shared" si="7"/>
        <v>0.83656479803561767</v>
      </c>
      <c r="N11" s="53">
        <f t="shared" si="7"/>
        <v>0.85329609399633</v>
      </c>
      <c r="O11" s="53">
        <f t="shared" si="7"/>
        <v>0.87036201587625661</v>
      </c>
      <c r="P11" s="53">
        <f t="shared" si="7"/>
        <v>0.88776925619378178</v>
      </c>
      <c r="Q11" s="53">
        <f t="shared" si="7"/>
        <v>0.90552464131765742</v>
      </c>
      <c r="R11" s="53">
        <f t="shared" si="7"/>
        <v>0.92363513414401055</v>
      </c>
      <c r="S11" s="53">
        <f t="shared" si="7"/>
        <v>0.94210783682689081</v>
      </c>
      <c r="T11" s="53">
        <f t="shared" si="7"/>
        <v>0.96094999356342869</v>
      </c>
      <c r="U11" s="53">
        <f t="shared" si="7"/>
        <v>0.98016899343469732</v>
      </c>
      <c r="V11" s="53">
        <f t="shared" si="7"/>
        <v>0.9997723733033913</v>
      </c>
      <c r="W11" s="53">
        <f t="shared" si="7"/>
        <v>1.0197678207694592</v>
      </c>
      <c r="X11" s="53">
        <f t="shared" si="7"/>
        <v>1.0401631771848483</v>
      </c>
      <c r="Y11" s="53">
        <f t="shared" si="7"/>
        <v>1.0609664407285453</v>
      </c>
      <c r="Z11" s="53">
        <f t="shared" si="7"/>
        <v>1.0821857695431163</v>
      </c>
      <c r="AA11" s="53">
        <f t="shared" si="7"/>
        <v>1.1038294849339787</v>
      </c>
      <c r="AB11" s="53">
        <f t="shared" si="7"/>
        <v>1.1259060746326583</v>
      </c>
      <c r="AC11" s="53">
        <f t="shared" si="7"/>
        <v>1.1484241961253114</v>
      </c>
      <c r="AD11" s="53">
        <f t="shared" si="7"/>
        <v>1.1713926800478176</v>
      </c>
      <c r="AE11" s="53">
        <f t="shared" si="7"/>
        <v>1.1948205336487741</v>
      </c>
      <c r="AF11" s="53">
        <f t="shared" si="7"/>
        <v>1.2187169443217496</v>
      </c>
      <c r="AG11" s="53">
        <f t="shared" si="7"/>
        <v>1.2430912832081846</v>
      </c>
      <c r="AH11" s="54">
        <f t="shared" si="7"/>
        <v>1.2679531088723484</v>
      </c>
    </row>
    <row r="12" spans="1:34" x14ac:dyDescent="0.25">
      <c r="A12" s="50"/>
      <c r="B12" t="s">
        <v>192</v>
      </c>
      <c r="C12">
        <v>0.02</v>
      </c>
      <c r="D12" s="106">
        <v>0.3</v>
      </c>
      <c r="E12" s="53">
        <f t="shared" ref="E12:AH12" si="8">+D12*(1+$C12)</f>
        <v>0.30599999999999999</v>
      </c>
      <c r="F12" s="53">
        <f t="shared" si="8"/>
        <v>0.31212000000000001</v>
      </c>
      <c r="G12" s="53">
        <f t="shared" si="8"/>
        <v>0.31836239999999999</v>
      </c>
      <c r="H12" s="53">
        <f t="shared" si="8"/>
        <v>0.32472964799999998</v>
      </c>
      <c r="I12" s="53">
        <f t="shared" si="8"/>
        <v>0.33122424095999997</v>
      </c>
      <c r="J12" s="53">
        <f t="shared" si="8"/>
        <v>0.3378487257792</v>
      </c>
      <c r="K12" s="53">
        <f t="shared" si="8"/>
        <v>0.34460570029478399</v>
      </c>
      <c r="L12" s="53">
        <f t="shared" si="8"/>
        <v>0.35149781430067967</v>
      </c>
      <c r="M12" s="53">
        <f t="shared" si="8"/>
        <v>0.35852777058669327</v>
      </c>
      <c r="N12" s="53">
        <f t="shared" si="8"/>
        <v>0.36569832599842717</v>
      </c>
      <c r="O12" s="53">
        <f t="shared" si="8"/>
        <v>0.37301229251839574</v>
      </c>
      <c r="P12" s="53">
        <f t="shared" si="8"/>
        <v>0.38047253836876366</v>
      </c>
      <c r="Q12" s="53">
        <f t="shared" si="8"/>
        <v>0.38808198913613895</v>
      </c>
      <c r="R12" s="53">
        <f t="shared" si="8"/>
        <v>0.39584362891886171</v>
      </c>
      <c r="S12" s="53">
        <f t="shared" si="8"/>
        <v>0.40376050149723897</v>
      </c>
      <c r="T12" s="53">
        <f t="shared" si="8"/>
        <v>0.41183571152718373</v>
      </c>
      <c r="U12" s="53">
        <f t="shared" si="8"/>
        <v>0.42007242575772741</v>
      </c>
      <c r="V12" s="53">
        <f t="shared" si="8"/>
        <v>0.42847387427288197</v>
      </c>
      <c r="W12" s="53">
        <f t="shared" si="8"/>
        <v>0.43704335175833964</v>
      </c>
      <c r="X12" s="53">
        <f t="shared" si="8"/>
        <v>0.44578421879350644</v>
      </c>
      <c r="Y12" s="53">
        <f t="shared" si="8"/>
        <v>0.45469990316937658</v>
      </c>
      <c r="Z12" s="53">
        <f t="shared" si="8"/>
        <v>0.46379390123276415</v>
      </c>
      <c r="AA12" s="53">
        <f t="shared" si="8"/>
        <v>0.47306977925741944</v>
      </c>
      <c r="AB12" s="53">
        <f t="shared" si="8"/>
        <v>0.48253117484256786</v>
      </c>
      <c r="AC12" s="53">
        <f t="shared" si="8"/>
        <v>0.49218179833941922</v>
      </c>
      <c r="AD12" s="53">
        <f t="shared" si="8"/>
        <v>0.50202543430620761</v>
      </c>
      <c r="AE12" s="53">
        <f t="shared" si="8"/>
        <v>0.51206594299233177</v>
      </c>
      <c r="AF12" s="53">
        <f t="shared" si="8"/>
        <v>0.52230726185217846</v>
      </c>
      <c r="AG12" s="53">
        <f t="shared" si="8"/>
        <v>0.53275340708922203</v>
      </c>
      <c r="AH12" s="54">
        <f t="shared" si="8"/>
        <v>0.54340847523100644</v>
      </c>
    </row>
    <row r="13" spans="1:34" x14ac:dyDescent="0.25">
      <c r="A13" s="27"/>
      <c r="B13" t="s">
        <v>191</v>
      </c>
      <c r="C13">
        <v>7.0000000000000007E-2</v>
      </c>
      <c r="D13" s="107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6"/>
    </row>
    <row r="14" spans="1:34" x14ac:dyDescent="0.25">
      <c r="A14" s="12" t="s">
        <v>174</v>
      </c>
      <c r="B14" s="17" t="s">
        <v>190</v>
      </c>
      <c r="C14" s="17">
        <v>0.02</v>
      </c>
      <c r="D14" s="105">
        <v>0.2969</v>
      </c>
      <c r="E14" s="53">
        <f t="shared" ref="E14:F16" si="9">+D14*(1+$C14)</f>
        <v>0.302838</v>
      </c>
      <c r="F14" s="53">
        <f t="shared" si="9"/>
        <v>0.30889475999999999</v>
      </c>
      <c r="G14" s="53">
        <f t="shared" ref="G14:AH14" si="10">+F14*(1+$C14)</f>
        <v>0.3150726552</v>
      </c>
      <c r="H14" s="53">
        <f t="shared" si="10"/>
        <v>0.32137410830399998</v>
      </c>
      <c r="I14" s="53">
        <f t="shared" si="10"/>
        <v>0.32780159047008001</v>
      </c>
      <c r="J14" s="53">
        <f t="shared" si="10"/>
        <v>0.33435762227948163</v>
      </c>
      <c r="K14" s="53">
        <f t="shared" si="10"/>
        <v>0.34104477472507128</v>
      </c>
      <c r="L14" s="53">
        <f t="shared" si="10"/>
        <v>0.34786567021957271</v>
      </c>
      <c r="M14" s="53">
        <f t="shared" si="10"/>
        <v>0.35482298362396419</v>
      </c>
      <c r="N14" s="53">
        <f t="shared" si="10"/>
        <v>0.36191944329644349</v>
      </c>
      <c r="O14" s="53">
        <f t="shared" si="10"/>
        <v>0.36915783216237236</v>
      </c>
      <c r="P14" s="53">
        <f t="shared" si="10"/>
        <v>0.37654098880561981</v>
      </c>
      <c r="Q14" s="53">
        <f t="shared" si="10"/>
        <v>0.38407180858173223</v>
      </c>
      <c r="R14" s="53">
        <f t="shared" si="10"/>
        <v>0.39175324475336687</v>
      </c>
      <c r="S14" s="53">
        <f t="shared" si="10"/>
        <v>0.39958830964843423</v>
      </c>
      <c r="T14" s="53">
        <f t="shared" si="10"/>
        <v>0.40758007584140293</v>
      </c>
      <c r="U14" s="53">
        <f t="shared" si="10"/>
        <v>0.41573167735823102</v>
      </c>
      <c r="V14" s="53">
        <f t="shared" si="10"/>
        <v>0.42404631090539563</v>
      </c>
      <c r="W14" s="53">
        <f t="shared" si="10"/>
        <v>0.43252723712350355</v>
      </c>
      <c r="X14" s="53">
        <f t="shared" si="10"/>
        <v>0.44117778186597362</v>
      </c>
      <c r="Y14" s="53">
        <f t="shared" si="10"/>
        <v>0.45000133750329308</v>
      </c>
      <c r="Z14" s="53">
        <f t="shared" si="10"/>
        <v>0.45900136425335897</v>
      </c>
      <c r="AA14" s="53">
        <f t="shared" si="10"/>
        <v>0.46818139153842614</v>
      </c>
      <c r="AB14" s="53">
        <f t="shared" si="10"/>
        <v>0.47754501936919469</v>
      </c>
      <c r="AC14" s="53">
        <f t="shared" si="10"/>
        <v>0.48709591975657857</v>
      </c>
      <c r="AD14" s="53">
        <f t="shared" si="10"/>
        <v>0.49683783815171012</v>
      </c>
      <c r="AE14" s="53">
        <f t="shared" si="10"/>
        <v>0.5067745949147443</v>
      </c>
      <c r="AF14" s="53">
        <f t="shared" si="10"/>
        <v>0.51691008681303918</v>
      </c>
      <c r="AG14" s="53">
        <f t="shared" si="10"/>
        <v>0.52724828854929995</v>
      </c>
      <c r="AH14" s="54">
        <f t="shared" si="10"/>
        <v>0.53779325432028591</v>
      </c>
    </row>
    <row r="15" spans="1:34" x14ac:dyDescent="0.25">
      <c r="A15" s="12"/>
      <c r="B15" t="s">
        <v>189</v>
      </c>
      <c r="C15">
        <v>0.02</v>
      </c>
      <c r="D15" s="106">
        <v>0.46100000000000002</v>
      </c>
      <c r="E15" s="53">
        <f t="shared" si="9"/>
        <v>0.47022000000000003</v>
      </c>
      <c r="F15" s="53">
        <f t="shared" si="9"/>
        <v>0.47962440000000006</v>
      </c>
      <c r="G15" s="53">
        <f t="shared" ref="G15:AH15" si="11">+F15*(1+$C15)</f>
        <v>0.48921688800000007</v>
      </c>
      <c r="H15" s="53">
        <f t="shared" si="11"/>
        <v>0.49900122576000006</v>
      </c>
      <c r="I15" s="53">
        <f t="shared" si="11"/>
        <v>0.50898125027520003</v>
      </c>
      <c r="J15" s="53">
        <f t="shared" si="11"/>
        <v>0.51916087528070398</v>
      </c>
      <c r="K15" s="53">
        <f t="shared" si="11"/>
        <v>0.52954409278631809</v>
      </c>
      <c r="L15" s="53">
        <f t="shared" si="11"/>
        <v>0.54013497464204441</v>
      </c>
      <c r="M15" s="53">
        <f t="shared" si="11"/>
        <v>0.55093767413488526</v>
      </c>
      <c r="N15" s="53">
        <f t="shared" si="11"/>
        <v>0.56195642761758302</v>
      </c>
      <c r="O15" s="53">
        <f t="shared" si="11"/>
        <v>0.57319555616993467</v>
      </c>
      <c r="P15" s="53">
        <f t="shared" si="11"/>
        <v>0.5846594672933334</v>
      </c>
      <c r="Q15" s="53">
        <f t="shared" si="11"/>
        <v>0.59635265663920012</v>
      </c>
      <c r="R15" s="53">
        <f t="shared" si="11"/>
        <v>0.60827970977198409</v>
      </c>
      <c r="S15" s="53">
        <f t="shared" si="11"/>
        <v>0.62044530396742381</v>
      </c>
      <c r="T15" s="53">
        <f t="shared" si="11"/>
        <v>0.63285421004677234</v>
      </c>
      <c r="U15" s="53">
        <f t="shared" si="11"/>
        <v>0.64551129424770781</v>
      </c>
      <c r="V15" s="53">
        <f t="shared" si="11"/>
        <v>0.65842152013266197</v>
      </c>
      <c r="W15" s="53">
        <f t="shared" si="11"/>
        <v>0.67158995053531523</v>
      </c>
      <c r="X15" s="53">
        <f t="shared" si="11"/>
        <v>0.68502174954602157</v>
      </c>
      <c r="Y15" s="53">
        <f t="shared" si="11"/>
        <v>0.69872218453694201</v>
      </c>
      <c r="Z15" s="53">
        <f t="shared" si="11"/>
        <v>0.71269662822768087</v>
      </c>
      <c r="AA15" s="53">
        <f t="shared" si="11"/>
        <v>0.72695056079223452</v>
      </c>
      <c r="AB15" s="53">
        <f t="shared" si="11"/>
        <v>0.74148957200807919</v>
      </c>
      <c r="AC15" s="53">
        <f t="shared" si="11"/>
        <v>0.7563193634482408</v>
      </c>
      <c r="AD15" s="53">
        <f t="shared" si="11"/>
        <v>0.77144575071720567</v>
      </c>
      <c r="AE15" s="53">
        <f t="shared" si="11"/>
        <v>0.78687466573154985</v>
      </c>
      <c r="AF15" s="53">
        <f t="shared" si="11"/>
        <v>0.80261215904618088</v>
      </c>
      <c r="AG15" s="53">
        <f t="shared" si="11"/>
        <v>0.81866440222710457</v>
      </c>
      <c r="AH15" s="54">
        <f t="shared" si="11"/>
        <v>0.83503769027164665</v>
      </c>
    </row>
    <row r="16" spans="1:34" x14ac:dyDescent="0.25">
      <c r="A16" s="12"/>
      <c r="B16" t="s">
        <v>192</v>
      </c>
      <c r="C16">
        <v>0.02</v>
      </c>
      <c r="D16" s="106">
        <v>0.25</v>
      </c>
      <c r="E16" s="53">
        <f t="shared" si="9"/>
        <v>0.255</v>
      </c>
      <c r="F16" s="53">
        <f t="shared" si="9"/>
        <v>0.2601</v>
      </c>
      <c r="G16" s="53">
        <f t="shared" ref="G16:AH16" si="12">+F16*(1+$C16)</f>
        <v>0.26530199999999998</v>
      </c>
      <c r="H16" s="53">
        <f t="shared" si="12"/>
        <v>0.27060803999999999</v>
      </c>
      <c r="I16" s="53">
        <f t="shared" si="12"/>
        <v>0.2760202008</v>
      </c>
      <c r="J16" s="53">
        <f t="shared" si="12"/>
        <v>0.28154060481600002</v>
      </c>
      <c r="K16" s="53">
        <f t="shared" si="12"/>
        <v>0.28717141691232001</v>
      </c>
      <c r="L16" s="53">
        <f t="shared" si="12"/>
        <v>0.29291484525056644</v>
      </c>
      <c r="M16" s="53">
        <f t="shared" si="12"/>
        <v>0.29877314215557776</v>
      </c>
      <c r="N16" s="53">
        <f t="shared" si="12"/>
        <v>0.30474860499868933</v>
      </c>
      <c r="O16" s="53">
        <f t="shared" si="12"/>
        <v>0.31084357709866312</v>
      </c>
      <c r="P16" s="53">
        <f t="shared" si="12"/>
        <v>0.31706044864063637</v>
      </c>
      <c r="Q16" s="53">
        <f t="shared" si="12"/>
        <v>0.32340165761344908</v>
      </c>
      <c r="R16" s="53">
        <f t="shared" si="12"/>
        <v>0.32986969076571809</v>
      </c>
      <c r="S16" s="53">
        <f t="shared" si="12"/>
        <v>0.33646708458103247</v>
      </c>
      <c r="T16" s="53">
        <f t="shared" si="12"/>
        <v>0.34319642627265312</v>
      </c>
      <c r="U16" s="53">
        <f t="shared" si="12"/>
        <v>0.35006035479810621</v>
      </c>
      <c r="V16" s="53">
        <f t="shared" si="12"/>
        <v>0.35706156189406835</v>
      </c>
      <c r="W16" s="53">
        <f t="shared" si="12"/>
        <v>0.3642027931319497</v>
      </c>
      <c r="X16" s="53">
        <f t="shared" si="12"/>
        <v>0.37148684899458873</v>
      </c>
      <c r="Y16" s="53">
        <f t="shared" si="12"/>
        <v>0.37891658597448052</v>
      </c>
      <c r="Z16" s="53">
        <f t="shared" si="12"/>
        <v>0.38649491769397015</v>
      </c>
      <c r="AA16" s="53">
        <f t="shared" si="12"/>
        <v>0.39422481604784954</v>
      </c>
      <c r="AB16" s="53">
        <f t="shared" si="12"/>
        <v>0.40210931236880654</v>
      </c>
      <c r="AC16" s="53">
        <f t="shared" si="12"/>
        <v>0.41015149861618266</v>
      </c>
      <c r="AD16" s="53">
        <f t="shared" si="12"/>
        <v>0.4183545285885063</v>
      </c>
      <c r="AE16" s="53">
        <f t="shared" si="12"/>
        <v>0.42672161916027646</v>
      </c>
      <c r="AF16" s="53">
        <f t="shared" si="12"/>
        <v>0.43525605154348201</v>
      </c>
      <c r="AG16" s="53">
        <f t="shared" si="12"/>
        <v>0.44396117257435164</v>
      </c>
      <c r="AH16" s="54">
        <f t="shared" si="12"/>
        <v>0.4528403960258387</v>
      </c>
    </row>
    <row r="17" spans="2:34" x14ac:dyDescent="0.25">
      <c r="B17" t="s">
        <v>191</v>
      </c>
      <c r="C17">
        <v>0.05</v>
      </c>
      <c r="D17" s="57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Q30"/>
  <sheetViews>
    <sheetView workbookViewId="0">
      <selection activeCell="P21" sqref="P21"/>
    </sheetView>
  </sheetViews>
  <sheetFormatPr defaultRowHeight="15" x14ac:dyDescent="0.25"/>
  <cols>
    <col min="1" max="1" width="19.5703125" customWidth="1"/>
    <col min="2" max="2" width="9.140625" customWidth="1"/>
    <col min="3" max="3" width="11.42578125" style="199" customWidth="1"/>
    <col min="5" max="5" width="6" customWidth="1"/>
    <col min="7" max="7" width="19.85546875" customWidth="1"/>
    <col min="8" max="8" width="21.140625" customWidth="1"/>
    <col min="9" max="9" width="8.5703125" customWidth="1"/>
    <col min="10" max="10" width="10.85546875" style="199" customWidth="1"/>
    <col min="12" max="12" width="14.28515625" customWidth="1"/>
    <col min="13" max="13" width="18.5703125" customWidth="1"/>
    <col min="14" max="14" width="10.140625" customWidth="1"/>
    <col min="15" max="15" width="11" style="199" customWidth="1"/>
  </cols>
  <sheetData>
    <row r="1" spans="1:17" x14ac:dyDescent="0.25">
      <c r="A1" s="189" t="s">
        <v>370</v>
      </c>
      <c r="B1" s="190" t="s">
        <v>369</v>
      </c>
      <c r="C1" s="197" t="s">
        <v>379</v>
      </c>
      <c r="D1" s="191"/>
      <c r="E1" s="192"/>
      <c r="G1" s="189" t="s">
        <v>380</v>
      </c>
      <c r="H1" s="191"/>
      <c r="I1" s="190" t="s">
        <v>369</v>
      </c>
      <c r="J1" s="197" t="s">
        <v>379</v>
      </c>
      <c r="K1" s="190"/>
      <c r="L1" s="194"/>
      <c r="M1" s="190"/>
      <c r="N1" s="190" t="s">
        <v>369</v>
      </c>
      <c r="O1" s="197" t="s">
        <v>379</v>
      </c>
      <c r="P1" s="191"/>
      <c r="Q1" s="192"/>
    </row>
    <row r="2" spans="1:17" x14ac:dyDescent="0.25">
      <c r="A2" s="193"/>
      <c r="B2" s="55"/>
      <c r="C2" s="188"/>
      <c r="D2" s="55"/>
      <c r="E2" s="56"/>
      <c r="G2" s="193"/>
      <c r="H2" s="55"/>
      <c r="I2" s="55"/>
      <c r="J2" s="188"/>
      <c r="K2" s="55"/>
      <c r="L2" s="125"/>
      <c r="M2" s="55"/>
      <c r="N2" s="55"/>
      <c r="O2" s="188"/>
      <c r="P2" s="55"/>
      <c r="Q2" s="56"/>
    </row>
    <row r="3" spans="1:17" x14ac:dyDescent="0.25">
      <c r="A3" s="193" t="s">
        <v>385</v>
      </c>
      <c r="B3" s="55">
        <v>1</v>
      </c>
      <c r="C3" s="188">
        <v>10</v>
      </c>
      <c r="D3" s="55" t="s">
        <v>378</v>
      </c>
      <c r="E3" s="56"/>
      <c r="G3" s="193" t="s">
        <v>402</v>
      </c>
      <c r="H3" s="55" t="s">
        <v>381</v>
      </c>
      <c r="I3" s="55">
        <v>1</v>
      </c>
      <c r="J3" s="188">
        <v>10</v>
      </c>
      <c r="K3" s="55" t="s">
        <v>378</v>
      </c>
      <c r="L3" s="125" t="s">
        <v>400</v>
      </c>
      <c r="M3" s="55" t="s">
        <v>403</v>
      </c>
      <c r="N3" s="55">
        <v>1</v>
      </c>
      <c r="O3" s="188">
        <v>5</v>
      </c>
      <c r="P3" s="55" t="s">
        <v>378</v>
      </c>
      <c r="Q3" s="56"/>
    </row>
    <row r="4" spans="1:17" x14ac:dyDescent="0.25">
      <c r="A4" s="193" t="s">
        <v>386</v>
      </c>
      <c r="B4" s="55">
        <v>0</v>
      </c>
      <c r="C4" s="188">
        <v>10</v>
      </c>
      <c r="D4" s="55" t="s">
        <v>378</v>
      </c>
      <c r="E4" s="56"/>
      <c r="G4" s="193"/>
      <c r="H4" s="55" t="s">
        <v>382</v>
      </c>
      <c r="I4" s="55">
        <v>0</v>
      </c>
      <c r="J4" s="188">
        <v>10</v>
      </c>
      <c r="K4" s="55" t="s">
        <v>378</v>
      </c>
      <c r="L4" s="125"/>
      <c r="M4" s="55" t="s">
        <v>404</v>
      </c>
      <c r="N4" s="55">
        <v>0</v>
      </c>
      <c r="O4" s="188">
        <v>5</v>
      </c>
      <c r="P4" s="55" t="s">
        <v>378</v>
      </c>
      <c r="Q4" s="56"/>
    </row>
    <row r="5" spans="1:17" x14ac:dyDescent="0.25">
      <c r="A5" s="193" t="s">
        <v>371</v>
      </c>
      <c r="B5" s="55">
        <v>1</v>
      </c>
      <c r="C5" s="188">
        <v>5</v>
      </c>
      <c r="D5" s="55" t="s">
        <v>378</v>
      </c>
      <c r="E5" s="56"/>
      <c r="G5" s="193"/>
      <c r="H5" s="55" t="s">
        <v>383</v>
      </c>
      <c r="I5" s="55">
        <v>1</v>
      </c>
      <c r="J5" s="188">
        <v>5</v>
      </c>
      <c r="K5" s="55" t="s">
        <v>378</v>
      </c>
      <c r="L5" s="125"/>
      <c r="M5" s="55" t="s">
        <v>405</v>
      </c>
      <c r="N5" s="55">
        <v>0</v>
      </c>
      <c r="O5" s="188">
        <v>15</v>
      </c>
      <c r="P5" s="55" t="s">
        <v>378</v>
      </c>
      <c r="Q5" s="56"/>
    </row>
    <row r="6" spans="1:17" x14ac:dyDescent="0.25">
      <c r="A6" s="193" t="s">
        <v>372</v>
      </c>
      <c r="B6" s="55">
        <v>0</v>
      </c>
      <c r="C6" s="188">
        <v>10</v>
      </c>
      <c r="D6" s="55" t="s">
        <v>378</v>
      </c>
      <c r="E6" s="56"/>
      <c r="G6" s="193"/>
      <c r="H6" s="55" t="s">
        <v>384</v>
      </c>
      <c r="I6" s="55">
        <v>0</v>
      </c>
      <c r="J6" s="188">
        <v>5</v>
      </c>
      <c r="K6" s="55" t="s">
        <v>378</v>
      </c>
      <c r="L6" s="125"/>
      <c r="M6" s="55" t="s">
        <v>406</v>
      </c>
      <c r="N6" s="55">
        <v>0</v>
      </c>
      <c r="O6" s="188">
        <v>5</v>
      </c>
      <c r="P6" s="55" t="s">
        <v>378</v>
      </c>
      <c r="Q6" s="56"/>
    </row>
    <row r="7" spans="1:17" x14ac:dyDescent="0.25">
      <c r="A7" s="193" t="s">
        <v>373</v>
      </c>
      <c r="B7" s="55">
        <v>1</v>
      </c>
      <c r="C7" s="188">
        <v>20</v>
      </c>
      <c r="D7" s="55" t="s">
        <v>378</v>
      </c>
      <c r="E7" s="56"/>
      <c r="G7" s="193"/>
      <c r="H7" s="55"/>
      <c r="I7" s="55"/>
      <c r="J7" s="188"/>
      <c r="K7" s="55"/>
      <c r="L7" s="125"/>
      <c r="M7" s="55" t="s">
        <v>407</v>
      </c>
      <c r="N7" s="55">
        <v>0</v>
      </c>
      <c r="O7" s="188">
        <v>5</v>
      </c>
      <c r="P7" s="55" t="s">
        <v>378</v>
      </c>
      <c r="Q7" s="56"/>
    </row>
    <row r="8" spans="1:17" x14ac:dyDescent="0.25">
      <c r="A8" s="193" t="s">
        <v>374</v>
      </c>
      <c r="B8" s="55">
        <v>0</v>
      </c>
      <c r="C8" s="188">
        <v>10</v>
      </c>
      <c r="D8" s="55" t="s">
        <v>378</v>
      </c>
      <c r="E8" s="56"/>
      <c r="G8" s="193" t="s">
        <v>401</v>
      </c>
      <c r="H8" s="55" t="s">
        <v>387</v>
      </c>
      <c r="I8" s="55">
        <v>1</v>
      </c>
      <c r="J8" s="188">
        <v>20</v>
      </c>
      <c r="K8" s="55" t="s">
        <v>378</v>
      </c>
      <c r="L8" s="125"/>
      <c r="M8" s="55" t="s">
        <v>408</v>
      </c>
      <c r="N8" s="55">
        <v>0</v>
      </c>
      <c r="O8" s="188">
        <v>5</v>
      </c>
      <c r="P8" s="55" t="s">
        <v>378</v>
      </c>
      <c r="Q8" s="56"/>
    </row>
    <row r="9" spans="1:17" x14ac:dyDescent="0.25">
      <c r="A9" s="193" t="s">
        <v>375</v>
      </c>
      <c r="B9" s="55">
        <v>0</v>
      </c>
      <c r="C9" s="188">
        <v>1</v>
      </c>
      <c r="D9" s="55">
        <v>10</v>
      </c>
      <c r="E9" s="56" t="s">
        <v>378</v>
      </c>
      <c r="G9" s="193"/>
      <c r="H9" s="55" t="s">
        <v>388</v>
      </c>
      <c r="I9" s="55">
        <v>0</v>
      </c>
      <c r="J9" s="188">
        <v>20</v>
      </c>
      <c r="K9" s="55" t="s">
        <v>378</v>
      </c>
      <c r="L9" s="125"/>
      <c r="M9" s="55" t="s">
        <v>223</v>
      </c>
      <c r="N9" s="55">
        <v>0</v>
      </c>
      <c r="O9" s="188">
        <v>10</v>
      </c>
      <c r="P9" s="55" t="s">
        <v>378</v>
      </c>
      <c r="Q9" s="56"/>
    </row>
    <row r="10" spans="1:17" x14ac:dyDescent="0.25">
      <c r="A10" s="193"/>
      <c r="B10" s="55"/>
      <c r="C10" s="188" t="s">
        <v>376</v>
      </c>
      <c r="D10" s="188" t="s">
        <v>377</v>
      </c>
      <c r="E10" s="56"/>
      <c r="G10" s="193"/>
      <c r="H10" s="55" t="s">
        <v>389</v>
      </c>
      <c r="I10" s="55">
        <v>0</v>
      </c>
      <c r="J10" s="188">
        <v>20</v>
      </c>
      <c r="K10" s="55" t="s">
        <v>378</v>
      </c>
      <c r="L10" s="125"/>
      <c r="M10" s="55"/>
      <c r="N10" s="55"/>
      <c r="O10" s="188"/>
      <c r="P10" s="55"/>
      <c r="Q10" s="56"/>
    </row>
    <row r="11" spans="1:17" ht="15.75" thickBot="1" x14ac:dyDescent="0.3">
      <c r="A11" s="57"/>
      <c r="B11" s="58"/>
      <c r="C11" s="198"/>
      <c r="D11" s="58"/>
      <c r="E11" s="59"/>
      <c r="G11" s="193"/>
      <c r="H11" s="55" t="s">
        <v>390</v>
      </c>
      <c r="I11" s="55">
        <v>0</v>
      </c>
      <c r="J11" s="188">
        <v>20</v>
      </c>
      <c r="K11" s="55" t="s">
        <v>378</v>
      </c>
      <c r="L11" s="125" t="s">
        <v>409</v>
      </c>
      <c r="M11" s="55" t="s">
        <v>410</v>
      </c>
      <c r="N11" s="55">
        <v>0</v>
      </c>
      <c r="O11" s="188">
        <v>5</v>
      </c>
      <c r="P11" s="55" t="s">
        <v>378</v>
      </c>
      <c r="Q11" s="56"/>
    </row>
    <row r="12" spans="1:17" x14ac:dyDescent="0.25">
      <c r="G12" s="193"/>
      <c r="H12" s="55" t="s">
        <v>391</v>
      </c>
      <c r="I12" s="55">
        <v>0</v>
      </c>
      <c r="J12" s="188">
        <v>10</v>
      </c>
      <c r="K12" s="55" t="s">
        <v>378</v>
      </c>
      <c r="L12" s="125"/>
      <c r="M12" s="55" t="s">
        <v>411</v>
      </c>
      <c r="N12" s="55">
        <v>1</v>
      </c>
      <c r="O12" s="188">
        <v>5</v>
      </c>
      <c r="P12" s="55" t="s">
        <v>378</v>
      </c>
      <c r="Q12" s="56"/>
    </row>
    <row r="13" spans="1:17" x14ac:dyDescent="0.25">
      <c r="A13" t="s">
        <v>425</v>
      </c>
      <c r="D13" t="s">
        <v>426</v>
      </c>
      <c r="G13" s="193"/>
      <c r="H13" s="55" t="s">
        <v>392</v>
      </c>
      <c r="I13" s="55">
        <v>0</v>
      </c>
      <c r="J13" s="188">
        <v>15</v>
      </c>
      <c r="K13" s="55" t="s">
        <v>378</v>
      </c>
      <c r="L13" s="125"/>
      <c r="M13" s="55" t="s">
        <v>412</v>
      </c>
      <c r="N13" s="55">
        <v>0</v>
      </c>
      <c r="O13" s="188">
        <v>15</v>
      </c>
      <c r="P13" s="55" t="s">
        <v>378</v>
      </c>
      <c r="Q13" s="56"/>
    </row>
    <row r="14" spans="1:17" x14ac:dyDescent="0.25">
      <c r="A14">
        <v>1</v>
      </c>
      <c r="D14">
        <v>95</v>
      </c>
      <c r="E14" t="s">
        <v>378</v>
      </c>
      <c r="G14" s="193"/>
      <c r="H14" s="55"/>
      <c r="I14" s="55"/>
      <c r="J14" s="188"/>
      <c r="K14" s="55"/>
      <c r="L14" s="125"/>
      <c r="M14" s="55" t="s">
        <v>413</v>
      </c>
      <c r="N14" s="55">
        <v>0</v>
      </c>
      <c r="O14" s="188">
        <v>5</v>
      </c>
      <c r="P14" s="55" t="s">
        <v>378</v>
      </c>
      <c r="Q14" s="56"/>
    </row>
    <row r="15" spans="1:17" x14ac:dyDescent="0.25">
      <c r="G15" s="193" t="s">
        <v>393</v>
      </c>
      <c r="H15" s="55" t="s">
        <v>394</v>
      </c>
      <c r="I15" s="55">
        <v>0</v>
      </c>
      <c r="J15" s="188">
        <v>5</v>
      </c>
      <c r="K15" s="55" t="s">
        <v>378</v>
      </c>
      <c r="L15" s="125"/>
      <c r="M15" s="55" t="s">
        <v>231</v>
      </c>
      <c r="N15" s="55">
        <v>0</v>
      </c>
      <c r="O15" s="188">
        <v>10</v>
      </c>
      <c r="P15" s="55" t="s">
        <v>378</v>
      </c>
      <c r="Q15" s="56"/>
    </row>
    <row r="16" spans="1:17" x14ac:dyDescent="0.25">
      <c r="G16" s="193"/>
      <c r="H16" s="55" t="s">
        <v>395</v>
      </c>
      <c r="I16" s="55">
        <v>0</v>
      </c>
      <c r="J16" s="188">
        <v>5</v>
      </c>
      <c r="K16" s="55" t="s">
        <v>378</v>
      </c>
      <c r="L16" s="125"/>
      <c r="M16" s="55"/>
      <c r="N16" s="55"/>
      <c r="O16" s="188"/>
      <c r="P16" s="55"/>
      <c r="Q16" s="56"/>
    </row>
    <row r="17" spans="7:17" x14ac:dyDescent="0.25">
      <c r="G17" s="193"/>
      <c r="H17" s="55" t="s">
        <v>396</v>
      </c>
      <c r="I17" s="55">
        <v>0</v>
      </c>
      <c r="J17" s="188">
        <v>5</v>
      </c>
      <c r="K17" s="55" t="s">
        <v>378</v>
      </c>
      <c r="L17" s="125" t="s">
        <v>414</v>
      </c>
      <c r="M17" s="55" t="s">
        <v>2</v>
      </c>
      <c r="N17" s="55">
        <v>0</v>
      </c>
      <c r="O17" s="188">
        <v>20</v>
      </c>
      <c r="P17" s="55" t="s">
        <v>378</v>
      </c>
      <c r="Q17" s="56"/>
    </row>
    <row r="18" spans="7:17" x14ac:dyDescent="0.25">
      <c r="G18" s="193"/>
      <c r="H18" s="55" t="s">
        <v>397</v>
      </c>
      <c r="I18" s="55">
        <v>0</v>
      </c>
      <c r="J18" s="188">
        <v>5</v>
      </c>
      <c r="K18" s="55" t="s">
        <v>378</v>
      </c>
      <c r="L18" s="125"/>
      <c r="M18" s="55" t="s">
        <v>208</v>
      </c>
      <c r="N18" s="55">
        <v>0</v>
      </c>
      <c r="O18" s="188">
        <v>10</v>
      </c>
      <c r="P18" s="55" t="s">
        <v>378</v>
      </c>
      <c r="Q18" s="56"/>
    </row>
    <row r="19" spans="7:17" x14ac:dyDescent="0.25">
      <c r="G19" s="193"/>
      <c r="H19" s="55" t="s">
        <v>398</v>
      </c>
      <c r="I19" s="55">
        <v>0</v>
      </c>
      <c r="J19" s="188">
        <v>5</v>
      </c>
      <c r="K19" s="55" t="s">
        <v>378</v>
      </c>
      <c r="L19" s="125"/>
      <c r="M19" s="55" t="s">
        <v>415</v>
      </c>
      <c r="N19" s="55">
        <v>0</v>
      </c>
      <c r="O19" s="188">
        <v>5</v>
      </c>
      <c r="P19" s="55" t="s">
        <v>378</v>
      </c>
      <c r="Q19" s="56"/>
    </row>
    <row r="20" spans="7:17" x14ac:dyDescent="0.25">
      <c r="G20" s="193"/>
      <c r="H20" s="55" t="s">
        <v>399</v>
      </c>
      <c r="I20" s="55">
        <v>0</v>
      </c>
      <c r="J20" s="188">
        <v>5</v>
      </c>
      <c r="K20" s="55" t="s">
        <v>378</v>
      </c>
      <c r="L20" s="125"/>
      <c r="M20" s="55" t="s">
        <v>416</v>
      </c>
      <c r="N20" s="55">
        <v>0</v>
      </c>
      <c r="O20" s="188">
        <v>10</v>
      </c>
      <c r="P20" s="55" t="s">
        <v>378</v>
      </c>
      <c r="Q20" s="56"/>
    </row>
    <row r="21" spans="7:17" x14ac:dyDescent="0.25">
      <c r="G21" s="193"/>
      <c r="H21" s="55"/>
      <c r="I21" s="55"/>
      <c r="J21" s="188"/>
      <c r="K21" s="55"/>
      <c r="L21" s="125"/>
      <c r="M21" s="55" t="s">
        <v>417</v>
      </c>
      <c r="N21" s="55">
        <v>0</v>
      </c>
      <c r="O21" s="188">
        <v>20</v>
      </c>
      <c r="P21" s="55" t="s">
        <v>378</v>
      </c>
      <c r="Q21" s="56"/>
    </row>
    <row r="22" spans="7:17" x14ac:dyDescent="0.25">
      <c r="G22" s="193"/>
      <c r="H22" s="55"/>
      <c r="I22" s="55"/>
      <c r="J22" s="188"/>
      <c r="K22" s="55"/>
      <c r="L22" s="125"/>
      <c r="M22" s="55" t="s">
        <v>418</v>
      </c>
      <c r="N22" s="55">
        <v>0</v>
      </c>
      <c r="O22" s="188">
        <v>20</v>
      </c>
      <c r="P22" s="55" t="s">
        <v>378</v>
      </c>
      <c r="Q22" s="56"/>
    </row>
    <row r="23" spans="7:17" x14ac:dyDescent="0.25">
      <c r="G23" s="193"/>
      <c r="H23" s="55"/>
      <c r="I23" s="55"/>
      <c r="J23" s="188"/>
      <c r="K23" s="55"/>
      <c r="L23" s="125"/>
      <c r="M23" s="55"/>
      <c r="N23" s="55"/>
      <c r="O23" s="188"/>
      <c r="P23" s="55"/>
      <c r="Q23" s="56"/>
    </row>
    <row r="24" spans="7:17" x14ac:dyDescent="0.25">
      <c r="G24" s="193"/>
      <c r="H24" s="55"/>
      <c r="I24" s="55"/>
      <c r="J24" s="188"/>
      <c r="K24" s="55"/>
      <c r="L24" s="125" t="s">
        <v>280</v>
      </c>
      <c r="M24" s="55" t="s">
        <v>419</v>
      </c>
      <c r="N24" s="55">
        <v>0</v>
      </c>
      <c r="O24" s="188">
        <v>10</v>
      </c>
      <c r="P24" s="10" t="s">
        <v>378</v>
      </c>
      <c r="Q24" s="56"/>
    </row>
    <row r="25" spans="7:17" x14ac:dyDescent="0.25">
      <c r="G25" s="193"/>
      <c r="H25" s="55"/>
      <c r="I25" s="55"/>
      <c r="J25" s="188"/>
      <c r="K25" s="55"/>
      <c r="L25" s="125"/>
      <c r="M25" s="55" t="s">
        <v>420</v>
      </c>
      <c r="N25" s="55">
        <v>0</v>
      </c>
      <c r="O25" s="188">
        <v>10</v>
      </c>
      <c r="P25" s="55" t="s">
        <v>378</v>
      </c>
      <c r="Q25" s="56"/>
    </row>
    <row r="26" spans="7:17" x14ac:dyDescent="0.25">
      <c r="G26" s="193"/>
      <c r="H26" s="55"/>
      <c r="I26" s="55"/>
      <c r="J26" s="188"/>
      <c r="K26" s="55"/>
      <c r="L26" s="125"/>
      <c r="M26" s="55" t="s">
        <v>422</v>
      </c>
      <c r="N26" s="55">
        <v>0</v>
      </c>
      <c r="O26" s="188">
        <v>1</v>
      </c>
      <c r="P26" s="55">
        <v>20</v>
      </c>
      <c r="Q26" s="56" t="s">
        <v>378</v>
      </c>
    </row>
    <row r="27" spans="7:17" x14ac:dyDescent="0.25">
      <c r="G27" s="193"/>
      <c r="H27" s="55"/>
      <c r="I27" s="55"/>
      <c r="J27" s="188"/>
      <c r="K27" s="55"/>
      <c r="L27" s="125"/>
      <c r="M27" s="55" t="s">
        <v>421</v>
      </c>
      <c r="N27" s="55">
        <v>0</v>
      </c>
      <c r="O27" s="188">
        <v>1</v>
      </c>
      <c r="P27" s="55">
        <v>20</v>
      </c>
      <c r="Q27" s="56" t="s">
        <v>378</v>
      </c>
    </row>
    <row r="28" spans="7:17" x14ac:dyDescent="0.25">
      <c r="G28" s="193"/>
      <c r="H28" s="55"/>
      <c r="I28" s="55"/>
      <c r="J28" s="188"/>
      <c r="K28" s="55"/>
      <c r="L28" s="125"/>
      <c r="M28" s="55" t="s">
        <v>423</v>
      </c>
      <c r="N28" s="55">
        <v>0</v>
      </c>
      <c r="O28" s="188">
        <v>1</v>
      </c>
      <c r="P28" s="55">
        <v>20</v>
      </c>
      <c r="Q28" s="56" t="s">
        <v>378</v>
      </c>
    </row>
    <row r="29" spans="7:17" x14ac:dyDescent="0.25">
      <c r="G29" s="193"/>
      <c r="H29" s="55"/>
      <c r="I29" s="55"/>
      <c r="J29" s="188"/>
      <c r="K29" s="55"/>
      <c r="L29" s="125"/>
      <c r="M29" s="55"/>
      <c r="N29" s="55"/>
      <c r="O29" s="188" t="s">
        <v>376</v>
      </c>
      <c r="P29" s="188" t="s">
        <v>377</v>
      </c>
      <c r="Q29" s="56"/>
    </row>
    <row r="30" spans="7:17" ht="15.75" thickBot="1" x14ac:dyDescent="0.3">
      <c r="G30" s="57"/>
      <c r="H30" s="58"/>
      <c r="I30" s="58"/>
      <c r="J30" s="198"/>
      <c r="K30" s="58"/>
      <c r="L30" s="195"/>
      <c r="M30" s="58"/>
      <c r="N30" s="58"/>
      <c r="O30" s="198"/>
      <c r="P30" s="58"/>
      <c r="Q30" s="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B2:M17"/>
  <sheetViews>
    <sheetView topLeftCell="A4" workbookViewId="0">
      <selection activeCell="K15" sqref="K15"/>
    </sheetView>
  </sheetViews>
  <sheetFormatPr defaultRowHeight="38.1" customHeight="1" x14ac:dyDescent="0.25"/>
  <cols>
    <col min="2" max="2" width="16.5703125" customWidth="1"/>
    <col min="3" max="3" width="4.5703125" customWidth="1"/>
    <col min="4" max="4" width="16.5703125" customWidth="1"/>
    <col min="5" max="5" width="4.42578125" customWidth="1"/>
    <col min="6" max="6" width="16.5703125" customWidth="1"/>
    <col min="7" max="7" width="6.5703125" customWidth="1"/>
    <col min="8" max="8" width="16.5703125" customWidth="1"/>
    <col min="9" max="9" width="7.42578125" customWidth="1"/>
    <col min="10" max="10" width="16.5703125" customWidth="1"/>
    <col min="11" max="11" width="5.42578125" customWidth="1"/>
    <col min="13" max="13" width="60.85546875" customWidth="1"/>
  </cols>
  <sheetData>
    <row r="2" spans="2:13" ht="57.75" customHeight="1" x14ac:dyDescent="0.25">
      <c r="B2" s="110" t="s">
        <v>195</v>
      </c>
      <c r="C2" s="110"/>
      <c r="D2" s="110" t="s">
        <v>276</v>
      </c>
      <c r="E2" s="110"/>
      <c r="F2" s="110" t="s">
        <v>196</v>
      </c>
      <c r="G2" s="110"/>
      <c r="H2" s="110" t="s">
        <v>197</v>
      </c>
      <c r="I2" s="110"/>
      <c r="J2" s="110" t="s">
        <v>198</v>
      </c>
      <c r="K2" s="110"/>
    </row>
    <row r="3" spans="2:13" ht="100.15" customHeight="1" x14ac:dyDescent="0.25">
      <c r="B3" s="111"/>
      <c r="C3" s="111"/>
      <c r="D3" s="111"/>
      <c r="E3" s="111"/>
      <c r="F3" s="111"/>
      <c r="G3" s="111"/>
      <c r="H3" s="111"/>
      <c r="I3" s="111"/>
      <c r="J3" s="111"/>
      <c r="K3" s="111"/>
      <c r="M3" s="4" t="s">
        <v>272</v>
      </c>
    </row>
    <row r="4" spans="2:13" ht="29.25" customHeight="1" x14ac:dyDescent="0.25">
      <c r="B4" s="18" t="s">
        <v>199</v>
      </c>
      <c r="C4" s="18"/>
      <c r="D4" s="18" t="s">
        <v>200</v>
      </c>
      <c r="E4" s="18"/>
      <c r="F4" s="18" t="s">
        <v>201</v>
      </c>
      <c r="G4" s="18" t="s">
        <v>202</v>
      </c>
      <c r="H4" s="18" t="s">
        <v>2</v>
      </c>
      <c r="I4" s="18" t="s">
        <v>232</v>
      </c>
      <c r="J4" s="18" t="s">
        <v>204</v>
      </c>
      <c r="K4" s="18"/>
    </row>
    <row r="5" spans="2:13" ht="29.25" customHeight="1" x14ac:dyDescent="0.25">
      <c r="B5" s="18" t="s">
        <v>205</v>
      </c>
      <c r="C5" s="18"/>
      <c r="D5" s="18" t="s">
        <v>206</v>
      </c>
      <c r="E5" s="18"/>
      <c r="F5" s="196" t="s">
        <v>424</v>
      </c>
      <c r="G5" s="18" t="s">
        <v>202</v>
      </c>
      <c r="H5" s="18" t="s">
        <v>208</v>
      </c>
      <c r="I5" s="18" t="s">
        <v>232</v>
      </c>
      <c r="J5" s="18" t="s">
        <v>209</v>
      </c>
      <c r="K5" s="18" t="s">
        <v>232</v>
      </c>
    </row>
    <row r="6" spans="2:13" ht="29.25" customHeight="1" x14ac:dyDescent="0.25">
      <c r="B6" s="18" t="s">
        <v>210</v>
      </c>
      <c r="C6" s="18"/>
      <c r="D6" s="18" t="s">
        <v>211</v>
      </c>
      <c r="E6" s="18"/>
      <c r="F6" s="18" t="s">
        <v>207</v>
      </c>
      <c r="G6" s="18" t="s">
        <v>202</v>
      </c>
      <c r="H6" s="18" t="s">
        <v>213</v>
      </c>
      <c r="I6" s="18" t="s">
        <v>232</v>
      </c>
      <c r="J6" s="18" t="s">
        <v>214</v>
      </c>
      <c r="K6" s="18" t="s">
        <v>232</v>
      </c>
    </row>
    <row r="7" spans="2:13" ht="29.25" customHeight="1" x14ac:dyDescent="0.25">
      <c r="B7" s="18" t="s">
        <v>215</v>
      </c>
      <c r="C7" s="18" t="s">
        <v>202</v>
      </c>
      <c r="D7" s="18" t="s">
        <v>216</v>
      </c>
      <c r="E7" s="18" t="s">
        <v>202</v>
      </c>
      <c r="F7" s="18" t="s">
        <v>212</v>
      </c>
      <c r="G7" s="18" t="s">
        <v>202</v>
      </c>
      <c r="H7" s="18" t="s">
        <v>217</v>
      </c>
      <c r="I7" s="18" t="s">
        <v>203</v>
      </c>
      <c r="J7" s="18" t="s">
        <v>271</v>
      </c>
      <c r="K7" s="18" t="s">
        <v>232</v>
      </c>
    </row>
    <row r="8" spans="2:13" ht="29.25" customHeight="1" x14ac:dyDescent="0.25">
      <c r="B8" s="18"/>
      <c r="C8" s="18"/>
      <c r="D8" s="18" t="s">
        <v>219</v>
      </c>
      <c r="E8" s="18" t="s">
        <v>202</v>
      </c>
      <c r="F8" s="18" t="s">
        <v>212</v>
      </c>
      <c r="G8" s="18" t="s">
        <v>202</v>
      </c>
      <c r="H8" s="18" t="s">
        <v>221</v>
      </c>
      <c r="I8" s="18" t="s">
        <v>203</v>
      </c>
      <c r="J8" s="18" t="s">
        <v>218</v>
      </c>
      <c r="K8" s="18" t="s">
        <v>232</v>
      </c>
    </row>
    <row r="9" spans="2:13" ht="29.25" customHeight="1" x14ac:dyDescent="0.25">
      <c r="B9" s="18"/>
      <c r="C9" s="18"/>
      <c r="D9" s="18" t="s">
        <v>222</v>
      </c>
      <c r="E9" s="18" t="s">
        <v>202</v>
      </c>
      <c r="F9" s="18" t="s">
        <v>220</v>
      </c>
      <c r="G9" s="18" t="s">
        <v>202</v>
      </c>
      <c r="H9" s="18" t="s">
        <v>224</v>
      </c>
      <c r="I9" s="18"/>
      <c r="J9" s="18"/>
      <c r="K9" s="18"/>
    </row>
    <row r="10" spans="2:13" ht="29.25" customHeight="1" x14ac:dyDescent="0.25">
      <c r="B10" s="18"/>
      <c r="C10" s="18"/>
      <c r="D10" s="18" t="s">
        <v>225</v>
      </c>
      <c r="E10" s="18" t="s">
        <v>202</v>
      </c>
      <c r="F10" s="18" t="s">
        <v>223</v>
      </c>
      <c r="G10" s="18" t="s">
        <v>202</v>
      </c>
      <c r="H10" s="18"/>
      <c r="I10" s="18"/>
      <c r="J10" s="18"/>
      <c r="K10" s="18"/>
    </row>
    <row r="11" spans="2:13" ht="29.25" customHeight="1" x14ac:dyDescent="0.25">
      <c r="B11" s="18"/>
      <c r="C11" s="18"/>
      <c r="D11" s="18" t="s">
        <v>227</v>
      </c>
      <c r="E11" s="18" t="s">
        <v>202</v>
      </c>
      <c r="F11" s="18" t="s">
        <v>226</v>
      </c>
      <c r="G11" s="18" t="s">
        <v>202</v>
      </c>
      <c r="H11" s="18"/>
      <c r="I11" s="18"/>
      <c r="J11" s="18"/>
      <c r="K11" s="18"/>
    </row>
    <row r="12" spans="2:13" ht="29.25" customHeight="1" x14ac:dyDescent="0.25">
      <c r="B12" s="18"/>
      <c r="C12" s="18"/>
      <c r="D12" s="18" t="s">
        <v>267</v>
      </c>
      <c r="E12" s="18" t="s">
        <v>202</v>
      </c>
      <c r="F12" s="18" t="s">
        <v>228</v>
      </c>
      <c r="G12" s="18" t="s">
        <v>202</v>
      </c>
      <c r="H12" s="18"/>
      <c r="I12" s="18"/>
      <c r="J12" s="18"/>
      <c r="K12" s="18"/>
    </row>
    <row r="13" spans="2:13" ht="29.25" customHeight="1" x14ac:dyDescent="0.25">
      <c r="B13" s="18"/>
      <c r="C13" s="18"/>
      <c r="D13" s="18" t="s">
        <v>268</v>
      </c>
      <c r="E13" s="18" t="s">
        <v>202</v>
      </c>
      <c r="F13" s="18" t="s">
        <v>229</v>
      </c>
      <c r="G13" s="18" t="s">
        <v>202</v>
      </c>
      <c r="H13" s="18"/>
      <c r="I13" s="18"/>
      <c r="J13" s="18"/>
      <c r="K13" s="18"/>
    </row>
    <row r="14" spans="2:13" ht="29.25" customHeight="1" x14ac:dyDescent="0.25">
      <c r="B14" s="18"/>
      <c r="C14" s="18"/>
      <c r="D14" s="18" t="s">
        <v>269</v>
      </c>
      <c r="E14" s="18" t="s">
        <v>202</v>
      </c>
      <c r="F14" s="18" t="s">
        <v>228</v>
      </c>
      <c r="G14" s="18" t="s">
        <v>202</v>
      </c>
      <c r="H14" s="18"/>
      <c r="I14" s="18"/>
      <c r="J14" s="18"/>
      <c r="K14" s="18"/>
    </row>
    <row r="15" spans="2:13" ht="29.25" customHeight="1" x14ac:dyDescent="0.25">
      <c r="B15" s="18"/>
      <c r="C15" s="18"/>
      <c r="D15" s="18" t="s">
        <v>270</v>
      </c>
      <c r="E15" s="18" t="s">
        <v>202</v>
      </c>
      <c r="F15" s="18" t="s">
        <v>230</v>
      </c>
      <c r="G15" s="18" t="s">
        <v>202</v>
      </c>
      <c r="H15" s="18"/>
      <c r="I15" s="18"/>
      <c r="J15" s="18"/>
      <c r="K15" s="18"/>
    </row>
    <row r="16" spans="2:13" ht="38.1" customHeight="1" x14ac:dyDescent="0.25">
      <c r="B16" s="18"/>
      <c r="C16" s="18"/>
      <c r="D16" s="18"/>
      <c r="E16" s="18"/>
      <c r="F16" s="18" t="s">
        <v>231</v>
      </c>
      <c r="G16" s="18" t="s">
        <v>202</v>
      </c>
      <c r="H16" s="18"/>
      <c r="I16" s="18"/>
      <c r="J16" s="18"/>
      <c r="K16" s="18"/>
    </row>
    <row r="17" spans="2:11" ht="38.1" customHeight="1" x14ac:dyDescent="0.25">
      <c r="B17" s="19"/>
      <c r="C17" s="19"/>
      <c r="D17" s="19"/>
      <c r="E17" s="19"/>
      <c r="F17" s="19"/>
      <c r="G17" s="19"/>
      <c r="H17" s="19"/>
      <c r="I17" s="19"/>
      <c r="J17" s="19"/>
      <c r="K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City Climate</vt:lpstr>
      <vt:lpstr>Thermal Data</vt:lpstr>
      <vt:lpstr>Envelope &amp; Windows</vt:lpstr>
      <vt:lpstr>Heating &amp; DHW</vt:lpstr>
      <vt:lpstr>Other Thermal Data</vt:lpstr>
      <vt:lpstr>Variable Costs</vt:lpstr>
      <vt:lpstr>Default Uncertainty</vt:lpstr>
      <vt:lpstr>uncertain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Utente Windows</cp:lastModifiedBy>
  <cp:lastPrinted>2019-09-26T07:06:19Z</cp:lastPrinted>
  <dcterms:created xsi:type="dcterms:W3CDTF">2019-01-28T11:42:17Z</dcterms:created>
  <dcterms:modified xsi:type="dcterms:W3CDTF">2020-07-17T17:19:09Z</dcterms:modified>
</cp:coreProperties>
</file>