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ILHA ATRAS. JAN. A JUL 2025" sheetId="1" r:id="rId1"/>
    <sheet name="PLANILHA ACORDO " sheetId="2" r:id="rId2"/>
    <sheet name="PLANILHA PAGTOS JULHO 2025" sheetId="3" r:id="rId3"/>
    <sheet name="Resumo" sheetId="4" r:id="rId4"/>
  </sheets>
  <definedNames>
    <definedName name="_xlnm._FilterDatabase" localSheetId="1" hidden="1">'PLANILHA ACORDO '!$A$1:$AU$35</definedName>
    <definedName name="_xlnm._FilterDatabase" localSheetId="0" hidden="1">'PLANILHA ATRAS. JAN. A JUL 2025'!$A$1:$L$203</definedName>
    <definedName name="_xlnm._FilterDatabase" localSheetId="2" hidden="1">'PLANILHA PAGTOS JULHO 2025'!$A$1:$G$168</definedName>
    <definedName name="_xlnm._FilterDatabase" localSheetId="3" hidden="1">Resumo!$A$1:$E$4</definedName>
  </definedNames>
  <calcPr calcId="124519" fullCalcOnLoad="1"/>
</workbook>
</file>

<file path=xl/sharedStrings.xml><?xml version="1.0" encoding="utf-8"?>
<sst xmlns="http://schemas.openxmlformats.org/spreadsheetml/2006/main" count="1370" uniqueCount="556">
  <si>
    <t>Total</t>
  </si>
  <si>
    <t>Observações</t>
  </si>
  <si>
    <t>Serviços Bancários</t>
  </si>
  <si>
    <t>Atrasados</t>
  </si>
  <si>
    <t>2025-01-01 00:00:00</t>
  </si>
  <si>
    <t>2025-02-01 00:00:00</t>
  </si>
  <si>
    <t>2025-03-01 00:00:00</t>
  </si>
  <si>
    <t>2025-04-01 00:00:00</t>
  </si>
  <si>
    <t>2025-05-01 00:00:00</t>
  </si>
  <si>
    <t>2025-06-01 00:00:00</t>
  </si>
  <si>
    <t>2025-07-01 00:00:00</t>
  </si>
  <si>
    <t>2025-08-01 00:00:00</t>
  </si>
  <si>
    <t>Parcela 7e 8/12 (venc. 30/07)</t>
  </si>
  <si>
    <t>(Venc. 11/07/2025)</t>
  </si>
  <si>
    <t>valido ate setembro 2025</t>
  </si>
  <si>
    <t>Detran e IPVA</t>
  </si>
  <si>
    <t>Parc. 06/10 (Venc. 20 cada)</t>
  </si>
  <si>
    <t>Comp. 07/2025</t>
  </si>
  <si>
    <t>Pagto aluguel R$ 58.000 + juros</t>
  </si>
  <si>
    <t>Permuton</t>
  </si>
  <si>
    <t>Pagto Aluguel tirado cheque especial</t>
  </si>
  <si>
    <t>Pagto impostos receita R$ 136.000,00</t>
  </si>
  <si>
    <t>Impostos sos</t>
  </si>
  <si>
    <t>Pagto advogados TC Pagto compra de mat. Reforma e carro</t>
  </si>
  <si>
    <t>Comp. 07/2025 (Venc. 21/07/2025)</t>
  </si>
  <si>
    <t>Comp. 08/2025</t>
  </si>
  <si>
    <t>Pagar atrasados 3836,40</t>
  </si>
  <si>
    <t>comp. 07 /2025</t>
  </si>
  <si>
    <t>Ccomp. 07/2025</t>
  </si>
  <si>
    <t>Comp.07/2025</t>
  </si>
  <si>
    <t>Parcela 8/10 parce. 01/03 venc 15/06 15/07 e 15/08)</t>
  </si>
  <si>
    <t>TAXA</t>
  </si>
  <si>
    <t>Vencimento dia 25</t>
  </si>
  <si>
    <t>Comp. 04, 05 e 06/2025</t>
  </si>
  <si>
    <t>Comp. 12/2024, 01,02,03,04 e 05/2025</t>
  </si>
  <si>
    <t>Comp.04,05 e 06/2025</t>
  </si>
  <si>
    <t>Comp. 03/2025</t>
  </si>
  <si>
    <t>Comp. 06/2025 (Venc. 10/07/2025)</t>
  </si>
  <si>
    <t>atrasados</t>
  </si>
  <si>
    <t>R$ 100.000,00 Entrada 30.000,00 (5parc. 14.000,00)</t>
  </si>
  <si>
    <t>(Venc. 18/07/2025)</t>
  </si>
  <si>
    <t>Parcela 23/110</t>
  </si>
  <si>
    <t>comp. 07/2025 (Venc. 20 cadfa)</t>
  </si>
  <si>
    <t>comp 07/2025 ( Venc. 09 cada)</t>
  </si>
  <si>
    <t>Atrasado desde 03/2024</t>
  </si>
  <si>
    <t>Alugueis comp. 07/2025</t>
  </si>
  <si>
    <t>Comp. 01, 02, 03, 04, 05 E 07/2025</t>
  </si>
  <si>
    <t>Comp. 07 E 08/2025 (Venc. 20/08/2025)</t>
  </si>
  <si>
    <t>Comp. 06/2025</t>
  </si>
  <si>
    <t>Comp. 04,05 06 e 07,08/2025</t>
  </si>
  <si>
    <t>EXTRA</t>
  </si>
  <si>
    <t>Comp. 06/2025 (venc. 25/07/2025)</t>
  </si>
  <si>
    <t>Comp. 01,02,03,04, 06E 07/2025</t>
  </si>
  <si>
    <t>Comp. 06/2025 (Venc. 20/07/2025)</t>
  </si>
  <si>
    <t>Parcela 03/05</t>
  </si>
  <si>
    <t>Comp. 05 e 06/2025</t>
  </si>
  <si>
    <t>Parcela 2/10</t>
  </si>
  <si>
    <t>Comp. 06 E 07/2025</t>
  </si>
  <si>
    <t>ACORDO ENTRADA 10.000,00 E 1.500,00 MENSAL</t>
  </si>
  <si>
    <t>Parcela</t>
  </si>
  <si>
    <t>(venc.  06/07/2025)</t>
  </si>
  <si>
    <t>(venc. 28/03/2025, 31/03/2025, 28/04/25, 14/05/25)</t>
  </si>
  <si>
    <t>(venc.  05e 26 /05/2025 e 27/06/2025)</t>
  </si>
  <si>
    <t>(venc. 24 e 26/03/2025, 02/06/2025)</t>
  </si>
  <si>
    <t>(Venc. 10,13,25/05/2025, 09 e 24/06/2025)</t>
  </si>
  <si>
    <t>(venc.17e28/05),(venc.15/06/2025)</t>
  </si>
  <si>
    <t>Heparinas</t>
  </si>
  <si>
    <t>NF 253860, 54620 (Venc. 09, 24 /07/2025)</t>
  </si>
  <si>
    <t>NF 25987, 26014 (Venc. 09, 13 /07/2025)</t>
  </si>
  <si>
    <t>NF 11881, 9836 (Venc. 09, 10 /07/2025)</t>
  </si>
  <si>
    <t>NF 712112 (Venc. 23/07/2025)</t>
  </si>
  <si>
    <t>NF 634  (Venc. 04, 19 /07/2025)</t>
  </si>
  <si>
    <t>(VENC.09,25/06/25) (VENC10 e 11/07/2025)</t>
  </si>
  <si>
    <t>10617.83</t>
  </si>
  <si>
    <t>2167.09</t>
  </si>
  <si>
    <t>304958.33</t>
  </si>
  <si>
    <t>905585.44</t>
  </si>
  <si>
    <t>1223328.69</t>
  </si>
  <si>
    <t>18250</t>
  </si>
  <si>
    <t>25572.2</t>
  </si>
  <si>
    <t>825.56</t>
  </si>
  <si>
    <t>7800</t>
  </si>
  <si>
    <t>TODOS CAÍDOS</t>
  </si>
  <si>
    <t>ATRASADO 11/2024 a 12/2024</t>
  </si>
  <si>
    <t>Atrasado desde 09/2024 a 12/2024</t>
  </si>
  <si>
    <t>2018 á 2022</t>
  </si>
  <si>
    <t>UNICRED - Seguro de Vida</t>
  </si>
  <si>
    <t>SICRED - Seguro de Vida / Prestamista - ICATUs</t>
  </si>
  <si>
    <t>UNICRED - Cartão de Crédito</t>
  </si>
  <si>
    <t>HDI SEGUROS - Seguro Automotivo</t>
  </si>
  <si>
    <t>LICENCIAMENTO - IPVA - CARRO EMPRESA</t>
  </si>
  <si>
    <t>IPVA</t>
  </si>
  <si>
    <t>MULTA</t>
  </si>
  <si>
    <t>TOTAL - Empréstimos, juros e serviços bancários</t>
  </si>
  <si>
    <t>SÓCIOS - Dist Lucros, Honorários e RT</t>
  </si>
  <si>
    <t>Honorários da Diretoria  - Aniedja</t>
  </si>
  <si>
    <t>Honorários da Diretoria  - Lucia</t>
  </si>
  <si>
    <t>Responsabilidade Técnica - Aniedja</t>
  </si>
  <si>
    <t>Responsabilidade Técnica - Lúcia</t>
  </si>
  <si>
    <t>Distribuição de Lucros - Aniedja</t>
  </si>
  <si>
    <t>Distribuição de Lucros - Lucia</t>
  </si>
  <si>
    <t>Distribuição de Lucros - Jose Eduardo</t>
  </si>
  <si>
    <t>APORTE DE SOCIOS Aniedja</t>
  </si>
  <si>
    <t>Compra da bancada</t>
  </si>
  <si>
    <t>Aporte Dra Lúcia dia 10/07/2025 Aluguel</t>
  </si>
  <si>
    <t>Aporte Dra Lúcia dia 30/06/2025 impostos</t>
  </si>
  <si>
    <t>Aporte Dra Lúcia IMPOSTOS</t>
  </si>
  <si>
    <t>Cheque especial</t>
  </si>
  <si>
    <t>Aporte socio Dra Aniedja</t>
  </si>
  <si>
    <t>APORTE DRA LUCIA PAGTO VFS SISTEMA ALERMES</t>
  </si>
  <si>
    <t>Aporte Dra Lúcia x M dia 10/07/2025 Aluguel</t>
  </si>
  <si>
    <t>TOTAL - Sócios</t>
  </si>
  <si>
    <t>SERVIÇOS MÉDICOS</t>
  </si>
  <si>
    <t>Plantões Médicos</t>
  </si>
  <si>
    <t>Médico Vascular - Dr Samuel</t>
  </si>
  <si>
    <t>Médico Vascular - Dr Daniel</t>
  </si>
  <si>
    <t>Dra Liane - Médica do Trabalho</t>
  </si>
  <si>
    <t>TOTAL - Médicos</t>
  </si>
  <si>
    <t>FOLHA DE PAGAMENTO</t>
  </si>
  <si>
    <t>Folha SOS</t>
  </si>
  <si>
    <t>Folha LEAL</t>
  </si>
  <si>
    <t>Férias SOS / Leal</t>
  </si>
  <si>
    <t>VR Alimentação  Leal e SOS</t>
  </si>
  <si>
    <t>VR Alimentação  feira SOS</t>
  </si>
  <si>
    <t>Combustivel</t>
  </si>
  <si>
    <t>Vale Transporte</t>
  </si>
  <si>
    <t>Bradesco Odonto</t>
  </si>
  <si>
    <t>Seguro de vida</t>
  </si>
  <si>
    <t>UNICOOP</t>
  </si>
  <si>
    <t>SATENPE (ACORDO)</t>
  </si>
  <si>
    <t>SINDHOSPE</t>
  </si>
  <si>
    <t>TOTAL - Folha de Pagamento</t>
  </si>
  <si>
    <t>DESPESAS ADMINISTRATIVAS</t>
  </si>
  <si>
    <t>CIEE</t>
  </si>
  <si>
    <t>Claro</t>
  </si>
  <si>
    <t>Conecta Ponto</t>
  </si>
  <si>
    <t>MILPRINT</t>
  </si>
  <si>
    <t>Nephrosys</t>
  </si>
  <si>
    <t>Omie - SOS</t>
  </si>
  <si>
    <t>Omie - LEAL</t>
  </si>
  <si>
    <t>Oxente Net - F5 Soluçoes</t>
  </si>
  <si>
    <t>Sindhosp</t>
  </si>
  <si>
    <t>Vip Informática</t>
  </si>
  <si>
    <t>CREMEPE</t>
  </si>
  <si>
    <t>TOTAL - Despesas Administrativas</t>
  </si>
  <si>
    <t>SERVIÇOS UNIMED</t>
  </si>
  <si>
    <t>Unimed Plano de Saúde SOS + Leal - Mensalidade</t>
  </si>
  <si>
    <t>Unimed Plano de Saúde Angela</t>
  </si>
  <si>
    <t>TOTAL - Serviços Unimed</t>
  </si>
  <si>
    <t>ÁGUA/ENERGIA</t>
  </si>
  <si>
    <t>CELPE</t>
  </si>
  <si>
    <t>CELPE - Casa</t>
  </si>
  <si>
    <t>Compesa</t>
  </si>
  <si>
    <t>Compesa  - Casa</t>
  </si>
  <si>
    <t>Compesa  - Galpao</t>
  </si>
  <si>
    <t>TOTAL - Água/Enegia</t>
  </si>
  <si>
    <t>IMPOSTOS SOS - MENSAL</t>
  </si>
  <si>
    <t>ISS - Tomador</t>
  </si>
  <si>
    <t>FGTS - SOS / nephro</t>
  </si>
  <si>
    <t>INSS - SOS / nephro</t>
  </si>
  <si>
    <t>FGTS -LEAL</t>
  </si>
  <si>
    <t>INSS - LEAL</t>
  </si>
  <si>
    <t>FGTS - SOS</t>
  </si>
  <si>
    <t>INSS - SOS</t>
  </si>
  <si>
    <t>FGTS Rescisorio Angela Sampaio</t>
  </si>
  <si>
    <t>FGTS  de Angela</t>
  </si>
  <si>
    <t>RECEITA FEDERAL</t>
  </si>
  <si>
    <t>RECEITA FEDERAL Parc.</t>
  </si>
  <si>
    <t>RECEITA FEDERAL  Parc.</t>
  </si>
  <si>
    <t>DARF</t>
  </si>
  <si>
    <t>PREF</t>
  </si>
  <si>
    <t>Darf</t>
  </si>
  <si>
    <t>Prefeitura</t>
  </si>
  <si>
    <t>PGFN - Receita</t>
  </si>
  <si>
    <t>TOTAL - Impostos SOS Mensal</t>
  </si>
  <si>
    <t>ALUGUÉIS</t>
  </si>
  <si>
    <t>Amancio - Ademário</t>
  </si>
  <si>
    <t>Jose Alves/ Maria Amelia e Julia Ribeiro</t>
  </si>
  <si>
    <t>Marcos Alves</t>
  </si>
  <si>
    <t>TC Empreendimentos</t>
  </si>
  <si>
    <t>TOTAL - Aluguéis</t>
  </si>
  <si>
    <t>TERCERIZADOS</t>
  </si>
  <si>
    <t>ADM - C. E. S Contabilidade</t>
  </si>
  <si>
    <t>CONTRATO -  BOANERGES</t>
  </si>
  <si>
    <t>CONTRATO -  SÃO GABRIEL DIAGNÓSTICOS</t>
  </si>
  <si>
    <t>CONTRATO -  SÃO GABRIEL REMOÇÃO</t>
  </si>
  <si>
    <t>CONTRATO -  SHOPPING FRIO</t>
  </si>
  <si>
    <t>CONTRATO -  SHOPPING FRIO EXTRA</t>
  </si>
  <si>
    <t>CONTRATO - AQUALYSE</t>
  </si>
  <si>
    <t>CONTRATO - AQUALYSE analise extra</t>
  </si>
  <si>
    <t>CONTRATO - BIOXXI</t>
  </si>
  <si>
    <t>CONTRATO - CENTEC</t>
  </si>
  <si>
    <t>CONTRATO - CENTEC - Balança computadorizada</t>
  </si>
  <si>
    <t>CONTRATO - DA FONTE</t>
  </si>
  <si>
    <t>CONTRATO - DIST. CUMMNINS - GERADOR DE ENERGIA</t>
  </si>
  <si>
    <t>CONTRATO - MANOEL QUIMICO</t>
  </si>
  <si>
    <t>CONTRATO - VILLELA ADVOGADOS - Parcelamento</t>
  </si>
  <si>
    <t>CONTRATO -BRASCON</t>
  </si>
  <si>
    <t>CONTRATO -CARLOS - Manutenção das Máquinas</t>
  </si>
  <si>
    <t>ISAIAS AUGUSTO/ICESOLDA</t>
  </si>
  <si>
    <t>HEMOLAIF</t>
  </si>
  <si>
    <t>LABOC</t>
  </si>
  <si>
    <t>LABORATORIO - PARDINI</t>
  </si>
  <si>
    <t>ME. SEG -  Segurança do Trabalho (LEAL)</t>
  </si>
  <si>
    <t>ME. SEG -  Segurança do Trabalho (SOS)</t>
  </si>
  <si>
    <t>RDEZOITO - TI</t>
  </si>
  <si>
    <t>TORRES E ANDRADE - Advogados</t>
  </si>
  <si>
    <t>WILLIAM BRUNO - ASSISTENCIA TEC. Reprocessadora</t>
  </si>
  <si>
    <t>Grupo SEG - VFS Sistema</t>
  </si>
  <si>
    <t>Angela Sampaio - Acordo</t>
  </si>
  <si>
    <t>Alfa saude Ambiental - Dedetizaçao Mensal</t>
  </si>
  <si>
    <t>Jonattan</t>
  </si>
  <si>
    <t>Claudia Clemente</t>
  </si>
  <si>
    <t>TOTAL - Tercerizados</t>
  </si>
  <si>
    <t>MATERIAIS DA FARMÁCIA</t>
  </si>
  <si>
    <t>BIOCOMPANY</t>
  </si>
  <si>
    <t>CRISTALIA</t>
  </si>
  <si>
    <t>DIALISE COMERCIO</t>
  </si>
  <si>
    <t>MEDCORP</t>
  </si>
  <si>
    <t>MED E FARMA</t>
  </si>
  <si>
    <t>MEIRELLES</t>
  </si>
  <si>
    <t>OMNIEL</t>
  </si>
  <si>
    <t>SIX Dist.</t>
  </si>
  <si>
    <t>DISTRIBUIDORA DE MED.</t>
  </si>
  <si>
    <t>GLOBAL - PAULO</t>
  </si>
  <si>
    <t>A FORMULA - ADVAL</t>
  </si>
  <si>
    <t>COMPRA DE MATERIAIS</t>
  </si>
  <si>
    <t>TOTAL - Materiais da Farmácia</t>
  </si>
  <si>
    <t>MATERIAIS DA FARMÁCIA COMPRADOS NEPHRONCARE</t>
  </si>
  <si>
    <t>Ultramega</t>
  </si>
  <si>
    <t>Bramed</t>
  </si>
  <si>
    <t>Dialise</t>
  </si>
  <si>
    <t>Cristalia</t>
  </si>
  <si>
    <t>Distruidora de Med.</t>
  </si>
  <si>
    <t>TOTAL - Framaceuticos pela Nephroncare</t>
  </si>
  <si>
    <t>MANUTENÇÃO DE IMOBILIZADOS</t>
  </si>
  <si>
    <t>NEFROFLOW (8 MÁQ. NIPRO)</t>
  </si>
  <si>
    <t>DSL EQUIPAMENTOS (2 MÁQ. V10) - DANIEL</t>
  </si>
  <si>
    <t>TOTAL - Materiais De Limpeza e Manutenção</t>
  </si>
  <si>
    <t>MATERIAIS DE LIMPEZA  E MANUTENÇÃO</t>
  </si>
  <si>
    <t>LL Comercio</t>
  </si>
  <si>
    <t>DISPHEL</t>
  </si>
  <si>
    <t>SMART CLEAN</t>
  </si>
  <si>
    <t>COPA E COZINHA</t>
  </si>
  <si>
    <t>XERÉM</t>
  </si>
  <si>
    <t>Com. Monte Carmelo - GAS</t>
  </si>
  <si>
    <t>SACOLÃO</t>
  </si>
  <si>
    <t>GRANJA ALIANÇA</t>
  </si>
  <si>
    <t>Atacarejo</t>
  </si>
  <si>
    <t>TOTAL - Copa e Cozinha</t>
  </si>
  <si>
    <t>TOTAL - CONTAS A PAGAR</t>
  </si>
  <si>
    <t>Entradas  01/07/2025</t>
  </si>
  <si>
    <t>ENTRADAS SUS - COMPL. 05/2025</t>
  </si>
  <si>
    <t>ENTRADAS  SUS - COMPL. 05/2025</t>
  </si>
  <si>
    <t>NF  SUS - 06/2025</t>
  </si>
  <si>
    <t>TOTAL ENTRADAS</t>
  </si>
  <si>
    <t>TOTAL ENTRADA</t>
  </si>
  <si>
    <t>TOTAL DESPESAS</t>
  </si>
  <si>
    <t>SOBRAS</t>
  </si>
  <si>
    <t>Aportes Dra Aniedja</t>
  </si>
  <si>
    <t>Aportes Dra Lúcia</t>
  </si>
  <si>
    <t>transferencia entre contas sos deve nephro</t>
  </si>
  <si>
    <t>Bioxxi parte SOS</t>
  </si>
  <si>
    <t>Dra Aniedja Aporte</t>
  </si>
  <si>
    <t>Bancos</t>
  </si>
  <si>
    <t>caixa</t>
  </si>
  <si>
    <t>nordeste</t>
  </si>
  <si>
    <t>cora</t>
  </si>
  <si>
    <t>PARCELAMENTOS - IMPOSTOS</t>
  </si>
  <si>
    <t>Parcelamento Receita Federal</t>
  </si>
  <si>
    <t>Parcelamento PGFN</t>
  </si>
  <si>
    <t>Parcelamento INSS</t>
  </si>
  <si>
    <t>Parcelamento FGTS</t>
  </si>
  <si>
    <t>Parcelamento PGFN - LEAL</t>
  </si>
  <si>
    <t>Prefeitura Municipal de Caruaru - ISS</t>
  </si>
  <si>
    <t>Prefeitura Municipal de Caruaru - ISS - Honorários</t>
  </si>
  <si>
    <t>TOTAL - Impostos Parcelamentos</t>
  </si>
  <si>
    <t>0</t>
  </si>
  <si>
    <t>pagar os amarelos</t>
  </si>
  <si>
    <t>1652.42</t>
  </si>
  <si>
    <t>45000</t>
  </si>
  <si>
    <t>2833.28</t>
  </si>
  <si>
    <t>10000</t>
  </si>
  <si>
    <t>5000</t>
  </si>
  <si>
    <t>28800</t>
  </si>
  <si>
    <t>46633.28</t>
  </si>
  <si>
    <t>93285.7</t>
  </si>
  <si>
    <t>1156668.7300000002</t>
  </si>
  <si>
    <t>66659.95999999973</t>
  </si>
  <si>
    <t>pagto impostos</t>
  </si>
  <si>
    <t>VR feira, Vale trans. Etc</t>
  </si>
  <si>
    <t>pagto pela nephro</t>
  </si>
  <si>
    <t>Manut. Carro, Comercial JR, Gesseiro</t>
  </si>
  <si>
    <t>176000</t>
  </si>
  <si>
    <t>60000</t>
  </si>
  <si>
    <t>246000</t>
  </si>
  <si>
    <t>726</t>
  </si>
  <si>
    <t>2717.4</t>
  </si>
  <si>
    <t>5500</t>
  </si>
  <si>
    <t>3636</t>
  </si>
  <si>
    <t>2156.13</t>
  </si>
  <si>
    <t>500</t>
  </si>
  <si>
    <t>2400</t>
  </si>
  <si>
    <t>18692.13</t>
  </si>
  <si>
    <t>27635.530000000002</t>
  </si>
  <si>
    <t>42000</t>
  </si>
  <si>
    <t>14000</t>
  </si>
  <si>
    <t>61000</t>
  </si>
  <si>
    <t>819.72</t>
  </si>
  <si>
    <t>880.54</t>
  </si>
  <si>
    <t>4228.76</t>
  </si>
  <si>
    <t>19517.37</t>
  </si>
  <si>
    <t>23746.129999999997</t>
  </si>
  <si>
    <t>2711.88</t>
  </si>
  <si>
    <t>19247.88</t>
  </si>
  <si>
    <t>51074.81</t>
  </si>
  <si>
    <t>1167.72</t>
  </si>
  <si>
    <t>142.9</t>
  </si>
  <si>
    <t>1310.6200000000001</t>
  </si>
  <si>
    <t>7303.22</t>
  </si>
  <si>
    <t>33707.16</t>
  </si>
  <si>
    <t>3583.63</t>
  </si>
  <si>
    <t>12286.86</t>
  </si>
  <si>
    <t>56880.87</t>
  </si>
  <si>
    <t>1197.25</t>
  </si>
  <si>
    <t>17733.25</t>
  </si>
  <si>
    <t>19860</t>
  </si>
  <si>
    <t>5982.36</t>
  </si>
  <si>
    <t>25842.36</t>
  </si>
  <si>
    <t>108086.82</t>
  </si>
  <si>
    <t>2090.63</t>
  </si>
  <si>
    <t>1292.15</t>
  </si>
  <si>
    <t>151.7</t>
  </si>
  <si>
    <t>1443.8500000000001</t>
  </si>
  <si>
    <t>3770</t>
  </si>
  <si>
    <t>3225.59</t>
  </si>
  <si>
    <t>23531.59</t>
  </si>
  <si>
    <t>18650</t>
  </si>
  <si>
    <t>15328.8</t>
  </si>
  <si>
    <t>33978.8</t>
  </si>
  <si>
    <t>65273.96</t>
  </si>
  <si>
    <t>2607.67</t>
  </si>
  <si>
    <t>1583.71</t>
  </si>
  <si>
    <t>166.55</t>
  </si>
  <si>
    <t>1750.26</t>
  </si>
  <si>
    <t>47501.73</t>
  </si>
  <si>
    <t>3000</t>
  </si>
  <si>
    <t>1509.96</t>
  </si>
  <si>
    <t>1428.14</t>
  </si>
  <si>
    <t>22474.1</t>
  </si>
  <si>
    <t>7656</t>
  </si>
  <si>
    <t>18164.6</t>
  </si>
  <si>
    <t>21407.11</t>
  </si>
  <si>
    <t>22982.63</t>
  </si>
  <si>
    <t>70210.34</t>
  </si>
  <si>
    <t>142756.15000000002</t>
  </si>
  <si>
    <t>108172.25</t>
  </si>
  <si>
    <t>1907.81</t>
  </si>
  <si>
    <t>166.85</t>
  </si>
  <si>
    <t>363.21</t>
  </si>
  <si>
    <t>1601.13</t>
  </si>
  <si>
    <t>1964.3400000000001</t>
  </si>
  <si>
    <t>1200</t>
  </si>
  <si>
    <t>2000</t>
  </si>
  <si>
    <t>1397.5</t>
  </si>
  <si>
    <t>690.24</t>
  </si>
  <si>
    <t>301.35</t>
  </si>
  <si>
    <t>21489.09</t>
  </si>
  <si>
    <t>8779.8</t>
  </si>
  <si>
    <t>15692.45</t>
  </si>
  <si>
    <t>7635.63</t>
  </si>
  <si>
    <t>8325</t>
  </si>
  <si>
    <t>40432.880000000005</t>
  </si>
  <si>
    <t>10507.42</t>
  </si>
  <si>
    <t>183552.55</t>
  </si>
  <si>
    <t>Parc. 05/47 (venc. Dia 30)</t>
  </si>
  <si>
    <t>484628.31</t>
  </si>
  <si>
    <t>Farmace</t>
  </si>
  <si>
    <t>10986.13</t>
  </si>
  <si>
    <t>10984.1</t>
  </si>
  <si>
    <t>11061.08</t>
  </si>
  <si>
    <t>11056.65</t>
  </si>
  <si>
    <t>10993.97</t>
  </si>
  <si>
    <t>10899.84</t>
  </si>
  <si>
    <t>10854.4</t>
  </si>
  <si>
    <t>10899.2</t>
  </si>
  <si>
    <t>10948.8</t>
  </si>
  <si>
    <t>10996.8</t>
  </si>
  <si>
    <t>10890.83</t>
  </si>
  <si>
    <t>10979.3</t>
  </si>
  <si>
    <t>10970.45</t>
  </si>
  <si>
    <t>10984.38</t>
  </si>
  <si>
    <t>10973.04</t>
  </si>
  <si>
    <t>10875.65</t>
  </si>
  <si>
    <t>10974.6</t>
  </si>
  <si>
    <t>10987.81</t>
  </si>
  <si>
    <t>10977.1</t>
  </si>
  <si>
    <t>10973.1</t>
  </si>
  <si>
    <t>10972.62</t>
  </si>
  <si>
    <t>10983.27</t>
  </si>
  <si>
    <t>10970.85</t>
  </si>
  <si>
    <t>10980.48</t>
  </si>
  <si>
    <t>10979.23</t>
  </si>
  <si>
    <t>10989.72</t>
  </si>
  <si>
    <t>10981.53</t>
  </si>
  <si>
    <t>10984.04</t>
  </si>
  <si>
    <t>10985.95</t>
  </si>
  <si>
    <t>10976.67</t>
  </si>
  <si>
    <t>10973.11</t>
  </si>
  <si>
    <t>10989.59</t>
  </si>
  <si>
    <t>10973.52</t>
  </si>
  <si>
    <t>10973.36</t>
  </si>
  <si>
    <t>10980.89</t>
  </si>
  <si>
    <t>10986.65</t>
  </si>
  <si>
    <t>10980.88</t>
  </si>
  <si>
    <t>10985.99</t>
  </si>
  <si>
    <t>11000.96</t>
  </si>
  <si>
    <t>10984.61</t>
  </si>
  <si>
    <t>10988.81</t>
  </si>
  <si>
    <t>10987.67</t>
  </si>
  <si>
    <t>10979.67</t>
  </si>
  <si>
    <t>12771.01</t>
  </si>
  <si>
    <t>Parc. 02/16 (Venc. dia 30)</t>
  </si>
  <si>
    <t>Parc.01/09 (Venc. dia 02)</t>
  </si>
  <si>
    <t>Parc. 02/03 (Venc. 10)</t>
  </si>
  <si>
    <t>Parc. 02/02 (Venc. 10)</t>
  </si>
  <si>
    <t>Parc.01/06 (Venc. dia 30)</t>
  </si>
  <si>
    <t>Parc. 05/05 (Venc. dia 30)</t>
  </si>
  <si>
    <t>Parc. 11/12, Parc. 01/12, Parc. 01/12, Parc. 01/09</t>
  </si>
  <si>
    <t>Parc. 53/58</t>
  </si>
  <si>
    <t>Parc. 12/36 (Venc. dia 20)</t>
  </si>
  <si>
    <t>Parc. 10/10</t>
  </si>
  <si>
    <t>CONTRATO 816395011</t>
  </si>
  <si>
    <t>CONTRATO 7000237145</t>
  </si>
  <si>
    <t>Parc. 43/60 (Venc. dia 25)</t>
  </si>
  <si>
    <t>Parc. 27/48 (Venc. dia 20)</t>
  </si>
  <si>
    <t>Consorcio</t>
  </si>
  <si>
    <t>Parc. 08/12 (Venc. dia 20)</t>
  </si>
  <si>
    <t>(14/06/2024) Rodrigo - Terceiros</t>
  </si>
  <si>
    <t>(04/2021, 03 e 04/2022) Aniedja - Terceiros</t>
  </si>
  <si>
    <t>(30/06/2025) Aniedja - Terceiros  Juros 3%</t>
  </si>
  <si>
    <t>(30/06/2025) Lucia  - Terceiros</t>
  </si>
  <si>
    <t>Dra aniedja conferir</t>
  </si>
  <si>
    <t>Dra Lucia conferir</t>
  </si>
  <si>
    <t>Atarsados 01 á 05/2025</t>
  </si>
  <si>
    <t>Parc. 03/03 (Venc. dia 09)</t>
  </si>
  <si>
    <t>Parc. 03/07 (Venc. dia 30)</t>
  </si>
  <si>
    <t>Parc. 01/01 (Venc. dia 30)</t>
  </si>
  <si>
    <t>Parc. 01/10 (Venc. dia 30)</t>
  </si>
  <si>
    <t>132186.42</t>
  </si>
  <si>
    <t>249252.27</t>
  </si>
  <si>
    <t>TC EMPREEND (ALUGUEL)</t>
  </si>
  <si>
    <t>TC EMPREEND (ADVOGADOS )</t>
  </si>
  <si>
    <t>Jose Alves/ Julia Ribeiro/ Maria Amelia</t>
  </si>
  <si>
    <t>Advogado Braulio Antonio</t>
  </si>
  <si>
    <t>NORDFARMA</t>
  </si>
  <si>
    <t>GLOBAL</t>
  </si>
  <si>
    <t>NIPRO</t>
  </si>
  <si>
    <t>ANDBANK</t>
  </si>
  <si>
    <t>UNICRED</t>
  </si>
  <si>
    <t>COTA CAPitAL</t>
  </si>
  <si>
    <t>ACORDO CELPE  - PRINCIPAL</t>
  </si>
  <si>
    <t>ACORDO CELPE - CASA</t>
  </si>
  <si>
    <t>SICRED</t>
  </si>
  <si>
    <t>SICRED 2</t>
  </si>
  <si>
    <t>UNICRED 3</t>
  </si>
  <si>
    <t>EMPRESTIMO - Sicred L</t>
  </si>
  <si>
    <t>EMPRESTIMO 2 (R$100.000,00)</t>
  </si>
  <si>
    <t>EMPRESTIMO 3 (R$ 140.000,00)</t>
  </si>
  <si>
    <t>EMPRESTIMO 4 (R$ 93.000,00)</t>
  </si>
  <si>
    <t>EMPRESTIMO 5 (R$ 5.600,00)</t>
  </si>
  <si>
    <t>APORTES 2024</t>
  </si>
  <si>
    <t>C.E.S - Contador</t>
  </si>
  <si>
    <t>Karla Patricia Pix024.269.144-75</t>
  </si>
  <si>
    <t>Karla Patricia (Advogados) Pix: 42.095.278/0001-30</t>
  </si>
  <si>
    <t>DA FONTE</t>
  </si>
  <si>
    <t>ME. SEG -  Segurança do Trabalho (SOS/LEAL )</t>
  </si>
  <si>
    <t>TOTAL</t>
  </si>
  <si>
    <t>RECEITA SOBRA BANCARIA</t>
  </si>
  <si>
    <t>DIFERENÇA</t>
  </si>
  <si>
    <t>Atrasado</t>
  </si>
  <si>
    <t>Nan</t>
  </si>
  <si>
    <t>Entradas SUS - Compl. 05/2025</t>
  </si>
  <si>
    <t>Parcela 7/12 (venc. 30/07)</t>
  </si>
  <si>
    <t>Pagto Aluguel R$ 58.000,00 + JUROS</t>
  </si>
  <si>
    <t>Permutiom</t>
  </si>
  <si>
    <t>Pagto Aluguel</t>
  </si>
  <si>
    <t>Pagto Imposto Receita R$ 136.000,00</t>
  </si>
  <si>
    <t>imposto sos</t>
  </si>
  <si>
    <t>Confirmar</t>
  </si>
  <si>
    <t>DIVIDIR MÊS DE JULHO 2 PARTES</t>
  </si>
  <si>
    <t>comp. 07/2025</t>
  </si>
  <si>
    <t>comp. 05 /2025</t>
  </si>
  <si>
    <t>Comp. 05/2025</t>
  </si>
  <si>
    <t>comp. 06/2025 (Venc. 20 cada)</t>
  </si>
  <si>
    <t>Comp. 01/2025</t>
  </si>
  <si>
    <t>Comp. 05/2025 (Venc. 20/07/2025)</t>
  </si>
  <si>
    <t>Comp. 04/2025</t>
  </si>
  <si>
    <t>Comp. 01,02,03,04 e 06/2025</t>
  </si>
  <si>
    <t>Comp. 06/2026</t>
  </si>
  <si>
    <t>ACORDO R$ 10.00,00 ENTRADA</t>
  </si>
  <si>
    <t>Comp. 04,05,06 07/2025</t>
  </si>
  <si>
    <t>(Venc. 30/07/2025)</t>
  </si>
  <si>
    <t>Total Despesas a pagar Atrasados e mês</t>
  </si>
  <si>
    <t>Total acordos a pagar Julho 2025</t>
  </si>
  <si>
    <t>Total geral a pagar (Despesas e Acordos)</t>
  </si>
  <si>
    <t>TRANSFERENCIA PARA NEPHRONCARE</t>
  </si>
  <si>
    <t>Comp. 06 2025</t>
  </si>
  <si>
    <t>comp. 06/2025</t>
  </si>
  <si>
    <t>Pagto em Julho 2025 - NEPHRONCARE</t>
  </si>
  <si>
    <t>Entrada - Saldo inicial</t>
  </si>
  <si>
    <t>Dr samuel</t>
  </si>
  <si>
    <t>Em negociaçao 01/2024</t>
  </si>
  <si>
    <t>Comp. 04,05/2025</t>
  </si>
  <si>
    <t>Total das depesas</t>
  </si>
  <si>
    <t>SALDO Final</t>
  </si>
  <si>
    <t>Compra da bancada - Aniedja</t>
  </si>
  <si>
    <t>Aporte Dra Lúcia dia 30/06/2025 Imposto</t>
  </si>
  <si>
    <t>Imposto Dra lucia - SOS</t>
  </si>
  <si>
    <t>Juros Cheque Especial Dra Lucia</t>
  </si>
  <si>
    <t>Médico Vascular</t>
  </si>
  <si>
    <t>Claudia Extinores</t>
  </si>
  <si>
    <t>Manutençao carro</t>
  </si>
  <si>
    <t>TROCA DE OLEO</t>
  </si>
  <si>
    <t>Gesseiro</t>
  </si>
  <si>
    <t>Comercial JR</t>
  </si>
  <si>
    <t>Portas</t>
  </si>
  <si>
    <t>atacarejo</t>
  </si>
  <si>
    <t>OBS Falat os imposto que deixei com a sra ontem</t>
  </si>
  <si>
    <t>TOTAL R$ 24.031,86</t>
  </si>
  <si>
    <t>401.89</t>
  </si>
  <si>
    <t>1743.88</t>
  </si>
  <si>
    <t>2145.77</t>
  </si>
  <si>
    <t>10096.99</t>
  </si>
  <si>
    <t>atrasado</t>
  </si>
  <si>
    <t>4698.31</t>
  </si>
  <si>
    <t>54194.47</t>
  </si>
  <si>
    <t>11022.11</t>
  </si>
  <si>
    <t>185631.59000000003</t>
  </si>
  <si>
    <t>1011673.78</t>
  </si>
  <si>
    <t>13600</t>
  </si>
  <si>
    <t>1025273.78</t>
  </si>
  <si>
    <t>UNICRED  Saldo</t>
  </si>
  <si>
    <t>PAGO</t>
  </si>
  <si>
    <t>Aba</t>
  </si>
  <si>
    <t>Linhas</t>
  </si>
  <si>
    <t>Colunas</t>
  </si>
  <si>
    <t>Categorias (&lt;=20)</t>
  </si>
  <si>
    <t>Datas</t>
  </si>
  <si>
    <t>PLANILHA ATRAS. JAN. A JUL 2025</t>
  </si>
  <si>
    <t xml:space="preserve">PLANILHA ACORDO </t>
  </si>
  <si>
    <t>PLANILHA PAGTOS JULHO 2025</t>
  </si>
  <si>
    <t>2025-01-01 00:00:00(16), 2025-02-01 00:00:00(19), 2025-04-01 00:00:00(19)</t>
  </si>
  <si>
    <t>10987.67(1), 10979.67(1), 12771.01(1), 10980.88(2), 10985.99(2)</t>
  </si>
  <si>
    <t>Nan(1), Entradas SUS - Compl. 05/2025(2), 304958.33(2)</t>
  </si>
  <si>
    <t>-</t>
  </si>
</sst>
</file>

<file path=xl/styles.xml><?xml version="1.0" encoding="utf-8"?>
<styleSheet xmlns="http://schemas.openxmlformats.org/spreadsheetml/2006/main">
  <numFmts count="2">
    <numFmt numFmtId="164" formatCode="R$ #,##0.00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203" totalsRowCount="1">
  <autoFilter ref="A1:L202"/>
  <tableColumns count="12">
    <tableColumn id="1" name="Total" totalsRowFunction="sum"/>
    <tableColumn id="2" name="Observações"/>
    <tableColumn id="3" name="Serviços Bancários"/>
    <tableColumn id="4" name="Atrasados"/>
    <tableColumn id="5" name="2025-01-01 00:00:00"/>
    <tableColumn id="6" name="2025-02-01 00:00:00"/>
    <tableColumn id="7" name="2025-03-01 00:00:00"/>
    <tableColumn id="8" name="2025-04-01 00:00:00"/>
    <tableColumn id="9" name="2025-05-01 00:00:00"/>
    <tableColumn id="10" name="2025-06-01 00:00:00"/>
    <tableColumn id="11" name="2025-07-01 00:00:00" totalsRowFunction="sum"/>
    <tableColumn id="12" name="2025-08-01 00:00:00" totalsRowFunction="su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U35" totalsRowCount="1">
  <autoFilter ref="A1:AU34"/>
  <tableColumns count="47">
    <tableColumn id="1" name="Parc. 05/47 (venc. Dia 30)"/>
    <tableColumn id="2" name="484628.31" totalsRowFunction="sum"/>
    <tableColumn id="3" name="Farmace"/>
    <tableColumn id="4" name="10986.13" totalsRowFunction="sum"/>
    <tableColumn id="5" name="10984.1" totalsRowFunction="sum"/>
    <tableColumn id="6" name="11061.08" totalsRowFunction="sum"/>
    <tableColumn id="7" name="11056.65" totalsRowFunction="sum"/>
    <tableColumn id="8" name="10993.97" totalsRowFunction="sum"/>
    <tableColumn id="9" name="10899.84" totalsRowFunction="sum"/>
    <tableColumn id="10" name="10854.4" totalsRowFunction="sum"/>
    <tableColumn id="11" name="10899.2" totalsRowFunction="sum"/>
    <tableColumn id="12" name="10948.8" totalsRowFunction="sum"/>
    <tableColumn id="13" name="10996.8" totalsRowFunction="sum"/>
    <tableColumn id="14" name="10890.83" totalsRowFunction="sum"/>
    <tableColumn id="15" name="10979.3" totalsRowFunction="sum"/>
    <tableColumn id="16" name="10970.45" totalsRowFunction="sum"/>
    <tableColumn id="17" name="10984.38" totalsRowFunction="sum"/>
    <tableColumn id="18" name="10973.04" totalsRowFunction="sum"/>
    <tableColumn id="19" name="10875.65" totalsRowFunction="sum"/>
    <tableColumn id="20" name="10974.6" totalsRowFunction="sum"/>
    <tableColumn id="21" name="10987.81" totalsRowFunction="sum"/>
    <tableColumn id="22" name="10977.1" totalsRowFunction="sum"/>
    <tableColumn id="23" name="10973.1" totalsRowFunction="sum"/>
    <tableColumn id="24" name="10972.62" totalsRowFunction="sum"/>
    <tableColumn id="25" name="10983.27" totalsRowFunction="sum"/>
    <tableColumn id="26" name="10970.85" totalsRowFunction="sum"/>
    <tableColumn id="27" name="10980.48" totalsRowFunction="sum"/>
    <tableColumn id="28" name="10979.23" totalsRowFunction="sum"/>
    <tableColumn id="29" name="10989.72" totalsRowFunction="sum"/>
    <tableColumn id="30" name="10981.53" totalsRowFunction="sum"/>
    <tableColumn id="31" name="10984.04" totalsRowFunction="sum"/>
    <tableColumn id="32" name="10985.95" totalsRowFunction="sum"/>
    <tableColumn id="33" name="10976.67" totalsRowFunction="sum"/>
    <tableColumn id="34" name="10973.11" totalsRowFunction="sum"/>
    <tableColumn id="35" name="10989.59" totalsRowFunction="sum"/>
    <tableColumn id="36" name="10973.52" totalsRowFunction="sum"/>
    <tableColumn id="37" name="10973.36" totalsRowFunction="sum"/>
    <tableColumn id="38" name="10980.89" totalsRowFunction="sum"/>
    <tableColumn id="39" name="10986.65" totalsRowFunction="sum"/>
    <tableColumn id="40" name="10980.88" totalsRowFunction="sum"/>
    <tableColumn id="41" name="10985.99" totalsRowFunction="sum"/>
    <tableColumn id="42" name="11000.96" totalsRowFunction="sum"/>
    <tableColumn id="43" name="10984.61" totalsRowFunction="sum"/>
    <tableColumn id="44" name="10988.81" totalsRowFunction="sum"/>
    <tableColumn id="45" name="10987.67" totalsRowFunction="sum"/>
    <tableColumn id="46" name="10979.67" totalsRowFunction="sum"/>
    <tableColumn id="47" name="12771.01" totalsRowFunction="su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68" totalsRowCount="1">
  <autoFilter ref="A1:G167"/>
  <tableColumns count="7">
    <tableColumn id="1" name="Observações"/>
    <tableColumn id="2" name="Serviços Bancários"/>
    <tableColumn id="3" name="Atrasado"/>
    <tableColumn id="4" name="2025-07-01 00:00:00" totalsRowFunction="sum"/>
    <tableColumn id="5" name="Nan"/>
    <tableColumn id="6" name="Entradas SUS - Compl. 05/2025"/>
    <tableColumn id="7" name="304958.33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3.7109375" style="1" customWidth="1"/>
    <col min="2" max="2" width="56.7109375" style="2" customWidth="1"/>
    <col min="3" max="3" width="51.7109375" style="2" customWidth="1"/>
    <col min="4" max="4" width="37.7109375" style="2" customWidth="1"/>
    <col min="5" max="10" width="21.7109375" customWidth="1"/>
    <col min="11" max="11" width="23.7109375" style="3" customWidth="1"/>
    <col min="12" max="12" width="21.7109375" style="3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</row>
    <row r="2" spans="1:12">
      <c r="A2" s="1">
        <v>178244</v>
      </c>
      <c r="B2" s="2" t="s">
        <v>12</v>
      </c>
      <c r="C2" s="2" t="s">
        <v>86</v>
      </c>
      <c r="K2" s="3">
        <v>89122</v>
      </c>
      <c r="L2" s="3">
        <v>89122</v>
      </c>
    </row>
    <row r="3" spans="1:12">
      <c r="C3" s="2" t="s">
        <v>87</v>
      </c>
      <c r="K3" s="3">
        <v>4829</v>
      </c>
      <c r="L3" s="3">
        <v>4829</v>
      </c>
    </row>
    <row r="4" spans="1:12">
      <c r="A4" s="1">
        <v>781812</v>
      </c>
      <c r="B4" s="2" t="s">
        <v>13</v>
      </c>
      <c r="C4" s="2" t="s">
        <v>88</v>
      </c>
      <c r="K4" s="3">
        <v>270951</v>
      </c>
      <c r="L4" s="3">
        <v>510861</v>
      </c>
    </row>
    <row r="5" spans="1:12">
      <c r="A5" s="1">
        <v>0</v>
      </c>
      <c r="B5" s="2" t="s">
        <v>14</v>
      </c>
      <c r="C5" s="2" t="s">
        <v>89</v>
      </c>
    </row>
    <row r="6" spans="1:12">
      <c r="A6" s="1">
        <v>152966</v>
      </c>
      <c r="B6" s="2" t="s">
        <v>15</v>
      </c>
      <c r="C6" s="2" t="s">
        <v>90</v>
      </c>
      <c r="K6" s="3">
        <v>152966</v>
      </c>
    </row>
    <row r="7" spans="1:12">
      <c r="A7" s="1">
        <v>3505</v>
      </c>
      <c r="B7" s="2" t="s">
        <v>16</v>
      </c>
      <c r="C7" s="2" t="s">
        <v>91</v>
      </c>
      <c r="K7" s="3">
        <v>17525</v>
      </c>
      <c r="L7" s="3">
        <v>17525</v>
      </c>
    </row>
    <row r="8" spans="1:12">
      <c r="A8" s="1">
        <v>44474</v>
      </c>
      <c r="C8" s="2" t="s">
        <v>92</v>
      </c>
      <c r="K8" s="3">
        <v>44474</v>
      </c>
    </row>
    <row r="9" spans="1:12">
      <c r="A9" s="1">
        <v>0</v>
      </c>
    </row>
    <row r="10" spans="1:12">
      <c r="A10" s="1">
        <v>995106</v>
      </c>
      <c r="C10" s="2" t="s">
        <v>93</v>
      </c>
      <c r="D10" s="2" t="s">
        <v>277</v>
      </c>
      <c r="E10" t="s">
        <v>277</v>
      </c>
      <c r="F10" t="s">
        <v>277</v>
      </c>
      <c r="G10" t="s">
        <v>277</v>
      </c>
      <c r="H10" t="s">
        <v>277</v>
      </c>
      <c r="I10" t="s">
        <v>277</v>
      </c>
      <c r="J10" t="s">
        <v>277</v>
      </c>
      <c r="K10" s="3">
        <v>3.775980000000001E+16</v>
      </c>
      <c r="L10" s="3">
        <v>622337</v>
      </c>
    </row>
    <row r="11" spans="1:12">
      <c r="B11" s="2" t="s">
        <v>1</v>
      </c>
      <c r="C11" s="2" t="s">
        <v>94</v>
      </c>
      <c r="D11" s="2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</row>
    <row r="12" spans="1:12">
      <c r="A12" s="1">
        <v>5613132</v>
      </c>
      <c r="B12" s="2" t="s">
        <v>17</v>
      </c>
      <c r="C12" s="2" t="s">
        <v>95</v>
      </c>
      <c r="K12" s="3">
        <v>2806566</v>
      </c>
      <c r="L12" s="3">
        <v>2806566</v>
      </c>
    </row>
    <row r="13" spans="1:12">
      <c r="A13" s="1">
        <v>5613132</v>
      </c>
      <c r="B13" s="2" t="s">
        <v>17</v>
      </c>
      <c r="C13" s="2" t="s">
        <v>96</v>
      </c>
      <c r="K13" s="3">
        <v>2806566</v>
      </c>
      <c r="L13" s="3">
        <v>2806566</v>
      </c>
    </row>
    <row r="14" spans="1:12">
      <c r="A14" s="1">
        <v>17360</v>
      </c>
      <c r="B14" s="2" t="s">
        <v>17</v>
      </c>
      <c r="C14" s="2" t="s">
        <v>97</v>
      </c>
      <c r="K14" s="3">
        <v>8680</v>
      </c>
      <c r="L14" s="3">
        <v>8680</v>
      </c>
    </row>
    <row r="15" spans="1:12">
      <c r="A15" s="1">
        <v>29360</v>
      </c>
      <c r="B15" s="2" t="s">
        <v>17</v>
      </c>
      <c r="C15" s="2" t="s">
        <v>98</v>
      </c>
      <c r="K15" s="3">
        <v>14680</v>
      </c>
      <c r="L15" s="3">
        <v>14680</v>
      </c>
    </row>
    <row r="16" spans="1:12">
      <c r="A16" s="1">
        <v>2094336</v>
      </c>
      <c r="B16" s="2" t="s">
        <v>17</v>
      </c>
      <c r="C16" s="2" t="s">
        <v>99</v>
      </c>
      <c r="K16" s="3">
        <v>1047168</v>
      </c>
      <c r="L16" s="3">
        <v>1047168</v>
      </c>
    </row>
    <row r="17" spans="1:12">
      <c r="A17" s="1">
        <v>2094336</v>
      </c>
      <c r="B17" s="2" t="s">
        <v>17</v>
      </c>
      <c r="C17" s="2" t="s">
        <v>100</v>
      </c>
      <c r="K17" s="3">
        <v>1047168</v>
      </c>
      <c r="L17" s="3">
        <v>1047168</v>
      </c>
    </row>
    <row r="18" spans="1:12">
      <c r="A18" s="1">
        <v>2094336</v>
      </c>
      <c r="B18" s="2" t="s">
        <v>17</v>
      </c>
      <c r="C18" s="2" t="s">
        <v>101</v>
      </c>
      <c r="K18" s="3">
        <v>1047168</v>
      </c>
      <c r="L18" s="3">
        <v>1047168</v>
      </c>
    </row>
    <row r="19" spans="1:12">
      <c r="A19" s="1">
        <v>59800</v>
      </c>
      <c r="B19" s="2" t="s">
        <v>18</v>
      </c>
      <c r="C19" s="2" t="s">
        <v>102</v>
      </c>
      <c r="K19" s="3">
        <v>59800</v>
      </c>
    </row>
    <row r="20" spans="1:12">
      <c r="A20" s="1">
        <v>8029</v>
      </c>
      <c r="B20" s="2" t="s">
        <v>19</v>
      </c>
      <c r="C20" s="2" t="s">
        <v>103</v>
      </c>
      <c r="K20" s="3">
        <v>8029</v>
      </c>
    </row>
    <row r="21" spans="1:12">
      <c r="A21" s="1">
        <v>12000</v>
      </c>
      <c r="B21" s="2" t="s">
        <v>20</v>
      </c>
      <c r="C21" s="2" t="s">
        <v>104</v>
      </c>
      <c r="K21" s="3">
        <v>12000</v>
      </c>
    </row>
    <row r="22" spans="1:12">
      <c r="A22" s="1">
        <v>5600</v>
      </c>
      <c r="B22" s="2" t="s">
        <v>21</v>
      </c>
      <c r="C22" s="2" t="s">
        <v>105</v>
      </c>
      <c r="K22" s="3">
        <v>5600</v>
      </c>
    </row>
    <row r="23" spans="1:12">
      <c r="A23" s="1">
        <v>321593</v>
      </c>
      <c r="B23" s="2" t="s">
        <v>22</v>
      </c>
      <c r="C23" s="2" t="s">
        <v>106</v>
      </c>
      <c r="K23" s="3">
        <v>321593</v>
      </c>
    </row>
    <row r="24" spans="1:12">
      <c r="A24" s="1">
        <v>59112</v>
      </c>
      <c r="B24" s="2" t="s">
        <v>22</v>
      </c>
      <c r="C24" s="2" t="s">
        <v>107</v>
      </c>
      <c r="K24" s="3">
        <v>59112</v>
      </c>
    </row>
    <row r="25" spans="1:12">
      <c r="A25" s="1">
        <v>7800</v>
      </c>
      <c r="B25" s="2" t="s">
        <v>23</v>
      </c>
      <c r="C25" s="2" t="s">
        <v>108</v>
      </c>
      <c r="L25" s="3">
        <v>7800</v>
      </c>
    </row>
    <row r="26" spans="1:12">
      <c r="A26" s="1">
        <v>0</v>
      </c>
      <c r="C26" s="2" t="s">
        <v>109</v>
      </c>
    </row>
    <row r="27" spans="1:12">
      <c r="A27" s="1">
        <v>2000</v>
      </c>
      <c r="C27" s="2" t="s">
        <v>110</v>
      </c>
      <c r="L27" s="3">
        <v>2000</v>
      </c>
    </row>
    <row r="28" spans="1:12">
      <c r="A28" s="1">
        <v>3168386</v>
      </c>
      <c r="C28" s="2" t="s">
        <v>111</v>
      </c>
      <c r="D28" s="2" t="s">
        <v>277</v>
      </c>
      <c r="E28" t="s">
        <v>277</v>
      </c>
      <c r="F28" t="s">
        <v>277</v>
      </c>
      <c r="G28" t="s">
        <v>277</v>
      </c>
      <c r="H28" t="s">
        <v>277</v>
      </c>
      <c r="I28" t="s">
        <v>277</v>
      </c>
      <c r="J28" t="s">
        <v>277</v>
      </c>
      <c r="K28" s="3">
        <v>1.9613224E+16</v>
      </c>
    </row>
    <row r="29" spans="1:12">
      <c r="B29" s="2" t="s">
        <v>1</v>
      </c>
      <c r="C29" s="2" t="s">
        <v>112</v>
      </c>
      <c r="D29" s="2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2">
      <c r="A30" s="1">
        <v>22117225</v>
      </c>
      <c r="C30" s="2" t="s">
        <v>113</v>
      </c>
      <c r="J30" t="s">
        <v>356</v>
      </c>
      <c r="K30" s="3">
        <v>113000</v>
      </c>
    </row>
    <row r="31" spans="1:12">
      <c r="A31" s="1">
        <v>4350</v>
      </c>
      <c r="C31" s="2" t="s">
        <v>114</v>
      </c>
      <c r="K31" s="3">
        <v>4350</v>
      </c>
    </row>
    <row r="32" spans="1:12">
      <c r="C32" s="2" t="s">
        <v>115</v>
      </c>
      <c r="L32" s="3">
        <v>213105</v>
      </c>
    </row>
    <row r="33" spans="1:12">
      <c r="A33" s="1">
        <v>0</v>
      </c>
      <c r="C33" s="2" t="s">
        <v>116</v>
      </c>
    </row>
    <row r="34" spans="1:12">
      <c r="A34" s="1">
        <v>22552225</v>
      </c>
      <c r="C34" s="2" t="s">
        <v>117</v>
      </c>
      <c r="D34" s="2" t="s">
        <v>277</v>
      </c>
      <c r="E34" t="s">
        <v>277</v>
      </c>
      <c r="F34" t="s">
        <v>277</v>
      </c>
      <c r="G34" t="s">
        <v>277</v>
      </c>
      <c r="H34" t="s">
        <v>277</v>
      </c>
      <c r="I34" t="s">
        <v>277</v>
      </c>
      <c r="J34" t="s">
        <v>356</v>
      </c>
      <c r="K34" s="3">
        <v>117350</v>
      </c>
    </row>
    <row r="35" spans="1:12">
      <c r="B35" s="2" t="s">
        <v>1</v>
      </c>
      <c r="C35" s="2" t="s">
        <v>118</v>
      </c>
      <c r="D35" s="2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</row>
    <row r="36" spans="1:12">
      <c r="A36" s="1">
        <v>140466</v>
      </c>
      <c r="B36" s="2" t="s">
        <v>17</v>
      </c>
      <c r="C36" s="2" t="s">
        <v>119</v>
      </c>
      <c r="K36" s="3">
        <v>140466</v>
      </c>
      <c r="L36" s="3">
        <v>139675</v>
      </c>
    </row>
    <row r="37" spans="1:12">
      <c r="A37" s="1">
        <v>2454</v>
      </c>
      <c r="B37" s="2" t="s">
        <v>17</v>
      </c>
      <c r="C37" s="2" t="s">
        <v>120</v>
      </c>
      <c r="K37" s="3">
        <v>2454</v>
      </c>
      <c r="L37" s="3">
        <v>3229</v>
      </c>
    </row>
    <row r="38" spans="1:12">
      <c r="A38" s="1">
        <v>20273</v>
      </c>
      <c r="B38" s="2" t="s">
        <v>17</v>
      </c>
      <c r="C38" s="2" t="s">
        <v>121</v>
      </c>
      <c r="K38" s="3">
        <v>20273</v>
      </c>
    </row>
    <row r="39" spans="1:12">
      <c r="A39" s="1">
        <v>173822</v>
      </c>
      <c r="B39" s="2" t="s">
        <v>17</v>
      </c>
      <c r="C39" s="2" t="s">
        <v>122</v>
      </c>
      <c r="K39" s="3">
        <v>173822</v>
      </c>
    </row>
    <row r="40" spans="1:12">
      <c r="A40" s="1">
        <v>5000</v>
      </c>
      <c r="B40" s="2" t="s">
        <v>17</v>
      </c>
      <c r="C40" s="2" t="s">
        <v>123</v>
      </c>
      <c r="K40" s="3">
        <v>5000</v>
      </c>
    </row>
    <row r="41" spans="1:12">
      <c r="A41" s="1">
        <v>990</v>
      </c>
      <c r="B41" s="2" t="s">
        <v>17</v>
      </c>
      <c r="C41" s="2" t="s">
        <v>124</v>
      </c>
      <c r="K41" s="3">
        <v>990</v>
      </c>
    </row>
    <row r="42" spans="1:12">
      <c r="A42" s="1">
        <v>2200</v>
      </c>
      <c r="B42" s="2" t="s">
        <v>17</v>
      </c>
      <c r="C42" s="2" t="s">
        <v>125</v>
      </c>
      <c r="K42" s="3">
        <v>2200</v>
      </c>
    </row>
    <row r="43" spans="1:12">
      <c r="A43" s="1">
        <v>9353</v>
      </c>
      <c r="B43" s="2" t="s">
        <v>24</v>
      </c>
      <c r="C43" s="2" t="s">
        <v>126</v>
      </c>
      <c r="K43" s="3">
        <v>9353</v>
      </c>
      <c r="L43" s="3">
        <v>9353</v>
      </c>
    </row>
    <row r="44" spans="1:12">
      <c r="A44" s="1">
        <v>90904</v>
      </c>
      <c r="B44" s="2" t="s">
        <v>25</v>
      </c>
      <c r="C44" s="2" t="s">
        <v>127</v>
      </c>
      <c r="K44" s="3">
        <v>90904</v>
      </c>
      <c r="L44" s="3">
        <v>90904</v>
      </c>
    </row>
    <row r="45" spans="1:12">
      <c r="A45" s="1">
        <v>89122</v>
      </c>
      <c r="B45" s="2" t="s">
        <v>17</v>
      </c>
      <c r="C45" s="2" t="s">
        <v>127</v>
      </c>
      <c r="K45" s="3">
        <v>89122</v>
      </c>
    </row>
    <row r="46" spans="1:12">
      <c r="A46" s="1">
        <v>227289</v>
      </c>
      <c r="B46" s="2" t="s">
        <v>17</v>
      </c>
      <c r="C46" s="2" t="s">
        <v>128</v>
      </c>
      <c r="K46" s="3">
        <v>227289</v>
      </c>
      <c r="L46" s="3">
        <v>213688</v>
      </c>
    </row>
    <row r="47" spans="1:12">
      <c r="A47" s="1">
        <v>948072</v>
      </c>
      <c r="B47" s="2" t="s">
        <v>26</v>
      </c>
      <c r="C47" s="2" t="s">
        <v>129</v>
      </c>
      <c r="E47" t="s">
        <v>296</v>
      </c>
      <c r="F47" t="s">
        <v>308</v>
      </c>
      <c r="G47" t="s">
        <v>308</v>
      </c>
      <c r="H47" t="s">
        <v>308</v>
      </c>
      <c r="I47" t="s">
        <v>308</v>
      </c>
      <c r="J47" t="s">
        <v>308</v>
      </c>
      <c r="K47" s="3">
        <v>38364</v>
      </c>
      <c r="L47" s="3">
        <v>81972</v>
      </c>
    </row>
    <row r="48" spans="1:12">
      <c r="A48" s="1">
        <v>0</v>
      </c>
      <c r="C48" s="2" t="s">
        <v>130</v>
      </c>
    </row>
    <row r="49" spans="1:12">
      <c r="A49" s="1">
        <v>22371038</v>
      </c>
      <c r="C49" s="2" t="s">
        <v>131</v>
      </c>
      <c r="D49" s="2" t="s">
        <v>277</v>
      </c>
      <c r="E49" t="s">
        <v>296</v>
      </c>
      <c r="F49" t="s">
        <v>308</v>
      </c>
      <c r="G49" t="s">
        <v>308</v>
      </c>
      <c r="H49" t="s">
        <v>308</v>
      </c>
      <c r="I49" t="s">
        <v>308</v>
      </c>
      <c r="J49" t="s">
        <v>308</v>
      </c>
      <c r="K49" s="3">
        <v>21806606</v>
      </c>
    </row>
    <row r="50" spans="1:12">
      <c r="B50" s="2" t="s">
        <v>1</v>
      </c>
      <c r="C50" s="2" t="s">
        <v>132</v>
      </c>
      <c r="D50" s="2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</row>
    <row r="51" spans="1:12">
      <c r="A51" s="1">
        <v>19886</v>
      </c>
      <c r="B51" s="2" t="s">
        <v>27</v>
      </c>
      <c r="C51" s="2" t="s">
        <v>133</v>
      </c>
      <c r="K51" s="3">
        <v>19886</v>
      </c>
      <c r="L51" s="3">
        <v>19886</v>
      </c>
    </row>
    <row r="52" spans="1:12">
      <c r="A52" s="1">
        <v>0</v>
      </c>
      <c r="B52" s="2" t="s">
        <v>17</v>
      </c>
      <c r="C52" s="2" t="s">
        <v>134</v>
      </c>
      <c r="L52" s="3">
        <v>7</v>
      </c>
    </row>
    <row r="53" spans="1:12">
      <c r="A53" s="1">
        <v>63721</v>
      </c>
      <c r="B53" s="2" t="s">
        <v>17</v>
      </c>
      <c r="C53" s="2" t="s">
        <v>135</v>
      </c>
      <c r="K53" s="3">
        <v>63721</v>
      </c>
      <c r="L53" s="3">
        <v>61318</v>
      </c>
    </row>
    <row r="54" spans="1:12">
      <c r="A54" s="1">
        <v>900</v>
      </c>
      <c r="B54" s="2" t="s">
        <v>17</v>
      </c>
      <c r="C54" s="2" t="s">
        <v>136</v>
      </c>
      <c r="K54" s="3">
        <v>900</v>
      </c>
      <c r="L54" s="3">
        <v>900</v>
      </c>
    </row>
    <row r="55" spans="1:12">
      <c r="A55" s="1">
        <v>216889</v>
      </c>
      <c r="B55" s="2" t="s">
        <v>28</v>
      </c>
      <c r="C55" s="2" t="s">
        <v>137</v>
      </c>
      <c r="K55" s="3">
        <v>216889</v>
      </c>
      <c r="L55" s="3">
        <v>216889</v>
      </c>
    </row>
    <row r="56" spans="1:12">
      <c r="A56" s="1">
        <v>0</v>
      </c>
      <c r="C56" s="2" t="s">
        <v>138</v>
      </c>
    </row>
    <row r="57" spans="1:12">
      <c r="A57" s="1">
        <v>1342</v>
      </c>
      <c r="C57" s="2" t="s">
        <v>139</v>
      </c>
      <c r="K57" s="3">
        <v>1342</v>
      </c>
    </row>
    <row r="58" spans="1:12">
      <c r="A58" s="1">
        <v>199</v>
      </c>
      <c r="B58" s="2" t="s">
        <v>29</v>
      </c>
      <c r="C58" s="2" t="s">
        <v>140</v>
      </c>
      <c r="K58" s="3">
        <v>199</v>
      </c>
      <c r="L58" s="3">
        <v>199</v>
      </c>
    </row>
    <row r="59" spans="1:12">
      <c r="A59" s="1">
        <v>0</v>
      </c>
      <c r="C59" s="2" t="s">
        <v>141</v>
      </c>
    </row>
    <row r="60" spans="1:12">
      <c r="A60" s="1">
        <v>19449</v>
      </c>
      <c r="B60" s="2" t="s">
        <v>30</v>
      </c>
      <c r="C60" s="2" t="s">
        <v>142</v>
      </c>
      <c r="K60" s="3">
        <v>19449</v>
      </c>
      <c r="L60" s="3">
        <v>19449</v>
      </c>
    </row>
    <row r="61" spans="1:12">
      <c r="A61" s="1">
        <v>163</v>
      </c>
      <c r="B61" s="2" t="s">
        <v>31</v>
      </c>
      <c r="C61" s="2" t="s">
        <v>143</v>
      </c>
      <c r="K61" s="3">
        <v>163</v>
      </c>
    </row>
    <row r="62" spans="1:12">
      <c r="A62" s="1">
        <v>443265</v>
      </c>
      <c r="C62" s="2" t="s">
        <v>144</v>
      </c>
      <c r="D62" s="2" t="s">
        <v>277</v>
      </c>
      <c r="E62" t="s">
        <v>277</v>
      </c>
      <c r="F62" t="s">
        <v>277</v>
      </c>
      <c r="G62" t="s">
        <v>277</v>
      </c>
      <c r="H62" t="s">
        <v>277</v>
      </c>
      <c r="I62" t="s">
        <v>277</v>
      </c>
      <c r="J62" t="s">
        <v>277</v>
      </c>
      <c r="K62" s="3">
        <v>443265</v>
      </c>
    </row>
    <row r="63" spans="1:12">
      <c r="B63" s="2" t="s">
        <v>1</v>
      </c>
      <c r="C63" s="2" t="s">
        <v>145</v>
      </c>
      <c r="D63" s="2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</row>
    <row r="64" spans="1:12">
      <c r="A64" s="1">
        <v>246623</v>
      </c>
      <c r="B64" s="2" t="s">
        <v>32</v>
      </c>
      <c r="C64" s="2" t="s">
        <v>146</v>
      </c>
      <c r="K64" s="3">
        <v>246623</v>
      </c>
      <c r="L64" s="3">
        <v>246623</v>
      </c>
    </row>
    <row r="65" spans="1:12">
      <c r="A65" s="1">
        <v>115849</v>
      </c>
      <c r="B65" s="2" t="s">
        <v>32</v>
      </c>
      <c r="C65" s="2" t="s">
        <v>147</v>
      </c>
      <c r="K65" s="3">
        <v>115849</v>
      </c>
      <c r="L65" s="3">
        <v>115849</v>
      </c>
    </row>
    <row r="66" spans="1:12">
      <c r="A66" s="1">
        <v>2582079</v>
      </c>
      <c r="C66" s="2" t="s">
        <v>148</v>
      </c>
      <c r="D66" s="2" t="s">
        <v>277</v>
      </c>
      <c r="E66" t="s">
        <v>277</v>
      </c>
      <c r="F66" t="s">
        <v>277</v>
      </c>
      <c r="G66" t="s">
        <v>277</v>
      </c>
      <c r="H66" t="s">
        <v>277</v>
      </c>
      <c r="I66" t="s">
        <v>277</v>
      </c>
      <c r="J66" t="s">
        <v>277</v>
      </c>
      <c r="K66" s="3">
        <v>2582079</v>
      </c>
    </row>
    <row r="67" spans="1:12">
      <c r="B67" s="2" t="s">
        <v>1</v>
      </c>
      <c r="C67" s="2" t="s">
        <v>149</v>
      </c>
      <c r="D67" s="2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</row>
    <row r="68" spans="1:12">
      <c r="A68" s="1">
        <v>3635803</v>
      </c>
      <c r="C68" s="2" t="s">
        <v>150</v>
      </c>
      <c r="K68" s="3">
        <v>3635803</v>
      </c>
      <c r="L68" s="3">
        <v>3480202</v>
      </c>
    </row>
    <row r="69" spans="1:12">
      <c r="A69" s="1">
        <v>873545</v>
      </c>
      <c r="B69" s="2" t="s">
        <v>33</v>
      </c>
      <c r="C69" s="2" t="s">
        <v>151</v>
      </c>
      <c r="D69" s="2" t="s">
        <v>278</v>
      </c>
      <c r="H69" t="s">
        <v>330</v>
      </c>
      <c r="I69" t="s">
        <v>341</v>
      </c>
      <c r="J69" t="s">
        <v>357</v>
      </c>
      <c r="K69" s="3">
        <v>212934</v>
      </c>
    </row>
    <row r="70" spans="1:12">
      <c r="A70" s="1">
        <v>1.095025E+16</v>
      </c>
      <c r="B70" s="2" t="s">
        <v>34</v>
      </c>
      <c r="C70" s="2" t="s">
        <v>152</v>
      </c>
      <c r="D70" s="2" t="s">
        <v>279</v>
      </c>
      <c r="E70" t="s">
        <v>297</v>
      </c>
      <c r="F70" t="s">
        <v>309</v>
      </c>
      <c r="G70" t="s">
        <v>316</v>
      </c>
      <c r="H70" t="s">
        <v>331</v>
      </c>
      <c r="I70" t="s">
        <v>342</v>
      </c>
      <c r="L70" s="3">
        <v>165631</v>
      </c>
    </row>
    <row r="71" spans="1:12">
      <c r="A71" s="1">
        <v>51197</v>
      </c>
      <c r="B71" s="2" t="s">
        <v>35</v>
      </c>
      <c r="C71" s="2" t="s">
        <v>153</v>
      </c>
      <c r="H71" t="s">
        <v>332</v>
      </c>
      <c r="I71" t="s">
        <v>343</v>
      </c>
      <c r="J71" t="s">
        <v>358</v>
      </c>
      <c r="K71" s="3">
        <v>2687</v>
      </c>
    </row>
    <row r="72" spans="1:12">
      <c r="B72" s="2" t="s">
        <v>36</v>
      </c>
      <c r="C72" s="2" t="s">
        <v>154</v>
      </c>
      <c r="G72" t="s">
        <v>317</v>
      </c>
    </row>
    <row r="73" spans="1:12">
      <c r="A73" s="1">
        <v>4782025</v>
      </c>
      <c r="C73" s="2" t="s">
        <v>155</v>
      </c>
      <c r="D73" s="2" t="s">
        <v>279</v>
      </c>
      <c r="E73" t="s">
        <v>297</v>
      </c>
      <c r="F73" t="s">
        <v>309</v>
      </c>
      <c r="G73" t="s">
        <v>318</v>
      </c>
      <c r="H73" t="s">
        <v>333</v>
      </c>
      <c r="I73" t="s">
        <v>344</v>
      </c>
      <c r="J73" t="s">
        <v>358</v>
      </c>
      <c r="K73" s="3">
        <v>363849</v>
      </c>
    </row>
    <row r="74" spans="1:12">
      <c r="B74" s="2" t="s">
        <v>1</v>
      </c>
      <c r="C74" s="2" t="s">
        <v>156</v>
      </c>
      <c r="D74" s="2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2">
      <c r="A75" s="1">
        <v>50726</v>
      </c>
      <c r="B75" s="2" t="s">
        <v>37</v>
      </c>
      <c r="C75" s="2" t="s">
        <v>157</v>
      </c>
      <c r="K75" s="3">
        <v>50726</v>
      </c>
      <c r="L75" s="3">
        <v>3031</v>
      </c>
    </row>
    <row r="76" spans="1:12">
      <c r="A76" s="1">
        <v>2698498</v>
      </c>
      <c r="C76" s="2" t="s">
        <v>158</v>
      </c>
      <c r="F76" t="s">
        <v>310</v>
      </c>
      <c r="G76" t="s">
        <v>319</v>
      </c>
      <c r="K76" s="3">
        <v>15453</v>
      </c>
    </row>
    <row r="77" spans="1:12">
      <c r="A77" s="1">
        <v>7002502</v>
      </c>
      <c r="C77" s="2" t="s">
        <v>159</v>
      </c>
      <c r="F77" t="s">
        <v>311</v>
      </c>
      <c r="G77" t="s">
        <v>320</v>
      </c>
      <c r="K77" s="3">
        <v>1680049</v>
      </c>
    </row>
    <row r="78" spans="1:12">
      <c r="A78" s="1">
        <v>71225</v>
      </c>
      <c r="C78" s="2" t="s">
        <v>160</v>
      </c>
      <c r="J78" t="s">
        <v>359</v>
      </c>
      <c r="K78" s="3">
        <v>34904</v>
      </c>
      <c r="L78" s="3">
        <v>34904</v>
      </c>
    </row>
    <row r="79" spans="1:12">
      <c r="A79" s="1">
        <v>82612</v>
      </c>
      <c r="C79" s="2" t="s">
        <v>161</v>
      </c>
      <c r="G79" t="s">
        <v>321</v>
      </c>
      <c r="J79" t="s">
        <v>360</v>
      </c>
      <c r="K79" s="3">
        <v>153822</v>
      </c>
      <c r="L79" s="3">
        <v>153822</v>
      </c>
    </row>
    <row r="80" spans="1:12">
      <c r="A80" s="1">
        <v>5.978859E+16</v>
      </c>
      <c r="B80" s="2" t="s">
        <v>38</v>
      </c>
      <c r="C80" s="2" t="s">
        <v>162</v>
      </c>
      <c r="G80" t="s">
        <v>322</v>
      </c>
      <c r="I80" t="s">
        <v>345</v>
      </c>
    </row>
    <row r="81" spans="1:12">
      <c r="A81" s="1">
        <v>0</v>
      </c>
      <c r="C81" s="2" t="s">
        <v>163</v>
      </c>
    </row>
    <row r="82" spans="1:12">
      <c r="A82" s="1">
        <v>14000</v>
      </c>
      <c r="B82" s="2" t="s">
        <v>39</v>
      </c>
      <c r="C82" s="2" t="s">
        <v>164</v>
      </c>
      <c r="K82" s="3">
        <v>14000</v>
      </c>
      <c r="L82" s="3">
        <v>14000</v>
      </c>
    </row>
    <row r="83" spans="1:12">
      <c r="A83" s="1">
        <v>647072</v>
      </c>
      <c r="B83" s="2" t="s">
        <v>40</v>
      </c>
      <c r="C83" s="2" t="s">
        <v>165</v>
      </c>
      <c r="K83" s="3">
        <v>647072</v>
      </c>
    </row>
    <row r="84" spans="1:12">
      <c r="A84" s="1">
        <v>3618092</v>
      </c>
      <c r="C84" s="2" t="s">
        <v>166</v>
      </c>
      <c r="K84" s="3">
        <v>3618092</v>
      </c>
    </row>
    <row r="85" spans="1:12">
      <c r="A85" s="1">
        <v>321593</v>
      </c>
      <c r="C85" s="2" t="s">
        <v>167</v>
      </c>
      <c r="K85" s="3">
        <v>321593</v>
      </c>
    </row>
    <row r="86" spans="1:12">
      <c r="A86" s="1">
        <v>321593</v>
      </c>
      <c r="C86" s="2" t="s">
        <v>168</v>
      </c>
      <c r="K86" s="3">
        <v>321593</v>
      </c>
    </row>
    <row r="87" spans="1:12">
      <c r="A87" s="1">
        <v>96751</v>
      </c>
      <c r="C87" s="2" t="s">
        <v>169</v>
      </c>
      <c r="K87" s="3">
        <v>96751</v>
      </c>
    </row>
    <row r="88" spans="1:12">
      <c r="C88" s="2" t="s">
        <v>170</v>
      </c>
    </row>
    <row r="89" spans="1:12">
      <c r="C89" s="2" t="s">
        <v>171</v>
      </c>
      <c r="K89" s="3">
        <v>96751</v>
      </c>
    </row>
    <row r="90" spans="1:12">
      <c r="B90" s="2" t="s">
        <v>41</v>
      </c>
      <c r="C90" s="2" t="s">
        <v>172</v>
      </c>
      <c r="K90" s="3">
        <v>4069976</v>
      </c>
    </row>
    <row r="91" spans="1:12">
      <c r="C91" s="2" t="s">
        <v>173</v>
      </c>
      <c r="K91" s="3">
        <v>10129408</v>
      </c>
      <c r="L91" s="3">
        <v>9635744</v>
      </c>
    </row>
    <row r="92" spans="1:12">
      <c r="C92" s="2" t="s">
        <v>173</v>
      </c>
      <c r="K92" s="3">
        <v>13350829</v>
      </c>
    </row>
    <row r="93" spans="1:12">
      <c r="C93" s="2" t="s">
        <v>173</v>
      </c>
      <c r="K93" s="3">
        <v>321593</v>
      </c>
    </row>
    <row r="94" spans="1:12">
      <c r="A94" s="1">
        <v>23033031</v>
      </c>
      <c r="C94" s="2" t="s">
        <v>174</v>
      </c>
      <c r="D94" s="2" t="s">
        <v>277</v>
      </c>
      <c r="E94" t="s">
        <v>277</v>
      </c>
      <c r="F94" t="s">
        <v>312</v>
      </c>
      <c r="G94" t="s">
        <v>323</v>
      </c>
      <c r="H94" t="s">
        <v>277</v>
      </c>
      <c r="I94" t="s">
        <v>345</v>
      </c>
      <c r="J94" t="s">
        <v>361</v>
      </c>
      <c r="K94" s="3">
        <v>23033031</v>
      </c>
    </row>
    <row r="95" spans="1:12">
      <c r="B95" s="2" t="s">
        <v>1</v>
      </c>
      <c r="C95" s="2" t="s">
        <v>175</v>
      </c>
      <c r="D95" s="2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</row>
    <row r="96" spans="1:12">
      <c r="A96" s="1">
        <v>2935</v>
      </c>
      <c r="B96" s="2" t="s">
        <v>42</v>
      </c>
      <c r="C96" s="2" t="s">
        <v>176</v>
      </c>
      <c r="K96" s="3">
        <v>2935</v>
      </c>
      <c r="L96" s="3">
        <v>2935</v>
      </c>
    </row>
    <row r="97" spans="1:12">
      <c r="A97" s="1">
        <v>0</v>
      </c>
      <c r="B97" s="2" t="s">
        <v>43</v>
      </c>
      <c r="C97" s="2" t="s">
        <v>177</v>
      </c>
      <c r="L97" s="3">
        <v>23000</v>
      </c>
    </row>
    <row r="98" spans="1:12">
      <c r="A98" s="1">
        <v>78000</v>
      </c>
      <c r="B98" s="2" t="s">
        <v>44</v>
      </c>
      <c r="C98" s="2" t="s">
        <v>178</v>
      </c>
      <c r="D98" s="2" t="s">
        <v>280</v>
      </c>
      <c r="E98" t="s">
        <v>298</v>
      </c>
      <c r="F98" t="s">
        <v>298</v>
      </c>
      <c r="G98" t="s">
        <v>298</v>
      </c>
      <c r="H98" t="s">
        <v>298</v>
      </c>
      <c r="K98" s="3">
        <v>5500</v>
      </c>
      <c r="L98" s="3">
        <v>5500</v>
      </c>
    </row>
    <row r="99" spans="1:12">
      <c r="A99" s="1">
        <v>1834552</v>
      </c>
      <c r="B99" s="2" t="s">
        <v>45</v>
      </c>
      <c r="C99" s="2" t="s">
        <v>179</v>
      </c>
      <c r="K99" s="3">
        <v>1834552</v>
      </c>
      <c r="L99" s="3">
        <v>1834552</v>
      </c>
    </row>
    <row r="100" spans="1:12">
      <c r="A100" s="1">
        <v>9928052</v>
      </c>
      <c r="C100" s="2" t="s">
        <v>180</v>
      </c>
      <c r="D100" s="2" t="s">
        <v>280</v>
      </c>
      <c r="E100" t="s">
        <v>298</v>
      </c>
      <c r="F100" t="s">
        <v>298</v>
      </c>
      <c r="G100" t="s">
        <v>298</v>
      </c>
      <c r="H100" t="s">
        <v>298</v>
      </c>
      <c r="I100" t="s">
        <v>277</v>
      </c>
      <c r="J100" t="s">
        <v>277</v>
      </c>
      <c r="K100" s="3">
        <v>2678052</v>
      </c>
    </row>
    <row r="101" spans="1:12">
      <c r="B101" s="2" t="s">
        <v>1</v>
      </c>
      <c r="C101" s="2" t="s">
        <v>181</v>
      </c>
      <c r="D101" s="2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</row>
    <row r="102" spans="1:12">
      <c r="A102" s="1">
        <v>25452</v>
      </c>
      <c r="B102" s="2" t="s">
        <v>46</v>
      </c>
      <c r="C102" s="2" t="s">
        <v>182</v>
      </c>
      <c r="E102" t="s">
        <v>299</v>
      </c>
      <c r="F102" t="s">
        <v>299</v>
      </c>
      <c r="G102" t="s">
        <v>299</v>
      </c>
      <c r="H102" t="s">
        <v>299</v>
      </c>
      <c r="I102" t="s">
        <v>299</v>
      </c>
      <c r="K102" s="3">
        <v>3636</v>
      </c>
      <c r="L102" s="3">
        <v>3636</v>
      </c>
    </row>
    <row r="103" spans="1:12">
      <c r="A103" s="1">
        <v>2400</v>
      </c>
      <c r="B103" s="2" t="s">
        <v>47</v>
      </c>
      <c r="C103" s="2" t="s">
        <v>183</v>
      </c>
      <c r="J103" t="s">
        <v>362</v>
      </c>
      <c r="K103" s="3">
        <v>1200</v>
      </c>
      <c r="L103" s="3">
        <v>1200</v>
      </c>
    </row>
    <row r="104" spans="1:12">
      <c r="A104" s="1">
        <v>0</v>
      </c>
      <c r="B104" s="2" t="s">
        <v>48</v>
      </c>
      <c r="C104" s="2" t="s">
        <v>184</v>
      </c>
    </row>
    <row r="105" spans="1:12">
      <c r="A105" s="1">
        <v>2375</v>
      </c>
      <c r="B105" s="2" t="s">
        <v>48</v>
      </c>
      <c r="C105" s="2" t="s">
        <v>185</v>
      </c>
      <c r="K105" s="3">
        <v>2375</v>
      </c>
      <c r="L105" s="3">
        <v>4875</v>
      </c>
    </row>
    <row r="106" spans="1:12">
      <c r="A106" s="1">
        <v>15770</v>
      </c>
      <c r="B106" s="2" t="s">
        <v>49</v>
      </c>
      <c r="C106" s="2" t="s">
        <v>186</v>
      </c>
      <c r="H106" t="s">
        <v>334</v>
      </c>
      <c r="I106" t="s">
        <v>346</v>
      </c>
      <c r="J106" t="s">
        <v>346</v>
      </c>
      <c r="K106" s="3">
        <v>3000</v>
      </c>
      <c r="L106" s="3">
        <v>3000</v>
      </c>
    </row>
    <row r="107" spans="1:12">
      <c r="B107" s="2" t="s">
        <v>50</v>
      </c>
      <c r="C107" s="2" t="s">
        <v>187</v>
      </c>
      <c r="L107" s="3">
        <v>160</v>
      </c>
    </row>
    <row r="108" spans="1:12">
      <c r="A108" s="1">
        <v>227632</v>
      </c>
      <c r="B108" s="2" t="s">
        <v>48</v>
      </c>
      <c r="C108" s="2" t="s">
        <v>188</v>
      </c>
      <c r="K108" s="3">
        <v>227632</v>
      </c>
      <c r="L108" s="3">
        <v>227632</v>
      </c>
    </row>
    <row r="109" spans="1:12">
      <c r="A109" s="1">
        <v>35574</v>
      </c>
      <c r="B109" s="2" t="s">
        <v>51</v>
      </c>
      <c r="C109" s="2" t="s">
        <v>189</v>
      </c>
      <c r="K109" s="3">
        <v>35574</v>
      </c>
      <c r="L109" s="3">
        <v>0</v>
      </c>
    </row>
    <row r="110" spans="1:12">
      <c r="A110" s="1">
        <v>1423409</v>
      </c>
      <c r="B110" s="2" t="s">
        <v>52</v>
      </c>
      <c r="C110" s="2" t="s">
        <v>190</v>
      </c>
      <c r="D110" s="2" t="s">
        <v>281</v>
      </c>
      <c r="E110" t="s">
        <v>300</v>
      </c>
      <c r="F110" t="s">
        <v>313</v>
      </c>
      <c r="G110" t="s">
        <v>324</v>
      </c>
      <c r="H110" t="s">
        <v>335</v>
      </c>
      <c r="I110" t="s">
        <v>347</v>
      </c>
      <c r="K110" s="3">
        <v>300</v>
      </c>
      <c r="L110" s="3">
        <v>300</v>
      </c>
    </row>
    <row r="111" spans="1:12">
      <c r="A111" s="1">
        <v>57588</v>
      </c>
      <c r="B111" s="2" t="s">
        <v>53</v>
      </c>
      <c r="C111" s="2" t="s">
        <v>191</v>
      </c>
      <c r="K111" s="3">
        <v>57588</v>
      </c>
      <c r="L111" s="3">
        <v>57588</v>
      </c>
    </row>
    <row r="112" spans="1:12">
      <c r="A112" s="1">
        <v>178</v>
      </c>
      <c r="B112" s="2" t="s">
        <v>54</v>
      </c>
      <c r="C112" s="2" t="s">
        <v>192</v>
      </c>
      <c r="K112" s="3">
        <v>178</v>
      </c>
    </row>
    <row r="113" spans="1:12">
      <c r="A113" s="1">
        <v>41400</v>
      </c>
      <c r="B113" s="2" t="s">
        <v>17</v>
      </c>
      <c r="C113" s="2" t="s">
        <v>193</v>
      </c>
      <c r="K113" s="3">
        <v>41400</v>
      </c>
    </row>
    <row r="114" spans="1:12">
      <c r="A114" s="1">
        <v>5721</v>
      </c>
      <c r="B114" s="2" t="s">
        <v>17</v>
      </c>
      <c r="C114" s="2" t="s">
        <v>194</v>
      </c>
      <c r="K114" s="3">
        <v>5721</v>
      </c>
      <c r="L114" s="3">
        <v>5721</v>
      </c>
    </row>
    <row r="115" spans="1:12">
      <c r="A115" s="1">
        <v>4000</v>
      </c>
      <c r="B115" s="2" t="s">
        <v>55</v>
      </c>
      <c r="C115" s="2" t="s">
        <v>195</v>
      </c>
      <c r="J115" t="s">
        <v>363</v>
      </c>
      <c r="K115" s="3">
        <v>2000</v>
      </c>
      <c r="L115" s="3">
        <v>2000</v>
      </c>
    </row>
    <row r="116" spans="1:12">
      <c r="A116" s="1">
        <v>80000</v>
      </c>
      <c r="B116" s="2" t="s">
        <v>56</v>
      </c>
      <c r="C116" s="2" t="s">
        <v>196</v>
      </c>
      <c r="D116" s="2" t="s">
        <v>282</v>
      </c>
      <c r="E116" t="s">
        <v>282</v>
      </c>
      <c r="F116" t="s">
        <v>282</v>
      </c>
      <c r="G116" t="s">
        <v>282</v>
      </c>
      <c r="H116" t="s">
        <v>282</v>
      </c>
      <c r="I116" t="s">
        <v>282</v>
      </c>
      <c r="J116" t="s">
        <v>282</v>
      </c>
      <c r="K116" s="3">
        <v>10000</v>
      </c>
    </row>
    <row r="117" spans="1:12">
      <c r="A117" s="1">
        <v>446689</v>
      </c>
      <c r="B117" s="2" t="s">
        <v>53</v>
      </c>
      <c r="C117" s="2" t="s">
        <v>197</v>
      </c>
      <c r="K117" s="3">
        <v>446689</v>
      </c>
      <c r="L117" s="3">
        <v>40002</v>
      </c>
    </row>
    <row r="118" spans="1:12">
      <c r="A118" s="1">
        <v>3000</v>
      </c>
      <c r="B118" s="2" t="s">
        <v>17</v>
      </c>
      <c r="C118" s="2" t="s">
        <v>198</v>
      </c>
      <c r="K118" s="3">
        <v>3000</v>
      </c>
      <c r="L118" s="3">
        <v>3000</v>
      </c>
    </row>
    <row r="119" spans="1:12">
      <c r="A119" s="1">
        <v>266</v>
      </c>
      <c r="B119" s="2" t="s">
        <v>17</v>
      </c>
      <c r="C119" s="2" t="s">
        <v>199</v>
      </c>
      <c r="K119" s="3">
        <v>266</v>
      </c>
      <c r="L119" s="3">
        <v>266</v>
      </c>
    </row>
    <row r="120" spans="1:12">
      <c r="A120" s="1">
        <v>13975</v>
      </c>
      <c r="C120" s="2" t="s">
        <v>200</v>
      </c>
      <c r="J120" t="s">
        <v>364</v>
      </c>
    </row>
    <row r="121" spans="1:12">
      <c r="A121" s="1">
        <v>1089</v>
      </c>
      <c r="B121" s="2" t="s">
        <v>57</v>
      </c>
      <c r="C121" s="2" t="s">
        <v>201</v>
      </c>
      <c r="K121" s="3">
        <v>1089</v>
      </c>
      <c r="L121" s="3">
        <v>20061</v>
      </c>
    </row>
    <row r="122" spans="1:12">
      <c r="A122" s="1">
        <v>10000</v>
      </c>
      <c r="B122" s="2" t="s">
        <v>25</v>
      </c>
      <c r="C122" s="2" t="s">
        <v>202</v>
      </c>
      <c r="K122" s="3">
        <v>10000</v>
      </c>
      <c r="L122" s="3">
        <v>10000</v>
      </c>
    </row>
    <row r="123" spans="1:12">
      <c r="A123" s="1">
        <v>8000</v>
      </c>
      <c r="B123" s="2" t="s">
        <v>58</v>
      </c>
      <c r="C123" s="2" t="s">
        <v>203</v>
      </c>
      <c r="D123" s="2" t="s">
        <v>283</v>
      </c>
      <c r="E123" t="s">
        <v>301</v>
      </c>
      <c r="F123" t="s">
        <v>301</v>
      </c>
      <c r="G123" t="s">
        <v>301</v>
      </c>
      <c r="H123" t="s">
        <v>301</v>
      </c>
      <c r="I123" t="s">
        <v>301</v>
      </c>
      <c r="J123" t="s">
        <v>301</v>
      </c>
    </row>
    <row r="124" spans="1:12">
      <c r="A124" s="1">
        <v>45600</v>
      </c>
      <c r="B124" s="2" t="s">
        <v>58</v>
      </c>
      <c r="C124" s="2" t="s">
        <v>204</v>
      </c>
      <c r="D124" s="2" t="s">
        <v>284</v>
      </c>
      <c r="E124" t="s">
        <v>302</v>
      </c>
      <c r="F124" t="s">
        <v>302</v>
      </c>
      <c r="G124" t="s">
        <v>302</v>
      </c>
      <c r="H124" t="s">
        <v>302</v>
      </c>
      <c r="I124" t="s">
        <v>302</v>
      </c>
      <c r="J124" t="s">
        <v>302</v>
      </c>
      <c r="K124" s="3">
        <v>2400</v>
      </c>
    </row>
    <row r="125" spans="1:12">
      <c r="A125" s="1">
        <v>2500</v>
      </c>
      <c r="B125" s="2" t="s">
        <v>17</v>
      </c>
      <c r="C125" s="2" t="s">
        <v>205</v>
      </c>
      <c r="K125" s="3">
        <v>2500</v>
      </c>
    </row>
    <row r="126" spans="1:12">
      <c r="A126" s="1">
        <v>4000</v>
      </c>
      <c r="B126" s="2" t="s">
        <v>17</v>
      </c>
      <c r="C126" s="2" t="s">
        <v>206</v>
      </c>
      <c r="K126" s="3">
        <v>4000</v>
      </c>
      <c r="L126" s="3">
        <v>3600</v>
      </c>
    </row>
    <row r="127" spans="1:12">
      <c r="A127" s="1">
        <v>500</v>
      </c>
      <c r="B127" s="2" t="s">
        <v>48</v>
      </c>
      <c r="C127" s="2" t="s">
        <v>207</v>
      </c>
      <c r="K127" s="3">
        <v>500</v>
      </c>
      <c r="L127" s="3">
        <v>1000</v>
      </c>
    </row>
    <row r="128" spans="1:12">
      <c r="A128" s="1">
        <v>274638</v>
      </c>
      <c r="B128" s="2" t="s">
        <v>25</v>
      </c>
      <c r="C128" s="2" t="s">
        <v>208</v>
      </c>
      <c r="I128" t="s">
        <v>348</v>
      </c>
      <c r="J128" t="s">
        <v>365</v>
      </c>
      <c r="K128" s="3">
        <v>628</v>
      </c>
      <c r="L128" s="3">
        <v>628</v>
      </c>
    </row>
    <row r="129" spans="1:12">
      <c r="A129" s="1">
        <v>0</v>
      </c>
      <c r="B129" s="2" t="s">
        <v>59</v>
      </c>
      <c r="C129" s="2" t="s">
        <v>209</v>
      </c>
    </row>
    <row r="130" spans="1:12">
      <c r="A130" s="1">
        <v>6027</v>
      </c>
      <c r="C130" s="2" t="s">
        <v>210</v>
      </c>
      <c r="J130" t="s">
        <v>366</v>
      </c>
      <c r="K130" s="3">
        <v>30135</v>
      </c>
      <c r="L130" s="3">
        <v>30135</v>
      </c>
    </row>
    <row r="131" spans="1:12">
      <c r="A131" s="1">
        <v>0</v>
      </c>
      <c r="C131" s="2" t="s">
        <v>211</v>
      </c>
    </row>
    <row r="132" spans="1:12">
      <c r="A132" s="1">
        <v>56355</v>
      </c>
      <c r="C132" s="2" t="s">
        <v>212</v>
      </c>
      <c r="K132" s="3">
        <v>56355</v>
      </c>
    </row>
    <row r="133" spans="1:12">
      <c r="A133" s="1">
        <v>2.7120355E+16</v>
      </c>
      <c r="C133" s="2" t="s">
        <v>213</v>
      </c>
      <c r="D133" s="2" t="s">
        <v>285</v>
      </c>
      <c r="E133" t="s">
        <v>303</v>
      </c>
      <c r="F133" t="s">
        <v>314</v>
      </c>
      <c r="G133" t="s">
        <v>325</v>
      </c>
      <c r="H133" t="s">
        <v>336</v>
      </c>
      <c r="I133" t="s">
        <v>349</v>
      </c>
      <c r="J133" t="s">
        <v>367</v>
      </c>
      <c r="K133" s="3">
        <v>9446623000000000</v>
      </c>
    </row>
    <row r="134" spans="1:12">
      <c r="B134" s="2" t="s">
        <v>1</v>
      </c>
      <c r="C134" s="2" t="s">
        <v>214</v>
      </c>
      <c r="D134" s="2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</row>
    <row r="135" spans="1:12">
      <c r="A135" s="1">
        <v>4725</v>
      </c>
      <c r="B135" s="2" t="s">
        <v>60</v>
      </c>
      <c r="C135" s="2" t="s">
        <v>215</v>
      </c>
      <c r="K135" s="3">
        <v>4725</v>
      </c>
    </row>
    <row r="136" spans="1:12">
      <c r="A136" s="1">
        <v>0</v>
      </c>
      <c r="C136" s="2" t="s">
        <v>216</v>
      </c>
    </row>
    <row r="137" spans="1:12">
      <c r="A137" s="1">
        <v>46166</v>
      </c>
      <c r="B137" s="2" t="s">
        <v>61</v>
      </c>
      <c r="C137" s="2" t="s">
        <v>217</v>
      </c>
      <c r="G137" t="s">
        <v>326</v>
      </c>
      <c r="H137" t="s">
        <v>337</v>
      </c>
      <c r="I137" t="s">
        <v>350</v>
      </c>
    </row>
    <row r="138" spans="1:12">
      <c r="A138" s="1">
        <v>422732</v>
      </c>
      <c r="B138" s="2" t="s">
        <v>62</v>
      </c>
      <c r="C138" s="2" t="s">
        <v>218</v>
      </c>
      <c r="H138" t="s">
        <v>338</v>
      </c>
      <c r="I138" t="s">
        <v>351</v>
      </c>
      <c r="J138" t="s">
        <v>368</v>
      </c>
    </row>
    <row r="139" spans="1:12">
      <c r="A139" s="1">
        <v>3736726</v>
      </c>
      <c r="B139" s="2" t="s">
        <v>63</v>
      </c>
      <c r="C139" s="2" t="s">
        <v>219</v>
      </c>
      <c r="G139" t="s">
        <v>327</v>
      </c>
      <c r="J139" t="s">
        <v>369</v>
      </c>
      <c r="K139" s="3">
        <v>1569245</v>
      </c>
    </row>
    <row r="140" spans="1:12">
      <c r="A140" s="1">
        <v>2904274</v>
      </c>
      <c r="B140" s="2" t="s">
        <v>64</v>
      </c>
      <c r="C140" s="2" t="s">
        <v>220</v>
      </c>
      <c r="I140" t="s">
        <v>352</v>
      </c>
      <c r="J140" t="s">
        <v>370</v>
      </c>
    </row>
    <row r="141" spans="1:12">
      <c r="A141" s="1">
        <v>0</v>
      </c>
      <c r="C141" s="2" t="s">
        <v>221</v>
      </c>
    </row>
    <row r="142" spans="1:12">
      <c r="A142" s="1">
        <v>0</v>
      </c>
      <c r="C142" s="2" t="s">
        <v>222</v>
      </c>
    </row>
    <row r="143" spans="1:12">
      <c r="A143" s="1">
        <v>3130763</v>
      </c>
      <c r="B143" s="2" t="s">
        <v>65</v>
      </c>
      <c r="C143" s="2" t="s">
        <v>223</v>
      </c>
      <c r="I143" t="s">
        <v>353</v>
      </c>
      <c r="J143" t="s">
        <v>371</v>
      </c>
    </row>
    <row r="144" spans="1:12">
      <c r="A144" s="1">
        <v>6300</v>
      </c>
      <c r="B144" s="2" t="s">
        <v>66</v>
      </c>
      <c r="C144" s="2" t="s">
        <v>224</v>
      </c>
      <c r="K144" s="3">
        <v>6300</v>
      </c>
    </row>
    <row r="145" spans="1:12">
      <c r="A145" s="1">
        <v>6000</v>
      </c>
      <c r="B145" s="2" t="s">
        <v>66</v>
      </c>
      <c r="C145" s="2" t="s">
        <v>224</v>
      </c>
      <c r="K145" s="3">
        <v>6000</v>
      </c>
    </row>
    <row r="146" spans="1:12">
      <c r="A146" s="1">
        <v>3600</v>
      </c>
      <c r="B146" s="2" t="s">
        <v>66</v>
      </c>
      <c r="C146" s="2" t="s">
        <v>224</v>
      </c>
      <c r="K146" s="3">
        <v>3600</v>
      </c>
    </row>
    <row r="147" spans="1:12">
      <c r="A147" s="1">
        <v>1104</v>
      </c>
      <c r="C147" s="2" t="s">
        <v>225</v>
      </c>
      <c r="K147" s="3">
        <v>1104</v>
      </c>
    </row>
    <row r="148" spans="1:12">
      <c r="A148" s="1">
        <v>0</v>
      </c>
      <c r="B148" s="2" t="s">
        <v>17</v>
      </c>
      <c r="C148" s="2" t="s">
        <v>226</v>
      </c>
    </row>
    <row r="149" spans="1:12">
      <c r="A149" s="1">
        <v>20788583</v>
      </c>
      <c r="C149" s="2" t="s">
        <v>227</v>
      </c>
      <c r="D149" s="2" t="s">
        <v>277</v>
      </c>
      <c r="E149" t="s">
        <v>277</v>
      </c>
      <c r="F149" t="s">
        <v>277</v>
      </c>
      <c r="G149" t="s">
        <v>328</v>
      </c>
      <c r="H149" t="s">
        <v>339</v>
      </c>
      <c r="I149" t="s">
        <v>354</v>
      </c>
      <c r="J149" t="s">
        <v>372</v>
      </c>
      <c r="K149" s="3">
        <v>6290016</v>
      </c>
    </row>
    <row r="150" spans="1:12">
      <c r="B150" s="2" t="s">
        <v>1</v>
      </c>
      <c r="C150" s="2" t="s">
        <v>228</v>
      </c>
      <c r="D150" s="2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</row>
    <row r="151" spans="1:12">
      <c r="A151" s="1">
        <v>3072474</v>
      </c>
      <c r="B151" s="2" t="s">
        <v>67</v>
      </c>
      <c r="C151" s="2" t="s">
        <v>229</v>
      </c>
      <c r="K151" s="3">
        <v>3072474</v>
      </c>
    </row>
    <row r="152" spans="1:12">
      <c r="A152" s="1">
        <v>154755</v>
      </c>
      <c r="B152" s="2" t="s">
        <v>68</v>
      </c>
      <c r="C152" s="2" t="s">
        <v>230</v>
      </c>
      <c r="K152" s="3">
        <v>154755</v>
      </c>
    </row>
    <row r="153" spans="1:12">
      <c r="A153" s="1">
        <v>309088</v>
      </c>
      <c r="B153" s="2" t="s">
        <v>69</v>
      </c>
      <c r="C153" s="2" t="s">
        <v>231</v>
      </c>
      <c r="K153" s="3">
        <v>309088</v>
      </c>
    </row>
    <row r="154" spans="1:12">
      <c r="A154" s="1">
        <v>12750</v>
      </c>
      <c r="B154" s="2" t="s">
        <v>70</v>
      </c>
      <c r="C154" s="2" t="s">
        <v>232</v>
      </c>
      <c r="K154" s="3">
        <v>12750</v>
      </c>
    </row>
    <row r="155" spans="1:12">
      <c r="A155" s="1">
        <v>2442334</v>
      </c>
      <c r="B155" s="2" t="s">
        <v>71</v>
      </c>
      <c r="C155" s="2" t="s">
        <v>233</v>
      </c>
      <c r="K155" s="3">
        <v>2442334</v>
      </c>
    </row>
    <row r="156" spans="1:12">
      <c r="A156" s="1">
        <v>11428238</v>
      </c>
      <c r="C156" s="2" t="s">
        <v>234</v>
      </c>
      <c r="D156" s="2" t="s">
        <v>277</v>
      </c>
      <c r="E156" t="s">
        <v>277</v>
      </c>
      <c r="F156" t="s">
        <v>277</v>
      </c>
      <c r="G156" t="s">
        <v>277</v>
      </c>
      <c r="H156" t="s">
        <v>277</v>
      </c>
      <c r="I156" t="s">
        <v>277</v>
      </c>
      <c r="J156" t="s">
        <v>277</v>
      </c>
      <c r="K156" s="3">
        <v>11428238</v>
      </c>
    </row>
    <row r="157" spans="1:12">
      <c r="B157" s="2" t="s">
        <v>1</v>
      </c>
      <c r="C157" s="2" t="s">
        <v>235</v>
      </c>
      <c r="D157" s="2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</row>
    <row r="158" spans="1:12">
      <c r="A158" s="1">
        <v>6000</v>
      </c>
      <c r="C158" s="2" t="s">
        <v>236</v>
      </c>
      <c r="K158" s="3">
        <v>6000</v>
      </c>
    </row>
    <row r="159" spans="1:12">
      <c r="A159" s="1">
        <v>4100</v>
      </c>
      <c r="C159" s="2" t="s">
        <v>237</v>
      </c>
      <c r="K159" s="3">
        <v>4100</v>
      </c>
      <c r="L159" s="3">
        <v>4100</v>
      </c>
    </row>
    <row r="160" spans="1:12">
      <c r="A160" s="1">
        <v>10100</v>
      </c>
      <c r="C160" s="2" t="s">
        <v>238</v>
      </c>
      <c r="D160" s="2" t="s">
        <v>277</v>
      </c>
      <c r="E160" t="s">
        <v>277</v>
      </c>
      <c r="F160" t="s">
        <v>277</v>
      </c>
      <c r="G160" t="s">
        <v>277</v>
      </c>
      <c r="H160" t="s">
        <v>277</v>
      </c>
      <c r="I160" t="s">
        <v>277</v>
      </c>
      <c r="J160" t="s">
        <v>277</v>
      </c>
      <c r="K160" s="3">
        <v>10100</v>
      </c>
    </row>
    <row r="161" spans="1:12">
      <c r="B161" s="2" t="s">
        <v>1</v>
      </c>
      <c r="C161" s="2" t="s">
        <v>239</v>
      </c>
      <c r="D161" s="2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</row>
    <row r="162" spans="1:12">
      <c r="A162" s="1">
        <v>0</v>
      </c>
      <c r="C162" s="2" t="s">
        <v>240</v>
      </c>
    </row>
    <row r="163" spans="1:12">
      <c r="A163" s="1">
        <v>0</v>
      </c>
      <c r="C163" s="2" t="s">
        <v>241</v>
      </c>
    </row>
    <row r="164" spans="1:12">
      <c r="A164" s="1">
        <v>2170354</v>
      </c>
      <c r="B164" s="2" t="s">
        <v>72</v>
      </c>
      <c r="C164" s="2" t="s">
        <v>242</v>
      </c>
      <c r="J164" t="s">
        <v>373</v>
      </c>
      <c r="K164" s="3">
        <v>1119612</v>
      </c>
      <c r="L164" s="3">
        <v>634731</v>
      </c>
    </row>
    <row r="165" spans="1:12">
      <c r="A165" s="1">
        <v>2170354</v>
      </c>
      <c r="C165" s="2" t="s">
        <v>238</v>
      </c>
      <c r="D165" s="2" t="s">
        <v>277</v>
      </c>
      <c r="E165" t="s">
        <v>277</v>
      </c>
      <c r="F165" t="s">
        <v>277</v>
      </c>
      <c r="G165" t="s">
        <v>277</v>
      </c>
      <c r="H165" t="s">
        <v>277</v>
      </c>
      <c r="I165" t="s">
        <v>277</v>
      </c>
      <c r="J165" t="s">
        <v>373</v>
      </c>
      <c r="K165" s="3">
        <v>1119612</v>
      </c>
    </row>
    <row r="166" spans="1:12">
      <c r="B166" s="2" t="s">
        <v>1</v>
      </c>
      <c r="C166" s="2" t="s">
        <v>243</v>
      </c>
      <c r="D166" s="2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</row>
    <row r="167" spans="1:12">
      <c r="A167" s="1">
        <v>0</v>
      </c>
      <c r="B167" s="2" t="s">
        <v>48</v>
      </c>
      <c r="C167" s="2" t="s">
        <v>244</v>
      </c>
    </row>
    <row r="168" spans="1:12">
      <c r="A168" s="1">
        <v>850</v>
      </c>
      <c r="B168" s="2" t="s">
        <v>48</v>
      </c>
      <c r="C168" s="2" t="s">
        <v>245</v>
      </c>
      <c r="K168" s="3">
        <v>850</v>
      </c>
      <c r="L168" s="3">
        <v>850</v>
      </c>
    </row>
    <row r="169" spans="1:12">
      <c r="A169" s="1">
        <v>151039</v>
      </c>
      <c r="B169" s="2" t="s">
        <v>48</v>
      </c>
      <c r="C169" s="2" t="s">
        <v>246</v>
      </c>
      <c r="K169" s="3">
        <v>151039</v>
      </c>
      <c r="L169" s="3">
        <v>180546</v>
      </c>
    </row>
    <row r="170" spans="1:12">
      <c r="A170" s="1">
        <v>357</v>
      </c>
      <c r="B170" s="2" t="s">
        <v>48</v>
      </c>
      <c r="C170" s="2" t="s">
        <v>247</v>
      </c>
      <c r="K170" s="3">
        <v>357</v>
      </c>
      <c r="L170" s="3">
        <v>642</v>
      </c>
    </row>
    <row r="171" spans="1:12">
      <c r="A171" s="1">
        <v>1933</v>
      </c>
      <c r="C171" s="2" t="s">
        <v>248</v>
      </c>
      <c r="K171" s="3">
        <v>1933</v>
      </c>
    </row>
    <row r="172" spans="1:12">
      <c r="A172" s="1">
        <v>465039</v>
      </c>
      <c r="C172" s="2" t="s">
        <v>249</v>
      </c>
      <c r="D172" s="2" t="s">
        <v>277</v>
      </c>
      <c r="E172" t="s">
        <v>277</v>
      </c>
      <c r="F172" t="s">
        <v>277</v>
      </c>
      <c r="G172" t="s">
        <v>277</v>
      </c>
      <c r="H172" t="s">
        <v>277</v>
      </c>
      <c r="I172" t="s">
        <v>277</v>
      </c>
      <c r="J172" t="s">
        <v>277</v>
      </c>
      <c r="K172" s="3">
        <v>465039</v>
      </c>
    </row>
    <row r="173" spans="1:12">
      <c r="C173" s="2" t="s">
        <v>250</v>
      </c>
      <c r="D173" s="2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</row>
    <row r="174" spans="1:12">
      <c r="A174" s="1">
        <v>18135325</v>
      </c>
      <c r="D174" s="2" t="s">
        <v>286</v>
      </c>
      <c r="E174" t="s">
        <v>304</v>
      </c>
      <c r="F174" t="s">
        <v>315</v>
      </c>
      <c r="G174" t="s">
        <v>329</v>
      </c>
      <c r="H174" t="s">
        <v>340</v>
      </c>
      <c r="I174" t="s">
        <v>355</v>
      </c>
      <c r="J174" t="s">
        <v>374</v>
      </c>
      <c r="K174" s="3">
        <v>1.15666873E+16</v>
      </c>
    </row>
    <row r="175" spans="1:12">
      <c r="C175" s="2" t="s">
        <v>251</v>
      </c>
    </row>
    <row r="176" spans="1:12">
      <c r="B176" s="2" t="s">
        <v>73</v>
      </c>
      <c r="C176" s="2" t="s">
        <v>252</v>
      </c>
    </row>
    <row r="177" spans="2:4">
      <c r="B177" s="2" t="s">
        <v>74</v>
      </c>
      <c r="C177" s="2" t="s">
        <v>253</v>
      </c>
    </row>
    <row r="178" spans="2:4">
      <c r="B178" s="2" t="s">
        <v>75</v>
      </c>
      <c r="C178" s="2" t="s">
        <v>253</v>
      </c>
    </row>
    <row r="179" spans="2:4">
      <c r="B179" s="2" t="s">
        <v>76</v>
      </c>
      <c r="C179" s="2" t="s">
        <v>254</v>
      </c>
    </row>
    <row r="180" spans="2:4">
      <c r="B180" s="2" t="s">
        <v>77</v>
      </c>
      <c r="C180" s="2" t="s">
        <v>255</v>
      </c>
    </row>
    <row r="181" spans="2:4">
      <c r="B181" s="2" t="s">
        <v>10</v>
      </c>
    </row>
    <row r="182" spans="2:4">
      <c r="C182" s="2" t="s">
        <v>256</v>
      </c>
      <c r="D182" s="2" t="s">
        <v>77</v>
      </c>
    </row>
    <row r="183" spans="2:4">
      <c r="C183" s="2" t="s">
        <v>257</v>
      </c>
      <c r="D183" s="2" t="s">
        <v>287</v>
      </c>
    </row>
    <row r="184" spans="2:4">
      <c r="C184" s="2" t="s">
        <v>258</v>
      </c>
      <c r="D184" s="2" t="s">
        <v>288</v>
      </c>
    </row>
    <row r="185" spans="2:4">
      <c r="B185" s="2" t="s">
        <v>78</v>
      </c>
      <c r="C185" s="2" t="s">
        <v>259</v>
      </c>
      <c r="D185" s="2" t="s">
        <v>289</v>
      </c>
    </row>
    <row r="186" spans="2:4">
      <c r="B186" s="2" t="s">
        <v>78</v>
      </c>
      <c r="C186" s="2" t="s">
        <v>260</v>
      </c>
      <c r="D186" s="2" t="s">
        <v>289</v>
      </c>
    </row>
    <row r="187" spans="2:4">
      <c r="B187" s="2" t="s">
        <v>79</v>
      </c>
      <c r="C187" s="2" t="s">
        <v>261</v>
      </c>
      <c r="D187" s="2" t="s">
        <v>290</v>
      </c>
    </row>
    <row r="188" spans="2:4">
      <c r="B188" s="2" t="s">
        <v>80</v>
      </c>
      <c r="C188" s="2" t="s">
        <v>262</v>
      </c>
      <c r="D188" s="2" t="s">
        <v>291</v>
      </c>
    </row>
    <row r="189" spans="2:4">
      <c r="B189" s="2" t="s">
        <v>81</v>
      </c>
      <c r="C189" s="2" t="s">
        <v>263</v>
      </c>
      <c r="D189" s="2" t="s">
        <v>292</v>
      </c>
    </row>
    <row r="190" spans="2:4">
      <c r="C190" s="2" t="s">
        <v>264</v>
      </c>
    </row>
    <row r="191" spans="2:4">
      <c r="C191" s="2" t="s">
        <v>265</v>
      </c>
    </row>
    <row r="192" spans="2:4">
      <c r="C192" s="2" t="s">
        <v>266</v>
      </c>
    </row>
    <row r="193" spans="1:12">
      <c r="C193" s="2" t="s">
        <v>267</v>
      </c>
    </row>
    <row r="194" spans="1:12">
      <c r="B194" s="2" t="s">
        <v>1</v>
      </c>
      <c r="C194" s="2" t="s">
        <v>268</v>
      </c>
      <c r="D194" s="2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</row>
    <row r="195" spans="1:12">
      <c r="A195" s="1">
        <v>0</v>
      </c>
      <c r="B195" s="2" t="s">
        <v>82</v>
      </c>
      <c r="C195" s="2" t="s">
        <v>269</v>
      </c>
    </row>
    <row r="196" spans="1:12">
      <c r="A196" s="1">
        <v>0</v>
      </c>
      <c r="B196" s="2" t="s">
        <v>82</v>
      </c>
      <c r="C196" s="2" t="s">
        <v>270</v>
      </c>
    </row>
    <row r="197" spans="1:12">
      <c r="A197" s="1">
        <v>0</v>
      </c>
      <c r="B197" s="2" t="s">
        <v>82</v>
      </c>
      <c r="C197" s="2" t="s">
        <v>271</v>
      </c>
    </row>
    <row r="198" spans="1:12">
      <c r="A198" s="1">
        <v>25000</v>
      </c>
      <c r="B198" s="2" t="s">
        <v>83</v>
      </c>
      <c r="C198" s="2" t="s">
        <v>272</v>
      </c>
      <c r="D198" s="2" t="s">
        <v>282</v>
      </c>
      <c r="E198" t="s">
        <v>283</v>
      </c>
      <c r="F198" t="s">
        <v>283</v>
      </c>
      <c r="G198" t="s">
        <v>283</v>
      </c>
    </row>
    <row r="199" spans="1:12">
      <c r="A199" s="1">
        <v>0</v>
      </c>
      <c r="C199" s="2" t="s">
        <v>273</v>
      </c>
    </row>
    <row r="200" spans="1:12">
      <c r="A200" s="1">
        <v>302000</v>
      </c>
      <c r="B200" s="2" t="s">
        <v>84</v>
      </c>
      <c r="C200" s="2" t="s">
        <v>274</v>
      </c>
      <c r="D200" s="2" t="s">
        <v>293</v>
      </c>
      <c r="E200" t="s">
        <v>305</v>
      </c>
      <c r="F200" t="s">
        <v>305</v>
      </c>
      <c r="G200" t="s">
        <v>305</v>
      </c>
    </row>
    <row r="201" spans="1:12">
      <c r="A201" s="1">
        <v>102000</v>
      </c>
      <c r="B201" s="2" t="s">
        <v>84</v>
      </c>
      <c r="C201" s="2" t="s">
        <v>275</v>
      </c>
      <c r="D201" s="2" t="s">
        <v>294</v>
      </c>
      <c r="E201" t="s">
        <v>306</v>
      </c>
      <c r="F201" t="s">
        <v>306</v>
      </c>
      <c r="G201" t="s">
        <v>306</v>
      </c>
    </row>
    <row r="202" spans="1:12">
      <c r="A202" s="1">
        <v>0</v>
      </c>
      <c r="B202" s="2" t="s">
        <v>85</v>
      </c>
      <c r="C202" s="2" t="s">
        <v>172</v>
      </c>
    </row>
    <row r="203" spans="1:12">
      <c r="A203" s="1">
        <f>SUBTOTAL(109,[Total])</f>
        <v>0</v>
      </c>
      <c r="C203" s="2" t="s">
        <v>276</v>
      </c>
      <c r="D203" s="2" t="s">
        <v>295</v>
      </c>
      <c r="E203" t="s">
        <v>307</v>
      </c>
      <c r="F203" t="s">
        <v>307</v>
      </c>
      <c r="G203" t="s">
        <v>307</v>
      </c>
      <c r="H203" t="s">
        <v>277</v>
      </c>
      <c r="I203" t="s">
        <v>277</v>
      </c>
      <c r="J203" t="s">
        <v>277</v>
      </c>
      <c r="K203" s="3">
        <f>SUBTOTAL(109,[2025-07-01 00:00:00])</f>
        <v>0</v>
      </c>
      <c r="L203" s="3">
        <f>SUBTOTAL(109,[2025-08-01 00:00:00])</f>
        <v>0</v>
      </c>
    </row>
  </sheetData>
  <autoFilter ref="A1:L203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3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1.7109375" style="2" customWidth="1"/>
    <col min="2" max="2" width="23.7109375" style="3" customWidth="1"/>
    <col min="3" max="3" width="51.7109375" style="2" customWidth="1"/>
    <col min="4" max="4" width="11.7109375" style="3" customWidth="1"/>
    <col min="5" max="6" width="22.7109375" style="3" customWidth="1"/>
    <col min="7" max="7" width="10.7109375" style="3" customWidth="1"/>
    <col min="8" max="8" width="11.7109375" style="3" customWidth="1"/>
    <col min="9" max="9" width="14.7109375" style="3" customWidth="1"/>
    <col min="10" max="10" width="11.7109375" style="3" customWidth="1"/>
    <col min="11" max="11" width="23.7109375" style="3" customWidth="1"/>
    <col min="12" max="15" width="11.7109375" style="3" customWidth="1"/>
    <col min="16" max="16" width="23.7109375" style="3" customWidth="1"/>
    <col min="17" max="22" width="11.7109375" style="3" customWidth="1"/>
    <col min="23" max="23" width="19.7109375" style="3" customWidth="1"/>
    <col min="24" max="24" width="10.7109375" style="3" customWidth="1"/>
    <col min="25" max="27" width="19.7109375" style="3" customWidth="1"/>
    <col min="28" max="31" width="10.7109375" style="3" customWidth="1"/>
    <col min="32" max="32" width="13.7109375" style="3" customWidth="1"/>
    <col min="33" max="47" width="10.7109375" style="3" customWidth="1"/>
  </cols>
  <sheetData>
    <row r="1" spans="1:47">
      <c r="A1" s="2" t="s">
        <v>375</v>
      </c>
      <c r="B1" s="3" t="s">
        <v>376</v>
      </c>
      <c r="C1" s="2" t="s">
        <v>377</v>
      </c>
      <c r="D1" s="3" t="s">
        <v>378</v>
      </c>
      <c r="E1" s="3" t="s">
        <v>379</v>
      </c>
      <c r="F1" s="3" t="s">
        <v>380</v>
      </c>
      <c r="G1" s="3" t="s">
        <v>381</v>
      </c>
      <c r="H1" s="3" t="s">
        <v>382</v>
      </c>
      <c r="I1" s="3" t="s">
        <v>383</v>
      </c>
      <c r="J1" s="3" t="s">
        <v>384</v>
      </c>
      <c r="K1" s="3" t="s">
        <v>385</v>
      </c>
      <c r="L1" s="3" t="s">
        <v>386</v>
      </c>
      <c r="M1" s="3" t="s">
        <v>387</v>
      </c>
      <c r="N1" s="3" t="s">
        <v>388</v>
      </c>
      <c r="O1" s="3" t="s">
        <v>389</v>
      </c>
      <c r="P1" s="3" t="s">
        <v>390</v>
      </c>
      <c r="Q1" s="3" t="s">
        <v>391</v>
      </c>
      <c r="R1" s="3" t="s">
        <v>392</v>
      </c>
      <c r="S1" s="3" t="s">
        <v>393</v>
      </c>
      <c r="T1" s="3" t="s">
        <v>394</v>
      </c>
      <c r="U1" s="3" t="s">
        <v>395</v>
      </c>
      <c r="V1" s="3" t="s">
        <v>396</v>
      </c>
      <c r="W1" s="3" t="s">
        <v>397</v>
      </c>
      <c r="X1" s="3" t="s">
        <v>398</v>
      </c>
      <c r="Y1" s="3" t="s">
        <v>399</v>
      </c>
      <c r="Z1" s="3" t="s">
        <v>400</v>
      </c>
      <c r="AA1" s="3" t="s">
        <v>401</v>
      </c>
      <c r="AB1" s="3" t="s">
        <v>402</v>
      </c>
      <c r="AC1" s="3" t="s">
        <v>403</v>
      </c>
      <c r="AD1" s="3" t="s">
        <v>404</v>
      </c>
      <c r="AE1" s="3" t="s">
        <v>405</v>
      </c>
      <c r="AF1" s="3" t="s">
        <v>406</v>
      </c>
      <c r="AG1" s="3" t="s">
        <v>407</v>
      </c>
      <c r="AH1" s="3" t="s">
        <v>408</v>
      </c>
      <c r="AI1" s="3" t="s">
        <v>409</v>
      </c>
      <c r="AJ1" s="3" t="s">
        <v>410</v>
      </c>
      <c r="AK1" s="3" t="s">
        <v>411</v>
      </c>
      <c r="AL1" s="3" t="s">
        <v>412</v>
      </c>
      <c r="AM1" s="3" t="s">
        <v>413</v>
      </c>
      <c r="AN1" s="3" t="s">
        <v>414</v>
      </c>
      <c r="AO1" s="3" t="s">
        <v>415</v>
      </c>
      <c r="AP1" s="3" t="s">
        <v>416</v>
      </c>
      <c r="AQ1" s="3" t="s">
        <v>417</v>
      </c>
      <c r="AR1" s="3" t="s">
        <v>418</v>
      </c>
      <c r="AS1" s="3" t="s">
        <v>419</v>
      </c>
      <c r="AT1" s="3" t="s">
        <v>420</v>
      </c>
      <c r="AU1" s="3" t="s">
        <v>421</v>
      </c>
    </row>
    <row r="2" spans="1:47">
      <c r="A2" s="2" t="s">
        <v>422</v>
      </c>
      <c r="B2" s="3">
        <v>2.4874832E+16</v>
      </c>
      <c r="C2" s="2" t="s">
        <v>451</v>
      </c>
      <c r="D2" s="3">
        <v>1554677</v>
      </c>
      <c r="E2" s="3">
        <v>1554677</v>
      </c>
      <c r="F2" s="3">
        <v>1554677</v>
      </c>
      <c r="G2" s="3">
        <v>1554677</v>
      </c>
      <c r="H2" s="3">
        <v>1554677</v>
      </c>
      <c r="I2" s="3">
        <v>1554677</v>
      </c>
      <c r="J2" s="3">
        <v>1554677</v>
      </c>
      <c r="K2" s="3">
        <v>1554677</v>
      </c>
      <c r="L2" s="3">
        <v>1554677</v>
      </c>
      <c r="M2" s="3">
        <v>1554677</v>
      </c>
      <c r="N2" s="3">
        <v>1554677</v>
      </c>
      <c r="O2" s="3">
        <v>1554677</v>
      </c>
      <c r="P2" s="3">
        <v>1554677</v>
      </c>
      <c r="Q2" s="3">
        <v>1554677</v>
      </c>
      <c r="R2" s="3">
        <v>1554677</v>
      </c>
      <c r="S2" s="3">
        <v>1554677</v>
      </c>
    </row>
    <row r="3" spans="1:47">
      <c r="A3" s="2" t="s">
        <v>423</v>
      </c>
      <c r="B3" s="3">
        <v>1119366</v>
      </c>
      <c r="C3" s="2" t="s">
        <v>452</v>
      </c>
      <c r="D3" s="3">
        <v>124374</v>
      </c>
      <c r="E3" s="3">
        <v>124374</v>
      </c>
      <c r="F3" s="3">
        <v>124374</v>
      </c>
      <c r="G3" s="3">
        <v>124374</v>
      </c>
      <c r="H3" s="3">
        <v>124374</v>
      </c>
      <c r="I3" s="3">
        <v>124374</v>
      </c>
      <c r="J3" s="3">
        <v>124374</v>
      </c>
      <c r="K3" s="3">
        <v>124374</v>
      </c>
      <c r="L3" s="3">
        <v>124374</v>
      </c>
    </row>
    <row r="4" spans="1:47">
      <c r="A4" s="2" t="s">
        <v>424</v>
      </c>
      <c r="B4" s="3">
        <v>34457592</v>
      </c>
      <c r="C4" s="2" t="s">
        <v>453</v>
      </c>
      <c r="D4" s="3">
        <v>10443174</v>
      </c>
      <c r="E4" s="3">
        <v>10443174</v>
      </c>
      <c r="F4" s="3">
        <v>10443174</v>
      </c>
    </row>
    <row r="5" spans="1:47">
      <c r="A5" s="2" t="s">
        <v>425</v>
      </c>
      <c r="B5" s="3">
        <v>3132598</v>
      </c>
      <c r="C5" s="2" t="s">
        <v>454</v>
      </c>
      <c r="D5" s="3">
        <v>1566299</v>
      </c>
      <c r="E5" s="3">
        <v>1566299</v>
      </c>
    </row>
    <row r="6" spans="1:47">
      <c r="A6" s="2" t="s">
        <v>426</v>
      </c>
      <c r="B6" s="3">
        <v>244314</v>
      </c>
      <c r="C6" s="2" t="s">
        <v>455</v>
      </c>
      <c r="D6" s="3">
        <v>40719</v>
      </c>
      <c r="E6" s="3">
        <v>40719</v>
      </c>
      <c r="F6" s="3">
        <v>40719</v>
      </c>
      <c r="G6" s="3">
        <v>40719</v>
      </c>
      <c r="H6" s="3">
        <v>40719</v>
      </c>
      <c r="I6" s="3">
        <v>40719</v>
      </c>
    </row>
    <row r="7" spans="1:47">
      <c r="A7" s="2" t="s">
        <v>427</v>
      </c>
      <c r="B7" s="3">
        <v>10368</v>
      </c>
      <c r="C7" s="2" t="s">
        <v>456</v>
      </c>
      <c r="D7" s="3">
        <v>5184</v>
      </c>
      <c r="E7" s="3">
        <v>5184</v>
      </c>
    </row>
    <row r="8" spans="1:47">
      <c r="A8" s="2" t="s">
        <v>428</v>
      </c>
      <c r="B8" s="3">
        <v>7375505199999997</v>
      </c>
      <c r="C8" s="2" t="s">
        <v>457</v>
      </c>
      <c r="D8" s="3">
        <v>1204307</v>
      </c>
      <c r="E8" s="3">
        <v>1204307</v>
      </c>
      <c r="F8" s="3">
        <v>1604307</v>
      </c>
      <c r="G8" s="3">
        <v>1604307</v>
      </c>
      <c r="H8" s="3">
        <v>1604307</v>
      </c>
      <c r="I8" s="3">
        <v>1604307</v>
      </c>
      <c r="J8" s="3">
        <v>1604307</v>
      </c>
      <c r="K8" s="3">
        <v>1604307</v>
      </c>
      <c r="L8" s="3">
        <v>1604307</v>
      </c>
      <c r="M8" s="3">
        <v>1604307</v>
      </c>
      <c r="N8" s="3">
        <v>1604307</v>
      </c>
      <c r="O8" s="3">
        <v>1604307</v>
      </c>
      <c r="P8" s="3">
        <v>1604307</v>
      </c>
      <c r="Q8" s="3">
        <v>1604307</v>
      </c>
      <c r="R8" s="3">
        <v>2204307</v>
      </c>
      <c r="S8" s="3">
        <v>2204307</v>
      </c>
      <c r="T8" s="3">
        <v>2204307</v>
      </c>
      <c r="U8" s="3">
        <v>2204307</v>
      </c>
      <c r="V8" s="3">
        <v>2204307</v>
      </c>
      <c r="W8" s="3">
        <v>2204307</v>
      </c>
      <c r="X8" s="3">
        <v>2204307</v>
      </c>
      <c r="Y8" s="3">
        <v>2204307</v>
      </c>
      <c r="Z8" s="3">
        <v>2204307</v>
      </c>
      <c r="AA8" s="3">
        <v>2204307</v>
      </c>
      <c r="AB8" s="3">
        <v>2204307</v>
      </c>
      <c r="AC8" s="3">
        <v>2204307</v>
      </c>
      <c r="AD8" s="3">
        <v>2204307</v>
      </c>
      <c r="AE8" s="3">
        <v>2604307</v>
      </c>
      <c r="AF8" s="3">
        <v>2604307</v>
      </c>
      <c r="AG8" s="3">
        <v>2604307</v>
      </c>
      <c r="AH8" s="3">
        <v>2604307</v>
      </c>
      <c r="AI8" s="3">
        <v>2604307</v>
      </c>
      <c r="AJ8" s="3">
        <v>2604307</v>
      </c>
      <c r="AK8" s="3">
        <v>2604307</v>
      </c>
      <c r="AL8" s="3">
        <v>2604307</v>
      </c>
      <c r="AM8" s="3">
        <v>2604307</v>
      </c>
    </row>
    <row r="9" spans="1:47">
      <c r="A9" s="2" t="s">
        <v>429</v>
      </c>
      <c r="B9" s="3">
        <v>4.0710552E+16</v>
      </c>
      <c r="C9" s="2" t="s">
        <v>458</v>
      </c>
      <c r="D9" s="3">
        <v>6785092</v>
      </c>
      <c r="E9" s="3">
        <v>6785092</v>
      </c>
      <c r="F9" s="3">
        <v>6785092</v>
      </c>
      <c r="G9" s="3">
        <v>6785092</v>
      </c>
      <c r="H9" s="3">
        <v>6785092</v>
      </c>
      <c r="I9" s="3">
        <v>6785092</v>
      </c>
    </row>
    <row r="10" spans="1:47">
      <c r="A10" s="2" t="s">
        <v>430</v>
      </c>
      <c r="B10" s="3">
        <v>61841051</v>
      </c>
      <c r="C10" s="2" t="s">
        <v>459</v>
      </c>
      <c r="D10" s="3">
        <v>2378551</v>
      </c>
      <c r="E10" s="3">
        <v>23785</v>
      </c>
      <c r="F10" s="3">
        <v>23785</v>
      </c>
      <c r="G10" s="3">
        <v>23785</v>
      </c>
      <c r="H10" s="3">
        <v>23785</v>
      </c>
      <c r="I10" s="3">
        <v>23785</v>
      </c>
      <c r="J10" s="3">
        <v>23785</v>
      </c>
      <c r="K10" s="3">
        <v>23785</v>
      </c>
      <c r="L10" s="3">
        <v>23785</v>
      </c>
      <c r="M10" s="3">
        <v>23785</v>
      </c>
      <c r="N10" s="3">
        <v>23785</v>
      </c>
      <c r="O10" s="3">
        <v>23785</v>
      </c>
      <c r="P10" s="3">
        <v>23785</v>
      </c>
      <c r="Q10" s="3">
        <v>23785</v>
      </c>
      <c r="R10" s="3">
        <v>23785</v>
      </c>
      <c r="S10" s="3">
        <v>23785</v>
      </c>
      <c r="T10" s="3">
        <v>23785</v>
      </c>
      <c r="U10" s="3">
        <v>23785</v>
      </c>
      <c r="V10" s="3">
        <v>23785</v>
      </c>
      <c r="W10" s="3">
        <v>23785</v>
      </c>
      <c r="X10" s="3">
        <v>23785</v>
      </c>
      <c r="Y10" s="3">
        <v>23785</v>
      </c>
      <c r="Z10" s="3">
        <v>23785</v>
      </c>
      <c r="AA10" s="3">
        <v>23785</v>
      </c>
      <c r="AB10" s="3">
        <v>23785</v>
      </c>
      <c r="AC10" s="3">
        <v>23785</v>
      </c>
    </row>
    <row r="11" spans="1:47">
      <c r="A11" s="2" t="s">
        <v>431</v>
      </c>
      <c r="B11" s="3">
        <v>245258</v>
      </c>
      <c r="C11" s="2" t="s">
        <v>460</v>
      </c>
      <c r="D11" s="3">
        <v>245258</v>
      </c>
    </row>
    <row r="12" spans="1:47">
      <c r="A12" s="2" t="s">
        <v>432</v>
      </c>
      <c r="C12" s="2" t="s">
        <v>461</v>
      </c>
    </row>
    <row r="13" spans="1:47">
      <c r="A13" s="2" t="s">
        <v>433</v>
      </c>
      <c r="C13" s="2" t="s">
        <v>462</v>
      </c>
    </row>
    <row r="14" spans="1:47">
      <c r="A14" s="2" t="s">
        <v>434</v>
      </c>
      <c r="B14" s="3">
        <v>72910644</v>
      </c>
      <c r="C14" s="2" t="s">
        <v>463</v>
      </c>
      <c r="D14" s="3">
        <v>3837444</v>
      </c>
      <c r="E14" s="3">
        <v>38374</v>
      </c>
      <c r="F14" s="3">
        <v>38374</v>
      </c>
      <c r="G14" s="3">
        <v>38374</v>
      </c>
      <c r="H14" s="3">
        <v>38374</v>
      </c>
      <c r="I14" s="3">
        <v>38374</v>
      </c>
      <c r="J14" s="3">
        <v>38374</v>
      </c>
      <c r="K14" s="3">
        <v>38374</v>
      </c>
      <c r="L14" s="3">
        <v>38374</v>
      </c>
      <c r="M14" s="3">
        <v>38374</v>
      </c>
      <c r="N14" s="3">
        <v>38374</v>
      </c>
      <c r="O14" s="3">
        <v>38374</v>
      </c>
      <c r="P14" s="3">
        <v>38374</v>
      </c>
      <c r="Q14" s="3">
        <v>38374</v>
      </c>
      <c r="R14" s="3">
        <v>38374</v>
      </c>
      <c r="S14" s="3">
        <v>38374</v>
      </c>
      <c r="T14" s="3">
        <v>38374</v>
      </c>
      <c r="U14" s="3">
        <v>38374</v>
      </c>
      <c r="V14" s="3">
        <v>38374</v>
      </c>
    </row>
    <row r="15" spans="1:47">
      <c r="A15" s="2" t="s">
        <v>435</v>
      </c>
      <c r="B15" s="3">
        <v>48610593</v>
      </c>
      <c r="C15" s="2" t="s">
        <v>464</v>
      </c>
      <c r="D15" s="3">
        <v>2113593</v>
      </c>
      <c r="E15" s="3">
        <v>21135</v>
      </c>
      <c r="F15" s="3">
        <v>21135</v>
      </c>
      <c r="G15" s="3">
        <v>21135</v>
      </c>
      <c r="H15" s="3">
        <v>21135</v>
      </c>
      <c r="I15" s="3">
        <v>21135</v>
      </c>
      <c r="J15" s="3">
        <v>21135</v>
      </c>
      <c r="K15" s="3">
        <v>21135</v>
      </c>
      <c r="L15" s="3">
        <v>21135</v>
      </c>
      <c r="M15" s="3">
        <v>21135</v>
      </c>
      <c r="N15" s="3">
        <v>21135</v>
      </c>
      <c r="O15" s="3">
        <v>21135</v>
      </c>
      <c r="P15" s="3">
        <v>21135</v>
      </c>
      <c r="Q15" s="3">
        <v>21135</v>
      </c>
      <c r="R15" s="3">
        <v>21135</v>
      </c>
      <c r="S15" s="3">
        <v>21135</v>
      </c>
      <c r="T15" s="3">
        <v>21135</v>
      </c>
      <c r="U15" s="3">
        <v>21135</v>
      </c>
      <c r="V15" s="3">
        <v>21135</v>
      </c>
      <c r="W15" s="3">
        <v>21135</v>
      </c>
      <c r="X15" s="3">
        <v>21135</v>
      </c>
      <c r="Y15" s="3">
        <v>21135</v>
      </c>
      <c r="Z15" s="3">
        <v>21135</v>
      </c>
    </row>
    <row r="16" spans="1:47">
      <c r="A16" s="2" t="s">
        <v>436</v>
      </c>
      <c r="B16" s="3">
        <v>5130360000000002</v>
      </c>
      <c r="C16" s="2" t="s">
        <v>465</v>
      </c>
      <c r="D16" s="3">
        <v>213765</v>
      </c>
      <c r="E16" s="3">
        <v>213765</v>
      </c>
      <c r="F16" s="3">
        <v>213765</v>
      </c>
      <c r="G16" s="3">
        <v>213765</v>
      </c>
      <c r="H16" s="3">
        <v>213765</v>
      </c>
      <c r="I16" s="3">
        <v>213765</v>
      </c>
      <c r="J16" s="3">
        <v>213765</v>
      </c>
      <c r="K16" s="3">
        <v>213765</v>
      </c>
      <c r="L16" s="3">
        <v>213765</v>
      </c>
      <c r="M16" s="3">
        <v>213765</v>
      </c>
      <c r="N16" s="3">
        <v>213765</v>
      </c>
      <c r="O16" s="3">
        <v>213765</v>
      </c>
      <c r="P16" s="3">
        <v>213765</v>
      </c>
      <c r="Q16" s="3">
        <v>213765</v>
      </c>
      <c r="R16" s="3">
        <v>213765</v>
      </c>
      <c r="S16" s="3">
        <v>213765</v>
      </c>
      <c r="T16" s="3">
        <v>213765</v>
      </c>
      <c r="U16" s="3">
        <v>213765</v>
      </c>
      <c r="V16" s="3">
        <v>213765</v>
      </c>
      <c r="W16" s="3">
        <v>213765</v>
      </c>
      <c r="X16" s="3">
        <v>213765</v>
      </c>
      <c r="Y16" s="3">
        <v>213765</v>
      </c>
      <c r="Z16" s="3">
        <v>213765</v>
      </c>
      <c r="AA16" s="3">
        <v>213765</v>
      </c>
    </row>
    <row r="17" spans="1:47">
      <c r="A17" s="2" t="s">
        <v>437</v>
      </c>
      <c r="B17" s="3">
        <v>885897</v>
      </c>
      <c r="C17" s="2" t="s">
        <v>466</v>
      </c>
      <c r="D17" s="3">
        <v>1476495</v>
      </c>
      <c r="E17" s="3">
        <v>1476495</v>
      </c>
      <c r="F17" s="3">
        <v>1476495</v>
      </c>
      <c r="G17" s="3">
        <v>1476495</v>
      </c>
      <c r="H17" s="3">
        <v>1476495</v>
      </c>
      <c r="I17" s="3">
        <v>1476495</v>
      </c>
    </row>
    <row r="18" spans="1:47">
      <c r="A18" s="2" t="s">
        <v>438</v>
      </c>
      <c r="B18" s="3">
        <v>180000</v>
      </c>
      <c r="C18" s="2" t="s">
        <v>467</v>
      </c>
      <c r="D18" s="3">
        <v>5000</v>
      </c>
      <c r="E18" s="3">
        <v>5000</v>
      </c>
      <c r="F18" s="3">
        <v>5000</v>
      </c>
      <c r="G18" s="3">
        <v>5000</v>
      </c>
      <c r="H18" s="3">
        <v>5000</v>
      </c>
      <c r="I18" s="3">
        <v>5000</v>
      </c>
      <c r="J18" s="3">
        <v>5000</v>
      </c>
      <c r="K18" s="3">
        <v>5000</v>
      </c>
      <c r="L18" s="3">
        <v>5000</v>
      </c>
      <c r="M18" s="3">
        <v>5000</v>
      </c>
      <c r="N18" s="3">
        <v>5000</v>
      </c>
      <c r="O18" s="3">
        <v>5000</v>
      </c>
      <c r="P18" s="3">
        <v>5000</v>
      </c>
      <c r="Q18" s="3">
        <v>5000</v>
      </c>
      <c r="R18" s="3">
        <v>5000</v>
      </c>
      <c r="S18" s="3">
        <v>5000</v>
      </c>
      <c r="T18" s="3">
        <v>5000</v>
      </c>
      <c r="U18" s="3">
        <v>5000</v>
      </c>
      <c r="V18" s="3">
        <v>5000</v>
      </c>
      <c r="W18" s="3">
        <v>5000</v>
      </c>
      <c r="X18" s="3">
        <v>5000</v>
      </c>
      <c r="Y18" s="3">
        <v>5000</v>
      </c>
      <c r="Z18" s="3">
        <v>5000</v>
      </c>
      <c r="AA18" s="3">
        <v>5000</v>
      </c>
      <c r="AB18" s="3">
        <v>5000</v>
      </c>
      <c r="AC18" s="3">
        <v>5000</v>
      </c>
      <c r="AD18" s="3">
        <v>5000</v>
      </c>
      <c r="AE18" s="3">
        <v>5000</v>
      </c>
      <c r="AF18" s="3">
        <v>5000</v>
      </c>
      <c r="AG18" s="3">
        <v>5000</v>
      </c>
      <c r="AH18" s="3">
        <v>5000</v>
      </c>
      <c r="AI18" s="3">
        <v>5000</v>
      </c>
      <c r="AJ18" s="3">
        <v>5000</v>
      </c>
      <c r="AK18" s="3">
        <v>5000</v>
      </c>
      <c r="AL18" s="3">
        <v>5000</v>
      </c>
      <c r="AM18" s="3">
        <v>5000</v>
      </c>
      <c r="AN18" s="3">
        <v>5000</v>
      </c>
      <c r="AO18" s="3">
        <v>5000</v>
      </c>
      <c r="AP18" s="3">
        <v>5000</v>
      </c>
      <c r="AQ18" s="3">
        <v>5000</v>
      </c>
      <c r="AR18" s="3">
        <v>5000</v>
      </c>
    </row>
    <row r="19" spans="1:47">
      <c r="A19" s="2" t="s">
        <v>439</v>
      </c>
      <c r="B19" s="3">
        <v>169800</v>
      </c>
      <c r="C19" s="2" t="s">
        <v>468</v>
      </c>
      <c r="D19" s="3">
        <v>7075</v>
      </c>
      <c r="E19" s="3">
        <v>7075</v>
      </c>
      <c r="F19" s="3">
        <v>7075</v>
      </c>
      <c r="G19" s="3">
        <v>7075</v>
      </c>
      <c r="H19" s="3">
        <v>7075</v>
      </c>
      <c r="I19" s="3">
        <v>7075</v>
      </c>
      <c r="J19" s="3">
        <v>7075</v>
      </c>
      <c r="K19" s="3">
        <v>7075</v>
      </c>
      <c r="L19" s="3">
        <v>7075</v>
      </c>
      <c r="M19" s="3">
        <v>7075</v>
      </c>
      <c r="N19" s="3">
        <v>7075</v>
      </c>
      <c r="O19" s="3">
        <v>7075</v>
      </c>
      <c r="P19" s="3">
        <v>7075</v>
      </c>
      <c r="Q19" s="3">
        <v>7075</v>
      </c>
      <c r="R19" s="3">
        <v>7075</v>
      </c>
      <c r="S19" s="3">
        <v>7075</v>
      </c>
      <c r="T19" s="3">
        <v>7075</v>
      </c>
      <c r="U19" s="3">
        <v>7075</v>
      </c>
      <c r="V19" s="3">
        <v>7075</v>
      </c>
      <c r="W19" s="3">
        <v>7075</v>
      </c>
      <c r="X19" s="3">
        <v>7075</v>
      </c>
      <c r="Y19" s="3">
        <v>7075</v>
      </c>
      <c r="Z19" s="3">
        <v>7075</v>
      </c>
      <c r="AA19" s="3">
        <v>7075</v>
      </c>
    </row>
    <row r="20" spans="1:47">
      <c r="A20" s="2" t="s">
        <v>440</v>
      </c>
      <c r="B20" s="3">
        <v>93000</v>
      </c>
      <c r="C20" s="2" t="s">
        <v>469</v>
      </c>
      <c r="D20" s="3">
        <v>3000</v>
      </c>
      <c r="E20" s="3">
        <v>3000</v>
      </c>
      <c r="F20" s="3">
        <v>3000</v>
      </c>
      <c r="G20" s="3">
        <v>3000</v>
      </c>
      <c r="H20" s="3">
        <v>3000</v>
      </c>
      <c r="I20" s="3">
        <v>3000</v>
      </c>
      <c r="J20" s="3">
        <v>3000</v>
      </c>
      <c r="K20" s="3">
        <v>3000</v>
      </c>
      <c r="L20" s="3">
        <v>3000</v>
      </c>
      <c r="M20" s="3">
        <v>3000</v>
      </c>
      <c r="N20" s="3">
        <v>3000</v>
      </c>
      <c r="O20" s="3">
        <v>3000</v>
      </c>
      <c r="P20" s="3">
        <v>3000</v>
      </c>
      <c r="Q20" s="3">
        <v>3000</v>
      </c>
      <c r="R20" s="3">
        <v>3000</v>
      </c>
      <c r="S20" s="3">
        <v>3000</v>
      </c>
      <c r="T20" s="3">
        <v>3000</v>
      </c>
      <c r="U20" s="3">
        <v>3000</v>
      </c>
      <c r="V20" s="3">
        <v>3000</v>
      </c>
      <c r="W20" s="3">
        <v>3000</v>
      </c>
      <c r="X20" s="3">
        <v>3000</v>
      </c>
      <c r="Y20" s="3">
        <v>3000</v>
      </c>
      <c r="Z20" s="3">
        <v>3000</v>
      </c>
      <c r="AA20" s="3">
        <v>3000</v>
      </c>
    </row>
    <row r="21" spans="1:47">
      <c r="A21" s="2" t="s">
        <v>441</v>
      </c>
      <c r="B21" s="3">
        <v>5600</v>
      </c>
      <c r="C21" s="2" t="s">
        <v>470</v>
      </c>
      <c r="D21" s="3">
        <v>5600</v>
      </c>
    </row>
    <row r="22" spans="1:47">
      <c r="A22" s="2" t="s">
        <v>442</v>
      </c>
      <c r="B22" s="3">
        <v>54400</v>
      </c>
      <c r="C22" s="2" t="s">
        <v>471</v>
      </c>
      <c r="D22" s="3">
        <v>54400</v>
      </c>
    </row>
    <row r="23" spans="1:47">
      <c r="A23" s="2" t="s">
        <v>443</v>
      </c>
      <c r="B23" s="3">
        <v>40435286</v>
      </c>
      <c r="C23" s="2" t="s">
        <v>471</v>
      </c>
      <c r="D23" s="3">
        <v>40435286</v>
      </c>
    </row>
    <row r="24" spans="1:47">
      <c r="A24" s="2" t="s">
        <v>444</v>
      </c>
      <c r="C24" s="2" t="s">
        <v>472</v>
      </c>
      <c r="D24" s="3">
        <v>3636</v>
      </c>
      <c r="E24" s="3">
        <v>3636</v>
      </c>
      <c r="F24" s="3">
        <v>3636</v>
      </c>
      <c r="G24" s="3">
        <v>3636</v>
      </c>
      <c r="H24" s="3">
        <v>3636</v>
      </c>
    </row>
    <row r="25" spans="1:47">
      <c r="A25" s="2" t="s">
        <v>445</v>
      </c>
      <c r="B25" s="3">
        <v>388888</v>
      </c>
      <c r="C25" s="2" t="s">
        <v>473</v>
      </c>
      <c r="D25" s="3">
        <v>388888</v>
      </c>
    </row>
    <row r="26" spans="1:47">
      <c r="A26" s="2" t="s">
        <v>445</v>
      </c>
      <c r="B26" s="3">
        <v>77777</v>
      </c>
      <c r="C26" s="2" t="s">
        <v>474</v>
      </c>
      <c r="D26" s="3">
        <v>77777</v>
      </c>
    </row>
    <row r="27" spans="1:47">
      <c r="A27" s="2" t="s">
        <v>446</v>
      </c>
      <c r="C27" s="2" t="s">
        <v>475</v>
      </c>
      <c r="D27" s="3">
        <v>10900</v>
      </c>
      <c r="E27" s="3">
        <v>10900</v>
      </c>
      <c r="F27" s="3">
        <v>10900</v>
      </c>
      <c r="G27" s="3">
        <v>10900</v>
      </c>
      <c r="H27" s="3">
        <v>10900</v>
      </c>
    </row>
    <row r="28" spans="1:47">
      <c r="A28" s="2" t="s">
        <v>447</v>
      </c>
      <c r="B28" s="3">
        <v>511347</v>
      </c>
      <c r="C28" s="2" t="s">
        <v>110</v>
      </c>
      <c r="D28" s="3">
        <v>511347</v>
      </c>
    </row>
    <row r="29" spans="1:47">
      <c r="A29" s="2" t="s">
        <v>448</v>
      </c>
      <c r="B29" s="3">
        <v>15000</v>
      </c>
      <c r="C29" s="2" t="s">
        <v>476</v>
      </c>
      <c r="D29" s="3">
        <v>1500</v>
      </c>
      <c r="E29" s="3">
        <v>1500</v>
      </c>
      <c r="F29" s="3">
        <v>1500</v>
      </c>
      <c r="G29" s="3">
        <v>1500</v>
      </c>
      <c r="H29" s="3">
        <v>1500</v>
      </c>
      <c r="I29" s="3">
        <v>1500</v>
      </c>
      <c r="J29" s="3">
        <v>1500</v>
      </c>
      <c r="K29" s="3">
        <v>1500</v>
      </c>
      <c r="L29" s="3">
        <v>1500</v>
      </c>
      <c r="M29" s="3">
        <v>1500</v>
      </c>
    </row>
    <row r="31" spans="1:47">
      <c r="B31" s="3">
        <v>5803243649999999</v>
      </c>
      <c r="C31" s="2" t="s">
        <v>477</v>
      </c>
      <c r="D31" s="3">
        <v>95345058</v>
      </c>
      <c r="E31" s="3">
        <v>4.308398800000001E+16</v>
      </c>
      <c r="F31" s="3">
        <v>4.140698700000001E+16</v>
      </c>
      <c r="G31" s="3">
        <v>3096337</v>
      </c>
      <c r="H31" s="3">
        <v>30957102</v>
      </c>
      <c r="I31" s="3">
        <v>2.9039289E+16</v>
      </c>
      <c r="J31" s="3">
        <v>16701258</v>
      </c>
      <c r="K31" s="3">
        <v>1.6705738E+16</v>
      </c>
      <c r="L31" s="3">
        <v>16710698</v>
      </c>
      <c r="M31" s="3">
        <v>16591124</v>
      </c>
      <c r="N31" s="3">
        <v>16580527</v>
      </c>
      <c r="O31" s="3">
        <v>16589374</v>
      </c>
      <c r="P31" s="3">
        <v>1.6588489E+16</v>
      </c>
      <c r="Q31" s="3">
        <v>16589882</v>
      </c>
      <c r="R31" s="3">
        <v>16688748</v>
      </c>
      <c r="S31" s="3">
        <v>16679009</v>
      </c>
      <c r="T31" s="3">
        <v>15134227</v>
      </c>
      <c r="U31" s="3">
        <v>13353753</v>
      </c>
      <c r="V31" s="3">
        <v>13352682</v>
      </c>
      <c r="W31" s="3">
        <v>9514882000000000</v>
      </c>
      <c r="X31" s="3">
        <v>9514834</v>
      </c>
      <c r="Y31" s="3">
        <v>9515899000000000</v>
      </c>
      <c r="Z31" s="3">
        <v>9514657000000000</v>
      </c>
      <c r="AA31" s="3">
        <v>7402120000000001</v>
      </c>
      <c r="AB31" s="3">
        <v>618073</v>
      </c>
      <c r="AC31" s="3">
        <v>6181779</v>
      </c>
      <c r="AD31" s="3">
        <v>380246</v>
      </c>
      <c r="AE31" s="3">
        <v>4202711</v>
      </c>
      <c r="AF31" s="3">
        <v>4.202902E+16</v>
      </c>
      <c r="AG31" s="3">
        <v>4201974</v>
      </c>
      <c r="AH31" s="3">
        <v>4201618</v>
      </c>
      <c r="AI31" s="3">
        <v>4203266</v>
      </c>
      <c r="AJ31" s="3">
        <v>4201659</v>
      </c>
      <c r="AK31" s="3">
        <v>4201643</v>
      </c>
      <c r="AL31" s="3">
        <v>4202396</v>
      </c>
      <c r="AM31" s="3">
        <v>4202972</v>
      </c>
      <c r="AN31" s="3">
        <v>1598088</v>
      </c>
      <c r="AO31" s="3">
        <v>1598599</v>
      </c>
      <c r="AP31" s="3">
        <v>1600096</v>
      </c>
      <c r="AQ31" s="3">
        <v>1598461</v>
      </c>
      <c r="AR31" s="3">
        <v>1598881</v>
      </c>
      <c r="AS31" s="3">
        <v>1098767</v>
      </c>
      <c r="AT31" s="3">
        <v>1097967</v>
      </c>
      <c r="AU31" s="3">
        <v>1277101</v>
      </c>
    </row>
    <row r="32" spans="1:47">
      <c r="C32" s="2" t="s">
        <v>478</v>
      </c>
    </row>
    <row r="33" spans="1:47">
      <c r="C33" s="2" t="s">
        <v>479</v>
      </c>
    </row>
    <row r="34" spans="1:47">
      <c r="A34" s="2" t="s">
        <v>449</v>
      </c>
    </row>
    <row r="35" spans="1:47">
      <c r="A35" s="2" t="s">
        <v>450</v>
      </c>
      <c r="B35" s="3">
        <f>SUBTOTAL(109,[484628.31])</f>
        <v>0</v>
      </c>
      <c r="D35" s="3">
        <f>SUBTOTAL(109,[10986.13])</f>
        <v>0</v>
      </c>
      <c r="E35" s="3">
        <f>SUBTOTAL(109,[10984.1])</f>
        <v>0</v>
      </c>
      <c r="F35" s="3">
        <f>SUBTOTAL(109,[11061.08])</f>
        <v>0</v>
      </c>
      <c r="G35" s="3">
        <f>SUBTOTAL(109,[11056.65])</f>
        <v>0</v>
      </c>
      <c r="H35" s="3">
        <f>SUBTOTAL(109,[10993.97])</f>
        <v>0</v>
      </c>
      <c r="I35" s="3">
        <f>SUBTOTAL(109,[10899.84])</f>
        <v>0</v>
      </c>
      <c r="J35" s="3">
        <f>SUBTOTAL(109,[10854.4])</f>
        <v>0</v>
      </c>
      <c r="K35" s="3">
        <f>SUBTOTAL(109,[10899.2])</f>
        <v>0</v>
      </c>
      <c r="L35" s="3">
        <f>SUBTOTAL(109,[10948.8])</f>
        <v>0</v>
      </c>
      <c r="M35" s="3">
        <f>SUBTOTAL(109,[10996.8])</f>
        <v>0</v>
      </c>
      <c r="N35" s="3">
        <f>SUBTOTAL(109,[10890.83])</f>
        <v>0</v>
      </c>
      <c r="O35" s="3">
        <f>SUBTOTAL(109,[10979.3])</f>
        <v>0</v>
      </c>
      <c r="P35" s="3">
        <f>SUBTOTAL(109,[10970.45])</f>
        <v>0</v>
      </c>
      <c r="Q35" s="3">
        <f>SUBTOTAL(109,[10984.38])</f>
        <v>0</v>
      </c>
      <c r="R35" s="3">
        <f>SUBTOTAL(109,[10973.04])</f>
        <v>0</v>
      </c>
      <c r="S35" s="3">
        <f>SUBTOTAL(109,[10875.65])</f>
        <v>0</v>
      </c>
      <c r="T35" s="3">
        <f>SUBTOTAL(109,[10974.6])</f>
        <v>0</v>
      </c>
      <c r="U35" s="3">
        <f>SUBTOTAL(109,[10987.81])</f>
        <v>0</v>
      </c>
      <c r="V35" s="3">
        <f>SUBTOTAL(109,[10977.1])</f>
        <v>0</v>
      </c>
      <c r="W35" s="3">
        <f>SUBTOTAL(109,[10973.1])</f>
        <v>0</v>
      </c>
      <c r="X35" s="3">
        <f>SUBTOTAL(109,[10972.62])</f>
        <v>0</v>
      </c>
      <c r="Y35" s="3">
        <f>SUBTOTAL(109,[10983.27])</f>
        <v>0</v>
      </c>
      <c r="Z35" s="3">
        <f>SUBTOTAL(109,[10970.85])</f>
        <v>0</v>
      </c>
      <c r="AA35" s="3">
        <f>SUBTOTAL(109,[10980.48])</f>
        <v>0</v>
      </c>
      <c r="AB35" s="3">
        <f>SUBTOTAL(109,[10979.23])</f>
        <v>0</v>
      </c>
      <c r="AC35" s="3">
        <f>SUBTOTAL(109,[10989.72])</f>
        <v>0</v>
      </c>
      <c r="AD35" s="3">
        <f>SUBTOTAL(109,[10981.53])</f>
        <v>0</v>
      </c>
      <c r="AE35" s="3">
        <f>SUBTOTAL(109,[10984.04])</f>
        <v>0</v>
      </c>
      <c r="AF35" s="3">
        <f>SUBTOTAL(109,[10985.95])</f>
        <v>0</v>
      </c>
      <c r="AG35" s="3">
        <f>SUBTOTAL(109,[10976.67])</f>
        <v>0</v>
      </c>
      <c r="AH35" s="3">
        <f>SUBTOTAL(109,[10973.11])</f>
        <v>0</v>
      </c>
      <c r="AI35" s="3">
        <f>SUBTOTAL(109,[10989.59])</f>
        <v>0</v>
      </c>
      <c r="AJ35" s="3">
        <f>SUBTOTAL(109,[10973.52])</f>
        <v>0</v>
      </c>
      <c r="AK35" s="3">
        <f>SUBTOTAL(109,[10973.36])</f>
        <v>0</v>
      </c>
      <c r="AL35" s="3">
        <f>SUBTOTAL(109,[10980.89])</f>
        <v>0</v>
      </c>
      <c r="AM35" s="3">
        <f>SUBTOTAL(109,[10986.65])</f>
        <v>0</v>
      </c>
      <c r="AN35" s="3">
        <f>SUBTOTAL(109,[10980.88])</f>
        <v>0</v>
      </c>
      <c r="AO35" s="3">
        <f>SUBTOTAL(109,[10985.99])</f>
        <v>0</v>
      </c>
      <c r="AP35" s="3">
        <f>SUBTOTAL(109,[11000.96])</f>
        <v>0</v>
      </c>
      <c r="AQ35" s="3">
        <f>SUBTOTAL(109,[10984.61])</f>
        <v>0</v>
      </c>
      <c r="AR35" s="3">
        <f>SUBTOTAL(109,[10988.81])</f>
        <v>0</v>
      </c>
      <c r="AS35" s="3">
        <f>SUBTOTAL(109,[10987.67])</f>
        <v>0</v>
      </c>
      <c r="AT35" s="3">
        <f>SUBTOTAL(109,[10979.67])</f>
        <v>0</v>
      </c>
      <c r="AU35" s="3">
        <f>SUBTOTAL(109,[12771.01])</f>
        <v>0</v>
      </c>
    </row>
  </sheetData>
  <autoFilter ref="A1:AU35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2.7109375" style="2" customWidth="1"/>
    <col min="2" max="2" width="48.7109375" style="2" customWidth="1"/>
    <col min="3" max="3" width="20.7109375" customWidth="1"/>
    <col min="4" max="4" width="21.7109375" style="3" customWidth="1"/>
    <col min="5" max="5" width="8.7109375" customWidth="1"/>
    <col min="6" max="6" width="31.7109375" style="2" customWidth="1"/>
    <col min="7" max="7" width="12.7109375" style="3" customWidth="1"/>
  </cols>
  <sheetData>
    <row r="1" spans="1:7">
      <c r="A1" s="2" t="s">
        <v>1</v>
      </c>
      <c r="B1" s="2" t="s">
        <v>2</v>
      </c>
      <c r="C1" t="s">
        <v>480</v>
      </c>
      <c r="D1" s="3" t="s">
        <v>10</v>
      </c>
      <c r="E1" t="s">
        <v>481</v>
      </c>
      <c r="F1" s="2" t="s">
        <v>482</v>
      </c>
      <c r="G1" s="3" t="s">
        <v>75</v>
      </c>
    </row>
    <row r="2" spans="1:7">
      <c r="A2" s="2" t="s">
        <v>483</v>
      </c>
      <c r="B2" s="2" t="s">
        <v>86</v>
      </c>
      <c r="D2" s="3">
        <v>89122</v>
      </c>
      <c r="F2" s="2" t="s">
        <v>254</v>
      </c>
      <c r="G2" s="3">
        <v>90558544</v>
      </c>
    </row>
    <row r="3" spans="1:7">
      <c r="A3" s="2" t="s">
        <v>13</v>
      </c>
      <c r="B3" s="2" t="s">
        <v>88</v>
      </c>
      <c r="D3" s="3">
        <v>270951</v>
      </c>
      <c r="E3" t="s">
        <v>543</v>
      </c>
    </row>
    <row r="4" spans="1:7">
      <c r="A4" s="2" t="s">
        <v>14</v>
      </c>
      <c r="B4" s="2" t="s">
        <v>89</v>
      </c>
      <c r="F4" s="2" t="s">
        <v>255</v>
      </c>
      <c r="G4" s="3">
        <v>122332869</v>
      </c>
    </row>
    <row r="5" spans="1:7">
      <c r="A5" s="2" t="s">
        <v>16</v>
      </c>
      <c r="B5" s="2" t="s">
        <v>91</v>
      </c>
      <c r="D5" s="3">
        <v>17525</v>
      </c>
      <c r="E5" t="s">
        <v>543</v>
      </c>
    </row>
    <row r="6" spans="1:7">
      <c r="B6" s="2" t="s">
        <v>92</v>
      </c>
      <c r="D6" s="3">
        <v>44474</v>
      </c>
    </row>
    <row r="7" spans="1:7">
      <c r="B7" s="2" t="s">
        <v>93</v>
      </c>
      <c r="C7" t="s">
        <v>277</v>
      </c>
      <c r="D7" s="3">
        <v>422072</v>
      </c>
    </row>
    <row r="8" spans="1:7">
      <c r="A8" s="2" t="s">
        <v>1</v>
      </c>
      <c r="B8" s="2" t="s">
        <v>94</v>
      </c>
      <c r="C8" t="s">
        <v>480</v>
      </c>
    </row>
    <row r="9" spans="1:7">
      <c r="A9" s="2" t="s">
        <v>48</v>
      </c>
      <c r="B9" s="2" t="s">
        <v>95</v>
      </c>
      <c r="D9" s="3">
        <v>2806566</v>
      </c>
      <c r="E9" t="s">
        <v>543</v>
      </c>
    </row>
    <row r="10" spans="1:7">
      <c r="A10" s="2" t="s">
        <v>48</v>
      </c>
      <c r="B10" s="2" t="s">
        <v>96</v>
      </c>
      <c r="D10" s="3">
        <v>2806566</v>
      </c>
      <c r="E10" t="s">
        <v>543</v>
      </c>
    </row>
    <row r="11" spans="1:7">
      <c r="A11" s="2" t="s">
        <v>48</v>
      </c>
      <c r="B11" s="2" t="s">
        <v>97</v>
      </c>
      <c r="D11" s="3">
        <v>8680</v>
      </c>
      <c r="E11" t="s">
        <v>543</v>
      </c>
    </row>
    <row r="12" spans="1:7">
      <c r="A12" s="2" t="s">
        <v>48</v>
      </c>
      <c r="B12" s="2" t="s">
        <v>98</v>
      </c>
      <c r="D12" s="3">
        <v>14680</v>
      </c>
      <c r="E12" t="s">
        <v>543</v>
      </c>
    </row>
    <row r="13" spans="1:7">
      <c r="A13" s="2" t="s">
        <v>48</v>
      </c>
      <c r="B13" s="2" t="s">
        <v>99</v>
      </c>
      <c r="D13" s="3">
        <v>1047168</v>
      </c>
      <c r="E13" t="s">
        <v>543</v>
      </c>
    </row>
    <row r="14" spans="1:7">
      <c r="A14" s="2" t="s">
        <v>48</v>
      </c>
      <c r="B14" s="2" t="s">
        <v>100</v>
      </c>
      <c r="D14" s="3">
        <v>1047168</v>
      </c>
      <c r="E14" t="s">
        <v>543</v>
      </c>
    </row>
    <row r="15" spans="1:7">
      <c r="A15" s="2" t="s">
        <v>48</v>
      </c>
      <c r="B15" s="2" t="s">
        <v>101</v>
      </c>
      <c r="D15" s="3">
        <v>1047168</v>
      </c>
      <c r="E15" t="s">
        <v>543</v>
      </c>
    </row>
    <row r="16" spans="1:7">
      <c r="A16" s="2" t="s">
        <v>484</v>
      </c>
      <c r="B16" s="2" t="s">
        <v>102</v>
      </c>
      <c r="D16" s="3">
        <v>59800</v>
      </c>
      <c r="E16" t="s">
        <v>543</v>
      </c>
    </row>
    <row r="17" spans="1:5">
      <c r="A17" s="2" t="s">
        <v>485</v>
      </c>
      <c r="B17" s="2" t="s">
        <v>516</v>
      </c>
      <c r="D17" s="3">
        <v>80295</v>
      </c>
      <c r="E17" t="s">
        <v>543</v>
      </c>
    </row>
    <row r="18" spans="1:5">
      <c r="A18" s="2" t="s">
        <v>486</v>
      </c>
      <c r="B18" s="2" t="s">
        <v>104</v>
      </c>
      <c r="D18" s="3">
        <v>12000</v>
      </c>
      <c r="E18" t="s">
        <v>543</v>
      </c>
    </row>
    <row r="19" spans="1:5">
      <c r="A19" s="2" t="s">
        <v>487</v>
      </c>
      <c r="B19" s="2" t="s">
        <v>517</v>
      </c>
      <c r="C19" t="s">
        <v>529</v>
      </c>
      <c r="D19" s="3">
        <v>5600</v>
      </c>
      <c r="E19" t="s">
        <v>543</v>
      </c>
    </row>
    <row r="20" spans="1:5">
      <c r="A20" s="2" t="s">
        <v>488</v>
      </c>
      <c r="B20" s="2" t="s">
        <v>518</v>
      </c>
      <c r="D20" s="3">
        <v>321593</v>
      </c>
      <c r="E20" t="s">
        <v>543</v>
      </c>
    </row>
    <row r="21" spans="1:5">
      <c r="A21" s="2" t="s">
        <v>489</v>
      </c>
      <c r="B21" s="2" t="s">
        <v>519</v>
      </c>
      <c r="D21" s="3">
        <v>59112</v>
      </c>
      <c r="E21" t="s">
        <v>543</v>
      </c>
    </row>
    <row r="22" spans="1:5">
      <c r="B22" s="2" t="s">
        <v>111</v>
      </c>
      <c r="C22" t="s">
        <v>277</v>
      </c>
      <c r="D22" s="3">
        <v>1.9613229E+16</v>
      </c>
    </row>
    <row r="23" spans="1:5">
      <c r="A23" s="2" t="s">
        <v>1</v>
      </c>
      <c r="B23" s="2" t="s">
        <v>112</v>
      </c>
      <c r="C23" t="s">
        <v>480</v>
      </c>
    </row>
    <row r="24" spans="1:5">
      <c r="A24" s="2" t="s">
        <v>490</v>
      </c>
      <c r="B24" s="2" t="s">
        <v>113</v>
      </c>
      <c r="C24" t="s">
        <v>356</v>
      </c>
      <c r="D24" s="3">
        <v>56500</v>
      </c>
    </row>
    <row r="25" spans="1:5">
      <c r="B25" s="2" t="s">
        <v>520</v>
      </c>
      <c r="D25" s="3">
        <v>4350</v>
      </c>
    </row>
    <row r="26" spans="1:5">
      <c r="B26" s="2" t="s">
        <v>116</v>
      </c>
      <c r="D26" s="3">
        <v>35</v>
      </c>
      <c r="E26" t="s">
        <v>543</v>
      </c>
    </row>
    <row r="27" spans="1:5">
      <c r="B27" s="2" t="s">
        <v>117</v>
      </c>
      <c r="C27" t="s">
        <v>356</v>
      </c>
      <c r="D27" s="3">
        <v>60885</v>
      </c>
    </row>
    <row r="28" spans="1:5">
      <c r="A28" s="2" t="s">
        <v>1</v>
      </c>
      <c r="B28" s="2" t="s">
        <v>118</v>
      </c>
      <c r="C28" t="s">
        <v>480</v>
      </c>
    </row>
    <row r="29" spans="1:5">
      <c r="B29" s="2" t="s">
        <v>119</v>
      </c>
      <c r="D29" s="3">
        <v>140466</v>
      </c>
      <c r="E29" t="s">
        <v>543</v>
      </c>
    </row>
    <row r="30" spans="1:5">
      <c r="B30" s="2" t="s">
        <v>120</v>
      </c>
      <c r="D30" s="3">
        <v>2454</v>
      </c>
      <c r="E30" t="s">
        <v>543</v>
      </c>
    </row>
    <row r="31" spans="1:5">
      <c r="A31" s="2" t="s">
        <v>24</v>
      </c>
      <c r="B31" s="2" t="s">
        <v>126</v>
      </c>
      <c r="D31" s="3">
        <v>9353</v>
      </c>
      <c r="E31" t="s">
        <v>543</v>
      </c>
    </row>
    <row r="32" spans="1:5">
      <c r="A32" s="2" t="s">
        <v>48</v>
      </c>
      <c r="B32" s="2" t="s">
        <v>127</v>
      </c>
      <c r="D32" s="3">
        <v>90904</v>
      </c>
      <c r="E32" t="s">
        <v>543</v>
      </c>
    </row>
    <row r="33" spans="1:5">
      <c r="A33" s="2" t="s">
        <v>491</v>
      </c>
      <c r="B33" s="2" t="s">
        <v>127</v>
      </c>
      <c r="D33" s="3">
        <v>89122</v>
      </c>
      <c r="E33" t="s">
        <v>543</v>
      </c>
    </row>
    <row r="34" spans="1:5">
      <c r="A34" s="2" t="s">
        <v>48</v>
      </c>
      <c r="B34" s="2" t="s">
        <v>128</v>
      </c>
      <c r="D34" s="3">
        <v>227289</v>
      </c>
      <c r="E34" t="s">
        <v>543</v>
      </c>
    </row>
    <row r="35" spans="1:5">
      <c r="A35" s="2" t="s">
        <v>26</v>
      </c>
      <c r="B35" s="2" t="s">
        <v>129</v>
      </c>
      <c r="D35" s="3">
        <v>38364</v>
      </c>
    </row>
    <row r="36" spans="1:5">
      <c r="B36" s="2" t="s">
        <v>131</v>
      </c>
      <c r="C36" t="s">
        <v>277</v>
      </c>
      <c r="D36" s="3">
        <v>17222086</v>
      </c>
    </row>
    <row r="37" spans="1:5">
      <c r="A37" s="2" t="s">
        <v>1</v>
      </c>
      <c r="B37" s="2" t="s">
        <v>132</v>
      </c>
      <c r="C37" t="s">
        <v>480</v>
      </c>
    </row>
    <row r="38" spans="1:5">
      <c r="A38" s="2" t="s">
        <v>492</v>
      </c>
      <c r="B38" s="2" t="s">
        <v>133</v>
      </c>
      <c r="D38" s="3">
        <v>19886</v>
      </c>
      <c r="E38" t="s">
        <v>543</v>
      </c>
    </row>
    <row r="39" spans="1:5">
      <c r="A39" s="2" t="s">
        <v>493</v>
      </c>
      <c r="B39" s="2" t="s">
        <v>135</v>
      </c>
      <c r="D39" s="3">
        <v>63721</v>
      </c>
      <c r="E39" t="s">
        <v>543</v>
      </c>
    </row>
    <row r="40" spans="1:5">
      <c r="A40" s="2" t="s">
        <v>493</v>
      </c>
      <c r="B40" s="2" t="s">
        <v>136</v>
      </c>
      <c r="D40" s="3">
        <v>900</v>
      </c>
      <c r="E40" t="s">
        <v>543</v>
      </c>
    </row>
    <row r="41" spans="1:5">
      <c r="A41" s="2" t="s">
        <v>28</v>
      </c>
      <c r="B41" s="2" t="s">
        <v>137</v>
      </c>
      <c r="D41" s="3">
        <v>216889</v>
      </c>
      <c r="E41" t="s">
        <v>543</v>
      </c>
    </row>
    <row r="42" spans="1:5">
      <c r="B42" s="2" t="s">
        <v>139</v>
      </c>
      <c r="D42" s="3">
        <v>1342</v>
      </c>
      <c r="E42" t="s">
        <v>543</v>
      </c>
    </row>
    <row r="43" spans="1:5">
      <c r="A43" s="2" t="s">
        <v>29</v>
      </c>
      <c r="B43" s="2" t="s">
        <v>140</v>
      </c>
      <c r="D43" s="3">
        <v>199</v>
      </c>
      <c r="E43" t="s">
        <v>543</v>
      </c>
    </row>
    <row r="44" spans="1:5">
      <c r="A44" s="2" t="s">
        <v>30</v>
      </c>
      <c r="B44" s="2" t="s">
        <v>142</v>
      </c>
      <c r="D44" s="3">
        <v>19249</v>
      </c>
      <c r="E44" t="s">
        <v>543</v>
      </c>
    </row>
    <row r="45" spans="1:5">
      <c r="B45" s="2" t="s">
        <v>144</v>
      </c>
      <c r="C45" t="s">
        <v>277</v>
      </c>
      <c r="D45" s="3">
        <v>443065</v>
      </c>
    </row>
    <row r="46" spans="1:5">
      <c r="A46" s="2" t="s">
        <v>1</v>
      </c>
      <c r="B46" s="2" t="s">
        <v>145</v>
      </c>
      <c r="C46" t="s">
        <v>480</v>
      </c>
    </row>
    <row r="47" spans="1:5">
      <c r="A47" s="2" t="s">
        <v>32</v>
      </c>
      <c r="B47" s="2" t="s">
        <v>146</v>
      </c>
      <c r="D47" s="3">
        <v>246623</v>
      </c>
    </row>
    <row r="48" spans="1:5">
      <c r="A48" s="2" t="s">
        <v>32</v>
      </c>
      <c r="B48" s="2" t="s">
        <v>147</v>
      </c>
      <c r="D48" s="3">
        <v>115849</v>
      </c>
      <c r="E48" t="s">
        <v>543</v>
      </c>
    </row>
    <row r="49" spans="1:5">
      <c r="B49" s="2" t="s">
        <v>148</v>
      </c>
      <c r="C49" t="s">
        <v>277</v>
      </c>
      <c r="D49" s="3">
        <v>2582079</v>
      </c>
    </row>
    <row r="50" spans="1:5">
      <c r="A50" s="2" t="s">
        <v>1</v>
      </c>
      <c r="B50" s="2" t="s">
        <v>149</v>
      </c>
      <c r="C50" t="s">
        <v>480</v>
      </c>
    </row>
    <row r="51" spans="1:5">
      <c r="B51" s="2" t="s">
        <v>150</v>
      </c>
      <c r="D51" s="3">
        <v>3635803</v>
      </c>
      <c r="E51" t="s">
        <v>543</v>
      </c>
    </row>
    <row r="52" spans="1:5">
      <c r="A52" s="2" t="s">
        <v>33</v>
      </c>
      <c r="B52" s="2" t="s">
        <v>151</v>
      </c>
      <c r="D52" s="3">
        <v>209063</v>
      </c>
      <c r="E52" t="s">
        <v>543</v>
      </c>
    </row>
    <row r="53" spans="1:5">
      <c r="A53" s="2" t="s">
        <v>34</v>
      </c>
      <c r="B53" s="2" t="s">
        <v>152</v>
      </c>
      <c r="D53" s="3">
        <v>165242</v>
      </c>
      <c r="E53" t="s">
        <v>543</v>
      </c>
    </row>
    <row r="54" spans="1:5">
      <c r="A54" s="2" t="s">
        <v>35</v>
      </c>
      <c r="B54" s="2" t="s">
        <v>153</v>
      </c>
      <c r="D54" s="3">
        <v>51197</v>
      </c>
      <c r="E54" t="s">
        <v>543</v>
      </c>
    </row>
    <row r="55" spans="1:5">
      <c r="B55" s="2" t="s">
        <v>155</v>
      </c>
      <c r="C55" t="s">
        <v>277</v>
      </c>
      <c r="D55" s="3">
        <v>4.010108E+16</v>
      </c>
    </row>
    <row r="56" spans="1:5">
      <c r="A56" s="2" t="s">
        <v>1</v>
      </c>
      <c r="B56" s="2" t="s">
        <v>156</v>
      </c>
      <c r="C56" t="s">
        <v>480</v>
      </c>
    </row>
    <row r="57" spans="1:5">
      <c r="A57" s="2" t="s">
        <v>37</v>
      </c>
      <c r="B57" s="2" t="s">
        <v>157</v>
      </c>
      <c r="D57" s="3">
        <v>50726</v>
      </c>
      <c r="E57" t="s">
        <v>543</v>
      </c>
    </row>
    <row r="58" spans="1:5">
      <c r="B58" s="2" t="s">
        <v>158</v>
      </c>
      <c r="D58" s="3">
        <v>15453</v>
      </c>
      <c r="E58" t="s">
        <v>543</v>
      </c>
    </row>
    <row r="59" spans="1:5">
      <c r="B59" s="2" t="s">
        <v>159</v>
      </c>
      <c r="D59" s="3">
        <v>1680049</v>
      </c>
      <c r="E59" t="s">
        <v>543</v>
      </c>
    </row>
    <row r="60" spans="1:5">
      <c r="B60" s="2" t="s">
        <v>160</v>
      </c>
      <c r="C60" t="s">
        <v>530</v>
      </c>
      <c r="D60" s="3">
        <v>34904</v>
      </c>
      <c r="E60" t="s">
        <v>543</v>
      </c>
    </row>
    <row r="61" spans="1:5">
      <c r="B61" s="2" t="s">
        <v>161</v>
      </c>
      <c r="C61" t="s">
        <v>531</v>
      </c>
      <c r="D61" s="3">
        <v>153822</v>
      </c>
      <c r="E61" t="s">
        <v>543</v>
      </c>
    </row>
    <row r="62" spans="1:5">
      <c r="A62" s="2" t="s">
        <v>39</v>
      </c>
      <c r="B62" s="2" t="s">
        <v>164</v>
      </c>
      <c r="D62" s="3">
        <v>14000</v>
      </c>
    </row>
    <row r="63" spans="1:5">
      <c r="A63" s="2" t="s">
        <v>40</v>
      </c>
      <c r="B63" s="2" t="s">
        <v>165</v>
      </c>
      <c r="D63" s="3">
        <v>647072</v>
      </c>
      <c r="E63" t="s">
        <v>543</v>
      </c>
    </row>
    <row r="64" spans="1:5">
      <c r="B64" s="2" t="s">
        <v>174</v>
      </c>
      <c r="C64" t="s">
        <v>532</v>
      </c>
      <c r="D64" s="3">
        <v>5511873</v>
      </c>
    </row>
    <row r="65" spans="1:5">
      <c r="A65" s="2" t="s">
        <v>1</v>
      </c>
      <c r="B65" s="2" t="s">
        <v>175</v>
      </c>
      <c r="C65" t="s">
        <v>480</v>
      </c>
    </row>
    <row r="66" spans="1:5">
      <c r="A66" s="2" t="s">
        <v>494</v>
      </c>
      <c r="B66" s="2" t="s">
        <v>176</v>
      </c>
      <c r="D66" s="3">
        <v>2935</v>
      </c>
      <c r="E66" t="s">
        <v>543</v>
      </c>
    </row>
    <row r="67" spans="1:5">
      <c r="A67" s="2" t="s">
        <v>48</v>
      </c>
      <c r="B67" s="2" t="s">
        <v>178</v>
      </c>
      <c r="D67" s="3">
        <v>5500</v>
      </c>
      <c r="E67" t="s">
        <v>543</v>
      </c>
    </row>
    <row r="68" spans="1:5">
      <c r="A68" s="2" t="s">
        <v>48</v>
      </c>
      <c r="B68" s="2" t="s">
        <v>179</v>
      </c>
      <c r="D68" s="3">
        <v>1834552</v>
      </c>
      <c r="E68" t="s">
        <v>543</v>
      </c>
    </row>
    <row r="69" spans="1:5">
      <c r="B69" s="2" t="s">
        <v>180</v>
      </c>
      <c r="C69" t="s">
        <v>277</v>
      </c>
      <c r="D69" s="3">
        <v>2678052</v>
      </c>
    </row>
    <row r="70" spans="1:5">
      <c r="A70" s="2" t="s">
        <v>1</v>
      </c>
      <c r="B70" s="2" t="s">
        <v>181</v>
      </c>
      <c r="C70" t="s">
        <v>480</v>
      </c>
    </row>
    <row r="71" spans="1:5">
      <c r="A71" s="2" t="s">
        <v>495</v>
      </c>
      <c r="B71" s="2" t="s">
        <v>182</v>
      </c>
      <c r="D71" s="3">
        <v>3636</v>
      </c>
      <c r="E71" t="s">
        <v>543</v>
      </c>
    </row>
    <row r="72" spans="1:5">
      <c r="A72" s="2" t="s">
        <v>496</v>
      </c>
      <c r="B72" s="2" t="s">
        <v>183</v>
      </c>
      <c r="C72" t="s">
        <v>362</v>
      </c>
      <c r="E72" t="s">
        <v>543</v>
      </c>
    </row>
    <row r="73" spans="1:5">
      <c r="A73" s="2" t="s">
        <v>48</v>
      </c>
      <c r="B73" s="2" t="s">
        <v>185</v>
      </c>
      <c r="D73" s="3">
        <v>2375</v>
      </c>
      <c r="E73" t="s">
        <v>543</v>
      </c>
    </row>
    <row r="74" spans="1:5">
      <c r="A74" s="2" t="s">
        <v>497</v>
      </c>
      <c r="B74" s="2" t="s">
        <v>186</v>
      </c>
      <c r="C74" t="s">
        <v>334</v>
      </c>
      <c r="E74" t="s">
        <v>543</v>
      </c>
    </row>
    <row r="75" spans="1:5">
      <c r="A75" s="2" t="s">
        <v>48</v>
      </c>
      <c r="B75" s="2" t="s">
        <v>188</v>
      </c>
      <c r="D75" s="3">
        <v>227632</v>
      </c>
      <c r="E75" t="s">
        <v>543</v>
      </c>
    </row>
    <row r="76" spans="1:5">
      <c r="A76" s="2" t="s">
        <v>51</v>
      </c>
      <c r="B76" s="2" t="s">
        <v>189</v>
      </c>
      <c r="D76" s="3">
        <v>35574</v>
      </c>
      <c r="E76" t="s">
        <v>543</v>
      </c>
    </row>
    <row r="77" spans="1:5">
      <c r="A77" s="2" t="s">
        <v>498</v>
      </c>
      <c r="B77" s="2" t="s">
        <v>190</v>
      </c>
      <c r="D77" s="3">
        <v>215613</v>
      </c>
      <c r="E77" t="s">
        <v>543</v>
      </c>
    </row>
    <row r="78" spans="1:5">
      <c r="A78" s="2" t="s">
        <v>53</v>
      </c>
      <c r="B78" s="2" t="s">
        <v>191</v>
      </c>
      <c r="D78" s="3">
        <v>57588</v>
      </c>
      <c r="E78" t="s">
        <v>543</v>
      </c>
    </row>
    <row r="79" spans="1:5">
      <c r="A79" s="2" t="s">
        <v>54</v>
      </c>
      <c r="B79" s="2" t="s">
        <v>192</v>
      </c>
      <c r="D79" s="3">
        <v>18868</v>
      </c>
      <c r="E79" t="s">
        <v>543</v>
      </c>
    </row>
    <row r="80" spans="1:5">
      <c r="A80" s="2" t="s">
        <v>48</v>
      </c>
      <c r="B80" s="2" t="s">
        <v>193</v>
      </c>
      <c r="D80" s="3">
        <v>41400</v>
      </c>
      <c r="E80" t="s">
        <v>543</v>
      </c>
    </row>
    <row r="81" spans="1:5">
      <c r="A81" s="2" t="s">
        <v>48</v>
      </c>
      <c r="B81" s="2" t="s">
        <v>194</v>
      </c>
      <c r="D81" s="3">
        <v>5721</v>
      </c>
      <c r="E81" t="s">
        <v>543</v>
      </c>
    </row>
    <row r="82" spans="1:5">
      <c r="A82" s="2" t="s">
        <v>493</v>
      </c>
      <c r="B82" s="2" t="s">
        <v>195</v>
      </c>
      <c r="C82" t="s">
        <v>363</v>
      </c>
      <c r="E82" t="s">
        <v>543</v>
      </c>
    </row>
    <row r="83" spans="1:5">
      <c r="A83" s="2" t="s">
        <v>53</v>
      </c>
      <c r="B83" s="2" t="s">
        <v>197</v>
      </c>
      <c r="D83" s="3">
        <v>424355</v>
      </c>
      <c r="E83" t="s">
        <v>543</v>
      </c>
    </row>
    <row r="84" spans="1:5">
      <c r="A84" s="2" t="s">
        <v>48</v>
      </c>
      <c r="B84" s="2" t="s">
        <v>198</v>
      </c>
      <c r="D84" s="3">
        <v>3000</v>
      </c>
      <c r="E84" t="s">
        <v>543</v>
      </c>
    </row>
    <row r="85" spans="1:5">
      <c r="A85" s="2" t="s">
        <v>48</v>
      </c>
      <c r="B85" s="2" t="s">
        <v>199</v>
      </c>
      <c r="D85" s="3">
        <v>266</v>
      </c>
      <c r="E85" t="s">
        <v>543</v>
      </c>
    </row>
    <row r="86" spans="1:5">
      <c r="A86" s="2" t="s">
        <v>499</v>
      </c>
      <c r="B86" s="2" t="s">
        <v>200</v>
      </c>
      <c r="C86" t="s">
        <v>364</v>
      </c>
      <c r="E86" t="s">
        <v>543</v>
      </c>
    </row>
    <row r="87" spans="1:5">
      <c r="A87" s="2" t="s">
        <v>48</v>
      </c>
      <c r="B87" s="2" t="s">
        <v>201</v>
      </c>
      <c r="D87" s="3">
        <v>13852</v>
      </c>
    </row>
    <row r="88" spans="1:5">
      <c r="A88" s="2" t="s">
        <v>25</v>
      </c>
      <c r="B88" s="2" t="s">
        <v>202</v>
      </c>
      <c r="D88" s="3">
        <v>10000</v>
      </c>
      <c r="E88" t="s">
        <v>543</v>
      </c>
    </row>
    <row r="89" spans="1:5">
      <c r="A89" s="2" t="s">
        <v>500</v>
      </c>
      <c r="B89" s="2" t="s">
        <v>204</v>
      </c>
      <c r="D89" s="3">
        <v>10000</v>
      </c>
    </row>
    <row r="90" spans="1:5">
      <c r="A90" s="2" t="s">
        <v>17</v>
      </c>
      <c r="B90" s="2" t="s">
        <v>205</v>
      </c>
      <c r="D90" s="3">
        <v>2500</v>
      </c>
      <c r="E90" t="s">
        <v>543</v>
      </c>
    </row>
    <row r="91" spans="1:5">
      <c r="A91" s="2" t="s">
        <v>17</v>
      </c>
      <c r="B91" s="2" t="s">
        <v>206</v>
      </c>
      <c r="D91" s="3">
        <v>4000</v>
      </c>
      <c r="E91" t="s">
        <v>543</v>
      </c>
    </row>
    <row r="92" spans="1:5">
      <c r="A92" s="2" t="s">
        <v>48</v>
      </c>
      <c r="B92" s="2" t="s">
        <v>207</v>
      </c>
      <c r="D92" s="3">
        <v>500</v>
      </c>
      <c r="E92" t="s">
        <v>543</v>
      </c>
    </row>
    <row r="93" spans="1:5">
      <c r="A93" s="2" t="s">
        <v>501</v>
      </c>
      <c r="B93" s="2" t="s">
        <v>208</v>
      </c>
      <c r="C93" t="s">
        <v>348</v>
      </c>
      <c r="D93" s="3">
        <v>131824</v>
      </c>
      <c r="E93" t="s">
        <v>543</v>
      </c>
    </row>
    <row r="94" spans="1:5">
      <c r="A94" s="2" t="s">
        <v>59</v>
      </c>
      <c r="B94" s="2" t="s">
        <v>209</v>
      </c>
    </row>
    <row r="95" spans="1:5">
      <c r="B95" s="2" t="s">
        <v>210</v>
      </c>
      <c r="C95" t="s">
        <v>366</v>
      </c>
      <c r="D95" s="3">
        <v>30135</v>
      </c>
    </row>
    <row r="96" spans="1:5">
      <c r="A96" s="2" t="s">
        <v>502</v>
      </c>
      <c r="B96" s="2" t="s">
        <v>521</v>
      </c>
      <c r="D96" s="3">
        <v>56355</v>
      </c>
    </row>
    <row r="97" spans="1:5">
      <c r="B97" s="2" t="s">
        <v>213</v>
      </c>
      <c r="C97" t="s">
        <v>533</v>
      </c>
      <c r="D97" s="3">
        <v>8822956000000001</v>
      </c>
    </row>
    <row r="98" spans="1:5">
      <c r="A98" s="2" t="s">
        <v>1</v>
      </c>
      <c r="B98" s="2" t="s">
        <v>214</v>
      </c>
      <c r="C98" t="s">
        <v>534</v>
      </c>
    </row>
    <row r="99" spans="1:5">
      <c r="A99" s="2" t="s">
        <v>60</v>
      </c>
      <c r="B99" s="2" t="s">
        <v>215</v>
      </c>
      <c r="D99" s="3">
        <v>4725</v>
      </c>
      <c r="E99" t="s">
        <v>543</v>
      </c>
    </row>
    <row r="100" spans="1:5">
      <c r="A100" s="2" t="s">
        <v>61</v>
      </c>
      <c r="B100" s="2" t="s">
        <v>217</v>
      </c>
      <c r="C100" t="s">
        <v>326</v>
      </c>
    </row>
    <row r="101" spans="1:5">
      <c r="A101" s="2" t="s">
        <v>62</v>
      </c>
      <c r="B101" s="2" t="s">
        <v>218</v>
      </c>
      <c r="C101" t="s">
        <v>338</v>
      </c>
    </row>
    <row r="102" spans="1:5">
      <c r="A102" s="2" t="s">
        <v>63</v>
      </c>
      <c r="B102" s="2" t="s">
        <v>219</v>
      </c>
      <c r="C102" t="s">
        <v>327</v>
      </c>
    </row>
    <row r="103" spans="1:5">
      <c r="A103" s="2" t="s">
        <v>64</v>
      </c>
      <c r="B103" s="2" t="s">
        <v>220</v>
      </c>
      <c r="C103" t="s">
        <v>535</v>
      </c>
    </row>
    <row r="104" spans="1:5">
      <c r="A104" s="2" t="s">
        <v>65</v>
      </c>
      <c r="B104" s="2" t="s">
        <v>223</v>
      </c>
      <c r="C104" t="s">
        <v>371</v>
      </c>
    </row>
    <row r="105" spans="1:5">
      <c r="A105" s="2" t="s">
        <v>66</v>
      </c>
      <c r="B105" s="2" t="s">
        <v>224</v>
      </c>
      <c r="D105" s="3">
        <v>6300</v>
      </c>
      <c r="E105" t="s">
        <v>543</v>
      </c>
    </row>
    <row r="106" spans="1:5">
      <c r="A106" s="2" t="s">
        <v>66</v>
      </c>
      <c r="B106" s="2" t="s">
        <v>224</v>
      </c>
      <c r="D106" s="3">
        <v>6000</v>
      </c>
      <c r="E106" t="s">
        <v>543</v>
      </c>
    </row>
    <row r="107" spans="1:5">
      <c r="A107" s="2" t="s">
        <v>66</v>
      </c>
      <c r="B107" s="2" t="s">
        <v>224</v>
      </c>
      <c r="D107" s="3">
        <v>3600</v>
      </c>
      <c r="E107" t="s">
        <v>543</v>
      </c>
    </row>
    <row r="108" spans="1:5">
      <c r="B108" s="2" t="s">
        <v>225</v>
      </c>
      <c r="D108" s="3">
        <v>1104</v>
      </c>
      <c r="E108" t="s">
        <v>543</v>
      </c>
    </row>
    <row r="109" spans="1:5">
      <c r="A109" s="2" t="s">
        <v>17</v>
      </c>
      <c r="B109" s="2" t="s">
        <v>226</v>
      </c>
    </row>
    <row r="110" spans="1:5">
      <c r="B110" s="2" t="s">
        <v>227</v>
      </c>
      <c r="C110" t="s">
        <v>536</v>
      </c>
      <c r="D110" s="3">
        <v>21729</v>
      </c>
    </row>
    <row r="111" spans="1:5">
      <c r="A111" s="2" t="s">
        <v>1</v>
      </c>
      <c r="B111" s="2" t="s">
        <v>228</v>
      </c>
      <c r="C111" t="s">
        <v>9</v>
      </c>
    </row>
    <row r="112" spans="1:5">
      <c r="A112" s="2" t="s">
        <v>67</v>
      </c>
      <c r="B112" s="2" t="s">
        <v>229</v>
      </c>
      <c r="D112" s="3">
        <v>3072474</v>
      </c>
      <c r="E112" t="s">
        <v>543</v>
      </c>
    </row>
    <row r="113" spans="1:5">
      <c r="A113" s="2" t="s">
        <v>68</v>
      </c>
      <c r="B113" s="2" t="s">
        <v>230</v>
      </c>
      <c r="D113" s="3">
        <v>154755</v>
      </c>
      <c r="E113" t="s">
        <v>543</v>
      </c>
    </row>
    <row r="114" spans="1:5">
      <c r="A114" s="2" t="s">
        <v>69</v>
      </c>
      <c r="B114" s="2" t="s">
        <v>231</v>
      </c>
      <c r="D114" s="3">
        <v>309088</v>
      </c>
      <c r="E114" t="s">
        <v>543</v>
      </c>
    </row>
    <row r="115" spans="1:5">
      <c r="A115" s="2" t="s">
        <v>70</v>
      </c>
      <c r="B115" s="2" t="s">
        <v>232</v>
      </c>
      <c r="D115" s="3">
        <v>12750</v>
      </c>
      <c r="E115" t="s">
        <v>543</v>
      </c>
    </row>
    <row r="116" spans="1:5">
      <c r="A116" s="2" t="s">
        <v>71</v>
      </c>
      <c r="B116" s="2" t="s">
        <v>233</v>
      </c>
      <c r="D116" s="3">
        <v>2442334</v>
      </c>
      <c r="E116" t="s">
        <v>543</v>
      </c>
    </row>
    <row r="117" spans="1:5">
      <c r="B117" s="2" t="s">
        <v>234</v>
      </c>
      <c r="C117" t="s">
        <v>277</v>
      </c>
      <c r="D117" s="3">
        <v>11428238</v>
      </c>
    </row>
    <row r="118" spans="1:5">
      <c r="A118" s="2" t="s">
        <v>1</v>
      </c>
      <c r="B118" s="2" t="s">
        <v>235</v>
      </c>
      <c r="C118" t="s">
        <v>9</v>
      </c>
    </row>
    <row r="119" spans="1:5">
      <c r="B119" s="2" t="s">
        <v>236</v>
      </c>
      <c r="D119" s="3">
        <v>6000</v>
      </c>
      <c r="E119" t="s">
        <v>543</v>
      </c>
    </row>
    <row r="120" spans="1:5">
      <c r="B120" s="2" t="s">
        <v>237</v>
      </c>
      <c r="D120" s="3">
        <v>4100</v>
      </c>
      <c r="E120" t="s">
        <v>543</v>
      </c>
    </row>
    <row r="121" spans="1:5">
      <c r="B121" s="2" t="s">
        <v>238</v>
      </c>
      <c r="C121" t="s">
        <v>277</v>
      </c>
      <c r="D121" s="3">
        <v>10100</v>
      </c>
    </row>
    <row r="122" spans="1:5">
      <c r="A122" s="2" t="s">
        <v>1</v>
      </c>
      <c r="B122" s="2" t="s">
        <v>239</v>
      </c>
      <c r="C122" t="s">
        <v>534</v>
      </c>
    </row>
    <row r="123" spans="1:5">
      <c r="A123" s="2" t="s">
        <v>72</v>
      </c>
      <c r="B123" s="2" t="s">
        <v>242</v>
      </c>
      <c r="C123" t="s">
        <v>537</v>
      </c>
      <c r="E123" t="s">
        <v>543</v>
      </c>
    </row>
    <row r="124" spans="1:5">
      <c r="B124" s="2" t="s">
        <v>522</v>
      </c>
      <c r="D124" s="3">
        <v>1890</v>
      </c>
      <c r="E124" t="s">
        <v>543</v>
      </c>
    </row>
    <row r="125" spans="1:5">
      <c r="B125" s="2" t="s">
        <v>523</v>
      </c>
      <c r="D125" s="3">
        <v>230</v>
      </c>
      <c r="E125" t="s">
        <v>543</v>
      </c>
    </row>
    <row r="126" spans="1:5">
      <c r="B126" s="2" t="s">
        <v>524</v>
      </c>
      <c r="D126" s="3">
        <v>2300</v>
      </c>
      <c r="E126" t="s">
        <v>543</v>
      </c>
    </row>
    <row r="127" spans="1:5">
      <c r="B127" s="2" t="s">
        <v>525</v>
      </c>
      <c r="D127" s="3">
        <v>6212</v>
      </c>
      <c r="E127" t="s">
        <v>543</v>
      </c>
    </row>
    <row r="128" spans="1:5">
      <c r="B128" s="2" t="s">
        <v>526</v>
      </c>
      <c r="D128" s="3">
        <v>486</v>
      </c>
      <c r="E128" t="s">
        <v>543</v>
      </c>
    </row>
    <row r="129" spans="1:5">
      <c r="B129" s="2" t="s">
        <v>238</v>
      </c>
      <c r="C129" t="s">
        <v>537</v>
      </c>
      <c r="D129" s="3">
        <v>55272</v>
      </c>
    </row>
    <row r="130" spans="1:5">
      <c r="A130" s="2" t="s">
        <v>1</v>
      </c>
      <c r="B130" s="2" t="s">
        <v>243</v>
      </c>
      <c r="C130" t="s">
        <v>9</v>
      </c>
    </row>
    <row r="131" spans="1:5">
      <c r="A131" s="2" t="s">
        <v>48</v>
      </c>
      <c r="B131" s="2" t="s">
        <v>245</v>
      </c>
      <c r="D131" s="3">
        <v>88374</v>
      </c>
      <c r="E131" t="s">
        <v>543</v>
      </c>
    </row>
    <row r="132" spans="1:5">
      <c r="A132" s="2" t="s">
        <v>48</v>
      </c>
      <c r="B132" s="2" t="s">
        <v>246</v>
      </c>
      <c r="D132" s="3">
        <v>151039</v>
      </c>
      <c r="E132" t="s">
        <v>543</v>
      </c>
    </row>
    <row r="133" spans="1:5">
      <c r="A133" s="2" t="s">
        <v>48</v>
      </c>
      <c r="B133" s="2" t="s">
        <v>247</v>
      </c>
      <c r="D133" s="3">
        <v>357</v>
      </c>
      <c r="E133" t="s">
        <v>543</v>
      </c>
    </row>
    <row r="134" spans="1:5">
      <c r="B134" s="2" t="s">
        <v>527</v>
      </c>
      <c r="D134" s="3">
        <v>1933</v>
      </c>
      <c r="E134" t="s">
        <v>543</v>
      </c>
    </row>
    <row r="135" spans="1:5">
      <c r="B135" s="2" t="s">
        <v>249</v>
      </c>
      <c r="C135" t="s">
        <v>277</v>
      </c>
      <c r="D135" s="3">
        <v>468413</v>
      </c>
    </row>
    <row r="136" spans="1:5">
      <c r="B136" s="2" t="s">
        <v>250</v>
      </c>
      <c r="C136" t="s">
        <v>534</v>
      </c>
    </row>
    <row r="137" spans="1:5">
      <c r="C137" t="s">
        <v>538</v>
      </c>
      <c r="D137" s="3">
        <v>82604219</v>
      </c>
    </row>
    <row r="138" spans="1:5">
      <c r="A138" s="2" t="s">
        <v>503</v>
      </c>
      <c r="C138" t="s">
        <v>539</v>
      </c>
    </row>
    <row r="139" spans="1:5">
      <c r="A139" s="2" t="s">
        <v>504</v>
      </c>
      <c r="C139" t="s">
        <v>540</v>
      </c>
    </row>
    <row r="140" spans="1:5">
      <c r="A140" s="2" t="s">
        <v>505</v>
      </c>
      <c r="C140" t="s">
        <v>541</v>
      </c>
    </row>
    <row r="141" spans="1:5">
      <c r="A141" s="2" t="s">
        <v>506</v>
      </c>
    </row>
    <row r="142" spans="1:5">
      <c r="A142" s="2" t="s">
        <v>1</v>
      </c>
      <c r="B142" s="2" t="s">
        <v>118</v>
      </c>
    </row>
    <row r="143" spans="1:5">
      <c r="A143" s="2" t="s">
        <v>507</v>
      </c>
      <c r="B143" s="2" t="s">
        <v>119</v>
      </c>
      <c r="D143" s="3">
        <v>140466</v>
      </c>
    </row>
    <row r="144" spans="1:5">
      <c r="A144" s="2" t="s">
        <v>508</v>
      </c>
      <c r="B144" s="2" t="s">
        <v>120</v>
      </c>
      <c r="D144" s="3">
        <v>2454</v>
      </c>
    </row>
    <row r="145" spans="1:4">
      <c r="B145" s="2" t="s">
        <v>131</v>
      </c>
      <c r="D145" s="3">
        <v>142920</v>
      </c>
    </row>
    <row r="146" spans="1:4">
      <c r="A146" s="2" t="s">
        <v>1</v>
      </c>
      <c r="B146" s="2" t="s">
        <v>156</v>
      </c>
    </row>
    <row r="147" spans="1:4">
      <c r="B147" s="2" t="s">
        <v>158</v>
      </c>
      <c r="D147" s="3">
        <v>15453</v>
      </c>
    </row>
    <row r="148" spans="1:4">
      <c r="B148" s="2" t="s">
        <v>159</v>
      </c>
      <c r="D148" s="3">
        <v>1680049</v>
      </c>
    </row>
    <row r="149" spans="1:4">
      <c r="B149" s="2" t="s">
        <v>174</v>
      </c>
      <c r="D149" s="3">
        <v>3225349</v>
      </c>
    </row>
    <row r="150" spans="1:4">
      <c r="A150" s="2" t="s">
        <v>67</v>
      </c>
      <c r="B150" s="2" t="s">
        <v>229</v>
      </c>
      <c r="D150" s="3">
        <v>3072474</v>
      </c>
    </row>
    <row r="151" spans="1:4">
      <c r="A151" s="2" t="s">
        <v>68</v>
      </c>
      <c r="B151" s="2" t="s">
        <v>230</v>
      </c>
      <c r="D151" s="3">
        <v>154755</v>
      </c>
    </row>
    <row r="152" spans="1:4">
      <c r="A152" s="2" t="s">
        <v>69</v>
      </c>
      <c r="B152" s="2" t="s">
        <v>231</v>
      </c>
      <c r="D152" s="3">
        <v>309088</v>
      </c>
    </row>
    <row r="153" spans="1:4">
      <c r="A153" s="2" t="s">
        <v>70</v>
      </c>
      <c r="B153" s="2" t="s">
        <v>232</v>
      </c>
      <c r="D153" s="3">
        <v>12750</v>
      </c>
    </row>
    <row r="154" spans="1:4">
      <c r="A154" s="2" t="s">
        <v>71</v>
      </c>
      <c r="B154" s="2" t="s">
        <v>233</v>
      </c>
      <c r="D154" s="3">
        <v>2442334</v>
      </c>
    </row>
    <row r="155" spans="1:4">
      <c r="A155" s="2" t="s">
        <v>509</v>
      </c>
    </row>
    <row r="156" spans="1:4">
      <c r="A156" s="2" t="s">
        <v>510</v>
      </c>
      <c r="C156" t="s">
        <v>542</v>
      </c>
    </row>
    <row r="157" spans="1:4">
      <c r="A157" s="2" t="s">
        <v>483</v>
      </c>
      <c r="B157" s="2" t="s">
        <v>86</v>
      </c>
      <c r="D157" s="3">
        <v>89122</v>
      </c>
    </row>
    <row r="158" spans="1:4">
      <c r="A158" s="2" t="s">
        <v>511</v>
      </c>
      <c r="B158" s="2" t="s">
        <v>520</v>
      </c>
      <c r="D158" s="3">
        <v>4350</v>
      </c>
    </row>
    <row r="159" spans="1:4">
      <c r="A159" s="2" t="s">
        <v>490</v>
      </c>
      <c r="B159" s="2" t="s">
        <v>113</v>
      </c>
      <c r="D159" s="3">
        <v>56500</v>
      </c>
    </row>
    <row r="160" spans="1:4">
      <c r="A160" s="2" t="s">
        <v>512</v>
      </c>
      <c r="B160" s="2" t="s">
        <v>204</v>
      </c>
      <c r="D160" s="3">
        <v>2000</v>
      </c>
    </row>
    <row r="161" spans="1:7">
      <c r="A161" s="2" t="s">
        <v>513</v>
      </c>
      <c r="B161" s="2" t="s">
        <v>208</v>
      </c>
      <c r="D161" s="3">
        <v>142814</v>
      </c>
    </row>
    <row r="162" spans="1:7">
      <c r="B162" s="2" t="s">
        <v>210</v>
      </c>
      <c r="D162" s="3">
        <v>30135</v>
      </c>
    </row>
    <row r="163" spans="1:7">
      <c r="A163" s="2" t="s">
        <v>64</v>
      </c>
      <c r="B163" s="2" t="s">
        <v>220</v>
      </c>
      <c r="D163" s="3">
        <v>469831</v>
      </c>
    </row>
    <row r="164" spans="1:7">
      <c r="A164" s="2" t="s">
        <v>65</v>
      </c>
      <c r="B164" s="2" t="s">
        <v>223</v>
      </c>
      <c r="D164" s="3">
        <v>8325</v>
      </c>
    </row>
    <row r="165" spans="1:7">
      <c r="B165" s="2" t="s">
        <v>521</v>
      </c>
      <c r="D165" s="3">
        <v>56355</v>
      </c>
    </row>
    <row r="166" spans="1:7">
      <c r="A166" s="2" t="s">
        <v>514</v>
      </c>
      <c r="D166" s="3">
        <v>1.2213953E+16</v>
      </c>
    </row>
    <row r="167" spans="1:7">
      <c r="A167" s="2" t="s">
        <v>515</v>
      </c>
      <c r="D167" s="3">
        <v>-1.2213953E+16</v>
      </c>
    </row>
    <row r="168" spans="1:7">
      <c r="B168" s="2" t="s">
        <v>528</v>
      </c>
      <c r="D168" s="3">
        <f>SUBTOTAL(109,[2025-07-01 00:00:00])</f>
        <v>0</v>
      </c>
      <c r="G168" s="3">
        <f>SUBTOTAL(109,[304958.33])</f>
        <v>0</v>
      </c>
    </row>
  </sheetData>
  <autoFilter ref="A1:G16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2.7109375" customWidth="1"/>
    <col min="2" max="2" width="8.7109375" customWidth="1"/>
    <col min="3" max="3" width="9.7109375" customWidth="1"/>
    <col min="4" max="4" width="60.7109375" customWidth="1"/>
    <col min="5" max="5" width="8.7109375" customWidth="1"/>
  </cols>
  <sheetData>
    <row r="1" spans="1:5">
      <c r="A1" s="4" t="s">
        <v>544</v>
      </c>
      <c r="B1" s="4" t="s">
        <v>545</v>
      </c>
      <c r="C1" s="4" t="s">
        <v>546</v>
      </c>
      <c r="D1" s="4" t="s">
        <v>547</v>
      </c>
      <c r="E1" s="4" t="s">
        <v>548</v>
      </c>
    </row>
    <row r="2" spans="1:5">
      <c r="A2" t="s">
        <v>549</v>
      </c>
      <c r="B2">
        <v>202</v>
      </c>
      <c r="C2">
        <v>12</v>
      </c>
      <c r="D2" t="s">
        <v>552</v>
      </c>
      <c r="E2" t="s">
        <v>555</v>
      </c>
    </row>
    <row r="3" spans="1:5">
      <c r="A3" t="s">
        <v>550</v>
      </c>
      <c r="B3">
        <v>34</v>
      </c>
      <c r="C3">
        <v>47</v>
      </c>
      <c r="D3" t="s">
        <v>553</v>
      </c>
      <c r="E3" t="s">
        <v>555</v>
      </c>
    </row>
    <row r="4" spans="1:5">
      <c r="A4" t="s">
        <v>551</v>
      </c>
      <c r="B4">
        <v>167</v>
      </c>
      <c r="C4">
        <v>7</v>
      </c>
      <c r="D4" t="s">
        <v>554</v>
      </c>
      <c r="E4" t="s">
        <v>555</v>
      </c>
    </row>
  </sheetData>
  <autoFilter ref="A1:E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PLANILHA ATRAS. JAN. A JUL 2025</vt:lpstr>
      <vt:lpstr>PLANILHA ACORDO </vt:lpstr>
      <vt:lpstr>PLANILHA PAGTOS JULHO 2025</vt:lpstr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2025-08-12T16:38:41Z</dcterms:created>
  <dcterms:modified xsi:type="dcterms:W3CDTF">2025-08-12T16:38:41Z</dcterms:modified>
</cp:coreProperties>
</file>