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rh\OneDrive - The Ohio State University\Fantasy Football\Rookie Ranking\2021 Rookies\"/>
    </mc:Choice>
  </mc:AlternateContent>
  <xr:revisionPtr revIDLastSave="0" documentId="13_ncr:1_{633B29A0-DA6B-4D73-B8D3-6077EF994F6A}" xr6:coauthVersionLast="47" xr6:coauthVersionMax="47" xr10:uidLastSave="{00000000-0000-0000-0000-000000000000}"/>
  <bookViews>
    <workbookView xWindow="10148" yWindow="-98" windowWidth="19395" windowHeight="11596" activeTab="2" xr2:uid="{F33ABD24-CD8E-4442-8341-CD99FC2CEFD0}"/>
  </bookViews>
  <sheets>
    <sheet name="Quarterbacks" sheetId="1" r:id="rId1"/>
    <sheet name="Running Backs" sheetId="2" r:id="rId2"/>
    <sheet name="Wide Receivers" sheetId="3" r:id="rId3"/>
    <sheet name="Tight En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C3" i="4"/>
  <c r="AC5" i="4"/>
  <c r="AC6" i="4"/>
  <c r="AC7" i="4"/>
  <c r="AC8" i="4"/>
  <c r="AD2" i="4"/>
  <c r="AC2" i="4"/>
  <c r="AD19" i="3"/>
  <c r="AD23" i="3"/>
  <c r="AD21" i="3"/>
  <c r="AD4" i="3"/>
  <c r="AD22" i="3"/>
  <c r="AD2" i="3"/>
  <c r="AD24" i="3"/>
  <c r="AD18" i="3"/>
  <c r="AD7" i="3"/>
  <c r="AD17" i="3"/>
  <c r="AD27" i="3"/>
  <c r="AD15" i="3"/>
  <c r="AD16" i="3"/>
  <c r="AD11" i="3"/>
  <c r="AD26" i="3"/>
  <c r="AD14" i="3"/>
  <c r="AD25" i="3"/>
  <c r="AD5" i="3"/>
  <c r="AD20" i="3"/>
  <c r="AD12" i="3"/>
  <c r="AD3" i="3"/>
  <c r="AD6" i="3"/>
  <c r="AD8" i="3"/>
  <c r="AD13" i="3"/>
  <c r="AD9" i="3"/>
  <c r="AD28" i="3"/>
  <c r="AD10" i="3"/>
  <c r="AC19" i="3"/>
  <c r="AC23" i="3"/>
  <c r="AC21" i="3"/>
  <c r="AC4" i="3"/>
  <c r="AC22" i="3"/>
  <c r="AC2" i="3"/>
  <c r="AC24" i="3"/>
  <c r="AC7" i="3"/>
  <c r="AC17" i="3"/>
  <c r="AC27" i="3"/>
  <c r="AC15" i="3"/>
  <c r="AC16" i="3"/>
  <c r="AC11" i="3"/>
  <c r="AC26" i="3"/>
  <c r="AC14" i="3"/>
  <c r="AC25" i="3"/>
  <c r="AC5" i="3"/>
  <c r="AC20" i="3"/>
  <c r="AC13" i="3"/>
  <c r="AC9" i="3"/>
  <c r="AC28" i="3"/>
  <c r="AC10" i="3"/>
  <c r="AG18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20" i="2"/>
  <c r="AH2" i="2"/>
  <c r="AG14" i="2"/>
  <c r="AG13" i="2"/>
  <c r="AG12" i="2"/>
  <c r="AG10" i="2"/>
  <c r="AG9" i="2"/>
  <c r="AG8" i="2"/>
  <c r="AG7" i="2"/>
  <c r="AG6" i="2"/>
  <c r="AG5" i="2"/>
  <c r="AG4" i="2"/>
  <c r="AG2" i="2"/>
  <c r="AC3" i="1"/>
  <c r="AC4" i="1"/>
  <c r="AC5" i="1"/>
  <c r="AC6" i="1"/>
  <c r="AC8" i="1"/>
  <c r="AC9" i="1"/>
  <c r="AC10" i="1"/>
  <c r="AC11" i="1"/>
  <c r="AC2" i="1"/>
  <c r="AB3" i="1"/>
  <c r="AB4" i="1"/>
  <c r="AB5" i="1"/>
  <c r="AB6" i="1"/>
  <c r="AB9" i="1"/>
  <c r="AB10" i="1"/>
  <c r="AB2" i="1"/>
  <c r="U3" i="1"/>
  <c r="U2" i="1"/>
  <c r="Z10" i="2"/>
  <c r="Z11" i="2"/>
  <c r="Z12" i="2"/>
  <c r="Z13" i="2"/>
  <c r="Z14" i="2"/>
  <c r="Z15" i="2"/>
  <c r="Z16" i="2"/>
  <c r="Z17" i="2"/>
  <c r="Z18" i="2"/>
  <c r="Z19" i="2"/>
  <c r="Z20" i="2"/>
  <c r="W28" i="3"/>
  <c r="W9" i="3"/>
  <c r="W13" i="3"/>
  <c r="W8" i="3"/>
  <c r="W6" i="3"/>
  <c r="W3" i="3"/>
  <c r="W12" i="3"/>
  <c r="W20" i="3"/>
  <c r="W5" i="3"/>
  <c r="W25" i="3"/>
  <c r="W14" i="3"/>
  <c r="W26" i="3"/>
  <c r="W11" i="3"/>
  <c r="W16" i="3"/>
  <c r="W15" i="3"/>
  <c r="W27" i="3"/>
  <c r="W17" i="3"/>
  <c r="V19" i="3"/>
  <c r="V23" i="3"/>
  <c r="V21" i="3"/>
  <c r="V4" i="3"/>
  <c r="V22" i="3"/>
  <c r="V2" i="3"/>
  <c r="V24" i="3"/>
  <c r="V18" i="3"/>
  <c r="V7" i="3"/>
  <c r="V17" i="3"/>
  <c r="V27" i="3"/>
  <c r="V15" i="3"/>
  <c r="V16" i="3"/>
  <c r="V11" i="3"/>
  <c r="V26" i="3"/>
  <c r="V14" i="3"/>
  <c r="V25" i="3"/>
  <c r="V5" i="3"/>
  <c r="V20" i="3"/>
  <c r="V12" i="3"/>
  <c r="V3" i="3"/>
  <c r="V6" i="3"/>
  <c r="V8" i="3"/>
  <c r="V13" i="3"/>
  <c r="V9" i="3"/>
  <c r="V28" i="3"/>
  <c r="V10" i="3"/>
  <c r="W7" i="3"/>
  <c r="W18" i="3"/>
  <c r="W24" i="3"/>
  <c r="W2" i="3"/>
  <c r="W22" i="3"/>
  <c r="W4" i="3"/>
  <c r="W21" i="3"/>
  <c r="W23" i="3"/>
  <c r="W19" i="3"/>
  <c r="W10" i="3"/>
  <c r="V3" i="4"/>
  <c r="V4" i="4"/>
  <c r="V5" i="4"/>
  <c r="V6" i="4"/>
  <c r="V7" i="4"/>
  <c r="V8" i="4"/>
  <c r="V2" i="4"/>
  <c r="Z2" i="2"/>
  <c r="W8" i="4"/>
  <c r="W7" i="4"/>
  <c r="W6" i="4"/>
  <c r="W5" i="4"/>
  <c r="W4" i="4"/>
  <c r="W3" i="4"/>
  <c r="W2" i="4"/>
  <c r="AA15" i="2"/>
  <c r="AA13" i="2"/>
  <c r="AA12" i="2"/>
  <c r="AA11" i="2"/>
  <c r="U11" i="1"/>
  <c r="U9" i="1"/>
  <c r="U10" i="1"/>
  <c r="V11" i="1"/>
  <c r="V9" i="1"/>
  <c r="V10" i="1"/>
  <c r="AA20" i="2" l="1"/>
  <c r="AA10" i="2"/>
  <c r="AA19" i="2"/>
  <c r="AA18" i="2"/>
  <c r="AA16" i="2"/>
  <c r="AA7" i="2"/>
  <c r="AA17" i="2"/>
  <c r="AA6" i="2"/>
  <c r="AA14" i="2"/>
  <c r="AA8" i="2"/>
  <c r="AA9" i="2"/>
  <c r="AA5" i="2"/>
  <c r="AA4" i="2"/>
  <c r="AA3" i="2"/>
  <c r="Z3" i="2"/>
  <c r="Z4" i="2"/>
  <c r="Z5" i="2"/>
  <c r="Z9" i="2"/>
  <c r="Z8" i="2"/>
  <c r="Z6" i="2"/>
  <c r="Z7" i="2"/>
  <c r="AA2" i="2"/>
  <c r="U5" i="1"/>
  <c r="U4" i="1"/>
  <c r="U6" i="1"/>
  <c r="U7" i="1"/>
  <c r="U8" i="1"/>
  <c r="V8" i="1" l="1"/>
  <c r="V7" i="1"/>
  <c r="V6" i="1"/>
  <c r="V5" i="1"/>
  <c r="V2" i="1"/>
</calcChain>
</file>

<file path=xl/sharedStrings.xml><?xml version="1.0" encoding="utf-8"?>
<sst xmlns="http://schemas.openxmlformats.org/spreadsheetml/2006/main" count="324" uniqueCount="187">
  <si>
    <t>Player</t>
  </si>
  <si>
    <t>School</t>
  </si>
  <si>
    <t>CMP%</t>
  </si>
  <si>
    <t>Pass.Yds</t>
  </si>
  <si>
    <t>Pass.YPA</t>
  </si>
  <si>
    <t>Pass.TD</t>
  </si>
  <si>
    <t>TD%</t>
  </si>
  <si>
    <t>INT</t>
  </si>
  <si>
    <t>QBR</t>
  </si>
  <si>
    <t>Rush.Att</t>
  </si>
  <si>
    <t>Rush.Yds</t>
  </si>
  <si>
    <t>Rush.YPA</t>
  </si>
  <si>
    <t>Rush.TD</t>
  </si>
  <si>
    <t>Fumbles</t>
  </si>
  <si>
    <t>Age</t>
  </si>
  <si>
    <t>Weight</t>
  </si>
  <si>
    <t>Height (in.)</t>
  </si>
  <si>
    <t>Breakout.Age</t>
  </si>
  <si>
    <t>FPPG</t>
  </si>
  <si>
    <t>Trevor Lawarence</t>
  </si>
  <si>
    <t>Clemson</t>
  </si>
  <si>
    <t>Justin Fields</t>
  </si>
  <si>
    <t>Ohio State</t>
  </si>
  <si>
    <t>Zach Wilson</t>
  </si>
  <si>
    <t>BYU</t>
  </si>
  <si>
    <t>Florida</t>
  </si>
  <si>
    <t>Mac Jones</t>
  </si>
  <si>
    <t>Alabama</t>
  </si>
  <si>
    <t>Trey Lance</t>
  </si>
  <si>
    <t>North Dakota State</t>
  </si>
  <si>
    <t>Kyle Trask</t>
  </si>
  <si>
    <t>Georgia</t>
  </si>
  <si>
    <t>Kellen Mond</t>
  </si>
  <si>
    <t>Texas A&amp;M</t>
  </si>
  <si>
    <t>Memphis</t>
  </si>
  <si>
    <t>Notre Dame</t>
  </si>
  <si>
    <t>Texas</t>
  </si>
  <si>
    <t>Rush.Atts</t>
  </si>
  <si>
    <t>Rush.Long</t>
  </si>
  <si>
    <t>Rush.TDs</t>
  </si>
  <si>
    <t>Receptions</t>
  </si>
  <si>
    <t>Rec.Yds</t>
  </si>
  <si>
    <t>YPC</t>
  </si>
  <si>
    <t>Rec.TDs</t>
  </si>
  <si>
    <t>Breakout Age</t>
  </si>
  <si>
    <t>Najee Harris</t>
  </si>
  <si>
    <t>Travis Etienne</t>
  </si>
  <si>
    <t>Javonte Williams</t>
  </si>
  <si>
    <t>Trey Sermon</t>
  </si>
  <si>
    <t>Kenny Gainwell</t>
  </si>
  <si>
    <t>Chuba Hubbard</t>
  </si>
  <si>
    <t>Khalil Herbert</t>
  </si>
  <si>
    <t>Michael Carter</t>
  </si>
  <si>
    <t>Jermar Jefferson</t>
  </si>
  <si>
    <t>Rhamondre Stevenson</t>
  </si>
  <si>
    <t>Kylin Hill</t>
  </si>
  <si>
    <t>Elijah Mitchell</t>
  </si>
  <si>
    <t>Deon Jackson</t>
  </si>
  <si>
    <t>North Carolina</t>
  </si>
  <si>
    <t>Oklahoma State</t>
  </si>
  <si>
    <t>Virginia Tech</t>
  </si>
  <si>
    <t>Oregon State</t>
  </si>
  <si>
    <t>Oklahoma</t>
  </si>
  <si>
    <t>Mississippi State</t>
  </si>
  <si>
    <t>Buffalo</t>
  </si>
  <si>
    <t>Louisville</t>
  </si>
  <si>
    <t>Louisiana</t>
  </si>
  <si>
    <t>Duke</t>
  </si>
  <si>
    <t>Iowa</t>
  </si>
  <si>
    <t>Michigan</t>
  </si>
  <si>
    <t>Jaret Patterson</t>
  </si>
  <si>
    <t>Javian Hawkins</t>
  </si>
  <si>
    <t>Rec.Long</t>
  </si>
  <si>
    <t>DeVonta Smith</t>
  </si>
  <si>
    <t>Ja'Marr Chase</t>
  </si>
  <si>
    <t>Jaylen Waddle</t>
  </si>
  <si>
    <t>Terrace Marshall Jr.</t>
  </si>
  <si>
    <t>Rashod Bateman</t>
  </si>
  <si>
    <t>Rondale Moore</t>
  </si>
  <si>
    <t>Elijah Moore</t>
  </si>
  <si>
    <t>Amon-Ra St. Brown</t>
  </si>
  <si>
    <t>Seth Williams</t>
  </si>
  <si>
    <t>Nico Collins</t>
  </si>
  <si>
    <t>Kadarius Toney</t>
  </si>
  <si>
    <t>Dyami Brown</t>
  </si>
  <si>
    <t>D'Wayne Eskridge</t>
  </si>
  <si>
    <t>Tylan Wallace</t>
  </si>
  <si>
    <t>Dazz Newsome</t>
  </si>
  <si>
    <t>Shi Smith</t>
  </si>
  <si>
    <t>Anthony Schwartz</t>
  </si>
  <si>
    <t>Marquez Stevenson</t>
  </si>
  <si>
    <t>Dez Fitzpatrick</t>
  </si>
  <si>
    <t>Tutu Atwell</t>
  </si>
  <si>
    <t>Amari Rodgers</t>
  </si>
  <si>
    <t>Ihmir Smith-Marsette</t>
  </si>
  <si>
    <t>LSU</t>
  </si>
  <si>
    <t>Minnesota</t>
  </si>
  <si>
    <t>Purdue</t>
  </si>
  <si>
    <t>Ole Miss</t>
  </si>
  <si>
    <t>USC</t>
  </si>
  <si>
    <t>Auburn</t>
  </si>
  <si>
    <t>Western Michigan</t>
  </si>
  <si>
    <t>North Texas</t>
  </si>
  <si>
    <t>South Carolina</t>
  </si>
  <si>
    <t>Houston</t>
  </si>
  <si>
    <t>Jaelon Darden</t>
  </si>
  <si>
    <t>Kyle Pitts</t>
  </si>
  <si>
    <t>Pat Freiermuth</t>
  </si>
  <si>
    <t>Brevin Jordan</t>
  </si>
  <si>
    <t>Hunter Long</t>
  </si>
  <si>
    <t>Tommy Tremble</t>
  </si>
  <si>
    <t>Noah Gray</t>
  </si>
  <si>
    <t>Tre' McKitty</t>
  </si>
  <si>
    <t>Penn State</t>
  </si>
  <si>
    <t>Miami</t>
  </si>
  <si>
    <t>Boston College</t>
  </si>
  <si>
    <t>DOB</t>
  </si>
  <si>
    <t>NA</t>
  </si>
  <si>
    <t>Pick.No</t>
  </si>
  <si>
    <t>Completions</t>
  </si>
  <si>
    <t>Pass.Atts</t>
  </si>
  <si>
    <t>Undrafted</t>
  </si>
  <si>
    <t>Ian Book</t>
  </si>
  <si>
    <t>Davis Mills</t>
  </si>
  <si>
    <t>Sam Ehlinger</t>
  </si>
  <si>
    <t>Stanford</t>
  </si>
  <si>
    <t>Larry Rountree III</t>
  </si>
  <si>
    <t>Missouri</t>
  </si>
  <si>
    <t>Chris Evans</t>
  </si>
  <si>
    <t>Demetric Felton</t>
  </si>
  <si>
    <t>UCLA</t>
  </si>
  <si>
    <t>Jake Funk</t>
  </si>
  <si>
    <t>Maryland</t>
  </si>
  <si>
    <t>Josh Palmer</t>
  </si>
  <si>
    <t>Tennessee</t>
  </si>
  <si>
    <t>Simi Fehoko</t>
  </si>
  <si>
    <t>Frank Darby</t>
  </si>
  <si>
    <t>Arizona State</t>
  </si>
  <si>
    <t>Dax Milne</t>
  </si>
  <si>
    <t>Rec.Per</t>
  </si>
  <si>
    <t>Rec.Yds.Per</t>
  </si>
  <si>
    <t>Rec.TDs.Per</t>
  </si>
  <si>
    <t>Dom.Per</t>
  </si>
  <si>
    <t>Rush.Att.Per</t>
  </si>
  <si>
    <t>Rush.Yds.Per</t>
  </si>
  <si>
    <t>Total.Yds.Per</t>
  </si>
  <si>
    <t>Total.Tch.Per</t>
  </si>
  <si>
    <t>Team</t>
  </si>
  <si>
    <t>JAX</t>
  </si>
  <si>
    <t>NYJ</t>
  </si>
  <si>
    <t>SF</t>
  </si>
  <si>
    <t>CHI</t>
  </si>
  <si>
    <t>NE</t>
  </si>
  <si>
    <t>TB</t>
  </si>
  <si>
    <t>NO</t>
  </si>
  <si>
    <t>MIN</t>
  </si>
  <si>
    <t>HOU</t>
  </si>
  <si>
    <t>IND</t>
  </si>
  <si>
    <t>PIT</t>
  </si>
  <si>
    <t>DEN</t>
  </si>
  <si>
    <t>CAR</t>
  </si>
  <si>
    <t>PHI</t>
  </si>
  <si>
    <t>LAC</t>
  </si>
  <si>
    <t>CIN</t>
  </si>
  <si>
    <t>CLE</t>
  </si>
  <si>
    <t>LAR</t>
  </si>
  <si>
    <t>MIA</t>
  </si>
  <si>
    <t>DET</t>
  </si>
  <si>
    <t>ATL</t>
  </si>
  <si>
    <t>NYG</t>
  </si>
  <si>
    <t>BAL</t>
  </si>
  <si>
    <t>ARI</t>
  </si>
  <si>
    <t>SEA</t>
  </si>
  <si>
    <t>WAS</t>
  </si>
  <si>
    <t>GB</t>
  </si>
  <si>
    <t>TEN</t>
  </si>
  <si>
    <t>DAL</t>
  </si>
  <si>
    <t>KC</t>
  </si>
  <si>
    <t>BUF</t>
  </si>
  <si>
    <t>Vac.Car</t>
  </si>
  <si>
    <t>Vac.Tar</t>
  </si>
  <si>
    <t>FP</t>
  </si>
  <si>
    <t>NFL.Games</t>
  </si>
  <si>
    <t>College.Games</t>
  </si>
  <si>
    <t>Snaps</t>
  </si>
  <si>
    <t>FPPS</t>
  </si>
  <si>
    <t>PFPS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</si>
</sst>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139">
    <dxf>
      <numFmt numFmtId="165" formatCode="0.0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0.0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numFmt numFmtId="164" formatCode="0.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0.0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0.0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BBC82E-97E8-4F65-A868-C50A5B6BD08A}" name="Table5" displayName="Table5" ref="A1:AC11" totalsRowShown="0" headerRowDxfId="138" dataDxfId="136" headerRowBorderDxfId="137" tableBorderDxfId="135">
  <autoFilter ref="A1:AC11" xr:uid="{CCBBC82E-97E8-4F65-A868-C50A5B6BD08A}"/>
  <tableColumns count="29">
    <tableColumn id="1" xr3:uid="{78ED47E8-61D1-4B67-B879-5C645F1E7020}" name="Player" dataDxfId="134"/>
    <tableColumn id="2" xr3:uid="{5AE33E4E-0DD5-4A1C-9639-44FC88CD21FD}" name="School" dataDxfId="133"/>
    <tableColumn id="3" xr3:uid="{001198E4-1591-4ACA-BF10-BB5FC35339B3}" name="Pick.No" dataDxfId="132"/>
    <tableColumn id="4" xr3:uid="{F5760842-A992-4BBC-A092-3F006831129F}" name="Team" dataDxfId="131"/>
    <tableColumn id="5" xr3:uid="{0A31AA79-D62D-45CE-B6A4-59F2A9CB2C18}" name="College.Games" dataDxfId="130"/>
    <tableColumn id="8" xr3:uid="{09FF3238-842E-430C-942B-13F80F06F529}" name="Completions" dataDxfId="129"/>
    <tableColumn id="9" xr3:uid="{E7589D07-9FE0-4B5D-B7EC-71E574C39D4F}" name="Pass.Atts" dataDxfId="128"/>
    <tableColumn id="10" xr3:uid="{3E974C66-D233-456A-B191-AC036789E562}" name="CMP%" dataDxfId="127"/>
    <tableColumn id="11" xr3:uid="{B8B33B47-2AA2-4984-A725-DD38DD5C3D28}" name="Pass.Yds" dataDxfId="126"/>
    <tableColumn id="12" xr3:uid="{B2A8C042-ED5B-4462-9BAF-27F10DCB64A5}" name="Pass.YPA" dataDxfId="125"/>
    <tableColumn id="13" xr3:uid="{F44C2E61-2D30-4325-8734-AC3C74BC5552}" name="Pass.TD" dataDxfId="124"/>
    <tableColumn id="14" xr3:uid="{6C262663-4D49-43D0-A31A-580F2E710BE9}" name="TD%" dataDxfId="123"/>
    <tableColumn id="15" xr3:uid="{8989E0C1-FA7B-46D2-9F17-60F56C91A3DD}" name="INT" dataDxfId="122"/>
    <tableColumn id="16" xr3:uid="{88842709-4551-476B-B9A1-FF87BD7A8DEF}" name="QBR" dataDxfId="121"/>
    <tableColumn id="17" xr3:uid="{BE53280A-D339-49CA-B27E-6906530F2E53}" name="Rush.Att" dataDxfId="120"/>
    <tableColumn id="18" xr3:uid="{AEF3B7CE-0607-480E-9B16-171496383F21}" name="Rush.Yds" dataDxfId="119"/>
    <tableColumn id="19" xr3:uid="{439D9C80-5A4B-40B7-8D8B-96D9E76279B9}" name="Rush.YPA" dataDxfId="118"/>
    <tableColumn id="20" xr3:uid="{38B82DC5-32B2-4F53-8EF0-0275A0146F2E}" name="Rush.TD" dataDxfId="117"/>
    <tableColumn id="21" xr3:uid="{9AC19743-3A35-4AE4-B9F4-856D473FCEF0}" name="Fumbles" dataDxfId="116"/>
    <tableColumn id="22" xr3:uid="{0D927F0E-AC67-4A9B-94DC-20FA494D3F51}" name="DOB" dataDxfId="115"/>
    <tableColumn id="23" xr3:uid="{1FA9F995-6107-47B0-84DA-BA1E7E521D36}" name="Age" dataDxfId="114">
      <calculatedColumnFormula>(TODAY()-T2)/365</calculatedColumnFormula>
    </tableColumn>
    <tableColumn id="24" xr3:uid="{4FE78187-416D-4A58-8E3E-B37B75D2A7E8}" name="Height (in.)" dataDxfId="113"/>
    <tableColumn id="25" xr3:uid="{0E6558F1-2BFF-453C-8532-2DE1A53EB2DA}" name="Weight" dataDxfId="112"/>
    <tableColumn id="26" xr3:uid="{64DF9291-902B-4845-9549-A2D14CEAF7CB}" name="Breakout.Age" dataDxfId="111"/>
    <tableColumn id="29" xr3:uid="{F798CC4F-D771-4C4C-A830-AE00F42A48E8}" name="NFL.Games" dataDxfId="110"/>
    <tableColumn id="6" xr3:uid="{611F914C-1E1A-4C05-97A1-F177B50675B8}" name="Snaps" dataDxfId="109"/>
    <tableColumn id="27" xr3:uid="{B0634BC4-C59C-4CF8-AC64-6ED1416F40A4}" name="FP" dataDxfId="108"/>
    <tableColumn id="7" xr3:uid="{D035CDE6-7518-47C8-9BA7-FC8E0B1AE278}" name="FPPG" dataDxfId="107">
      <calculatedColumnFormula>AA2/Y2</calculatedColumnFormula>
    </tableColumn>
    <tableColumn id="28" xr3:uid="{3E7AF11F-4C73-4E7E-B72F-2509C9709209}" name="FPPS" dataDxfId="106">
      <calculatedColumnFormula>AA2/Z2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793E08-A661-449F-BF53-7507CC40DACE}" name="Table6" displayName="Table6" ref="A1:AH20" totalsRowShown="0" headerRowDxfId="105" dataDxfId="103" headerRowBorderDxfId="104" tableBorderDxfId="102">
  <autoFilter ref="A1:AH20" xr:uid="{0D793E08-A661-449F-BF53-7507CC40DACE}"/>
  <tableColumns count="34">
    <tableColumn id="1" xr3:uid="{E1F5453A-1532-4E4E-BB09-26D1C6B7F0EA}" name="Player" dataDxfId="101"/>
    <tableColumn id="2" xr3:uid="{BC3071E0-8652-4B28-BFB9-F5C6C99B506D}" name="School" dataDxfId="100"/>
    <tableColumn id="3" xr3:uid="{37544652-94B4-47E2-8152-1013E8BCA200}" name="Pick.No" dataDxfId="99"/>
    <tableColumn id="4" xr3:uid="{C1312BF3-AE6E-4021-BCE8-1A4777C8D6FE}" name="Team" dataDxfId="98"/>
    <tableColumn id="5" xr3:uid="{2871F1D4-CA60-45B2-9813-697DC8FBFB14}" name="College.Games" dataDxfId="97"/>
    <tableColumn id="6" xr3:uid="{507905F6-2B12-4E64-A937-768AE4D1D29A}" name="Rush.Atts" dataDxfId="96"/>
    <tableColumn id="7" xr3:uid="{F65F7DBE-8CA5-49D0-952F-246DBCCA08F8}" name="Rush.Yds" dataDxfId="95"/>
    <tableColumn id="8" xr3:uid="{413C55E4-085A-4ED7-87E0-763F01E8543A}" name="Rush.YPA" dataDxfId="94"/>
    <tableColumn id="9" xr3:uid="{63A76FEE-AFC1-4B37-A80E-57F3593BF225}" name="Rush.Long" dataDxfId="93"/>
    <tableColumn id="10" xr3:uid="{7D4CF15E-5678-4C24-823A-46C41BC322E2}" name="Rush.TDs" dataDxfId="92"/>
    <tableColumn id="11" xr3:uid="{69CE1CD1-5838-4B69-BD37-DE6C2A6DE268}" name="Fumbles" dataDxfId="91"/>
    <tableColumn id="12" xr3:uid="{04471CD2-F145-4218-A079-8AA8E907105E}" name="Receptions" dataDxfId="90"/>
    <tableColumn id="13" xr3:uid="{F493EDE9-E16D-4968-8EB8-053060ACDFC5}" name="Rec.Yds" dataDxfId="89"/>
    <tableColumn id="14" xr3:uid="{E4DDC732-97A8-494E-B05F-1EFABD5D7379}" name="YPC" dataDxfId="88"/>
    <tableColumn id="15" xr3:uid="{7D471220-0F21-49A0-BFB2-5B574793D952}" name="Rec.TDs" dataDxfId="87"/>
    <tableColumn id="16" xr3:uid="{B043531F-666D-46EF-A5A2-6F6CE6AA5F99}" name="Rush.Att.Per" dataDxfId="86"/>
    <tableColumn id="17" xr3:uid="{65077B4B-422F-4339-B16D-A2EDE486D326}" name="Rush.Yds.Per" dataDxfId="85"/>
    <tableColumn id="18" xr3:uid="{15F15F4C-807C-4A55-AE23-EE90A331ACEB}" name="Rec.Per" dataDxfId="84"/>
    <tableColumn id="19" xr3:uid="{AF0D7B3D-703F-4ACD-B1C6-5CC397EB46D0}" name="Rec.Yds.Per" dataDxfId="83"/>
    <tableColumn id="20" xr3:uid="{21FAFBAC-F35D-4B1B-BCCA-E4B65D5DC8E2}" name="Total.Yds.Per" dataDxfId="82"/>
    <tableColumn id="21" xr3:uid="{9D15F7CE-6713-473B-9626-C6FCA202F92C}" name="Total.Tch.Per" dataDxfId="81"/>
    <tableColumn id="22" xr3:uid="{01BB5B3A-532A-40AC-A2C3-DCFA06B2CF74}" name="Dom.Per" dataDxfId="80"/>
    <tableColumn id="23" xr3:uid="{EDDCFA3F-09B5-400D-AFD9-868439BBA828}" name="Vac.Car" dataDxfId="79"/>
    <tableColumn id="24" xr3:uid="{B6BAF15E-7AA5-4644-AB7E-25FCE7EA9264}" name="Vac.Tar" dataDxfId="78"/>
    <tableColumn id="25" xr3:uid="{07239024-473B-4D42-8A20-FAC91496D6E5}" name="DOB" dataDxfId="77"/>
    <tableColumn id="26" xr3:uid="{FD347E03-BAA2-4A50-8056-A19203058D02}" name="Age" dataDxfId="76">
      <calculatedColumnFormula>(TODAY()-Y2)/365</calculatedColumnFormula>
    </tableColumn>
    <tableColumn id="27" xr3:uid="{321B13F2-3033-414D-8BF7-06C35E267DB5}" name="Height (in.)" dataDxfId="75"/>
    <tableColumn id="28" xr3:uid="{5E6116FD-F406-43D9-B9D5-D3B74CA852D0}" name="Weight" dataDxfId="74"/>
    <tableColumn id="29" xr3:uid="{1B1F2C51-5439-4E97-AF08-696A5398DF6B}" name="Breakout Age" dataDxfId="73"/>
    <tableColumn id="30" xr3:uid="{722FED33-7DC8-496F-9D37-A296529DB86E}" name="NFL.Games" dataDxfId="72"/>
    <tableColumn id="34" xr3:uid="{A42C6EC6-EB55-44AB-97C2-76FD15497EB0}" name="Snaps" dataDxfId="71"/>
    <tableColumn id="31" xr3:uid="{D551B6C1-65D6-4AAD-B8FC-F876E1A34334}" name="FP" dataDxfId="70"/>
    <tableColumn id="33" xr3:uid="{9091F112-402F-4CFE-BE75-FF603EF638C7}" name="FPPG" dataDxfId="69"/>
    <tableColumn id="32" xr3:uid="{6E8B14C7-9411-43ED-8B04-128E8B30496A}" name="FPPS" dataDxfId="68">
      <calculatedColumnFormula>Table6[[#This Row],[FP]]/Table6[[#This Row],[Snaps]]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43BBF7-9B13-4730-B62F-B39632C66D4C}" name="Table7" displayName="Table7" ref="A1:AD28" totalsRowShown="0" headerRowDxfId="67" dataDxfId="65" headerRowBorderDxfId="66" tableBorderDxfId="64">
  <autoFilter ref="A1:AD28" xr:uid="{C143BBF7-9B13-4730-B62F-B39632C66D4C}"/>
  <sortState xmlns:xlrd2="http://schemas.microsoft.com/office/spreadsheetml/2017/richdata2" ref="A2:AD28">
    <sortCondition ref="D2:D28"/>
  </sortState>
  <tableColumns count="30">
    <tableColumn id="1" xr3:uid="{D569FE3B-A4A6-41A8-B81D-EB5B3809FD92}" name="Player" dataDxfId="63"/>
    <tableColumn id="2" xr3:uid="{21D20578-4206-48BA-8924-4F84360E39C4}" name="School" dataDxfId="62"/>
    <tableColumn id="3" xr3:uid="{72FBC9C5-E592-4C0B-B6EE-785347390052}" name="Pick.No" dataDxfId="61"/>
    <tableColumn id="4" xr3:uid="{3957745F-0BCA-4F43-BEE1-A7CD9C833ADB}" name="Team" dataDxfId="60"/>
    <tableColumn id="5" xr3:uid="{F76779C3-2526-416B-90D9-65A56933560C}" name="College.Games" dataDxfId="59"/>
    <tableColumn id="6" xr3:uid="{43D3E475-9408-47DF-B0F0-8891FC5A408B}" name="Receptions" dataDxfId="58"/>
    <tableColumn id="7" xr3:uid="{389112F9-0C76-43A9-89AC-AC91F69B7249}" name="Rec.Yds" dataDxfId="57"/>
    <tableColumn id="8" xr3:uid="{0D2B7768-46FD-4644-9546-664214506DB0}" name="YPC" dataDxfId="56"/>
    <tableColumn id="9" xr3:uid="{2793822F-F82E-4AF4-88C4-E53FC1A1326A}" name="Rec.Long" dataDxfId="55"/>
    <tableColumn id="10" xr3:uid="{3BA03D7B-0D5E-404E-9CE1-962522264CCE}" name="Rec.TDs" dataDxfId="54"/>
    <tableColumn id="11" xr3:uid="{1BBAEF7D-6135-4404-8D68-9D5F47B6AC6E}" name="Rush.Atts" dataDxfId="53"/>
    <tableColumn id="12" xr3:uid="{D31B4DFA-C268-4839-BE6E-79C5B45E8C02}" name="Rush.Yds" dataDxfId="52"/>
    <tableColumn id="13" xr3:uid="{F564E615-979A-4E22-982A-3DADA7E531EE}" name="Rush.YPA" dataDxfId="51"/>
    <tableColumn id="14" xr3:uid="{76D1B38A-FB5C-4A2F-A574-2ECF63539C55}" name="Rush.TDs" dataDxfId="50"/>
    <tableColumn id="15" xr3:uid="{7C10AB96-DCB5-4A23-9849-43F67F55688D}" name="Fumbles" dataDxfId="49"/>
    <tableColumn id="16" xr3:uid="{A022B30D-C20F-40B2-8F66-2F9501310FCD}" name="Rec.Per" dataDxfId="48"/>
    <tableColumn id="17" xr3:uid="{C9114F99-FC26-495E-9DB7-7651704FFD92}" name="Rec.Yds.Per" dataDxfId="47"/>
    <tableColumn id="18" xr3:uid="{08E3A0CC-F9BE-48BB-B891-90E2D27726F8}" name="Rec.TDs.Per" dataDxfId="46"/>
    <tableColumn id="19" xr3:uid="{F26329C6-0298-49CD-BF6F-986F7E681615}" name="Dom.Per" dataDxfId="45"/>
    <tableColumn id="20" xr3:uid="{E034DE9B-9D19-4AE6-861C-51D7FF6B94A6}" name="Vac.Tar" dataDxfId="44"/>
    <tableColumn id="21" xr3:uid="{4B90E66F-9B33-493A-9293-0906050FCAA1}" name="DOB" dataDxfId="43"/>
    <tableColumn id="22" xr3:uid="{88BAC108-E13F-4476-ACB4-8FE792CA9EF3}" name="Age" dataDxfId="42">
      <calculatedColumnFormula>(TODAY()-U2)/365</calculatedColumnFormula>
    </tableColumn>
    <tableColumn id="23" xr3:uid="{5DE0478B-F9E2-43B6-823C-CADCB58F453B}" name="Height (in.)" dataDxfId="41"/>
    <tableColumn id="24" xr3:uid="{5C591721-F463-4BE3-B5CD-2ADE727F4D2E}" name="Weight" dataDxfId="40"/>
    <tableColumn id="25" xr3:uid="{6374748A-CF87-47D6-8E27-139DD35A5EB7}" name="Breakout Age" dataDxfId="39"/>
    <tableColumn id="26" xr3:uid="{9DFFFAD7-5C99-447F-89D3-643F7CA43F20}" name="NFL.Games" dataDxfId="38"/>
    <tableColumn id="29" xr3:uid="{FE5BC6D5-FAB2-4ED0-8CC4-87C0A0A6F0BF}" name="Snaps" dataDxfId="37"/>
    <tableColumn id="27" xr3:uid="{2452693D-1BCE-4DBB-A280-39EF147F73C1}" name="FP" dataDxfId="36"/>
    <tableColumn id="30" xr3:uid="{46F595D3-F789-4B1A-A248-4DE082BC5A8E}" name="FPPG" dataDxfId="35">
      <calculatedColumnFormula>Table7[[#This Row],[FP]]/Table7[[#This Row],[NFL.Games]]</calculatedColumnFormula>
    </tableColumn>
    <tableColumn id="28" xr3:uid="{D3088F8A-7213-4669-BC22-3C2ED9C7D804}" name="PFPS" dataDxfId="34">
      <calculatedColumnFormula>Table7[[#This Row],[FP]]/Table7[[#This Row],[Snaps]]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6043D-E77F-4595-88FE-AABD5788B3EA}" name="Table1" displayName="Table1" ref="A1:AD8" totalsRowShown="0" headerRowDxfId="33" dataDxfId="31" headerRowBorderDxfId="32" tableBorderDxfId="30">
  <autoFilter ref="A1:AD8" xr:uid="{1456043D-E77F-4595-88FE-AABD5788B3EA}"/>
  <tableColumns count="30">
    <tableColumn id="1" xr3:uid="{070FAEFA-160D-4EDF-817A-E944C2B9A8D5}" name="Player" dataDxfId="29"/>
    <tableColumn id="2" xr3:uid="{F6E76F2F-9604-45B1-9D5B-44224F566D0C}" name="School" dataDxfId="28"/>
    <tableColumn id="3" xr3:uid="{B46F1DA4-379C-48A6-ABC0-48EF074BF9FA}" name="Pick.No" dataDxfId="27"/>
    <tableColumn id="4" xr3:uid="{E1CB7C67-3724-4E5B-ACD8-81EB797F2FD9}" name="Team" dataDxfId="26"/>
    <tableColumn id="5" xr3:uid="{7F699735-E061-48F7-8153-EC929A380DBC}" name="College.Games" dataDxfId="25"/>
    <tableColumn id="6" xr3:uid="{41376CA7-F6B1-4A05-8EF5-99BBB8457AB3}" name="Receptions" dataDxfId="24"/>
    <tableColumn id="7" xr3:uid="{9A0508E9-3688-4FF6-85C0-7B4CE3034A58}" name="Rec.Yds" dataDxfId="23"/>
    <tableColumn id="8" xr3:uid="{A81880C4-8153-4C3F-AD69-EE657C92AD94}" name="YPC" dataDxfId="22"/>
    <tableColumn id="9" xr3:uid="{7A30CD35-B0D0-4220-9CE4-917C8F748618}" name="Rec.Long" dataDxfId="21"/>
    <tableColumn id="10" xr3:uid="{927AEA0F-3F34-46AE-BB30-3FFB2A81E9FA}" name="Rec.TDs" dataDxfId="20"/>
    <tableColumn id="11" xr3:uid="{2D250EB4-3BD6-4B15-BB62-5EF7A8E284B1}" name="Rush.Atts" dataDxfId="19"/>
    <tableColumn id="12" xr3:uid="{52CF0421-479D-4B0E-A91D-E9AE0ABA7373}" name="Rush.Yds" dataDxfId="18"/>
    <tableColumn id="13" xr3:uid="{0F2E27C3-DEEA-4ED8-963F-382E3AA37A87}" name="Rush.YPA" dataDxfId="17"/>
    <tableColumn id="14" xr3:uid="{8751B50C-3AB4-4980-90F9-80B998749435}" name="Rush.TDs" dataDxfId="16"/>
    <tableColumn id="15" xr3:uid="{EB925B44-0EEB-4F6D-A5BD-ACA9203CD604}" name="Fumbles" dataDxfId="15"/>
    <tableColumn id="16" xr3:uid="{D9426C5F-602D-4A99-9A9F-2CBD10A5CD9D}" name="Rec.Per" dataDxfId="14"/>
    <tableColumn id="17" xr3:uid="{1AC084A0-91D4-4A29-8E29-EE0D0138EA6B}" name="Rec.Yds.Per" dataDxfId="13"/>
    <tableColumn id="18" xr3:uid="{6124F8D4-1128-4EEC-9635-7FBE5BE8C48C}" name="Rec.TDs.Per" dataDxfId="12"/>
    <tableColumn id="19" xr3:uid="{473B8A59-DEE9-484E-AF99-11DB155BED97}" name="Dom.Per" dataDxfId="11"/>
    <tableColumn id="20" xr3:uid="{BCA5A359-C108-4F71-80EE-DA44EDD1B358}" name="Vac.Tar" dataDxfId="10"/>
    <tableColumn id="21" xr3:uid="{3D44AD01-672B-458B-853A-931B4444FFB9}" name="DOB" dataDxfId="9"/>
    <tableColumn id="22" xr3:uid="{072B7792-CEDB-4316-AC9F-029EDA4B6AD2}" name="Age" dataDxfId="8">
      <calculatedColumnFormula>(TODAY()-U2)/365</calculatedColumnFormula>
    </tableColumn>
    <tableColumn id="23" xr3:uid="{496CF514-B0B5-4DE5-AA13-4B1FEEC76BB3}" name="Height (in.)" dataDxfId="7"/>
    <tableColumn id="24" xr3:uid="{706400D8-6A9C-4A57-BE0A-E45C9DAB3E98}" name="Weight" dataDxfId="6"/>
    <tableColumn id="25" xr3:uid="{76D77456-79CB-4777-AE15-C9A5A1CFFDDE}" name="Breakout Age" dataDxfId="5"/>
    <tableColumn id="26" xr3:uid="{69574379-E76F-41AB-B823-A43C4343F7F5}" name="NFL.Games" dataDxfId="4"/>
    <tableColumn id="29" xr3:uid="{5A02A5A5-5561-429E-B3C5-CDD8F40398A3}" name="Snaps" dataDxfId="3"/>
    <tableColumn id="27" xr3:uid="{3D82718E-FBCD-407D-873C-08BFB844B031}" name="FP" dataDxfId="2"/>
    <tableColumn id="30" xr3:uid="{942C5C82-31B8-4CBA-9211-C6DF6BBF1AC8}" name="FPPG" dataDxfId="1">
      <calculatedColumnFormula>Table1[[#This Row],[FP]]/Table1[[#This Row],[NFL.Games]]</calculatedColumnFormula>
    </tableColumn>
    <tableColumn id="28" xr3:uid="{2877D2A2-4963-48EB-81C8-2289586819F7}" name="FPPS" dataDxfId="0">
      <calculatedColumnFormula>Table1[[#This Row],[FP]]/Table1[[#This Row],[Snaps]]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7910-7D64-45E6-93A6-5C4EC47588CD}">
  <dimension ref="A1:AC19"/>
  <sheetViews>
    <sheetView zoomScaleNormal="100" workbookViewId="0">
      <pane xSplit="1" topLeftCell="B1" activePane="topRight" state="frozen"/>
      <selection pane="topRight" activeCell="B12" sqref="B12"/>
    </sheetView>
  </sheetViews>
  <sheetFormatPr defaultColWidth="20.5703125" defaultRowHeight="15" x14ac:dyDescent="0.25"/>
  <cols>
    <col min="1" max="1" width="16.7109375" style="1" bestFit="1" customWidth="1"/>
    <col min="2" max="2" width="18" style="1" bestFit="1" customWidth="1"/>
    <col min="3" max="3" width="12.28515625" style="1" bestFit="1" customWidth="1"/>
    <col min="4" max="4" width="10.42578125" style="1" bestFit="1" customWidth="1"/>
    <col min="5" max="5" width="19.140625" style="1" bestFit="1" customWidth="1"/>
    <col min="6" max="6" width="16.85546875" style="3" bestFit="1" customWidth="1"/>
    <col min="7" max="7" width="13.5703125" style="3" bestFit="1" customWidth="1"/>
    <col min="8" max="8" width="11.28515625" style="3" bestFit="1" customWidth="1"/>
    <col min="9" max="9" width="13.140625" style="3" bestFit="1" customWidth="1"/>
    <col min="10" max="10" width="13.5703125" style="3" bestFit="1" customWidth="1"/>
    <col min="11" max="11" width="12.28515625" style="3" bestFit="1" customWidth="1"/>
    <col min="12" max="12" width="9.42578125" style="3" bestFit="1" customWidth="1"/>
    <col min="13" max="13" width="8.5703125" style="3" bestFit="1" customWidth="1"/>
    <col min="14" max="14" width="9.28515625" style="3" bestFit="1" customWidth="1"/>
    <col min="15" max="15" width="13.140625" style="3" bestFit="1" customWidth="1"/>
    <col min="16" max="16" width="13.5703125" style="3" bestFit="1" customWidth="1"/>
    <col min="17" max="17" width="14" style="3" bestFit="1" customWidth="1"/>
    <col min="18" max="18" width="12.7109375" style="3" bestFit="1" customWidth="1"/>
    <col min="19" max="19" width="13.140625" style="3" bestFit="1" customWidth="1"/>
    <col min="20" max="20" width="11" style="3" bestFit="1" customWidth="1"/>
    <col min="21" max="21" width="9" style="3" bestFit="1" customWidth="1"/>
    <col min="22" max="22" width="15.5703125" style="3" bestFit="1" customWidth="1"/>
    <col min="23" max="23" width="12.140625" style="3" bestFit="1" customWidth="1"/>
    <col min="24" max="24" width="17.7109375" style="3" bestFit="1" customWidth="1"/>
    <col min="25" max="25" width="15.5703125" style="3" bestFit="1" customWidth="1"/>
    <col min="26" max="26" width="10.7109375" style="3" bestFit="1" customWidth="1"/>
    <col min="27" max="27" width="7.7109375" style="3" bestFit="1" customWidth="1"/>
    <col min="28" max="28" width="10.28515625" style="3" bestFit="1" customWidth="1"/>
    <col min="29" max="29" width="9.85546875" style="3" bestFit="1" customWidth="1"/>
    <col min="30" max="16384" width="20.5703125" style="3"/>
  </cols>
  <sheetData>
    <row r="1" spans="1:29" s="1" customFormat="1" x14ac:dyDescent="0.25">
      <c r="A1" s="11" t="s">
        <v>0</v>
      </c>
      <c r="B1" s="11" t="s">
        <v>1</v>
      </c>
      <c r="C1" s="11" t="s">
        <v>118</v>
      </c>
      <c r="D1" s="11" t="s">
        <v>147</v>
      </c>
      <c r="E1" s="11" t="s">
        <v>183</v>
      </c>
      <c r="F1" s="11" t="s">
        <v>119</v>
      </c>
      <c r="G1" s="11" t="s">
        <v>120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  <c r="S1" s="11" t="s">
        <v>13</v>
      </c>
      <c r="T1" s="11" t="s">
        <v>116</v>
      </c>
      <c r="U1" s="11" t="s">
        <v>14</v>
      </c>
      <c r="V1" s="11" t="s">
        <v>16</v>
      </c>
      <c r="W1" s="11" t="s">
        <v>15</v>
      </c>
      <c r="X1" s="11" t="s">
        <v>17</v>
      </c>
      <c r="Y1" s="11" t="s">
        <v>182</v>
      </c>
      <c r="Z1" s="11" t="s">
        <v>184</v>
      </c>
      <c r="AA1" s="11" t="s">
        <v>181</v>
      </c>
      <c r="AB1" s="11" t="s">
        <v>18</v>
      </c>
      <c r="AC1" s="11" t="s">
        <v>185</v>
      </c>
    </row>
    <row r="2" spans="1:29" x14ac:dyDescent="0.25">
      <c r="A2" s="1" t="s">
        <v>19</v>
      </c>
      <c r="B2" s="1" t="s">
        <v>20</v>
      </c>
      <c r="C2" s="1">
        <v>1</v>
      </c>
      <c r="D2" s="1" t="s">
        <v>148</v>
      </c>
      <c r="E2" s="1">
        <v>10</v>
      </c>
      <c r="F2" s="3">
        <v>231</v>
      </c>
      <c r="G2" s="3">
        <v>334</v>
      </c>
      <c r="H2" s="4">
        <v>69.7</v>
      </c>
      <c r="I2" s="3">
        <v>3153</v>
      </c>
      <c r="J2" s="3">
        <v>9.4</v>
      </c>
      <c r="K2" s="3">
        <v>24</v>
      </c>
      <c r="L2" s="3">
        <v>7.2</v>
      </c>
      <c r="M2" s="3">
        <v>5</v>
      </c>
      <c r="N2" s="3">
        <v>116.8</v>
      </c>
      <c r="O2" s="3">
        <v>68</v>
      </c>
      <c r="P2" s="3">
        <v>203</v>
      </c>
      <c r="Q2" s="3">
        <v>3</v>
      </c>
      <c r="R2" s="3">
        <v>8</v>
      </c>
      <c r="S2" s="3">
        <v>5</v>
      </c>
      <c r="T2" s="5">
        <v>36439</v>
      </c>
      <c r="U2" s="6">
        <f ca="1">(TODAY()-T2)/365</f>
        <v>22.536986301369861</v>
      </c>
      <c r="V2" s="3">
        <f>6*12+6</f>
        <v>78</v>
      </c>
      <c r="W2" s="3">
        <v>220</v>
      </c>
      <c r="X2" s="3">
        <v>18.899999999999999</v>
      </c>
      <c r="Y2" s="1">
        <v>17</v>
      </c>
      <c r="Z2" s="1">
        <v>1078</v>
      </c>
      <c r="AA2" s="1">
        <v>191.04</v>
      </c>
      <c r="AB2" s="2">
        <f>AA2/Y2</f>
        <v>11.237647058823528</v>
      </c>
      <c r="AC2" s="13">
        <f>AA2/Z2</f>
        <v>0.17721706864564007</v>
      </c>
    </row>
    <row r="3" spans="1:29" x14ac:dyDescent="0.25">
      <c r="A3" s="1" t="s">
        <v>23</v>
      </c>
      <c r="B3" s="1" t="s">
        <v>24</v>
      </c>
      <c r="C3" s="1">
        <v>2</v>
      </c>
      <c r="D3" s="1" t="s">
        <v>149</v>
      </c>
      <c r="E3" s="1">
        <v>12</v>
      </c>
      <c r="F3" s="3">
        <v>247</v>
      </c>
      <c r="G3" s="3">
        <v>337</v>
      </c>
      <c r="H3" s="4">
        <v>73</v>
      </c>
      <c r="I3" s="3">
        <v>3692</v>
      </c>
      <c r="J3" s="3">
        <v>11</v>
      </c>
      <c r="K3" s="3">
        <v>33</v>
      </c>
      <c r="L3" s="3">
        <v>9.8000000000000007</v>
      </c>
      <c r="M3" s="3">
        <v>3</v>
      </c>
      <c r="N3" s="3">
        <v>137.69999999999999</v>
      </c>
      <c r="O3" s="3">
        <v>70</v>
      </c>
      <c r="P3" s="3">
        <v>254</v>
      </c>
      <c r="Q3" s="3">
        <v>3.6</v>
      </c>
      <c r="R3" s="3">
        <v>10</v>
      </c>
      <c r="S3" s="3">
        <v>3</v>
      </c>
      <c r="T3" s="5">
        <v>36375</v>
      </c>
      <c r="U3" s="6">
        <f ca="1">(TODAY()-T3)/365</f>
        <v>22.712328767123289</v>
      </c>
      <c r="V3" s="3">
        <v>75</v>
      </c>
      <c r="W3" s="3">
        <v>210</v>
      </c>
      <c r="X3" s="3">
        <v>19.100000000000001</v>
      </c>
      <c r="Y3" s="1">
        <v>12</v>
      </c>
      <c r="Z3" s="1">
        <v>741</v>
      </c>
      <c r="AA3" s="1">
        <v>147.86000000000001</v>
      </c>
      <c r="AB3" s="2">
        <f t="shared" ref="AB3:AB10" si="0">AA3/Y3</f>
        <v>12.321666666666667</v>
      </c>
      <c r="AC3" s="13">
        <f t="shared" ref="AC3:AC11" si="1">AA3/Z3</f>
        <v>0.19954116059379218</v>
      </c>
    </row>
    <row r="4" spans="1:29" x14ac:dyDescent="0.25">
      <c r="A4" s="1" t="s">
        <v>28</v>
      </c>
      <c r="B4" s="1" t="s">
        <v>29</v>
      </c>
      <c r="C4" s="1">
        <v>3</v>
      </c>
      <c r="D4" s="1" t="s">
        <v>150</v>
      </c>
      <c r="E4" s="1">
        <v>16</v>
      </c>
      <c r="F4" s="3">
        <v>192</v>
      </c>
      <c r="G4" s="3">
        <v>287</v>
      </c>
      <c r="H4" s="4">
        <v>66.900000000000006</v>
      </c>
      <c r="I4" s="3">
        <v>2786</v>
      </c>
      <c r="J4" s="3">
        <v>9.6999999999999993</v>
      </c>
      <c r="K4" s="3">
        <v>28</v>
      </c>
      <c r="L4" s="3">
        <v>9.8000000000000007</v>
      </c>
      <c r="M4" s="3">
        <v>0</v>
      </c>
      <c r="N4" s="3">
        <v>180.6</v>
      </c>
      <c r="O4" s="3">
        <v>169</v>
      </c>
      <c r="P4" s="3">
        <v>1100</v>
      </c>
      <c r="Q4" s="3">
        <v>6.5</v>
      </c>
      <c r="R4" s="3">
        <v>14</v>
      </c>
      <c r="S4" s="3">
        <v>0</v>
      </c>
      <c r="T4" s="5">
        <v>36655</v>
      </c>
      <c r="U4" s="6">
        <f t="shared" ref="U4:U11" ca="1" si="2">(TODAY()-T4)/365</f>
        <v>21.945205479452056</v>
      </c>
      <c r="V4" s="3">
        <v>76</v>
      </c>
      <c r="W4" s="3">
        <v>226</v>
      </c>
      <c r="X4" s="3">
        <v>19.3</v>
      </c>
      <c r="Y4" s="1">
        <v>3</v>
      </c>
      <c r="Z4" s="1">
        <v>178</v>
      </c>
      <c r="AA4" s="1">
        <v>64.92</v>
      </c>
      <c r="AB4" s="2">
        <f t="shared" si="0"/>
        <v>21.64</v>
      </c>
      <c r="AC4" s="13">
        <f t="shared" si="1"/>
        <v>0.36471910112359551</v>
      </c>
    </row>
    <row r="5" spans="1:29" x14ac:dyDescent="0.25">
      <c r="A5" s="1" t="s">
        <v>21</v>
      </c>
      <c r="B5" s="1" t="s">
        <v>22</v>
      </c>
      <c r="C5" s="1">
        <v>11</v>
      </c>
      <c r="D5" s="1" t="s">
        <v>151</v>
      </c>
      <c r="E5" s="1">
        <v>14</v>
      </c>
      <c r="F5" s="3">
        <v>238</v>
      </c>
      <c r="G5" s="3">
        <v>354</v>
      </c>
      <c r="H5" s="4">
        <v>67.2</v>
      </c>
      <c r="I5" s="3">
        <v>3273</v>
      </c>
      <c r="J5" s="3">
        <v>9.1999999999999993</v>
      </c>
      <c r="K5" s="3">
        <v>41</v>
      </c>
      <c r="L5" s="3">
        <v>11.6</v>
      </c>
      <c r="M5" s="3">
        <v>3</v>
      </c>
      <c r="N5" s="3">
        <v>131.69999999999999</v>
      </c>
      <c r="O5" s="3">
        <v>137</v>
      </c>
      <c r="P5" s="3">
        <v>484</v>
      </c>
      <c r="Q5" s="3">
        <v>3.5</v>
      </c>
      <c r="R5" s="3">
        <v>10</v>
      </c>
      <c r="S5" s="3">
        <v>9</v>
      </c>
      <c r="T5" s="5">
        <v>36224</v>
      </c>
      <c r="U5" s="6">
        <f t="shared" ca="1" si="2"/>
        <v>23.126027397260273</v>
      </c>
      <c r="V5" s="3">
        <f>6*12+3</f>
        <v>75</v>
      </c>
      <c r="W5" s="3">
        <v>228</v>
      </c>
      <c r="X5" s="3">
        <v>20.5</v>
      </c>
      <c r="Y5" s="1">
        <v>11</v>
      </c>
      <c r="Z5" s="1">
        <v>635</v>
      </c>
      <c r="AA5" s="1">
        <v>115.8</v>
      </c>
      <c r="AB5" s="2">
        <f t="shared" si="0"/>
        <v>10.527272727272727</v>
      </c>
      <c r="AC5" s="13">
        <f t="shared" si="1"/>
        <v>0.18236220472440945</v>
      </c>
    </row>
    <row r="6" spans="1:29" x14ac:dyDescent="0.25">
      <c r="A6" s="1" t="s">
        <v>26</v>
      </c>
      <c r="B6" s="1" t="s">
        <v>27</v>
      </c>
      <c r="C6" s="1">
        <v>15</v>
      </c>
      <c r="D6" s="1" t="s">
        <v>152</v>
      </c>
      <c r="E6" s="1">
        <v>13</v>
      </c>
      <c r="F6" s="3">
        <v>311</v>
      </c>
      <c r="G6" s="3">
        <v>402</v>
      </c>
      <c r="H6" s="4">
        <v>77.400000000000006</v>
      </c>
      <c r="I6" s="3">
        <v>4500</v>
      </c>
      <c r="J6" s="3">
        <v>11.2</v>
      </c>
      <c r="K6" s="3">
        <v>41</v>
      </c>
      <c r="L6" s="3">
        <v>10.199999999999999</v>
      </c>
      <c r="M6" s="3">
        <v>4</v>
      </c>
      <c r="N6" s="3">
        <v>143.1</v>
      </c>
      <c r="O6" s="3">
        <v>35</v>
      </c>
      <c r="P6" s="3">
        <v>14</v>
      </c>
      <c r="Q6" s="3">
        <v>0.4</v>
      </c>
      <c r="R6" s="3">
        <v>1</v>
      </c>
      <c r="S6" s="3">
        <v>2</v>
      </c>
      <c r="T6" s="5">
        <v>36043</v>
      </c>
      <c r="U6" s="6">
        <f t="shared" ca="1" si="2"/>
        <v>23.621917808219177</v>
      </c>
      <c r="V6" s="3">
        <f>6*12+3</f>
        <v>75</v>
      </c>
      <c r="W6" s="3">
        <v>214</v>
      </c>
      <c r="X6" s="3">
        <v>22</v>
      </c>
      <c r="Y6" s="1">
        <v>17</v>
      </c>
      <c r="Z6" s="1">
        <v>1065</v>
      </c>
      <c r="AA6" s="1">
        <v>208.94</v>
      </c>
      <c r="AB6" s="2">
        <f t="shared" si="0"/>
        <v>12.290588235294118</v>
      </c>
      <c r="AC6" s="13">
        <f t="shared" si="1"/>
        <v>0.19618779342723006</v>
      </c>
    </row>
    <row r="7" spans="1:29" x14ac:dyDescent="0.25">
      <c r="A7" s="1" t="s">
        <v>30</v>
      </c>
      <c r="B7" s="1" t="s">
        <v>25</v>
      </c>
      <c r="C7" s="1">
        <v>64</v>
      </c>
      <c r="D7" s="1" t="s">
        <v>153</v>
      </c>
      <c r="E7" s="1">
        <v>12</v>
      </c>
      <c r="F7" s="3">
        <v>301</v>
      </c>
      <c r="G7" s="3">
        <v>437</v>
      </c>
      <c r="H7" s="4">
        <v>68.900000000000006</v>
      </c>
      <c r="I7" s="3">
        <v>4283</v>
      </c>
      <c r="J7" s="3">
        <v>9.8000000000000007</v>
      </c>
      <c r="K7" s="3">
        <v>43</v>
      </c>
      <c r="L7" s="3">
        <v>9.8000000000000007</v>
      </c>
      <c r="M7" s="3">
        <v>8</v>
      </c>
      <c r="N7" s="3">
        <v>125.5</v>
      </c>
      <c r="O7" s="3">
        <v>64</v>
      </c>
      <c r="P7" s="3">
        <v>50</v>
      </c>
      <c r="Q7" s="3">
        <v>0.8</v>
      </c>
      <c r="R7" s="3">
        <v>3</v>
      </c>
      <c r="S7" s="3">
        <v>5</v>
      </c>
      <c r="T7" s="5">
        <v>35860</v>
      </c>
      <c r="U7" s="6">
        <f t="shared" ca="1" si="2"/>
        <v>24.123287671232877</v>
      </c>
      <c r="V7" s="3">
        <f>6*12+5</f>
        <v>77</v>
      </c>
      <c r="W7" s="3">
        <v>240</v>
      </c>
      <c r="X7" s="3">
        <v>21.5</v>
      </c>
      <c r="Y7" s="1">
        <v>0</v>
      </c>
      <c r="Z7" s="1">
        <v>0</v>
      </c>
      <c r="AA7" s="1">
        <v>0</v>
      </c>
      <c r="AB7" s="2">
        <v>0</v>
      </c>
      <c r="AC7" s="13">
        <v>0</v>
      </c>
    </row>
    <row r="8" spans="1:29" x14ac:dyDescent="0.25">
      <c r="A8" s="1" t="s">
        <v>32</v>
      </c>
      <c r="B8" s="1" t="s">
        <v>33</v>
      </c>
      <c r="C8" s="1">
        <v>66</v>
      </c>
      <c r="D8" s="1" t="s">
        <v>155</v>
      </c>
      <c r="E8" s="1">
        <v>10</v>
      </c>
      <c r="F8" s="3">
        <v>188</v>
      </c>
      <c r="G8" s="3">
        <v>297</v>
      </c>
      <c r="H8" s="4">
        <v>63.3</v>
      </c>
      <c r="I8" s="3">
        <v>2282</v>
      </c>
      <c r="J8" s="3">
        <v>7.7</v>
      </c>
      <c r="K8" s="3">
        <v>19</v>
      </c>
      <c r="L8" s="3">
        <v>6.4</v>
      </c>
      <c r="M8" s="3">
        <v>3</v>
      </c>
      <c r="N8" s="3">
        <v>104</v>
      </c>
      <c r="O8" s="3">
        <v>74</v>
      </c>
      <c r="P8" s="3">
        <v>298</v>
      </c>
      <c r="Q8" s="3">
        <v>4</v>
      </c>
      <c r="R8" s="3">
        <v>4</v>
      </c>
      <c r="S8" s="3">
        <v>5</v>
      </c>
      <c r="T8" s="5">
        <v>36333</v>
      </c>
      <c r="U8" s="6">
        <f t="shared" ca="1" si="2"/>
        <v>22.827397260273973</v>
      </c>
      <c r="V8" s="3">
        <f>6*12+3</f>
        <v>75</v>
      </c>
      <c r="W8" s="3">
        <v>217</v>
      </c>
      <c r="X8" s="3">
        <v>18.100000000000001</v>
      </c>
      <c r="Y8" s="1">
        <v>0</v>
      </c>
      <c r="Z8" s="1">
        <v>3</v>
      </c>
      <c r="AA8" s="1">
        <v>0.2</v>
      </c>
      <c r="AB8" s="2">
        <v>0</v>
      </c>
      <c r="AC8" s="13">
        <f t="shared" si="1"/>
        <v>6.6666666666666666E-2</v>
      </c>
    </row>
    <row r="9" spans="1:29" x14ac:dyDescent="0.25">
      <c r="A9" s="1" t="s">
        <v>123</v>
      </c>
      <c r="B9" s="1" t="s">
        <v>125</v>
      </c>
      <c r="C9" s="1">
        <v>67</v>
      </c>
      <c r="D9" s="1" t="s">
        <v>156</v>
      </c>
      <c r="E9" s="1">
        <v>5</v>
      </c>
      <c r="F9" s="3">
        <v>128</v>
      </c>
      <c r="G9" s="3">
        <v>194</v>
      </c>
      <c r="H9" s="4">
        <v>66</v>
      </c>
      <c r="I9" s="3">
        <v>1504</v>
      </c>
      <c r="J9" s="3">
        <v>7.8</v>
      </c>
      <c r="K9" s="3">
        <v>7</v>
      </c>
      <c r="L9" s="3">
        <v>3.6</v>
      </c>
      <c r="M9" s="3">
        <v>3</v>
      </c>
      <c r="N9" s="3">
        <v>95</v>
      </c>
      <c r="O9" s="3">
        <v>30</v>
      </c>
      <c r="P9" s="3">
        <v>37</v>
      </c>
      <c r="Q9" s="3">
        <v>1.2</v>
      </c>
      <c r="R9" s="3">
        <v>3</v>
      </c>
      <c r="S9" s="3">
        <v>3</v>
      </c>
      <c r="T9" s="5">
        <v>36089</v>
      </c>
      <c r="U9" s="6">
        <f t="shared" ca="1" si="2"/>
        <v>23.495890410958904</v>
      </c>
      <c r="V9" s="3">
        <f>6*12+4</f>
        <v>76</v>
      </c>
      <c r="W9" s="3">
        <v>225</v>
      </c>
      <c r="X9" s="3">
        <v>20.9</v>
      </c>
      <c r="Y9" s="1">
        <v>12</v>
      </c>
      <c r="Z9" s="1">
        <v>743</v>
      </c>
      <c r="AA9" s="1">
        <v>152.96</v>
      </c>
      <c r="AB9" s="2">
        <f t="shared" si="0"/>
        <v>12.746666666666668</v>
      </c>
      <c r="AC9" s="13">
        <f t="shared" si="1"/>
        <v>0.20586810228802155</v>
      </c>
    </row>
    <row r="10" spans="1:29" x14ac:dyDescent="0.25">
      <c r="A10" s="1" t="s">
        <v>122</v>
      </c>
      <c r="B10" s="1" t="s">
        <v>35</v>
      </c>
      <c r="C10" s="1">
        <v>133</v>
      </c>
      <c r="D10" s="1" t="s">
        <v>154</v>
      </c>
      <c r="E10" s="1">
        <v>12</v>
      </c>
      <c r="F10" s="3">
        <v>228</v>
      </c>
      <c r="G10" s="3">
        <v>353</v>
      </c>
      <c r="H10" s="4">
        <v>64.599999999999994</v>
      </c>
      <c r="I10" s="3">
        <v>2829</v>
      </c>
      <c r="J10" s="3">
        <v>8</v>
      </c>
      <c r="K10" s="3">
        <v>15</v>
      </c>
      <c r="L10" s="3">
        <v>4.2</v>
      </c>
      <c r="M10" s="3">
        <v>3</v>
      </c>
      <c r="N10" s="3">
        <v>99.9</v>
      </c>
      <c r="O10" s="3">
        <v>116</v>
      </c>
      <c r="P10" s="3">
        <v>485</v>
      </c>
      <c r="Q10" s="3">
        <v>4.2</v>
      </c>
      <c r="R10" s="3">
        <v>9</v>
      </c>
      <c r="S10" s="3">
        <v>4</v>
      </c>
      <c r="T10" s="5">
        <v>35884</v>
      </c>
      <c r="U10" s="6">
        <f t="shared" ca="1" si="2"/>
        <v>24.057534246575344</v>
      </c>
      <c r="V10" s="3">
        <f>6*12</f>
        <v>72</v>
      </c>
      <c r="W10" s="3">
        <v>206</v>
      </c>
      <c r="X10" s="3">
        <v>20.399999999999999</v>
      </c>
      <c r="Y10" s="1">
        <v>1</v>
      </c>
      <c r="Z10" s="1">
        <v>50</v>
      </c>
      <c r="AA10" s="1">
        <v>-2</v>
      </c>
      <c r="AB10" s="2">
        <f t="shared" si="0"/>
        <v>-2</v>
      </c>
      <c r="AC10" s="13">
        <f t="shared" si="1"/>
        <v>-0.04</v>
      </c>
    </row>
    <row r="11" spans="1:29" x14ac:dyDescent="0.25">
      <c r="A11" s="1" t="s">
        <v>124</v>
      </c>
      <c r="B11" s="1" t="s">
        <v>36</v>
      </c>
      <c r="C11" s="1">
        <v>218</v>
      </c>
      <c r="D11" s="1" t="s">
        <v>157</v>
      </c>
      <c r="E11" s="1">
        <v>10</v>
      </c>
      <c r="F11" s="3">
        <v>194</v>
      </c>
      <c r="G11" s="3">
        <v>322</v>
      </c>
      <c r="H11" s="4">
        <v>60.2</v>
      </c>
      <c r="I11" s="3">
        <v>2566</v>
      </c>
      <c r="J11" s="3">
        <v>8</v>
      </c>
      <c r="K11" s="3">
        <v>26</v>
      </c>
      <c r="L11" s="3">
        <v>8.1</v>
      </c>
      <c r="M11" s="3">
        <v>5</v>
      </c>
      <c r="N11" s="3">
        <v>105.9</v>
      </c>
      <c r="O11" s="3">
        <v>113</v>
      </c>
      <c r="P11" s="3">
        <v>377</v>
      </c>
      <c r="Q11" s="3">
        <v>3.3</v>
      </c>
      <c r="R11" s="3">
        <v>8</v>
      </c>
      <c r="S11" s="3">
        <v>0</v>
      </c>
      <c r="T11" s="5">
        <v>36068</v>
      </c>
      <c r="U11" s="6">
        <f t="shared" ca="1" si="2"/>
        <v>23.553424657534247</v>
      </c>
      <c r="V11" s="3">
        <f>6*12+3</f>
        <v>75</v>
      </c>
      <c r="W11" s="3">
        <v>225</v>
      </c>
      <c r="X11" s="3">
        <v>19.899999999999999</v>
      </c>
      <c r="Y11" s="1">
        <v>0</v>
      </c>
      <c r="Z11" s="1">
        <v>18</v>
      </c>
      <c r="AA11" s="1">
        <v>0.9</v>
      </c>
      <c r="AB11" s="2">
        <v>0</v>
      </c>
      <c r="AC11" s="13">
        <f t="shared" si="1"/>
        <v>0.05</v>
      </c>
    </row>
    <row r="12" spans="1:29" x14ac:dyDescent="0.25">
      <c r="H12" s="4"/>
    </row>
    <row r="13" spans="1:29" x14ac:dyDescent="0.25">
      <c r="H13" s="4"/>
    </row>
    <row r="14" spans="1:29" x14ac:dyDescent="0.25">
      <c r="H14" s="4"/>
    </row>
    <row r="15" spans="1:29" x14ac:dyDescent="0.25">
      <c r="H15" s="4"/>
    </row>
    <row r="16" spans="1:29" x14ac:dyDescent="0.25">
      <c r="H16" s="4"/>
    </row>
    <row r="17" spans="8:8" x14ac:dyDescent="0.25">
      <c r="H17" s="4"/>
    </row>
    <row r="18" spans="8:8" x14ac:dyDescent="0.25">
      <c r="H18" s="4"/>
    </row>
    <row r="19" spans="8:8" x14ac:dyDescent="0.25">
      <c r="H19" s="4"/>
    </row>
  </sheetData>
  <sortState xmlns:xlrd2="http://schemas.microsoft.com/office/spreadsheetml/2017/richdata2" ref="A2:X11">
    <sortCondition ref="C2:C11"/>
  </sortState>
  <pageMargins left="0.7" right="0.7" top="0.75" bottom="0.75" header="0.3" footer="0.3"/>
  <pageSetup orientation="portrait" horizontalDpi="0" verticalDpi="0" r:id="rId1"/>
  <ignoredErrors>
    <ignoredError sqref="AB7:AB8 AB11 AC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0033-F936-403E-BD0D-585FDF7AF832}">
  <dimension ref="A1:AH20"/>
  <sheetViews>
    <sheetView zoomScale="90" zoomScaleNormal="90" workbookViewId="0">
      <pane xSplit="1" topLeftCell="X1" activePane="topRight" state="frozen"/>
      <selection pane="topRight" activeCell="AB16" sqref="AB16"/>
    </sheetView>
  </sheetViews>
  <sheetFormatPr defaultRowHeight="15" x14ac:dyDescent="0.25"/>
  <cols>
    <col min="1" max="1" width="21.42578125" style="3" bestFit="1" customWidth="1"/>
    <col min="2" max="2" width="15.85546875" style="3" bestFit="1" customWidth="1"/>
    <col min="3" max="3" width="12.42578125" style="3" bestFit="1" customWidth="1"/>
    <col min="4" max="4" width="10.85546875" style="3" bestFit="1" customWidth="1"/>
    <col min="5" max="5" width="19.140625" style="3" bestFit="1" customWidth="1"/>
    <col min="6" max="6" width="14.28515625" style="3" bestFit="1" customWidth="1"/>
    <col min="7" max="7" width="13.85546875" style="3" bestFit="1" customWidth="1"/>
    <col min="8" max="8" width="14.28515625" style="3" bestFit="1" customWidth="1"/>
    <col min="9" max="9" width="14.85546875" style="3" bestFit="1" customWidth="1"/>
    <col min="10" max="10" width="13.85546875" style="3" bestFit="1" customWidth="1"/>
    <col min="11" max="11" width="13.140625" style="3" bestFit="1" customWidth="1"/>
    <col min="12" max="12" width="15.42578125" style="3" bestFit="1" customWidth="1"/>
    <col min="13" max="13" width="12.7109375" style="3" bestFit="1" customWidth="1"/>
    <col min="14" max="14" width="9.42578125" style="3" bestFit="1" customWidth="1"/>
    <col min="15" max="15" width="12.85546875" style="3" bestFit="1" customWidth="1"/>
    <col min="16" max="16" width="16.85546875" style="3" bestFit="1" customWidth="1"/>
    <col min="17" max="17" width="17.28515625" style="3" bestFit="1" customWidth="1"/>
    <col min="18" max="18" width="12.5703125" style="3" bestFit="1" customWidth="1"/>
    <col min="19" max="19" width="16.140625" style="3" bestFit="1" customWidth="1"/>
    <col min="20" max="21" width="17.42578125" style="3" bestFit="1" customWidth="1"/>
    <col min="22" max="22" width="13.5703125" style="3" bestFit="1" customWidth="1"/>
    <col min="23" max="23" width="12.5703125" style="3" bestFit="1" customWidth="1"/>
    <col min="24" max="24" width="12.42578125" style="3" bestFit="1" customWidth="1"/>
    <col min="25" max="25" width="10.85546875" style="3" bestFit="1" customWidth="1"/>
    <col min="26" max="26" width="9.28515625" style="3" bestFit="1" customWidth="1"/>
    <col min="27" max="27" width="15.5703125" style="3" bestFit="1" customWidth="1"/>
    <col min="28" max="28" width="12.28515625" style="3" bestFit="1" customWidth="1"/>
    <col min="29" max="29" width="17.5703125" style="3" bestFit="1" customWidth="1"/>
    <col min="30" max="30" width="15.7109375" style="3" bestFit="1" customWidth="1"/>
    <col min="31" max="31" width="11" style="3" bestFit="1" customWidth="1"/>
    <col min="32" max="32" width="8.140625" style="3" bestFit="1" customWidth="1"/>
    <col min="33" max="33" width="10.5703125" style="3" bestFit="1" customWidth="1"/>
    <col min="34" max="34" width="10.140625" style="3" bestFit="1" customWidth="1"/>
    <col min="35" max="16384" width="9.140625" style="3"/>
  </cols>
  <sheetData>
    <row r="1" spans="1:34" s="1" customFormat="1" x14ac:dyDescent="0.25">
      <c r="A1" s="11" t="s">
        <v>0</v>
      </c>
      <c r="B1" s="11" t="s">
        <v>1</v>
      </c>
      <c r="C1" s="11" t="s">
        <v>118</v>
      </c>
      <c r="D1" s="11" t="s">
        <v>147</v>
      </c>
      <c r="E1" s="11" t="s">
        <v>183</v>
      </c>
      <c r="F1" s="11" t="s">
        <v>37</v>
      </c>
      <c r="G1" s="11" t="s">
        <v>10</v>
      </c>
      <c r="H1" s="11" t="s">
        <v>11</v>
      </c>
      <c r="I1" s="11" t="s">
        <v>38</v>
      </c>
      <c r="J1" s="11" t="s">
        <v>39</v>
      </c>
      <c r="K1" s="11" t="s">
        <v>13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143</v>
      </c>
      <c r="Q1" s="11" t="s">
        <v>144</v>
      </c>
      <c r="R1" s="11" t="s">
        <v>139</v>
      </c>
      <c r="S1" s="11" t="s">
        <v>140</v>
      </c>
      <c r="T1" s="11" t="s">
        <v>145</v>
      </c>
      <c r="U1" s="11" t="s">
        <v>146</v>
      </c>
      <c r="V1" s="11" t="s">
        <v>142</v>
      </c>
      <c r="W1" s="11" t="s">
        <v>179</v>
      </c>
      <c r="X1" s="11" t="s">
        <v>180</v>
      </c>
      <c r="Y1" s="11" t="s">
        <v>116</v>
      </c>
      <c r="Z1" s="11" t="s">
        <v>14</v>
      </c>
      <c r="AA1" s="11" t="s">
        <v>16</v>
      </c>
      <c r="AB1" s="11" t="s">
        <v>15</v>
      </c>
      <c r="AC1" s="11" t="s">
        <v>44</v>
      </c>
      <c r="AD1" s="11" t="s">
        <v>182</v>
      </c>
      <c r="AE1" s="11" t="s">
        <v>184</v>
      </c>
      <c r="AF1" s="11" t="s">
        <v>181</v>
      </c>
      <c r="AG1" s="11" t="s">
        <v>18</v>
      </c>
      <c r="AH1" s="11" t="s">
        <v>185</v>
      </c>
    </row>
    <row r="2" spans="1:34" x14ac:dyDescent="0.25">
      <c r="A2" s="3" t="s">
        <v>45</v>
      </c>
      <c r="B2" s="3" t="s">
        <v>27</v>
      </c>
      <c r="C2" s="7">
        <v>24</v>
      </c>
      <c r="D2" s="1" t="s">
        <v>158</v>
      </c>
      <c r="E2" s="1">
        <v>13</v>
      </c>
      <c r="F2" s="7">
        <v>251</v>
      </c>
      <c r="G2" s="7">
        <v>1466</v>
      </c>
      <c r="H2" s="7">
        <v>5.8</v>
      </c>
      <c r="I2" s="7">
        <v>53</v>
      </c>
      <c r="J2" s="7">
        <v>26</v>
      </c>
      <c r="K2" s="7">
        <v>1</v>
      </c>
      <c r="L2" s="7">
        <v>43</v>
      </c>
      <c r="M2" s="7">
        <v>425</v>
      </c>
      <c r="N2" s="7">
        <v>9.9</v>
      </c>
      <c r="O2" s="7">
        <v>4</v>
      </c>
      <c r="P2" s="7">
        <v>53</v>
      </c>
      <c r="Q2" s="7">
        <v>61</v>
      </c>
      <c r="R2" s="7">
        <v>13</v>
      </c>
      <c r="S2" s="7">
        <v>9</v>
      </c>
      <c r="T2" s="7">
        <v>27</v>
      </c>
      <c r="U2" s="7">
        <v>37</v>
      </c>
      <c r="V2" s="7">
        <v>32</v>
      </c>
      <c r="W2" s="8">
        <v>35.9</v>
      </c>
      <c r="X2" s="8">
        <v>53.1</v>
      </c>
      <c r="Y2" s="9">
        <v>35863</v>
      </c>
      <c r="Z2" s="8">
        <f t="shared" ref="Z2:Z11" ca="1" si="0">(TODAY()-Y2)/365</f>
        <v>24.115068493150684</v>
      </c>
      <c r="AA2" s="7">
        <f>6*12+2</f>
        <v>74</v>
      </c>
      <c r="AB2" s="7">
        <v>230</v>
      </c>
      <c r="AC2" s="7">
        <v>21.5</v>
      </c>
      <c r="AD2" s="7">
        <v>17</v>
      </c>
      <c r="AE2" s="7">
        <v>980</v>
      </c>
      <c r="AF2" s="7">
        <v>263.7</v>
      </c>
      <c r="AG2" s="4">
        <f>Table6[[#This Row],[FP]]/Table6[[#This Row],[NFL.Games]]</f>
        <v>15.511764705882353</v>
      </c>
      <c r="AH2" s="12">
        <f>Table6[[#This Row],[FP]]/Table6[[#This Row],[Snaps]]</f>
        <v>0.26908163265306123</v>
      </c>
    </row>
    <row r="3" spans="1:34" x14ac:dyDescent="0.25">
      <c r="A3" s="3" t="s">
        <v>46</v>
      </c>
      <c r="B3" s="3" t="s">
        <v>20</v>
      </c>
      <c r="C3" s="7">
        <v>25</v>
      </c>
      <c r="D3" s="1" t="s">
        <v>148</v>
      </c>
      <c r="E3" s="1">
        <v>12</v>
      </c>
      <c r="F3" s="7">
        <v>168</v>
      </c>
      <c r="G3" s="7">
        <v>914</v>
      </c>
      <c r="H3" s="7">
        <v>5.4</v>
      </c>
      <c r="I3" s="7">
        <v>72</v>
      </c>
      <c r="J3" s="7">
        <v>14</v>
      </c>
      <c r="K3" s="7">
        <v>4</v>
      </c>
      <c r="L3" s="7">
        <v>48</v>
      </c>
      <c r="M3" s="7">
        <v>588</v>
      </c>
      <c r="N3" s="7">
        <v>12.2</v>
      </c>
      <c r="O3" s="7">
        <v>2</v>
      </c>
      <c r="P3" s="7">
        <v>41</v>
      </c>
      <c r="Q3" s="7">
        <v>50</v>
      </c>
      <c r="R3" s="7">
        <v>15</v>
      </c>
      <c r="S3" s="7">
        <v>14</v>
      </c>
      <c r="T3" s="7">
        <v>25</v>
      </c>
      <c r="U3" s="7">
        <v>29</v>
      </c>
      <c r="V3" s="7">
        <v>24</v>
      </c>
      <c r="W3" s="8">
        <v>7.6</v>
      </c>
      <c r="X3" s="8">
        <v>37.4</v>
      </c>
      <c r="Y3" s="9">
        <v>36186</v>
      </c>
      <c r="Z3" s="8">
        <f t="shared" ca="1" si="0"/>
        <v>23.230136986301371</v>
      </c>
      <c r="AA3" s="7">
        <f>5*12+10</f>
        <v>70</v>
      </c>
      <c r="AB3" s="7">
        <v>205</v>
      </c>
      <c r="AC3" s="7">
        <v>18.600000000000001</v>
      </c>
      <c r="AD3" s="7">
        <v>0</v>
      </c>
      <c r="AE3" s="7">
        <v>0</v>
      </c>
      <c r="AF3" s="7">
        <v>0</v>
      </c>
      <c r="AG3" s="4">
        <v>0</v>
      </c>
      <c r="AH3" s="12">
        <v>0</v>
      </c>
    </row>
    <row r="4" spans="1:34" x14ac:dyDescent="0.25">
      <c r="A4" s="3" t="s">
        <v>47</v>
      </c>
      <c r="B4" s="3" t="s">
        <v>58</v>
      </c>
      <c r="C4" s="7">
        <v>35</v>
      </c>
      <c r="D4" s="1" t="s">
        <v>159</v>
      </c>
      <c r="E4" s="1">
        <v>11</v>
      </c>
      <c r="F4" s="7">
        <v>157</v>
      </c>
      <c r="G4" s="7">
        <v>1140</v>
      </c>
      <c r="H4" s="7">
        <v>7.3</v>
      </c>
      <c r="I4" s="7">
        <v>65</v>
      </c>
      <c r="J4" s="7">
        <v>19</v>
      </c>
      <c r="K4" s="7">
        <v>1</v>
      </c>
      <c r="L4" s="7">
        <v>25</v>
      </c>
      <c r="M4" s="7">
        <v>305</v>
      </c>
      <c r="N4" s="7">
        <v>12.2</v>
      </c>
      <c r="O4" s="7">
        <v>3</v>
      </c>
      <c r="P4" s="7">
        <v>35</v>
      </c>
      <c r="Q4" s="7">
        <v>44</v>
      </c>
      <c r="R4" s="7">
        <v>11</v>
      </c>
      <c r="S4" s="7">
        <v>9</v>
      </c>
      <c r="T4" s="7">
        <v>24</v>
      </c>
      <c r="U4" s="7">
        <v>27</v>
      </c>
      <c r="V4" s="7">
        <v>30</v>
      </c>
      <c r="W4" s="8">
        <v>29.6</v>
      </c>
      <c r="X4" s="8">
        <v>19.399999999999999</v>
      </c>
      <c r="Y4" s="9">
        <v>36641</v>
      </c>
      <c r="Z4" s="8">
        <f t="shared" ca="1" si="0"/>
        <v>21.983561643835618</v>
      </c>
      <c r="AA4" s="7">
        <f>5*12+10</f>
        <v>70</v>
      </c>
      <c r="AB4" s="7">
        <v>220</v>
      </c>
      <c r="AC4" s="7">
        <v>20.399999999999999</v>
      </c>
      <c r="AD4" s="7">
        <v>17</v>
      </c>
      <c r="AE4" s="7">
        <v>551</v>
      </c>
      <c r="AF4" s="7">
        <v>182.4</v>
      </c>
      <c r="AG4" s="4">
        <f>Table6[[#This Row],[FP]]/Table6[[#This Row],[NFL.Games]]</f>
        <v>10.729411764705883</v>
      </c>
      <c r="AH4" s="12">
        <f>Table6[[#This Row],[FP]]/Table6[[#This Row],[Snaps]]</f>
        <v>0.33103448275862069</v>
      </c>
    </row>
    <row r="5" spans="1:34" x14ac:dyDescent="0.25">
      <c r="A5" s="3" t="s">
        <v>48</v>
      </c>
      <c r="B5" s="3" t="s">
        <v>22</v>
      </c>
      <c r="C5" s="7">
        <v>88</v>
      </c>
      <c r="D5" s="1" t="s">
        <v>150</v>
      </c>
      <c r="E5" s="1">
        <v>8</v>
      </c>
      <c r="F5" s="7">
        <v>116</v>
      </c>
      <c r="G5" s="7">
        <v>870</v>
      </c>
      <c r="H5" s="7">
        <v>7.5</v>
      </c>
      <c r="I5" s="7">
        <v>65</v>
      </c>
      <c r="J5" s="7">
        <v>4</v>
      </c>
      <c r="K5" s="7">
        <v>0</v>
      </c>
      <c r="L5" s="7">
        <v>12</v>
      </c>
      <c r="M5" s="7">
        <v>95</v>
      </c>
      <c r="N5" s="7">
        <v>7.9</v>
      </c>
      <c r="O5" s="7">
        <v>0</v>
      </c>
      <c r="P5" s="7">
        <v>34</v>
      </c>
      <c r="Q5" s="7">
        <v>42</v>
      </c>
      <c r="R5" s="7">
        <v>8</v>
      </c>
      <c r="S5" s="7">
        <v>5</v>
      </c>
      <c r="T5" s="7">
        <v>23</v>
      </c>
      <c r="U5" s="7">
        <v>25</v>
      </c>
      <c r="V5" s="7">
        <v>16</v>
      </c>
      <c r="W5" s="8">
        <v>27.2</v>
      </c>
      <c r="X5" s="8">
        <v>37.200000000000003</v>
      </c>
      <c r="Y5" s="9">
        <v>36190</v>
      </c>
      <c r="Z5" s="8">
        <f t="shared" ca="1" si="0"/>
        <v>23.219178082191782</v>
      </c>
      <c r="AA5" s="7">
        <f>6*12+1</f>
        <v>73</v>
      </c>
      <c r="AB5" s="7">
        <v>215</v>
      </c>
      <c r="AC5" s="7">
        <v>19.600000000000001</v>
      </c>
      <c r="AD5" s="7">
        <v>3</v>
      </c>
      <c r="AE5" s="7">
        <v>107</v>
      </c>
      <c r="AF5" s="7">
        <v>26.8</v>
      </c>
      <c r="AG5" s="4">
        <f>Table6[[#This Row],[FP]]/Table6[[#This Row],[NFL.Games]]</f>
        <v>8.9333333333333336</v>
      </c>
      <c r="AH5" s="12">
        <f>Table6[[#This Row],[FP]]/Table6[[#This Row],[Snaps]]</f>
        <v>0.25046728971962617</v>
      </c>
    </row>
    <row r="6" spans="1:34" x14ac:dyDescent="0.25">
      <c r="A6" s="3" t="s">
        <v>52</v>
      </c>
      <c r="B6" s="3" t="s">
        <v>58</v>
      </c>
      <c r="C6" s="7">
        <v>107</v>
      </c>
      <c r="D6" s="1" t="s">
        <v>149</v>
      </c>
      <c r="E6" s="1">
        <v>11</v>
      </c>
      <c r="F6" s="7">
        <v>156</v>
      </c>
      <c r="G6" s="7">
        <v>1245</v>
      </c>
      <c r="H6" s="7">
        <v>8</v>
      </c>
      <c r="I6" s="7">
        <v>65</v>
      </c>
      <c r="J6" s="7">
        <v>9</v>
      </c>
      <c r="K6" s="7">
        <v>0</v>
      </c>
      <c r="L6" s="7">
        <v>25</v>
      </c>
      <c r="M6" s="7">
        <v>267</v>
      </c>
      <c r="N6" s="7">
        <v>10.7</v>
      </c>
      <c r="O6" s="7">
        <v>2</v>
      </c>
      <c r="P6" s="7">
        <v>35</v>
      </c>
      <c r="Q6" s="7">
        <v>48</v>
      </c>
      <c r="R6" s="7">
        <v>11</v>
      </c>
      <c r="S6" s="7">
        <v>8</v>
      </c>
      <c r="T6" s="7">
        <v>26</v>
      </c>
      <c r="U6" s="7">
        <v>27</v>
      </c>
      <c r="V6" s="7">
        <v>21</v>
      </c>
      <c r="W6" s="8">
        <v>35</v>
      </c>
      <c r="X6" s="8">
        <v>25.3</v>
      </c>
      <c r="Y6" s="9">
        <v>36287</v>
      </c>
      <c r="Z6" s="8">
        <f t="shared" ca="1" si="0"/>
        <v>22.953424657534246</v>
      </c>
      <c r="AA6" s="7">
        <f>5*12+8</f>
        <v>68</v>
      </c>
      <c r="AB6" s="7">
        <v>199</v>
      </c>
      <c r="AC6" s="7">
        <v>18.3</v>
      </c>
      <c r="AD6" s="7">
        <v>11</v>
      </c>
      <c r="AE6" s="7">
        <v>449</v>
      </c>
      <c r="AF6" s="7">
        <v>136.4</v>
      </c>
      <c r="AG6" s="4">
        <f>Table6[[#This Row],[FP]]/Table6[[#This Row],[NFL.Games]]</f>
        <v>12.4</v>
      </c>
      <c r="AH6" s="12">
        <f>Table6[[#This Row],[FP]]/Table6[[#This Row],[Snaps]]</f>
        <v>0.30378619153674835</v>
      </c>
    </row>
    <row r="7" spans="1:34" x14ac:dyDescent="0.25">
      <c r="A7" s="3" t="s">
        <v>54</v>
      </c>
      <c r="B7" s="3" t="s">
        <v>62</v>
      </c>
      <c r="C7" s="7">
        <v>120</v>
      </c>
      <c r="D7" s="1" t="s">
        <v>152</v>
      </c>
      <c r="E7" s="1">
        <v>6</v>
      </c>
      <c r="F7" s="7">
        <v>101</v>
      </c>
      <c r="G7" s="7">
        <v>665</v>
      </c>
      <c r="H7" s="7">
        <v>6.6</v>
      </c>
      <c r="I7" s="7">
        <v>50</v>
      </c>
      <c r="J7" s="7">
        <v>7</v>
      </c>
      <c r="K7" s="7">
        <v>1</v>
      </c>
      <c r="L7" s="7">
        <v>18</v>
      </c>
      <c r="M7" s="7">
        <v>211</v>
      </c>
      <c r="N7" s="7">
        <v>11.7</v>
      </c>
      <c r="O7" s="7">
        <v>0</v>
      </c>
      <c r="P7" s="7">
        <v>44</v>
      </c>
      <c r="Q7" s="7">
        <v>62</v>
      </c>
      <c r="R7" s="7">
        <v>13</v>
      </c>
      <c r="S7" s="7">
        <v>11</v>
      </c>
      <c r="T7" s="7">
        <v>30</v>
      </c>
      <c r="U7" s="7">
        <v>33</v>
      </c>
      <c r="V7" s="7">
        <v>26</v>
      </c>
      <c r="W7" s="8">
        <v>14.8</v>
      </c>
      <c r="X7" s="8">
        <v>27</v>
      </c>
      <c r="Y7" s="9">
        <v>35849</v>
      </c>
      <c r="Z7" s="8">
        <f t="shared" ca="1" si="0"/>
        <v>24.153424657534245</v>
      </c>
      <c r="AA7" s="7">
        <f>6*12</f>
        <v>72</v>
      </c>
      <c r="AB7" s="7">
        <v>246</v>
      </c>
      <c r="AC7" s="7">
        <v>22.5</v>
      </c>
      <c r="AD7" s="7">
        <v>4</v>
      </c>
      <c r="AE7" s="7">
        <v>265</v>
      </c>
      <c r="AF7" s="7">
        <v>106.9</v>
      </c>
      <c r="AG7" s="4">
        <f>Table6[[#This Row],[FP]]/Table6[[#This Row],[NFL.Games]]</f>
        <v>26.725000000000001</v>
      </c>
      <c r="AH7" s="12">
        <f>Table6[[#This Row],[FP]]/Table6[[#This Row],[Snaps]]</f>
        <v>0.40339622641509437</v>
      </c>
    </row>
    <row r="8" spans="1:34" x14ac:dyDescent="0.25">
      <c r="A8" s="3" t="s">
        <v>50</v>
      </c>
      <c r="B8" s="3" t="s">
        <v>59</v>
      </c>
      <c r="C8" s="7">
        <v>126</v>
      </c>
      <c r="D8" s="1" t="s">
        <v>160</v>
      </c>
      <c r="E8" s="1">
        <v>13</v>
      </c>
      <c r="F8" s="7">
        <v>328</v>
      </c>
      <c r="G8" s="7">
        <v>2094</v>
      </c>
      <c r="H8" s="7">
        <v>6.4</v>
      </c>
      <c r="I8" s="7">
        <v>92</v>
      </c>
      <c r="J8" s="7">
        <v>21</v>
      </c>
      <c r="K8" s="7">
        <v>5</v>
      </c>
      <c r="L8" s="7">
        <v>23</v>
      </c>
      <c r="M8" s="7">
        <v>198</v>
      </c>
      <c r="N8" s="7">
        <v>8.9</v>
      </c>
      <c r="O8" s="7">
        <v>0</v>
      </c>
      <c r="P8" s="7">
        <v>58</v>
      </c>
      <c r="Q8" s="7">
        <v>70</v>
      </c>
      <c r="R8" s="7">
        <v>10</v>
      </c>
      <c r="S8" s="7">
        <v>7</v>
      </c>
      <c r="T8" s="7">
        <v>39</v>
      </c>
      <c r="U8" s="7">
        <v>44</v>
      </c>
      <c r="V8" s="7">
        <v>40</v>
      </c>
      <c r="W8" s="8">
        <v>38.6</v>
      </c>
      <c r="X8" s="8">
        <v>61.4</v>
      </c>
      <c r="Y8" s="9">
        <v>36322</v>
      </c>
      <c r="Z8" s="8">
        <f t="shared" ca="1" si="0"/>
        <v>22.857534246575341</v>
      </c>
      <c r="AA8" s="7">
        <f>6*12</f>
        <v>72</v>
      </c>
      <c r="AB8" s="7">
        <v>208</v>
      </c>
      <c r="AC8" s="7">
        <v>202</v>
      </c>
      <c r="AD8" s="7">
        <v>11</v>
      </c>
      <c r="AE8" s="7">
        <v>465</v>
      </c>
      <c r="AF8" s="7">
        <v>125.1</v>
      </c>
      <c r="AG8" s="4">
        <f>Table6[[#This Row],[FP]]/Table6[[#This Row],[NFL.Games]]</f>
        <v>11.372727272727273</v>
      </c>
      <c r="AH8" s="12">
        <f>Table6[[#This Row],[FP]]/Table6[[#This Row],[Snaps]]</f>
        <v>0.26903225806451614</v>
      </c>
    </row>
    <row r="9" spans="1:34" x14ac:dyDescent="0.25">
      <c r="A9" s="3" t="s">
        <v>49</v>
      </c>
      <c r="B9" s="3" t="s">
        <v>34</v>
      </c>
      <c r="C9" s="7">
        <v>150</v>
      </c>
      <c r="D9" s="1" t="s">
        <v>161</v>
      </c>
      <c r="E9" s="1">
        <v>14</v>
      </c>
      <c r="F9" s="7">
        <v>231</v>
      </c>
      <c r="G9" s="7">
        <v>1459</v>
      </c>
      <c r="H9" s="7">
        <v>6.3</v>
      </c>
      <c r="I9" s="7">
        <v>75</v>
      </c>
      <c r="J9" s="7">
        <v>13</v>
      </c>
      <c r="K9" s="7">
        <v>3</v>
      </c>
      <c r="L9" s="7">
        <v>51</v>
      </c>
      <c r="M9" s="7">
        <v>610</v>
      </c>
      <c r="N9" s="7">
        <v>12</v>
      </c>
      <c r="O9" s="7">
        <v>3</v>
      </c>
      <c r="P9" s="7">
        <v>42</v>
      </c>
      <c r="Q9" s="7">
        <v>56</v>
      </c>
      <c r="R9" s="7">
        <v>18</v>
      </c>
      <c r="S9" s="7">
        <v>15</v>
      </c>
      <c r="T9" s="7">
        <v>30</v>
      </c>
      <c r="U9" s="7">
        <v>34</v>
      </c>
      <c r="V9" s="7">
        <v>27</v>
      </c>
      <c r="W9" s="8">
        <v>4.9000000000000004</v>
      </c>
      <c r="X9" s="8">
        <v>6.2</v>
      </c>
      <c r="Y9" s="9">
        <v>36233</v>
      </c>
      <c r="Z9" s="8">
        <f t="shared" ca="1" si="0"/>
        <v>23.101369863013698</v>
      </c>
      <c r="AA9" s="7">
        <f>5*12+11</f>
        <v>71</v>
      </c>
      <c r="AB9" s="7">
        <v>195</v>
      </c>
      <c r="AC9" s="7">
        <v>20.5</v>
      </c>
      <c r="AD9" s="7">
        <v>5</v>
      </c>
      <c r="AE9" s="7">
        <v>298</v>
      </c>
      <c r="AF9" s="7">
        <v>106.9</v>
      </c>
      <c r="AG9" s="4">
        <f>Table6[[#This Row],[FP]]/Table6[[#This Row],[NFL.Games]]</f>
        <v>21.380000000000003</v>
      </c>
      <c r="AH9" s="12">
        <f>Table6[[#This Row],[FP]]/Table6[[#This Row],[Snaps]]</f>
        <v>0.35872483221476514</v>
      </c>
    </row>
    <row r="10" spans="1:34" x14ac:dyDescent="0.25">
      <c r="A10" s="3" t="s">
        <v>56</v>
      </c>
      <c r="B10" s="3" t="s">
        <v>66</v>
      </c>
      <c r="C10" s="7">
        <v>194</v>
      </c>
      <c r="D10" s="1" t="s">
        <v>150</v>
      </c>
      <c r="E10" s="1">
        <v>14</v>
      </c>
      <c r="F10" s="7">
        <v>198</v>
      </c>
      <c r="G10" s="7">
        <v>1147</v>
      </c>
      <c r="H10" s="7">
        <v>5.8</v>
      </c>
      <c r="I10" s="7">
        <v>44</v>
      </c>
      <c r="J10" s="7">
        <v>16</v>
      </c>
      <c r="K10" s="7">
        <v>0</v>
      </c>
      <c r="L10" s="7">
        <v>10</v>
      </c>
      <c r="M10" s="7">
        <v>70</v>
      </c>
      <c r="N10" s="7">
        <v>7</v>
      </c>
      <c r="O10" s="7">
        <v>1</v>
      </c>
      <c r="P10" s="7">
        <v>34</v>
      </c>
      <c r="Q10" s="7">
        <v>32</v>
      </c>
      <c r="R10" s="7">
        <v>4</v>
      </c>
      <c r="S10" s="7">
        <v>2</v>
      </c>
      <c r="T10" s="7">
        <v>18</v>
      </c>
      <c r="U10" s="7">
        <v>25</v>
      </c>
      <c r="V10" s="7">
        <v>21</v>
      </c>
      <c r="W10" s="8">
        <v>27.2</v>
      </c>
      <c r="X10" s="8">
        <v>37.200000000000003</v>
      </c>
      <c r="Y10" s="9">
        <v>35917</v>
      </c>
      <c r="Z10" s="8">
        <f t="shared" ca="1" si="0"/>
        <v>23.967123287671232</v>
      </c>
      <c r="AA10" s="7">
        <f>5*12+11</f>
        <v>71</v>
      </c>
      <c r="AB10" s="7">
        <v>218</v>
      </c>
      <c r="AC10" s="7">
        <v>19.3</v>
      </c>
      <c r="AD10" s="7">
        <v>11</v>
      </c>
      <c r="AE10" s="7">
        <v>441</v>
      </c>
      <c r="AF10" s="7">
        <v>155.5</v>
      </c>
      <c r="AG10" s="4">
        <f>Table6[[#This Row],[FP]]/Table6[[#This Row],[NFL.Games]]</f>
        <v>14.136363636363637</v>
      </c>
      <c r="AH10" s="12">
        <f>Table6[[#This Row],[FP]]/Table6[[#This Row],[Snaps]]</f>
        <v>0.35260770975056688</v>
      </c>
    </row>
    <row r="11" spans="1:34" x14ac:dyDescent="0.25">
      <c r="A11" s="3" t="s">
        <v>126</v>
      </c>
      <c r="B11" s="3" t="s">
        <v>127</v>
      </c>
      <c r="C11" s="7">
        <v>198</v>
      </c>
      <c r="D11" s="1" t="s">
        <v>162</v>
      </c>
      <c r="E11" s="1">
        <v>10</v>
      </c>
      <c r="F11" s="7">
        <v>209</v>
      </c>
      <c r="G11" s="7">
        <v>972</v>
      </c>
      <c r="H11" s="7">
        <v>4.7</v>
      </c>
      <c r="I11" s="7">
        <v>46</v>
      </c>
      <c r="J11" s="7">
        <v>10</v>
      </c>
      <c r="K11" s="7">
        <v>1</v>
      </c>
      <c r="L11" s="7">
        <v>9</v>
      </c>
      <c r="M11" s="7">
        <v>106</v>
      </c>
      <c r="N11" s="7">
        <v>11.8</v>
      </c>
      <c r="O11" s="7">
        <v>2</v>
      </c>
      <c r="P11" s="7">
        <v>60</v>
      </c>
      <c r="Q11" s="7">
        <v>72</v>
      </c>
      <c r="R11" s="7">
        <v>6</v>
      </c>
      <c r="S11" s="7">
        <v>4</v>
      </c>
      <c r="T11" s="7">
        <v>27</v>
      </c>
      <c r="U11" s="7">
        <v>38</v>
      </c>
      <c r="V11" s="7">
        <v>36</v>
      </c>
      <c r="W11" s="8">
        <v>19.899999999999999</v>
      </c>
      <c r="X11" s="8">
        <v>23.7</v>
      </c>
      <c r="Y11" s="9">
        <v>35839</v>
      </c>
      <c r="Z11" s="8">
        <f t="shared" ca="1" si="0"/>
        <v>24.18082191780822</v>
      </c>
      <c r="AA11" s="7">
        <f>5*12+10</f>
        <v>70</v>
      </c>
      <c r="AB11" s="7">
        <v>230</v>
      </c>
      <c r="AC11" s="10" t="s">
        <v>117</v>
      </c>
      <c r="AD11" s="7">
        <v>0</v>
      </c>
      <c r="AE11" s="7">
        <v>107</v>
      </c>
      <c r="AF11" s="7">
        <v>15.1</v>
      </c>
      <c r="AG11" s="4">
        <v>0</v>
      </c>
      <c r="AH11" s="12">
        <f>Table6[[#This Row],[FP]]/Table6[[#This Row],[Snaps]]</f>
        <v>0.1411214953271028</v>
      </c>
    </row>
    <row r="12" spans="1:34" x14ac:dyDescent="0.25">
      <c r="A12" s="3" t="s">
        <v>128</v>
      </c>
      <c r="B12" s="3" t="s">
        <v>69</v>
      </c>
      <c r="C12" s="7">
        <v>202</v>
      </c>
      <c r="D12" s="1" t="s">
        <v>163</v>
      </c>
      <c r="E12" s="1">
        <v>11</v>
      </c>
      <c r="F12" s="7">
        <v>81</v>
      </c>
      <c r="G12" s="7">
        <v>423</v>
      </c>
      <c r="H12" s="7">
        <v>5.2</v>
      </c>
      <c r="I12" s="7">
        <v>61</v>
      </c>
      <c r="J12" s="7">
        <v>4</v>
      </c>
      <c r="K12" s="7">
        <v>1</v>
      </c>
      <c r="L12" s="7">
        <v>18</v>
      </c>
      <c r="M12" s="7">
        <v>148</v>
      </c>
      <c r="N12" s="7">
        <v>8.1999999999999993</v>
      </c>
      <c r="O12" s="7">
        <v>1</v>
      </c>
      <c r="P12" s="7">
        <v>19</v>
      </c>
      <c r="Q12" s="7">
        <v>21</v>
      </c>
      <c r="R12" s="7">
        <v>10</v>
      </c>
      <c r="S12" s="7">
        <v>7</v>
      </c>
      <c r="T12" s="7">
        <v>14</v>
      </c>
      <c r="U12" s="7">
        <v>17</v>
      </c>
      <c r="V12" s="7">
        <v>13</v>
      </c>
      <c r="W12" s="8">
        <v>29</v>
      </c>
      <c r="X12" s="8">
        <v>57.8</v>
      </c>
      <c r="Y12" s="9">
        <v>35708</v>
      </c>
      <c r="Z12" s="8">
        <f t="shared" ref="Z12:Z19" ca="1" si="1">(TODAY()-Y12)/365</f>
        <v>24.539726027397261</v>
      </c>
      <c r="AA12" s="7">
        <f>5*12+11</f>
        <v>71</v>
      </c>
      <c r="AB12" s="7">
        <v>216</v>
      </c>
      <c r="AC12" s="7">
        <v>19.899999999999999</v>
      </c>
      <c r="AD12" s="7">
        <v>1</v>
      </c>
      <c r="AE12" s="7">
        <v>95</v>
      </c>
      <c r="AF12" s="7">
        <v>42.3</v>
      </c>
      <c r="AG12" s="4">
        <f>Table6[[#This Row],[FP]]/Table6[[#This Row],[NFL.Games]]</f>
        <v>42.3</v>
      </c>
      <c r="AH12" s="12">
        <f>Table6[[#This Row],[FP]]/Table6[[#This Row],[Snaps]]</f>
        <v>0.44526315789473681</v>
      </c>
    </row>
    <row r="13" spans="1:34" x14ac:dyDescent="0.25">
      <c r="A13" s="3" t="s">
        <v>129</v>
      </c>
      <c r="B13" s="3" t="s">
        <v>130</v>
      </c>
      <c r="C13" s="7">
        <v>211</v>
      </c>
      <c r="D13" s="1" t="s">
        <v>164</v>
      </c>
      <c r="E13" s="1">
        <v>6</v>
      </c>
      <c r="F13" s="7">
        <v>132</v>
      </c>
      <c r="G13" s="7">
        <v>668</v>
      </c>
      <c r="H13" s="7">
        <v>5.0999999999999996</v>
      </c>
      <c r="I13" s="7">
        <v>40</v>
      </c>
      <c r="J13" s="7">
        <v>5</v>
      </c>
      <c r="K13" s="7">
        <v>1</v>
      </c>
      <c r="L13" s="7">
        <v>22</v>
      </c>
      <c r="M13" s="7">
        <v>159</v>
      </c>
      <c r="N13" s="7">
        <v>7.2</v>
      </c>
      <c r="O13" s="7">
        <v>3</v>
      </c>
      <c r="P13" s="7">
        <v>48</v>
      </c>
      <c r="Q13" s="7">
        <v>48</v>
      </c>
      <c r="R13" s="7">
        <v>20</v>
      </c>
      <c r="S13" s="7">
        <v>12</v>
      </c>
      <c r="T13" s="7">
        <v>30</v>
      </c>
      <c r="U13" s="7">
        <v>40</v>
      </c>
      <c r="V13" s="7">
        <v>30</v>
      </c>
      <c r="W13" s="8">
        <v>0</v>
      </c>
      <c r="X13" s="8">
        <v>0</v>
      </c>
      <c r="Y13" s="9">
        <v>35992</v>
      </c>
      <c r="Z13" s="8">
        <f t="shared" ca="1" si="1"/>
        <v>23.761643835616439</v>
      </c>
      <c r="AA13" s="7">
        <f>5*12+10</f>
        <v>70</v>
      </c>
      <c r="AB13" s="7">
        <v>200</v>
      </c>
      <c r="AC13" s="7">
        <v>21.1</v>
      </c>
      <c r="AD13" s="7">
        <v>1</v>
      </c>
      <c r="AE13" s="7">
        <v>130</v>
      </c>
      <c r="AF13" s="7">
        <v>41.5</v>
      </c>
      <c r="AG13" s="4">
        <f>Table6[[#This Row],[FP]]/Table6[[#This Row],[NFL.Games]]</f>
        <v>41.5</v>
      </c>
      <c r="AH13" s="12">
        <f>Table6[[#This Row],[FP]]/Table6[[#This Row],[Snaps]]</f>
        <v>0.31923076923076921</v>
      </c>
    </row>
    <row r="14" spans="1:34" x14ac:dyDescent="0.25">
      <c r="A14" s="3" t="s">
        <v>51</v>
      </c>
      <c r="B14" s="3" t="s">
        <v>60</v>
      </c>
      <c r="C14" s="7">
        <v>217</v>
      </c>
      <c r="D14" s="1" t="s">
        <v>151</v>
      </c>
      <c r="E14" s="1">
        <v>11</v>
      </c>
      <c r="F14" s="7">
        <v>155</v>
      </c>
      <c r="G14" s="7">
        <v>1183</v>
      </c>
      <c r="H14" s="7">
        <v>7.6</v>
      </c>
      <c r="I14" s="7">
        <v>76</v>
      </c>
      <c r="J14" s="7">
        <v>8</v>
      </c>
      <c r="K14" s="7">
        <v>0</v>
      </c>
      <c r="L14" s="7">
        <v>10</v>
      </c>
      <c r="M14" s="7">
        <v>179</v>
      </c>
      <c r="N14" s="7">
        <v>17.899999999999999</v>
      </c>
      <c r="O14" s="7">
        <v>1</v>
      </c>
      <c r="P14" s="7">
        <v>33</v>
      </c>
      <c r="Q14" s="7">
        <v>45</v>
      </c>
      <c r="R14" s="7">
        <v>6</v>
      </c>
      <c r="S14" s="7">
        <v>8</v>
      </c>
      <c r="T14" s="7">
        <v>28</v>
      </c>
      <c r="U14" s="7">
        <v>26</v>
      </c>
      <c r="V14" s="7">
        <v>25</v>
      </c>
      <c r="W14" s="8">
        <v>0.7</v>
      </c>
      <c r="X14" s="8">
        <v>10.199999999999999</v>
      </c>
      <c r="Y14" s="9">
        <v>35906</v>
      </c>
      <c r="Z14" s="8">
        <f t="shared" ca="1" si="1"/>
        <v>23.997260273972604</v>
      </c>
      <c r="AA14" s="7">
        <f>5*12+9</f>
        <v>69</v>
      </c>
      <c r="AB14" s="7">
        <v>212</v>
      </c>
      <c r="AC14" s="7">
        <v>21.4</v>
      </c>
      <c r="AD14" s="7">
        <v>4</v>
      </c>
      <c r="AE14" s="7">
        <v>313</v>
      </c>
      <c r="AF14" s="7">
        <v>71.900000000000006</v>
      </c>
      <c r="AG14" s="4">
        <f>Table6[[#This Row],[FP]]/Table6[[#This Row],[NFL.Games]]</f>
        <v>17.975000000000001</v>
      </c>
      <c r="AH14" s="12">
        <f>Table6[[#This Row],[FP]]/Table6[[#This Row],[Snaps]]</f>
        <v>0.22971246006389778</v>
      </c>
    </row>
    <row r="15" spans="1:34" x14ac:dyDescent="0.25">
      <c r="A15" s="3" t="s">
        <v>131</v>
      </c>
      <c r="B15" s="3" t="s">
        <v>132</v>
      </c>
      <c r="C15" s="7">
        <v>233</v>
      </c>
      <c r="D15" s="1" t="s">
        <v>165</v>
      </c>
      <c r="E15" s="1">
        <v>4</v>
      </c>
      <c r="F15" s="7">
        <v>60</v>
      </c>
      <c r="G15" s="7">
        <v>516</v>
      </c>
      <c r="H15" s="7">
        <v>8.6</v>
      </c>
      <c r="I15" s="7">
        <v>52</v>
      </c>
      <c r="J15" s="7">
        <v>3</v>
      </c>
      <c r="K15" s="7">
        <v>0</v>
      </c>
      <c r="L15" s="7">
        <v>10</v>
      </c>
      <c r="M15" s="7">
        <v>68</v>
      </c>
      <c r="N15" s="7">
        <v>6.8</v>
      </c>
      <c r="O15" s="7">
        <v>1</v>
      </c>
      <c r="P15" s="7">
        <v>39</v>
      </c>
      <c r="Q15" s="7">
        <v>71</v>
      </c>
      <c r="R15" s="7">
        <v>10</v>
      </c>
      <c r="S15" s="7">
        <v>5</v>
      </c>
      <c r="T15" s="7">
        <v>29</v>
      </c>
      <c r="U15" s="7">
        <v>28</v>
      </c>
      <c r="V15" s="7">
        <v>28</v>
      </c>
      <c r="W15" s="8">
        <v>23.5</v>
      </c>
      <c r="X15" s="8">
        <v>46.5</v>
      </c>
      <c r="Y15" s="9">
        <v>35806</v>
      </c>
      <c r="Z15" s="8">
        <f t="shared" ca="1" si="1"/>
        <v>24.271232876712329</v>
      </c>
      <c r="AA15" s="7">
        <f>5*12+10</f>
        <v>70</v>
      </c>
      <c r="AB15" s="7">
        <v>205</v>
      </c>
      <c r="AC15" s="10" t="s">
        <v>117</v>
      </c>
      <c r="AD15" s="7">
        <v>0</v>
      </c>
      <c r="AE15" s="7">
        <v>20</v>
      </c>
      <c r="AF15" s="7">
        <v>0.5</v>
      </c>
      <c r="AG15" s="4">
        <v>0</v>
      </c>
      <c r="AH15" s="12">
        <f>Table6[[#This Row],[FP]]/Table6[[#This Row],[Snaps]]</f>
        <v>2.5000000000000001E-2</v>
      </c>
    </row>
    <row r="16" spans="1:34" x14ac:dyDescent="0.25">
      <c r="A16" s="3" t="s">
        <v>55</v>
      </c>
      <c r="B16" s="3" t="s">
        <v>63</v>
      </c>
      <c r="C16" s="7">
        <v>256</v>
      </c>
      <c r="D16" s="1" t="s">
        <v>174</v>
      </c>
      <c r="E16" s="1">
        <v>13</v>
      </c>
      <c r="F16" s="7">
        <v>242</v>
      </c>
      <c r="G16" s="7">
        <v>1350</v>
      </c>
      <c r="H16" s="7">
        <v>5.6</v>
      </c>
      <c r="I16" s="7">
        <v>61</v>
      </c>
      <c r="J16" s="7">
        <v>10</v>
      </c>
      <c r="K16" s="7">
        <v>0</v>
      </c>
      <c r="L16" s="7">
        <v>18</v>
      </c>
      <c r="M16" s="7">
        <v>180</v>
      </c>
      <c r="N16" s="7">
        <v>10</v>
      </c>
      <c r="O16" s="7">
        <v>1</v>
      </c>
      <c r="P16" s="7">
        <v>46</v>
      </c>
      <c r="Q16" s="7">
        <v>47</v>
      </c>
      <c r="R16" s="7">
        <v>10</v>
      </c>
      <c r="S16" s="7">
        <v>8</v>
      </c>
      <c r="T16" s="7">
        <v>29</v>
      </c>
      <c r="U16" s="7">
        <v>36</v>
      </c>
      <c r="V16" s="7">
        <v>26</v>
      </c>
      <c r="W16" s="8">
        <v>31.4</v>
      </c>
      <c r="X16" s="8">
        <v>43.5</v>
      </c>
      <c r="Y16" s="9">
        <v>36025</v>
      </c>
      <c r="Z16" s="8">
        <f t="shared" ca="1" si="1"/>
        <v>23.671232876712327</v>
      </c>
      <c r="AA16" s="7">
        <f>5*12+11</f>
        <v>71</v>
      </c>
      <c r="AB16" s="7">
        <v>210</v>
      </c>
      <c r="AC16" s="7">
        <v>20</v>
      </c>
      <c r="AD16" s="7">
        <v>0</v>
      </c>
      <c r="AE16" s="7">
        <v>26</v>
      </c>
      <c r="AF16" s="7">
        <v>3.4</v>
      </c>
      <c r="AG16" s="4">
        <v>0</v>
      </c>
      <c r="AH16" s="12">
        <f>Table6[[#This Row],[FP]]/Table6[[#This Row],[Snaps]]</f>
        <v>0.13076923076923078</v>
      </c>
    </row>
    <row r="17" spans="1:34" x14ac:dyDescent="0.25">
      <c r="A17" s="3" t="s">
        <v>53</v>
      </c>
      <c r="B17" s="3" t="s">
        <v>61</v>
      </c>
      <c r="C17" s="7">
        <v>257</v>
      </c>
      <c r="D17" s="1" t="s">
        <v>167</v>
      </c>
      <c r="E17" s="1">
        <v>6</v>
      </c>
      <c r="F17" s="7">
        <v>133</v>
      </c>
      <c r="G17" s="7">
        <v>858</v>
      </c>
      <c r="H17" s="7">
        <v>6.5</v>
      </c>
      <c r="I17" s="7">
        <v>82</v>
      </c>
      <c r="J17" s="7">
        <v>7</v>
      </c>
      <c r="K17" s="7">
        <v>3</v>
      </c>
      <c r="L17" s="7">
        <v>9</v>
      </c>
      <c r="M17" s="7">
        <v>67</v>
      </c>
      <c r="N17" s="7">
        <v>7.4</v>
      </c>
      <c r="O17" s="7">
        <v>0</v>
      </c>
      <c r="P17" s="7">
        <v>60</v>
      </c>
      <c r="Q17" s="7">
        <v>72</v>
      </c>
      <c r="R17" s="7">
        <v>8</v>
      </c>
      <c r="S17" s="7">
        <v>5</v>
      </c>
      <c r="T17" s="7">
        <v>38</v>
      </c>
      <c r="U17" s="7">
        <v>42</v>
      </c>
      <c r="V17" s="7">
        <v>34</v>
      </c>
      <c r="W17" s="8">
        <v>38.6</v>
      </c>
      <c r="X17" s="8">
        <v>17</v>
      </c>
      <c r="Y17" s="9">
        <v>36631</v>
      </c>
      <c r="Z17" s="8">
        <f t="shared" ca="1" si="1"/>
        <v>22.010958904109589</v>
      </c>
      <c r="AA17" s="7">
        <f>5*12+10</f>
        <v>70</v>
      </c>
      <c r="AB17" s="7">
        <v>217</v>
      </c>
      <c r="AC17" s="7">
        <v>18.399999999999999</v>
      </c>
      <c r="AD17" s="7">
        <v>0</v>
      </c>
      <c r="AE17" s="7">
        <v>36</v>
      </c>
      <c r="AF17" s="7">
        <v>23.7</v>
      </c>
      <c r="AG17" s="4">
        <v>0</v>
      </c>
      <c r="AH17" s="12">
        <f>Table6[[#This Row],[FP]]/Table6[[#This Row],[Snaps]]</f>
        <v>0.65833333333333333</v>
      </c>
    </row>
    <row r="18" spans="1:34" x14ac:dyDescent="0.25">
      <c r="A18" s="3" t="s">
        <v>70</v>
      </c>
      <c r="B18" s="3" t="s">
        <v>64</v>
      </c>
      <c r="C18" s="10" t="s">
        <v>121</v>
      </c>
      <c r="D18" s="1" t="s">
        <v>173</v>
      </c>
      <c r="E18" s="1">
        <v>6</v>
      </c>
      <c r="F18" s="7">
        <v>141</v>
      </c>
      <c r="G18" s="7">
        <v>1072</v>
      </c>
      <c r="H18" s="7">
        <v>7.6</v>
      </c>
      <c r="I18" s="7">
        <v>67</v>
      </c>
      <c r="J18" s="7">
        <v>19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7">
        <v>54</v>
      </c>
      <c r="Q18" s="7">
        <v>62</v>
      </c>
      <c r="R18" s="7">
        <v>0</v>
      </c>
      <c r="S18" s="7">
        <v>0</v>
      </c>
      <c r="T18" s="7">
        <v>37</v>
      </c>
      <c r="U18" s="7">
        <v>41</v>
      </c>
      <c r="V18" s="7">
        <v>47</v>
      </c>
      <c r="W18" s="8">
        <v>0</v>
      </c>
      <c r="X18" s="8">
        <v>0</v>
      </c>
      <c r="Y18" s="9">
        <v>36517</v>
      </c>
      <c r="Z18" s="8">
        <f t="shared" ca="1" si="1"/>
        <v>22.323287671232876</v>
      </c>
      <c r="AA18" s="7">
        <f>5*12+9</f>
        <v>69</v>
      </c>
      <c r="AB18" s="7">
        <v>195</v>
      </c>
      <c r="AC18" s="7">
        <v>18.7</v>
      </c>
      <c r="AD18" s="7">
        <v>1</v>
      </c>
      <c r="AE18" s="7">
        <v>151</v>
      </c>
      <c r="AF18" s="7">
        <v>49.9</v>
      </c>
      <c r="AG18" s="4">
        <f>Table6[[#This Row],[FP]]/Table6[[#This Row],[NFL.Games]]</f>
        <v>49.9</v>
      </c>
      <c r="AH18" s="12">
        <f>Table6[[#This Row],[FP]]/Table6[[#This Row],[Snaps]]</f>
        <v>0.3304635761589404</v>
      </c>
    </row>
    <row r="19" spans="1:34" x14ac:dyDescent="0.25">
      <c r="A19" s="3" t="s">
        <v>71</v>
      </c>
      <c r="B19" s="3" t="s">
        <v>65</v>
      </c>
      <c r="C19" s="10" t="s">
        <v>121</v>
      </c>
      <c r="D19" s="1" t="s">
        <v>168</v>
      </c>
      <c r="E19" s="1">
        <v>13</v>
      </c>
      <c r="F19" s="7">
        <v>264</v>
      </c>
      <c r="G19" s="7">
        <v>1525</v>
      </c>
      <c r="H19" s="7">
        <v>5.8</v>
      </c>
      <c r="I19" s="7">
        <v>66</v>
      </c>
      <c r="J19" s="7">
        <v>9</v>
      </c>
      <c r="K19" s="7">
        <v>1</v>
      </c>
      <c r="L19" s="7">
        <v>4</v>
      </c>
      <c r="M19" s="7">
        <v>58</v>
      </c>
      <c r="N19" s="7">
        <v>14.5</v>
      </c>
      <c r="O19" s="7">
        <v>0</v>
      </c>
      <c r="P19" s="7">
        <v>46</v>
      </c>
      <c r="Q19" s="7">
        <v>55</v>
      </c>
      <c r="R19" s="7">
        <v>2</v>
      </c>
      <c r="S19" s="7">
        <v>2</v>
      </c>
      <c r="T19" s="7">
        <v>27</v>
      </c>
      <c r="U19" s="7">
        <v>36</v>
      </c>
      <c r="V19" s="7">
        <v>21</v>
      </c>
      <c r="W19" s="8">
        <v>72</v>
      </c>
      <c r="X19" s="8">
        <v>85.7</v>
      </c>
      <c r="Y19" s="9">
        <v>36467</v>
      </c>
      <c r="Z19" s="8">
        <f t="shared" ca="1" si="1"/>
        <v>22.460273972602739</v>
      </c>
      <c r="AA19" s="7">
        <f>5*12+9</f>
        <v>69</v>
      </c>
      <c r="AB19" s="7">
        <v>196</v>
      </c>
      <c r="AC19" s="7">
        <v>19.8</v>
      </c>
      <c r="AD19" s="7">
        <v>0</v>
      </c>
      <c r="AE19" s="7">
        <v>0</v>
      </c>
      <c r="AF19" s="7">
        <v>0</v>
      </c>
      <c r="AG19" s="4">
        <v>0</v>
      </c>
      <c r="AH19" s="12">
        <v>0</v>
      </c>
    </row>
    <row r="20" spans="1:34" x14ac:dyDescent="0.25">
      <c r="A20" s="3" t="s">
        <v>57</v>
      </c>
      <c r="B20" s="3" t="s">
        <v>67</v>
      </c>
      <c r="C20" s="10" t="s">
        <v>121</v>
      </c>
      <c r="D20" s="1" t="s">
        <v>169</v>
      </c>
      <c r="E20" s="1">
        <v>12</v>
      </c>
      <c r="F20" s="7">
        <v>172</v>
      </c>
      <c r="G20" s="7">
        <v>641</v>
      </c>
      <c r="H20" s="7">
        <v>3.7</v>
      </c>
      <c r="I20" s="7">
        <v>32</v>
      </c>
      <c r="J20" s="7">
        <v>6</v>
      </c>
      <c r="K20" s="7">
        <v>4</v>
      </c>
      <c r="L20" s="7">
        <v>21</v>
      </c>
      <c r="M20" s="7">
        <v>192</v>
      </c>
      <c r="N20" s="7">
        <v>9.1</v>
      </c>
      <c r="O20" s="7">
        <v>2</v>
      </c>
      <c r="P20" s="7">
        <v>35</v>
      </c>
      <c r="Q20" s="7">
        <v>36</v>
      </c>
      <c r="R20" s="7">
        <v>10</v>
      </c>
      <c r="S20" s="7">
        <v>9</v>
      </c>
      <c r="T20" s="7">
        <v>21</v>
      </c>
      <c r="U20" s="7">
        <v>27</v>
      </c>
      <c r="V20" s="7">
        <v>22</v>
      </c>
      <c r="W20" s="8">
        <v>36.700000000000003</v>
      </c>
      <c r="X20" s="8">
        <v>68.7</v>
      </c>
      <c r="Y20" s="9">
        <v>36209</v>
      </c>
      <c r="Z20" s="8">
        <f ca="1">(TODAY()-Y20)/365</f>
        <v>23.167123287671235</v>
      </c>
      <c r="AA20" s="7">
        <f>6*12</f>
        <v>72</v>
      </c>
      <c r="AB20" s="7">
        <v>220</v>
      </c>
      <c r="AC20" s="7">
        <v>19.5</v>
      </c>
      <c r="AD20" s="7">
        <v>0</v>
      </c>
      <c r="AE20" s="7">
        <v>16</v>
      </c>
      <c r="AF20" s="7">
        <v>9.1</v>
      </c>
      <c r="AG20" s="4">
        <v>0</v>
      </c>
      <c r="AH20" s="12">
        <f>Table6[[#This Row],[FP]]/Table6[[#This Row],[Snaps]]</f>
        <v>0.56874999999999998</v>
      </c>
    </row>
  </sheetData>
  <sortState xmlns:xlrd2="http://schemas.microsoft.com/office/spreadsheetml/2017/richdata2" ref="A2:AH20">
    <sortCondition ref="C2:C20"/>
  </sortState>
  <pageMargins left="0.7" right="0.7" top="0.75" bottom="0.75" header="0.3" footer="0.3"/>
  <ignoredErrors>
    <ignoredError sqref="AH3 AH19" calculatedColumn="1"/>
    <ignoredError sqref="AA11 AA14 AA16" formula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50A7-C654-44F6-95AC-D46086B394BC}">
  <dimension ref="A1:AD30"/>
  <sheetViews>
    <sheetView tabSelected="1" topLeftCell="A4" zoomScale="90" zoomScaleNormal="90" workbookViewId="0">
      <pane xSplit="1" topLeftCell="B1" activePane="topRight" state="frozen"/>
      <selection pane="topRight" activeCell="X8" sqref="X8"/>
    </sheetView>
  </sheetViews>
  <sheetFormatPr defaultRowHeight="15" x14ac:dyDescent="0.25"/>
  <cols>
    <col min="1" max="1" width="20.5703125" style="3" bestFit="1" customWidth="1"/>
    <col min="2" max="2" width="17.42578125" style="3" bestFit="1" customWidth="1"/>
    <col min="3" max="3" width="13" style="3" bestFit="1" customWidth="1"/>
    <col min="4" max="4" width="11.28515625" style="3" bestFit="1" customWidth="1"/>
    <col min="5" max="5" width="19.7109375" style="3" hidden="1" customWidth="1"/>
    <col min="6" max="6" width="16.28515625" style="3" hidden="1" customWidth="1"/>
    <col min="7" max="7" width="13.42578125" style="3" hidden="1" customWidth="1"/>
    <col min="8" max="8" width="9.5703125" style="3" hidden="1" customWidth="1"/>
    <col min="9" max="9" width="14.28515625" style="3" hidden="1" customWidth="1"/>
    <col min="10" max="10" width="13.5703125" style="3" hidden="1" customWidth="1"/>
    <col min="11" max="11" width="15" style="3" hidden="1" customWidth="1"/>
    <col min="12" max="12" width="14.5703125" style="3" hidden="1" customWidth="1"/>
    <col min="13" max="13" width="14.85546875" style="3" hidden="1" customWidth="1"/>
    <col min="14" max="14" width="14.7109375" style="3" hidden="1" customWidth="1"/>
    <col min="15" max="15" width="13.85546875" style="3" hidden="1" customWidth="1"/>
    <col min="16" max="16" width="13.140625" style="3" hidden="1" customWidth="1"/>
    <col min="17" max="17" width="17" style="3" hidden="1" customWidth="1"/>
    <col min="18" max="18" width="17.140625" style="3" hidden="1" customWidth="1"/>
    <col min="19" max="19" width="14.140625" style="3" hidden="1" customWidth="1"/>
    <col min="20" max="20" width="12.85546875" style="3" bestFit="1" customWidth="1"/>
    <col min="21" max="21" width="12" style="3" bestFit="1" customWidth="1"/>
    <col min="22" max="22" width="9.5703125" style="3" bestFit="1" customWidth="1"/>
    <col min="23" max="23" width="16.28515625" style="3" bestFit="1" customWidth="1"/>
    <col min="24" max="24" width="12.7109375" style="3" bestFit="1" customWidth="1"/>
    <col min="25" max="25" width="18.42578125" style="3" bestFit="1" customWidth="1"/>
    <col min="26" max="26" width="16.42578125" style="3" bestFit="1" customWidth="1"/>
    <col min="27" max="27" width="11.42578125" style="3" bestFit="1" customWidth="1"/>
    <col min="28" max="28" width="8.42578125" style="3" bestFit="1" customWidth="1"/>
    <col min="29" max="29" width="10.85546875" style="3" bestFit="1" customWidth="1"/>
    <col min="30" max="30" width="10.5703125" style="3" bestFit="1" customWidth="1"/>
    <col min="31" max="16384" width="9.140625" style="3"/>
  </cols>
  <sheetData>
    <row r="1" spans="1:30" s="1" customFormat="1" x14ac:dyDescent="0.25">
      <c r="A1" s="11" t="s">
        <v>0</v>
      </c>
      <c r="B1" s="11" t="s">
        <v>1</v>
      </c>
      <c r="C1" s="11" t="s">
        <v>118</v>
      </c>
      <c r="D1" s="11" t="s">
        <v>147</v>
      </c>
      <c r="E1" s="11" t="s">
        <v>183</v>
      </c>
      <c r="F1" s="11" t="s">
        <v>40</v>
      </c>
      <c r="G1" s="11" t="s">
        <v>41</v>
      </c>
      <c r="H1" s="11" t="s">
        <v>42</v>
      </c>
      <c r="I1" s="11" t="s">
        <v>72</v>
      </c>
      <c r="J1" s="11" t="s">
        <v>43</v>
      </c>
      <c r="K1" s="11" t="s">
        <v>37</v>
      </c>
      <c r="L1" s="11" t="s">
        <v>10</v>
      </c>
      <c r="M1" s="11" t="s">
        <v>11</v>
      </c>
      <c r="N1" s="11" t="s">
        <v>39</v>
      </c>
      <c r="O1" s="11" t="s">
        <v>13</v>
      </c>
      <c r="P1" s="11" t="s">
        <v>139</v>
      </c>
      <c r="Q1" s="11" t="s">
        <v>140</v>
      </c>
      <c r="R1" s="11" t="s">
        <v>141</v>
      </c>
      <c r="S1" s="11" t="s">
        <v>142</v>
      </c>
      <c r="T1" s="11" t="s">
        <v>180</v>
      </c>
      <c r="U1" s="11" t="s">
        <v>116</v>
      </c>
      <c r="V1" s="11" t="s">
        <v>14</v>
      </c>
      <c r="W1" s="11" t="s">
        <v>16</v>
      </c>
      <c r="X1" s="11" t="s">
        <v>15</v>
      </c>
      <c r="Y1" s="11" t="s">
        <v>44</v>
      </c>
      <c r="Z1" s="11" t="s">
        <v>182</v>
      </c>
      <c r="AA1" s="11" t="s">
        <v>184</v>
      </c>
      <c r="AB1" s="11" t="s">
        <v>181</v>
      </c>
      <c r="AC1" s="11" t="s">
        <v>18</v>
      </c>
      <c r="AD1" s="11" t="s">
        <v>186</v>
      </c>
    </row>
    <row r="2" spans="1:30" x14ac:dyDescent="0.25">
      <c r="A2" s="3" t="s">
        <v>78</v>
      </c>
      <c r="B2" s="3" t="s">
        <v>97</v>
      </c>
      <c r="C2" s="3">
        <v>49</v>
      </c>
      <c r="D2" s="1" t="s">
        <v>171</v>
      </c>
      <c r="E2" s="1">
        <v>13</v>
      </c>
      <c r="F2" s="3">
        <v>114</v>
      </c>
      <c r="G2" s="3">
        <v>1258</v>
      </c>
      <c r="H2" s="3">
        <v>11</v>
      </c>
      <c r="I2" s="3">
        <v>70</v>
      </c>
      <c r="J2" s="3">
        <v>12</v>
      </c>
      <c r="K2" s="3">
        <v>21</v>
      </c>
      <c r="L2" s="3">
        <v>213</v>
      </c>
      <c r="M2" s="3">
        <v>10.1</v>
      </c>
      <c r="N2" s="3">
        <v>2</v>
      </c>
      <c r="O2" s="3">
        <v>2</v>
      </c>
      <c r="P2" s="3">
        <v>34</v>
      </c>
      <c r="Q2" s="3">
        <v>31</v>
      </c>
      <c r="R2" s="3">
        <v>43</v>
      </c>
      <c r="S2" s="3">
        <v>37</v>
      </c>
      <c r="T2" s="4">
        <v>21</v>
      </c>
      <c r="U2" s="5">
        <v>36686</v>
      </c>
      <c r="V2" s="6">
        <f t="shared" ref="V2:V28" ca="1" si="0">(TODAY()-U2)/365</f>
        <v>21.860273972602741</v>
      </c>
      <c r="W2" s="3">
        <f>5*12+9</f>
        <v>69</v>
      </c>
      <c r="X2" s="3">
        <v>180</v>
      </c>
      <c r="Y2" s="3">
        <v>18.2</v>
      </c>
      <c r="Z2" s="3">
        <v>9</v>
      </c>
      <c r="AA2" s="3">
        <v>432</v>
      </c>
      <c r="AB2" s="3">
        <v>82.1</v>
      </c>
      <c r="AC2" s="4">
        <f>Table7[[#This Row],[FP]]/Table7[[#This Row],[NFL.Games]]</f>
        <v>9.1222222222222218</v>
      </c>
      <c r="AD2" s="12">
        <f>Table7[[#This Row],[FP]]/Table7[[#This Row],[Snaps]]</f>
        <v>0.1900462962962963</v>
      </c>
    </row>
    <row r="3" spans="1:30" x14ac:dyDescent="0.25">
      <c r="A3" s="3" t="s">
        <v>136</v>
      </c>
      <c r="B3" s="3" t="s">
        <v>137</v>
      </c>
      <c r="C3" s="3">
        <v>187</v>
      </c>
      <c r="D3" s="1" t="s">
        <v>168</v>
      </c>
      <c r="E3" s="1">
        <v>12</v>
      </c>
      <c r="F3" s="3">
        <v>31</v>
      </c>
      <c r="G3" s="3">
        <v>616</v>
      </c>
      <c r="H3" s="3">
        <v>19.899999999999999</v>
      </c>
      <c r="I3" s="3">
        <v>62</v>
      </c>
      <c r="J3" s="3">
        <v>8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14</v>
      </c>
      <c r="Q3" s="3">
        <v>21</v>
      </c>
      <c r="R3" s="3">
        <v>41</v>
      </c>
      <c r="S3" s="3">
        <v>30</v>
      </c>
      <c r="T3" s="4">
        <v>6.3</v>
      </c>
      <c r="U3" s="5">
        <v>35681</v>
      </c>
      <c r="V3" s="6">
        <f t="shared" ca="1" si="0"/>
        <v>24.613698630136987</v>
      </c>
      <c r="W3" s="3">
        <f>6*12+1</f>
        <v>73</v>
      </c>
      <c r="X3" s="3">
        <v>200</v>
      </c>
      <c r="Y3" s="3" t="s">
        <v>117</v>
      </c>
      <c r="Z3" s="3">
        <v>0</v>
      </c>
      <c r="AA3" s="3">
        <v>20</v>
      </c>
      <c r="AB3" s="3">
        <v>1.9</v>
      </c>
      <c r="AC3" s="4">
        <v>0</v>
      </c>
      <c r="AD3" s="12">
        <f>Table7[[#This Row],[FP]]/Table7[[#This Row],[Snaps]]</f>
        <v>9.5000000000000001E-2</v>
      </c>
    </row>
    <row r="4" spans="1:30" x14ac:dyDescent="0.25">
      <c r="A4" s="3" t="s">
        <v>77</v>
      </c>
      <c r="B4" s="3" t="s">
        <v>96</v>
      </c>
      <c r="C4" s="3">
        <v>27</v>
      </c>
      <c r="D4" s="1" t="s">
        <v>170</v>
      </c>
      <c r="E4" s="1">
        <v>13</v>
      </c>
      <c r="F4" s="3">
        <v>60</v>
      </c>
      <c r="G4" s="3">
        <v>1219</v>
      </c>
      <c r="H4" s="3">
        <v>20.3</v>
      </c>
      <c r="I4" s="3">
        <v>66</v>
      </c>
      <c r="J4" s="3">
        <v>11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28</v>
      </c>
      <c r="Q4" s="3">
        <v>37</v>
      </c>
      <c r="R4" s="3">
        <v>35</v>
      </c>
      <c r="S4" s="3">
        <v>36</v>
      </c>
      <c r="T4" s="4">
        <v>21.7</v>
      </c>
      <c r="U4" s="5">
        <v>36462</v>
      </c>
      <c r="V4" s="6">
        <f t="shared" ca="1" si="0"/>
        <v>22.473972602739725</v>
      </c>
      <c r="W4" s="3">
        <f>6*12+2</f>
        <v>74</v>
      </c>
      <c r="X4" s="3">
        <v>210</v>
      </c>
      <c r="Y4" s="3">
        <v>18.8</v>
      </c>
      <c r="Z4" s="3">
        <v>12</v>
      </c>
      <c r="AA4" s="3">
        <v>604</v>
      </c>
      <c r="AB4" s="3">
        <v>80.5</v>
      </c>
      <c r="AC4" s="4">
        <f>Table7[[#This Row],[FP]]/Table7[[#This Row],[NFL.Games]]</f>
        <v>6.708333333333333</v>
      </c>
      <c r="AD4" s="12">
        <f>Table7[[#This Row],[FP]]/Table7[[#This Row],[Snaps]]</f>
        <v>0.13327814569536423</v>
      </c>
    </row>
    <row r="5" spans="1:30" x14ac:dyDescent="0.25">
      <c r="A5" s="3" t="s">
        <v>86</v>
      </c>
      <c r="B5" s="3" t="s">
        <v>59</v>
      </c>
      <c r="C5" s="3">
        <v>131</v>
      </c>
      <c r="D5" s="1" t="s">
        <v>170</v>
      </c>
      <c r="E5" s="1">
        <v>10</v>
      </c>
      <c r="F5" s="3">
        <v>59</v>
      </c>
      <c r="G5" s="3">
        <v>917</v>
      </c>
      <c r="H5" s="3">
        <v>15.5</v>
      </c>
      <c r="I5" s="3">
        <v>55</v>
      </c>
      <c r="J5" s="3">
        <v>6</v>
      </c>
      <c r="K5" s="3">
        <v>1</v>
      </c>
      <c r="L5" s="3">
        <v>7</v>
      </c>
      <c r="M5" s="3">
        <v>7</v>
      </c>
      <c r="N5" s="3">
        <v>0</v>
      </c>
      <c r="O5" s="3">
        <v>0</v>
      </c>
      <c r="P5" s="3">
        <v>31</v>
      </c>
      <c r="Q5" s="3">
        <v>38</v>
      </c>
      <c r="R5" s="3">
        <v>37</v>
      </c>
      <c r="S5" s="3">
        <v>37</v>
      </c>
      <c r="T5" s="4">
        <v>21.7</v>
      </c>
      <c r="U5" s="5">
        <v>36293</v>
      </c>
      <c r="V5" s="6">
        <f t="shared" ca="1" si="0"/>
        <v>22.936986301369863</v>
      </c>
      <c r="W5" s="3">
        <f>6*12</f>
        <v>72</v>
      </c>
      <c r="X5" s="3">
        <v>190</v>
      </c>
      <c r="Y5" s="3">
        <v>19.3</v>
      </c>
      <c r="Z5" s="3">
        <v>1</v>
      </c>
      <c r="AA5" s="3">
        <v>84</v>
      </c>
      <c r="AB5" s="3">
        <v>3.3</v>
      </c>
      <c r="AC5" s="4">
        <f>Table7[[#This Row],[FP]]/Table7[[#This Row],[NFL.Games]]</f>
        <v>3.3</v>
      </c>
      <c r="AD5" s="12">
        <f>Table7[[#This Row],[FP]]/Table7[[#This Row],[Snaps]]</f>
        <v>3.9285714285714285E-2</v>
      </c>
    </row>
    <row r="6" spans="1:30" x14ac:dyDescent="0.25">
      <c r="A6" s="3" t="s">
        <v>90</v>
      </c>
      <c r="B6" s="3" t="s">
        <v>104</v>
      </c>
      <c r="C6" s="3">
        <v>203</v>
      </c>
      <c r="D6" s="1" t="s">
        <v>178</v>
      </c>
      <c r="E6" s="1">
        <v>13</v>
      </c>
      <c r="F6" s="3">
        <v>75</v>
      </c>
      <c r="G6" s="3">
        <v>1019</v>
      </c>
      <c r="H6" s="3">
        <v>13.6</v>
      </c>
      <c r="I6" s="3">
        <v>79</v>
      </c>
      <c r="J6" s="3">
        <v>9</v>
      </c>
      <c r="K6" s="3">
        <v>14</v>
      </c>
      <c r="L6" s="3">
        <v>126</v>
      </c>
      <c r="M6" s="3">
        <v>9</v>
      </c>
      <c r="N6" s="3">
        <v>2</v>
      </c>
      <c r="O6" s="3">
        <v>3</v>
      </c>
      <c r="P6" s="3">
        <v>26</v>
      </c>
      <c r="Q6" s="3">
        <v>26</v>
      </c>
      <c r="R6" s="3">
        <v>20</v>
      </c>
      <c r="S6" s="3">
        <v>23</v>
      </c>
      <c r="T6" s="4">
        <v>12.2</v>
      </c>
      <c r="U6" s="5">
        <v>35880</v>
      </c>
      <c r="V6" s="6">
        <f t="shared" ca="1" si="0"/>
        <v>24.068493150684933</v>
      </c>
      <c r="W6" s="3">
        <f>6*12</f>
        <v>72</v>
      </c>
      <c r="X6" s="3">
        <v>190</v>
      </c>
      <c r="Y6" s="3" t="s">
        <v>117</v>
      </c>
      <c r="Z6" s="3">
        <v>0</v>
      </c>
      <c r="AA6" s="3">
        <v>6</v>
      </c>
      <c r="AB6" s="3">
        <v>0</v>
      </c>
      <c r="AC6" s="4">
        <v>0</v>
      </c>
      <c r="AD6" s="12">
        <f>Table7[[#This Row],[FP]]/Table7[[#This Row],[Snaps]]</f>
        <v>0</v>
      </c>
    </row>
    <row r="7" spans="1:30" x14ac:dyDescent="0.25">
      <c r="A7" s="3" t="s">
        <v>76</v>
      </c>
      <c r="B7" s="3" t="s">
        <v>95</v>
      </c>
      <c r="C7" s="3">
        <v>59</v>
      </c>
      <c r="D7" s="1" t="s">
        <v>160</v>
      </c>
      <c r="E7" s="1">
        <v>7</v>
      </c>
      <c r="F7" s="3">
        <v>48</v>
      </c>
      <c r="G7" s="3">
        <v>731</v>
      </c>
      <c r="H7" s="3">
        <v>15.2</v>
      </c>
      <c r="I7" s="3">
        <v>75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28</v>
      </c>
      <c r="Q7" s="3">
        <v>33</v>
      </c>
      <c r="R7" s="3">
        <v>60</v>
      </c>
      <c r="S7" s="3">
        <v>46</v>
      </c>
      <c r="T7" s="4">
        <v>28.8</v>
      </c>
      <c r="U7" s="5">
        <v>36686</v>
      </c>
      <c r="V7" s="6">
        <f t="shared" ca="1" si="0"/>
        <v>21.860273972602741</v>
      </c>
      <c r="W7" s="3">
        <f>6*12+3</f>
        <v>75</v>
      </c>
      <c r="X7" s="3">
        <v>200</v>
      </c>
      <c r="Y7" s="3">
        <v>19.2</v>
      </c>
      <c r="Z7" s="3">
        <v>8</v>
      </c>
      <c r="AA7" s="3">
        <v>422</v>
      </c>
      <c r="AB7" s="3">
        <v>24.3</v>
      </c>
      <c r="AC7" s="4">
        <f>Table7[[#This Row],[FP]]/Table7[[#This Row],[NFL.Games]]</f>
        <v>3.0375000000000001</v>
      </c>
      <c r="AD7" s="12">
        <f>Table7[[#This Row],[FP]]/Table7[[#This Row],[Snaps]]</f>
        <v>5.7582938388625597E-2</v>
      </c>
    </row>
    <row r="8" spans="1:30" x14ac:dyDescent="0.25">
      <c r="A8" s="3" t="s">
        <v>88</v>
      </c>
      <c r="B8" s="3" t="s">
        <v>103</v>
      </c>
      <c r="C8" s="3">
        <v>204</v>
      </c>
      <c r="D8" s="1" t="s">
        <v>160</v>
      </c>
      <c r="E8" s="1">
        <v>9</v>
      </c>
      <c r="F8" s="3">
        <v>57</v>
      </c>
      <c r="G8" s="3">
        <v>633</v>
      </c>
      <c r="H8" s="3">
        <v>11.1</v>
      </c>
      <c r="I8" s="3">
        <v>36</v>
      </c>
      <c r="J8" s="3">
        <v>4</v>
      </c>
      <c r="K8" s="3">
        <v>6</v>
      </c>
      <c r="L8" s="3">
        <v>6</v>
      </c>
      <c r="M8" s="3">
        <v>1</v>
      </c>
      <c r="N8" s="3">
        <v>0</v>
      </c>
      <c r="O8" s="3">
        <v>1</v>
      </c>
      <c r="P8" s="3">
        <v>36</v>
      </c>
      <c r="Q8" s="3">
        <v>38</v>
      </c>
      <c r="R8" s="3">
        <v>56</v>
      </c>
      <c r="S8" s="3">
        <v>46</v>
      </c>
      <c r="T8" s="4">
        <v>28.8</v>
      </c>
      <c r="U8" s="5">
        <v>36094</v>
      </c>
      <c r="V8" s="6">
        <f t="shared" ca="1" si="0"/>
        <v>23.482191780821918</v>
      </c>
      <c r="W8" s="3">
        <f>5*12+10</f>
        <v>70</v>
      </c>
      <c r="X8" s="3">
        <v>190</v>
      </c>
      <c r="Y8" s="3">
        <v>19.899999999999999</v>
      </c>
      <c r="Z8" s="3">
        <v>0</v>
      </c>
      <c r="AA8" s="3">
        <v>85</v>
      </c>
      <c r="AB8" s="3">
        <v>13.1</v>
      </c>
      <c r="AC8" s="4">
        <v>0</v>
      </c>
      <c r="AD8" s="12">
        <f>Table7[[#This Row],[FP]]/Table7[[#This Row],[Snaps]]</f>
        <v>0.15411764705882353</v>
      </c>
    </row>
    <row r="9" spans="1:30" x14ac:dyDescent="0.25">
      <c r="A9" s="3" t="s">
        <v>87</v>
      </c>
      <c r="B9" s="3" t="s">
        <v>58</v>
      </c>
      <c r="C9" s="3">
        <v>221</v>
      </c>
      <c r="D9" s="1" t="s">
        <v>151</v>
      </c>
      <c r="E9" s="1">
        <v>12</v>
      </c>
      <c r="F9" s="3">
        <v>72</v>
      </c>
      <c r="G9" s="3">
        <v>1018</v>
      </c>
      <c r="H9" s="3">
        <v>14.1</v>
      </c>
      <c r="I9" s="3">
        <v>57</v>
      </c>
      <c r="J9" s="3">
        <v>10</v>
      </c>
      <c r="K9" s="3">
        <v>3</v>
      </c>
      <c r="L9" s="3">
        <v>9</v>
      </c>
      <c r="M9" s="3">
        <v>3</v>
      </c>
      <c r="N9" s="3">
        <v>0</v>
      </c>
      <c r="O9" s="3">
        <v>1</v>
      </c>
      <c r="P9" s="3">
        <v>29</v>
      </c>
      <c r="Q9" s="3">
        <v>30</v>
      </c>
      <c r="R9" s="3">
        <v>28</v>
      </c>
      <c r="S9" s="3">
        <v>28</v>
      </c>
      <c r="T9" s="4">
        <v>67</v>
      </c>
      <c r="U9" s="5">
        <v>36295</v>
      </c>
      <c r="V9" s="6">
        <f t="shared" ca="1" si="0"/>
        <v>22.931506849315067</v>
      </c>
      <c r="W9" s="3">
        <f>5*12+11</f>
        <v>71</v>
      </c>
      <c r="X9" s="3">
        <v>190</v>
      </c>
      <c r="Y9" s="3">
        <v>20.3</v>
      </c>
      <c r="Z9" s="3">
        <v>2</v>
      </c>
      <c r="AA9" s="3">
        <v>103</v>
      </c>
      <c r="AB9" s="3">
        <v>3.3</v>
      </c>
      <c r="AC9" s="4">
        <f>Table7[[#This Row],[FP]]/Table7[[#This Row],[NFL.Games]]</f>
        <v>1.65</v>
      </c>
      <c r="AD9" s="12">
        <f>Table7[[#This Row],[FP]]/Table7[[#This Row],[Snaps]]</f>
        <v>3.2038834951456312E-2</v>
      </c>
    </row>
    <row r="10" spans="1:30" x14ac:dyDescent="0.25">
      <c r="A10" s="3" t="s">
        <v>74</v>
      </c>
      <c r="B10" s="3" t="s">
        <v>95</v>
      </c>
      <c r="C10" s="3">
        <v>5</v>
      </c>
      <c r="D10" s="1" t="s">
        <v>163</v>
      </c>
      <c r="E10" s="1">
        <v>14</v>
      </c>
      <c r="F10" s="3">
        <v>84</v>
      </c>
      <c r="G10" s="3">
        <v>1780</v>
      </c>
      <c r="H10" s="3">
        <v>21.2</v>
      </c>
      <c r="I10" s="3">
        <v>78</v>
      </c>
      <c r="J10" s="3">
        <v>20</v>
      </c>
      <c r="K10" s="3">
        <v>1</v>
      </c>
      <c r="L10" s="3">
        <v>5</v>
      </c>
      <c r="M10" s="3">
        <v>5</v>
      </c>
      <c r="N10" s="3">
        <v>0</v>
      </c>
      <c r="O10" s="3">
        <v>1</v>
      </c>
      <c r="P10" s="3">
        <v>21</v>
      </c>
      <c r="Q10" s="3">
        <v>32</v>
      </c>
      <c r="R10" s="3">
        <v>35</v>
      </c>
      <c r="S10" s="3">
        <v>33</v>
      </c>
      <c r="T10" s="4">
        <v>32.700000000000003</v>
      </c>
      <c r="U10" s="5">
        <v>36586</v>
      </c>
      <c r="V10" s="6">
        <f t="shared" ca="1" si="0"/>
        <v>22.134246575342466</v>
      </c>
      <c r="W10" s="3">
        <f>6*12</f>
        <v>72</v>
      </c>
      <c r="X10" s="3">
        <v>208</v>
      </c>
      <c r="Y10" s="3">
        <v>19.5</v>
      </c>
      <c r="Z10" s="3">
        <v>16</v>
      </c>
      <c r="AA10" s="3">
        <v>940</v>
      </c>
      <c r="AB10" s="3">
        <v>263.10000000000002</v>
      </c>
      <c r="AC10" s="4">
        <f>Table7[[#This Row],[FP]]/Table7[[#This Row],[NFL.Games]]</f>
        <v>16.443750000000001</v>
      </c>
      <c r="AD10" s="12">
        <f>Table7[[#This Row],[FP]]/Table7[[#This Row],[Snaps]]</f>
        <v>0.27989361702127663</v>
      </c>
    </row>
    <row r="11" spans="1:30" x14ac:dyDescent="0.25">
      <c r="A11" s="3" t="s">
        <v>89</v>
      </c>
      <c r="B11" s="3" t="s">
        <v>100</v>
      </c>
      <c r="C11" s="3">
        <v>91</v>
      </c>
      <c r="D11" s="1" t="s">
        <v>164</v>
      </c>
      <c r="E11" s="1">
        <v>10</v>
      </c>
      <c r="F11" s="3">
        <v>54</v>
      </c>
      <c r="G11" s="3">
        <v>636</v>
      </c>
      <c r="H11" s="3">
        <v>11.8</v>
      </c>
      <c r="I11" s="3">
        <v>91</v>
      </c>
      <c r="J11" s="3">
        <v>3</v>
      </c>
      <c r="K11" s="3">
        <v>4</v>
      </c>
      <c r="L11" s="3">
        <v>-6</v>
      </c>
      <c r="M11" s="3">
        <v>-1.5</v>
      </c>
      <c r="N11" s="3">
        <v>0</v>
      </c>
      <c r="O11" s="3">
        <v>1</v>
      </c>
      <c r="P11" s="3">
        <v>28</v>
      </c>
      <c r="Q11" s="3">
        <v>29</v>
      </c>
      <c r="R11" s="3">
        <v>28</v>
      </c>
      <c r="S11" s="3">
        <v>28</v>
      </c>
      <c r="T11" s="4">
        <v>20.2</v>
      </c>
      <c r="U11" s="5">
        <v>36774</v>
      </c>
      <c r="V11" s="6">
        <f t="shared" ca="1" si="0"/>
        <v>21.61917808219178</v>
      </c>
      <c r="W11" s="3">
        <f>6*12</f>
        <v>72</v>
      </c>
      <c r="X11" s="3">
        <v>179</v>
      </c>
      <c r="Y11" s="3">
        <v>20</v>
      </c>
      <c r="Z11" s="3">
        <v>6</v>
      </c>
      <c r="AA11" s="3">
        <v>295</v>
      </c>
      <c r="AB11" s="3">
        <v>28.4</v>
      </c>
      <c r="AC11" s="4">
        <f>Table7[[#This Row],[FP]]/Table7[[#This Row],[NFL.Games]]</f>
        <v>4.7333333333333334</v>
      </c>
      <c r="AD11" s="12">
        <f>Table7[[#This Row],[FP]]/Table7[[#This Row],[Snaps]]</f>
        <v>9.6271186440677961E-2</v>
      </c>
    </row>
    <row r="12" spans="1:30" x14ac:dyDescent="0.25">
      <c r="A12" s="3" t="s">
        <v>135</v>
      </c>
      <c r="B12" s="3" t="s">
        <v>125</v>
      </c>
      <c r="C12" s="3">
        <v>179</v>
      </c>
      <c r="D12" s="1" t="s">
        <v>176</v>
      </c>
      <c r="E12" s="1">
        <v>6</v>
      </c>
      <c r="F12" s="3">
        <v>37</v>
      </c>
      <c r="G12" s="3">
        <v>584</v>
      </c>
      <c r="H12" s="3">
        <v>15.8</v>
      </c>
      <c r="I12" s="3">
        <v>57</v>
      </c>
      <c r="J12" s="3">
        <v>3</v>
      </c>
      <c r="K12" s="3">
        <v>1</v>
      </c>
      <c r="L12" s="3">
        <v>-1</v>
      </c>
      <c r="M12" s="3">
        <v>-1</v>
      </c>
      <c r="N12" s="3">
        <v>0</v>
      </c>
      <c r="O12" s="3">
        <v>0</v>
      </c>
      <c r="P12" s="3">
        <v>26</v>
      </c>
      <c r="Q12" s="3">
        <v>34</v>
      </c>
      <c r="R12" s="3">
        <v>43</v>
      </c>
      <c r="S12" s="3">
        <v>38</v>
      </c>
      <c r="T12" s="4">
        <v>0</v>
      </c>
      <c r="U12" s="5">
        <v>35739</v>
      </c>
      <c r="V12" s="6">
        <f t="shared" ca="1" si="0"/>
        <v>24.454794520547946</v>
      </c>
      <c r="W12" s="3">
        <f>6*12+4</f>
        <v>76</v>
      </c>
      <c r="X12" s="3">
        <v>227</v>
      </c>
      <c r="Y12" s="3">
        <v>21.8</v>
      </c>
      <c r="Z12" s="3">
        <v>0</v>
      </c>
      <c r="AA12" s="3">
        <v>7</v>
      </c>
      <c r="AB12" s="3">
        <v>0</v>
      </c>
      <c r="AC12" s="4">
        <v>0</v>
      </c>
      <c r="AD12" s="12">
        <f>Table7[[#This Row],[FP]]/Table7[[#This Row],[Snaps]]</f>
        <v>0</v>
      </c>
    </row>
    <row r="13" spans="1:30" x14ac:dyDescent="0.25">
      <c r="A13" s="3" t="s">
        <v>81</v>
      </c>
      <c r="B13" s="3" t="s">
        <v>100</v>
      </c>
      <c r="C13" s="3">
        <v>219</v>
      </c>
      <c r="D13" s="1" t="s">
        <v>159</v>
      </c>
      <c r="E13" s="1">
        <v>11</v>
      </c>
      <c r="F13" s="3">
        <v>47</v>
      </c>
      <c r="G13" s="3">
        <v>760</v>
      </c>
      <c r="H13" s="3">
        <v>16.2</v>
      </c>
      <c r="I13" s="3">
        <v>58</v>
      </c>
      <c r="J13" s="3">
        <v>4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22</v>
      </c>
      <c r="Q13" s="3">
        <v>31</v>
      </c>
      <c r="R13" s="3">
        <v>33</v>
      </c>
      <c r="S13" s="3">
        <v>32</v>
      </c>
      <c r="T13" s="4">
        <v>0</v>
      </c>
      <c r="U13" s="5">
        <v>36626</v>
      </c>
      <c r="V13" s="6">
        <f t="shared" ca="1" si="0"/>
        <v>22.024657534246575</v>
      </c>
      <c r="W13" s="3">
        <f>6*12+3</f>
        <v>75</v>
      </c>
      <c r="X13" s="3">
        <v>211</v>
      </c>
      <c r="Y13" s="3">
        <v>19.399999999999999</v>
      </c>
      <c r="Z13" s="3">
        <v>1</v>
      </c>
      <c r="AA13" s="3">
        <v>49</v>
      </c>
      <c r="AB13" s="3">
        <v>3.9</v>
      </c>
      <c r="AC13" s="4">
        <f>Table7[[#This Row],[FP]]/Table7[[#This Row],[NFL.Games]]</f>
        <v>3.9</v>
      </c>
      <c r="AD13" s="12">
        <f>Table7[[#This Row],[FP]]/Table7[[#This Row],[Snaps]]</f>
        <v>7.9591836734693874E-2</v>
      </c>
    </row>
    <row r="14" spans="1:30" x14ac:dyDescent="0.25">
      <c r="A14" s="3" t="s">
        <v>80</v>
      </c>
      <c r="B14" s="3" t="s">
        <v>99</v>
      </c>
      <c r="C14" s="3">
        <v>112</v>
      </c>
      <c r="D14" s="1" t="s">
        <v>167</v>
      </c>
      <c r="E14" s="1">
        <v>6</v>
      </c>
      <c r="F14" s="3">
        <v>41</v>
      </c>
      <c r="G14" s="3">
        <v>478</v>
      </c>
      <c r="H14" s="3">
        <v>11.7</v>
      </c>
      <c r="I14" s="3">
        <v>48</v>
      </c>
      <c r="J14" s="3">
        <v>7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23</v>
      </c>
      <c r="Q14" s="3">
        <v>25</v>
      </c>
      <c r="R14" s="3">
        <v>41</v>
      </c>
      <c r="S14" s="3">
        <v>33</v>
      </c>
      <c r="T14" s="4">
        <v>80.2</v>
      </c>
      <c r="U14" s="5">
        <v>36457</v>
      </c>
      <c r="V14" s="6">
        <f t="shared" ca="1" si="0"/>
        <v>22.487671232876714</v>
      </c>
      <c r="W14" s="3">
        <f>6*12+1</f>
        <v>73</v>
      </c>
      <c r="X14" s="3">
        <v>195</v>
      </c>
      <c r="Y14" s="3">
        <v>18.899999999999999</v>
      </c>
      <c r="Z14" s="3">
        <v>17</v>
      </c>
      <c r="AA14" s="3">
        <v>816</v>
      </c>
      <c r="AB14" s="3">
        <v>182.3</v>
      </c>
      <c r="AC14" s="4">
        <f>Table7[[#This Row],[FP]]/Table7[[#This Row],[NFL.Games]]</f>
        <v>10.723529411764707</v>
      </c>
      <c r="AD14" s="12">
        <f>Table7[[#This Row],[FP]]/Table7[[#This Row],[Snaps]]</f>
        <v>0.22340686274509805</v>
      </c>
    </row>
    <row r="15" spans="1:30" x14ac:dyDescent="0.25">
      <c r="A15" s="3" t="s">
        <v>93</v>
      </c>
      <c r="B15" s="3" t="s">
        <v>20</v>
      </c>
      <c r="C15" s="3">
        <v>85</v>
      </c>
      <c r="D15" s="1" t="s">
        <v>174</v>
      </c>
      <c r="E15" s="1">
        <v>12</v>
      </c>
      <c r="F15" s="3">
        <v>77</v>
      </c>
      <c r="G15" s="3">
        <v>1020</v>
      </c>
      <c r="H15" s="3">
        <v>13.2</v>
      </c>
      <c r="I15" s="3">
        <v>83</v>
      </c>
      <c r="J15" s="3">
        <v>7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3">
        <v>24</v>
      </c>
      <c r="Q15" s="3">
        <v>24</v>
      </c>
      <c r="R15" s="3">
        <v>23</v>
      </c>
      <c r="S15" s="3">
        <v>23</v>
      </c>
      <c r="T15" s="4">
        <v>18</v>
      </c>
      <c r="U15" s="5">
        <v>36426</v>
      </c>
      <c r="V15" s="6">
        <f t="shared" ca="1" si="0"/>
        <v>22.572602739726026</v>
      </c>
      <c r="W15" s="3">
        <f>5*12+10</f>
        <v>70</v>
      </c>
      <c r="X15" s="3">
        <v>210</v>
      </c>
      <c r="Y15" s="3">
        <v>21</v>
      </c>
      <c r="Z15" s="3">
        <v>1</v>
      </c>
      <c r="AA15" s="3">
        <v>103</v>
      </c>
      <c r="AB15" s="3">
        <v>7.6</v>
      </c>
      <c r="AC15" s="4">
        <f>Table7[[#This Row],[FP]]/Table7[[#This Row],[NFL.Games]]</f>
        <v>7.6</v>
      </c>
      <c r="AD15" s="12">
        <f>Table7[[#This Row],[FP]]/Table7[[#This Row],[Snaps]]</f>
        <v>7.3786407766990289E-2</v>
      </c>
    </row>
    <row r="16" spans="1:30" x14ac:dyDescent="0.25">
      <c r="A16" s="3" t="s">
        <v>82</v>
      </c>
      <c r="B16" s="3" t="s">
        <v>69</v>
      </c>
      <c r="C16" s="3">
        <v>89</v>
      </c>
      <c r="D16" s="1" t="s">
        <v>156</v>
      </c>
      <c r="E16" s="1">
        <v>12</v>
      </c>
      <c r="F16" s="3">
        <v>37</v>
      </c>
      <c r="G16" s="3">
        <v>729</v>
      </c>
      <c r="H16" s="3">
        <v>19.7</v>
      </c>
      <c r="I16" s="3">
        <v>76</v>
      </c>
      <c r="J16" s="3">
        <v>7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18</v>
      </c>
      <c r="Q16" s="3">
        <v>24</v>
      </c>
      <c r="R16" s="3">
        <v>30</v>
      </c>
      <c r="S16" s="3">
        <v>27</v>
      </c>
      <c r="T16" s="4">
        <v>29.6</v>
      </c>
      <c r="U16" s="5">
        <v>36238</v>
      </c>
      <c r="V16" s="6">
        <f t="shared" ca="1" si="0"/>
        <v>23.087671232876712</v>
      </c>
      <c r="W16" s="3">
        <f>6*12+4</f>
        <v>76</v>
      </c>
      <c r="X16" s="3">
        <v>215</v>
      </c>
      <c r="Y16" s="3">
        <v>19.5</v>
      </c>
      <c r="Z16" s="3">
        <v>13</v>
      </c>
      <c r="AA16" s="3">
        <v>536</v>
      </c>
      <c r="AB16" s="3">
        <v>67.099999999999994</v>
      </c>
      <c r="AC16" s="4">
        <f>Table7[[#This Row],[FP]]/Table7[[#This Row],[NFL.Games]]</f>
        <v>5.161538461538461</v>
      </c>
      <c r="AD16" s="12">
        <f>Table7[[#This Row],[FP]]/Table7[[#This Row],[Snaps]]</f>
        <v>0.12518656716417909</v>
      </c>
    </row>
    <row r="17" spans="1:30" x14ac:dyDescent="0.25">
      <c r="A17" s="3" t="s">
        <v>133</v>
      </c>
      <c r="B17" s="3" t="s">
        <v>134</v>
      </c>
      <c r="C17" s="3">
        <v>77</v>
      </c>
      <c r="D17" s="1" t="s">
        <v>162</v>
      </c>
      <c r="E17" s="1">
        <v>10</v>
      </c>
      <c r="F17" s="3">
        <v>33</v>
      </c>
      <c r="G17" s="3">
        <v>475</v>
      </c>
      <c r="H17" s="3">
        <v>14.4</v>
      </c>
      <c r="I17" s="3">
        <v>36</v>
      </c>
      <c r="J17" s="3">
        <v>4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18</v>
      </c>
      <c r="Q17" s="3">
        <v>23</v>
      </c>
      <c r="R17" s="3">
        <v>29</v>
      </c>
      <c r="S17" s="3">
        <v>25</v>
      </c>
      <c r="T17" s="4">
        <v>0</v>
      </c>
      <c r="U17" s="5">
        <v>36425</v>
      </c>
      <c r="V17" s="6">
        <f t="shared" ca="1" si="0"/>
        <v>22.575342465753426</v>
      </c>
      <c r="W17" s="3">
        <f>6*12+2</f>
        <v>74</v>
      </c>
      <c r="X17" s="3">
        <v>210</v>
      </c>
      <c r="Y17" s="3" t="s">
        <v>117</v>
      </c>
      <c r="Z17" s="3">
        <v>7</v>
      </c>
      <c r="AA17" s="3">
        <v>459</v>
      </c>
      <c r="AB17" s="3">
        <v>76.400000000000006</v>
      </c>
      <c r="AC17" s="4">
        <f>Table7[[#This Row],[FP]]/Table7[[#This Row],[NFL.Games]]</f>
        <v>10.914285714285715</v>
      </c>
      <c r="AD17" s="12">
        <f>Table7[[#This Row],[FP]]/Table7[[#This Row],[Snaps]]</f>
        <v>0.1664488017429194</v>
      </c>
    </row>
    <row r="18" spans="1:30" x14ac:dyDescent="0.25">
      <c r="A18" s="3" t="s">
        <v>92</v>
      </c>
      <c r="B18" s="3" t="s">
        <v>65</v>
      </c>
      <c r="C18" s="3">
        <v>57</v>
      </c>
      <c r="D18" s="1" t="s">
        <v>165</v>
      </c>
      <c r="E18" s="1">
        <v>13</v>
      </c>
      <c r="F18" s="3">
        <v>69</v>
      </c>
      <c r="G18" s="3">
        <v>1272</v>
      </c>
      <c r="H18" s="3">
        <v>18.399999999999999</v>
      </c>
      <c r="I18" s="3">
        <v>90</v>
      </c>
      <c r="J18" s="3">
        <v>12</v>
      </c>
      <c r="K18" s="3">
        <v>9</v>
      </c>
      <c r="L18" s="3">
        <v>33</v>
      </c>
      <c r="M18" s="3">
        <v>3.7</v>
      </c>
      <c r="N18" s="3">
        <v>0</v>
      </c>
      <c r="O18" s="3">
        <v>4</v>
      </c>
      <c r="P18" s="3">
        <v>39</v>
      </c>
      <c r="Q18" s="3">
        <v>42</v>
      </c>
      <c r="R18" s="3">
        <v>38</v>
      </c>
      <c r="S18" s="3">
        <v>39</v>
      </c>
      <c r="T18" s="4">
        <v>22.2</v>
      </c>
      <c r="U18" s="5">
        <v>36440</v>
      </c>
      <c r="V18" s="6">
        <f t="shared" ca="1" si="0"/>
        <v>22.534246575342465</v>
      </c>
      <c r="W18" s="3">
        <f>5*12+9</f>
        <v>69</v>
      </c>
      <c r="X18" s="3">
        <v>165</v>
      </c>
      <c r="Y18" s="3">
        <v>18.899999999999999</v>
      </c>
      <c r="Z18" s="3">
        <v>0</v>
      </c>
      <c r="AA18" s="3">
        <v>10</v>
      </c>
      <c r="AB18" s="3">
        <v>0</v>
      </c>
      <c r="AC18" s="4">
        <v>0</v>
      </c>
      <c r="AD18" s="12">
        <f>Table7[[#This Row],[FP]]/Table7[[#This Row],[Snaps]]</f>
        <v>0</v>
      </c>
    </row>
    <row r="19" spans="1:30" x14ac:dyDescent="0.25">
      <c r="A19" s="3" t="s">
        <v>75</v>
      </c>
      <c r="B19" s="3" t="s">
        <v>27</v>
      </c>
      <c r="C19" s="3">
        <v>6</v>
      </c>
      <c r="D19" s="1" t="s">
        <v>166</v>
      </c>
      <c r="E19" s="1">
        <v>6</v>
      </c>
      <c r="F19" s="3">
        <v>28</v>
      </c>
      <c r="G19" s="3">
        <v>591</v>
      </c>
      <c r="H19" s="3">
        <v>21.1</v>
      </c>
      <c r="I19" s="3">
        <v>90</v>
      </c>
      <c r="J19" s="3">
        <v>4</v>
      </c>
      <c r="K19" s="3">
        <v>3</v>
      </c>
      <c r="L19" s="3">
        <v>12</v>
      </c>
      <c r="M19" s="3">
        <v>4</v>
      </c>
      <c r="N19" s="3">
        <v>0</v>
      </c>
      <c r="O19" s="3">
        <v>0</v>
      </c>
      <c r="P19" s="3">
        <v>19</v>
      </c>
      <c r="Q19" s="3">
        <v>28</v>
      </c>
      <c r="R19" s="3">
        <v>21</v>
      </c>
      <c r="S19" s="3">
        <v>24</v>
      </c>
      <c r="T19" s="4">
        <v>14</v>
      </c>
      <c r="U19" s="5">
        <v>36093</v>
      </c>
      <c r="V19" s="6">
        <f t="shared" ca="1" si="0"/>
        <v>23.484931506849314</v>
      </c>
      <c r="W19" s="3">
        <f>5*12+10</f>
        <v>70</v>
      </c>
      <c r="X19" s="3">
        <v>182</v>
      </c>
      <c r="Y19" s="3">
        <v>21.8</v>
      </c>
      <c r="Z19" s="3">
        <v>16</v>
      </c>
      <c r="AA19" s="3">
        <v>903</v>
      </c>
      <c r="AB19" s="3">
        <v>193.8</v>
      </c>
      <c r="AC19" s="4">
        <f>Table7[[#This Row],[FP]]/Table7[[#This Row],[NFL.Games]]</f>
        <v>12.112500000000001</v>
      </c>
      <c r="AD19" s="12">
        <f>Table7[[#This Row],[FP]]/Table7[[#This Row],[Snaps]]</f>
        <v>0.21461794019933556</v>
      </c>
    </row>
    <row r="20" spans="1:30" x14ac:dyDescent="0.25">
      <c r="A20" s="3" t="s">
        <v>94</v>
      </c>
      <c r="B20" s="3" t="s">
        <v>68</v>
      </c>
      <c r="C20" s="3">
        <v>157</v>
      </c>
      <c r="D20" s="1" t="s">
        <v>155</v>
      </c>
      <c r="E20" s="1">
        <v>7</v>
      </c>
      <c r="F20" s="3">
        <v>25</v>
      </c>
      <c r="G20" s="3">
        <v>345</v>
      </c>
      <c r="H20" s="3">
        <v>13.8</v>
      </c>
      <c r="I20" s="3">
        <v>53</v>
      </c>
      <c r="J20" s="3">
        <v>4</v>
      </c>
      <c r="K20" s="3">
        <v>7</v>
      </c>
      <c r="L20" s="3">
        <v>54</v>
      </c>
      <c r="M20" s="3">
        <v>7.7</v>
      </c>
      <c r="N20" s="3">
        <v>1</v>
      </c>
      <c r="O20" s="3">
        <v>1</v>
      </c>
      <c r="P20" s="3">
        <v>20</v>
      </c>
      <c r="Q20" s="3">
        <v>25</v>
      </c>
      <c r="R20" s="3">
        <v>51</v>
      </c>
      <c r="S20" s="3">
        <v>37</v>
      </c>
      <c r="T20" s="4">
        <v>10.5</v>
      </c>
      <c r="U20" s="5">
        <v>36401</v>
      </c>
      <c r="V20" s="6">
        <f t="shared" ca="1" si="0"/>
        <v>22.641095890410959</v>
      </c>
      <c r="W20" s="3">
        <f>6*12+1</f>
        <v>73</v>
      </c>
      <c r="X20" s="3">
        <v>179</v>
      </c>
      <c r="Y20" s="3">
        <v>20</v>
      </c>
      <c r="Z20" s="3">
        <v>2</v>
      </c>
      <c r="AA20" s="3">
        <v>86</v>
      </c>
      <c r="AB20" s="3">
        <v>26.1</v>
      </c>
      <c r="AC20" s="4">
        <f>Table7[[#This Row],[FP]]/Table7[[#This Row],[NFL.Games]]</f>
        <v>13.05</v>
      </c>
      <c r="AD20" s="12">
        <f>Table7[[#This Row],[FP]]/Table7[[#This Row],[Snaps]]</f>
        <v>0.30348837209302326</v>
      </c>
    </row>
    <row r="21" spans="1:30" x14ac:dyDescent="0.25">
      <c r="A21" s="3" t="s">
        <v>83</v>
      </c>
      <c r="B21" s="3" t="s">
        <v>25</v>
      </c>
      <c r="C21" s="3">
        <v>20</v>
      </c>
      <c r="D21" s="1" t="s">
        <v>169</v>
      </c>
      <c r="E21" s="1">
        <v>11</v>
      </c>
      <c r="F21" s="3">
        <v>70</v>
      </c>
      <c r="G21" s="3">
        <v>984</v>
      </c>
      <c r="H21" s="3">
        <v>14.1</v>
      </c>
      <c r="I21" s="3">
        <v>57</v>
      </c>
      <c r="J21" s="3">
        <v>10</v>
      </c>
      <c r="K21" s="3">
        <v>19</v>
      </c>
      <c r="L21" s="3">
        <v>161</v>
      </c>
      <c r="M21" s="3">
        <v>8.5</v>
      </c>
      <c r="N21" s="3">
        <v>1</v>
      </c>
      <c r="O21" s="3">
        <v>1</v>
      </c>
      <c r="P21" s="3">
        <v>24</v>
      </c>
      <c r="Q21" s="3">
        <v>24</v>
      </c>
      <c r="R21" s="3">
        <v>24</v>
      </c>
      <c r="S21" s="3">
        <v>23</v>
      </c>
      <c r="T21" s="4">
        <v>24.2</v>
      </c>
      <c r="U21" s="5">
        <v>36187</v>
      </c>
      <c r="V21" s="6">
        <f t="shared" ca="1" si="0"/>
        <v>23.227397260273971</v>
      </c>
      <c r="W21" s="3">
        <f>6*12</f>
        <v>72</v>
      </c>
      <c r="X21" s="3">
        <v>193</v>
      </c>
      <c r="Y21" s="3">
        <v>21.6</v>
      </c>
      <c r="Z21" s="3">
        <v>7</v>
      </c>
      <c r="AA21" s="3">
        <v>301</v>
      </c>
      <c r="AB21" s="3">
        <v>62.86</v>
      </c>
      <c r="AC21" s="4">
        <f>Table7[[#This Row],[FP]]/Table7[[#This Row],[NFL.Games]]</f>
        <v>8.98</v>
      </c>
      <c r="AD21" s="12">
        <f>Table7[[#This Row],[FP]]/Table7[[#This Row],[Snaps]]</f>
        <v>0.20883720930232558</v>
      </c>
    </row>
    <row r="22" spans="1:30" x14ac:dyDescent="0.25">
      <c r="A22" s="3" t="s">
        <v>79</v>
      </c>
      <c r="B22" s="3" t="s">
        <v>98</v>
      </c>
      <c r="C22" s="3">
        <v>34</v>
      </c>
      <c r="D22" s="1" t="s">
        <v>149</v>
      </c>
      <c r="E22" s="1">
        <v>8</v>
      </c>
      <c r="F22" s="3">
        <v>86</v>
      </c>
      <c r="G22" s="3">
        <v>1193</v>
      </c>
      <c r="H22" s="3">
        <v>13.9</v>
      </c>
      <c r="I22" s="3">
        <v>91</v>
      </c>
      <c r="J22" s="3">
        <v>8</v>
      </c>
      <c r="K22" s="3">
        <v>14</v>
      </c>
      <c r="L22" s="3">
        <v>64</v>
      </c>
      <c r="M22" s="3">
        <v>4.5999999999999996</v>
      </c>
      <c r="N22" s="3">
        <v>0</v>
      </c>
      <c r="O22" s="3">
        <v>1</v>
      </c>
      <c r="P22" s="3">
        <v>45</v>
      </c>
      <c r="Q22" s="3">
        <v>43</v>
      </c>
      <c r="R22" s="3">
        <v>33</v>
      </c>
      <c r="S22" s="3">
        <v>38</v>
      </c>
      <c r="T22" s="4">
        <v>29.7</v>
      </c>
      <c r="U22" s="5">
        <v>36612</v>
      </c>
      <c r="V22" s="6">
        <f t="shared" ca="1" si="0"/>
        <v>22.063013698630137</v>
      </c>
      <c r="W22" s="3">
        <f>5*12+9</f>
        <v>69</v>
      </c>
      <c r="X22" s="3">
        <v>185</v>
      </c>
      <c r="Y22" s="3">
        <v>19.399999999999999</v>
      </c>
      <c r="Z22" s="3">
        <v>10</v>
      </c>
      <c r="AA22" s="3">
        <v>476</v>
      </c>
      <c r="AB22" s="3">
        <v>116.7</v>
      </c>
      <c r="AC22" s="4">
        <f>Table7[[#This Row],[FP]]/Table7[[#This Row],[NFL.Games]]</f>
        <v>11.67</v>
      </c>
      <c r="AD22" s="12">
        <f>Table7[[#This Row],[FP]]/Table7[[#This Row],[Snaps]]</f>
        <v>0.24516806722689077</v>
      </c>
    </row>
    <row r="23" spans="1:30" x14ac:dyDescent="0.25">
      <c r="A23" s="3" t="s">
        <v>73</v>
      </c>
      <c r="B23" s="3" t="s">
        <v>27</v>
      </c>
      <c r="C23" s="3">
        <v>10</v>
      </c>
      <c r="D23" s="1" t="s">
        <v>161</v>
      </c>
      <c r="E23" s="1">
        <v>13</v>
      </c>
      <c r="F23" s="3">
        <v>117</v>
      </c>
      <c r="G23" s="3">
        <v>1856</v>
      </c>
      <c r="H23" s="3">
        <v>15.9</v>
      </c>
      <c r="I23" s="3">
        <v>66</v>
      </c>
      <c r="J23" s="3">
        <v>23</v>
      </c>
      <c r="K23" s="3">
        <v>4</v>
      </c>
      <c r="L23" s="3">
        <v>6</v>
      </c>
      <c r="M23" s="3">
        <v>1.5</v>
      </c>
      <c r="N23" s="3">
        <v>1</v>
      </c>
      <c r="O23" s="3">
        <v>0</v>
      </c>
      <c r="P23" s="3">
        <v>36</v>
      </c>
      <c r="Q23" s="3">
        <v>40</v>
      </c>
      <c r="R23" s="3">
        <v>55</v>
      </c>
      <c r="S23" s="3">
        <v>47</v>
      </c>
      <c r="T23" s="4">
        <v>13.3</v>
      </c>
      <c r="U23" s="5">
        <v>36082</v>
      </c>
      <c r="V23" s="6">
        <f t="shared" ca="1" si="0"/>
        <v>23.515068493150686</v>
      </c>
      <c r="W23" s="3">
        <f>6*12+1</f>
        <v>73</v>
      </c>
      <c r="X23" s="3">
        <v>175</v>
      </c>
      <c r="Y23" s="3">
        <v>20.8</v>
      </c>
      <c r="Z23" s="3">
        <v>16</v>
      </c>
      <c r="AA23" s="3">
        <v>916</v>
      </c>
      <c r="AB23" s="3">
        <v>153.6</v>
      </c>
      <c r="AC23" s="4">
        <f>Table7[[#This Row],[FP]]/Table7[[#This Row],[NFL.Games]]</f>
        <v>9.6</v>
      </c>
      <c r="AD23" s="12">
        <f>Table7[[#This Row],[FP]]/Table7[[#This Row],[Snaps]]</f>
        <v>0.16768558951965065</v>
      </c>
    </row>
    <row r="24" spans="1:30" x14ac:dyDescent="0.25">
      <c r="A24" s="3" t="s">
        <v>85</v>
      </c>
      <c r="B24" s="3" t="s">
        <v>101</v>
      </c>
      <c r="C24" s="3">
        <v>56</v>
      </c>
      <c r="D24" s="1" t="s">
        <v>172</v>
      </c>
      <c r="E24" s="1">
        <v>6</v>
      </c>
      <c r="F24" s="3">
        <v>33</v>
      </c>
      <c r="G24" s="3">
        <v>768</v>
      </c>
      <c r="H24" s="3">
        <v>23.3</v>
      </c>
      <c r="I24" s="3">
        <v>85</v>
      </c>
      <c r="J24" s="3">
        <v>8</v>
      </c>
      <c r="K24" s="3">
        <v>2</v>
      </c>
      <c r="L24" s="3">
        <v>43</v>
      </c>
      <c r="M24" s="3">
        <v>21.5</v>
      </c>
      <c r="N24" s="3">
        <v>0</v>
      </c>
      <c r="O24" s="3">
        <v>1</v>
      </c>
      <c r="P24" s="3">
        <v>33</v>
      </c>
      <c r="Q24" s="3">
        <v>45</v>
      </c>
      <c r="R24" s="3">
        <v>44</v>
      </c>
      <c r="S24" s="3">
        <v>44</v>
      </c>
      <c r="T24" s="4">
        <v>14.2</v>
      </c>
      <c r="U24" s="5">
        <v>35512</v>
      </c>
      <c r="V24" s="6">
        <f t="shared" ca="1" si="0"/>
        <v>25.076712328767123</v>
      </c>
      <c r="W24" s="3">
        <f>5*12+9</f>
        <v>69</v>
      </c>
      <c r="X24" s="3">
        <v>190</v>
      </c>
      <c r="Y24" s="3">
        <v>20.5</v>
      </c>
      <c r="Z24" s="3">
        <v>2</v>
      </c>
      <c r="AA24" s="3">
        <v>187</v>
      </c>
      <c r="AB24" s="3">
        <v>23.3</v>
      </c>
      <c r="AC24" s="4">
        <f>Table7[[#This Row],[FP]]/Table7[[#This Row],[NFL.Games]]</f>
        <v>11.65</v>
      </c>
      <c r="AD24" s="12">
        <f>Table7[[#This Row],[FP]]/Table7[[#This Row],[Snaps]]</f>
        <v>0.12459893048128343</v>
      </c>
    </row>
    <row r="25" spans="1:30" x14ac:dyDescent="0.25">
      <c r="A25" s="3" t="s">
        <v>105</v>
      </c>
      <c r="B25" s="3" t="s">
        <v>102</v>
      </c>
      <c r="C25" s="3">
        <v>129</v>
      </c>
      <c r="D25" s="1" t="s">
        <v>153</v>
      </c>
      <c r="E25" s="1">
        <v>9</v>
      </c>
      <c r="F25" s="3">
        <v>74</v>
      </c>
      <c r="G25" s="3">
        <v>1190</v>
      </c>
      <c r="H25" s="3">
        <v>16.100000000000001</v>
      </c>
      <c r="I25" s="3">
        <v>75</v>
      </c>
      <c r="J25" s="3">
        <v>19</v>
      </c>
      <c r="K25" s="3">
        <v>2</v>
      </c>
      <c r="L25" s="3">
        <v>-1</v>
      </c>
      <c r="M25" s="3">
        <v>-0.5</v>
      </c>
      <c r="N25" s="3">
        <v>0</v>
      </c>
      <c r="O25" s="3">
        <v>0</v>
      </c>
      <c r="P25" s="3">
        <v>44</v>
      </c>
      <c r="Q25" s="3">
        <v>47</v>
      </c>
      <c r="R25" s="3">
        <v>75</v>
      </c>
      <c r="S25" s="3">
        <v>61</v>
      </c>
      <c r="T25" s="4">
        <v>0</v>
      </c>
      <c r="U25" s="5">
        <v>36174</v>
      </c>
      <c r="V25" s="6">
        <f t="shared" ca="1" si="0"/>
        <v>23.263013698630136</v>
      </c>
      <c r="W25" s="3">
        <f>5*12+9</f>
        <v>69</v>
      </c>
      <c r="X25" s="3">
        <v>174</v>
      </c>
      <c r="Y25" s="3">
        <v>20.6</v>
      </c>
      <c r="Z25" s="3">
        <v>1</v>
      </c>
      <c r="AA25" s="3">
        <v>89</v>
      </c>
      <c r="AB25" s="3">
        <v>8.4</v>
      </c>
      <c r="AC25" s="4">
        <f>Table7[[#This Row],[FP]]/Table7[[#This Row],[NFL.Games]]</f>
        <v>8.4</v>
      </c>
      <c r="AD25" s="12">
        <f>Table7[[#This Row],[FP]]/Table7[[#This Row],[Snaps]]</f>
        <v>9.4382022471910118E-2</v>
      </c>
    </row>
    <row r="26" spans="1:30" x14ac:dyDescent="0.25">
      <c r="A26" s="3" t="s">
        <v>91</v>
      </c>
      <c r="B26" s="3" t="s">
        <v>65</v>
      </c>
      <c r="C26" s="3">
        <v>109</v>
      </c>
      <c r="D26" s="1" t="s">
        <v>175</v>
      </c>
      <c r="E26" s="1">
        <v>11</v>
      </c>
      <c r="F26" s="3">
        <v>43</v>
      </c>
      <c r="G26" s="3">
        <v>833</v>
      </c>
      <c r="H26" s="3">
        <v>19.399999999999999</v>
      </c>
      <c r="I26" s="3">
        <v>82</v>
      </c>
      <c r="J26" s="3">
        <v>3</v>
      </c>
      <c r="K26" s="3">
        <v>0</v>
      </c>
      <c r="L26" s="3">
        <v>0</v>
      </c>
      <c r="M26" s="3">
        <v>0</v>
      </c>
      <c r="N26" s="3">
        <v>0</v>
      </c>
      <c r="O26" s="3">
        <v>1</v>
      </c>
      <c r="P26" s="3">
        <v>21</v>
      </c>
      <c r="Q26" s="3">
        <v>31</v>
      </c>
      <c r="R26" s="3">
        <v>15</v>
      </c>
      <c r="S26" s="3">
        <v>23</v>
      </c>
      <c r="T26" s="4">
        <v>52.6</v>
      </c>
      <c r="U26" s="5">
        <v>35781</v>
      </c>
      <c r="V26" s="6">
        <f t="shared" ca="1" si="0"/>
        <v>24.339726027397262</v>
      </c>
      <c r="W26" s="3">
        <f>6*12+2</f>
        <v>74</v>
      </c>
      <c r="X26" s="3">
        <v>210</v>
      </c>
      <c r="Y26" s="3" t="s">
        <v>117</v>
      </c>
      <c r="Z26" s="3">
        <v>1</v>
      </c>
      <c r="AA26" s="3">
        <v>99</v>
      </c>
      <c r="AB26" s="3">
        <v>13.4</v>
      </c>
      <c r="AC26" s="4">
        <f>Table7[[#This Row],[FP]]/Table7[[#This Row],[NFL.Games]]</f>
        <v>13.4</v>
      </c>
      <c r="AD26" s="12">
        <f>Table7[[#This Row],[FP]]/Table7[[#This Row],[Snaps]]</f>
        <v>0.13535353535353536</v>
      </c>
    </row>
    <row r="27" spans="1:30" x14ac:dyDescent="0.25">
      <c r="A27" s="3" t="s">
        <v>84</v>
      </c>
      <c r="B27" s="3" t="s">
        <v>58</v>
      </c>
      <c r="C27" s="3">
        <v>82</v>
      </c>
      <c r="D27" s="1" t="s">
        <v>173</v>
      </c>
      <c r="E27" s="1">
        <v>11</v>
      </c>
      <c r="F27" s="3">
        <v>55</v>
      </c>
      <c r="G27" s="3">
        <v>1099</v>
      </c>
      <c r="H27" s="3">
        <v>20</v>
      </c>
      <c r="I27" s="3">
        <v>87</v>
      </c>
      <c r="J27" s="3">
        <v>8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25</v>
      </c>
      <c r="Q27" s="3">
        <v>33</v>
      </c>
      <c r="R27" s="3">
        <v>28</v>
      </c>
      <c r="S27" s="3">
        <v>30</v>
      </c>
      <c r="T27" s="4">
        <v>11.4</v>
      </c>
      <c r="U27" s="5">
        <v>36465</v>
      </c>
      <c r="V27" s="6">
        <f t="shared" ca="1" si="0"/>
        <v>22.465753424657535</v>
      </c>
      <c r="W27" s="3">
        <f>6*12+1</f>
        <v>73</v>
      </c>
      <c r="X27" s="3">
        <v>185</v>
      </c>
      <c r="Y27" s="3">
        <v>19.8</v>
      </c>
      <c r="Z27" s="3">
        <v>5</v>
      </c>
      <c r="AA27" s="3">
        <v>335</v>
      </c>
      <c r="AB27" s="3">
        <v>22.1</v>
      </c>
      <c r="AC27" s="4">
        <f>Table7[[#This Row],[FP]]/Table7[[#This Row],[NFL.Games]]</f>
        <v>4.42</v>
      </c>
      <c r="AD27" s="12">
        <f>Table7[[#This Row],[FP]]/Table7[[#This Row],[Snaps]]</f>
        <v>6.5970149253731347E-2</v>
      </c>
    </row>
    <row r="28" spans="1:30" x14ac:dyDescent="0.25">
      <c r="A28" s="3" t="s">
        <v>138</v>
      </c>
      <c r="B28" s="3" t="s">
        <v>24</v>
      </c>
      <c r="C28" s="3">
        <v>258</v>
      </c>
      <c r="D28" s="1" t="s">
        <v>173</v>
      </c>
      <c r="E28" s="1">
        <v>12</v>
      </c>
      <c r="F28" s="3">
        <v>70</v>
      </c>
      <c r="G28" s="3">
        <v>1188</v>
      </c>
      <c r="H28" s="3">
        <v>17</v>
      </c>
      <c r="I28" s="3">
        <v>78</v>
      </c>
      <c r="J28" s="3">
        <v>8</v>
      </c>
      <c r="K28" s="3">
        <v>11</v>
      </c>
      <c r="L28" s="3">
        <v>67</v>
      </c>
      <c r="M28" s="3">
        <v>6.1</v>
      </c>
      <c r="N28" s="3">
        <v>0</v>
      </c>
      <c r="O28" s="3">
        <v>2</v>
      </c>
      <c r="P28" s="3">
        <v>26</v>
      </c>
      <c r="Q28" s="3">
        <v>30</v>
      </c>
      <c r="R28" s="3">
        <v>24</v>
      </c>
      <c r="S28" s="3">
        <v>26</v>
      </c>
      <c r="T28" s="4">
        <v>11.4</v>
      </c>
      <c r="U28" s="5">
        <v>36334</v>
      </c>
      <c r="V28" s="6">
        <f t="shared" ca="1" si="0"/>
        <v>22.824657534246576</v>
      </c>
      <c r="W28" s="3">
        <f>6*12</f>
        <v>72</v>
      </c>
      <c r="X28" s="3">
        <v>190</v>
      </c>
      <c r="Y28" s="3" t="s">
        <v>117</v>
      </c>
      <c r="Z28" s="3">
        <v>2</v>
      </c>
      <c r="AA28" s="3">
        <v>163</v>
      </c>
      <c r="AB28" s="3">
        <v>10.9</v>
      </c>
      <c r="AC28" s="4">
        <f>Table7[[#This Row],[FP]]/Table7[[#This Row],[NFL.Games]]</f>
        <v>5.45</v>
      </c>
      <c r="AD28" s="12">
        <f>Table7[[#This Row],[FP]]/Table7[[#This Row],[Snaps]]</f>
        <v>6.6871165644171782E-2</v>
      </c>
    </row>
    <row r="29" spans="1:30" x14ac:dyDescent="0.25">
      <c r="T29" s="4"/>
    </row>
    <row r="30" spans="1:30" x14ac:dyDescent="0.25">
      <c r="T30" s="4"/>
    </row>
  </sheetData>
  <sortState xmlns:xlrd2="http://schemas.microsoft.com/office/spreadsheetml/2017/richdata2" ref="A2:AD28">
    <sortCondition ref="C5:C28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460C-343D-4A86-9528-AE3ACBB0317E}">
  <dimension ref="A1:AD8"/>
  <sheetViews>
    <sheetView zoomScaleNormal="100" workbookViewId="0">
      <pane xSplit="1" topLeftCell="X1" activePane="topRight" state="frozen"/>
      <selection pane="topRight" activeCell="AD8" sqref="AD8"/>
    </sheetView>
  </sheetViews>
  <sheetFormatPr defaultRowHeight="15" x14ac:dyDescent="0.25"/>
  <cols>
    <col min="1" max="1" width="15.5703125" style="3" bestFit="1" customWidth="1"/>
    <col min="2" max="2" width="14.42578125" style="3" bestFit="1" customWidth="1"/>
    <col min="3" max="3" width="12.28515625" style="3" bestFit="1" customWidth="1"/>
    <col min="4" max="4" width="10.42578125" style="3" bestFit="1" customWidth="1"/>
    <col min="5" max="5" width="19.140625" style="3" bestFit="1" customWidth="1"/>
    <col min="6" max="6" width="15.42578125" style="3" bestFit="1" customWidth="1"/>
    <col min="7" max="7" width="12.42578125" style="3" bestFit="1" customWidth="1"/>
    <col min="8" max="8" width="9" style="3" bestFit="1" customWidth="1"/>
    <col min="9" max="9" width="13.42578125" style="3" bestFit="1" customWidth="1"/>
    <col min="10" max="10" width="12.42578125" style="3" bestFit="1" customWidth="1"/>
    <col min="11" max="11" width="14" style="3" bestFit="1" customWidth="1"/>
    <col min="12" max="12" width="13.5703125" style="3" bestFit="1" customWidth="1"/>
    <col min="13" max="13" width="14" style="3" bestFit="1" customWidth="1"/>
    <col min="14" max="14" width="13.5703125" style="3" bestFit="1" customWidth="1"/>
    <col min="15" max="15" width="13.140625" style="3" bestFit="1" customWidth="1"/>
    <col min="16" max="16" width="12.28515625" style="3" bestFit="1" customWidth="1"/>
    <col min="17" max="18" width="16" style="3" bestFit="1" customWidth="1"/>
    <col min="19" max="19" width="13.28515625" style="3" bestFit="1" customWidth="1"/>
    <col min="20" max="20" width="12" style="3" bestFit="1" customWidth="1"/>
    <col min="21" max="21" width="11" style="3" bestFit="1" customWidth="1"/>
    <col min="22" max="22" width="9" style="3" bestFit="1" customWidth="1"/>
    <col min="23" max="23" width="15.5703125" style="3" bestFit="1" customWidth="1"/>
    <col min="24" max="24" width="12.140625" style="3" bestFit="1" customWidth="1"/>
    <col min="25" max="25" width="17.42578125" style="3" bestFit="1" customWidth="1"/>
    <col min="26" max="26" width="15.5703125" style="3" bestFit="1" customWidth="1"/>
    <col min="27" max="27" width="10.7109375" style="3" bestFit="1" customWidth="1"/>
    <col min="28" max="28" width="7.7109375" style="3" bestFit="1" customWidth="1"/>
    <col min="29" max="29" width="10.28515625" style="3" bestFit="1" customWidth="1"/>
    <col min="30" max="30" width="9.85546875" style="3" bestFit="1" customWidth="1"/>
    <col min="31" max="16384" width="9.140625" style="3"/>
  </cols>
  <sheetData>
    <row r="1" spans="1:30" s="1" customFormat="1" x14ac:dyDescent="0.25">
      <c r="A1" s="11" t="s">
        <v>0</v>
      </c>
      <c r="B1" s="11" t="s">
        <v>1</v>
      </c>
      <c r="C1" s="11" t="s">
        <v>118</v>
      </c>
      <c r="D1" s="11" t="s">
        <v>147</v>
      </c>
      <c r="E1" s="11" t="s">
        <v>183</v>
      </c>
      <c r="F1" s="11" t="s">
        <v>40</v>
      </c>
      <c r="G1" s="11" t="s">
        <v>41</v>
      </c>
      <c r="H1" s="11" t="s">
        <v>42</v>
      </c>
      <c r="I1" s="11" t="s">
        <v>72</v>
      </c>
      <c r="J1" s="11" t="s">
        <v>43</v>
      </c>
      <c r="K1" s="11" t="s">
        <v>37</v>
      </c>
      <c r="L1" s="11" t="s">
        <v>10</v>
      </c>
      <c r="M1" s="11" t="s">
        <v>11</v>
      </c>
      <c r="N1" s="11" t="s">
        <v>39</v>
      </c>
      <c r="O1" s="11" t="s">
        <v>13</v>
      </c>
      <c r="P1" s="11" t="s">
        <v>139</v>
      </c>
      <c r="Q1" s="11" t="s">
        <v>140</v>
      </c>
      <c r="R1" s="11" t="s">
        <v>141</v>
      </c>
      <c r="S1" s="11" t="s">
        <v>142</v>
      </c>
      <c r="T1" s="11" t="s">
        <v>180</v>
      </c>
      <c r="U1" s="11" t="s">
        <v>116</v>
      </c>
      <c r="V1" s="11" t="s">
        <v>14</v>
      </c>
      <c r="W1" s="11" t="s">
        <v>16</v>
      </c>
      <c r="X1" s="11" t="s">
        <v>15</v>
      </c>
      <c r="Y1" s="11" t="s">
        <v>44</v>
      </c>
      <c r="Z1" s="11" t="s">
        <v>182</v>
      </c>
      <c r="AA1" s="11" t="s">
        <v>184</v>
      </c>
      <c r="AB1" s="11" t="s">
        <v>181</v>
      </c>
      <c r="AC1" s="11" t="s">
        <v>18</v>
      </c>
      <c r="AD1" s="11" t="s">
        <v>185</v>
      </c>
    </row>
    <row r="2" spans="1:30" x14ac:dyDescent="0.25">
      <c r="A2" s="3" t="s">
        <v>106</v>
      </c>
      <c r="B2" s="3" t="s">
        <v>25</v>
      </c>
      <c r="C2" s="3">
        <v>4</v>
      </c>
      <c r="D2" s="1" t="s">
        <v>168</v>
      </c>
      <c r="E2" s="1">
        <v>8</v>
      </c>
      <c r="F2" s="3">
        <v>43</v>
      </c>
      <c r="G2" s="3">
        <v>770</v>
      </c>
      <c r="H2" s="3">
        <v>17.899999999999999</v>
      </c>
      <c r="I2" s="3">
        <v>71</v>
      </c>
      <c r="J2" s="3">
        <v>12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20</v>
      </c>
      <c r="Q2" s="3">
        <v>25</v>
      </c>
      <c r="R2" s="3">
        <v>39</v>
      </c>
      <c r="S2" s="3">
        <v>32</v>
      </c>
      <c r="T2" s="6">
        <v>10.6</v>
      </c>
      <c r="U2" s="5">
        <v>36805</v>
      </c>
      <c r="V2" s="6">
        <f ca="1">(TODAY()-U2)/365</f>
        <v>21.534246575342465</v>
      </c>
      <c r="W2" s="3">
        <f>6*12+6</f>
        <v>78</v>
      </c>
      <c r="X2" s="3">
        <v>246</v>
      </c>
      <c r="Y2" s="3">
        <v>18.899999999999999</v>
      </c>
      <c r="Z2" s="3">
        <v>17</v>
      </c>
      <c r="AA2" s="3">
        <v>774</v>
      </c>
      <c r="AB2" s="3">
        <v>142.6</v>
      </c>
      <c r="AC2" s="4">
        <f>Table1[[#This Row],[FP]]/Table1[[#This Row],[NFL.Games]]</f>
        <v>8.3882352941176475</v>
      </c>
      <c r="AD2" s="12">
        <f>Table1[[#This Row],[FP]]/Table1[[#This Row],[Snaps]]</f>
        <v>0.1842377260981912</v>
      </c>
    </row>
    <row r="3" spans="1:30" x14ac:dyDescent="0.25">
      <c r="A3" s="3" t="s">
        <v>107</v>
      </c>
      <c r="B3" s="3" t="s">
        <v>113</v>
      </c>
      <c r="C3" s="3">
        <v>55</v>
      </c>
      <c r="D3" s="1" t="s">
        <v>158</v>
      </c>
      <c r="E3" s="1">
        <v>13</v>
      </c>
      <c r="F3" s="3">
        <v>43</v>
      </c>
      <c r="G3" s="3">
        <v>507</v>
      </c>
      <c r="H3" s="3">
        <v>11.8</v>
      </c>
      <c r="I3" s="3">
        <v>28</v>
      </c>
      <c r="J3" s="3">
        <v>7</v>
      </c>
      <c r="K3" s="3">
        <v>0</v>
      </c>
      <c r="L3" s="3">
        <v>0</v>
      </c>
      <c r="M3" s="3">
        <v>0</v>
      </c>
      <c r="N3" s="3">
        <v>0</v>
      </c>
      <c r="O3" s="3">
        <v>1</v>
      </c>
      <c r="P3" s="3">
        <v>20</v>
      </c>
      <c r="Q3" s="3">
        <v>18</v>
      </c>
      <c r="R3" s="3">
        <v>28</v>
      </c>
      <c r="S3" s="3">
        <v>22</v>
      </c>
      <c r="T3" s="6">
        <v>0</v>
      </c>
      <c r="U3" s="5">
        <v>36093</v>
      </c>
      <c r="V3" s="6">
        <f t="shared" ref="V3:V8" ca="1" si="0">(TODAY()-U3)/365</f>
        <v>23.484931506849314</v>
      </c>
      <c r="W3" s="3">
        <f>6*12+5</f>
        <v>77</v>
      </c>
      <c r="X3" s="3">
        <v>258</v>
      </c>
      <c r="Y3" s="3">
        <v>19.899999999999999</v>
      </c>
      <c r="Z3" s="3">
        <v>16</v>
      </c>
      <c r="AA3" s="3">
        <v>683</v>
      </c>
      <c r="AB3" s="3">
        <v>121.7</v>
      </c>
      <c r="AC3" s="4">
        <f>Table1[[#This Row],[FP]]/Table1[[#This Row],[NFL.Games]]</f>
        <v>7.6062500000000002</v>
      </c>
      <c r="AD3" s="12">
        <f>Table1[[#This Row],[FP]]/Table1[[#This Row],[Snaps]]</f>
        <v>0.17818448023426062</v>
      </c>
    </row>
    <row r="4" spans="1:30" x14ac:dyDescent="0.25">
      <c r="A4" s="3" t="s">
        <v>109</v>
      </c>
      <c r="B4" s="3" t="s">
        <v>115</v>
      </c>
      <c r="C4" s="3">
        <v>81</v>
      </c>
      <c r="D4" s="1" t="s">
        <v>166</v>
      </c>
      <c r="E4" s="1">
        <v>11</v>
      </c>
      <c r="F4" s="3">
        <v>57</v>
      </c>
      <c r="G4" s="3">
        <v>685</v>
      </c>
      <c r="H4" s="3">
        <v>12</v>
      </c>
      <c r="I4" s="3">
        <v>36</v>
      </c>
      <c r="J4" s="3">
        <v>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24</v>
      </c>
      <c r="Q4" s="3">
        <v>22</v>
      </c>
      <c r="R4" s="3">
        <v>22</v>
      </c>
      <c r="S4" s="3">
        <v>21</v>
      </c>
      <c r="T4" s="6">
        <v>0</v>
      </c>
      <c r="U4" s="5">
        <v>36026</v>
      </c>
      <c r="V4" s="6">
        <f t="shared" ca="1" si="0"/>
        <v>23.668493150684931</v>
      </c>
      <c r="W4" s="3">
        <f>6*12+5</f>
        <v>77</v>
      </c>
      <c r="X4" s="3">
        <v>253</v>
      </c>
      <c r="Y4" s="3">
        <v>19</v>
      </c>
      <c r="Z4" s="3">
        <v>0</v>
      </c>
      <c r="AA4" s="3">
        <v>90</v>
      </c>
      <c r="AB4" s="3">
        <v>1.3</v>
      </c>
      <c r="AC4" s="4">
        <v>0</v>
      </c>
      <c r="AD4" s="12">
        <f>Table1[[#This Row],[FP]]/Table1[[#This Row],[Snaps]]</f>
        <v>1.4444444444444446E-2</v>
      </c>
    </row>
    <row r="5" spans="1:30" x14ac:dyDescent="0.25">
      <c r="A5" s="3" t="s">
        <v>110</v>
      </c>
      <c r="B5" s="3" t="s">
        <v>35</v>
      </c>
      <c r="C5" s="3">
        <v>83</v>
      </c>
      <c r="D5" s="1" t="s">
        <v>160</v>
      </c>
      <c r="E5" s="1">
        <v>12</v>
      </c>
      <c r="F5" s="3">
        <v>19</v>
      </c>
      <c r="G5" s="3">
        <v>212</v>
      </c>
      <c r="H5" s="3">
        <v>11.2</v>
      </c>
      <c r="I5" s="3">
        <v>30</v>
      </c>
      <c r="J5" s="3">
        <v>0</v>
      </c>
      <c r="K5" s="3">
        <v>1</v>
      </c>
      <c r="L5" s="3">
        <v>4</v>
      </c>
      <c r="M5" s="3">
        <v>4</v>
      </c>
      <c r="N5" s="3">
        <v>0</v>
      </c>
      <c r="O5" s="3">
        <v>0</v>
      </c>
      <c r="P5" s="3">
        <v>10</v>
      </c>
      <c r="Q5" s="3">
        <v>9</v>
      </c>
      <c r="R5" s="3">
        <v>0</v>
      </c>
      <c r="S5" s="3">
        <v>4</v>
      </c>
      <c r="T5" s="6">
        <v>19.5</v>
      </c>
      <c r="U5" s="5">
        <v>36679</v>
      </c>
      <c r="V5" s="6">
        <f t="shared" ca="1" si="0"/>
        <v>21.87945205479452</v>
      </c>
      <c r="W5" s="3">
        <f>6*12+4</f>
        <v>76</v>
      </c>
      <c r="X5" s="3">
        <v>248</v>
      </c>
      <c r="Y5" s="3" t="s">
        <v>117</v>
      </c>
      <c r="Z5" s="3">
        <v>14</v>
      </c>
      <c r="AA5" s="3">
        <v>521</v>
      </c>
      <c r="AB5" s="3">
        <v>43.1</v>
      </c>
      <c r="AC5" s="4">
        <f>Table1[[#This Row],[FP]]/Table1[[#This Row],[NFL.Games]]</f>
        <v>3.0785714285714287</v>
      </c>
      <c r="AD5" s="12">
        <f>Table1[[#This Row],[FP]]/Table1[[#This Row],[Snaps]]</f>
        <v>8.2725527831094048E-2</v>
      </c>
    </row>
    <row r="6" spans="1:30" x14ac:dyDescent="0.25">
      <c r="A6" s="3" t="s">
        <v>112</v>
      </c>
      <c r="B6" s="3" t="s">
        <v>31</v>
      </c>
      <c r="C6" s="3">
        <v>97</v>
      </c>
      <c r="D6" s="1" t="s">
        <v>162</v>
      </c>
      <c r="E6" s="1">
        <v>12</v>
      </c>
      <c r="F6" s="3">
        <v>23</v>
      </c>
      <c r="G6" s="3">
        <v>241</v>
      </c>
      <c r="H6" s="3">
        <v>10.5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14</v>
      </c>
      <c r="Q6" s="3">
        <v>12</v>
      </c>
      <c r="R6" s="3">
        <v>0</v>
      </c>
      <c r="S6" s="3">
        <v>6</v>
      </c>
      <c r="T6" s="6">
        <v>76.2</v>
      </c>
      <c r="U6" s="5">
        <v>36172</v>
      </c>
      <c r="V6" s="6">
        <f t="shared" ca="1" si="0"/>
        <v>23.268493150684932</v>
      </c>
      <c r="W6" s="3">
        <f>6*12+5</f>
        <v>77</v>
      </c>
      <c r="X6" s="3">
        <v>245</v>
      </c>
      <c r="Y6" s="3" t="s">
        <v>117</v>
      </c>
      <c r="Z6" s="3">
        <v>3</v>
      </c>
      <c r="AA6" s="3">
        <v>237</v>
      </c>
      <c r="AB6" s="3">
        <v>7.5</v>
      </c>
      <c r="AC6" s="4">
        <f>Table1[[#This Row],[FP]]/Table1[[#This Row],[NFL.Games]]</f>
        <v>2.5</v>
      </c>
      <c r="AD6" s="12">
        <f>Table1[[#This Row],[FP]]/Table1[[#This Row],[Snaps]]</f>
        <v>3.1645569620253167E-2</v>
      </c>
    </row>
    <row r="7" spans="1:30" x14ac:dyDescent="0.25">
      <c r="A7" s="3" t="s">
        <v>108</v>
      </c>
      <c r="B7" s="3" t="s">
        <v>114</v>
      </c>
      <c r="C7" s="3">
        <v>147</v>
      </c>
      <c r="D7" s="1" t="s">
        <v>156</v>
      </c>
      <c r="E7" s="1">
        <v>8</v>
      </c>
      <c r="F7" s="3">
        <v>38</v>
      </c>
      <c r="G7" s="3">
        <v>576</v>
      </c>
      <c r="H7" s="3">
        <v>15.2</v>
      </c>
      <c r="I7" s="3">
        <v>76</v>
      </c>
      <c r="J7" s="3">
        <v>7</v>
      </c>
      <c r="K7" s="3">
        <v>2</v>
      </c>
      <c r="L7" s="3">
        <v>1</v>
      </c>
      <c r="M7" s="3">
        <v>0.5</v>
      </c>
      <c r="N7" s="3">
        <v>0</v>
      </c>
      <c r="O7" s="3">
        <v>0</v>
      </c>
      <c r="P7" s="3">
        <v>22</v>
      </c>
      <c r="Q7" s="3">
        <v>26</v>
      </c>
      <c r="R7" s="3">
        <v>37</v>
      </c>
      <c r="S7" s="3">
        <v>31</v>
      </c>
      <c r="T7" s="6">
        <v>28</v>
      </c>
      <c r="U7" s="5">
        <v>36723</v>
      </c>
      <c r="V7" s="6">
        <f t="shared" ca="1" si="0"/>
        <v>21.758904109589039</v>
      </c>
      <c r="W7" s="3">
        <f>6*12+3</f>
        <v>75</v>
      </c>
      <c r="X7" s="3">
        <v>245</v>
      </c>
      <c r="Y7" s="3">
        <v>18.100000000000001</v>
      </c>
      <c r="Z7" s="3">
        <v>6</v>
      </c>
      <c r="AA7" s="3">
        <v>232</v>
      </c>
      <c r="AB7" s="3">
        <v>45.8</v>
      </c>
      <c r="AC7" s="4">
        <f>Table1[[#This Row],[FP]]/Table1[[#This Row],[NFL.Games]]</f>
        <v>7.6333333333333329</v>
      </c>
      <c r="AD7" s="12">
        <f>Table1[[#This Row],[FP]]/Table1[[#This Row],[Snaps]]</f>
        <v>0.19741379310344825</v>
      </c>
    </row>
    <row r="8" spans="1:30" x14ac:dyDescent="0.25">
      <c r="A8" s="3" t="s">
        <v>111</v>
      </c>
      <c r="B8" s="3" t="s">
        <v>67</v>
      </c>
      <c r="C8" s="3">
        <v>162</v>
      </c>
      <c r="D8" s="1" t="s">
        <v>177</v>
      </c>
      <c r="E8" s="1">
        <v>10</v>
      </c>
      <c r="F8" s="3">
        <v>29</v>
      </c>
      <c r="G8" s="3">
        <v>285</v>
      </c>
      <c r="H8" s="3">
        <v>9.8000000000000007</v>
      </c>
      <c r="I8" s="3">
        <v>24</v>
      </c>
      <c r="J8" s="3">
        <v>2</v>
      </c>
      <c r="K8" s="3">
        <v>2</v>
      </c>
      <c r="L8" s="3">
        <v>3</v>
      </c>
      <c r="M8" s="3">
        <v>1.5</v>
      </c>
      <c r="N8" s="3">
        <v>0</v>
      </c>
      <c r="O8" s="3">
        <v>0</v>
      </c>
      <c r="P8" s="3">
        <v>15</v>
      </c>
      <c r="Q8" s="3">
        <v>13</v>
      </c>
      <c r="R8" s="3">
        <v>20</v>
      </c>
      <c r="S8" s="3">
        <v>16</v>
      </c>
      <c r="T8" s="6">
        <v>7.2</v>
      </c>
      <c r="U8" s="5">
        <v>36280</v>
      </c>
      <c r="V8" s="6">
        <f t="shared" ca="1" si="0"/>
        <v>22.972602739726028</v>
      </c>
      <c r="W8" s="3">
        <f>6*12+4</f>
        <v>76</v>
      </c>
      <c r="X8" s="3">
        <v>240</v>
      </c>
      <c r="Y8" s="3">
        <v>18.399999999999999</v>
      </c>
      <c r="Z8" s="3">
        <v>2</v>
      </c>
      <c r="AA8" s="3">
        <v>289</v>
      </c>
      <c r="AB8" s="3">
        <v>13.1</v>
      </c>
      <c r="AC8" s="4">
        <f>Table1[[#This Row],[FP]]/Table1[[#This Row],[NFL.Games]]</f>
        <v>6.55</v>
      </c>
      <c r="AD8" s="12">
        <f>Table1[[#This Row],[FP]]/Table1[[#This Row],[Snaps]]</f>
        <v>4.5328719723183392E-2</v>
      </c>
    </row>
  </sheetData>
  <sortState xmlns:xlrd2="http://schemas.microsoft.com/office/spreadsheetml/2017/richdata2" ref="A2:AD8">
    <sortCondition ref="C2:C8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Quarterbacks</vt:lpstr>
      <vt:lpstr>Running Backs</vt:lpstr>
      <vt:lpstr>Wide Receivers</vt:lpstr>
      <vt:lpstr>Tight 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bborh</dc:creator>
  <cp:lastModifiedBy>bborh</cp:lastModifiedBy>
  <dcterms:created xsi:type="dcterms:W3CDTF">2021-03-17T15:50:44Z</dcterms:created>
  <dcterms:modified xsi:type="dcterms:W3CDTF">2022-04-14T19:55:36Z</dcterms:modified>
</cp:coreProperties>
</file>