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borh\OneDrive - The Ohio State University\Fantasy Football\Rookie Ranking\2022 Rookies\"/>
    </mc:Choice>
  </mc:AlternateContent>
  <xr:revisionPtr revIDLastSave="0" documentId="13_ncr:1_{C44D6070-D82A-4DE0-8EA9-5D93DC8FF3A0}" xr6:coauthVersionLast="47" xr6:coauthVersionMax="47" xr10:uidLastSave="{00000000-0000-0000-0000-000000000000}"/>
  <bookViews>
    <workbookView xWindow="-120" yWindow="-120" windowWidth="20730" windowHeight="11160" activeTab="3" xr2:uid="{7852BA58-03D8-42EF-B292-14AF921F8B01}"/>
  </bookViews>
  <sheets>
    <sheet name="Quarterbacks" sheetId="1" r:id="rId1"/>
    <sheet name="Running Backs" sheetId="2" r:id="rId2"/>
    <sheet name="Wide Receivers" sheetId="3" r:id="rId3"/>
    <sheet name="Tight Ends" sheetId="4" r:id="rId4"/>
    <sheet name="Draft Picks" sheetId="6" r:id="rId5"/>
    <sheet name="Vacated Opportunities" sheetId="5" r:id="rId6"/>
    <sheet name="College Teams" sheetId="8" r:id="rId7"/>
  </sheets>
  <definedNames>
    <definedName name="picks">'Draft Picks'!$A$1:$E$263</definedName>
    <definedName name="team_conf">'College Teams'!$A$1:$B$132</definedName>
    <definedName name="vac_opp">'Vacated Opportunities'!$A$1:$E$33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2" i="1"/>
  <c r="L3" i="1"/>
  <c r="L4" i="1"/>
  <c r="L5" i="1"/>
  <c r="L6" i="1"/>
  <c r="L7" i="1"/>
  <c r="L8" i="1"/>
  <c r="L9" i="1"/>
  <c r="L2" i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" i="4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2" i="3"/>
  <c r="C19" i="2"/>
  <c r="C20" i="2"/>
  <c r="C3" i="4"/>
  <c r="C4" i="4"/>
  <c r="C5" i="4"/>
  <c r="C6" i="4"/>
  <c r="C7" i="4"/>
  <c r="C8" i="4"/>
  <c r="C9" i="4"/>
  <c r="C10" i="4"/>
  <c r="C11" i="4"/>
  <c r="C12" i="4"/>
  <c r="C13" i="4"/>
  <c r="C15" i="4"/>
  <c r="C16" i="4"/>
  <c r="C17" i="4"/>
  <c r="C18" i="4"/>
  <c r="C19" i="4"/>
  <c r="C20" i="4"/>
  <c r="C21" i="4"/>
  <c r="C2" i="4"/>
  <c r="C3" i="3"/>
  <c r="C4" i="3"/>
  <c r="C5" i="3"/>
  <c r="C6" i="3"/>
  <c r="C7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4" i="3"/>
  <c r="C25" i="3"/>
  <c r="C26" i="3"/>
  <c r="C27" i="3"/>
  <c r="C28" i="3"/>
  <c r="C29" i="3"/>
  <c r="C30" i="3"/>
  <c r="C31" i="3"/>
  <c r="C32" i="3"/>
  <c r="C2" i="3"/>
  <c r="C3" i="2"/>
  <c r="C4" i="2"/>
  <c r="C5" i="2"/>
  <c r="C6" i="2"/>
  <c r="C7" i="2"/>
  <c r="C8" i="2"/>
  <c r="C9" i="2"/>
  <c r="C10" i="2"/>
  <c r="C12" i="2"/>
  <c r="C13" i="2"/>
  <c r="C14" i="2"/>
  <c r="C15" i="2"/>
  <c r="C16" i="2"/>
  <c r="C17" i="2"/>
  <c r="C18" i="2"/>
  <c r="C21" i="2"/>
  <c r="C22" i="2"/>
  <c r="C2" i="2"/>
  <c r="C3" i="1"/>
  <c r="C4" i="1"/>
  <c r="C5" i="1"/>
  <c r="C6" i="1"/>
  <c r="C7" i="1"/>
  <c r="C8" i="1"/>
  <c r="C9" i="1"/>
  <c r="C2" i="1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" i="4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" i="2"/>
  <c r="X3" i="1"/>
  <c r="X4" i="1"/>
  <c r="X5" i="1"/>
  <c r="X6" i="1"/>
  <c r="X7" i="1"/>
  <c r="X8" i="1"/>
  <c r="X9" i="1"/>
  <c r="X2" i="1"/>
  <c r="AA2" i="1"/>
  <c r="AA3" i="1"/>
  <c r="AA4" i="1"/>
  <c r="AA5" i="1"/>
  <c r="AA6" i="1"/>
  <c r="AA7" i="1"/>
  <c r="AA8" i="1"/>
  <c r="AA9" i="1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2" i="3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" i="4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2" i="3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" i="2"/>
  <c r="F10" i="4"/>
  <c r="Y10" i="4" s="1"/>
  <c r="F2" i="4"/>
  <c r="Y2" i="4" s="1"/>
  <c r="F16" i="4"/>
  <c r="Y16" i="4" s="1"/>
  <c r="F8" i="4"/>
  <c r="Y8" i="4" s="1"/>
  <c r="F11" i="4"/>
  <c r="Y11" i="4" s="1"/>
  <c r="F17" i="4"/>
  <c r="Y17" i="4" s="1"/>
  <c r="F5" i="4"/>
  <c r="Y5" i="4" s="1"/>
  <c r="F12" i="4"/>
  <c r="Y12" i="4" s="1"/>
  <c r="F7" i="4"/>
  <c r="Y7" i="4" s="1"/>
  <c r="F15" i="4"/>
  <c r="Y15" i="4" s="1"/>
  <c r="F18" i="4"/>
  <c r="Y18" i="4" s="1"/>
  <c r="Y21" i="4"/>
  <c r="F4" i="4"/>
  <c r="Y4" i="4" s="1"/>
  <c r="F3" i="4"/>
  <c r="Y3" i="4" s="1"/>
  <c r="F13" i="4"/>
  <c r="Y13" i="4" s="1"/>
  <c r="F6" i="4"/>
  <c r="Y6" i="4" s="1"/>
  <c r="F9" i="4"/>
  <c r="Y9" i="4" s="1"/>
  <c r="F14" i="4"/>
  <c r="Y14" i="4" s="1"/>
  <c r="F2" i="3"/>
  <c r="Y2" i="3" s="1"/>
  <c r="E20" i="4"/>
  <c r="E10" i="4"/>
  <c r="E2" i="4"/>
  <c r="E16" i="4"/>
  <c r="E8" i="4"/>
  <c r="E11" i="4"/>
  <c r="E17" i="4"/>
  <c r="E5" i="4"/>
  <c r="E12" i="4"/>
  <c r="E7" i="4"/>
  <c r="E15" i="4"/>
  <c r="E18" i="4"/>
  <c r="E21" i="4"/>
  <c r="E4" i="4"/>
  <c r="E3" i="4"/>
  <c r="E13" i="4"/>
  <c r="E6" i="4"/>
  <c r="E9" i="4"/>
  <c r="E14" i="4"/>
  <c r="E19" i="4"/>
  <c r="E2" i="3"/>
  <c r="D20" i="4"/>
  <c r="D10" i="4"/>
  <c r="D2" i="4"/>
  <c r="D16" i="4"/>
  <c r="D8" i="4"/>
  <c r="D11" i="4"/>
  <c r="D17" i="4"/>
  <c r="D5" i="4"/>
  <c r="D12" i="4"/>
  <c r="D7" i="4"/>
  <c r="D15" i="4"/>
  <c r="D18" i="4"/>
  <c r="D21" i="4"/>
  <c r="D4" i="4"/>
  <c r="D3" i="4"/>
  <c r="D13" i="4"/>
  <c r="D6" i="4"/>
  <c r="D9" i="4"/>
  <c r="D14" i="4"/>
  <c r="D19" i="4"/>
  <c r="D2" i="3"/>
  <c r="D3" i="3"/>
  <c r="F10" i="3"/>
  <c r="Y10" i="3" s="1"/>
  <c r="F7" i="3"/>
  <c r="Y7" i="3" s="1"/>
  <c r="F11" i="3"/>
  <c r="Y11" i="3" s="1"/>
  <c r="F22" i="3"/>
  <c r="Y22" i="3" s="1"/>
  <c r="F13" i="3"/>
  <c r="Y13" i="3" s="1"/>
  <c r="Y29" i="3"/>
  <c r="F12" i="3"/>
  <c r="Y12" i="3" s="1"/>
  <c r="F9" i="3"/>
  <c r="Y9" i="3" s="1"/>
  <c r="F21" i="3"/>
  <c r="Y21" i="3" s="1"/>
  <c r="Y30" i="3"/>
  <c r="F25" i="3"/>
  <c r="Y25" i="3" s="1"/>
  <c r="F28" i="3"/>
  <c r="Y28" i="3" s="1"/>
  <c r="F20" i="3"/>
  <c r="Y20" i="3" s="1"/>
  <c r="F8" i="3"/>
  <c r="Y8" i="3" s="1"/>
  <c r="F3" i="3"/>
  <c r="Y3" i="3" s="1"/>
  <c r="F4" i="3"/>
  <c r="Y4" i="3" s="1"/>
  <c r="F26" i="3"/>
  <c r="Y26" i="3" s="1"/>
  <c r="Y31" i="3"/>
  <c r="F6" i="3"/>
  <c r="Y6" i="3" s="1"/>
  <c r="F17" i="3"/>
  <c r="Y17" i="3" s="1"/>
  <c r="F27" i="3"/>
  <c r="Y27" i="3" s="1"/>
  <c r="F23" i="3"/>
  <c r="Y23" i="3" s="1"/>
  <c r="Y32" i="3"/>
  <c r="F18" i="3"/>
  <c r="Y18" i="3" s="1"/>
  <c r="F16" i="3"/>
  <c r="Y16" i="3" s="1"/>
  <c r="F15" i="3"/>
  <c r="Y15" i="3" s="1"/>
  <c r="F19" i="3"/>
  <c r="Y19" i="3" s="1"/>
  <c r="F24" i="3"/>
  <c r="Y24" i="3" s="1"/>
  <c r="F14" i="3"/>
  <c r="Y14" i="3" s="1"/>
  <c r="E10" i="3"/>
  <c r="E7" i="3"/>
  <c r="E11" i="3"/>
  <c r="E22" i="3"/>
  <c r="E13" i="3"/>
  <c r="E29" i="3"/>
  <c r="E12" i="3"/>
  <c r="E9" i="3"/>
  <c r="E21" i="3"/>
  <c r="E30" i="3"/>
  <c r="E25" i="3"/>
  <c r="E28" i="3"/>
  <c r="E20" i="3"/>
  <c r="E8" i="3"/>
  <c r="E3" i="3"/>
  <c r="E4" i="3"/>
  <c r="E26" i="3"/>
  <c r="E31" i="3"/>
  <c r="E6" i="3"/>
  <c r="E17" i="3"/>
  <c r="E27" i="3"/>
  <c r="E23" i="3"/>
  <c r="E32" i="3"/>
  <c r="E18" i="3"/>
  <c r="E16" i="3"/>
  <c r="E15" i="3"/>
  <c r="E19" i="3"/>
  <c r="E24" i="3"/>
  <c r="E14" i="3"/>
  <c r="D10" i="3"/>
  <c r="D7" i="3"/>
  <c r="D11" i="3"/>
  <c r="D22" i="3"/>
  <c r="D13" i="3"/>
  <c r="D29" i="3"/>
  <c r="D12" i="3"/>
  <c r="D9" i="3"/>
  <c r="D21" i="3"/>
  <c r="D30" i="3"/>
  <c r="D25" i="3"/>
  <c r="D28" i="3"/>
  <c r="D20" i="3"/>
  <c r="D8" i="3"/>
  <c r="D4" i="3"/>
  <c r="D26" i="3"/>
  <c r="D31" i="3"/>
  <c r="D6" i="3"/>
  <c r="D17" i="3"/>
  <c r="D27" i="3"/>
  <c r="D23" i="3"/>
  <c r="D32" i="3"/>
  <c r="D18" i="3"/>
  <c r="D16" i="3"/>
  <c r="D15" i="3"/>
  <c r="D19" i="3"/>
  <c r="D24" i="3"/>
  <c r="D14" i="3"/>
  <c r="E5" i="3"/>
  <c r="F5" i="3"/>
  <c r="Y5" i="3" s="1"/>
  <c r="D5" i="3"/>
  <c r="F3" i="1"/>
  <c r="F4" i="1"/>
  <c r="F5" i="1"/>
  <c r="F6" i="1"/>
  <c r="F7" i="1"/>
  <c r="F8" i="1"/>
  <c r="E3" i="1"/>
  <c r="E4" i="1"/>
  <c r="E5" i="1"/>
  <c r="E6" i="1"/>
  <c r="E7" i="1"/>
  <c r="E8" i="1"/>
  <c r="E9" i="1"/>
  <c r="F2" i="1"/>
  <c r="E2" i="1"/>
  <c r="D3" i="1"/>
  <c r="D4" i="1"/>
  <c r="D5" i="1"/>
  <c r="D6" i="1"/>
  <c r="D7" i="1"/>
  <c r="D8" i="1"/>
  <c r="D9" i="1"/>
  <c r="D2" i="1"/>
  <c r="AD20" i="2"/>
  <c r="F2" i="2"/>
  <c r="F10" i="2"/>
  <c r="AD10" i="2" s="1"/>
  <c r="F5" i="2"/>
  <c r="F13" i="2"/>
  <c r="F7" i="2"/>
  <c r="AC7" i="2" s="1"/>
  <c r="F4" i="2"/>
  <c r="AC4" i="2" s="1"/>
  <c r="F15" i="2"/>
  <c r="F18" i="2"/>
  <c r="F16" i="2"/>
  <c r="AC16" i="2" s="1"/>
  <c r="F8" i="2"/>
  <c r="AD8" i="2" s="1"/>
  <c r="F9" i="2"/>
  <c r="F11" i="2"/>
  <c r="AD11" i="2" s="1"/>
  <c r="AD19" i="2"/>
  <c r="F12" i="2"/>
  <c r="AD12" i="2" s="1"/>
  <c r="F14" i="2"/>
  <c r="AD14" i="2" s="1"/>
  <c r="AD22" i="2"/>
  <c r="F6" i="2"/>
  <c r="AC6" i="2" s="1"/>
  <c r="F17" i="2"/>
  <c r="AC17" i="2" s="1"/>
  <c r="F3" i="2"/>
  <c r="AD3" i="2" s="1"/>
  <c r="E3" i="2"/>
  <c r="E10" i="2"/>
  <c r="E5" i="2"/>
  <c r="E13" i="2"/>
  <c r="E7" i="2"/>
  <c r="E4" i="2"/>
  <c r="E15" i="2"/>
  <c r="E18" i="2"/>
  <c r="E16" i="2"/>
  <c r="E8" i="2"/>
  <c r="E9" i="2"/>
  <c r="E11" i="2"/>
  <c r="E19" i="2"/>
  <c r="E12" i="2"/>
  <c r="E20" i="2"/>
  <c r="E21" i="2"/>
  <c r="E14" i="2"/>
  <c r="E22" i="2"/>
  <c r="E6" i="2"/>
  <c r="E17" i="2"/>
  <c r="E2" i="2"/>
  <c r="D3" i="2"/>
  <c r="D10" i="2"/>
  <c r="D5" i="2"/>
  <c r="D13" i="2"/>
  <c r="D7" i="2"/>
  <c r="D4" i="2"/>
  <c r="D15" i="2"/>
  <c r="D18" i="2"/>
  <c r="D16" i="2"/>
  <c r="D8" i="2"/>
  <c r="D9" i="2"/>
  <c r="D11" i="2"/>
  <c r="D19" i="2"/>
  <c r="D12" i="2"/>
  <c r="D20" i="2"/>
  <c r="D21" i="2"/>
  <c r="D14" i="2"/>
  <c r="D22" i="2"/>
  <c r="D6" i="2"/>
  <c r="D17" i="2"/>
  <c r="D2" i="2"/>
  <c r="AD18" i="2"/>
  <c r="AD15" i="2"/>
  <c r="AD5" i="2"/>
  <c r="AD13" i="2"/>
  <c r="AD4" i="2"/>
  <c r="AD9" i="2"/>
  <c r="AD21" i="2"/>
  <c r="AD6" i="2"/>
  <c r="AD17" i="2"/>
  <c r="AC5" i="2"/>
  <c r="AC13" i="2"/>
  <c r="AC9" i="2"/>
  <c r="AC11" i="2"/>
  <c r="AC21" i="2"/>
  <c r="D32" i="5"/>
  <c r="D30" i="5"/>
  <c r="D21" i="5"/>
  <c r="B21" i="5"/>
  <c r="D17" i="5"/>
  <c r="D15" i="5"/>
  <c r="D7" i="5"/>
  <c r="AC8" i="2" l="1"/>
  <c r="AC12" i="2"/>
  <c r="AC20" i="2"/>
  <c r="AC22" i="2"/>
  <c r="AC10" i="2"/>
  <c r="AD7" i="2"/>
  <c r="AC14" i="2"/>
  <c r="AC19" i="2"/>
  <c r="AD16" i="2"/>
  <c r="AC3" i="2"/>
  <c r="AC2" i="2"/>
  <c r="AD2" i="2"/>
  <c r="AC18" i="2"/>
  <c r="AC15" i="2"/>
</calcChain>
</file>

<file path=xl/sharedStrings.xml><?xml version="1.0" encoding="utf-8"?>
<sst xmlns="http://schemas.openxmlformats.org/spreadsheetml/2006/main" count="1425" uniqueCount="533">
  <si>
    <t>Player</t>
  </si>
  <si>
    <t>School</t>
  </si>
  <si>
    <t>Pick.No</t>
  </si>
  <si>
    <t>Team</t>
  </si>
  <si>
    <t>Games.Played</t>
  </si>
  <si>
    <t>Completions</t>
  </si>
  <si>
    <t>Pass.Atts</t>
  </si>
  <si>
    <t>CMP%</t>
  </si>
  <si>
    <t>Pass.Yds</t>
  </si>
  <si>
    <t>Pass.YPA</t>
  </si>
  <si>
    <t>Pass.TD</t>
  </si>
  <si>
    <t>TD%</t>
  </si>
  <si>
    <t>INT</t>
  </si>
  <si>
    <t>QBR</t>
  </si>
  <si>
    <t>Rush.Att</t>
  </si>
  <si>
    <t>Rush.Yds</t>
  </si>
  <si>
    <t>Rush.YPA</t>
  </si>
  <si>
    <t>Rush.TD</t>
  </si>
  <si>
    <t>Fumbles</t>
  </si>
  <si>
    <t>DOB</t>
  </si>
  <si>
    <t>Age</t>
  </si>
  <si>
    <t>Height (in.)</t>
  </si>
  <si>
    <t>Weight</t>
  </si>
  <si>
    <t>Breakout.Age</t>
  </si>
  <si>
    <t>Rush.Atts</t>
  </si>
  <si>
    <t>Rush.Long</t>
  </si>
  <si>
    <t>Rush.TDs</t>
  </si>
  <si>
    <t>Receptions</t>
  </si>
  <si>
    <t>Rec.Yds</t>
  </si>
  <si>
    <t>YPC</t>
  </si>
  <si>
    <t>Rec.TDs</t>
  </si>
  <si>
    <t>Rush.Att.Per</t>
  </si>
  <si>
    <t>Rush.Yds.Per</t>
  </si>
  <si>
    <t>Rec.Per</t>
  </si>
  <si>
    <t>Rec.Yds.Per</t>
  </si>
  <si>
    <t>Total.Yds.Per</t>
  </si>
  <si>
    <t>Total.Tch.Per</t>
  </si>
  <si>
    <t>Dom.Per</t>
  </si>
  <si>
    <t>Vac.Car</t>
  </si>
  <si>
    <t>Vac.Tar</t>
  </si>
  <si>
    <t>Breakout Age</t>
  </si>
  <si>
    <t>Rec.Long</t>
  </si>
  <si>
    <t>Rec.TDs.Per</t>
  </si>
  <si>
    <t>Malik Willis</t>
  </si>
  <si>
    <t>Liberty</t>
  </si>
  <si>
    <t>Kenny Pickett</t>
  </si>
  <si>
    <t>Pittsburgh</t>
  </si>
  <si>
    <t>Matt Corral</t>
  </si>
  <si>
    <t>Ole Miss</t>
  </si>
  <si>
    <t>Desmond Ridder</t>
  </si>
  <si>
    <t>Cincinnati</t>
  </si>
  <si>
    <t>Sam Howell</t>
  </si>
  <si>
    <t>North Carolina</t>
  </si>
  <si>
    <t>Carson Strong</t>
  </si>
  <si>
    <t>Nevada</t>
  </si>
  <si>
    <t>Bailey Zappe</t>
  </si>
  <si>
    <t>Western Kentucky</t>
  </si>
  <si>
    <t>Brock Purdy</t>
  </si>
  <si>
    <t>Iowa State</t>
  </si>
  <si>
    <t>Round</t>
  </si>
  <si>
    <t>Draft.Age</t>
  </si>
  <si>
    <t>Draft.Day</t>
  </si>
  <si>
    <t>PIT</t>
  </si>
  <si>
    <t>CIN</t>
  </si>
  <si>
    <t>ATL</t>
  </si>
  <si>
    <t>TEN</t>
  </si>
  <si>
    <t>CAR</t>
  </si>
  <si>
    <t>NE</t>
  </si>
  <si>
    <t>WAS</t>
  </si>
  <si>
    <t>SF</t>
  </si>
  <si>
    <t>PHI</t>
  </si>
  <si>
    <t>Breece Hall</t>
  </si>
  <si>
    <t>Kenneth Walker III</t>
  </si>
  <si>
    <t>Michigan State</t>
  </si>
  <si>
    <t>Isaiah Spiller</t>
  </si>
  <si>
    <t>Texas A&amp;M</t>
  </si>
  <si>
    <t>Rachaad White</t>
  </si>
  <si>
    <t>Arizona State</t>
  </si>
  <si>
    <t>Tyler Allgeier</t>
  </si>
  <si>
    <t>BYU</t>
  </si>
  <si>
    <t>Brian Robinson Jr.</t>
  </si>
  <si>
    <t>Alabama</t>
  </si>
  <si>
    <t>James Cook</t>
  </si>
  <si>
    <t>Georgia</t>
  </si>
  <si>
    <t>Jerome Ford</t>
  </si>
  <si>
    <t>Tyler Badie</t>
  </si>
  <si>
    <t>Missouri</t>
  </si>
  <si>
    <t>Kyren Williams</t>
  </si>
  <si>
    <t>Notre Dame</t>
  </si>
  <si>
    <t>Dameon Pierce</t>
  </si>
  <si>
    <t>Florida</t>
  </si>
  <si>
    <t>Zamir White</t>
  </si>
  <si>
    <t>Pierre Strong Jr.</t>
  </si>
  <si>
    <t>South Dakota State</t>
  </si>
  <si>
    <t>Sincere McCormick</t>
  </si>
  <si>
    <t>UTSA</t>
  </si>
  <si>
    <t>Hassan Haskins</t>
  </si>
  <si>
    <t>Michigan</t>
  </si>
  <si>
    <t>D'Vonte Price</t>
  </si>
  <si>
    <t>Florida International</t>
  </si>
  <si>
    <t>Max Borghi</t>
  </si>
  <si>
    <t>Washington State</t>
  </si>
  <si>
    <t>Snoop Conner</t>
  </si>
  <si>
    <t>Jerrion Ealy</t>
  </si>
  <si>
    <t>Tyrion Davis-Price</t>
  </si>
  <si>
    <t>LSU</t>
  </si>
  <si>
    <t>Kevin Harris</t>
  </si>
  <si>
    <t>South Carolina</t>
  </si>
  <si>
    <t>NYJ</t>
  </si>
  <si>
    <t>NA</t>
  </si>
  <si>
    <t>Carries</t>
  </si>
  <si>
    <t>RB Targets</t>
  </si>
  <si>
    <t>WR Targets</t>
  </si>
  <si>
    <t>TE Targets</t>
  </si>
  <si>
    <t>ARI</t>
  </si>
  <si>
    <t>BAL</t>
  </si>
  <si>
    <t>BUF</t>
  </si>
  <si>
    <t>CHI</t>
  </si>
  <si>
    <t>CLE</t>
  </si>
  <si>
    <t>DAL</t>
  </si>
  <si>
    <t>DEN</t>
  </si>
  <si>
    <t>DET</t>
  </si>
  <si>
    <t>GB</t>
  </si>
  <si>
    <t>HOU</t>
  </si>
  <si>
    <t>IND</t>
  </si>
  <si>
    <t>KC</t>
  </si>
  <si>
    <t>LAC</t>
  </si>
  <si>
    <t>MIA</t>
  </si>
  <si>
    <t>MIN</t>
  </si>
  <si>
    <t>NO</t>
  </si>
  <si>
    <t>NYG</t>
  </si>
  <si>
    <t>SEA</t>
  </si>
  <si>
    <t>TB</t>
  </si>
  <si>
    <t>Gronk</t>
  </si>
  <si>
    <t>OBJ</t>
  </si>
  <si>
    <t>pfr_name</t>
  </si>
  <si>
    <t>round</t>
  </si>
  <si>
    <t>pick</t>
  </si>
  <si>
    <t>team</t>
  </si>
  <si>
    <t>Travon Walker</t>
  </si>
  <si>
    <t>JAX</t>
  </si>
  <si>
    <t>Aidan Hutchinson</t>
  </si>
  <si>
    <t>Derek Stingley</t>
  </si>
  <si>
    <t>Ahmad Gardner</t>
  </si>
  <si>
    <t>Kayvon Thibodeaux</t>
  </si>
  <si>
    <t>Ikem Ekwonu</t>
  </si>
  <si>
    <t>Evan Neal</t>
  </si>
  <si>
    <t>Drake London</t>
  </si>
  <si>
    <t>Charles Cross</t>
  </si>
  <si>
    <t>Garrett Wilson</t>
  </si>
  <si>
    <t>Chris Olave</t>
  </si>
  <si>
    <t>Jameson Williams</t>
  </si>
  <si>
    <t>Jordan Davis</t>
  </si>
  <si>
    <t>Kyle Hamilton</t>
  </si>
  <si>
    <t>Kenyon Green</t>
  </si>
  <si>
    <t>Jahan Dotson</t>
  </si>
  <si>
    <t>Zion Johnson</t>
  </si>
  <si>
    <t>Treylon Burks</t>
  </si>
  <si>
    <t>Trevor Penning</t>
  </si>
  <si>
    <t>Trent McDuffie</t>
  </si>
  <si>
    <t>Quay Walker</t>
  </si>
  <si>
    <t>Kaiir Elam</t>
  </si>
  <si>
    <t>Tyler Smith</t>
  </si>
  <si>
    <t>Tyler Linderbaum</t>
  </si>
  <si>
    <t>Jermaine Johnson</t>
  </si>
  <si>
    <t>Devin Lloyd</t>
  </si>
  <si>
    <t>Devonte Wyatt</t>
  </si>
  <si>
    <t>Cole Strange</t>
  </si>
  <si>
    <t>George Karlaftis</t>
  </si>
  <si>
    <t>Daxton Hill</t>
  </si>
  <si>
    <t>Lewis Cine</t>
  </si>
  <si>
    <t>Logan Hall</t>
  </si>
  <si>
    <t>Christian Watson</t>
  </si>
  <si>
    <t>Roger McCreary</t>
  </si>
  <si>
    <t>Jalen Pitre</t>
  </si>
  <si>
    <t>Arnold Ebiketie</t>
  </si>
  <si>
    <t>Kyler Gordon</t>
  </si>
  <si>
    <t>Boye Mafe</t>
  </si>
  <si>
    <t>Andrew Booth</t>
  </si>
  <si>
    <t>Wan'Dale Robinson</t>
  </si>
  <si>
    <t>David Ojabo</t>
  </si>
  <si>
    <t>Josh Paschal</t>
  </si>
  <si>
    <t>Phidarian Mathis</t>
  </si>
  <si>
    <t>Jaquan Brisker</t>
  </si>
  <si>
    <t>Alontae Taylor</t>
  </si>
  <si>
    <t>Tyquan Thornton</t>
  </si>
  <si>
    <t>Cameron Jurgens</t>
  </si>
  <si>
    <t>George Pickens</t>
  </si>
  <si>
    <t>Alec Pierce</t>
  </si>
  <si>
    <t>Skyy Moore</t>
  </si>
  <si>
    <t>Trey McBride</t>
  </si>
  <si>
    <t>Sam Williams</t>
  </si>
  <si>
    <t>Luke Goedeke</t>
  </si>
  <si>
    <t>Troy Andersen</t>
  </si>
  <si>
    <t>Ed Ingram</t>
  </si>
  <si>
    <t>Cam Taylor-Britt</t>
  </si>
  <si>
    <t>Drake Jackson</t>
  </si>
  <si>
    <t>Bryan Cook</t>
  </si>
  <si>
    <t>Nik Bonitto</t>
  </si>
  <si>
    <t>Luke Fortner</t>
  </si>
  <si>
    <t>Brian Asamoah</t>
  </si>
  <si>
    <t>Joshua Ezeudu</t>
  </si>
  <si>
    <t>Martin Emerson</t>
  </si>
  <si>
    <t>Nicholas Petit-Frere</t>
  </si>
  <si>
    <t>Chad Muma</t>
  </si>
  <si>
    <t>Abraham Lucas</t>
  </si>
  <si>
    <t>Jelani Woods</t>
  </si>
  <si>
    <t>Christian Harris</t>
  </si>
  <si>
    <t>Travis Jones</t>
  </si>
  <si>
    <t>Bernhard Raimann</t>
  </si>
  <si>
    <t>Alex Wright</t>
  </si>
  <si>
    <t>JT Woods</t>
  </si>
  <si>
    <t>Greg Dulcich</t>
  </si>
  <si>
    <t>Cordale Flott</t>
  </si>
  <si>
    <t>DeAngelo Malone</t>
  </si>
  <si>
    <t>Nakobe Dean</t>
  </si>
  <si>
    <t>DeMarvin Leal</t>
  </si>
  <si>
    <t>Marcus Jones</t>
  </si>
  <si>
    <t>Cameron Thomas</t>
  </si>
  <si>
    <t>Jalen Tolbert</t>
  </si>
  <si>
    <t>Terrel Bernard</t>
  </si>
  <si>
    <t>Dylan Parham</t>
  </si>
  <si>
    <t>LV</t>
  </si>
  <si>
    <t>Sean Rhyan</t>
  </si>
  <si>
    <t>Zachary Carter</t>
  </si>
  <si>
    <t>Nick Cross</t>
  </si>
  <si>
    <t>Kerby Joseph</t>
  </si>
  <si>
    <t>David Bell</t>
  </si>
  <si>
    <t>Myjai Sanders</t>
  </si>
  <si>
    <t>Jeremy Ruckert</t>
  </si>
  <si>
    <t>Channing Tindall</t>
  </si>
  <si>
    <t>Leo Chenal</t>
  </si>
  <si>
    <t>Logan Bruss</t>
  </si>
  <si>
    <t>LA</t>
  </si>
  <si>
    <t>Danny Gray</t>
  </si>
  <si>
    <t>Cade Otton</t>
  </si>
  <si>
    <t>Perrion Winfrey</t>
  </si>
  <si>
    <t>Coby Bryant</t>
  </si>
  <si>
    <t>Daniel Faalele</t>
  </si>
  <si>
    <t>Max Mitchell</t>
  </si>
  <si>
    <t>Daniel Bellinger</t>
  </si>
  <si>
    <t>Percy Butler</t>
  </si>
  <si>
    <t>Dane Belton</t>
  </si>
  <si>
    <t>Damarri Mathis</t>
  </si>
  <si>
    <t>Eyioma Uwazurike</t>
  </si>
  <si>
    <t>Micheal Clemons</t>
  </si>
  <si>
    <t>Akayleb Evans</t>
  </si>
  <si>
    <t>Jalyn Armour-Davis</t>
  </si>
  <si>
    <t>Brandon Smith</t>
  </si>
  <si>
    <t>Jack Jones</t>
  </si>
  <si>
    <t>Cade York</t>
  </si>
  <si>
    <t>Erik Ezukanma</t>
  </si>
  <si>
    <t>Neil Farrell</t>
  </si>
  <si>
    <t>Charlie Kolar</t>
  </si>
  <si>
    <t>Jake Ferguson</t>
  </si>
  <si>
    <t>Jordan Stout</t>
  </si>
  <si>
    <t>Romeo Doubs</t>
  </si>
  <si>
    <t>Jake Camarda</t>
  </si>
  <si>
    <t>Spencer Burford</t>
  </si>
  <si>
    <t>Joshua Williams</t>
  </si>
  <si>
    <t>Cordell Volson</t>
  </si>
  <si>
    <t>Isaiah Likely</t>
  </si>
  <si>
    <t>Zach Tom</t>
  </si>
  <si>
    <t>Damarion Williams</t>
  </si>
  <si>
    <t>Decobie Durant</t>
  </si>
  <si>
    <t>Chigoziem Okonkwo</t>
  </si>
  <si>
    <t>Darian Kinnard</t>
  </si>
  <si>
    <t>Micah McFadden</t>
  </si>
  <si>
    <t>D.J. Davidson</t>
  </si>
  <si>
    <t>Khalil Shakir</t>
  </si>
  <si>
    <t>Cole Turner</t>
  </si>
  <si>
    <t>Thomas Booker</t>
  </si>
  <si>
    <t>Delarrin Turner-Yell</t>
  </si>
  <si>
    <t>Tariq Woolen</t>
  </si>
  <si>
    <t>Matt Waletzko</t>
  </si>
  <si>
    <t>Zyon McCollum</t>
  </si>
  <si>
    <t>Tyreke Smith</t>
  </si>
  <si>
    <t>Eric Johnson</t>
  </si>
  <si>
    <t>Otito Ogbonnia</t>
  </si>
  <si>
    <t>D'Marco Jackson</t>
  </si>
  <si>
    <t>Montrell Washington</t>
  </si>
  <si>
    <t>Kyle Philips</t>
  </si>
  <si>
    <t>Esezi Otomewo</t>
  </si>
  <si>
    <t>Tycen Anderson</t>
  </si>
  <si>
    <t>DaRon Bland</t>
  </si>
  <si>
    <t>Braxton Jones</t>
  </si>
  <si>
    <t>Ty Chandler</t>
  </si>
  <si>
    <t>Teagan Quitoriano</t>
  </si>
  <si>
    <t>Luke Wattenberg</t>
  </si>
  <si>
    <t>Samuel Womack</t>
  </si>
  <si>
    <t>Marcus McKethan</t>
  </si>
  <si>
    <t>Dominique Robinson</t>
  </si>
  <si>
    <t>Matthew Butler</t>
  </si>
  <si>
    <t>Damone Clark</t>
  </si>
  <si>
    <t>James Mitchell</t>
  </si>
  <si>
    <t>John Ridgeway</t>
  </si>
  <si>
    <t>Kingsley Enagbare</t>
  </si>
  <si>
    <t>Matt Araiza</t>
  </si>
  <si>
    <t>Kyron Johnson</t>
  </si>
  <si>
    <t>Darrian Beavers</t>
  </si>
  <si>
    <t>Vederian Lowe</t>
  </si>
  <si>
    <t>Christian Benford</t>
  </si>
  <si>
    <t>Zachary Thomas</t>
  </si>
  <si>
    <t>Nick Zakelj</t>
  </si>
  <si>
    <t>Malcolm Rodriguez</t>
  </si>
  <si>
    <t>Amare Barno</t>
  </si>
  <si>
    <t>Justin Shaffer</t>
  </si>
  <si>
    <t>Jalen Nailor</t>
  </si>
  <si>
    <t>Andrew Ogletree</t>
  </si>
  <si>
    <t>Devin Harper</t>
  </si>
  <si>
    <t>Jordan Jackson</t>
  </si>
  <si>
    <t>Jamaree Salyer</t>
  </si>
  <si>
    <t>Gregory Junior</t>
  </si>
  <si>
    <t>Grant Calcaterra</t>
  </si>
  <si>
    <t>Cade Mays</t>
  </si>
  <si>
    <t>Sam Roberts</t>
  </si>
  <si>
    <t>Keaontay Ingram</t>
  </si>
  <si>
    <t>Trestan Ebner</t>
  </si>
  <si>
    <t>Theo Jackson</t>
  </si>
  <si>
    <t>Austin Deculus</t>
  </si>
  <si>
    <t>Matt Henningsen</t>
  </si>
  <si>
    <t>Doug Kramer</t>
  </si>
  <si>
    <t>Connor Heyward</t>
  </si>
  <si>
    <t>Luke Tenuta</t>
  </si>
  <si>
    <t>Chasen Hines</t>
  </si>
  <si>
    <t>Quentin Lake</t>
  </si>
  <si>
    <t>Derion Kendrick</t>
  </si>
  <si>
    <t>John FitzPatrick</t>
  </si>
  <si>
    <t>Ja'Sir Taylor</t>
  </si>
  <si>
    <t>Lecitus Smith</t>
  </si>
  <si>
    <t>Curtis Brooks</t>
  </si>
  <si>
    <t>James Houston</t>
  </si>
  <si>
    <t>Ko Kieft</t>
  </si>
  <si>
    <t>Chance Campbell</t>
  </si>
  <si>
    <t>Kalia Davis</t>
  </si>
  <si>
    <t>Tariq Castro-Fields</t>
  </si>
  <si>
    <t>Montaric Brown</t>
  </si>
  <si>
    <t>Isaiah Thomas</t>
  </si>
  <si>
    <t>Cameron Goode</t>
  </si>
  <si>
    <t>Mark Robinson</t>
  </si>
  <si>
    <t>Ja'Tyre Carter</t>
  </si>
  <si>
    <t>Nick Muse</t>
  </si>
  <si>
    <t>Tariq Carpenter</t>
  </si>
  <si>
    <t>Bo Melton</t>
  </si>
  <si>
    <t>Chris Paul</t>
  </si>
  <si>
    <t>Baylon Spector</t>
  </si>
  <si>
    <t>Faion Hicks</t>
  </si>
  <si>
    <t>Dareke Young</t>
  </si>
  <si>
    <t>Jonathan Ford</t>
  </si>
  <si>
    <t>Daniel Hardy</t>
  </si>
  <si>
    <t>Deane Leonard</t>
  </si>
  <si>
    <t>Chase Lucas</t>
  </si>
  <si>
    <t>Thayer Munford</t>
  </si>
  <si>
    <t>Rodney Thomas II</t>
  </si>
  <si>
    <t>Christian Holmes</t>
  </si>
  <si>
    <t>Chris Oladokun</t>
  </si>
  <si>
    <t>Kalon Barnes</t>
  </si>
  <si>
    <t>Jaylen Watson</t>
  </si>
  <si>
    <t>Christian Matthew</t>
  </si>
  <si>
    <t>Andrew Stueber</t>
  </si>
  <si>
    <t>Dawson Deaton</t>
  </si>
  <si>
    <t>Skylar Thompson</t>
  </si>
  <si>
    <t>Andre Anthony</t>
  </si>
  <si>
    <t>Rasheed Walker</t>
  </si>
  <si>
    <t>Brittain Brown</t>
  </si>
  <si>
    <t>Isaih Pacheco</t>
  </si>
  <si>
    <t>Jeffrey Gunter</t>
  </si>
  <si>
    <t>Russ Yeast</t>
  </si>
  <si>
    <t>Elijah Hicks</t>
  </si>
  <si>
    <t>Trenton Gill</t>
  </si>
  <si>
    <t>Jesse Luketa</t>
  </si>
  <si>
    <t>Marquis Hayes</t>
  </si>
  <si>
    <t>Samori Toure</t>
  </si>
  <si>
    <t>Nazeeh Johnson</t>
  </si>
  <si>
    <t>Zander Horvath</t>
  </si>
  <si>
    <t>AJ Arcuri</t>
  </si>
  <si>
    <t>position</t>
  </si>
  <si>
    <t>DE</t>
  </si>
  <si>
    <t>CB</t>
  </si>
  <si>
    <t>T</t>
  </si>
  <si>
    <t>OL</t>
  </si>
  <si>
    <t>WR</t>
  </si>
  <si>
    <t>DT</t>
  </si>
  <si>
    <t>S</t>
  </si>
  <si>
    <t>G</t>
  </si>
  <si>
    <t>QB</t>
  </si>
  <si>
    <t>LB</t>
  </si>
  <si>
    <t>DB</t>
  </si>
  <si>
    <t>RB</t>
  </si>
  <si>
    <t>TE</t>
  </si>
  <si>
    <t>K</t>
  </si>
  <si>
    <t>P</t>
  </si>
  <si>
    <t>Ohio State</t>
  </si>
  <si>
    <t>Arkansas</t>
  </si>
  <si>
    <t>USC</t>
  </si>
  <si>
    <t>Western Michigan</t>
  </si>
  <si>
    <t>Penn State</t>
  </si>
  <si>
    <t>Purdue</t>
  </si>
  <si>
    <t>North Dakota State</t>
  </si>
  <si>
    <t>Justyn Ross</t>
  </si>
  <si>
    <t>Clemson</t>
  </si>
  <si>
    <t>John Metchie III</t>
  </si>
  <si>
    <t>Baylor</t>
  </si>
  <si>
    <t>Kentucky</t>
  </si>
  <si>
    <t>Calvin Austin III</t>
  </si>
  <si>
    <t>Memphis</t>
  </si>
  <si>
    <t>Velus Jones Jr.</t>
  </si>
  <si>
    <t>Tennessee</t>
  </si>
  <si>
    <t>Nebraska</t>
  </si>
  <si>
    <t>Charleston Rambo</t>
  </si>
  <si>
    <t>Miami</t>
  </si>
  <si>
    <t>Reggie Roberson Jr.</t>
  </si>
  <si>
    <t>SMU</t>
  </si>
  <si>
    <t>Samford</t>
  </si>
  <si>
    <t>South Alabama</t>
  </si>
  <si>
    <t>Rutgers</t>
  </si>
  <si>
    <t>Michael Woods II</t>
  </si>
  <si>
    <t>Oklahoma</t>
  </si>
  <si>
    <t>Texas Tech</t>
  </si>
  <si>
    <t>UCLA</t>
  </si>
  <si>
    <t>Boise State</t>
  </si>
  <si>
    <t>Dontario Drummond</t>
  </si>
  <si>
    <t>Boston College</t>
  </si>
  <si>
    <t>Colorado State</t>
  </si>
  <si>
    <t>Jalen Wydermyer</t>
  </si>
  <si>
    <t>Coastal Carolina</t>
  </si>
  <si>
    <t>Washington</t>
  </si>
  <si>
    <t>Virginia</t>
  </si>
  <si>
    <t>Maryland</t>
  </si>
  <si>
    <t>Wisconsin</t>
  </si>
  <si>
    <t>Minnesota</t>
  </si>
  <si>
    <t>San Diego State</t>
  </si>
  <si>
    <t>Virginia Tech</t>
  </si>
  <si>
    <t>Cameron Latu</t>
  </si>
  <si>
    <t>Oregon State</t>
  </si>
  <si>
    <t>Jahleel Billingsley</t>
  </si>
  <si>
    <t>Youngstown State</t>
  </si>
  <si>
    <t>Col_FPPG</t>
  </si>
  <si>
    <t>Conference</t>
  </si>
  <si>
    <t>East Carolina</t>
  </si>
  <si>
    <t>Houston</t>
  </si>
  <si>
    <t>Navy</t>
  </si>
  <si>
    <t>South Florida</t>
  </si>
  <si>
    <t>Temple</t>
  </si>
  <si>
    <t>Tulane</t>
  </si>
  <si>
    <t>Tulsa</t>
  </si>
  <si>
    <t>UCF</t>
  </si>
  <si>
    <t>Duke</t>
  </si>
  <si>
    <t>Florida State</t>
  </si>
  <si>
    <t>Georgia Tech</t>
  </si>
  <si>
    <t>Louisville</t>
  </si>
  <si>
    <t>NC State</t>
  </si>
  <si>
    <t>Syracuse</t>
  </si>
  <si>
    <t>Air Force</t>
  </si>
  <si>
    <t>Mountain West</t>
  </si>
  <si>
    <t>Akron</t>
  </si>
  <si>
    <t>Mid-American</t>
  </si>
  <si>
    <t>SEC</t>
  </si>
  <si>
    <t>Appalachian State</t>
  </si>
  <si>
    <t>Sun Belt</t>
  </si>
  <si>
    <t>Arizona</t>
  </si>
  <si>
    <t>Pac-12</t>
  </si>
  <si>
    <t>Arkansas State</t>
  </si>
  <si>
    <t>Army</t>
  </si>
  <si>
    <t>FBS Independents</t>
  </si>
  <si>
    <t>Auburn</t>
  </si>
  <si>
    <t>Ball State</t>
  </si>
  <si>
    <t>Big 12</t>
  </si>
  <si>
    <t>ACC</t>
  </si>
  <si>
    <t>Bowling Green</t>
  </si>
  <si>
    <t>Buffalo</t>
  </si>
  <si>
    <t>California</t>
  </si>
  <si>
    <t>Central Michigan</t>
  </si>
  <si>
    <t>Charlotte</t>
  </si>
  <si>
    <t>Conference USA</t>
  </si>
  <si>
    <t>American Athletic</t>
  </si>
  <si>
    <t>Colorado</t>
  </si>
  <si>
    <t>Connecticut</t>
  </si>
  <si>
    <t>Eastern Michigan</t>
  </si>
  <si>
    <t>Florida Atlantic</t>
  </si>
  <si>
    <t>Fresno State</t>
  </si>
  <si>
    <t>Georgia Southern</t>
  </si>
  <si>
    <t>Georgia State</t>
  </si>
  <si>
    <t>Hawai'i</t>
  </si>
  <si>
    <t>Illinois</t>
  </si>
  <si>
    <t>Big Ten</t>
  </si>
  <si>
    <t>Indiana</t>
  </si>
  <si>
    <t>Iowa</t>
  </si>
  <si>
    <t>James Madison</t>
  </si>
  <si>
    <t>Kansas</t>
  </si>
  <si>
    <t>Kansas State</t>
  </si>
  <si>
    <t>Kent State</t>
  </si>
  <si>
    <t>Louisiana</t>
  </si>
  <si>
    <t>Louisiana Monroe</t>
  </si>
  <si>
    <t>Louisiana Tech</t>
  </si>
  <si>
    <t>Marshall</t>
  </si>
  <si>
    <t>Miami (OH)</t>
  </si>
  <si>
    <t>Middle Tennessee</t>
  </si>
  <si>
    <t>Mississippi State</t>
  </si>
  <si>
    <t>New Mexico</t>
  </si>
  <si>
    <t>New Mexico State</t>
  </si>
  <si>
    <t>Northern Illinois</t>
  </si>
  <si>
    <t>North Texas</t>
  </si>
  <si>
    <t>Northwestern</t>
  </si>
  <si>
    <t>Ohio</t>
  </si>
  <si>
    <t>Oklahoma State</t>
  </si>
  <si>
    <t>Old Dominion</t>
  </si>
  <si>
    <t>Oregon</t>
  </si>
  <si>
    <t>Rice</t>
  </si>
  <si>
    <t>San José State</t>
  </si>
  <si>
    <t>Southern Mississippi</t>
  </si>
  <si>
    <t>Stanford</t>
  </si>
  <si>
    <t>TCU</t>
  </si>
  <si>
    <t>Texas</t>
  </si>
  <si>
    <t>Texas State</t>
  </si>
  <si>
    <t>Toledo</t>
  </si>
  <si>
    <t>Troy</t>
  </si>
  <si>
    <t>UAB</t>
  </si>
  <si>
    <t>UMass</t>
  </si>
  <si>
    <t>UNLV</t>
  </si>
  <si>
    <t>Utah</t>
  </si>
  <si>
    <t>Utah State</t>
  </si>
  <si>
    <t>UTEP</t>
  </si>
  <si>
    <t>Vanderbilt</t>
  </si>
  <si>
    <t>Wake Forest</t>
  </si>
  <si>
    <t>West Virginia</t>
  </si>
  <si>
    <t>Wyoming</t>
  </si>
  <si>
    <t>MVC</t>
  </si>
  <si>
    <t>Southern Conference</t>
  </si>
  <si>
    <t>Rec.Yds_Game</t>
  </si>
  <si>
    <t>Rush.Yds_Game</t>
  </si>
  <si>
    <t>Pass.Yds_Game</t>
  </si>
  <si>
    <t>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</si>
</sst>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9" fontId="0" fillId="0" borderId="0" xfId="0" applyNumberFormat="1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NumberFormat="1" applyFill="1" applyBorder="1"/>
    <xf numFmtId="0" fontId="0" fillId="0" borderId="1" xfId="0" applyNumberFormat="1" applyBorder="1" applyAlignment="1">
      <alignment horizontal="center"/>
    </xf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EF848-AC30-4CC9-9416-AF33BAB0B3FE}">
  <sheetPr codeName="Sheet1"/>
  <dimension ref="A1:AE13"/>
  <sheetViews>
    <sheetView workbookViewId="0">
      <pane xSplit="1" topLeftCell="V1" activePane="topRight" state="frozen"/>
      <selection pane="topRight" activeCell="AE2" sqref="AE2"/>
    </sheetView>
  </sheetViews>
  <sheetFormatPr defaultColWidth="16.140625" defaultRowHeight="15" x14ac:dyDescent="0.25"/>
  <cols>
    <col min="2" max="2" width="17.42578125" bestFit="1" customWidth="1"/>
    <col min="3" max="3" width="17.42578125" customWidth="1"/>
  </cols>
  <sheetData>
    <row r="1" spans="1:31" s="2" customFormat="1" x14ac:dyDescent="0.25">
      <c r="A1" s="1" t="s">
        <v>0</v>
      </c>
      <c r="B1" s="1" t="s">
        <v>1</v>
      </c>
      <c r="C1" s="1" t="s">
        <v>438</v>
      </c>
      <c r="D1" s="1" t="s">
        <v>2</v>
      </c>
      <c r="E1" s="1" t="s">
        <v>59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531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530</v>
      </c>
      <c r="U1" s="1" t="s">
        <v>16</v>
      </c>
      <c r="V1" s="1" t="s">
        <v>17</v>
      </c>
      <c r="W1" s="1" t="s">
        <v>18</v>
      </c>
      <c r="X1" s="1" t="s">
        <v>437</v>
      </c>
      <c r="Y1" s="1" t="s">
        <v>19</v>
      </c>
      <c r="Z1" s="1" t="s">
        <v>61</v>
      </c>
      <c r="AA1" s="1" t="s">
        <v>60</v>
      </c>
      <c r="AB1" s="1" t="s">
        <v>21</v>
      </c>
      <c r="AC1" s="1" t="s">
        <v>22</v>
      </c>
      <c r="AD1" s="1" t="s">
        <v>23</v>
      </c>
      <c r="AE1" s="1" t="s">
        <v>532</v>
      </c>
    </row>
    <row r="2" spans="1:31" x14ac:dyDescent="0.25">
      <c r="A2" t="s">
        <v>45</v>
      </c>
      <c r="B2" t="s">
        <v>46</v>
      </c>
      <c r="C2" t="str">
        <f>VLOOKUP(B2, team_conf, 2, FALSE)</f>
        <v>ACC</v>
      </c>
      <c r="D2">
        <f t="shared" ref="D2:D9" si="0">IF(ISNA(VLOOKUP($A2,picks,3,FALSE)),"Undrafted",VLOOKUP($A2,picks,3,FALSE))</f>
        <v>20</v>
      </c>
      <c r="E2">
        <f t="shared" ref="E2:E9" si="1">IF(ISNA(VLOOKUP($A2,picks,2,FALSE)),"Undrafted",VLOOKUP($A2,picks,2,FALSE))</f>
        <v>1</v>
      </c>
      <c r="F2" t="str">
        <f t="shared" ref="F2:F8" si="2">IF(ISNA(VLOOKUP($A2,picks,4,FALSE)),"Undrafted",VLOOKUP($A2,picks,4,FALSE))</f>
        <v>PIT</v>
      </c>
      <c r="G2">
        <v>13</v>
      </c>
      <c r="H2">
        <v>334</v>
      </c>
      <c r="I2">
        <v>497</v>
      </c>
      <c r="J2" s="6">
        <v>67.2</v>
      </c>
      <c r="K2">
        <v>4319</v>
      </c>
      <c r="L2" s="11">
        <f>K2/G2</f>
        <v>332.23076923076923</v>
      </c>
      <c r="M2">
        <v>8.6999999999999993</v>
      </c>
      <c r="N2">
        <v>42</v>
      </c>
      <c r="O2" s="3">
        <v>8.5000000000000006E-2</v>
      </c>
      <c r="P2">
        <v>7</v>
      </c>
      <c r="Q2">
        <v>116.6</v>
      </c>
      <c r="R2">
        <v>97</v>
      </c>
      <c r="S2">
        <v>241</v>
      </c>
      <c r="T2" s="11">
        <f>S2/G2</f>
        <v>18.53846153846154</v>
      </c>
      <c r="U2">
        <v>2.5</v>
      </c>
      <c r="V2">
        <v>5</v>
      </c>
      <c r="W2">
        <v>4</v>
      </c>
      <c r="X2" s="7">
        <f>(K2/25+N2*4-P2*2+S2/10+V2*6-W2*2)/G2</f>
        <v>28.681538461538462</v>
      </c>
      <c r="Y2" s="5">
        <v>35952</v>
      </c>
      <c r="Z2" s="5">
        <v>44679</v>
      </c>
      <c r="AA2" s="7">
        <f t="shared" ref="AA2:AA9" si="3">(Z2-Y2)/365.2422</f>
        <v>23.89373407563529</v>
      </c>
      <c r="AB2">
        <v>75</v>
      </c>
      <c r="AC2">
        <v>220</v>
      </c>
      <c r="AD2">
        <v>20.2</v>
      </c>
    </row>
    <row r="3" spans="1:31" x14ac:dyDescent="0.25">
      <c r="A3" t="s">
        <v>49</v>
      </c>
      <c r="B3" t="s">
        <v>50</v>
      </c>
      <c r="C3" t="str">
        <f>VLOOKUP(B3, team_conf, 2, FALSE)</f>
        <v>American Athletic</v>
      </c>
      <c r="D3">
        <f t="shared" si="0"/>
        <v>74</v>
      </c>
      <c r="E3">
        <f t="shared" si="1"/>
        <v>3</v>
      </c>
      <c r="F3" t="str">
        <f t="shared" si="2"/>
        <v>ATL</v>
      </c>
      <c r="G3">
        <v>14</v>
      </c>
      <c r="H3">
        <v>251</v>
      </c>
      <c r="I3">
        <v>387</v>
      </c>
      <c r="J3" s="6">
        <v>64.900000000000006</v>
      </c>
      <c r="K3">
        <v>3334</v>
      </c>
      <c r="L3" s="11">
        <f t="shared" ref="L3:L9" si="4">K3/G3</f>
        <v>238.14285714285714</v>
      </c>
      <c r="M3">
        <v>8.6</v>
      </c>
      <c r="N3">
        <v>30</v>
      </c>
      <c r="O3" s="3">
        <v>7.8E-2</v>
      </c>
      <c r="P3">
        <v>8</v>
      </c>
      <c r="Q3">
        <v>109.3</v>
      </c>
      <c r="R3">
        <v>110</v>
      </c>
      <c r="S3">
        <v>355</v>
      </c>
      <c r="T3" s="11">
        <f t="shared" ref="T3:T9" si="5">S3/G3</f>
        <v>25.357142857142858</v>
      </c>
      <c r="U3">
        <v>3.2</v>
      </c>
      <c r="V3">
        <v>6</v>
      </c>
      <c r="W3">
        <v>3</v>
      </c>
      <c r="X3" s="7">
        <f t="shared" ref="X3:X9" si="6">(K3/25+N3*4-P3*2+S3/10+V3*6-W3*2)/G3</f>
        <v>21.632857142857144</v>
      </c>
      <c r="Y3" s="5">
        <v>36403</v>
      </c>
      <c r="Z3" s="5">
        <v>44679</v>
      </c>
      <c r="AA3" s="7">
        <f t="shared" si="3"/>
        <v>22.658937001255605</v>
      </c>
      <c r="AB3">
        <v>76</v>
      </c>
      <c r="AC3">
        <v>215</v>
      </c>
      <c r="AD3">
        <v>19</v>
      </c>
    </row>
    <row r="4" spans="1:31" x14ac:dyDescent="0.25">
      <c r="A4" t="s">
        <v>43</v>
      </c>
      <c r="B4" t="s">
        <v>44</v>
      </c>
      <c r="C4" t="str">
        <f>VLOOKUP(B4, team_conf, 2, FALSE)</f>
        <v>FBS Independents</v>
      </c>
      <c r="D4">
        <f t="shared" si="0"/>
        <v>86</v>
      </c>
      <c r="E4">
        <f t="shared" si="1"/>
        <v>3</v>
      </c>
      <c r="F4" t="str">
        <f t="shared" si="2"/>
        <v>TEN</v>
      </c>
      <c r="G4">
        <v>13</v>
      </c>
      <c r="H4">
        <v>207</v>
      </c>
      <c r="I4">
        <v>339</v>
      </c>
      <c r="J4" s="6">
        <v>61.1</v>
      </c>
      <c r="K4">
        <v>2857</v>
      </c>
      <c r="L4" s="11">
        <f t="shared" si="4"/>
        <v>219.76923076923077</v>
      </c>
      <c r="M4">
        <v>8.4</v>
      </c>
      <c r="N4">
        <v>27</v>
      </c>
      <c r="O4" s="4">
        <v>0.08</v>
      </c>
      <c r="P4">
        <v>12</v>
      </c>
      <c r="Q4">
        <v>99.9</v>
      </c>
      <c r="R4">
        <v>197</v>
      </c>
      <c r="S4">
        <v>878</v>
      </c>
      <c r="T4" s="11">
        <f t="shared" si="5"/>
        <v>67.538461538461533</v>
      </c>
      <c r="U4">
        <v>4.5</v>
      </c>
      <c r="V4">
        <v>13</v>
      </c>
      <c r="W4">
        <v>3</v>
      </c>
      <c r="X4" s="7">
        <f t="shared" si="6"/>
        <v>27.544615384615383</v>
      </c>
      <c r="Y4" s="5">
        <v>36305</v>
      </c>
      <c r="Z4" s="5">
        <v>44679</v>
      </c>
      <c r="AA4" s="7">
        <f t="shared" si="3"/>
        <v>22.927252108327021</v>
      </c>
      <c r="AB4">
        <v>73</v>
      </c>
      <c r="AC4">
        <v>215</v>
      </c>
      <c r="AD4">
        <v>21.3</v>
      </c>
    </row>
    <row r="5" spans="1:31" x14ac:dyDescent="0.25">
      <c r="A5" t="s">
        <v>47</v>
      </c>
      <c r="B5" t="s">
        <v>48</v>
      </c>
      <c r="C5" t="str">
        <f>VLOOKUP(B5, team_conf, 2, FALSE)</f>
        <v>SEC</v>
      </c>
      <c r="D5">
        <f t="shared" si="0"/>
        <v>94</v>
      </c>
      <c r="E5">
        <f t="shared" si="1"/>
        <v>3</v>
      </c>
      <c r="F5" t="str">
        <f t="shared" si="2"/>
        <v>CAR</v>
      </c>
      <c r="G5">
        <v>13</v>
      </c>
      <c r="H5">
        <v>260</v>
      </c>
      <c r="I5">
        <v>384</v>
      </c>
      <c r="J5" s="6">
        <v>67.7</v>
      </c>
      <c r="K5">
        <v>3343</v>
      </c>
      <c r="L5" s="11">
        <f t="shared" si="4"/>
        <v>257.15384615384613</v>
      </c>
      <c r="M5">
        <v>8.6999999999999993</v>
      </c>
      <c r="N5">
        <v>20</v>
      </c>
      <c r="O5" s="3">
        <v>5.1999999999999998E-2</v>
      </c>
      <c r="P5">
        <v>5</v>
      </c>
      <c r="Q5">
        <v>106.7</v>
      </c>
      <c r="R5">
        <v>152</v>
      </c>
      <c r="S5">
        <v>614</v>
      </c>
      <c r="T5" s="11">
        <f t="shared" si="5"/>
        <v>47.230769230769234</v>
      </c>
      <c r="U5">
        <v>4</v>
      </c>
      <c r="V5">
        <v>11</v>
      </c>
      <c r="W5">
        <v>5</v>
      </c>
      <c r="X5" s="7">
        <f t="shared" si="6"/>
        <v>24.701538461538462</v>
      </c>
      <c r="Y5" s="5">
        <v>36191</v>
      </c>
      <c r="Z5" s="5">
        <v>44679</v>
      </c>
      <c r="AA5" s="7">
        <f t="shared" si="3"/>
        <v>23.239373763491731</v>
      </c>
      <c r="AB5">
        <v>72</v>
      </c>
      <c r="AC5">
        <v>200</v>
      </c>
      <c r="AD5">
        <v>20.6</v>
      </c>
    </row>
    <row r="6" spans="1:31" x14ac:dyDescent="0.25">
      <c r="A6" t="s">
        <v>55</v>
      </c>
      <c r="B6" t="s">
        <v>56</v>
      </c>
      <c r="C6" t="str">
        <f>VLOOKUP(B6, team_conf, 2, FALSE)</f>
        <v>Conference USA</v>
      </c>
      <c r="D6">
        <f t="shared" si="0"/>
        <v>137</v>
      </c>
      <c r="E6">
        <f t="shared" si="1"/>
        <v>4</v>
      </c>
      <c r="F6" t="str">
        <f t="shared" si="2"/>
        <v>NE</v>
      </c>
      <c r="G6">
        <v>14</v>
      </c>
      <c r="H6">
        <v>475</v>
      </c>
      <c r="I6">
        <v>686</v>
      </c>
      <c r="J6" s="6">
        <v>69.199999999999989</v>
      </c>
      <c r="K6">
        <v>5967</v>
      </c>
      <c r="L6" s="11">
        <f t="shared" si="4"/>
        <v>426.21428571428572</v>
      </c>
      <c r="M6">
        <v>8.6999999999999993</v>
      </c>
      <c r="N6">
        <v>62</v>
      </c>
      <c r="O6" s="4">
        <v>0.09</v>
      </c>
      <c r="P6">
        <v>11</v>
      </c>
      <c r="Q6">
        <v>119.5</v>
      </c>
      <c r="R6">
        <v>51</v>
      </c>
      <c r="S6">
        <v>17</v>
      </c>
      <c r="T6" s="11">
        <f t="shared" si="5"/>
        <v>1.2142857142857142</v>
      </c>
      <c r="U6">
        <v>0.3</v>
      </c>
      <c r="V6">
        <v>3</v>
      </c>
      <c r="W6">
        <v>2</v>
      </c>
      <c r="X6" s="7">
        <f t="shared" si="6"/>
        <v>34.312857142857141</v>
      </c>
      <c r="Y6" s="5">
        <v>36276</v>
      </c>
      <c r="Z6" s="5">
        <v>44679</v>
      </c>
      <c r="AA6" s="7">
        <f t="shared" si="3"/>
        <v>23.006651476746114</v>
      </c>
      <c r="AB6">
        <v>73</v>
      </c>
      <c r="AC6">
        <v>220</v>
      </c>
      <c r="AD6">
        <v>22.4</v>
      </c>
    </row>
    <row r="7" spans="1:31" x14ac:dyDescent="0.25">
      <c r="A7" t="s">
        <v>51</v>
      </c>
      <c r="B7" t="s">
        <v>52</v>
      </c>
      <c r="C7" t="str">
        <f>VLOOKUP(B7, team_conf, 2, FALSE)</f>
        <v>ACC</v>
      </c>
      <c r="D7">
        <f t="shared" si="0"/>
        <v>144</v>
      </c>
      <c r="E7">
        <f t="shared" si="1"/>
        <v>5</v>
      </c>
      <c r="F7" t="str">
        <f t="shared" si="2"/>
        <v>WAS</v>
      </c>
      <c r="G7">
        <v>12</v>
      </c>
      <c r="H7">
        <v>217</v>
      </c>
      <c r="I7">
        <v>347</v>
      </c>
      <c r="J7" s="6">
        <v>62.5</v>
      </c>
      <c r="K7">
        <v>3056</v>
      </c>
      <c r="L7" s="11">
        <f t="shared" si="4"/>
        <v>254.66666666666666</v>
      </c>
      <c r="M7">
        <v>8.8000000000000007</v>
      </c>
      <c r="N7">
        <v>24</v>
      </c>
      <c r="O7" s="3">
        <v>6.9000000000000006E-2</v>
      </c>
      <c r="P7">
        <v>9</v>
      </c>
      <c r="Q7">
        <v>103.1</v>
      </c>
      <c r="R7">
        <v>183</v>
      </c>
      <c r="S7">
        <v>818</v>
      </c>
      <c r="T7" s="11">
        <f t="shared" si="5"/>
        <v>68.166666666666671</v>
      </c>
      <c r="U7">
        <v>4.5</v>
      </c>
      <c r="V7">
        <v>11</v>
      </c>
      <c r="W7">
        <v>7</v>
      </c>
      <c r="X7" s="7">
        <f t="shared" si="6"/>
        <v>27.83666666666667</v>
      </c>
      <c r="Y7" s="5">
        <v>36754</v>
      </c>
      <c r="Z7" s="5">
        <v>44679</v>
      </c>
      <c r="AA7" s="7">
        <f t="shared" si="3"/>
        <v>21.697930852458995</v>
      </c>
      <c r="AB7">
        <v>73</v>
      </c>
      <c r="AC7">
        <v>220</v>
      </c>
      <c r="AD7">
        <v>19</v>
      </c>
    </row>
    <row r="8" spans="1:31" x14ac:dyDescent="0.25">
      <c r="A8" t="s">
        <v>57</v>
      </c>
      <c r="B8" t="s">
        <v>58</v>
      </c>
      <c r="C8" t="str">
        <f>VLOOKUP(B8, team_conf, 2, FALSE)</f>
        <v>Big 12</v>
      </c>
      <c r="D8">
        <f t="shared" si="0"/>
        <v>262</v>
      </c>
      <c r="E8">
        <f t="shared" si="1"/>
        <v>7</v>
      </c>
      <c r="F8" t="str">
        <f t="shared" si="2"/>
        <v>SF</v>
      </c>
      <c r="G8">
        <v>13</v>
      </c>
      <c r="H8">
        <v>292</v>
      </c>
      <c r="I8">
        <v>409</v>
      </c>
      <c r="J8" s="6">
        <v>71.399999999999991</v>
      </c>
      <c r="K8">
        <v>3188</v>
      </c>
      <c r="L8" s="11">
        <f t="shared" si="4"/>
        <v>245.23076923076923</v>
      </c>
      <c r="M8">
        <v>7.8</v>
      </c>
      <c r="N8">
        <v>19</v>
      </c>
      <c r="O8" s="3">
        <v>4.5999999999999999E-2</v>
      </c>
      <c r="P8">
        <v>8</v>
      </c>
      <c r="Q8">
        <v>101.4</v>
      </c>
      <c r="R8">
        <v>85</v>
      </c>
      <c r="S8">
        <v>238</v>
      </c>
      <c r="T8" s="11">
        <f t="shared" si="5"/>
        <v>18.307692307692307</v>
      </c>
      <c r="U8">
        <v>2.8</v>
      </c>
      <c r="V8">
        <v>1</v>
      </c>
      <c r="W8">
        <v>6</v>
      </c>
      <c r="X8" s="7">
        <f t="shared" si="6"/>
        <v>15.793846153846154</v>
      </c>
      <c r="Y8" s="5">
        <v>36521</v>
      </c>
      <c r="Z8" s="5">
        <v>44679</v>
      </c>
      <c r="AA8" s="7">
        <f t="shared" si="3"/>
        <v>22.335863709067571</v>
      </c>
      <c r="AB8">
        <v>73</v>
      </c>
      <c r="AC8">
        <v>220</v>
      </c>
      <c r="AD8">
        <v>18.7</v>
      </c>
    </row>
    <row r="9" spans="1:31" x14ac:dyDescent="0.25">
      <c r="A9" t="s">
        <v>53</v>
      </c>
      <c r="B9" t="s">
        <v>54</v>
      </c>
      <c r="C9" t="str">
        <f>VLOOKUP(B9, team_conf, 2, FALSE)</f>
        <v>Mountain West</v>
      </c>
      <c r="D9" t="str">
        <f t="shared" si="0"/>
        <v>Undrafted</v>
      </c>
      <c r="E9" t="str">
        <f t="shared" si="1"/>
        <v>Undrafted</v>
      </c>
      <c r="F9" t="s">
        <v>70</v>
      </c>
      <c r="G9">
        <v>12</v>
      </c>
      <c r="H9">
        <v>367</v>
      </c>
      <c r="I9">
        <v>524</v>
      </c>
      <c r="J9" s="6">
        <v>70</v>
      </c>
      <c r="K9">
        <v>4186</v>
      </c>
      <c r="L9" s="11">
        <f t="shared" si="4"/>
        <v>348.83333333333331</v>
      </c>
      <c r="M9">
        <v>8</v>
      </c>
      <c r="N9">
        <v>36</v>
      </c>
      <c r="O9" s="3">
        <v>6.9000000000000006E-2</v>
      </c>
      <c r="P9">
        <v>8</v>
      </c>
      <c r="Q9">
        <v>110.3</v>
      </c>
      <c r="R9">
        <v>51</v>
      </c>
      <c r="S9">
        <v>-208</v>
      </c>
      <c r="T9" s="11">
        <f t="shared" si="5"/>
        <v>-17.333333333333332</v>
      </c>
      <c r="U9">
        <v>-4.0999999999999996</v>
      </c>
      <c r="V9">
        <v>0</v>
      </c>
      <c r="W9">
        <v>3</v>
      </c>
      <c r="X9" s="7">
        <f t="shared" si="6"/>
        <v>22.386666666666667</v>
      </c>
      <c r="Y9" s="5">
        <v>36386</v>
      </c>
      <c r="Z9" s="5">
        <v>44679</v>
      </c>
      <c r="AA9" s="7">
        <f t="shared" si="3"/>
        <v>22.705481458604726</v>
      </c>
      <c r="AB9">
        <v>76</v>
      </c>
      <c r="AC9">
        <v>215</v>
      </c>
      <c r="AD9">
        <v>21</v>
      </c>
    </row>
    <row r="13" spans="1:31" x14ac:dyDescent="0.25">
      <c r="AA13" s="5"/>
    </row>
  </sheetData>
  <sortState xmlns:xlrd2="http://schemas.microsoft.com/office/spreadsheetml/2017/richdata2" ref="A2:AD9">
    <sortCondition ref="D2:D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A7C06-1486-4E23-B950-23972B9ECCA4}">
  <sheetPr codeName="Sheet2"/>
  <dimension ref="A1:AK38"/>
  <sheetViews>
    <sheetView workbookViewId="0">
      <pane xSplit="1" topLeftCell="AB1" activePane="topRight" state="frozen"/>
      <selection pane="topRight" activeCell="AK2" sqref="AK2"/>
    </sheetView>
  </sheetViews>
  <sheetFormatPr defaultColWidth="15.5703125" defaultRowHeight="15" x14ac:dyDescent="0.25"/>
  <cols>
    <col min="1" max="1" width="18" bestFit="1" customWidth="1"/>
    <col min="2" max="2" width="19.42578125" bestFit="1" customWidth="1"/>
    <col min="3" max="3" width="19.42578125" customWidth="1"/>
    <col min="29" max="30" width="15.5703125" style="6"/>
  </cols>
  <sheetData>
    <row r="1" spans="1:37" s="2" customFormat="1" x14ac:dyDescent="0.25">
      <c r="A1" s="1" t="s">
        <v>0</v>
      </c>
      <c r="B1" s="1" t="s">
        <v>1</v>
      </c>
      <c r="C1" s="1" t="s">
        <v>438</v>
      </c>
      <c r="D1" s="1" t="s">
        <v>2</v>
      </c>
      <c r="E1" s="1" t="s">
        <v>59</v>
      </c>
      <c r="F1" s="1" t="s">
        <v>3</v>
      </c>
      <c r="G1" s="1" t="s">
        <v>4</v>
      </c>
      <c r="H1" s="1" t="s">
        <v>24</v>
      </c>
      <c r="I1" s="1" t="s">
        <v>15</v>
      </c>
      <c r="J1" s="1" t="s">
        <v>530</v>
      </c>
      <c r="K1" s="1" t="s">
        <v>16</v>
      </c>
      <c r="L1" s="1" t="s">
        <v>25</v>
      </c>
      <c r="M1" s="1" t="s">
        <v>26</v>
      </c>
      <c r="N1" s="1" t="s">
        <v>18</v>
      </c>
      <c r="O1" s="1" t="s">
        <v>27</v>
      </c>
      <c r="P1" s="1" t="s">
        <v>28</v>
      </c>
      <c r="Q1" s="1" t="s">
        <v>529</v>
      </c>
      <c r="R1" s="1" t="s">
        <v>29</v>
      </c>
      <c r="S1" s="1" t="s">
        <v>41</v>
      </c>
      <c r="T1" s="1" t="s">
        <v>30</v>
      </c>
      <c r="U1" s="1" t="s">
        <v>437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0" t="s">
        <v>38</v>
      </c>
      <c r="AD1" s="10" t="s">
        <v>39</v>
      </c>
      <c r="AE1" s="1" t="s">
        <v>19</v>
      </c>
      <c r="AF1" s="1" t="s">
        <v>61</v>
      </c>
      <c r="AG1" s="1" t="s">
        <v>20</v>
      </c>
      <c r="AH1" s="1" t="s">
        <v>21</v>
      </c>
      <c r="AI1" s="1" t="s">
        <v>22</v>
      </c>
      <c r="AJ1" s="1" t="s">
        <v>40</v>
      </c>
      <c r="AK1" s="1" t="s">
        <v>532</v>
      </c>
    </row>
    <row r="2" spans="1:37" x14ac:dyDescent="0.25">
      <c r="A2" t="s">
        <v>71</v>
      </c>
      <c r="B2" t="s">
        <v>58</v>
      </c>
      <c r="C2" t="str">
        <f>VLOOKUP(B2, team_conf, 2, FALSE)</f>
        <v>Big 12</v>
      </c>
      <c r="D2" s="2">
        <f t="shared" ref="D2:D22" si="0">IF(ISNA(VLOOKUP($A2,picks,3,FALSE)),"Undrafted",VLOOKUP($A2,picks,3,FALSE))</f>
        <v>36</v>
      </c>
      <c r="E2" s="2">
        <f t="shared" ref="E2:E22" si="1">IF(ISNA(VLOOKUP($A2,picks,2,FALSE)),"Undrafted",VLOOKUP($A2,picks,2,FALSE))</f>
        <v>2</v>
      </c>
      <c r="F2" s="2" t="str">
        <f t="shared" ref="F2:F18" si="2">IF(ISNA(VLOOKUP($A2,picks,4,FALSE)),"Undrafted",VLOOKUP($A2,picks,4,FALSE))</f>
        <v>NYJ</v>
      </c>
      <c r="G2">
        <v>12</v>
      </c>
      <c r="H2">
        <v>253</v>
      </c>
      <c r="I2">
        <v>1472</v>
      </c>
      <c r="J2" s="11">
        <f>I2/G2</f>
        <v>122.66666666666667</v>
      </c>
      <c r="K2">
        <v>5.8</v>
      </c>
      <c r="L2">
        <v>80</v>
      </c>
      <c r="M2">
        <v>20</v>
      </c>
      <c r="N2">
        <v>2</v>
      </c>
      <c r="O2">
        <v>36</v>
      </c>
      <c r="P2">
        <v>302</v>
      </c>
      <c r="Q2" s="11">
        <f>P2/G2</f>
        <v>25.166666666666668</v>
      </c>
      <c r="R2">
        <v>8.4</v>
      </c>
      <c r="S2">
        <v>30</v>
      </c>
      <c r="T2">
        <v>3</v>
      </c>
      <c r="U2" s="7">
        <f>(I2/10+M2*6-N2*2+O2*0.5+P2/10+T2*6)/G2</f>
        <v>27.45</v>
      </c>
      <c r="V2" s="8">
        <v>67</v>
      </c>
      <c r="W2" s="8">
        <v>76</v>
      </c>
      <c r="X2" s="8">
        <v>12</v>
      </c>
      <c r="Y2" s="8">
        <v>10</v>
      </c>
      <c r="Z2" s="8">
        <v>35</v>
      </c>
      <c r="AA2" s="8">
        <v>43</v>
      </c>
      <c r="AB2" s="8">
        <v>43</v>
      </c>
      <c r="AC2" s="6">
        <f>VLOOKUP(F2,vac_opp, 2, FALSE)</f>
        <v>0</v>
      </c>
      <c r="AD2" s="6">
        <f>VLOOKUP(F2,vac_opp, 3, FALSE)</f>
        <v>0</v>
      </c>
      <c r="AE2" s="5">
        <v>37042</v>
      </c>
      <c r="AF2" s="5">
        <v>44679</v>
      </c>
      <c r="AG2" s="7">
        <f>(AF2-AE2)/365.2422</f>
        <v>20.909412986779731</v>
      </c>
      <c r="AH2" s="6">
        <v>73</v>
      </c>
      <c r="AI2" s="6">
        <v>220</v>
      </c>
      <c r="AJ2" s="6">
        <v>18.3</v>
      </c>
      <c r="AK2" s="6"/>
    </row>
    <row r="3" spans="1:37" x14ac:dyDescent="0.25">
      <c r="A3" t="s">
        <v>72</v>
      </c>
      <c r="B3" t="s">
        <v>73</v>
      </c>
      <c r="C3" t="str">
        <f>VLOOKUP(B3, team_conf, 2, FALSE)</f>
        <v>Big Ten</v>
      </c>
      <c r="D3" s="2">
        <f t="shared" si="0"/>
        <v>41</v>
      </c>
      <c r="E3" s="2">
        <f t="shared" si="1"/>
        <v>2</v>
      </c>
      <c r="F3" s="2" t="str">
        <f t="shared" si="2"/>
        <v>SEA</v>
      </c>
      <c r="G3">
        <v>12</v>
      </c>
      <c r="H3">
        <v>263</v>
      </c>
      <c r="I3">
        <v>1636</v>
      </c>
      <c r="J3" s="11">
        <f t="shared" ref="J3:J22" si="3">I3/G3</f>
        <v>136.33333333333334</v>
      </c>
      <c r="K3">
        <v>6.2</v>
      </c>
      <c r="L3">
        <v>94</v>
      </c>
      <c r="M3">
        <v>18</v>
      </c>
      <c r="N3">
        <v>1</v>
      </c>
      <c r="O3">
        <v>13</v>
      </c>
      <c r="P3">
        <v>89</v>
      </c>
      <c r="Q3" s="11">
        <f t="shared" ref="Q3:Q22" si="4">P3/G3</f>
        <v>7.416666666666667</v>
      </c>
      <c r="R3">
        <v>6.8</v>
      </c>
      <c r="S3">
        <v>17</v>
      </c>
      <c r="T3">
        <v>1</v>
      </c>
      <c r="U3" s="7">
        <f t="shared" ref="U3:U22" si="5">(I3/10+M3*6-N3*2+O3*0.5+P3/10+T3*6)/G3</f>
        <v>24.25</v>
      </c>
      <c r="V3" s="8">
        <v>59</v>
      </c>
      <c r="W3" s="8">
        <v>78</v>
      </c>
      <c r="X3" s="8">
        <v>6</v>
      </c>
      <c r="Y3" s="8">
        <v>3</v>
      </c>
      <c r="Z3" s="8">
        <v>33</v>
      </c>
      <c r="AA3" s="8">
        <v>41</v>
      </c>
      <c r="AB3" s="8">
        <v>37</v>
      </c>
      <c r="AC3" s="6">
        <f>VLOOKUP(F3,vac_opp, 2, FALSE)</f>
        <v>26</v>
      </c>
      <c r="AD3" s="6">
        <f>VLOOKUP(F3,vac_opp, 3, FALSE)</f>
        <v>2</v>
      </c>
      <c r="AE3" s="5">
        <v>36819</v>
      </c>
      <c r="AF3" s="5">
        <v>44679</v>
      </c>
      <c r="AG3" s="7">
        <f t="shared" ref="AG3:AG22" si="6">(AF3-AE3)/365.2422</f>
        <v>21.519966750829997</v>
      </c>
      <c r="AH3" s="6">
        <v>70</v>
      </c>
      <c r="AI3" s="6">
        <v>210</v>
      </c>
      <c r="AJ3" s="6">
        <v>19.899999999999999</v>
      </c>
      <c r="AK3" s="6"/>
    </row>
    <row r="4" spans="1:37" x14ac:dyDescent="0.25">
      <c r="A4" t="s">
        <v>82</v>
      </c>
      <c r="B4" t="s">
        <v>83</v>
      </c>
      <c r="C4" t="str">
        <f>VLOOKUP(B4, team_conf, 2, FALSE)</f>
        <v>SEC</v>
      </c>
      <c r="D4" s="2">
        <f t="shared" si="0"/>
        <v>63</v>
      </c>
      <c r="E4" s="2">
        <f t="shared" si="1"/>
        <v>2</v>
      </c>
      <c r="F4" s="2" t="str">
        <f t="shared" si="2"/>
        <v>BUF</v>
      </c>
      <c r="G4">
        <v>15</v>
      </c>
      <c r="H4">
        <v>113</v>
      </c>
      <c r="I4">
        <v>728</v>
      </c>
      <c r="J4" s="11">
        <f t="shared" si="3"/>
        <v>48.533333333333331</v>
      </c>
      <c r="K4">
        <v>6.4</v>
      </c>
      <c r="L4">
        <v>67</v>
      </c>
      <c r="M4">
        <v>7</v>
      </c>
      <c r="N4">
        <v>0</v>
      </c>
      <c r="O4">
        <v>27</v>
      </c>
      <c r="P4">
        <v>284</v>
      </c>
      <c r="Q4" s="11">
        <f t="shared" si="4"/>
        <v>18.933333333333334</v>
      </c>
      <c r="R4">
        <v>10.5</v>
      </c>
      <c r="S4">
        <v>53</v>
      </c>
      <c r="T4">
        <v>4</v>
      </c>
      <c r="U4" s="7">
        <f t="shared" si="5"/>
        <v>12.046666666666669</v>
      </c>
      <c r="V4" s="8">
        <v>21</v>
      </c>
      <c r="W4" s="8">
        <v>25</v>
      </c>
      <c r="X4" s="8">
        <v>10</v>
      </c>
      <c r="Y4" s="8">
        <v>8</v>
      </c>
      <c r="Z4" s="8">
        <v>15</v>
      </c>
      <c r="AA4" s="8">
        <v>17</v>
      </c>
      <c r="AB4" s="8">
        <v>15</v>
      </c>
      <c r="AC4" s="6">
        <f>VLOOKUP(F4,vac_opp, 2, FALSE)</f>
        <v>6</v>
      </c>
      <c r="AD4" s="6">
        <f>VLOOKUP(F4,vac_opp, 3, FALSE)</f>
        <v>1</v>
      </c>
      <c r="AE4" s="5">
        <v>36428</v>
      </c>
      <c r="AF4" s="5">
        <v>44679</v>
      </c>
      <c r="AG4" s="7">
        <f t="shared" si="6"/>
        <v>22.590489269859834</v>
      </c>
      <c r="AH4" s="6">
        <v>71</v>
      </c>
      <c r="AI4" s="9">
        <v>190</v>
      </c>
      <c r="AJ4" s="9">
        <v>20.9</v>
      </c>
      <c r="AK4" s="6"/>
    </row>
    <row r="5" spans="1:37" x14ac:dyDescent="0.25">
      <c r="A5" t="s">
        <v>76</v>
      </c>
      <c r="B5" t="s">
        <v>77</v>
      </c>
      <c r="C5" t="str">
        <f>VLOOKUP(B5, team_conf, 2, FALSE)</f>
        <v>Pac-12</v>
      </c>
      <c r="D5" s="2">
        <f t="shared" si="0"/>
        <v>91</v>
      </c>
      <c r="E5" s="2">
        <f t="shared" si="1"/>
        <v>3</v>
      </c>
      <c r="F5" s="2" t="str">
        <f t="shared" si="2"/>
        <v>TB</v>
      </c>
      <c r="G5">
        <v>11</v>
      </c>
      <c r="H5">
        <v>182</v>
      </c>
      <c r="I5">
        <v>1000</v>
      </c>
      <c r="J5" s="11">
        <f t="shared" si="3"/>
        <v>90.909090909090907</v>
      </c>
      <c r="K5">
        <v>5.5</v>
      </c>
      <c r="L5">
        <v>50</v>
      </c>
      <c r="M5">
        <v>15</v>
      </c>
      <c r="N5">
        <v>1</v>
      </c>
      <c r="O5">
        <v>43</v>
      </c>
      <c r="P5">
        <v>456</v>
      </c>
      <c r="Q5" s="11">
        <f t="shared" si="4"/>
        <v>41.454545454545453</v>
      </c>
      <c r="R5">
        <v>10.6</v>
      </c>
      <c r="S5">
        <v>34</v>
      </c>
      <c r="T5">
        <v>1</v>
      </c>
      <c r="U5" s="7">
        <f t="shared" si="5"/>
        <v>23.736363636363638</v>
      </c>
      <c r="V5" s="8">
        <v>43</v>
      </c>
      <c r="W5" s="8">
        <v>47</v>
      </c>
      <c r="X5" s="8">
        <v>25</v>
      </c>
      <c r="Y5" s="8">
        <v>21</v>
      </c>
      <c r="Z5" s="8">
        <v>34</v>
      </c>
      <c r="AA5" s="8">
        <v>38</v>
      </c>
      <c r="AB5" s="8">
        <v>37</v>
      </c>
      <c r="AC5" s="6">
        <f>VLOOKUP(F5,vac_opp, 2, FALSE)</f>
        <v>28</v>
      </c>
      <c r="AD5" s="6">
        <f>VLOOKUP(F5,vac_opp, 3, FALSE)</f>
        <v>3</v>
      </c>
      <c r="AE5" s="5">
        <v>36272</v>
      </c>
      <c r="AF5" s="5">
        <v>44679</v>
      </c>
      <c r="AG5" s="7">
        <f t="shared" si="6"/>
        <v>23.017603113769436</v>
      </c>
      <c r="AH5" s="6">
        <v>74</v>
      </c>
      <c r="AI5" s="9">
        <v>210</v>
      </c>
      <c r="AJ5" s="9">
        <v>21.7</v>
      </c>
      <c r="AK5" s="6"/>
    </row>
    <row r="6" spans="1:37" x14ac:dyDescent="0.25">
      <c r="A6" t="s">
        <v>104</v>
      </c>
      <c r="B6" t="s">
        <v>105</v>
      </c>
      <c r="C6" t="str">
        <f>VLOOKUP(B6, team_conf, 2, FALSE)</f>
        <v>SEC</v>
      </c>
      <c r="D6" s="2">
        <f t="shared" si="0"/>
        <v>93</v>
      </c>
      <c r="E6" s="2">
        <f t="shared" si="1"/>
        <v>3</v>
      </c>
      <c r="F6" s="2" t="str">
        <f t="shared" si="2"/>
        <v>SF</v>
      </c>
      <c r="G6">
        <v>12</v>
      </c>
      <c r="H6">
        <v>211</v>
      </c>
      <c r="I6">
        <v>1004</v>
      </c>
      <c r="J6" s="11">
        <f t="shared" si="3"/>
        <v>83.666666666666671</v>
      </c>
      <c r="K6">
        <v>4.8</v>
      </c>
      <c r="L6">
        <v>40</v>
      </c>
      <c r="M6">
        <v>6</v>
      </c>
      <c r="N6">
        <v>3</v>
      </c>
      <c r="O6">
        <v>10</v>
      </c>
      <c r="P6">
        <v>64</v>
      </c>
      <c r="Q6" s="11">
        <f t="shared" si="4"/>
        <v>5.333333333333333</v>
      </c>
      <c r="R6">
        <v>6.4</v>
      </c>
      <c r="S6">
        <v>21</v>
      </c>
      <c r="T6">
        <v>0</v>
      </c>
      <c r="U6" s="7">
        <f t="shared" si="5"/>
        <v>11.816666666666668</v>
      </c>
      <c r="V6" s="8">
        <v>51</v>
      </c>
      <c r="W6" s="8">
        <v>73</v>
      </c>
      <c r="X6" s="8">
        <v>4</v>
      </c>
      <c r="Y6" s="8">
        <v>2</v>
      </c>
      <c r="Z6" s="8">
        <v>24</v>
      </c>
      <c r="AA6" s="8">
        <v>34</v>
      </c>
      <c r="AB6" s="8">
        <v>20</v>
      </c>
      <c r="AC6" s="6">
        <f>VLOOKUP(F6,vac_opp, 2, FALSE)</f>
        <v>0</v>
      </c>
      <c r="AD6" s="6">
        <f>VLOOKUP(F6,vac_opp, 3, FALSE)</f>
        <v>0</v>
      </c>
      <c r="AE6" s="5">
        <v>36822</v>
      </c>
      <c r="AF6" s="5">
        <v>44679</v>
      </c>
      <c r="AG6" s="7">
        <f t="shared" si="6"/>
        <v>21.511753023062504</v>
      </c>
      <c r="AH6" s="6">
        <v>73</v>
      </c>
      <c r="AI6" s="9">
        <v>232</v>
      </c>
      <c r="AJ6" s="6" t="s">
        <v>109</v>
      </c>
      <c r="AK6" s="6"/>
    </row>
    <row r="7" spans="1:37" x14ac:dyDescent="0.25">
      <c r="A7" t="s">
        <v>80</v>
      </c>
      <c r="B7" t="s">
        <v>81</v>
      </c>
      <c r="C7" t="str">
        <f>VLOOKUP(B7, team_conf, 2, FALSE)</f>
        <v>SEC</v>
      </c>
      <c r="D7" s="2">
        <f t="shared" si="0"/>
        <v>98</v>
      </c>
      <c r="E7" s="2">
        <f t="shared" si="1"/>
        <v>3</v>
      </c>
      <c r="F7" s="2" t="str">
        <f t="shared" si="2"/>
        <v>WAS</v>
      </c>
      <c r="G7">
        <v>14</v>
      </c>
      <c r="H7">
        <v>271</v>
      </c>
      <c r="I7">
        <v>1343</v>
      </c>
      <c r="J7" s="11">
        <f t="shared" si="3"/>
        <v>95.928571428571431</v>
      </c>
      <c r="K7">
        <v>5</v>
      </c>
      <c r="L7">
        <v>63</v>
      </c>
      <c r="M7">
        <v>14</v>
      </c>
      <c r="N7">
        <v>1</v>
      </c>
      <c r="O7">
        <v>35</v>
      </c>
      <c r="P7">
        <v>296</v>
      </c>
      <c r="Q7" s="11">
        <f t="shared" si="4"/>
        <v>21.142857142857142</v>
      </c>
      <c r="R7">
        <v>8.5</v>
      </c>
      <c r="S7">
        <v>51</v>
      </c>
      <c r="T7">
        <v>2</v>
      </c>
      <c r="U7" s="7">
        <f t="shared" si="5"/>
        <v>19.671428571428574</v>
      </c>
      <c r="V7" s="8">
        <v>53</v>
      </c>
      <c r="W7" s="8">
        <v>64</v>
      </c>
      <c r="X7" s="8">
        <v>10</v>
      </c>
      <c r="Y7" s="8">
        <v>6</v>
      </c>
      <c r="Z7" s="8">
        <v>24</v>
      </c>
      <c r="AA7" s="8">
        <v>35</v>
      </c>
      <c r="AB7" s="8">
        <v>24</v>
      </c>
      <c r="AC7" s="6">
        <f>VLOOKUP(F7,vac_opp, 2, FALSE)</f>
        <v>0</v>
      </c>
      <c r="AD7" s="6">
        <f>VLOOKUP(F7,vac_opp, 3, FALSE)</f>
        <v>0</v>
      </c>
      <c r="AE7" s="5">
        <v>36241</v>
      </c>
      <c r="AF7" s="5">
        <v>44679</v>
      </c>
      <c r="AG7" s="7">
        <f t="shared" si="6"/>
        <v>23.102478300700191</v>
      </c>
      <c r="AH7" s="6">
        <v>73</v>
      </c>
      <c r="AI7" s="9">
        <v>225</v>
      </c>
      <c r="AJ7" s="9">
        <v>22.5</v>
      </c>
      <c r="AK7" s="6"/>
    </row>
    <row r="8" spans="1:37" x14ac:dyDescent="0.25">
      <c r="A8" t="s">
        <v>89</v>
      </c>
      <c r="B8" t="s">
        <v>90</v>
      </c>
      <c r="C8" t="str">
        <f>VLOOKUP(B8, team_conf, 2, FALSE)</f>
        <v>SEC</v>
      </c>
      <c r="D8" s="2">
        <f t="shared" si="0"/>
        <v>107</v>
      </c>
      <c r="E8" s="2">
        <f t="shared" si="1"/>
        <v>4</v>
      </c>
      <c r="F8" s="2" t="str">
        <f t="shared" si="2"/>
        <v>HOU</v>
      </c>
      <c r="G8">
        <v>13</v>
      </c>
      <c r="H8">
        <v>100</v>
      </c>
      <c r="I8">
        <v>574</v>
      </c>
      <c r="J8" s="11">
        <f t="shared" si="3"/>
        <v>44.153846153846153</v>
      </c>
      <c r="K8">
        <v>5.7</v>
      </c>
      <c r="L8">
        <v>27</v>
      </c>
      <c r="M8">
        <v>13</v>
      </c>
      <c r="N8">
        <v>0</v>
      </c>
      <c r="O8">
        <v>19</v>
      </c>
      <c r="P8">
        <v>216</v>
      </c>
      <c r="Q8" s="11">
        <f t="shared" si="4"/>
        <v>16.615384615384617</v>
      </c>
      <c r="R8">
        <v>11.4</v>
      </c>
      <c r="S8">
        <v>61</v>
      </c>
      <c r="T8">
        <v>3</v>
      </c>
      <c r="U8" s="7">
        <f t="shared" si="5"/>
        <v>14.192307692307692</v>
      </c>
      <c r="V8" s="8">
        <v>20</v>
      </c>
      <c r="W8" s="8">
        <v>21</v>
      </c>
      <c r="X8" s="8">
        <v>7.0000000000000009</v>
      </c>
      <c r="Y8" s="8">
        <v>7.0000000000000009</v>
      </c>
      <c r="Z8" s="8">
        <v>13</v>
      </c>
      <c r="AA8" s="8">
        <v>16</v>
      </c>
      <c r="AB8" s="8">
        <v>21</v>
      </c>
      <c r="AC8" s="6">
        <f>VLOOKUP(F8,vac_opp, 2, FALSE)</f>
        <v>16</v>
      </c>
      <c r="AD8" s="6">
        <f>VLOOKUP(F8,vac_opp, 3, FALSE)</f>
        <v>8</v>
      </c>
      <c r="AE8" s="5">
        <v>36575</v>
      </c>
      <c r="AF8" s="5">
        <v>44679</v>
      </c>
      <c r="AG8" s="7">
        <f t="shared" si="6"/>
        <v>22.18801660925271</v>
      </c>
      <c r="AH8" s="6">
        <v>70</v>
      </c>
      <c r="AI8" s="9">
        <v>215</v>
      </c>
      <c r="AJ8" s="9">
        <v>21.5</v>
      </c>
      <c r="AK8" s="6"/>
    </row>
    <row r="9" spans="1:37" x14ac:dyDescent="0.25">
      <c r="A9" t="s">
        <v>91</v>
      </c>
      <c r="B9" t="s">
        <v>83</v>
      </c>
      <c r="C9" t="str">
        <f>VLOOKUP(B9, team_conf, 2, FALSE)</f>
        <v>SEC</v>
      </c>
      <c r="D9" s="2">
        <f t="shared" si="0"/>
        <v>122</v>
      </c>
      <c r="E9" s="2">
        <f t="shared" si="1"/>
        <v>4</v>
      </c>
      <c r="F9" s="2" t="str">
        <f t="shared" si="2"/>
        <v>LV</v>
      </c>
      <c r="G9">
        <v>15</v>
      </c>
      <c r="H9">
        <v>160</v>
      </c>
      <c r="I9">
        <v>856</v>
      </c>
      <c r="J9" s="11">
        <f t="shared" si="3"/>
        <v>57.06666666666667</v>
      </c>
      <c r="K9">
        <v>5.4</v>
      </c>
      <c r="L9">
        <v>42</v>
      </c>
      <c r="M9">
        <v>11</v>
      </c>
      <c r="N9">
        <v>1</v>
      </c>
      <c r="O9">
        <v>9</v>
      </c>
      <c r="P9">
        <v>75</v>
      </c>
      <c r="Q9" s="11">
        <f t="shared" si="4"/>
        <v>5</v>
      </c>
      <c r="R9">
        <v>8.3000000000000007</v>
      </c>
      <c r="S9">
        <v>15</v>
      </c>
      <c r="T9">
        <v>0</v>
      </c>
      <c r="U9" s="7">
        <f t="shared" si="5"/>
        <v>10.773333333333333</v>
      </c>
      <c r="V9" s="8">
        <v>28.999999999999996</v>
      </c>
      <c r="W9" s="8">
        <v>30</v>
      </c>
      <c r="X9" s="8">
        <v>3</v>
      </c>
      <c r="Y9" s="8">
        <v>2</v>
      </c>
      <c r="Z9" s="8">
        <v>14.000000000000002</v>
      </c>
      <c r="AA9" s="8">
        <v>21</v>
      </c>
      <c r="AB9" s="8">
        <v>15</v>
      </c>
      <c r="AC9" s="6">
        <f>VLOOKUP(F9,vac_opp, 2, FALSE)</f>
        <v>15</v>
      </c>
      <c r="AD9" s="6">
        <f>VLOOKUP(F9,vac_opp, 3, FALSE)</f>
        <v>4</v>
      </c>
      <c r="AE9" s="5">
        <v>36421</v>
      </c>
      <c r="AF9" s="5">
        <v>44679</v>
      </c>
      <c r="AG9" s="7">
        <f t="shared" si="6"/>
        <v>22.609654634650649</v>
      </c>
      <c r="AH9" s="6">
        <v>72</v>
      </c>
      <c r="AI9" s="9">
        <v>215</v>
      </c>
      <c r="AJ9" s="9">
        <v>21</v>
      </c>
      <c r="AK9" s="6"/>
    </row>
    <row r="10" spans="1:37" x14ac:dyDescent="0.25">
      <c r="A10" t="s">
        <v>74</v>
      </c>
      <c r="B10" t="s">
        <v>75</v>
      </c>
      <c r="C10" t="str">
        <f>VLOOKUP(B10, team_conf, 2, FALSE)</f>
        <v>SEC</v>
      </c>
      <c r="D10" s="2">
        <f t="shared" si="0"/>
        <v>123</v>
      </c>
      <c r="E10" s="2">
        <f t="shared" si="1"/>
        <v>4</v>
      </c>
      <c r="F10" s="2" t="str">
        <f t="shared" si="2"/>
        <v>LAC</v>
      </c>
      <c r="G10">
        <v>12</v>
      </c>
      <c r="H10">
        <v>179</v>
      </c>
      <c r="I10">
        <v>1011</v>
      </c>
      <c r="J10" s="11">
        <f t="shared" si="3"/>
        <v>84.25</v>
      </c>
      <c r="K10">
        <v>5.6</v>
      </c>
      <c r="L10">
        <v>67</v>
      </c>
      <c r="M10">
        <v>6</v>
      </c>
      <c r="N10">
        <v>2</v>
      </c>
      <c r="O10">
        <v>25</v>
      </c>
      <c r="P10">
        <v>189</v>
      </c>
      <c r="Q10" s="11">
        <f t="shared" si="4"/>
        <v>15.75</v>
      </c>
      <c r="R10">
        <v>7.6</v>
      </c>
      <c r="S10">
        <v>19</v>
      </c>
      <c r="T10">
        <v>1</v>
      </c>
      <c r="U10" s="7">
        <f t="shared" si="5"/>
        <v>14.208333333333334</v>
      </c>
      <c r="V10" s="8">
        <v>43</v>
      </c>
      <c r="W10" s="8">
        <v>46</v>
      </c>
      <c r="X10" s="8">
        <v>12</v>
      </c>
      <c r="Y10" s="8">
        <v>8</v>
      </c>
      <c r="Z10" s="8">
        <v>26</v>
      </c>
      <c r="AA10" s="8">
        <v>33</v>
      </c>
      <c r="AB10" s="8">
        <v>22</v>
      </c>
      <c r="AC10" s="6">
        <f>VLOOKUP(F10,vac_opp, 2, FALSE)</f>
        <v>16</v>
      </c>
      <c r="AD10" s="6">
        <f>VLOOKUP(F10,vac_opp, 3, FALSE)</f>
        <v>4</v>
      </c>
      <c r="AE10" s="5">
        <v>37112</v>
      </c>
      <c r="AF10" s="5">
        <v>44679</v>
      </c>
      <c r="AG10" s="7">
        <f t="shared" si="6"/>
        <v>20.717759338871574</v>
      </c>
      <c r="AH10" s="6">
        <v>73</v>
      </c>
      <c r="AI10" s="6">
        <v>215</v>
      </c>
      <c r="AJ10" s="6">
        <v>18.100000000000001</v>
      </c>
      <c r="AK10" s="6"/>
    </row>
    <row r="11" spans="1:37" x14ac:dyDescent="0.25">
      <c r="A11" t="s">
        <v>92</v>
      </c>
      <c r="B11" t="s">
        <v>93</v>
      </c>
      <c r="C11" t="s">
        <v>527</v>
      </c>
      <c r="D11" s="2">
        <f t="shared" si="0"/>
        <v>127</v>
      </c>
      <c r="E11" s="2">
        <f t="shared" si="1"/>
        <v>4</v>
      </c>
      <c r="F11" s="2" t="str">
        <f t="shared" si="2"/>
        <v>NE</v>
      </c>
      <c r="G11">
        <v>1</v>
      </c>
      <c r="H11">
        <v>13</v>
      </c>
      <c r="I11">
        <v>138</v>
      </c>
      <c r="J11" s="11">
        <f t="shared" si="3"/>
        <v>138</v>
      </c>
      <c r="K11">
        <v>10.6</v>
      </c>
      <c r="L11">
        <v>48</v>
      </c>
      <c r="M11">
        <v>2</v>
      </c>
      <c r="N11">
        <v>0</v>
      </c>
      <c r="O11">
        <v>3</v>
      </c>
      <c r="P11">
        <v>8</v>
      </c>
      <c r="Q11" s="11">
        <f t="shared" si="4"/>
        <v>8</v>
      </c>
      <c r="R11">
        <v>2.7</v>
      </c>
      <c r="S11">
        <v>4</v>
      </c>
      <c r="T11">
        <v>0</v>
      </c>
      <c r="U11" s="7">
        <f t="shared" si="5"/>
        <v>28.1</v>
      </c>
      <c r="V11" s="8">
        <v>38</v>
      </c>
      <c r="W11" s="8">
        <v>56.999999999999993</v>
      </c>
      <c r="X11" s="8">
        <v>17</v>
      </c>
      <c r="Y11" s="8">
        <v>4</v>
      </c>
      <c r="Z11" s="8">
        <v>31</v>
      </c>
      <c r="AA11" s="8">
        <v>31</v>
      </c>
      <c r="AB11" s="8">
        <v>32</v>
      </c>
      <c r="AC11" s="6">
        <f>VLOOKUP(F11,vac_opp, 2, FALSE)</f>
        <v>9</v>
      </c>
      <c r="AD11" s="6">
        <f>VLOOKUP(F11,vac_opp, 3, FALSE)</f>
        <v>9</v>
      </c>
      <c r="AE11" s="5">
        <v>36139</v>
      </c>
      <c r="AF11" s="5">
        <v>44679</v>
      </c>
      <c r="AG11" s="7">
        <f t="shared" si="6"/>
        <v>23.381745044794933</v>
      </c>
      <c r="AH11" s="6">
        <v>71</v>
      </c>
      <c r="AI11" s="9">
        <v>205</v>
      </c>
      <c r="AJ11" s="9">
        <v>20.7</v>
      </c>
      <c r="AK11" s="6"/>
    </row>
    <row r="12" spans="1:37" x14ac:dyDescent="0.25">
      <c r="A12" t="s">
        <v>96</v>
      </c>
      <c r="B12" t="s">
        <v>97</v>
      </c>
      <c r="C12" t="str">
        <f>VLOOKUP(B12, team_conf, 2, FALSE)</f>
        <v>Big Ten</v>
      </c>
      <c r="D12" s="2">
        <f t="shared" si="0"/>
        <v>131</v>
      </c>
      <c r="E12" s="2">
        <f t="shared" si="1"/>
        <v>4</v>
      </c>
      <c r="F12" s="2" t="str">
        <f t="shared" si="2"/>
        <v>TEN</v>
      </c>
      <c r="G12">
        <v>14</v>
      </c>
      <c r="H12">
        <v>270</v>
      </c>
      <c r="I12">
        <v>1327</v>
      </c>
      <c r="J12" s="11">
        <f t="shared" si="3"/>
        <v>94.785714285714292</v>
      </c>
      <c r="K12">
        <v>4.9000000000000004</v>
      </c>
      <c r="L12">
        <v>62</v>
      </c>
      <c r="M12">
        <v>20</v>
      </c>
      <c r="N12">
        <v>0</v>
      </c>
      <c r="O12">
        <v>18</v>
      </c>
      <c r="P12">
        <v>131</v>
      </c>
      <c r="Q12" s="11">
        <f t="shared" si="4"/>
        <v>9.3571428571428577</v>
      </c>
      <c r="R12">
        <v>7.3</v>
      </c>
      <c r="S12">
        <v>20</v>
      </c>
      <c r="T12">
        <v>0</v>
      </c>
      <c r="U12" s="7">
        <f t="shared" si="5"/>
        <v>19.62857142857143</v>
      </c>
      <c r="V12" s="8">
        <v>47</v>
      </c>
      <c r="W12" s="8">
        <v>44</v>
      </c>
      <c r="X12" s="8">
        <v>7.0000000000000009</v>
      </c>
      <c r="Y12" s="8">
        <v>4</v>
      </c>
      <c r="Z12" s="8">
        <v>24</v>
      </c>
      <c r="AA12" s="8">
        <v>35</v>
      </c>
      <c r="AB12" s="8">
        <v>28.000000000000004</v>
      </c>
      <c r="AC12" s="6">
        <f>VLOOKUP(F12,vac_opp, 2, FALSE)</f>
        <v>24</v>
      </c>
      <c r="AD12" s="6">
        <f>VLOOKUP(F12,vac_opp, 3, FALSE)</f>
        <v>2</v>
      </c>
      <c r="AE12" s="5">
        <v>36490</v>
      </c>
      <c r="AF12" s="5">
        <v>44679</v>
      </c>
      <c r="AG12" s="7">
        <f t="shared" si="6"/>
        <v>22.420738895998326</v>
      </c>
      <c r="AH12" s="6">
        <v>73</v>
      </c>
      <c r="AI12" s="9">
        <v>220</v>
      </c>
      <c r="AJ12" s="9">
        <v>20.8</v>
      </c>
      <c r="AK12" s="6"/>
    </row>
    <row r="13" spans="1:37" x14ac:dyDescent="0.25">
      <c r="A13" t="s">
        <v>78</v>
      </c>
      <c r="B13" t="s">
        <v>79</v>
      </c>
      <c r="C13" t="str">
        <f>VLOOKUP(B13, team_conf, 2, FALSE)</f>
        <v>FBS Independents</v>
      </c>
      <c r="D13" s="2">
        <f t="shared" si="0"/>
        <v>151</v>
      </c>
      <c r="E13" s="2">
        <f t="shared" si="1"/>
        <v>5</v>
      </c>
      <c r="F13" s="2" t="str">
        <f t="shared" si="2"/>
        <v>ATL</v>
      </c>
      <c r="G13">
        <v>13</v>
      </c>
      <c r="H13">
        <v>276</v>
      </c>
      <c r="I13">
        <v>1606</v>
      </c>
      <c r="J13" s="11">
        <f t="shared" si="3"/>
        <v>123.53846153846153</v>
      </c>
      <c r="K13">
        <v>5.8</v>
      </c>
      <c r="L13">
        <v>67</v>
      </c>
      <c r="M13">
        <v>23</v>
      </c>
      <c r="N13">
        <v>4</v>
      </c>
      <c r="O13">
        <v>28</v>
      </c>
      <c r="P13">
        <v>199</v>
      </c>
      <c r="Q13" s="11">
        <f t="shared" si="4"/>
        <v>15.307692307692308</v>
      </c>
      <c r="R13">
        <v>7.1</v>
      </c>
      <c r="S13">
        <v>46</v>
      </c>
      <c r="T13">
        <v>0</v>
      </c>
      <c r="U13" s="7">
        <f t="shared" si="5"/>
        <v>24.96153846153846</v>
      </c>
      <c r="V13" s="8">
        <v>57.999999999999993</v>
      </c>
      <c r="W13" s="8">
        <v>65</v>
      </c>
      <c r="X13" s="8">
        <v>11</v>
      </c>
      <c r="Y13" s="8">
        <v>6</v>
      </c>
      <c r="Z13" s="8">
        <v>31</v>
      </c>
      <c r="AA13" s="8">
        <v>41</v>
      </c>
      <c r="AB13" s="8">
        <v>35</v>
      </c>
      <c r="AC13" s="6">
        <f>VLOOKUP(F13,vac_opp, 2, FALSE)</f>
        <v>0</v>
      </c>
      <c r="AD13" s="6">
        <f>VLOOKUP(F13,vac_opp, 3, FALSE)</f>
        <v>0</v>
      </c>
      <c r="AE13" s="5">
        <v>36631</v>
      </c>
      <c r="AF13" s="5">
        <v>44679</v>
      </c>
      <c r="AG13" s="7">
        <f t="shared" si="6"/>
        <v>22.034693690926183</v>
      </c>
      <c r="AH13" s="6">
        <v>71</v>
      </c>
      <c r="AI13" s="9">
        <v>220</v>
      </c>
      <c r="AJ13" s="9">
        <v>20.399999999999999</v>
      </c>
      <c r="AK13" s="6"/>
    </row>
    <row r="14" spans="1:37" x14ac:dyDescent="0.25">
      <c r="A14" t="s">
        <v>102</v>
      </c>
      <c r="B14" t="s">
        <v>48</v>
      </c>
      <c r="C14" t="str">
        <f>VLOOKUP(B14, team_conf, 2, FALSE)</f>
        <v>SEC</v>
      </c>
      <c r="D14" s="2">
        <f t="shared" si="0"/>
        <v>154</v>
      </c>
      <c r="E14" s="2">
        <f t="shared" si="1"/>
        <v>5</v>
      </c>
      <c r="F14" s="2" t="str">
        <f t="shared" si="2"/>
        <v>JAX</v>
      </c>
      <c r="G14">
        <v>13</v>
      </c>
      <c r="H14">
        <v>131</v>
      </c>
      <c r="I14">
        <v>652</v>
      </c>
      <c r="J14" s="11">
        <f t="shared" si="3"/>
        <v>50.153846153846153</v>
      </c>
      <c r="K14">
        <v>5</v>
      </c>
      <c r="L14">
        <v>51</v>
      </c>
      <c r="M14">
        <v>13</v>
      </c>
      <c r="N14">
        <v>3</v>
      </c>
      <c r="O14">
        <v>13</v>
      </c>
      <c r="P14">
        <v>77</v>
      </c>
      <c r="Q14" s="11">
        <f t="shared" si="4"/>
        <v>5.9230769230769234</v>
      </c>
      <c r="R14">
        <v>5.9</v>
      </c>
      <c r="S14">
        <v>14</v>
      </c>
      <c r="T14">
        <v>0</v>
      </c>
      <c r="U14" s="7">
        <f t="shared" si="5"/>
        <v>11.646153846153844</v>
      </c>
      <c r="V14" s="8">
        <v>22</v>
      </c>
      <c r="W14" s="8">
        <v>23</v>
      </c>
      <c r="X14" s="8">
        <v>5</v>
      </c>
      <c r="Y14" s="8">
        <v>2</v>
      </c>
      <c r="Z14" s="8">
        <v>11</v>
      </c>
      <c r="AA14" s="8">
        <v>16</v>
      </c>
      <c r="AB14" s="8">
        <v>17</v>
      </c>
      <c r="AC14" s="6">
        <f>VLOOKUP(F14,vac_opp, 2, FALSE)</f>
        <v>29</v>
      </c>
      <c r="AD14" s="6">
        <f>VLOOKUP(F14,vac_opp, 3, FALSE)</f>
        <v>8</v>
      </c>
      <c r="AE14" s="5">
        <v>36739</v>
      </c>
      <c r="AF14" s="5">
        <v>44679</v>
      </c>
      <c r="AG14" s="7">
        <f t="shared" si="6"/>
        <v>21.738999491296457</v>
      </c>
      <c r="AH14" s="6">
        <v>70</v>
      </c>
      <c r="AI14" s="9">
        <v>220</v>
      </c>
      <c r="AJ14" s="6" t="s">
        <v>109</v>
      </c>
      <c r="AK14" s="6"/>
    </row>
    <row r="15" spans="1:37" x14ac:dyDescent="0.25">
      <c r="A15" t="s">
        <v>84</v>
      </c>
      <c r="B15" t="s">
        <v>50</v>
      </c>
      <c r="C15" t="str">
        <f>VLOOKUP(B15, team_conf, 2, FALSE)</f>
        <v>American Athletic</v>
      </c>
      <c r="D15" s="2">
        <f t="shared" si="0"/>
        <v>156</v>
      </c>
      <c r="E15" s="2">
        <f t="shared" si="1"/>
        <v>5</v>
      </c>
      <c r="F15" s="2" t="str">
        <f t="shared" si="2"/>
        <v>CLE</v>
      </c>
      <c r="G15">
        <v>13</v>
      </c>
      <c r="H15">
        <v>215</v>
      </c>
      <c r="I15">
        <v>1315</v>
      </c>
      <c r="J15" s="11">
        <f t="shared" si="3"/>
        <v>101.15384615384616</v>
      </c>
      <c r="K15">
        <v>6.1</v>
      </c>
      <c r="L15">
        <v>79</v>
      </c>
      <c r="M15">
        <v>19</v>
      </c>
      <c r="N15">
        <v>3</v>
      </c>
      <c r="O15">
        <v>21</v>
      </c>
      <c r="P15">
        <v>220</v>
      </c>
      <c r="Q15" s="11">
        <f t="shared" si="4"/>
        <v>16.923076923076923</v>
      </c>
      <c r="R15">
        <v>10.5</v>
      </c>
      <c r="S15">
        <v>34</v>
      </c>
      <c r="T15">
        <v>1</v>
      </c>
      <c r="U15" s="7">
        <f t="shared" si="5"/>
        <v>21.384615384615383</v>
      </c>
      <c r="V15" s="8">
        <v>50</v>
      </c>
      <c r="W15" s="8">
        <v>59</v>
      </c>
      <c r="X15" s="8">
        <v>9</v>
      </c>
      <c r="Y15" s="8">
        <v>7.0000000000000009</v>
      </c>
      <c r="Z15" s="8">
        <v>28.999999999999996</v>
      </c>
      <c r="AA15" s="8">
        <v>35</v>
      </c>
      <c r="AB15" s="8">
        <v>30</v>
      </c>
      <c r="AC15" s="6">
        <f>VLOOKUP(F15,vac_opp, 2, FALSE)</f>
        <v>0</v>
      </c>
      <c r="AD15" s="6">
        <f>VLOOKUP(F15,vac_opp, 3, FALSE)</f>
        <v>0</v>
      </c>
      <c r="AE15" s="5">
        <v>36415</v>
      </c>
      <c r="AF15" s="5">
        <v>44679</v>
      </c>
      <c r="AG15" s="7">
        <f t="shared" si="6"/>
        <v>22.626082090185633</v>
      </c>
      <c r="AH15" s="6">
        <v>71</v>
      </c>
      <c r="AI15" s="9">
        <v>220</v>
      </c>
      <c r="AJ15" s="9">
        <v>22</v>
      </c>
      <c r="AK15" s="6"/>
    </row>
    <row r="16" spans="1:37" x14ac:dyDescent="0.25">
      <c r="A16" t="s">
        <v>87</v>
      </c>
      <c r="B16" t="s">
        <v>88</v>
      </c>
      <c r="C16" t="str">
        <f>VLOOKUP(B16, team_conf, 2, FALSE)</f>
        <v>FBS Independents</v>
      </c>
      <c r="D16" s="2">
        <f t="shared" si="0"/>
        <v>164</v>
      </c>
      <c r="E16" s="2">
        <f t="shared" si="1"/>
        <v>5</v>
      </c>
      <c r="F16" s="2" t="str">
        <f t="shared" si="2"/>
        <v>LA</v>
      </c>
      <c r="G16">
        <v>12</v>
      </c>
      <c r="H16">
        <v>204</v>
      </c>
      <c r="I16">
        <v>1002</v>
      </c>
      <c r="J16" s="11">
        <f t="shared" si="3"/>
        <v>83.5</v>
      </c>
      <c r="K16">
        <v>4.9000000000000004</v>
      </c>
      <c r="L16">
        <v>91</v>
      </c>
      <c r="M16">
        <v>14</v>
      </c>
      <c r="N16">
        <v>3</v>
      </c>
      <c r="O16">
        <v>42</v>
      </c>
      <c r="P16">
        <v>359</v>
      </c>
      <c r="Q16" s="11">
        <f t="shared" si="4"/>
        <v>29.916666666666668</v>
      </c>
      <c r="R16">
        <v>8.5</v>
      </c>
      <c r="S16">
        <v>55</v>
      </c>
      <c r="T16">
        <v>3</v>
      </c>
      <c r="U16" s="7">
        <f t="shared" si="5"/>
        <v>21.091666666666665</v>
      </c>
      <c r="V16" s="8">
        <v>49</v>
      </c>
      <c r="W16" s="8">
        <v>57.999999999999993</v>
      </c>
      <c r="X16" s="8">
        <v>16</v>
      </c>
      <c r="Y16" s="8">
        <v>11</v>
      </c>
      <c r="Z16" s="8">
        <v>27</v>
      </c>
      <c r="AA16" s="8">
        <v>36</v>
      </c>
      <c r="AB16" s="8">
        <v>30</v>
      </c>
      <c r="AC16" s="6">
        <f>VLOOKUP(F16,vac_opp, 2, FALSE)</f>
        <v>51</v>
      </c>
      <c r="AD16" s="6">
        <f>VLOOKUP(F16,vac_opp, 3, FALSE)</f>
        <v>5</v>
      </c>
      <c r="AE16" s="5">
        <v>36764</v>
      </c>
      <c r="AF16" s="5">
        <v>44679</v>
      </c>
      <c r="AG16" s="7">
        <f t="shared" si="6"/>
        <v>21.67055175990069</v>
      </c>
      <c r="AH16" s="6">
        <v>69</v>
      </c>
      <c r="AI16" s="9">
        <v>199</v>
      </c>
      <c r="AJ16" s="9">
        <v>20</v>
      </c>
      <c r="AK16" s="6"/>
    </row>
    <row r="17" spans="1:37" x14ac:dyDescent="0.25">
      <c r="A17" t="s">
        <v>106</v>
      </c>
      <c r="B17" t="s">
        <v>107</v>
      </c>
      <c r="C17" t="str">
        <f>VLOOKUP(B17, team_conf, 2, FALSE)</f>
        <v>SEC</v>
      </c>
      <c r="D17" s="2">
        <f t="shared" si="0"/>
        <v>183</v>
      </c>
      <c r="E17" s="2">
        <f t="shared" si="1"/>
        <v>6</v>
      </c>
      <c r="F17" s="2" t="str">
        <f t="shared" si="2"/>
        <v>NE</v>
      </c>
      <c r="G17">
        <v>10</v>
      </c>
      <c r="H17">
        <v>185</v>
      </c>
      <c r="I17">
        <v>1138</v>
      </c>
      <c r="J17" s="11">
        <f t="shared" si="3"/>
        <v>113.8</v>
      </c>
      <c r="K17">
        <v>6.2</v>
      </c>
      <c r="L17">
        <v>88</v>
      </c>
      <c r="M17">
        <v>15</v>
      </c>
      <c r="N17">
        <v>1</v>
      </c>
      <c r="O17">
        <v>21</v>
      </c>
      <c r="P17">
        <v>159</v>
      </c>
      <c r="Q17" s="11">
        <f t="shared" si="4"/>
        <v>15.9</v>
      </c>
      <c r="R17">
        <v>7.6</v>
      </c>
      <c r="S17">
        <v>17</v>
      </c>
      <c r="T17">
        <v>1</v>
      </c>
      <c r="U17" s="7">
        <f t="shared" si="5"/>
        <v>23.42</v>
      </c>
      <c r="V17" s="8">
        <v>50</v>
      </c>
      <c r="W17" s="8">
        <v>68</v>
      </c>
      <c r="X17" s="8">
        <v>12</v>
      </c>
      <c r="Y17" s="8">
        <v>8</v>
      </c>
      <c r="Z17" s="8">
        <v>37</v>
      </c>
      <c r="AA17" s="8">
        <v>38</v>
      </c>
      <c r="AB17" s="8">
        <v>45</v>
      </c>
      <c r="AC17" s="6">
        <f>VLOOKUP(F17,vac_opp, 2, FALSE)</f>
        <v>9</v>
      </c>
      <c r="AD17" s="6">
        <f>VLOOKUP(F17,vac_opp, 3, FALSE)</f>
        <v>9</v>
      </c>
      <c r="AE17" s="5">
        <v>36847</v>
      </c>
      <c r="AF17" s="5">
        <v>44679</v>
      </c>
      <c r="AG17" s="7">
        <f t="shared" si="6"/>
        <v>21.443305291666732</v>
      </c>
      <c r="AH17" s="6">
        <v>70</v>
      </c>
      <c r="AI17" s="9">
        <v>220</v>
      </c>
      <c r="AJ17" s="6">
        <v>18.8</v>
      </c>
      <c r="AK17" s="6"/>
    </row>
    <row r="18" spans="1:37" x14ac:dyDescent="0.25">
      <c r="A18" t="s">
        <v>85</v>
      </c>
      <c r="B18" t="s">
        <v>86</v>
      </c>
      <c r="C18" t="str">
        <f>VLOOKUP(B18, team_conf, 2, FALSE)</f>
        <v>SEC</v>
      </c>
      <c r="D18" s="2">
        <f t="shared" si="0"/>
        <v>196</v>
      </c>
      <c r="E18" s="2">
        <f t="shared" si="1"/>
        <v>6</v>
      </c>
      <c r="F18" s="2" t="str">
        <f t="shared" si="2"/>
        <v>BAL</v>
      </c>
      <c r="G18">
        <v>12</v>
      </c>
      <c r="H18">
        <v>268</v>
      </c>
      <c r="I18">
        <v>1604</v>
      </c>
      <c r="J18" s="11">
        <f t="shared" si="3"/>
        <v>133.66666666666666</v>
      </c>
      <c r="K18">
        <v>6</v>
      </c>
      <c r="L18">
        <v>73</v>
      </c>
      <c r="M18">
        <v>14</v>
      </c>
      <c r="N18">
        <v>0</v>
      </c>
      <c r="O18">
        <v>54</v>
      </c>
      <c r="P18">
        <v>330</v>
      </c>
      <c r="Q18" s="11">
        <f t="shared" si="4"/>
        <v>27.5</v>
      </c>
      <c r="R18">
        <v>6.1</v>
      </c>
      <c r="S18">
        <v>34</v>
      </c>
      <c r="T18">
        <v>4</v>
      </c>
      <c r="U18" s="7">
        <f t="shared" si="5"/>
        <v>27.366666666666664</v>
      </c>
      <c r="V18" s="8">
        <v>63</v>
      </c>
      <c r="W18" s="8">
        <v>74</v>
      </c>
      <c r="X18" s="8">
        <v>20</v>
      </c>
      <c r="Y18" s="8">
        <v>12</v>
      </c>
      <c r="Z18" s="8">
        <v>39</v>
      </c>
      <c r="AA18" s="8">
        <v>46</v>
      </c>
      <c r="AB18" s="8">
        <v>43</v>
      </c>
      <c r="AC18" s="6">
        <f>VLOOKUP(F18,vac_opp, 2, FALSE)</f>
        <v>49</v>
      </c>
      <c r="AD18" s="6">
        <f>VLOOKUP(F18,vac_opp, 3, FALSE)</f>
        <v>9</v>
      </c>
      <c r="AE18" s="5">
        <v>36563</v>
      </c>
      <c r="AF18" s="5">
        <v>44679</v>
      </c>
      <c r="AG18" s="7">
        <f t="shared" si="6"/>
        <v>22.220871520322678</v>
      </c>
      <c r="AH18" s="6">
        <v>68</v>
      </c>
      <c r="AI18" s="9">
        <v>194</v>
      </c>
      <c r="AJ18" s="9">
        <v>19.600000000000001</v>
      </c>
      <c r="AK18" s="6"/>
    </row>
    <row r="19" spans="1:37" x14ac:dyDescent="0.25">
      <c r="A19" t="s">
        <v>94</v>
      </c>
      <c r="B19" t="s">
        <v>95</v>
      </c>
      <c r="C19" t="str">
        <f>VLOOKUP(B19, team_conf, 2, FALSE)</f>
        <v>Conference USA</v>
      </c>
      <c r="D19" s="2" t="str">
        <f t="shared" si="0"/>
        <v>Undrafted</v>
      </c>
      <c r="E19" s="2" t="str">
        <f t="shared" si="1"/>
        <v>Undrafted</v>
      </c>
      <c r="F19" s="2" t="s">
        <v>222</v>
      </c>
      <c r="G19">
        <v>13</v>
      </c>
      <c r="H19">
        <v>299</v>
      </c>
      <c r="I19">
        <v>1479</v>
      </c>
      <c r="J19" s="11">
        <f t="shared" si="3"/>
        <v>113.76923076923077</v>
      </c>
      <c r="K19">
        <v>4.9000000000000004</v>
      </c>
      <c r="L19">
        <v>81</v>
      </c>
      <c r="M19">
        <v>15</v>
      </c>
      <c r="N19">
        <v>0</v>
      </c>
      <c r="O19">
        <v>22</v>
      </c>
      <c r="P19">
        <v>184</v>
      </c>
      <c r="Q19" s="11">
        <f t="shared" si="4"/>
        <v>14.153846153846153</v>
      </c>
      <c r="R19">
        <v>8.4</v>
      </c>
      <c r="S19">
        <v>21</v>
      </c>
      <c r="T19">
        <v>0</v>
      </c>
      <c r="U19" s="7">
        <f t="shared" si="5"/>
        <v>20.561538461538461</v>
      </c>
      <c r="V19" s="8">
        <v>57.999999999999993</v>
      </c>
      <c r="W19" s="8">
        <v>62</v>
      </c>
      <c r="X19" s="8">
        <v>8</v>
      </c>
      <c r="Y19" s="8">
        <v>6</v>
      </c>
      <c r="Z19" s="8">
        <v>28.999999999999996</v>
      </c>
      <c r="AA19" s="8">
        <v>41</v>
      </c>
      <c r="AB19" s="8">
        <v>28.000000000000004</v>
      </c>
      <c r="AC19" s="6">
        <f>VLOOKUP(F19,vac_opp, 2, FALSE)</f>
        <v>15</v>
      </c>
      <c r="AD19" s="6">
        <f>VLOOKUP(F19,vac_opp, 3, FALSE)</f>
        <v>4</v>
      </c>
      <c r="AE19" s="5">
        <v>36779</v>
      </c>
      <c r="AF19" s="5">
        <v>44679</v>
      </c>
      <c r="AG19" s="7">
        <f t="shared" si="6"/>
        <v>21.629483121063227</v>
      </c>
      <c r="AH19" s="6">
        <v>69</v>
      </c>
      <c r="AI19" s="9">
        <v>205</v>
      </c>
      <c r="AJ19" s="9">
        <v>19</v>
      </c>
      <c r="AK19" s="6"/>
    </row>
    <row r="20" spans="1:37" x14ac:dyDescent="0.25">
      <c r="A20" t="s">
        <v>98</v>
      </c>
      <c r="B20" t="s">
        <v>99</v>
      </c>
      <c r="C20" t="str">
        <f>VLOOKUP(B20, team_conf, 2, FALSE)</f>
        <v>Conference USA</v>
      </c>
      <c r="D20" s="2" t="str">
        <f t="shared" si="0"/>
        <v>Undrafted</v>
      </c>
      <c r="E20" s="2" t="str">
        <f t="shared" si="1"/>
        <v>Undrafted</v>
      </c>
      <c r="F20" s="2" t="s">
        <v>124</v>
      </c>
      <c r="G20">
        <v>9</v>
      </c>
      <c r="H20">
        <v>129</v>
      </c>
      <c r="I20">
        <v>682</v>
      </c>
      <c r="J20" s="11">
        <f t="shared" si="3"/>
        <v>75.777777777777771</v>
      </c>
      <c r="K20">
        <v>5.3</v>
      </c>
      <c r="L20">
        <v>68</v>
      </c>
      <c r="M20">
        <v>6</v>
      </c>
      <c r="N20">
        <v>2</v>
      </c>
      <c r="O20">
        <v>10</v>
      </c>
      <c r="P20">
        <v>83</v>
      </c>
      <c r="Q20" s="11">
        <f t="shared" si="4"/>
        <v>9.2222222222222214</v>
      </c>
      <c r="R20">
        <v>8.3000000000000007</v>
      </c>
      <c r="S20">
        <v>20</v>
      </c>
      <c r="T20">
        <v>0</v>
      </c>
      <c r="U20" s="7">
        <f t="shared" si="5"/>
        <v>12.611111111111111</v>
      </c>
      <c r="V20" s="8">
        <v>46</v>
      </c>
      <c r="W20" s="8">
        <v>74</v>
      </c>
      <c r="X20" s="8">
        <v>7.0000000000000009</v>
      </c>
      <c r="Y20" s="8">
        <v>3</v>
      </c>
      <c r="Z20" s="8">
        <v>23</v>
      </c>
      <c r="AA20" s="8">
        <v>32</v>
      </c>
      <c r="AB20" s="8">
        <v>24</v>
      </c>
      <c r="AC20" s="6">
        <f>VLOOKUP(F20,vac_opp, 2, FALSE)</f>
        <v>6</v>
      </c>
      <c r="AD20" s="6">
        <f>VLOOKUP(F20,vac_opp, 3, FALSE)</f>
        <v>1</v>
      </c>
      <c r="AE20" s="5">
        <v>36313</v>
      </c>
      <c r="AF20" s="5">
        <v>44679</v>
      </c>
      <c r="AG20" s="7">
        <f t="shared" si="6"/>
        <v>22.905348834280375</v>
      </c>
      <c r="AH20" s="6">
        <v>74</v>
      </c>
      <c r="AI20" s="9">
        <v>215</v>
      </c>
      <c r="AJ20" s="9">
        <v>21.3</v>
      </c>
      <c r="AK20" s="6"/>
    </row>
    <row r="21" spans="1:37" x14ac:dyDescent="0.25">
      <c r="A21" t="s">
        <v>100</v>
      </c>
      <c r="B21" t="s">
        <v>101</v>
      </c>
      <c r="C21" t="str">
        <f>VLOOKUP(B21, team_conf, 2, FALSE)</f>
        <v>Pac-12</v>
      </c>
      <c r="D21" s="2" t="str">
        <f t="shared" si="0"/>
        <v>Undrafted</v>
      </c>
      <c r="E21" s="2" t="str">
        <f t="shared" si="1"/>
        <v>Undrafted</v>
      </c>
      <c r="F21" s="2" t="s">
        <v>124</v>
      </c>
      <c r="G21">
        <v>12</v>
      </c>
      <c r="H21">
        <v>160</v>
      </c>
      <c r="I21">
        <v>880</v>
      </c>
      <c r="J21" s="11">
        <f t="shared" si="3"/>
        <v>73.333333333333329</v>
      </c>
      <c r="K21">
        <v>5.5</v>
      </c>
      <c r="L21">
        <v>64</v>
      </c>
      <c r="M21">
        <v>12</v>
      </c>
      <c r="N21">
        <v>0</v>
      </c>
      <c r="O21">
        <v>16</v>
      </c>
      <c r="P21">
        <v>156</v>
      </c>
      <c r="Q21" s="11">
        <f t="shared" si="4"/>
        <v>13</v>
      </c>
      <c r="R21">
        <v>9.8000000000000007</v>
      </c>
      <c r="S21">
        <v>23</v>
      </c>
      <c r="T21">
        <v>0</v>
      </c>
      <c r="U21" s="7">
        <f t="shared" si="5"/>
        <v>15.299999999999999</v>
      </c>
      <c r="V21" s="8">
        <v>43</v>
      </c>
      <c r="W21" s="8">
        <v>60</v>
      </c>
      <c r="X21" s="8">
        <v>6</v>
      </c>
      <c r="Y21" s="8">
        <v>5</v>
      </c>
      <c r="Z21" s="8">
        <v>23</v>
      </c>
      <c r="AA21" s="8">
        <v>28.000000000000004</v>
      </c>
      <c r="AB21" s="8">
        <v>25</v>
      </c>
      <c r="AC21" s="6">
        <f>VLOOKUP(F21,vac_opp, 2, FALSE)</f>
        <v>6</v>
      </c>
      <c r="AD21" s="6">
        <f>VLOOKUP(F21,vac_opp, 3, FALSE)</f>
        <v>1</v>
      </c>
      <c r="AE21" s="5">
        <v>36639</v>
      </c>
      <c r="AF21" s="5">
        <v>44679</v>
      </c>
      <c r="AG21" s="7">
        <f t="shared" si="6"/>
        <v>22.012790416879536</v>
      </c>
      <c r="AH21" s="6">
        <v>70</v>
      </c>
      <c r="AI21" s="9">
        <v>205</v>
      </c>
      <c r="AJ21" s="9">
        <v>19.399999999999999</v>
      </c>
      <c r="AK21" s="6"/>
    </row>
    <row r="22" spans="1:37" x14ac:dyDescent="0.25">
      <c r="A22" t="s">
        <v>103</v>
      </c>
      <c r="B22" t="s">
        <v>48</v>
      </c>
      <c r="C22" t="str">
        <f>VLOOKUP(B22, team_conf, 2, FALSE)</f>
        <v>SEC</v>
      </c>
      <c r="D22" s="2" t="str">
        <f t="shared" si="0"/>
        <v>Undrafted</v>
      </c>
      <c r="E22" s="2" t="str">
        <f t="shared" si="1"/>
        <v>Undrafted</v>
      </c>
      <c r="F22" s="2" t="s">
        <v>125</v>
      </c>
      <c r="G22">
        <v>12</v>
      </c>
      <c r="H22">
        <v>133</v>
      </c>
      <c r="I22">
        <v>768</v>
      </c>
      <c r="J22" s="11">
        <f t="shared" si="3"/>
        <v>64</v>
      </c>
      <c r="K22">
        <v>5.8</v>
      </c>
      <c r="L22">
        <v>70</v>
      </c>
      <c r="M22">
        <v>5</v>
      </c>
      <c r="N22">
        <v>1</v>
      </c>
      <c r="O22">
        <v>32</v>
      </c>
      <c r="P22">
        <v>218</v>
      </c>
      <c r="Q22" s="11">
        <f t="shared" si="4"/>
        <v>18.166666666666668</v>
      </c>
      <c r="R22">
        <v>6.8</v>
      </c>
      <c r="S22">
        <v>22</v>
      </c>
      <c r="T22">
        <v>2</v>
      </c>
      <c r="U22" s="7">
        <f t="shared" si="5"/>
        <v>12.883333333333333</v>
      </c>
      <c r="V22" s="8">
        <v>24</v>
      </c>
      <c r="W22" s="8">
        <v>28.999999999999996</v>
      </c>
      <c r="X22" s="8">
        <v>12</v>
      </c>
      <c r="Y22" s="8">
        <v>7.0000000000000009</v>
      </c>
      <c r="Z22" s="8">
        <v>17</v>
      </c>
      <c r="AA22" s="8">
        <v>20</v>
      </c>
      <c r="AB22" s="8">
        <v>15</v>
      </c>
      <c r="AC22" s="6">
        <f>VLOOKUP(F22,vac_opp, 2, FALSE)</f>
        <v>36</v>
      </c>
      <c r="AD22" s="6">
        <f>VLOOKUP(F22,vac_opp, 3, FALSE)</f>
        <v>12</v>
      </c>
      <c r="AE22" s="5">
        <v>36757</v>
      </c>
      <c r="AF22" s="5">
        <v>44679</v>
      </c>
      <c r="AG22" s="7">
        <f t="shared" si="6"/>
        <v>21.689717124691505</v>
      </c>
      <c r="AH22" s="6">
        <v>69</v>
      </c>
      <c r="AI22" s="9">
        <v>185</v>
      </c>
      <c r="AJ22" s="6">
        <v>19</v>
      </c>
      <c r="AK22" s="6"/>
    </row>
    <row r="23" spans="1:37" x14ac:dyDescent="0.25">
      <c r="AF23" s="5"/>
      <c r="AG23" s="5"/>
    </row>
    <row r="24" spans="1:37" x14ac:dyDescent="0.25">
      <c r="AF24" s="5"/>
      <c r="AG24" s="5"/>
    </row>
    <row r="25" spans="1:37" x14ac:dyDescent="0.25">
      <c r="AF25" s="5"/>
      <c r="AG25" s="5"/>
    </row>
    <row r="26" spans="1:37" x14ac:dyDescent="0.25">
      <c r="AF26" s="5"/>
      <c r="AG26" s="5"/>
    </row>
    <row r="27" spans="1:37" x14ac:dyDescent="0.25">
      <c r="AF27" s="5"/>
      <c r="AG27" s="5"/>
    </row>
    <row r="28" spans="1:37" x14ac:dyDescent="0.25">
      <c r="AF28" s="5"/>
      <c r="AG28" s="5"/>
    </row>
    <row r="29" spans="1:37" x14ac:dyDescent="0.25">
      <c r="AF29" s="5"/>
      <c r="AG29" s="5"/>
    </row>
    <row r="30" spans="1:37" x14ac:dyDescent="0.25">
      <c r="AF30" s="5"/>
      <c r="AG30" s="5"/>
    </row>
    <row r="31" spans="1:37" x14ac:dyDescent="0.25">
      <c r="AF31" s="5"/>
      <c r="AG31" s="5"/>
    </row>
    <row r="32" spans="1:37" x14ac:dyDescent="0.25">
      <c r="AF32" s="5"/>
      <c r="AG32" s="5"/>
    </row>
    <row r="33" spans="32:33" x14ac:dyDescent="0.25">
      <c r="AF33" s="5"/>
      <c r="AG33" s="5"/>
    </row>
    <row r="34" spans="32:33" x14ac:dyDescent="0.25">
      <c r="AG34" s="5"/>
    </row>
    <row r="35" spans="32:33" x14ac:dyDescent="0.25">
      <c r="AG35" s="5"/>
    </row>
    <row r="36" spans="32:33" x14ac:dyDescent="0.25">
      <c r="AG36" s="5"/>
    </row>
    <row r="37" spans="32:33" x14ac:dyDescent="0.25">
      <c r="AG37" s="5"/>
    </row>
    <row r="38" spans="32:33" x14ac:dyDescent="0.25">
      <c r="AG38" s="5"/>
    </row>
  </sheetData>
  <sortState xmlns:xlrd2="http://schemas.microsoft.com/office/spreadsheetml/2017/richdata2" ref="A2:AK22">
    <sortCondition ref="D2:D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243DE-FE8F-4213-B98E-D6AAD8653227}">
  <sheetPr codeName="Sheet3"/>
  <dimension ref="A1:AH42"/>
  <sheetViews>
    <sheetView zoomScale="70" zoomScaleNormal="70" workbookViewId="0">
      <pane xSplit="1" topLeftCell="R1" activePane="topRight" state="frozen"/>
      <selection pane="topRight" activeCell="AF2" sqref="AF2"/>
    </sheetView>
  </sheetViews>
  <sheetFormatPr defaultColWidth="14.42578125" defaultRowHeight="15" x14ac:dyDescent="0.25"/>
  <cols>
    <col min="1" max="1" width="20" bestFit="1" customWidth="1"/>
    <col min="10" max="10" width="16.7109375" bestFit="1" customWidth="1"/>
  </cols>
  <sheetData>
    <row r="1" spans="1:34" s="2" customFormat="1" x14ac:dyDescent="0.25">
      <c r="A1" s="1" t="s">
        <v>0</v>
      </c>
      <c r="B1" s="1" t="s">
        <v>1</v>
      </c>
      <c r="C1" s="1" t="s">
        <v>438</v>
      </c>
      <c r="D1" s="1" t="s">
        <v>2</v>
      </c>
      <c r="E1" s="1" t="s">
        <v>59</v>
      </c>
      <c r="F1" s="1" t="s">
        <v>3</v>
      </c>
      <c r="G1" s="1" t="s">
        <v>4</v>
      </c>
      <c r="H1" s="1" t="s">
        <v>27</v>
      </c>
      <c r="I1" s="1" t="s">
        <v>28</v>
      </c>
      <c r="J1" s="1" t="s">
        <v>529</v>
      </c>
      <c r="K1" s="1" t="s">
        <v>29</v>
      </c>
      <c r="L1" s="1" t="s">
        <v>41</v>
      </c>
      <c r="M1" s="1" t="s">
        <v>30</v>
      </c>
      <c r="N1" s="1" t="s">
        <v>24</v>
      </c>
      <c r="O1" s="1" t="s">
        <v>15</v>
      </c>
      <c r="P1" s="1" t="s">
        <v>16</v>
      </c>
      <c r="Q1" s="1" t="s">
        <v>25</v>
      </c>
      <c r="R1" s="1" t="s">
        <v>26</v>
      </c>
      <c r="S1" s="1" t="s">
        <v>18</v>
      </c>
      <c r="T1" s="1" t="s">
        <v>437</v>
      </c>
      <c r="U1" s="1" t="s">
        <v>33</v>
      </c>
      <c r="V1" s="1" t="s">
        <v>34</v>
      </c>
      <c r="W1" s="1" t="s">
        <v>42</v>
      </c>
      <c r="X1" s="1" t="s">
        <v>37</v>
      </c>
      <c r="Y1" s="1" t="s">
        <v>39</v>
      </c>
      <c r="Z1" s="1" t="s">
        <v>19</v>
      </c>
      <c r="AA1" s="1" t="s">
        <v>61</v>
      </c>
      <c r="AB1" s="1" t="s">
        <v>20</v>
      </c>
      <c r="AC1" s="1" t="s">
        <v>21</v>
      </c>
      <c r="AD1" s="1" t="s">
        <v>22</v>
      </c>
      <c r="AE1" s="1" t="s">
        <v>40</v>
      </c>
      <c r="AF1" s="1" t="s">
        <v>532</v>
      </c>
    </row>
    <row r="2" spans="1:34" x14ac:dyDescent="0.25">
      <c r="A2" t="s">
        <v>147</v>
      </c>
      <c r="B2" t="s">
        <v>394</v>
      </c>
      <c r="C2" t="str">
        <f>VLOOKUP(B2, team_conf, 2, FALSE)</f>
        <v>Pac-12</v>
      </c>
      <c r="D2">
        <f t="shared" ref="D2:D32" si="0">IF(ISNA(VLOOKUP($A2,picks,3,FALSE)),"Undrafted",VLOOKUP($A2,picks,3,FALSE))</f>
        <v>8</v>
      </c>
      <c r="E2">
        <f t="shared" ref="E2:E32" si="1">IF(ISNA(VLOOKUP($A2,picks,2,FALSE)),"Undrafted",VLOOKUP($A2,picks,2,FALSE))</f>
        <v>1</v>
      </c>
      <c r="F2" t="str">
        <f t="shared" ref="F2:F28" si="2">IF(ISNA(VLOOKUP($A2,picks,4,FALSE)),"Undrafted",VLOOKUP($A2,picks,4,FALSE))</f>
        <v>ATL</v>
      </c>
      <c r="G2">
        <v>8</v>
      </c>
      <c r="H2">
        <v>88</v>
      </c>
      <c r="I2">
        <v>1084</v>
      </c>
      <c r="J2" s="11">
        <f>I2/G2</f>
        <v>135.5</v>
      </c>
      <c r="K2">
        <v>12.3</v>
      </c>
      <c r="L2">
        <v>44</v>
      </c>
      <c r="M2">
        <v>7</v>
      </c>
      <c r="N2">
        <v>1</v>
      </c>
      <c r="O2">
        <v>2</v>
      </c>
      <c r="P2">
        <v>2</v>
      </c>
      <c r="Q2">
        <v>2</v>
      </c>
      <c r="R2">
        <v>0</v>
      </c>
      <c r="S2">
        <v>0</v>
      </c>
      <c r="T2" s="7">
        <f>(H2*0.5+I2/10+M2*6+O2/10+R2*6-S2*2)/G2</f>
        <v>24.324999999999999</v>
      </c>
      <c r="U2" s="8">
        <v>45</v>
      </c>
      <c r="V2" s="8">
        <v>49</v>
      </c>
      <c r="W2" s="8">
        <v>54</v>
      </c>
      <c r="X2" s="8">
        <v>51</v>
      </c>
      <c r="Y2" s="6">
        <f>VLOOKUP(F2,vac_opp,4,FALSE)</f>
        <v>26</v>
      </c>
      <c r="Z2" s="5">
        <v>37096</v>
      </c>
      <c r="AA2" s="5">
        <v>44679</v>
      </c>
      <c r="AB2" s="7">
        <f>(AA2-Z2)/365</f>
        <v>20.775342465753425</v>
      </c>
      <c r="AC2" s="6">
        <v>77</v>
      </c>
      <c r="AD2" s="6">
        <v>210</v>
      </c>
      <c r="AE2" s="6">
        <v>18.100000000000001</v>
      </c>
      <c r="AF2" s="6"/>
      <c r="AG2" s="6"/>
      <c r="AH2" s="6"/>
    </row>
    <row r="3" spans="1:34" x14ac:dyDescent="0.25">
      <c r="A3" t="s">
        <v>149</v>
      </c>
      <c r="B3" t="s">
        <v>392</v>
      </c>
      <c r="C3" t="str">
        <f>VLOOKUP(B3, team_conf, 2, FALSE)</f>
        <v>Big Ten</v>
      </c>
      <c r="D3">
        <f t="shared" si="0"/>
        <v>10</v>
      </c>
      <c r="E3">
        <f t="shared" si="1"/>
        <v>1</v>
      </c>
      <c r="F3" t="str">
        <f t="shared" si="2"/>
        <v>NYJ</v>
      </c>
      <c r="G3">
        <v>11</v>
      </c>
      <c r="H3">
        <v>70</v>
      </c>
      <c r="I3">
        <v>1058</v>
      </c>
      <c r="J3" s="11">
        <f t="shared" ref="J3:J32" si="3">I3/G3</f>
        <v>96.181818181818187</v>
      </c>
      <c r="K3">
        <v>15.1</v>
      </c>
      <c r="L3">
        <v>77</v>
      </c>
      <c r="M3">
        <v>12</v>
      </c>
      <c r="N3">
        <v>4</v>
      </c>
      <c r="O3">
        <v>76</v>
      </c>
      <c r="P3">
        <v>19</v>
      </c>
      <c r="Q3">
        <v>51</v>
      </c>
      <c r="R3">
        <v>1</v>
      </c>
      <c r="S3">
        <v>0</v>
      </c>
      <c r="T3" s="7">
        <f t="shared" ref="T3:T32" si="4">(H3*0.5+I3/10+M3*6+O3/10+R3*6-S3*2)/G3</f>
        <v>20.581818181818182</v>
      </c>
      <c r="U3" s="8">
        <v>24</v>
      </c>
      <c r="V3" s="8">
        <v>25</v>
      </c>
      <c r="W3" s="8">
        <v>31</v>
      </c>
      <c r="X3" s="8">
        <v>28.000000000000004</v>
      </c>
      <c r="Y3" s="6">
        <f>VLOOKUP(F3,vac_opp,4,FALSE)</f>
        <v>21</v>
      </c>
      <c r="Z3" s="5">
        <v>36729</v>
      </c>
      <c r="AA3" s="5">
        <v>44679</v>
      </c>
      <c r="AB3" s="7">
        <f t="shared" ref="AB3:AB32" si="5">(AA3-Z3)/365</f>
        <v>21.780821917808218</v>
      </c>
      <c r="AC3" s="6">
        <v>72</v>
      </c>
      <c r="AD3" s="6">
        <v>188</v>
      </c>
      <c r="AE3" s="6">
        <v>20.100000000000001</v>
      </c>
      <c r="AF3" s="6"/>
      <c r="AG3" s="6"/>
      <c r="AH3" s="6"/>
    </row>
    <row r="4" spans="1:34" x14ac:dyDescent="0.25">
      <c r="A4" t="s">
        <v>150</v>
      </c>
      <c r="B4" t="s">
        <v>392</v>
      </c>
      <c r="C4" t="str">
        <f>VLOOKUP(B4, team_conf, 2, FALSE)</f>
        <v>Big Ten</v>
      </c>
      <c r="D4">
        <f t="shared" si="0"/>
        <v>11</v>
      </c>
      <c r="E4">
        <f t="shared" si="1"/>
        <v>1</v>
      </c>
      <c r="F4" t="str">
        <f t="shared" si="2"/>
        <v>NO</v>
      </c>
      <c r="G4">
        <v>11</v>
      </c>
      <c r="H4">
        <v>65</v>
      </c>
      <c r="I4">
        <v>936</v>
      </c>
      <c r="J4" s="11">
        <f t="shared" si="3"/>
        <v>85.090909090909093</v>
      </c>
      <c r="K4">
        <v>14.4</v>
      </c>
      <c r="L4">
        <v>61</v>
      </c>
      <c r="M4">
        <v>13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s="7">
        <f t="shared" si="4"/>
        <v>18.554545454545455</v>
      </c>
      <c r="U4" s="8">
        <v>22</v>
      </c>
      <c r="V4" s="8">
        <v>22</v>
      </c>
      <c r="W4" s="8">
        <v>33</v>
      </c>
      <c r="X4" s="8">
        <v>27</v>
      </c>
      <c r="Y4" s="6">
        <f>VLOOKUP(F4,vac_opp,4,FALSE)</f>
        <v>13</v>
      </c>
      <c r="Z4" s="5">
        <v>36704</v>
      </c>
      <c r="AA4" s="5">
        <v>44679</v>
      </c>
      <c r="AB4" s="7">
        <f t="shared" si="5"/>
        <v>21.849315068493151</v>
      </c>
      <c r="AC4" s="6">
        <v>73</v>
      </c>
      <c r="AD4" s="6">
        <v>189</v>
      </c>
      <c r="AE4" s="6">
        <v>19.2</v>
      </c>
      <c r="AF4" s="6"/>
      <c r="AG4" s="6"/>
      <c r="AH4" s="6"/>
    </row>
    <row r="5" spans="1:34" x14ac:dyDescent="0.25">
      <c r="A5" t="s">
        <v>151</v>
      </c>
      <c r="B5" t="s">
        <v>81</v>
      </c>
      <c r="C5" t="str">
        <f>VLOOKUP(B5, team_conf, 2, FALSE)</f>
        <v>SEC</v>
      </c>
      <c r="D5">
        <f t="shared" si="0"/>
        <v>12</v>
      </c>
      <c r="E5">
        <f t="shared" si="1"/>
        <v>1</v>
      </c>
      <c r="F5" t="str">
        <f t="shared" si="2"/>
        <v>DET</v>
      </c>
      <c r="G5">
        <v>15</v>
      </c>
      <c r="H5">
        <v>79</v>
      </c>
      <c r="I5">
        <v>1572</v>
      </c>
      <c r="J5" s="11">
        <f t="shared" si="3"/>
        <v>104.8</v>
      </c>
      <c r="K5">
        <v>19.899999999999999</v>
      </c>
      <c r="L5">
        <v>94</v>
      </c>
      <c r="M5">
        <v>15</v>
      </c>
      <c r="N5">
        <v>3</v>
      </c>
      <c r="O5">
        <v>23</v>
      </c>
      <c r="P5">
        <v>7.7</v>
      </c>
      <c r="Q5">
        <v>18</v>
      </c>
      <c r="R5">
        <v>0</v>
      </c>
      <c r="S5">
        <v>2</v>
      </c>
      <c r="T5" s="7">
        <f t="shared" si="4"/>
        <v>19</v>
      </c>
      <c r="U5" s="8">
        <v>21</v>
      </c>
      <c r="V5" s="8">
        <v>31</v>
      </c>
      <c r="W5" s="8">
        <v>31</v>
      </c>
      <c r="X5" s="8">
        <v>31</v>
      </c>
      <c r="Y5" s="6">
        <f>VLOOKUP(F5,vac_opp,4,FALSE)</f>
        <v>5</v>
      </c>
      <c r="Z5" s="5">
        <v>36976</v>
      </c>
      <c r="AA5" s="5">
        <v>44679</v>
      </c>
      <c r="AB5" s="7">
        <f t="shared" si="5"/>
        <v>21.104109589041094</v>
      </c>
      <c r="AC5" s="6">
        <v>74</v>
      </c>
      <c r="AD5" s="6">
        <v>189</v>
      </c>
      <c r="AE5" s="6">
        <v>20.399999999999999</v>
      </c>
      <c r="AF5" s="6"/>
      <c r="AG5" s="6"/>
      <c r="AH5" s="6"/>
    </row>
    <row r="6" spans="1:34" x14ac:dyDescent="0.25">
      <c r="A6" t="s">
        <v>155</v>
      </c>
      <c r="B6" t="s">
        <v>396</v>
      </c>
      <c r="C6" t="str">
        <f>VLOOKUP(B6, team_conf, 2, FALSE)</f>
        <v>Big Ten</v>
      </c>
      <c r="D6">
        <f t="shared" si="0"/>
        <v>16</v>
      </c>
      <c r="E6">
        <f t="shared" si="1"/>
        <v>1</v>
      </c>
      <c r="F6" t="str">
        <f t="shared" si="2"/>
        <v>WAS</v>
      </c>
      <c r="G6">
        <v>12</v>
      </c>
      <c r="H6">
        <v>91</v>
      </c>
      <c r="I6">
        <v>1182</v>
      </c>
      <c r="J6" s="11">
        <f t="shared" si="3"/>
        <v>98.5</v>
      </c>
      <c r="K6">
        <v>13</v>
      </c>
      <c r="L6">
        <v>86</v>
      </c>
      <c r="M6">
        <v>12</v>
      </c>
      <c r="N6">
        <v>6</v>
      </c>
      <c r="O6">
        <v>18</v>
      </c>
      <c r="P6">
        <v>3</v>
      </c>
      <c r="Q6">
        <v>7</v>
      </c>
      <c r="R6">
        <v>1</v>
      </c>
      <c r="S6">
        <v>1</v>
      </c>
      <c r="T6" s="7">
        <f t="shared" si="4"/>
        <v>20.125</v>
      </c>
      <c r="U6" s="8">
        <v>34</v>
      </c>
      <c r="V6" s="8">
        <v>37</v>
      </c>
      <c r="W6" s="8">
        <v>52</v>
      </c>
      <c r="X6" s="8">
        <v>44</v>
      </c>
      <c r="Y6" s="6">
        <f>VLOOKUP(F6,vac_opp,4,FALSE)</f>
        <v>20</v>
      </c>
      <c r="Z6" s="5">
        <v>36607</v>
      </c>
      <c r="AA6" s="5">
        <v>44679</v>
      </c>
      <c r="AB6" s="7">
        <f t="shared" si="5"/>
        <v>22.115068493150684</v>
      </c>
      <c r="AC6" s="6">
        <v>71</v>
      </c>
      <c r="AD6" s="6">
        <v>184</v>
      </c>
      <c r="AE6" s="6">
        <v>20.5</v>
      </c>
      <c r="AF6" s="6"/>
      <c r="AG6" s="6"/>
      <c r="AH6" s="6"/>
    </row>
    <row r="7" spans="1:34" x14ac:dyDescent="0.25">
      <c r="A7" t="s">
        <v>157</v>
      </c>
      <c r="B7" t="s">
        <v>393</v>
      </c>
      <c r="C7" t="str">
        <f>VLOOKUP(B7, team_conf, 2, FALSE)</f>
        <v>SEC</v>
      </c>
      <c r="D7">
        <f t="shared" si="0"/>
        <v>18</v>
      </c>
      <c r="E7">
        <f t="shared" si="1"/>
        <v>1</v>
      </c>
      <c r="F7" t="str">
        <f t="shared" si="2"/>
        <v>TEN</v>
      </c>
      <c r="G7">
        <v>12</v>
      </c>
      <c r="H7">
        <v>67</v>
      </c>
      <c r="I7">
        <v>1123</v>
      </c>
      <c r="J7" s="11">
        <f t="shared" si="3"/>
        <v>93.583333333333329</v>
      </c>
      <c r="K7">
        <v>16.8</v>
      </c>
      <c r="L7">
        <v>91</v>
      </c>
      <c r="M7">
        <v>11</v>
      </c>
      <c r="N7">
        <v>14</v>
      </c>
      <c r="O7">
        <v>112</v>
      </c>
      <c r="P7">
        <v>8</v>
      </c>
      <c r="Q7">
        <v>49</v>
      </c>
      <c r="R7">
        <v>1</v>
      </c>
      <c r="S7">
        <v>1</v>
      </c>
      <c r="T7" s="7">
        <f t="shared" si="4"/>
        <v>18.916666666666668</v>
      </c>
      <c r="U7" s="8">
        <v>35</v>
      </c>
      <c r="V7" s="8">
        <v>44</v>
      </c>
      <c r="W7" s="8">
        <v>54</v>
      </c>
      <c r="X7" s="8">
        <v>48</v>
      </c>
      <c r="Y7" s="6">
        <f>VLOOKUP(F7,vac_opp,4,FALSE)</f>
        <v>43</v>
      </c>
      <c r="Z7" s="5">
        <v>36608</v>
      </c>
      <c r="AA7" s="5">
        <v>44679</v>
      </c>
      <c r="AB7" s="7">
        <f t="shared" si="5"/>
        <v>22.112328767123287</v>
      </c>
      <c r="AC7" s="6">
        <v>75</v>
      </c>
      <c r="AD7" s="6">
        <v>225</v>
      </c>
      <c r="AE7" s="6">
        <v>20.5</v>
      </c>
      <c r="AF7" s="6"/>
      <c r="AG7" s="6"/>
      <c r="AH7" s="6"/>
    </row>
    <row r="8" spans="1:34" x14ac:dyDescent="0.25">
      <c r="A8" t="s">
        <v>172</v>
      </c>
      <c r="B8" t="s">
        <v>398</v>
      </c>
      <c r="C8" t="s">
        <v>527</v>
      </c>
      <c r="D8">
        <f t="shared" si="0"/>
        <v>34</v>
      </c>
      <c r="E8">
        <f t="shared" si="1"/>
        <v>2</v>
      </c>
      <c r="F8" t="str">
        <f t="shared" si="2"/>
        <v>GB</v>
      </c>
      <c r="G8">
        <v>12</v>
      </c>
      <c r="H8">
        <v>43</v>
      </c>
      <c r="I8">
        <v>801</v>
      </c>
      <c r="J8" s="11">
        <f t="shared" si="3"/>
        <v>66.75</v>
      </c>
      <c r="K8">
        <v>18.600000000000001</v>
      </c>
      <c r="L8">
        <v>85</v>
      </c>
      <c r="M8">
        <v>7</v>
      </c>
      <c r="N8">
        <v>15</v>
      </c>
      <c r="O8">
        <v>114</v>
      </c>
      <c r="P8">
        <v>7.6</v>
      </c>
      <c r="Q8">
        <v>43</v>
      </c>
      <c r="R8">
        <v>1</v>
      </c>
      <c r="S8">
        <v>0</v>
      </c>
      <c r="T8" s="7">
        <f t="shared" si="4"/>
        <v>13.416666666666666</v>
      </c>
      <c r="U8" s="8">
        <v>0</v>
      </c>
      <c r="V8" s="8">
        <v>0</v>
      </c>
      <c r="W8" s="8">
        <v>0</v>
      </c>
      <c r="X8" s="8">
        <v>0</v>
      </c>
      <c r="Y8" s="6">
        <f>VLOOKUP(F8,vac_opp,4,FALSE)</f>
        <v>44</v>
      </c>
      <c r="Z8" s="5">
        <v>36292</v>
      </c>
      <c r="AA8" s="5">
        <v>44679</v>
      </c>
      <c r="AB8" s="7">
        <f t="shared" si="5"/>
        <v>22.978082191780821</v>
      </c>
      <c r="AC8" s="6">
        <v>77</v>
      </c>
      <c r="AD8" s="6">
        <v>208</v>
      </c>
      <c r="AE8" s="6" t="s">
        <v>109</v>
      </c>
      <c r="AF8" s="6"/>
      <c r="AG8" s="6"/>
      <c r="AH8" s="6"/>
    </row>
    <row r="9" spans="1:34" x14ac:dyDescent="0.25">
      <c r="A9" t="s">
        <v>179</v>
      </c>
      <c r="B9" t="s">
        <v>403</v>
      </c>
      <c r="C9" t="str">
        <f>VLOOKUP(B9, team_conf, 2, FALSE)</f>
        <v>SEC</v>
      </c>
      <c r="D9">
        <f t="shared" si="0"/>
        <v>43</v>
      </c>
      <c r="E9">
        <f t="shared" si="1"/>
        <v>2</v>
      </c>
      <c r="F9" t="str">
        <f t="shared" si="2"/>
        <v>NYG</v>
      </c>
      <c r="G9">
        <v>13</v>
      </c>
      <c r="H9">
        <v>104</v>
      </c>
      <c r="I9">
        <v>1334</v>
      </c>
      <c r="J9" s="11">
        <f t="shared" si="3"/>
        <v>102.61538461538461</v>
      </c>
      <c r="K9">
        <v>12.8</v>
      </c>
      <c r="L9">
        <v>79</v>
      </c>
      <c r="M9">
        <v>7</v>
      </c>
      <c r="N9">
        <v>7</v>
      </c>
      <c r="O9">
        <v>111</v>
      </c>
      <c r="P9">
        <v>15.9</v>
      </c>
      <c r="Q9">
        <v>64</v>
      </c>
      <c r="R9">
        <v>0</v>
      </c>
      <c r="S9">
        <v>1</v>
      </c>
      <c r="T9" s="7">
        <f t="shared" si="4"/>
        <v>18.192307692307693</v>
      </c>
      <c r="U9" s="8">
        <v>43</v>
      </c>
      <c r="V9" s="8">
        <v>45</v>
      </c>
      <c r="W9" s="8">
        <v>28.999999999999996</v>
      </c>
      <c r="X9" s="8">
        <v>37</v>
      </c>
      <c r="Y9" s="6">
        <f>VLOOKUP(F9,vac_opp,4,FALSE)</f>
        <v>3</v>
      </c>
      <c r="Z9" s="5">
        <v>36896</v>
      </c>
      <c r="AA9" s="5">
        <v>44679</v>
      </c>
      <c r="AB9" s="7">
        <f t="shared" si="5"/>
        <v>21.323287671232876</v>
      </c>
      <c r="AC9" s="6">
        <v>71</v>
      </c>
      <c r="AD9" s="6">
        <v>185</v>
      </c>
      <c r="AE9" s="6">
        <v>18.7</v>
      </c>
      <c r="AF9" s="6"/>
      <c r="AG9" s="6"/>
      <c r="AH9" s="6"/>
    </row>
    <row r="10" spans="1:34" x14ac:dyDescent="0.25">
      <c r="A10" t="s">
        <v>401</v>
      </c>
      <c r="B10" t="s">
        <v>81</v>
      </c>
      <c r="C10" t="str">
        <f>VLOOKUP(B10, team_conf, 2, FALSE)</f>
        <v>SEC</v>
      </c>
      <c r="D10">
        <f t="shared" si="0"/>
        <v>44</v>
      </c>
      <c r="E10">
        <f t="shared" si="1"/>
        <v>2</v>
      </c>
      <c r="F10" t="str">
        <f t="shared" si="2"/>
        <v>HOU</v>
      </c>
      <c r="G10">
        <v>13</v>
      </c>
      <c r="H10">
        <v>96</v>
      </c>
      <c r="I10">
        <v>1142</v>
      </c>
      <c r="J10" s="11">
        <f t="shared" si="3"/>
        <v>87.84615384615384</v>
      </c>
      <c r="K10">
        <v>11.9</v>
      </c>
      <c r="L10">
        <v>46</v>
      </c>
      <c r="M10">
        <v>8</v>
      </c>
      <c r="N10">
        <v>1</v>
      </c>
      <c r="O10">
        <v>8</v>
      </c>
      <c r="P10">
        <v>8</v>
      </c>
      <c r="Q10">
        <v>8</v>
      </c>
      <c r="R10">
        <v>0</v>
      </c>
      <c r="S10">
        <v>1</v>
      </c>
      <c r="T10" s="7">
        <f t="shared" si="4"/>
        <v>16.076923076923077</v>
      </c>
      <c r="U10" s="8">
        <v>28.999999999999996</v>
      </c>
      <c r="V10" s="8">
        <v>26</v>
      </c>
      <c r="W10" s="8">
        <v>19</v>
      </c>
      <c r="X10" s="8">
        <v>22</v>
      </c>
      <c r="Y10" s="6">
        <f>VLOOKUP(F10,vac_opp,4,FALSE)</f>
        <v>8</v>
      </c>
      <c r="Z10" s="5">
        <v>36725</v>
      </c>
      <c r="AA10" s="5">
        <v>44679</v>
      </c>
      <c r="AB10" s="7">
        <f t="shared" si="5"/>
        <v>21.791780821917808</v>
      </c>
      <c r="AC10" s="6">
        <v>72</v>
      </c>
      <c r="AD10" s="6">
        <v>195</v>
      </c>
      <c r="AE10" s="6">
        <v>21.1</v>
      </c>
      <c r="AF10" s="6"/>
      <c r="AG10" s="6"/>
      <c r="AH10" s="6"/>
    </row>
    <row r="11" spans="1:34" x14ac:dyDescent="0.25">
      <c r="A11" t="s">
        <v>185</v>
      </c>
      <c r="B11" t="s">
        <v>402</v>
      </c>
      <c r="C11" t="str">
        <f>VLOOKUP(B11, team_conf, 2, FALSE)</f>
        <v>Big 12</v>
      </c>
      <c r="D11">
        <f t="shared" si="0"/>
        <v>50</v>
      </c>
      <c r="E11">
        <f t="shared" si="1"/>
        <v>2</v>
      </c>
      <c r="F11" t="str">
        <f t="shared" si="2"/>
        <v>NE</v>
      </c>
      <c r="G11">
        <v>14</v>
      </c>
      <c r="H11">
        <v>62</v>
      </c>
      <c r="I11">
        <v>948</v>
      </c>
      <c r="J11" s="11">
        <f t="shared" si="3"/>
        <v>67.714285714285708</v>
      </c>
      <c r="K11">
        <v>15.3</v>
      </c>
      <c r="L11">
        <v>75</v>
      </c>
      <c r="M11">
        <v>10</v>
      </c>
      <c r="N11">
        <v>1</v>
      </c>
      <c r="O11">
        <v>-11</v>
      </c>
      <c r="P11">
        <v>-11</v>
      </c>
      <c r="Q11">
        <v>0</v>
      </c>
      <c r="R11">
        <v>0</v>
      </c>
      <c r="S11">
        <v>0</v>
      </c>
      <c r="T11" s="7">
        <f t="shared" si="4"/>
        <v>13.192857142857145</v>
      </c>
      <c r="U11" s="8">
        <v>26</v>
      </c>
      <c r="V11" s="8">
        <v>33</v>
      </c>
      <c r="W11" s="8">
        <v>42</v>
      </c>
      <c r="X11" s="8">
        <v>37</v>
      </c>
      <c r="Y11" s="6">
        <f>VLOOKUP(F11,vac_opp,4,FALSE)</f>
        <v>1</v>
      </c>
      <c r="Z11" s="5">
        <v>36745</v>
      </c>
      <c r="AA11" s="5">
        <v>44679</v>
      </c>
      <c r="AB11" s="7">
        <f t="shared" si="5"/>
        <v>21.736986301369864</v>
      </c>
      <c r="AC11" s="6">
        <v>75</v>
      </c>
      <c r="AD11" s="6">
        <v>182</v>
      </c>
      <c r="AE11" s="6" t="s">
        <v>109</v>
      </c>
      <c r="AF11" s="6"/>
      <c r="AG11" s="6"/>
      <c r="AH11" s="6"/>
    </row>
    <row r="12" spans="1:34" x14ac:dyDescent="0.25">
      <c r="A12" t="s">
        <v>187</v>
      </c>
      <c r="B12" t="s">
        <v>83</v>
      </c>
      <c r="C12" t="str">
        <f>VLOOKUP(B12, team_conf, 2, FALSE)</f>
        <v>SEC</v>
      </c>
      <c r="D12">
        <f t="shared" si="0"/>
        <v>52</v>
      </c>
      <c r="E12">
        <f t="shared" si="1"/>
        <v>2</v>
      </c>
      <c r="F12" t="str">
        <f t="shared" si="2"/>
        <v>PIT</v>
      </c>
      <c r="G12">
        <v>12</v>
      </c>
      <c r="H12">
        <v>49</v>
      </c>
      <c r="I12">
        <v>727</v>
      </c>
      <c r="J12" s="11">
        <f t="shared" si="3"/>
        <v>60.583333333333336</v>
      </c>
      <c r="K12">
        <v>14.8</v>
      </c>
      <c r="L12">
        <v>46</v>
      </c>
      <c r="M12">
        <v>8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7">
        <f t="shared" si="4"/>
        <v>12.1</v>
      </c>
      <c r="U12" s="8">
        <v>22</v>
      </c>
      <c r="V12" s="8">
        <v>27</v>
      </c>
      <c r="W12" s="8">
        <v>36</v>
      </c>
      <c r="X12" s="8">
        <v>31</v>
      </c>
      <c r="Y12" s="6">
        <f>VLOOKUP(F12,vac_opp,4,FALSE)</f>
        <v>21</v>
      </c>
      <c r="Z12" s="5">
        <v>36954</v>
      </c>
      <c r="AA12" s="5">
        <v>44679</v>
      </c>
      <c r="AB12" s="7">
        <f t="shared" si="5"/>
        <v>21.164383561643834</v>
      </c>
      <c r="AC12" s="6">
        <v>75</v>
      </c>
      <c r="AD12" s="6">
        <v>200</v>
      </c>
      <c r="AE12" s="6">
        <v>18.5</v>
      </c>
      <c r="AF12" s="6"/>
      <c r="AG12" s="6"/>
      <c r="AH12" s="6"/>
    </row>
    <row r="13" spans="1:34" x14ac:dyDescent="0.25">
      <c r="A13" t="s">
        <v>188</v>
      </c>
      <c r="B13" t="s">
        <v>50</v>
      </c>
      <c r="C13" t="str">
        <f>VLOOKUP(B13, team_conf, 2, FALSE)</f>
        <v>American Athletic</v>
      </c>
      <c r="D13">
        <f t="shared" si="0"/>
        <v>53</v>
      </c>
      <c r="E13">
        <f t="shared" si="1"/>
        <v>2</v>
      </c>
      <c r="F13" t="str">
        <f t="shared" si="2"/>
        <v>IND</v>
      </c>
      <c r="G13">
        <v>14</v>
      </c>
      <c r="H13">
        <v>52</v>
      </c>
      <c r="I13">
        <v>884</v>
      </c>
      <c r="J13" s="11">
        <f t="shared" si="3"/>
        <v>63.142857142857146</v>
      </c>
      <c r="K13">
        <v>17</v>
      </c>
      <c r="L13">
        <v>53</v>
      </c>
      <c r="M13">
        <v>8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s="7">
        <f t="shared" si="4"/>
        <v>11.6</v>
      </c>
      <c r="U13" s="8">
        <v>20</v>
      </c>
      <c r="V13" s="8">
        <v>26</v>
      </c>
      <c r="W13" s="8">
        <v>24</v>
      </c>
      <c r="X13" s="8">
        <v>25</v>
      </c>
      <c r="Y13" s="6">
        <f>VLOOKUP(F13,vac_opp,4,FALSE)</f>
        <v>26</v>
      </c>
      <c r="Z13" s="5">
        <v>36648</v>
      </c>
      <c r="AA13" s="5">
        <v>44679</v>
      </c>
      <c r="AB13" s="7">
        <f t="shared" si="5"/>
        <v>22.002739726027396</v>
      </c>
      <c r="AC13" s="6">
        <v>75</v>
      </c>
      <c r="AD13" s="6">
        <v>213</v>
      </c>
      <c r="AE13" s="6">
        <v>20.3</v>
      </c>
      <c r="AF13" s="6"/>
      <c r="AG13" s="6"/>
      <c r="AH13" s="6"/>
    </row>
    <row r="14" spans="1:34" x14ac:dyDescent="0.25">
      <c r="A14" t="s">
        <v>189</v>
      </c>
      <c r="B14" t="s">
        <v>395</v>
      </c>
      <c r="C14" t="str">
        <f>VLOOKUP(B14, team_conf, 2, FALSE)</f>
        <v>Mid-American</v>
      </c>
      <c r="D14">
        <f t="shared" si="0"/>
        <v>54</v>
      </c>
      <c r="E14">
        <f t="shared" si="1"/>
        <v>2</v>
      </c>
      <c r="F14" t="str">
        <f t="shared" si="2"/>
        <v>KC</v>
      </c>
      <c r="G14">
        <v>12</v>
      </c>
      <c r="H14">
        <v>94</v>
      </c>
      <c r="I14">
        <v>1283</v>
      </c>
      <c r="J14" s="11">
        <f t="shared" si="3"/>
        <v>106.91666666666667</v>
      </c>
      <c r="K14">
        <v>13.6</v>
      </c>
      <c r="L14">
        <v>74</v>
      </c>
      <c r="M14">
        <v>10</v>
      </c>
      <c r="N14">
        <v>1</v>
      </c>
      <c r="O14">
        <v>10</v>
      </c>
      <c r="P14">
        <v>10</v>
      </c>
      <c r="Q14">
        <v>10</v>
      </c>
      <c r="R14">
        <v>0</v>
      </c>
      <c r="S14">
        <v>0</v>
      </c>
      <c r="T14" s="7">
        <f t="shared" si="4"/>
        <v>19.691666666666666</v>
      </c>
      <c r="U14" s="8">
        <v>44</v>
      </c>
      <c r="V14" s="8">
        <v>42</v>
      </c>
      <c r="W14" s="8">
        <v>47</v>
      </c>
      <c r="X14" s="8">
        <v>44</v>
      </c>
      <c r="Y14" s="6">
        <f>VLOOKUP(F14,vac_opp,4,FALSE)</f>
        <v>41</v>
      </c>
      <c r="Z14" s="5">
        <v>36779</v>
      </c>
      <c r="AA14" s="5">
        <v>44679</v>
      </c>
      <c r="AB14" s="7">
        <f t="shared" si="5"/>
        <v>21.643835616438356</v>
      </c>
      <c r="AC14" s="6">
        <v>70</v>
      </c>
      <c r="AD14" s="6">
        <v>195</v>
      </c>
      <c r="AE14" s="6">
        <v>20</v>
      </c>
      <c r="AF14" s="6"/>
      <c r="AG14" s="6"/>
      <c r="AH14" s="6"/>
    </row>
    <row r="15" spans="1:34" x14ac:dyDescent="0.25">
      <c r="A15" t="s">
        <v>406</v>
      </c>
      <c r="B15" t="s">
        <v>407</v>
      </c>
      <c r="C15" t="str">
        <f>VLOOKUP(B15, team_conf, 2, FALSE)</f>
        <v>SEC</v>
      </c>
      <c r="D15">
        <f t="shared" si="0"/>
        <v>71</v>
      </c>
      <c r="E15">
        <f t="shared" si="1"/>
        <v>3</v>
      </c>
      <c r="F15" t="str">
        <f t="shared" si="2"/>
        <v>CHI</v>
      </c>
      <c r="G15">
        <v>13</v>
      </c>
      <c r="H15">
        <v>62</v>
      </c>
      <c r="I15">
        <v>807</v>
      </c>
      <c r="J15" s="11">
        <f t="shared" si="3"/>
        <v>62.07692307692308</v>
      </c>
      <c r="K15">
        <v>13</v>
      </c>
      <c r="L15">
        <v>72</v>
      </c>
      <c r="M15">
        <v>7</v>
      </c>
      <c r="N15">
        <v>1</v>
      </c>
      <c r="O15">
        <v>15</v>
      </c>
      <c r="P15">
        <v>15</v>
      </c>
      <c r="Q15">
        <v>15</v>
      </c>
      <c r="R15">
        <v>0</v>
      </c>
      <c r="S15">
        <v>2</v>
      </c>
      <c r="T15" s="7">
        <f t="shared" si="4"/>
        <v>11.63076923076923</v>
      </c>
      <c r="U15" s="8">
        <v>26</v>
      </c>
      <c r="V15" s="8">
        <v>24</v>
      </c>
      <c r="W15" s="8">
        <v>21</v>
      </c>
      <c r="X15" s="8">
        <v>22</v>
      </c>
      <c r="Y15" s="6">
        <f>VLOOKUP(F15,vac_opp,4,FALSE)</f>
        <v>31</v>
      </c>
      <c r="Z15" s="5">
        <v>35561</v>
      </c>
      <c r="AA15" s="5">
        <v>44679</v>
      </c>
      <c r="AB15" s="7">
        <f t="shared" si="5"/>
        <v>24.980821917808218</v>
      </c>
      <c r="AC15" s="6">
        <v>72</v>
      </c>
      <c r="AD15" s="6">
        <v>200</v>
      </c>
      <c r="AE15" s="6" t="s">
        <v>109</v>
      </c>
      <c r="AF15" s="6"/>
      <c r="AG15" s="6"/>
      <c r="AH15" s="6"/>
    </row>
    <row r="16" spans="1:34" x14ac:dyDescent="0.25">
      <c r="A16" t="s">
        <v>219</v>
      </c>
      <c r="B16" t="s">
        <v>414</v>
      </c>
      <c r="C16" t="str">
        <f>VLOOKUP(B16, team_conf, 2, FALSE)</f>
        <v>Sun Belt</v>
      </c>
      <c r="D16">
        <f t="shared" si="0"/>
        <v>88</v>
      </c>
      <c r="E16">
        <f t="shared" si="1"/>
        <v>3</v>
      </c>
      <c r="F16" t="str">
        <f t="shared" si="2"/>
        <v>DAL</v>
      </c>
      <c r="G16">
        <v>12</v>
      </c>
      <c r="H16">
        <v>82</v>
      </c>
      <c r="I16">
        <v>1474</v>
      </c>
      <c r="J16" s="11">
        <f t="shared" si="3"/>
        <v>122.83333333333333</v>
      </c>
      <c r="K16">
        <v>18</v>
      </c>
      <c r="L16">
        <v>68</v>
      </c>
      <c r="M16">
        <v>8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 s="7">
        <f t="shared" si="4"/>
        <v>19.533333333333335</v>
      </c>
      <c r="U16" s="8">
        <v>30</v>
      </c>
      <c r="V16" s="8">
        <v>48</v>
      </c>
      <c r="W16" s="8">
        <v>36</v>
      </c>
      <c r="X16" s="8">
        <v>42</v>
      </c>
      <c r="Y16" s="6">
        <f>VLOOKUP(F16,vac_opp,4,FALSE)</f>
        <v>32</v>
      </c>
      <c r="Z16" s="5">
        <v>36218</v>
      </c>
      <c r="AA16" s="5">
        <v>44679</v>
      </c>
      <c r="AB16" s="7">
        <f t="shared" si="5"/>
        <v>23.18082191780822</v>
      </c>
      <c r="AC16" s="6">
        <v>75</v>
      </c>
      <c r="AD16" s="6">
        <v>190</v>
      </c>
      <c r="AE16" s="6">
        <v>20.5</v>
      </c>
      <c r="AF16" s="6"/>
      <c r="AG16" s="6"/>
      <c r="AH16" s="6"/>
    </row>
    <row r="17" spans="1:34" x14ac:dyDescent="0.25">
      <c r="A17" t="s">
        <v>227</v>
      </c>
      <c r="B17" t="s">
        <v>397</v>
      </c>
      <c r="C17" t="str">
        <f>VLOOKUP(B17, team_conf, 2, FALSE)</f>
        <v>Big Ten</v>
      </c>
      <c r="D17">
        <f t="shared" si="0"/>
        <v>99</v>
      </c>
      <c r="E17">
        <f t="shared" si="1"/>
        <v>3</v>
      </c>
      <c r="F17" t="str">
        <f t="shared" si="2"/>
        <v>CLE</v>
      </c>
      <c r="G17">
        <v>11</v>
      </c>
      <c r="H17">
        <v>93</v>
      </c>
      <c r="I17">
        <v>1286</v>
      </c>
      <c r="J17" s="11">
        <f t="shared" si="3"/>
        <v>116.90909090909091</v>
      </c>
      <c r="K17">
        <v>13.8</v>
      </c>
      <c r="L17">
        <v>60</v>
      </c>
      <c r="M17">
        <v>6</v>
      </c>
      <c r="N17">
        <v>3</v>
      </c>
      <c r="O17">
        <v>39</v>
      </c>
      <c r="P17">
        <v>13</v>
      </c>
      <c r="Q17">
        <v>26</v>
      </c>
      <c r="R17">
        <v>0</v>
      </c>
      <c r="S17">
        <v>0</v>
      </c>
      <c r="T17" s="7">
        <f t="shared" si="4"/>
        <v>19.545454545454547</v>
      </c>
      <c r="U17" s="8">
        <v>27</v>
      </c>
      <c r="V17" s="8">
        <v>33</v>
      </c>
      <c r="W17" s="8">
        <v>20</v>
      </c>
      <c r="X17" s="8">
        <v>26</v>
      </c>
      <c r="Y17" s="6">
        <f>VLOOKUP(F17,vac_opp,4,FALSE)</f>
        <v>27</v>
      </c>
      <c r="Z17" s="5">
        <v>36874</v>
      </c>
      <c r="AA17" s="5">
        <v>44679</v>
      </c>
      <c r="AB17" s="7">
        <f t="shared" si="5"/>
        <v>21.383561643835616</v>
      </c>
      <c r="AC17" s="6">
        <v>74</v>
      </c>
      <c r="AD17" s="6">
        <v>205</v>
      </c>
      <c r="AE17" s="6">
        <v>18.7</v>
      </c>
      <c r="AF17" s="6"/>
      <c r="AG17" s="6"/>
      <c r="AH17" s="6"/>
    </row>
    <row r="18" spans="1:34" x14ac:dyDescent="0.25">
      <c r="A18" t="s">
        <v>234</v>
      </c>
      <c r="B18" t="s">
        <v>412</v>
      </c>
      <c r="C18" t="str">
        <f>VLOOKUP(B18, team_conf, 2, FALSE)</f>
        <v>American Athletic</v>
      </c>
      <c r="D18">
        <f t="shared" si="0"/>
        <v>105</v>
      </c>
      <c r="E18">
        <f t="shared" si="1"/>
        <v>3</v>
      </c>
      <c r="F18" t="str">
        <f t="shared" si="2"/>
        <v>SF</v>
      </c>
      <c r="G18">
        <v>10</v>
      </c>
      <c r="H18">
        <v>49</v>
      </c>
      <c r="I18">
        <v>803</v>
      </c>
      <c r="J18" s="11">
        <f t="shared" si="3"/>
        <v>80.3</v>
      </c>
      <c r="K18">
        <v>16.399999999999999</v>
      </c>
      <c r="L18">
        <v>68</v>
      </c>
      <c r="M18">
        <v>9</v>
      </c>
      <c r="N18">
        <v>3</v>
      </c>
      <c r="O18">
        <v>40</v>
      </c>
      <c r="P18">
        <v>13.3</v>
      </c>
      <c r="Q18">
        <v>27</v>
      </c>
      <c r="R18">
        <v>0</v>
      </c>
      <c r="S18">
        <v>0</v>
      </c>
      <c r="T18" s="7">
        <f t="shared" si="4"/>
        <v>16.28</v>
      </c>
      <c r="U18" s="8">
        <v>20</v>
      </c>
      <c r="V18" s="8">
        <v>28.000000000000004</v>
      </c>
      <c r="W18" s="8">
        <v>30</v>
      </c>
      <c r="X18" s="8">
        <v>28.999999999999996</v>
      </c>
      <c r="Y18" s="6">
        <f>VLOOKUP(F18,vac_opp,4,FALSE)</f>
        <v>17</v>
      </c>
      <c r="Z18" s="5">
        <v>36251</v>
      </c>
      <c r="AA18" s="5">
        <v>44679</v>
      </c>
      <c r="AB18" s="7">
        <f t="shared" si="5"/>
        <v>23.090410958904108</v>
      </c>
      <c r="AC18" s="6">
        <v>73</v>
      </c>
      <c r="AD18" s="6">
        <v>180</v>
      </c>
      <c r="AE18" s="6" t="s">
        <v>109</v>
      </c>
      <c r="AF18" s="6"/>
      <c r="AG18" s="6"/>
      <c r="AH18" s="6"/>
    </row>
    <row r="19" spans="1:34" x14ac:dyDescent="0.25">
      <c r="A19" t="s">
        <v>251</v>
      </c>
      <c r="B19" t="s">
        <v>418</v>
      </c>
      <c r="C19" t="str">
        <f>VLOOKUP(B19, team_conf, 2, FALSE)</f>
        <v>Big 12</v>
      </c>
      <c r="D19">
        <f t="shared" si="0"/>
        <v>125</v>
      </c>
      <c r="E19">
        <f t="shared" si="1"/>
        <v>4</v>
      </c>
      <c r="F19" t="str">
        <f t="shared" si="2"/>
        <v>MIA</v>
      </c>
      <c r="G19">
        <v>11</v>
      </c>
      <c r="H19">
        <v>48</v>
      </c>
      <c r="I19">
        <v>705</v>
      </c>
      <c r="J19" s="11">
        <f t="shared" si="3"/>
        <v>64.090909090909093</v>
      </c>
      <c r="K19">
        <v>14.7</v>
      </c>
      <c r="L19">
        <v>75</v>
      </c>
      <c r="M19">
        <v>4</v>
      </c>
      <c r="N19">
        <v>10</v>
      </c>
      <c r="O19">
        <v>138</v>
      </c>
      <c r="P19">
        <v>13.8</v>
      </c>
      <c r="Q19">
        <v>45</v>
      </c>
      <c r="R19">
        <v>2</v>
      </c>
      <c r="S19">
        <v>0</v>
      </c>
      <c r="T19" s="7">
        <f t="shared" si="4"/>
        <v>13.118181818181819</v>
      </c>
      <c r="U19" s="8">
        <v>23</v>
      </c>
      <c r="V19" s="8">
        <v>25</v>
      </c>
      <c r="W19" s="8">
        <v>26</v>
      </c>
      <c r="X19" s="8">
        <v>25</v>
      </c>
      <c r="Y19" s="6">
        <f>VLOOKUP(F19,vac_opp,4,FALSE)</f>
        <v>25</v>
      </c>
      <c r="Z19" s="5">
        <v>36550</v>
      </c>
      <c r="AA19" s="5">
        <v>44679</v>
      </c>
      <c r="AB19" s="7">
        <f t="shared" si="5"/>
        <v>22.271232876712329</v>
      </c>
      <c r="AC19" s="6">
        <v>75</v>
      </c>
      <c r="AD19" s="6">
        <v>220</v>
      </c>
      <c r="AE19" s="6">
        <v>20.6</v>
      </c>
      <c r="AF19" s="6"/>
      <c r="AG19" s="6"/>
      <c r="AH19" s="6"/>
    </row>
    <row r="20" spans="1:34" x14ac:dyDescent="0.25">
      <c r="A20" t="s">
        <v>256</v>
      </c>
      <c r="B20" t="s">
        <v>54</v>
      </c>
      <c r="C20" t="str">
        <f>VLOOKUP(B20, team_conf, 2, FALSE)</f>
        <v>Mountain West</v>
      </c>
      <c r="D20">
        <f t="shared" si="0"/>
        <v>132</v>
      </c>
      <c r="E20">
        <f t="shared" si="1"/>
        <v>4</v>
      </c>
      <c r="F20" t="str">
        <f t="shared" si="2"/>
        <v>GB</v>
      </c>
      <c r="G20">
        <v>11</v>
      </c>
      <c r="H20">
        <v>80</v>
      </c>
      <c r="I20">
        <v>1109</v>
      </c>
      <c r="J20" s="11">
        <f t="shared" si="3"/>
        <v>100.81818181818181</v>
      </c>
      <c r="K20">
        <v>13.9</v>
      </c>
      <c r="L20">
        <v>66</v>
      </c>
      <c r="M20">
        <v>11</v>
      </c>
      <c r="N20">
        <v>1</v>
      </c>
      <c r="O20">
        <v>4</v>
      </c>
      <c r="P20">
        <v>4</v>
      </c>
      <c r="Q20">
        <v>4</v>
      </c>
      <c r="R20">
        <v>0</v>
      </c>
      <c r="S20">
        <v>0</v>
      </c>
      <c r="T20" s="7">
        <f t="shared" si="4"/>
        <v>19.754545454545454</v>
      </c>
      <c r="U20" s="8">
        <v>24</v>
      </c>
      <c r="V20" s="8">
        <v>28.999999999999996</v>
      </c>
      <c r="W20" s="8">
        <v>34</v>
      </c>
      <c r="X20" s="8">
        <v>31</v>
      </c>
      <c r="Y20" s="6">
        <f>VLOOKUP(F20,vac_opp,4,FALSE)</f>
        <v>44</v>
      </c>
      <c r="Z20" s="5">
        <v>36629</v>
      </c>
      <c r="AA20" s="5">
        <v>44679</v>
      </c>
      <c r="AB20" s="7">
        <f t="shared" si="5"/>
        <v>22.054794520547944</v>
      </c>
      <c r="AC20" s="6">
        <v>74</v>
      </c>
      <c r="AD20" s="6">
        <v>200</v>
      </c>
      <c r="AE20" s="6">
        <v>19.399999999999999</v>
      </c>
      <c r="AF20" s="6"/>
      <c r="AG20" s="6"/>
      <c r="AH20" s="6"/>
    </row>
    <row r="21" spans="1:34" x14ac:dyDescent="0.25">
      <c r="A21" t="s">
        <v>404</v>
      </c>
      <c r="B21" t="s">
        <v>405</v>
      </c>
      <c r="C21" t="str">
        <f>VLOOKUP(B21, team_conf, 2, FALSE)</f>
        <v>American Athletic</v>
      </c>
      <c r="D21">
        <f t="shared" si="0"/>
        <v>138</v>
      </c>
      <c r="E21">
        <f t="shared" si="1"/>
        <v>4</v>
      </c>
      <c r="F21" t="str">
        <f t="shared" si="2"/>
        <v>PIT</v>
      </c>
      <c r="G21">
        <v>12</v>
      </c>
      <c r="H21">
        <v>74</v>
      </c>
      <c r="I21">
        <v>1149</v>
      </c>
      <c r="J21" s="11">
        <f t="shared" si="3"/>
        <v>95.75</v>
      </c>
      <c r="K21">
        <v>15.5</v>
      </c>
      <c r="L21">
        <v>75</v>
      </c>
      <c r="M21">
        <v>8</v>
      </c>
      <c r="N21">
        <v>1</v>
      </c>
      <c r="O21">
        <v>69</v>
      </c>
      <c r="P21">
        <v>69</v>
      </c>
      <c r="Q21">
        <v>69</v>
      </c>
      <c r="R21">
        <v>1</v>
      </c>
      <c r="S21">
        <v>1</v>
      </c>
      <c r="T21" s="7">
        <f t="shared" si="4"/>
        <v>17.566666666666666</v>
      </c>
      <c r="U21" s="8">
        <v>30</v>
      </c>
      <c r="V21" s="8">
        <v>35</v>
      </c>
      <c r="W21" s="8">
        <v>33</v>
      </c>
      <c r="X21" s="8">
        <v>34</v>
      </c>
      <c r="Y21" s="6">
        <f>VLOOKUP(F21,vac_opp,4,FALSE)</f>
        <v>21</v>
      </c>
      <c r="Z21" s="5">
        <v>36243</v>
      </c>
      <c r="AA21" s="5">
        <v>44679</v>
      </c>
      <c r="AB21" s="7">
        <f t="shared" si="5"/>
        <v>23.112328767123287</v>
      </c>
      <c r="AC21" s="6">
        <v>69</v>
      </c>
      <c r="AD21" s="6">
        <v>162</v>
      </c>
      <c r="AE21" s="6">
        <v>21.5</v>
      </c>
      <c r="AF21" s="6"/>
      <c r="AG21" s="6"/>
      <c r="AH21" s="6"/>
    </row>
    <row r="22" spans="1:34" x14ac:dyDescent="0.25">
      <c r="A22" t="s">
        <v>269</v>
      </c>
      <c r="B22" t="s">
        <v>420</v>
      </c>
      <c r="C22" t="str">
        <f>VLOOKUP(B22, team_conf, 2, FALSE)</f>
        <v>Mountain West</v>
      </c>
      <c r="D22">
        <f t="shared" si="0"/>
        <v>148</v>
      </c>
      <c r="E22">
        <f t="shared" si="1"/>
        <v>5</v>
      </c>
      <c r="F22" t="str">
        <f t="shared" si="2"/>
        <v>BUF</v>
      </c>
      <c r="G22">
        <v>12</v>
      </c>
      <c r="H22">
        <v>77</v>
      </c>
      <c r="I22">
        <v>1117</v>
      </c>
      <c r="J22" s="11">
        <f t="shared" si="3"/>
        <v>93.083333333333329</v>
      </c>
      <c r="K22">
        <v>14.5</v>
      </c>
      <c r="L22">
        <v>69</v>
      </c>
      <c r="M22">
        <v>7</v>
      </c>
      <c r="N22">
        <v>21</v>
      </c>
      <c r="O22">
        <v>130</v>
      </c>
      <c r="P22">
        <v>6.2</v>
      </c>
      <c r="Q22">
        <v>33</v>
      </c>
      <c r="R22">
        <v>0</v>
      </c>
      <c r="S22">
        <v>0</v>
      </c>
      <c r="T22" s="7">
        <f t="shared" si="4"/>
        <v>17.099999999999998</v>
      </c>
      <c r="U22" s="8">
        <v>30</v>
      </c>
      <c r="V22" s="8">
        <v>36</v>
      </c>
      <c r="W22" s="8">
        <v>35</v>
      </c>
      <c r="X22" s="8">
        <v>35</v>
      </c>
      <c r="Y22" s="6">
        <f>VLOOKUP(F22,vac_opp,4,FALSE)</f>
        <v>31</v>
      </c>
      <c r="Z22" s="5">
        <v>36559</v>
      </c>
      <c r="AA22" s="5">
        <v>44679</v>
      </c>
      <c r="AB22" s="7">
        <f t="shared" si="5"/>
        <v>22.246575342465754</v>
      </c>
      <c r="AC22" s="6">
        <v>72</v>
      </c>
      <c r="AD22" s="6">
        <v>190</v>
      </c>
      <c r="AE22" s="6">
        <v>19.600000000000001</v>
      </c>
      <c r="AF22" s="6"/>
      <c r="AG22" s="6"/>
      <c r="AH22" s="6"/>
    </row>
    <row r="23" spans="1:34" x14ac:dyDescent="0.25">
      <c r="A23" t="s">
        <v>280</v>
      </c>
      <c r="B23" t="s">
        <v>413</v>
      </c>
      <c r="C23" t="s">
        <v>528</v>
      </c>
      <c r="D23">
        <f t="shared" si="0"/>
        <v>162</v>
      </c>
      <c r="E23">
        <f t="shared" si="1"/>
        <v>5</v>
      </c>
      <c r="F23" t="str">
        <f t="shared" si="2"/>
        <v>DEN</v>
      </c>
      <c r="G23">
        <v>1</v>
      </c>
      <c r="H23">
        <v>10</v>
      </c>
      <c r="I23">
        <v>124</v>
      </c>
      <c r="J23" s="11">
        <f t="shared" si="3"/>
        <v>124</v>
      </c>
      <c r="K23">
        <v>12.4</v>
      </c>
      <c r="L23">
        <v>39</v>
      </c>
      <c r="M23">
        <v>1</v>
      </c>
      <c r="N23">
        <v>3</v>
      </c>
      <c r="O23">
        <v>19</v>
      </c>
      <c r="P23">
        <v>6.3</v>
      </c>
      <c r="Q23">
        <v>17</v>
      </c>
      <c r="R23">
        <v>1</v>
      </c>
      <c r="S23">
        <v>1</v>
      </c>
      <c r="T23" s="7">
        <f t="shared" si="4"/>
        <v>29.299999999999997</v>
      </c>
      <c r="U23" s="8">
        <v>28.999999999999996</v>
      </c>
      <c r="V23" s="8">
        <v>30</v>
      </c>
      <c r="W23" s="8">
        <v>33</v>
      </c>
      <c r="X23" s="8">
        <v>31</v>
      </c>
      <c r="Y23" s="6">
        <f>VLOOKUP(F23,vac_opp,4,FALSE)</f>
        <v>1</v>
      </c>
      <c r="Z23" s="5">
        <v>36233</v>
      </c>
      <c r="AA23" s="5">
        <v>44679</v>
      </c>
      <c r="AB23" s="7">
        <f t="shared" si="5"/>
        <v>23.139726027397259</v>
      </c>
      <c r="AC23" s="6">
        <v>70</v>
      </c>
      <c r="AD23" s="6">
        <v>170</v>
      </c>
      <c r="AE23" s="6" t="s">
        <v>109</v>
      </c>
      <c r="AF23" s="6"/>
      <c r="AG23" s="6"/>
      <c r="AH23" s="6"/>
    </row>
    <row r="24" spans="1:34" x14ac:dyDescent="0.25">
      <c r="A24" t="s">
        <v>281</v>
      </c>
      <c r="B24" t="s">
        <v>419</v>
      </c>
      <c r="C24" t="str">
        <f>VLOOKUP(B24, team_conf, 2, FALSE)</f>
        <v>Pac-12</v>
      </c>
      <c r="D24">
        <f t="shared" si="0"/>
        <v>163</v>
      </c>
      <c r="E24">
        <f t="shared" si="1"/>
        <v>5</v>
      </c>
      <c r="F24" t="str">
        <f t="shared" si="2"/>
        <v>TEN</v>
      </c>
      <c r="G24">
        <v>11</v>
      </c>
      <c r="H24">
        <v>59</v>
      </c>
      <c r="I24">
        <v>739</v>
      </c>
      <c r="J24" s="11">
        <f t="shared" si="3"/>
        <v>67.181818181818187</v>
      </c>
      <c r="K24">
        <v>12.5</v>
      </c>
      <c r="L24">
        <v>75</v>
      </c>
      <c r="M24">
        <v>10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 s="7">
        <f t="shared" si="4"/>
        <v>14.672727272727274</v>
      </c>
      <c r="U24" s="8">
        <v>31</v>
      </c>
      <c r="V24" s="8">
        <v>30</v>
      </c>
      <c r="W24" s="8">
        <v>47</v>
      </c>
      <c r="X24" s="8">
        <v>38</v>
      </c>
      <c r="Y24" s="6">
        <f>VLOOKUP(F24,vac_opp,4,FALSE)</f>
        <v>43</v>
      </c>
      <c r="Z24" s="5">
        <v>36328</v>
      </c>
      <c r="AA24" s="5">
        <v>44679</v>
      </c>
      <c r="AB24" s="7">
        <f t="shared" si="5"/>
        <v>22.87945205479452</v>
      </c>
      <c r="AC24" s="6">
        <v>71</v>
      </c>
      <c r="AD24" s="6">
        <v>191</v>
      </c>
      <c r="AE24" s="6" t="s">
        <v>109</v>
      </c>
      <c r="AF24" s="6"/>
      <c r="AG24" s="6"/>
      <c r="AH24" s="6"/>
    </row>
    <row r="25" spans="1:34" x14ac:dyDescent="0.25">
      <c r="A25" t="s">
        <v>307</v>
      </c>
      <c r="B25" t="s">
        <v>73</v>
      </c>
      <c r="C25" t="str">
        <f>VLOOKUP(B25, team_conf, 2, FALSE)</f>
        <v>Big Ten</v>
      </c>
      <c r="D25">
        <f t="shared" si="0"/>
        <v>191</v>
      </c>
      <c r="E25">
        <f t="shared" si="1"/>
        <v>6</v>
      </c>
      <c r="F25" t="str">
        <f t="shared" si="2"/>
        <v>MIN</v>
      </c>
      <c r="G25">
        <v>9</v>
      </c>
      <c r="H25">
        <v>37</v>
      </c>
      <c r="I25">
        <v>695</v>
      </c>
      <c r="J25" s="11">
        <f t="shared" si="3"/>
        <v>77.222222222222229</v>
      </c>
      <c r="K25">
        <v>18.8</v>
      </c>
      <c r="L25">
        <v>65</v>
      </c>
      <c r="M25">
        <v>6</v>
      </c>
      <c r="N25">
        <v>1</v>
      </c>
      <c r="O25">
        <v>-3</v>
      </c>
      <c r="P25">
        <v>-3</v>
      </c>
      <c r="Q25">
        <v>0</v>
      </c>
      <c r="R25">
        <v>0</v>
      </c>
      <c r="S25">
        <v>0</v>
      </c>
      <c r="T25" s="7">
        <f t="shared" si="4"/>
        <v>13.744444444444445</v>
      </c>
      <c r="U25" s="8">
        <v>22</v>
      </c>
      <c r="V25" s="8">
        <v>30</v>
      </c>
      <c r="W25" s="8">
        <v>32</v>
      </c>
      <c r="X25" s="8">
        <v>31</v>
      </c>
      <c r="Y25" s="6">
        <f>VLOOKUP(F25,vac_opp,4,FALSE)</f>
        <v>3</v>
      </c>
      <c r="Z25" s="5">
        <v>36221</v>
      </c>
      <c r="AA25" s="5">
        <v>44679</v>
      </c>
      <c r="AB25" s="7">
        <f t="shared" si="5"/>
        <v>23.172602739726027</v>
      </c>
      <c r="AC25" s="6">
        <v>72</v>
      </c>
      <c r="AD25" s="6">
        <v>190</v>
      </c>
      <c r="AE25" s="6" t="s">
        <v>109</v>
      </c>
      <c r="AF25" s="6"/>
      <c r="AG25" s="6"/>
      <c r="AH25" s="6"/>
    </row>
    <row r="26" spans="1:34" x14ac:dyDescent="0.25">
      <c r="A26" t="s">
        <v>416</v>
      </c>
      <c r="B26" t="s">
        <v>417</v>
      </c>
      <c r="C26" t="str">
        <f>VLOOKUP(B26, team_conf, 2, FALSE)</f>
        <v>Big 12</v>
      </c>
      <c r="D26">
        <f t="shared" si="0"/>
        <v>202</v>
      </c>
      <c r="E26">
        <f t="shared" si="1"/>
        <v>6</v>
      </c>
      <c r="F26" t="str">
        <f t="shared" si="2"/>
        <v>CLE</v>
      </c>
      <c r="G26">
        <v>11</v>
      </c>
      <c r="H26">
        <v>35</v>
      </c>
      <c r="I26">
        <v>400</v>
      </c>
      <c r="J26" s="11">
        <f t="shared" si="3"/>
        <v>36.363636363636367</v>
      </c>
      <c r="K26">
        <v>11.4</v>
      </c>
      <c r="L26">
        <v>59</v>
      </c>
      <c r="M26">
        <v>2</v>
      </c>
      <c r="N26">
        <v>1</v>
      </c>
      <c r="O26">
        <v>2</v>
      </c>
      <c r="P26">
        <v>2</v>
      </c>
      <c r="Q26">
        <v>2</v>
      </c>
      <c r="R26">
        <v>0</v>
      </c>
      <c r="S26">
        <v>0</v>
      </c>
      <c r="T26" s="7">
        <f t="shared" si="4"/>
        <v>6.3363636363636369</v>
      </c>
      <c r="U26" s="8">
        <v>15</v>
      </c>
      <c r="V26" s="8">
        <v>14.000000000000002</v>
      </c>
      <c r="W26" s="8">
        <v>7.0000000000000009</v>
      </c>
      <c r="X26" s="8">
        <v>10</v>
      </c>
      <c r="Y26" s="6">
        <f>VLOOKUP(F26,vac_opp,4,FALSE)</f>
        <v>27</v>
      </c>
      <c r="Z26" s="5">
        <v>36604</v>
      </c>
      <c r="AA26" s="5">
        <v>44679</v>
      </c>
      <c r="AB26" s="7">
        <f t="shared" si="5"/>
        <v>22.123287671232877</v>
      </c>
      <c r="AC26" s="6">
        <v>73</v>
      </c>
      <c r="AD26" s="6">
        <v>198</v>
      </c>
      <c r="AE26" s="6" t="s">
        <v>109</v>
      </c>
      <c r="AF26" s="6"/>
      <c r="AG26" s="6"/>
      <c r="AH26" s="6"/>
    </row>
    <row r="27" spans="1:34" x14ac:dyDescent="0.25">
      <c r="A27" t="s">
        <v>343</v>
      </c>
      <c r="B27" t="s">
        <v>415</v>
      </c>
      <c r="C27" t="str">
        <f>VLOOKUP(B27, team_conf, 2, FALSE)</f>
        <v>Big Ten</v>
      </c>
      <c r="D27">
        <f t="shared" si="0"/>
        <v>229</v>
      </c>
      <c r="E27">
        <f t="shared" si="1"/>
        <v>7</v>
      </c>
      <c r="F27" t="str">
        <f t="shared" si="2"/>
        <v>SEA</v>
      </c>
      <c r="G27">
        <v>10</v>
      </c>
      <c r="H27">
        <v>56</v>
      </c>
      <c r="I27">
        <v>619</v>
      </c>
      <c r="J27" s="11">
        <f t="shared" si="3"/>
        <v>61.9</v>
      </c>
      <c r="K27">
        <v>11.1</v>
      </c>
      <c r="L27">
        <v>57</v>
      </c>
      <c r="M27">
        <v>3</v>
      </c>
      <c r="N27">
        <v>9</v>
      </c>
      <c r="O27">
        <v>51</v>
      </c>
      <c r="P27">
        <v>5.7</v>
      </c>
      <c r="Q27">
        <v>13</v>
      </c>
      <c r="R27">
        <v>0</v>
      </c>
      <c r="S27">
        <v>1</v>
      </c>
      <c r="T27" s="7">
        <f t="shared" si="4"/>
        <v>11.1</v>
      </c>
      <c r="U27" s="8">
        <v>32</v>
      </c>
      <c r="V27" s="8">
        <v>36</v>
      </c>
      <c r="W27" s="8">
        <v>43</v>
      </c>
      <c r="X27" s="8">
        <v>39</v>
      </c>
      <c r="Y27" s="6">
        <f>VLOOKUP(F27,vac_opp,4,FALSE)</f>
        <v>0</v>
      </c>
      <c r="Z27" s="5">
        <v>36298</v>
      </c>
      <c r="AA27" s="5">
        <v>44679</v>
      </c>
      <c r="AB27" s="7">
        <f t="shared" si="5"/>
        <v>22.961643835616439</v>
      </c>
      <c r="AC27" s="6">
        <v>71</v>
      </c>
      <c r="AD27" s="6">
        <v>195</v>
      </c>
      <c r="AE27" s="6" t="s">
        <v>109</v>
      </c>
      <c r="AF27" s="6"/>
      <c r="AG27" s="6"/>
      <c r="AH27" s="6"/>
    </row>
    <row r="28" spans="1:34" x14ac:dyDescent="0.25">
      <c r="A28" t="s">
        <v>372</v>
      </c>
      <c r="B28" t="s">
        <v>408</v>
      </c>
      <c r="C28" t="str">
        <f>VLOOKUP(B28, team_conf, 2, FALSE)</f>
        <v>Big Ten</v>
      </c>
      <c r="D28">
        <f t="shared" si="0"/>
        <v>258</v>
      </c>
      <c r="E28">
        <f t="shared" si="1"/>
        <v>7</v>
      </c>
      <c r="F28" t="str">
        <f t="shared" si="2"/>
        <v>GB</v>
      </c>
      <c r="G28">
        <v>12</v>
      </c>
      <c r="H28">
        <v>46</v>
      </c>
      <c r="I28">
        <v>898</v>
      </c>
      <c r="J28" s="11">
        <f t="shared" si="3"/>
        <v>74.833333333333329</v>
      </c>
      <c r="K28">
        <v>19.5</v>
      </c>
      <c r="L28">
        <v>72</v>
      </c>
      <c r="M28">
        <v>5</v>
      </c>
      <c r="N28">
        <v>8</v>
      </c>
      <c r="O28">
        <v>63</v>
      </c>
      <c r="P28">
        <v>7.9</v>
      </c>
      <c r="Q28">
        <v>21</v>
      </c>
      <c r="R28">
        <v>1</v>
      </c>
      <c r="S28">
        <v>1</v>
      </c>
      <c r="T28" s="7">
        <f t="shared" si="4"/>
        <v>12.758333333333335</v>
      </c>
      <c r="U28" s="8">
        <v>21</v>
      </c>
      <c r="V28" s="8">
        <v>28.000000000000004</v>
      </c>
      <c r="W28" s="8">
        <v>36</v>
      </c>
      <c r="X28" s="8">
        <v>31</v>
      </c>
      <c r="Y28" s="6">
        <f>VLOOKUP(F28,vac_opp,4,FALSE)</f>
        <v>44</v>
      </c>
      <c r="Z28" s="5">
        <v>35878</v>
      </c>
      <c r="AA28" s="5">
        <v>44679</v>
      </c>
      <c r="AB28" s="7">
        <f t="shared" si="5"/>
        <v>24.112328767123287</v>
      </c>
      <c r="AC28" s="6">
        <v>75</v>
      </c>
      <c r="AD28" s="6">
        <v>190</v>
      </c>
      <c r="AE28" s="6" t="s">
        <v>109</v>
      </c>
      <c r="AF28" s="6"/>
      <c r="AG28" s="6"/>
      <c r="AH28" s="6"/>
    </row>
    <row r="29" spans="1:34" x14ac:dyDescent="0.25">
      <c r="A29" t="s">
        <v>399</v>
      </c>
      <c r="B29" t="s">
        <v>400</v>
      </c>
      <c r="C29" t="str">
        <f>VLOOKUP(B29, team_conf, 2, FALSE)</f>
        <v>ACC</v>
      </c>
      <c r="D29" t="str">
        <f t="shared" si="0"/>
        <v>Undrafted</v>
      </c>
      <c r="E29" t="str">
        <f t="shared" si="1"/>
        <v>Undrafted</v>
      </c>
      <c r="F29" t="s">
        <v>125</v>
      </c>
      <c r="G29">
        <v>10</v>
      </c>
      <c r="H29">
        <v>46</v>
      </c>
      <c r="I29">
        <v>514</v>
      </c>
      <c r="J29" s="11">
        <f t="shared" si="3"/>
        <v>51.4</v>
      </c>
      <c r="K29">
        <v>11.2</v>
      </c>
      <c r="L29">
        <v>36</v>
      </c>
      <c r="M29">
        <v>3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7">
        <f t="shared" si="4"/>
        <v>9.24</v>
      </c>
      <c r="U29" s="8">
        <v>26</v>
      </c>
      <c r="V29" s="8">
        <v>27</v>
      </c>
      <c r="W29" s="8">
        <v>32</v>
      </c>
      <c r="X29" s="8">
        <v>28.999999999999996</v>
      </c>
      <c r="Y29" s="6">
        <f>VLOOKUP(F29,vac_opp,4,FALSE)</f>
        <v>41</v>
      </c>
      <c r="Z29" s="5">
        <v>36509</v>
      </c>
      <c r="AA29" s="5">
        <v>44679</v>
      </c>
      <c r="AB29" s="7">
        <f t="shared" si="5"/>
        <v>22.383561643835616</v>
      </c>
      <c r="AC29" s="6">
        <v>76</v>
      </c>
      <c r="AD29" s="6">
        <v>205</v>
      </c>
      <c r="AE29" s="6">
        <v>18.7</v>
      </c>
      <c r="AF29" s="6"/>
      <c r="AG29" s="6"/>
      <c r="AH29" s="6"/>
    </row>
    <row r="30" spans="1:34" x14ac:dyDescent="0.25">
      <c r="A30" t="s">
        <v>409</v>
      </c>
      <c r="B30" t="s">
        <v>410</v>
      </c>
      <c r="C30" t="str">
        <f>VLOOKUP(B30, team_conf, 2, FALSE)</f>
        <v>ACC</v>
      </c>
      <c r="D30" t="str">
        <f t="shared" si="0"/>
        <v>Undrafted</v>
      </c>
      <c r="E30" t="str">
        <f t="shared" si="1"/>
        <v>Undrafted</v>
      </c>
      <c r="F30" t="s">
        <v>66</v>
      </c>
      <c r="G30">
        <v>12</v>
      </c>
      <c r="H30">
        <v>79</v>
      </c>
      <c r="I30">
        <v>1171</v>
      </c>
      <c r="J30" s="11">
        <f t="shared" si="3"/>
        <v>97.583333333333329</v>
      </c>
      <c r="K30">
        <v>14.8</v>
      </c>
      <c r="L30">
        <v>60</v>
      </c>
      <c r="M30">
        <v>7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 s="7">
        <f t="shared" si="4"/>
        <v>16.383333333333333</v>
      </c>
      <c r="U30" s="8">
        <v>27</v>
      </c>
      <c r="V30" s="8">
        <v>30</v>
      </c>
      <c r="W30" s="8">
        <v>23</v>
      </c>
      <c r="X30" s="8">
        <v>26</v>
      </c>
      <c r="Y30" s="6">
        <f>VLOOKUP(F30,vac_opp,4,FALSE)</f>
        <v>1</v>
      </c>
      <c r="Z30" s="5">
        <v>36382</v>
      </c>
      <c r="AA30" s="5">
        <v>44679</v>
      </c>
      <c r="AB30" s="7">
        <f t="shared" si="5"/>
        <v>22.731506849315068</v>
      </c>
      <c r="AC30" s="6">
        <v>73</v>
      </c>
      <c r="AD30" s="6">
        <v>185</v>
      </c>
      <c r="AE30" s="6">
        <v>22.1</v>
      </c>
      <c r="AF30" s="6"/>
      <c r="AG30" s="6"/>
      <c r="AH30" s="6"/>
    </row>
    <row r="31" spans="1:34" x14ac:dyDescent="0.25">
      <c r="A31" t="s">
        <v>421</v>
      </c>
      <c r="B31" t="s">
        <v>48</v>
      </c>
      <c r="C31" t="str">
        <f>VLOOKUP(B31, team_conf, 2, FALSE)</f>
        <v>SEC</v>
      </c>
      <c r="D31" t="str">
        <f t="shared" si="0"/>
        <v>Undrafted</v>
      </c>
      <c r="E31" t="str">
        <f t="shared" si="1"/>
        <v>Undrafted</v>
      </c>
      <c r="F31" t="s">
        <v>119</v>
      </c>
      <c r="G31">
        <v>12</v>
      </c>
      <c r="H31">
        <v>76</v>
      </c>
      <c r="I31">
        <v>1028</v>
      </c>
      <c r="J31" s="11">
        <f t="shared" si="3"/>
        <v>85.666666666666671</v>
      </c>
      <c r="K31">
        <v>13.5</v>
      </c>
      <c r="L31">
        <v>67</v>
      </c>
      <c r="M31">
        <v>8</v>
      </c>
      <c r="N31">
        <v>6</v>
      </c>
      <c r="O31">
        <v>40</v>
      </c>
      <c r="P31">
        <v>6.7</v>
      </c>
      <c r="Q31">
        <v>11</v>
      </c>
      <c r="R31">
        <v>1</v>
      </c>
      <c r="S31">
        <v>1</v>
      </c>
      <c r="T31" s="7">
        <f t="shared" si="4"/>
        <v>16.400000000000002</v>
      </c>
      <c r="U31" s="8">
        <v>28.999999999999996</v>
      </c>
      <c r="V31" s="8">
        <v>31</v>
      </c>
      <c r="W31" s="8">
        <v>41</v>
      </c>
      <c r="X31" s="8">
        <v>36</v>
      </c>
      <c r="Y31" s="6">
        <f>VLOOKUP(F31,vac_opp,4,FALSE)</f>
        <v>32</v>
      </c>
      <c r="Z31" s="5">
        <v>35664</v>
      </c>
      <c r="AA31" s="5">
        <v>44679</v>
      </c>
      <c r="AB31" s="7">
        <f t="shared" si="5"/>
        <v>24.698630136986303</v>
      </c>
      <c r="AC31" s="6">
        <v>73</v>
      </c>
      <c r="AD31" s="6">
        <v>220</v>
      </c>
      <c r="AE31" s="6">
        <v>24</v>
      </c>
      <c r="AF31" s="6"/>
      <c r="AG31" s="6"/>
      <c r="AH31" s="6"/>
    </row>
    <row r="32" spans="1:34" x14ac:dyDescent="0.25">
      <c r="A32" t="s">
        <v>411</v>
      </c>
      <c r="B32" t="s">
        <v>412</v>
      </c>
      <c r="C32" t="str">
        <f>VLOOKUP(B32, team_conf, 2, FALSE)</f>
        <v>American Athletic</v>
      </c>
      <c r="D32" t="str">
        <f t="shared" si="0"/>
        <v>Undrafted</v>
      </c>
      <c r="E32" t="str">
        <f t="shared" si="1"/>
        <v>Undrafted</v>
      </c>
      <c r="F32" t="s">
        <v>65</v>
      </c>
      <c r="G32">
        <v>12</v>
      </c>
      <c r="H32">
        <v>51</v>
      </c>
      <c r="I32">
        <v>626</v>
      </c>
      <c r="J32" s="11">
        <f t="shared" si="3"/>
        <v>52.166666666666664</v>
      </c>
      <c r="K32">
        <v>12.3</v>
      </c>
      <c r="L32">
        <v>66</v>
      </c>
      <c r="M32">
        <v>6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 s="7">
        <f t="shared" si="4"/>
        <v>10.174999999999999</v>
      </c>
      <c r="U32" s="8">
        <v>17</v>
      </c>
      <c r="V32" s="8">
        <v>18</v>
      </c>
      <c r="W32" s="8">
        <v>17</v>
      </c>
      <c r="X32" s="8">
        <v>17</v>
      </c>
      <c r="Y32" s="6">
        <f>VLOOKUP(F32,vac_opp,4,FALSE)</f>
        <v>43</v>
      </c>
      <c r="Z32" s="6"/>
      <c r="AA32" s="5">
        <v>44679</v>
      </c>
      <c r="AB32" s="7">
        <f t="shared" si="5"/>
        <v>122.40821917808219</v>
      </c>
      <c r="AC32" s="6">
        <v>72</v>
      </c>
      <c r="AD32" s="6">
        <v>200</v>
      </c>
      <c r="AE32" s="6">
        <v>19.899999999999999</v>
      </c>
      <c r="AF32" s="6"/>
      <c r="AG32" s="6"/>
      <c r="AH32" s="6"/>
    </row>
    <row r="33" spans="25:32" x14ac:dyDescent="0.25">
      <c r="Y33" s="4"/>
      <c r="Z33" s="4"/>
      <c r="AA33" s="5"/>
    </row>
    <row r="34" spans="25:32" x14ac:dyDescent="0.25">
      <c r="Y34" s="4"/>
      <c r="Z34" s="4"/>
      <c r="AA34" s="5"/>
      <c r="AB34" s="6"/>
      <c r="AC34" s="6"/>
      <c r="AD34" s="6"/>
      <c r="AF34" s="6"/>
    </row>
    <row r="35" spans="25:32" x14ac:dyDescent="0.25">
      <c r="Y35" s="4"/>
      <c r="Z35" s="4"/>
      <c r="AA35" s="5"/>
    </row>
    <row r="36" spans="25:32" x14ac:dyDescent="0.25">
      <c r="Y36" s="4"/>
      <c r="Z36" s="4"/>
      <c r="AA36" s="5"/>
    </row>
    <row r="37" spans="25:32" x14ac:dyDescent="0.25">
      <c r="AA37" s="5"/>
    </row>
    <row r="38" spans="25:32" x14ac:dyDescent="0.25">
      <c r="AA38" s="5"/>
    </row>
    <row r="39" spans="25:32" x14ac:dyDescent="0.25">
      <c r="AA39" s="5"/>
    </row>
    <row r="40" spans="25:32" x14ac:dyDescent="0.25">
      <c r="AA40" s="5"/>
    </row>
    <row r="41" spans="25:32" x14ac:dyDescent="0.25">
      <c r="AA41" s="5"/>
    </row>
    <row r="42" spans="25:32" x14ac:dyDescent="0.25">
      <c r="AA42" s="5"/>
    </row>
  </sheetData>
  <sortState xmlns:xlrd2="http://schemas.microsoft.com/office/spreadsheetml/2017/richdata2" ref="A2:AF32">
    <sortCondition ref="D2:D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D5132-540B-490C-9C9E-630BD2919B7B}">
  <sheetPr codeName="Sheet4"/>
  <dimension ref="A1:AF33"/>
  <sheetViews>
    <sheetView tabSelected="1" zoomScale="80" zoomScaleNormal="80" workbookViewId="0">
      <pane xSplit="1" topLeftCell="R1" activePane="topRight" state="frozen"/>
      <selection pane="topRight" activeCell="AF2" sqref="AF2"/>
    </sheetView>
  </sheetViews>
  <sheetFormatPr defaultColWidth="13.85546875" defaultRowHeight="15" x14ac:dyDescent="0.25"/>
  <cols>
    <col min="1" max="1" width="19.42578125" bestFit="1" customWidth="1"/>
    <col min="2" max="2" width="17" bestFit="1" customWidth="1"/>
    <col min="3" max="3" width="17" customWidth="1"/>
  </cols>
  <sheetData>
    <row r="1" spans="1:32" s="2" customFormat="1" x14ac:dyDescent="0.25">
      <c r="A1" s="1" t="s">
        <v>0</v>
      </c>
      <c r="B1" s="1" t="s">
        <v>1</v>
      </c>
      <c r="C1" s="1" t="s">
        <v>438</v>
      </c>
      <c r="D1" s="1" t="s">
        <v>2</v>
      </c>
      <c r="E1" s="1" t="s">
        <v>59</v>
      </c>
      <c r="F1" s="1" t="s">
        <v>3</v>
      </c>
      <c r="G1" s="1" t="s">
        <v>4</v>
      </c>
      <c r="H1" s="1" t="s">
        <v>27</v>
      </c>
      <c r="I1" s="1" t="s">
        <v>28</v>
      </c>
      <c r="J1" s="1" t="s">
        <v>529</v>
      </c>
      <c r="K1" s="1" t="s">
        <v>29</v>
      </c>
      <c r="L1" s="1" t="s">
        <v>41</v>
      </c>
      <c r="M1" s="1" t="s">
        <v>30</v>
      </c>
      <c r="N1" s="1" t="s">
        <v>24</v>
      </c>
      <c r="O1" s="1" t="s">
        <v>15</v>
      </c>
      <c r="P1" s="1" t="s">
        <v>16</v>
      </c>
      <c r="Q1" s="1" t="s">
        <v>25</v>
      </c>
      <c r="R1" s="1" t="s">
        <v>26</v>
      </c>
      <c r="S1" s="1" t="s">
        <v>18</v>
      </c>
      <c r="T1" s="1" t="s">
        <v>437</v>
      </c>
      <c r="U1" s="1" t="s">
        <v>33</v>
      </c>
      <c r="V1" s="1" t="s">
        <v>34</v>
      </c>
      <c r="W1" s="1" t="s">
        <v>42</v>
      </c>
      <c r="X1" s="1" t="s">
        <v>37</v>
      </c>
      <c r="Y1" s="1" t="s">
        <v>39</v>
      </c>
      <c r="Z1" s="1" t="s">
        <v>19</v>
      </c>
      <c r="AA1" s="1" t="s">
        <v>61</v>
      </c>
      <c r="AB1" s="1" t="s">
        <v>20</v>
      </c>
      <c r="AC1" s="1" t="s">
        <v>21</v>
      </c>
      <c r="AD1" s="1" t="s">
        <v>22</v>
      </c>
      <c r="AE1" s="1" t="s">
        <v>40</v>
      </c>
      <c r="AF1" s="1" t="s">
        <v>532</v>
      </c>
    </row>
    <row r="2" spans="1:32" x14ac:dyDescent="0.25">
      <c r="A2" t="s">
        <v>190</v>
      </c>
      <c r="B2" t="s">
        <v>423</v>
      </c>
      <c r="C2" t="str">
        <f>VLOOKUP(B2, team_conf, 2, FALSE)</f>
        <v>Mountain West</v>
      </c>
      <c r="D2">
        <f t="shared" ref="D2:D21" si="0">IF(ISNA(VLOOKUP($A2,picks,3,FALSE)),"Undrafted",VLOOKUP($A2,picks,3,FALSE))</f>
        <v>55</v>
      </c>
      <c r="E2">
        <f t="shared" ref="E2:E21" si="1">IF(ISNA(VLOOKUP($A2,picks,2,FALSE)),"Undrafted",VLOOKUP($A2,picks,2,FALSE))</f>
        <v>2</v>
      </c>
      <c r="F2" t="str">
        <f t="shared" ref="F2:F18" si="2">IF(ISNA(VLOOKUP($A2,picks,4,FALSE)),"Undrafted",VLOOKUP($A2,picks,4,FALSE))</f>
        <v>ARI</v>
      </c>
      <c r="G2">
        <v>12</v>
      </c>
      <c r="H2">
        <v>90</v>
      </c>
      <c r="I2">
        <v>1121</v>
      </c>
      <c r="J2" s="11">
        <f>I2/G2</f>
        <v>93.416666666666671</v>
      </c>
      <c r="K2">
        <v>12.5</v>
      </c>
      <c r="L2">
        <v>50</v>
      </c>
      <c r="M2">
        <v>1</v>
      </c>
      <c r="N2">
        <v>1</v>
      </c>
      <c r="O2">
        <v>69</v>
      </c>
      <c r="P2">
        <v>69</v>
      </c>
      <c r="Q2">
        <v>69</v>
      </c>
      <c r="R2">
        <v>1</v>
      </c>
      <c r="S2">
        <v>1</v>
      </c>
      <c r="T2" s="7">
        <f>(H2*0.5+I2/10+M2*6+O2/10+R2*6-S2*2)/G2</f>
        <v>14.5</v>
      </c>
      <c r="U2" s="6">
        <v>38</v>
      </c>
      <c r="V2" s="6">
        <v>37</v>
      </c>
      <c r="W2" s="6">
        <v>7.0000000000000009</v>
      </c>
      <c r="X2" s="6">
        <v>21</v>
      </c>
      <c r="Y2">
        <f>VLOOKUP(F2,vac_opp,5,FALSE)</f>
        <v>1</v>
      </c>
      <c r="Z2" s="5">
        <v>36486</v>
      </c>
      <c r="AA2" s="5">
        <v>44679</v>
      </c>
      <c r="AB2" s="7">
        <f>(AA2-Z2)/365</f>
        <v>22.446575342465753</v>
      </c>
      <c r="AC2">
        <v>76</v>
      </c>
      <c r="AD2">
        <v>260</v>
      </c>
      <c r="AE2">
        <v>19.8</v>
      </c>
      <c r="AF2" s="4"/>
    </row>
    <row r="3" spans="1:32" x14ac:dyDescent="0.25">
      <c r="A3" t="s">
        <v>206</v>
      </c>
      <c r="B3" t="s">
        <v>427</v>
      </c>
      <c r="C3" t="str">
        <f>VLOOKUP(B3, team_conf, 2, FALSE)</f>
        <v>ACC</v>
      </c>
      <c r="D3">
        <f t="shared" si="0"/>
        <v>73</v>
      </c>
      <c r="E3">
        <f t="shared" si="1"/>
        <v>3</v>
      </c>
      <c r="F3" t="str">
        <f t="shared" si="2"/>
        <v>IND</v>
      </c>
      <c r="G3">
        <v>11</v>
      </c>
      <c r="H3">
        <v>44</v>
      </c>
      <c r="I3">
        <v>598</v>
      </c>
      <c r="J3" s="11">
        <f t="shared" ref="J3:J21" si="3">I3/G3</f>
        <v>54.363636363636367</v>
      </c>
      <c r="K3">
        <v>13.6</v>
      </c>
      <c r="L3">
        <v>40</v>
      </c>
      <c r="M3">
        <v>8</v>
      </c>
      <c r="N3">
        <v>1</v>
      </c>
      <c r="O3">
        <v>1</v>
      </c>
      <c r="P3">
        <v>1</v>
      </c>
      <c r="Q3">
        <v>1</v>
      </c>
      <c r="R3">
        <v>0</v>
      </c>
      <c r="S3">
        <v>1</v>
      </c>
      <c r="T3" s="7">
        <f t="shared" ref="T3:T21" si="4">(H3*0.5+I3/10+M3*6+O3/10+R3*6-S3*2)/G3</f>
        <v>11.627272727272727</v>
      </c>
      <c r="U3" s="6">
        <v>15</v>
      </c>
      <c r="V3" s="6">
        <v>15</v>
      </c>
      <c r="W3" s="6">
        <v>30</v>
      </c>
      <c r="X3" s="6">
        <v>22</v>
      </c>
      <c r="Y3">
        <f>VLOOKUP(F3,vac_opp,5,FALSE)</f>
        <v>0</v>
      </c>
      <c r="Z3" s="5">
        <v>36077</v>
      </c>
      <c r="AA3" s="5">
        <v>44679</v>
      </c>
      <c r="AB3" s="7">
        <f t="shared" ref="AB3:AB21" si="5">(AA3-Z3)/365</f>
        <v>23.567123287671233</v>
      </c>
      <c r="AC3">
        <v>79</v>
      </c>
      <c r="AD3">
        <v>265</v>
      </c>
      <c r="AE3">
        <v>22.9</v>
      </c>
      <c r="AF3" s="4"/>
    </row>
    <row r="4" spans="1:32" x14ac:dyDescent="0.25">
      <c r="A4" t="s">
        <v>212</v>
      </c>
      <c r="B4" t="s">
        <v>419</v>
      </c>
      <c r="C4" t="str">
        <f>VLOOKUP(B4, team_conf, 2, FALSE)</f>
        <v>Pac-12</v>
      </c>
      <c r="D4">
        <f t="shared" si="0"/>
        <v>80</v>
      </c>
      <c r="E4">
        <f t="shared" si="1"/>
        <v>3</v>
      </c>
      <c r="F4" t="str">
        <f t="shared" si="2"/>
        <v>DEN</v>
      </c>
      <c r="G4">
        <v>11</v>
      </c>
      <c r="H4">
        <v>42</v>
      </c>
      <c r="I4">
        <v>725</v>
      </c>
      <c r="J4" s="11">
        <f t="shared" si="3"/>
        <v>65.909090909090907</v>
      </c>
      <c r="K4">
        <v>17.3</v>
      </c>
      <c r="L4">
        <v>75</v>
      </c>
      <c r="M4">
        <v>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s="7">
        <f t="shared" si="4"/>
        <v>11.227272727272727</v>
      </c>
      <c r="U4" s="6">
        <v>22</v>
      </c>
      <c r="V4" s="6">
        <v>28.999999999999996</v>
      </c>
      <c r="W4" s="6">
        <v>24</v>
      </c>
      <c r="X4" s="6">
        <v>26</v>
      </c>
      <c r="Y4">
        <f>VLOOKUP(F4,vac_opp,5,FALSE)</f>
        <v>19</v>
      </c>
      <c r="Z4" s="5">
        <v>36611</v>
      </c>
      <c r="AA4" s="5">
        <v>44679</v>
      </c>
      <c r="AB4" s="7">
        <f t="shared" si="5"/>
        <v>22.104109589041094</v>
      </c>
      <c r="AC4">
        <v>76</v>
      </c>
      <c r="AD4">
        <v>245</v>
      </c>
      <c r="AE4">
        <v>20.399999999999999</v>
      </c>
      <c r="AF4" s="4"/>
    </row>
    <row r="5" spans="1:32" x14ac:dyDescent="0.25">
      <c r="A5" t="s">
        <v>229</v>
      </c>
      <c r="B5" t="s">
        <v>392</v>
      </c>
      <c r="C5" t="str">
        <f>VLOOKUP(B5, team_conf, 2, FALSE)</f>
        <v>Big Ten</v>
      </c>
      <c r="D5">
        <f t="shared" si="0"/>
        <v>101</v>
      </c>
      <c r="E5">
        <f t="shared" si="1"/>
        <v>3</v>
      </c>
      <c r="F5" t="str">
        <f t="shared" si="2"/>
        <v>NYJ</v>
      </c>
      <c r="G5">
        <v>10</v>
      </c>
      <c r="H5">
        <v>26</v>
      </c>
      <c r="I5">
        <v>309</v>
      </c>
      <c r="J5" s="11">
        <f t="shared" si="3"/>
        <v>30.9</v>
      </c>
      <c r="K5">
        <v>11.9</v>
      </c>
      <c r="L5">
        <v>30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 s="7">
        <f t="shared" si="4"/>
        <v>5.99</v>
      </c>
      <c r="U5" s="6">
        <v>10</v>
      </c>
      <c r="V5" s="6">
        <v>8</v>
      </c>
      <c r="W5" s="6">
        <v>8</v>
      </c>
      <c r="X5" s="6">
        <v>8</v>
      </c>
      <c r="Y5">
        <f>VLOOKUP(F5,vac_opp,5,FALSE)</f>
        <v>12</v>
      </c>
      <c r="Z5" s="5">
        <v>36749</v>
      </c>
      <c r="AA5" s="5">
        <v>44679</v>
      </c>
      <c r="AB5" s="7">
        <f t="shared" si="5"/>
        <v>21.726027397260275</v>
      </c>
      <c r="AC5">
        <v>77</v>
      </c>
      <c r="AD5">
        <v>252</v>
      </c>
      <c r="AE5">
        <v>20.100000000000001</v>
      </c>
      <c r="AF5" s="4"/>
    </row>
    <row r="6" spans="1:32" x14ac:dyDescent="0.25">
      <c r="A6" t="s">
        <v>235</v>
      </c>
      <c r="B6" t="s">
        <v>426</v>
      </c>
      <c r="C6" t="str">
        <f>VLOOKUP(B6, team_conf, 2, FALSE)</f>
        <v>Pac-12</v>
      </c>
      <c r="D6">
        <f t="shared" si="0"/>
        <v>106</v>
      </c>
      <c r="E6">
        <f t="shared" si="1"/>
        <v>4</v>
      </c>
      <c r="F6" t="str">
        <f t="shared" si="2"/>
        <v>TB</v>
      </c>
      <c r="G6">
        <v>8</v>
      </c>
      <c r="H6">
        <v>28</v>
      </c>
      <c r="I6">
        <v>250</v>
      </c>
      <c r="J6" s="11">
        <f t="shared" si="3"/>
        <v>31.25</v>
      </c>
      <c r="K6">
        <v>8.9</v>
      </c>
      <c r="L6">
        <v>25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 s="7">
        <f t="shared" si="4"/>
        <v>5.375</v>
      </c>
      <c r="U6" s="6">
        <v>17</v>
      </c>
      <c r="V6" s="6">
        <v>14.000000000000002</v>
      </c>
      <c r="W6" s="6">
        <v>10</v>
      </c>
      <c r="X6" s="6">
        <v>11</v>
      </c>
      <c r="Y6">
        <f>VLOOKUP(F6,vac_opp,5,FALSE)</f>
        <v>17</v>
      </c>
      <c r="Z6" s="5">
        <v>36265</v>
      </c>
      <c r="AA6" s="5">
        <v>44679</v>
      </c>
      <c r="AB6" s="7">
        <f t="shared" si="5"/>
        <v>23.052054794520547</v>
      </c>
      <c r="AC6">
        <v>77</v>
      </c>
      <c r="AD6">
        <v>250</v>
      </c>
      <c r="AE6">
        <v>19.399999999999999</v>
      </c>
      <c r="AF6" s="4"/>
    </row>
    <row r="7" spans="1:32" x14ac:dyDescent="0.25">
      <c r="A7" t="s">
        <v>240</v>
      </c>
      <c r="B7" t="s">
        <v>431</v>
      </c>
      <c r="C7" t="str">
        <f>VLOOKUP(B7, team_conf, 2, FALSE)</f>
        <v>Mountain West</v>
      </c>
      <c r="D7">
        <f t="shared" si="0"/>
        <v>112</v>
      </c>
      <c r="E7">
        <f t="shared" si="1"/>
        <v>4</v>
      </c>
      <c r="F7" t="str">
        <f t="shared" si="2"/>
        <v>NYG</v>
      </c>
      <c r="G7">
        <v>11</v>
      </c>
      <c r="H7">
        <v>31</v>
      </c>
      <c r="I7">
        <v>357</v>
      </c>
      <c r="J7" s="11">
        <f t="shared" si="3"/>
        <v>32.454545454545453</v>
      </c>
      <c r="K7">
        <v>11.5</v>
      </c>
      <c r="L7">
        <v>73</v>
      </c>
      <c r="M7">
        <v>2</v>
      </c>
      <c r="N7">
        <v>1</v>
      </c>
      <c r="O7">
        <v>2</v>
      </c>
      <c r="P7">
        <v>2</v>
      </c>
      <c r="Q7">
        <v>2</v>
      </c>
      <c r="R7">
        <v>0</v>
      </c>
      <c r="S7">
        <v>0</v>
      </c>
      <c r="T7" s="7">
        <f t="shared" si="4"/>
        <v>5.7636363636363646</v>
      </c>
      <c r="U7" s="6">
        <v>19</v>
      </c>
      <c r="V7" s="6">
        <v>19</v>
      </c>
      <c r="W7" s="6">
        <v>16</v>
      </c>
      <c r="X7" s="6">
        <v>17</v>
      </c>
      <c r="Y7">
        <f>VLOOKUP(F7,vac_opp,5,FALSE)</f>
        <v>21</v>
      </c>
      <c r="Z7" s="5">
        <v>36791</v>
      </c>
      <c r="AA7" s="5">
        <v>44679</v>
      </c>
      <c r="AB7" s="7">
        <f t="shared" si="5"/>
        <v>21.610958904109587</v>
      </c>
      <c r="AC7">
        <v>78</v>
      </c>
      <c r="AD7">
        <v>255</v>
      </c>
      <c r="AE7" t="s">
        <v>109</v>
      </c>
      <c r="AF7" s="4"/>
    </row>
    <row r="8" spans="1:32" x14ac:dyDescent="0.25">
      <c r="A8" t="s">
        <v>253</v>
      </c>
      <c r="B8" t="s">
        <v>58</v>
      </c>
      <c r="C8" t="str">
        <f>VLOOKUP(B8, team_conf, 2, FALSE)</f>
        <v>Big 12</v>
      </c>
      <c r="D8">
        <f t="shared" si="0"/>
        <v>128</v>
      </c>
      <c r="E8">
        <f t="shared" si="1"/>
        <v>4</v>
      </c>
      <c r="F8" t="str">
        <f t="shared" si="2"/>
        <v>BAL</v>
      </c>
      <c r="G8">
        <v>12</v>
      </c>
      <c r="H8">
        <v>62</v>
      </c>
      <c r="I8">
        <v>756</v>
      </c>
      <c r="J8" s="11">
        <f t="shared" si="3"/>
        <v>63</v>
      </c>
      <c r="K8">
        <v>12.2</v>
      </c>
      <c r="L8">
        <v>34</v>
      </c>
      <c r="M8">
        <v>6</v>
      </c>
      <c r="N8">
        <v>0</v>
      </c>
      <c r="O8">
        <v>0</v>
      </c>
      <c r="P8">
        <v>0</v>
      </c>
      <c r="Q8">
        <v>0</v>
      </c>
      <c r="R8">
        <v>0</v>
      </c>
      <c r="S8">
        <v>2</v>
      </c>
      <c r="T8" s="7">
        <f t="shared" si="4"/>
        <v>11.549999999999999</v>
      </c>
      <c r="U8" s="6">
        <v>21</v>
      </c>
      <c r="V8" s="6">
        <v>24</v>
      </c>
      <c r="W8" s="6">
        <v>30</v>
      </c>
      <c r="X8" s="6">
        <v>26</v>
      </c>
      <c r="Y8">
        <f>VLOOKUP(F8,vac_opp,5,FALSE)</f>
        <v>0</v>
      </c>
      <c r="Z8" s="5">
        <v>36201</v>
      </c>
      <c r="AA8" s="5">
        <v>44679</v>
      </c>
      <c r="AB8" s="7">
        <f t="shared" si="5"/>
        <v>23.227397260273971</v>
      </c>
      <c r="AC8">
        <v>78</v>
      </c>
      <c r="AD8">
        <v>260</v>
      </c>
      <c r="AE8">
        <v>19.600000000000001</v>
      </c>
      <c r="AF8" s="4"/>
    </row>
    <row r="9" spans="1:32" x14ac:dyDescent="0.25">
      <c r="A9" t="s">
        <v>254</v>
      </c>
      <c r="B9" t="s">
        <v>429</v>
      </c>
      <c r="C9" t="str">
        <f>VLOOKUP(B9, team_conf, 2, FALSE)</f>
        <v>Big Ten</v>
      </c>
      <c r="D9">
        <f t="shared" si="0"/>
        <v>129</v>
      </c>
      <c r="E9">
        <f t="shared" si="1"/>
        <v>4</v>
      </c>
      <c r="F9" t="str">
        <f t="shared" si="2"/>
        <v>DAL</v>
      </c>
      <c r="G9">
        <v>13</v>
      </c>
      <c r="H9">
        <v>46</v>
      </c>
      <c r="I9">
        <v>450</v>
      </c>
      <c r="J9" s="11">
        <f t="shared" si="3"/>
        <v>34.615384615384613</v>
      </c>
      <c r="K9">
        <v>9.8000000000000007</v>
      </c>
      <c r="L9">
        <v>35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7">
        <f t="shared" si="4"/>
        <v>6.615384615384615</v>
      </c>
      <c r="U9" s="6">
        <v>26</v>
      </c>
      <c r="V9" s="6">
        <v>22</v>
      </c>
      <c r="W9" s="6">
        <v>27</v>
      </c>
      <c r="X9" s="6">
        <v>24</v>
      </c>
      <c r="Y9">
        <f>VLOOKUP(F9,vac_opp,5,FALSE)</f>
        <v>3</v>
      </c>
      <c r="Z9" s="5">
        <v>36178</v>
      </c>
      <c r="AA9" s="5">
        <v>44679</v>
      </c>
      <c r="AB9" s="7">
        <f t="shared" si="5"/>
        <v>23.290410958904111</v>
      </c>
      <c r="AC9">
        <v>77</v>
      </c>
      <c r="AD9">
        <v>244</v>
      </c>
      <c r="AE9">
        <v>19.600000000000001</v>
      </c>
      <c r="AF9" s="4"/>
    </row>
    <row r="10" spans="1:32" x14ac:dyDescent="0.25">
      <c r="A10" t="s">
        <v>261</v>
      </c>
      <c r="B10" t="s">
        <v>425</v>
      </c>
      <c r="C10" t="str">
        <f>VLOOKUP(B10, team_conf, 2, FALSE)</f>
        <v>Sun Belt</v>
      </c>
      <c r="D10">
        <f t="shared" si="0"/>
        <v>139</v>
      </c>
      <c r="E10">
        <f t="shared" si="1"/>
        <v>4</v>
      </c>
      <c r="F10" t="str">
        <f t="shared" si="2"/>
        <v>BAL</v>
      </c>
      <c r="G10">
        <v>13</v>
      </c>
      <c r="H10">
        <v>59</v>
      </c>
      <c r="I10">
        <v>912</v>
      </c>
      <c r="J10" s="11">
        <f t="shared" si="3"/>
        <v>70.15384615384616</v>
      </c>
      <c r="K10">
        <v>15.5</v>
      </c>
      <c r="L10">
        <v>99</v>
      </c>
      <c r="M10">
        <v>12</v>
      </c>
      <c r="N10">
        <v>3</v>
      </c>
      <c r="O10">
        <v>10</v>
      </c>
      <c r="P10">
        <v>3.3</v>
      </c>
      <c r="Q10">
        <v>12</v>
      </c>
      <c r="R10">
        <v>0</v>
      </c>
      <c r="S10">
        <v>1</v>
      </c>
      <c r="T10" s="7">
        <f t="shared" si="4"/>
        <v>14.746153846153845</v>
      </c>
      <c r="U10" s="6">
        <v>26</v>
      </c>
      <c r="V10" s="6">
        <v>26</v>
      </c>
      <c r="W10" s="6">
        <v>36</v>
      </c>
      <c r="X10" s="6">
        <v>31</v>
      </c>
      <c r="Y10">
        <f>VLOOKUP(F10,vac_opp,5,FALSE)</f>
        <v>0</v>
      </c>
      <c r="Z10" s="5">
        <v>36634</v>
      </c>
      <c r="AA10" s="5">
        <v>44679</v>
      </c>
      <c r="AB10" s="7">
        <f t="shared" si="5"/>
        <v>22.041095890410958</v>
      </c>
      <c r="AC10">
        <v>76</v>
      </c>
      <c r="AD10">
        <v>240</v>
      </c>
      <c r="AE10">
        <v>18.399999999999999</v>
      </c>
      <c r="AF10" s="4"/>
    </row>
    <row r="11" spans="1:32" x14ac:dyDescent="0.25">
      <c r="A11" t="s">
        <v>265</v>
      </c>
      <c r="B11" t="s">
        <v>428</v>
      </c>
      <c r="C11" t="str">
        <f>VLOOKUP(B11, team_conf, 2, FALSE)</f>
        <v>Big Ten</v>
      </c>
      <c r="D11">
        <f t="shared" si="0"/>
        <v>143</v>
      </c>
      <c r="E11">
        <f t="shared" si="1"/>
        <v>4</v>
      </c>
      <c r="F11" t="str">
        <f t="shared" si="2"/>
        <v>TEN</v>
      </c>
      <c r="G11">
        <v>12</v>
      </c>
      <c r="H11">
        <v>51</v>
      </c>
      <c r="I11">
        <v>448</v>
      </c>
      <c r="J11" s="11">
        <f t="shared" si="3"/>
        <v>37.333333333333336</v>
      </c>
      <c r="K11">
        <v>8.8000000000000007</v>
      </c>
      <c r="L11">
        <v>32</v>
      </c>
      <c r="M11">
        <v>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s="7">
        <f t="shared" si="4"/>
        <v>8.3583333333333325</v>
      </c>
      <c r="U11" s="6">
        <v>16</v>
      </c>
      <c r="V11" s="6">
        <v>12</v>
      </c>
      <c r="W11" s="6">
        <v>20</v>
      </c>
      <c r="X11" s="6">
        <v>16</v>
      </c>
      <c r="Y11">
        <f>VLOOKUP(F11,vac_opp,5,FALSE)</f>
        <v>12</v>
      </c>
      <c r="Z11" s="5">
        <v>36411</v>
      </c>
      <c r="AA11" s="5">
        <v>44679</v>
      </c>
      <c r="AB11" s="7">
        <f t="shared" si="5"/>
        <v>22.652054794520549</v>
      </c>
      <c r="AC11">
        <v>74</v>
      </c>
      <c r="AD11">
        <v>244</v>
      </c>
      <c r="AE11">
        <v>20</v>
      </c>
      <c r="AF11" s="4"/>
    </row>
    <row r="12" spans="1:32" x14ac:dyDescent="0.25">
      <c r="A12" t="s">
        <v>287</v>
      </c>
      <c r="B12" t="s">
        <v>434</v>
      </c>
      <c r="C12" t="str">
        <f>VLOOKUP(B12, team_conf, 2, FALSE)</f>
        <v>Pac-12</v>
      </c>
      <c r="D12">
        <f t="shared" si="0"/>
        <v>170</v>
      </c>
      <c r="E12">
        <f t="shared" si="1"/>
        <v>5</v>
      </c>
      <c r="F12" t="str">
        <f t="shared" si="2"/>
        <v>HOU</v>
      </c>
      <c r="G12">
        <v>10</v>
      </c>
      <c r="H12">
        <v>19</v>
      </c>
      <c r="I12">
        <v>214</v>
      </c>
      <c r="J12" s="11">
        <f t="shared" si="3"/>
        <v>21.4</v>
      </c>
      <c r="K12">
        <v>11.3</v>
      </c>
      <c r="L12">
        <v>34</v>
      </c>
      <c r="M12">
        <v>3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 s="7">
        <f t="shared" si="4"/>
        <v>4.6899999999999995</v>
      </c>
      <c r="U12" s="6">
        <v>11</v>
      </c>
      <c r="V12" s="6">
        <v>10</v>
      </c>
      <c r="W12" s="6">
        <v>21</v>
      </c>
      <c r="X12" s="6">
        <v>15</v>
      </c>
      <c r="Y12">
        <f>VLOOKUP(F12,vac_opp,5,FALSE)</f>
        <v>6</v>
      </c>
      <c r="Z12" s="5">
        <v>36600</v>
      </c>
      <c r="AA12" s="5">
        <v>44679</v>
      </c>
      <c r="AB12" s="7">
        <f t="shared" si="5"/>
        <v>22.134246575342466</v>
      </c>
      <c r="AC12">
        <v>78</v>
      </c>
      <c r="AD12">
        <v>259</v>
      </c>
      <c r="AE12" t="s">
        <v>109</v>
      </c>
      <c r="AF12" s="4"/>
    </row>
    <row r="13" spans="1:32" x14ac:dyDescent="0.25">
      <c r="A13" t="s">
        <v>294</v>
      </c>
      <c r="B13" t="s">
        <v>432</v>
      </c>
      <c r="C13" t="str">
        <f>VLOOKUP(B13, team_conf, 2, FALSE)</f>
        <v>ACC</v>
      </c>
      <c r="D13">
        <f t="shared" si="0"/>
        <v>177</v>
      </c>
      <c r="E13">
        <f t="shared" si="1"/>
        <v>5</v>
      </c>
      <c r="F13" t="str">
        <f t="shared" si="2"/>
        <v>DET</v>
      </c>
      <c r="G13">
        <v>2</v>
      </c>
      <c r="H13">
        <v>5</v>
      </c>
      <c r="I13">
        <v>42</v>
      </c>
      <c r="J13" s="11">
        <f t="shared" si="3"/>
        <v>21</v>
      </c>
      <c r="K13">
        <v>8.4</v>
      </c>
      <c r="L13">
        <v>20</v>
      </c>
      <c r="M13">
        <v>1</v>
      </c>
      <c r="N13">
        <v>1</v>
      </c>
      <c r="O13">
        <v>1</v>
      </c>
      <c r="P13">
        <v>1</v>
      </c>
      <c r="Q13">
        <v>1</v>
      </c>
      <c r="R13">
        <v>0</v>
      </c>
      <c r="S13">
        <v>0</v>
      </c>
      <c r="T13" s="7">
        <f t="shared" si="4"/>
        <v>6.3999999999999995</v>
      </c>
      <c r="U13" s="6">
        <v>19</v>
      </c>
      <c r="V13" s="6">
        <v>12</v>
      </c>
      <c r="W13" s="6">
        <v>38</v>
      </c>
      <c r="X13" s="6">
        <v>25</v>
      </c>
      <c r="Y13">
        <f>VLOOKUP(F13,vac_opp,5,FALSE)</f>
        <v>0</v>
      </c>
      <c r="Z13" s="5">
        <v>36383</v>
      </c>
      <c r="AA13" s="5">
        <v>44679</v>
      </c>
      <c r="AB13" s="7">
        <f t="shared" si="5"/>
        <v>22.728767123287671</v>
      </c>
      <c r="AC13">
        <v>75</v>
      </c>
      <c r="AD13">
        <v>242</v>
      </c>
      <c r="AE13" t="s">
        <v>109</v>
      </c>
      <c r="AF13" s="4"/>
    </row>
    <row r="14" spans="1:32" x14ac:dyDescent="0.25">
      <c r="A14" t="s">
        <v>308</v>
      </c>
      <c r="B14" t="s">
        <v>436</v>
      </c>
      <c r="C14" t="s">
        <v>527</v>
      </c>
      <c r="D14">
        <f t="shared" si="0"/>
        <v>192</v>
      </c>
      <c r="E14">
        <f t="shared" si="1"/>
        <v>6</v>
      </c>
      <c r="F14" t="str">
        <f t="shared" si="2"/>
        <v>IND</v>
      </c>
      <c r="G14">
        <v>1</v>
      </c>
      <c r="H14">
        <v>2</v>
      </c>
      <c r="I14">
        <v>13</v>
      </c>
      <c r="J14" s="11">
        <f t="shared" si="3"/>
        <v>13</v>
      </c>
      <c r="K14">
        <v>6.5</v>
      </c>
      <c r="L14">
        <v>8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s="7">
        <f t="shared" si="4"/>
        <v>2.2999999999999998</v>
      </c>
      <c r="U14" s="6">
        <v>13</v>
      </c>
      <c r="V14" s="6">
        <v>9</v>
      </c>
      <c r="W14" s="6" t="s">
        <v>109</v>
      </c>
      <c r="X14" s="6" t="s">
        <v>109</v>
      </c>
      <c r="Y14">
        <f>VLOOKUP(F14,vac_opp,5,FALSE)</f>
        <v>0</v>
      </c>
      <c r="Z14" s="5">
        <v>36004</v>
      </c>
      <c r="AA14" s="5">
        <v>44679</v>
      </c>
      <c r="AB14" s="7">
        <f t="shared" si="5"/>
        <v>23.767123287671232</v>
      </c>
      <c r="AC14">
        <v>79</v>
      </c>
      <c r="AD14">
        <v>250</v>
      </c>
      <c r="AE14" t="s">
        <v>109</v>
      </c>
    </row>
    <row r="15" spans="1:32" x14ac:dyDescent="0.25">
      <c r="A15" t="s">
        <v>313</v>
      </c>
      <c r="B15" t="s">
        <v>412</v>
      </c>
      <c r="C15" t="str">
        <f>VLOOKUP(B15, team_conf, 2, FALSE)</f>
        <v>American Athletic</v>
      </c>
      <c r="D15">
        <f t="shared" si="0"/>
        <v>198</v>
      </c>
      <c r="E15">
        <f t="shared" si="1"/>
        <v>6</v>
      </c>
      <c r="F15" t="str">
        <f t="shared" si="2"/>
        <v>PHI</v>
      </c>
      <c r="G15">
        <v>11</v>
      </c>
      <c r="H15">
        <v>38</v>
      </c>
      <c r="I15">
        <v>465</v>
      </c>
      <c r="J15" s="11">
        <f t="shared" si="3"/>
        <v>42.272727272727273</v>
      </c>
      <c r="K15">
        <v>12.2</v>
      </c>
      <c r="L15">
        <v>29</v>
      </c>
      <c r="M15">
        <v>4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s="7">
        <f t="shared" si="4"/>
        <v>8.1363636363636367</v>
      </c>
      <c r="U15" s="6">
        <v>14.000000000000002</v>
      </c>
      <c r="V15" s="6">
        <v>15</v>
      </c>
      <c r="W15" s="6">
        <v>12</v>
      </c>
      <c r="X15" s="6">
        <v>13</v>
      </c>
      <c r="Y15">
        <f>VLOOKUP(F15,vac_opp,5,FALSE)</f>
        <v>0</v>
      </c>
      <c r="Z15" s="5">
        <v>36133</v>
      </c>
      <c r="AA15" s="5">
        <v>44679</v>
      </c>
      <c r="AB15" s="7">
        <f t="shared" si="5"/>
        <v>23.413698630136988</v>
      </c>
      <c r="AC15">
        <v>77</v>
      </c>
      <c r="AD15">
        <v>247</v>
      </c>
      <c r="AE15">
        <v>18.8</v>
      </c>
      <c r="AF15" s="4"/>
    </row>
    <row r="16" spans="1:32" x14ac:dyDescent="0.25">
      <c r="A16" t="s">
        <v>327</v>
      </c>
      <c r="B16" t="s">
        <v>83</v>
      </c>
      <c r="C16" t="str">
        <f>VLOOKUP(B16, team_conf, 2, FALSE)</f>
        <v>SEC</v>
      </c>
      <c r="D16">
        <f t="shared" si="0"/>
        <v>213</v>
      </c>
      <c r="E16">
        <f t="shared" si="1"/>
        <v>6</v>
      </c>
      <c r="F16" t="str">
        <f t="shared" si="2"/>
        <v>ATL</v>
      </c>
      <c r="G16">
        <v>7</v>
      </c>
      <c r="H16">
        <v>6</v>
      </c>
      <c r="I16">
        <v>83</v>
      </c>
      <c r="J16" s="11">
        <f t="shared" si="3"/>
        <v>11.857142857142858</v>
      </c>
      <c r="K16">
        <v>13.8</v>
      </c>
      <c r="L16">
        <v>28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s="7">
        <f t="shared" si="4"/>
        <v>1.6142857142857143</v>
      </c>
      <c r="U16" s="6">
        <v>5</v>
      </c>
      <c r="V16" s="6">
        <v>5</v>
      </c>
      <c r="W16" s="6">
        <v>0</v>
      </c>
      <c r="X16" s="6">
        <v>2</v>
      </c>
      <c r="Y16">
        <f>VLOOKUP(F16,vac_opp,5,FALSE)</f>
        <v>8</v>
      </c>
      <c r="Z16" s="5">
        <v>36594</v>
      </c>
      <c r="AA16" s="5">
        <v>44679</v>
      </c>
      <c r="AB16" s="7">
        <f t="shared" si="5"/>
        <v>22.150684931506849</v>
      </c>
      <c r="AC16">
        <v>79</v>
      </c>
      <c r="AD16">
        <v>250</v>
      </c>
      <c r="AE16" t="s">
        <v>109</v>
      </c>
      <c r="AF16" s="4"/>
    </row>
    <row r="17" spans="1:32" x14ac:dyDescent="0.25">
      <c r="A17" t="s">
        <v>332</v>
      </c>
      <c r="B17" t="s">
        <v>430</v>
      </c>
      <c r="C17" t="str">
        <f>VLOOKUP(B17, team_conf, 2, FALSE)</f>
        <v>Big Ten</v>
      </c>
      <c r="D17">
        <f t="shared" si="0"/>
        <v>218</v>
      </c>
      <c r="E17">
        <f t="shared" si="1"/>
        <v>6</v>
      </c>
      <c r="F17" t="str">
        <f t="shared" si="2"/>
        <v>TB</v>
      </c>
      <c r="G17">
        <v>5</v>
      </c>
      <c r="H17">
        <v>7</v>
      </c>
      <c r="I17">
        <v>101</v>
      </c>
      <c r="J17" s="11">
        <f t="shared" si="3"/>
        <v>20.2</v>
      </c>
      <c r="K17">
        <v>14.4</v>
      </c>
      <c r="L17">
        <v>37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 s="7">
        <f t="shared" si="4"/>
        <v>3.9200000000000004</v>
      </c>
      <c r="U17" s="6">
        <v>12</v>
      </c>
      <c r="V17" s="6">
        <v>12</v>
      </c>
      <c r="W17" s="6">
        <v>22</v>
      </c>
      <c r="X17" s="6">
        <v>17</v>
      </c>
      <c r="Y17">
        <f>VLOOKUP(F17,vac_opp,5,FALSE)</f>
        <v>17</v>
      </c>
      <c r="Z17" s="5">
        <v>35815</v>
      </c>
      <c r="AA17" s="5">
        <v>44679</v>
      </c>
      <c r="AB17" s="7">
        <f t="shared" si="5"/>
        <v>24.284931506849315</v>
      </c>
      <c r="AC17">
        <v>77</v>
      </c>
      <c r="AD17">
        <v>265</v>
      </c>
      <c r="AE17" t="s">
        <v>109</v>
      </c>
      <c r="AF17" s="4"/>
    </row>
    <row r="18" spans="1:32" x14ac:dyDescent="0.25">
      <c r="A18" t="s">
        <v>341</v>
      </c>
      <c r="B18" t="s">
        <v>107</v>
      </c>
      <c r="C18" t="str">
        <f>VLOOKUP(B18, team_conf, 2, FALSE)</f>
        <v>SEC</v>
      </c>
      <c r="D18">
        <f t="shared" si="0"/>
        <v>227</v>
      </c>
      <c r="E18">
        <f t="shared" si="1"/>
        <v>7</v>
      </c>
      <c r="F18" t="str">
        <f t="shared" si="2"/>
        <v>MIN</v>
      </c>
      <c r="G18">
        <v>11</v>
      </c>
      <c r="H18">
        <v>20</v>
      </c>
      <c r="I18">
        <v>222</v>
      </c>
      <c r="J18" s="11">
        <f t="shared" si="3"/>
        <v>20.181818181818183</v>
      </c>
      <c r="K18">
        <v>11.1</v>
      </c>
      <c r="L18">
        <v>29</v>
      </c>
      <c r="M18">
        <v>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s="7">
        <f t="shared" si="4"/>
        <v>4.0181818181818185</v>
      </c>
      <c r="U18" s="6">
        <v>11</v>
      </c>
      <c r="V18" s="6">
        <v>10</v>
      </c>
      <c r="W18" s="6">
        <v>11</v>
      </c>
      <c r="X18" s="6">
        <v>10</v>
      </c>
      <c r="Y18">
        <f>VLOOKUP(F18,vac_opp,5,FALSE)</f>
        <v>16</v>
      </c>
      <c r="Z18" s="5">
        <v>36124</v>
      </c>
      <c r="AA18" s="5">
        <v>44679</v>
      </c>
      <c r="AB18" s="7">
        <f t="shared" si="5"/>
        <v>23.438356164383563</v>
      </c>
      <c r="AC18">
        <v>77</v>
      </c>
      <c r="AD18">
        <v>249</v>
      </c>
      <c r="AE18" t="s">
        <v>109</v>
      </c>
      <c r="AF18" s="4"/>
    </row>
    <row r="19" spans="1:32" x14ac:dyDescent="0.25">
      <c r="A19" t="s">
        <v>433</v>
      </c>
      <c r="B19" t="s">
        <v>81</v>
      </c>
      <c r="C19" t="str">
        <f>VLOOKUP(B19, team_conf, 2, FALSE)</f>
        <v>SEC</v>
      </c>
      <c r="D19" t="str">
        <f t="shared" si="0"/>
        <v>Undrafted</v>
      </c>
      <c r="E19" t="str">
        <f t="shared" si="1"/>
        <v>Undrafted</v>
      </c>
      <c r="F19" t="s">
        <v>109</v>
      </c>
      <c r="G19">
        <v>14</v>
      </c>
      <c r="H19">
        <v>26</v>
      </c>
      <c r="I19">
        <v>410</v>
      </c>
      <c r="J19" s="11">
        <f t="shared" si="3"/>
        <v>29.285714285714285</v>
      </c>
      <c r="K19">
        <v>15.8</v>
      </c>
      <c r="L19">
        <v>61</v>
      </c>
      <c r="M19">
        <v>8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 s="7">
        <f t="shared" si="4"/>
        <v>7.1428571428571432</v>
      </c>
      <c r="U19" s="6">
        <v>7.0000000000000009</v>
      </c>
      <c r="V19" s="6">
        <v>9</v>
      </c>
      <c r="W19" s="6">
        <v>18</v>
      </c>
      <c r="X19" s="6">
        <v>13</v>
      </c>
      <c r="Y19">
        <v>0</v>
      </c>
      <c r="Z19" s="5">
        <v>36580</v>
      </c>
      <c r="AA19" s="5">
        <v>44679</v>
      </c>
      <c r="AB19" s="7">
        <f t="shared" si="5"/>
        <v>22.18904109589041</v>
      </c>
      <c r="AC19">
        <v>77</v>
      </c>
      <c r="AD19">
        <v>250</v>
      </c>
      <c r="AE19" t="s">
        <v>109</v>
      </c>
      <c r="AF19" s="4"/>
    </row>
    <row r="20" spans="1:32" x14ac:dyDescent="0.25">
      <c r="A20" t="s">
        <v>435</v>
      </c>
      <c r="B20" t="s">
        <v>81</v>
      </c>
      <c r="C20" t="str">
        <f>VLOOKUP(B20, team_conf, 2, FALSE)</f>
        <v>SEC</v>
      </c>
      <c r="D20" t="str">
        <f t="shared" si="0"/>
        <v>Undrafted</v>
      </c>
      <c r="E20" t="str">
        <f t="shared" si="1"/>
        <v>Undrafted</v>
      </c>
      <c r="F20" t="s">
        <v>109</v>
      </c>
      <c r="G20">
        <v>10</v>
      </c>
      <c r="H20">
        <v>17</v>
      </c>
      <c r="I20">
        <v>256</v>
      </c>
      <c r="J20" s="11">
        <f t="shared" si="3"/>
        <v>25.6</v>
      </c>
      <c r="K20">
        <v>15.1</v>
      </c>
      <c r="L20">
        <v>33</v>
      </c>
      <c r="M20">
        <v>3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7">
        <f t="shared" si="4"/>
        <v>5.21</v>
      </c>
      <c r="U20" s="6">
        <v>7.0000000000000009</v>
      </c>
      <c r="V20" s="6">
        <v>8</v>
      </c>
      <c r="W20" s="6">
        <v>9</v>
      </c>
      <c r="X20" s="6">
        <v>8</v>
      </c>
      <c r="Y20">
        <v>0</v>
      </c>
      <c r="Z20" s="5">
        <v>37028</v>
      </c>
      <c r="AA20" s="5">
        <v>44679</v>
      </c>
      <c r="AB20" s="7">
        <f t="shared" si="5"/>
        <v>20.961643835616439</v>
      </c>
      <c r="AC20">
        <v>76</v>
      </c>
      <c r="AD20">
        <v>230</v>
      </c>
      <c r="AE20" t="s">
        <v>109</v>
      </c>
      <c r="AF20" s="4"/>
    </row>
    <row r="21" spans="1:32" x14ac:dyDescent="0.25">
      <c r="A21" t="s">
        <v>424</v>
      </c>
      <c r="B21" t="s">
        <v>75</v>
      </c>
      <c r="C21" t="str">
        <f>VLOOKUP(B21, team_conf, 2, FALSE)</f>
        <v>SEC</v>
      </c>
      <c r="D21" t="str">
        <f t="shared" si="0"/>
        <v>Undrafted</v>
      </c>
      <c r="E21" t="str">
        <f t="shared" si="1"/>
        <v>Undrafted</v>
      </c>
      <c r="F21" t="s">
        <v>116</v>
      </c>
      <c r="G21">
        <v>12</v>
      </c>
      <c r="H21">
        <v>40</v>
      </c>
      <c r="I21">
        <v>515</v>
      </c>
      <c r="J21" s="11">
        <f t="shared" si="3"/>
        <v>42.916666666666664</v>
      </c>
      <c r="K21">
        <v>12.9</v>
      </c>
      <c r="L21">
        <v>34</v>
      </c>
      <c r="M21">
        <v>4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7">
        <f t="shared" si="4"/>
        <v>7.958333333333333</v>
      </c>
      <c r="U21" s="6">
        <v>19</v>
      </c>
      <c r="V21" s="6">
        <v>21</v>
      </c>
      <c r="W21" s="6">
        <v>21</v>
      </c>
      <c r="X21" s="6">
        <v>20</v>
      </c>
      <c r="Y21">
        <f>VLOOKUP(F21,vac_opp,5,FALSE)</f>
        <v>0</v>
      </c>
      <c r="Z21" s="5">
        <v>36880</v>
      </c>
      <c r="AA21" s="5">
        <v>44679</v>
      </c>
      <c r="AB21" s="7">
        <f t="shared" si="5"/>
        <v>21.367123287671234</v>
      </c>
      <c r="AC21">
        <v>77</v>
      </c>
      <c r="AD21">
        <v>255</v>
      </c>
      <c r="AE21">
        <v>18.7</v>
      </c>
      <c r="AF21" s="4"/>
    </row>
    <row r="22" spans="1:32" x14ac:dyDescent="0.25">
      <c r="AA22" s="5"/>
    </row>
    <row r="23" spans="1:32" x14ac:dyDescent="0.25">
      <c r="AA23" s="5"/>
    </row>
    <row r="24" spans="1:32" x14ac:dyDescent="0.25">
      <c r="AA24" s="5"/>
    </row>
    <row r="25" spans="1:32" x14ac:dyDescent="0.25">
      <c r="AA25" s="5"/>
    </row>
    <row r="26" spans="1:32" x14ac:dyDescent="0.25">
      <c r="AA26" s="5"/>
    </row>
    <row r="27" spans="1:32" x14ac:dyDescent="0.25">
      <c r="AA27" s="5"/>
    </row>
    <row r="28" spans="1:32" x14ac:dyDescent="0.25">
      <c r="AA28" s="5"/>
    </row>
    <row r="29" spans="1:32" x14ac:dyDescent="0.25">
      <c r="AA29" s="5"/>
    </row>
    <row r="30" spans="1:32" x14ac:dyDescent="0.25">
      <c r="AA30" s="5"/>
    </row>
    <row r="31" spans="1:32" x14ac:dyDescent="0.25">
      <c r="AA31" s="5"/>
    </row>
    <row r="32" spans="1:32" x14ac:dyDescent="0.25">
      <c r="AA32" s="5"/>
    </row>
    <row r="33" spans="27:27" x14ac:dyDescent="0.25">
      <c r="AA33" s="5"/>
    </row>
  </sheetData>
  <sortState xmlns:xlrd2="http://schemas.microsoft.com/office/spreadsheetml/2017/richdata2" ref="A2:AF21">
    <sortCondition ref="D2:D2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5427A-172B-43A9-85E7-10504E900256}">
  <dimension ref="A1:E263"/>
  <sheetViews>
    <sheetView topLeftCell="A63" workbookViewId="0">
      <selection activeCell="A73" sqref="A73"/>
    </sheetView>
  </sheetViews>
  <sheetFormatPr defaultRowHeight="15" x14ac:dyDescent="0.25"/>
  <cols>
    <col min="1" max="1" width="20" bestFit="1" customWidth="1"/>
    <col min="2" max="2" width="6.28515625" bestFit="1" customWidth="1"/>
    <col min="3" max="3" width="4.5703125" bestFit="1" customWidth="1"/>
    <col min="4" max="4" width="5.5703125" bestFit="1" customWidth="1"/>
    <col min="5" max="5" width="8.28515625" bestFit="1" customWidth="1"/>
  </cols>
  <sheetData>
    <row r="1" spans="1:5" x14ac:dyDescent="0.25">
      <c r="A1" t="s">
        <v>135</v>
      </c>
      <c r="B1" t="s">
        <v>136</v>
      </c>
      <c r="C1" t="s">
        <v>137</v>
      </c>
      <c r="D1" t="s">
        <v>138</v>
      </c>
      <c r="E1" t="s">
        <v>376</v>
      </c>
    </row>
    <row r="2" spans="1:5" x14ac:dyDescent="0.25">
      <c r="A2" t="s">
        <v>139</v>
      </c>
      <c r="B2">
        <v>1</v>
      </c>
      <c r="C2">
        <v>1</v>
      </c>
      <c r="D2" t="s">
        <v>140</v>
      </c>
      <c r="E2" t="s">
        <v>377</v>
      </c>
    </row>
    <row r="3" spans="1:5" x14ac:dyDescent="0.25">
      <c r="A3" t="s">
        <v>141</v>
      </c>
      <c r="B3">
        <v>1</v>
      </c>
      <c r="C3">
        <v>2</v>
      </c>
      <c r="D3" t="s">
        <v>121</v>
      </c>
      <c r="E3" t="s">
        <v>377</v>
      </c>
    </row>
    <row r="4" spans="1:5" x14ac:dyDescent="0.25">
      <c r="A4" t="s">
        <v>142</v>
      </c>
      <c r="B4">
        <v>1</v>
      </c>
      <c r="C4">
        <v>3</v>
      </c>
      <c r="D4" t="s">
        <v>123</v>
      </c>
      <c r="E4" t="s">
        <v>378</v>
      </c>
    </row>
    <row r="5" spans="1:5" x14ac:dyDescent="0.25">
      <c r="A5" t="s">
        <v>143</v>
      </c>
      <c r="B5">
        <v>1</v>
      </c>
      <c r="C5">
        <v>4</v>
      </c>
      <c r="D5" t="s">
        <v>108</v>
      </c>
      <c r="E5" t="s">
        <v>378</v>
      </c>
    </row>
    <row r="6" spans="1:5" x14ac:dyDescent="0.25">
      <c r="A6" t="s">
        <v>144</v>
      </c>
      <c r="B6">
        <v>1</v>
      </c>
      <c r="C6">
        <v>5</v>
      </c>
      <c r="D6" t="s">
        <v>130</v>
      </c>
      <c r="E6" t="s">
        <v>377</v>
      </c>
    </row>
    <row r="7" spans="1:5" x14ac:dyDescent="0.25">
      <c r="A7" t="s">
        <v>145</v>
      </c>
      <c r="B7">
        <v>1</v>
      </c>
      <c r="C7">
        <v>6</v>
      </c>
      <c r="D7" t="s">
        <v>66</v>
      </c>
      <c r="E7" t="s">
        <v>379</v>
      </c>
    </row>
    <row r="8" spans="1:5" x14ac:dyDescent="0.25">
      <c r="A8" t="s">
        <v>146</v>
      </c>
      <c r="B8">
        <v>1</v>
      </c>
      <c r="C8">
        <v>7</v>
      </c>
      <c r="D8" t="s">
        <v>130</v>
      </c>
      <c r="E8" t="s">
        <v>380</v>
      </c>
    </row>
    <row r="9" spans="1:5" x14ac:dyDescent="0.25">
      <c r="A9" t="s">
        <v>147</v>
      </c>
      <c r="B9">
        <v>1</v>
      </c>
      <c r="C9">
        <v>8</v>
      </c>
      <c r="D9" t="s">
        <v>64</v>
      </c>
      <c r="E9" t="s">
        <v>381</v>
      </c>
    </row>
    <row r="10" spans="1:5" x14ac:dyDescent="0.25">
      <c r="A10" t="s">
        <v>148</v>
      </c>
      <c r="B10">
        <v>1</v>
      </c>
      <c r="C10">
        <v>9</v>
      </c>
      <c r="D10" t="s">
        <v>131</v>
      </c>
      <c r="E10" t="s">
        <v>380</v>
      </c>
    </row>
    <row r="11" spans="1:5" x14ac:dyDescent="0.25">
      <c r="A11" t="s">
        <v>149</v>
      </c>
      <c r="B11">
        <v>1</v>
      </c>
      <c r="C11">
        <v>10</v>
      </c>
      <c r="D11" t="s">
        <v>108</v>
      </c>
      <c r="E11" t="s">
        <v>381</v>
      </c>
    </row>
    <row r="12" spans="1:5" x14ac:dyDescent="0.25">
      <c r="A12" t="s">
        <v>150</v>
      </c>
      <c r="B12">
        <v>1</v>
      </c>
      <c r="C12">
        <v>11</v>
      </c>
      <c r="D12" t="s">
        <v>129</v>
      </c>
      <c r="E12" t="s">
        <v>381</v>
      </c>
    </row>
    <row r="13" spans="1:5" x14ac:dyDescent="0.25">
      <c r="A13" t="s">
        <v>151</v>
      </c>
      <c r="B13">
        <v>1</v>
      </c>
      <c r="C13">
        <v>12</v>
      </c>
      <c r="D13" t="s">
        <v>121</v>
      </c>
      <c r="E13" t="s">
        <v>381</v>
      </c>
    </row>
    <row r="14" spans="1:5" x14ac:dyDescent="0.25">
      <c r="A14" t="s">
        <v>152</v>
      </c>
      <c r="B14">
        <v>1</v>
      </c>
      <c r="C14">
        <v>13</v>
      </c>
      <c r="D14" t="s">
        <v>70</v>
      </c>
      <c r="E14" t="s">
        <v>382</v>
      </c>
    </row>
    <row r="15" spans="1:5" x14ac:dyDescent="0.25">
      <c r="A15" t="s">
        <v>153</v>
      </c>
      <c r="B15">
        <v>1</v>
      </c>
      <c r="C15">
        <v>14</v>
      </c>
      <c r="D15" t="s">
        <v>115</v>
      </c>
      <c r="E15" t="s">
        <v>383</v>
      </c>
    </row>
    <row r="16" spans="1:5" x14ac:dyDescent="0.25">
      <c r="A16" t="s">
        <v>154</v>
      </c>
      <c r="B16">
        <v>1</v>
      </c>
      <c r="C16">
        <v>15</v>
      </c>
      <c r="D16" t="s">
        <v>123</v>
      </c>
      <c r="E16" t="s">
        <v>380</v>
      </c>
    </row>
    <row r="17" spans="1:5" x14ac:dyDescent="0.25">
      <c r="A17" t="s">
        <v>155</v>
      </c>
      <c r="B17">
        <v>1</v>
      </c>
      <c r="C17">
        <v>16</v>
      </c>
      <c r="D17" t="s">
        <v>68</v>
      </c>
      <c r="E17" t="s">
        <v>381</v>
      </c>
    </row>
    <row r="18" spans="1:5" x14ac:dyDescent="0.25">
      <c r="A18" t="s">
        <v>156</v>
      </c>
      <c r="B18">
        <v>1</v>
      </c>
      <c r="C18">
        <v>17</v>
      </c>
      <c r="D18" t="s">
        <v>126</v>
      </c>
      <c r="E18" t="s">
        <v>384</v>
      </c>
    </row>
    <row r="19" spans="1:5" x14ac:dyDescent="0.25">
      <c r="A19" t="s">
        <v>157</v>
      </c>
      <c r="B19">
        <v>1</v>
      </c>
      <c r="C19">
        <v>18</v>
      </c>
      <c r="D19" t="s">
        <v>65</v>
      </c>
      <c r="E19" t="s">
        <v>381</v>
      </c>
    </row>
    <row r="20" spans="1:5" x14ac:dyDescent="0.25">
      <c r="A20" t="s">
        <v>158</v>
      </c>
      <c r="B20">
        <v>1</v>
      </c>
      <c r="C20">
        <v>19</v>
      </c>
      <c r="D20" t="s">
        <v>129</v>
      </c>
      <c r="E20" t="s">
        <v>379</v>
      </c>
    </row>
    <row r="21" spans="1:5" x14ac:dyDescent="0.25">
      <c r="A21" t="s">
        <v>45</v>
      </c>
      <c r="B21">
        <v>1</v>
      </c>
      <c r="C21">
        <v>20</v>
      </c>
      <c r="D21" t="s">
        <v>62</v>
      </c>
      <c r="E21" t="s">
        <v>385</v>
      </c>
    </row>
    <row r="22" spans="1:5" x14ac:dyDescent="0.25">
      <c r="A22" t="s">
        <v>159</v>
      </c>
      <c r="B22">
        <v>1</v>
      </c>
      <c r="C22">
        <v>21</v>
      </c>
      <c r="D22" t="s">
        <v>125</v>
      </c>
      <c r="E22" t="s">
        <v>378</v>
      </c>
    </row>
    <row r="23" spans="1:5" x14ac:dyDescent="0.25">
      <c r="A23" t="s">
        <v>160</v>
      </c>
      <c r="B23">
        <v>1</v>
      </c>
      <c r="C23">
        <v>22</v>
      </c>
      <c r="D23" t="s">
        <v>122</v>
      </c>
      <c r="E23" t="s">
        <v>386</v>
      </c>
    </row>
    <row r="24" spans="1:5" x14ac:dyDescent="0.25">
      <c r="A24" t="s">
        <v>161</v>
      </c>
      <c r="B24">
        <v>1</v>
      </c>
      <c r="C24">
        <v>23</v>
      </c>
      <c r="D24" t="s">
        <v>116</v>
      </c>
      <c r="E24" t="s">
        <v>378</v>
      </c>
    </row>
    <row r="25" spans="1:5" x14ac:dyDescent="0.25">
      <c r="A25" t="s">
        <v>162</v>
      </c>
      <c r="B25">
        <v>1</v>
      </c>
      <c r="C25">
        <v>24</v>
      </c>
      <c r="D25" t="s">
        <v>119</v>
      </c>
      <c r="E25" t="s">
        <v>380</v>
      </c>
    </row>
    <row r="26" spans="1:5" x14ac:dyDescent="0.25">
      <c r="A26" t="s">
        <v>163</v>
      </c>
      <c r="B26">
        <v>1</v>
      </c>
      <c r="C26">
        <v>25</v>
      </c>
      <c r="D26" t="s">
        <v>115</v>
      </c>
      <c r="E26" t="s">
        <v>380</v>
      </c>
    </row>
    <row r="27" spans="1:5" x14ac:dyDescent="0.25">
      <c r="A27" t="s">
        <v>164</v>
      </c>
      <c r="B27">
        <v>1</v>
      </c>
      <c r="C27">
        <v>26</v>
      </c>
      <c r="D27" t="s">
        <v>108</v>
      </c>
      <c r="E27" t="s">
        <v>386</v>
      </c>
    </row>
    <row r="28" spans="1:5" x14ac:dyDescent="0.25">
      <c r="A28" t="s">
        <v>165</v>
      </c>
      <c r="B28">
        <v>1</v>
      </c>
      <c r="C28">
        <v>27</v>
      </c>
      <c r="D28" t="s">
        <v>140</v>
      </c>
      <c r="E28" t="s">
        <v>386</v>
      </c>
    </row>
    <row r="29" spans="1:5" x14ac:dyDescent="0.25">
      <c r="A29" t="s">
        <v>166</v>
      </c>
      <c r="B29">
        <v>1</v>
      </c>
      <c r="C29">
        <v>28</v>
      </c>
      <c r="D29" t="s">
        <v>122</v>
      </c>
      <c r="E29" t="s">
        <v>382</v>
      </c>
    </row>
    <row r="30" spans="1:5" x14ac:dyDescent="0.25">
      <c r="A30" t="s">
        <v>167</v>
      </c>
      <c r="B30">
        <v>1</v>
      </c>
      <c r="C30">
        <v>29</v>
      </c>
      <c r="D30" t="s">
        <v>67</v>
      </c>
      <c r="E30" t="s">
        <v>380</v>
      </c>
    </row>
    <row r="31" spans="1:5" x14ac:dyDescent="0.25">
      <c r="A31" t="s">
        <v>168</v>
      </c>
      <c r="B31">
        <v>1</v>
      </c>
      <c r="C31">
        <v>30</v>
      </c>
      <c r="D31" t="s">
        <v>125</v>
      </c>
      <c r="E31" t="s">
        <v>377</v>
      </c>
    </row>
    <row r="32" spans="1:5" x14ac:dyDescent="0.25">
      <c r="A32" t="s">
        <v>169</v>
      </c>
      <c r="B32">
        <v>1</v>
      </c>
      <c r="C32">
        <v>31</v>
      </c>
      <c r="D32" t="s">
        <v>63</v>
      </c>
      <c r="E32" t="s">
        <v>387</v>
      </c>
    </row>
    <row r="33" spans="1:5" x14ac:dyDescent="0.25">
      <c r="A33" t="s">
        <v>170</v>
      </c>
      <c r="B33">
        <v>1</v>
      </c>
      <c r="C33">
        <v>32</v>
      </c>
      <c r="D33" t="s">
        <v>128</v>
      </c>
      <c r="E33" t="s">
        <v>387</v>
      </c>
    </row>
    <row r="34" spans="1:5" x14ac:dyDescent="0.25">
      <c r="A34" t="s">
        <v>171</v>
      </c>
      <c r="B34">
        <v>2</v>
      </c>
      <c r="C34">
        <v>33</v>
      </c>
      <c r="D34" t="s">
        <v>132</v>
      </c>
      <c r="E34" t="s">
        <v>377</v>
      </c>
    </row>
    <row r="35" spans="1:5" x14ac:dyDescent="0.25">
      <c r="A35" t="s">
        <v>172</v>
      </c>
      <c r="B35">
        <v>2</v>
      </c>
      <c r="C35">
        <v>34</v>
      </c>
      <c r="D35" t="s">
        <v>122</v>
      </c>
      <c r="E35" t="s">
        <v>381</v>
      </c>
    </row>
    <row r="36" spans="1:5" x14ac:dyDescent="0.25">
      <c r="A36" t="s">
        <v>173</v>
      </c>
      <c r="B36">
        <v>2</v>
      </c>
      <c r="C36">
        <v>35</v>
      </c>
      <c r="D36" t="s">
        <v>65</v>
      </c>
      <c r="E36" t="s">
        <v>378</v>
      </c>
    </row>
    <row r="37" spans="1:5" x14ac:dyDescent="0.25">
      <c r="A37" t="s">
        <v>71</v>
      </c>
      <c r="B37">
        <v>2</v>
      </c>
      <c r="C37">
        <v>36</v>
      </c>
      <c r="D37" t="s">
        <v>108</v>
      </c>
      <c r="E37" t="s">
        <v>388</v>
      </c>
    </row>
    <row r="38" spans="1:5" x14ac:dyDescent="0.25">
      <c r="A38" t="s">
        <v>174</v>
      </c>
      <c r="B38">
        <v>2</v>
      </c>
      <c r="C38">
        <v>37</v>
      </c>
      <c r="D38" t="s">
        <v>123</v>
      </c>
      <c r="E38" t="s">
        <v>383</v>
      </c>
    </row>
    <row r="39" spans="1:5" x14ac:dyDescent="0.25">
      <c r="A39" t="s">
        <v>175</v>
      </c>
      <c r="B39">
        <v>2</v>
      </c>
      <c r="C39">
        <v>38</v>
      </c>
      <c r="D39" t="s">
        <v>64</v>
      </c>
      <c r="E39" t="s">
        <v>377</v>
      </c>
    </row>
    <row r="40" spans="1:5" x14ac:dyDescent="0.25">
      <c r="A40" t="s">
        <v>176</v>
      </c>
      <c r="B40">
        <v>2</v>
      </c>
      <c r="C40">
        <v>39</v>
      </c>
      <c r="D40" t="s">
        <v>117</v>
      </c>
      <c r="E40" t="s">
        <v>378</v>
      </c>
    </row>
    <row r="41" spans="1:5" x14ac:dyDescent="0.25">
      <c r="A41" t="s">
        <v>177</v>
      </c>
      <c r="B41">
        <v>2</v>
      </c>
      <c r="C41">
        <v>40</v>
      </c>
      <c r="D41" t="s">
        <v>131</v>
      </c>
      <c r="E41" t="s">
        <v>377</v>
      </c>
    </row>
    <row r="42" spans="1:5" x14ac:dyDescent="0.25">
      <c r="A42" t="s">
        <v>72</v>
      </c>
      <c r="B42">
        <v>2</v>
      </c>
      <c r="C42">
        <v>41</v>
      </c>
      <c r="D42" t="s">
        <v>131</v>
      </c>
      <c r="E42" t="s">
        <v>388</v>
      </c>
    </row>
    <row r="43" spans="1:5" x14ac:dyDescent="0.25">
      <c r="A43" t="s">
        <v>178</v>
      </c>
      <c r="B43">
        <v>2</v>
      </c>
      <c r="C43">
        <v>42</v>
      </c>
      <c r="D43" t="s">
        <v>128</v>
      </c>
      <c r="E43" t="s">
        <v>378</v>
      </c>
    </row>
    <row r="44" spans="1:5" x14ac:dyDescent="0.25">
      <c r="A44" t="s">
        <v>179</v>
      </c>
      <c r="B44">
        <v>2</v>
      </c>
      <c r="C44">
        <v>43</v>
      </c>
      <c r="D44" t="s">
        <v>130</v>
      </c>
      <c r="E44" t="s">
        <v>381</v>
      </c>
    </row>
    <row r="45" spans="1:5" x14ac:dyDescent="0.25">
      <c r="A45" t="s">
        <v>401</v>
      </c>
      <c r="B45">
        <v>2</v>
      </c>
      <c r="C45">
        <v>44</v>
      </c>
      <c r="D45" t="s">
        <v>123</v>
      </c>
      <c r="E45" t="s">
        <v>381</v>
      </c>
    </row>
    <row r="46" spans="1:5" x14ac:dyDescent="0.25">
      <c r="A46" t="s">
        <v>180</v>
      </c>
      <c r="B46">
        <v>2</v>
      </c>
      <c r="C46">
        <v>45</v>
      </c>
      <c r="D46" t="s">
        <v>115</v>
      </c>
      <c r="E46" t="s">
        <v>386</v>
      </c>
    </row>
    <row r="47" spans="1:5" x14ac:dyDescent="0.25">
      <c r="A47" t="s">
        <v>181</v>
      </c>
      <c r="B47">
        <v>2</v>
      </c>
      <c r="C47">
        <v>46</v>
      </c>
      <c r="D47" t="s">
        <v>121</v>
      </c>
      <c r="E47" t="s">
        <v>377</v>
      </c>
    </row>
    <row r="48" spans="1:5" x14ac:dyDescent="0.25">
      <c r="A48" t="s">
        <v>182</v>
      </c>
      <c r="B48">
        <v>2</v>
      </c>
      <c r="C48">
        <v>47</v>
      </c>
      <c r="D48" t="s">
        <v>68</v>
      </c>
      <c r="E48" t="s">
        <v>382</v>
      </c>
    </row>
    <row r="49" spans="1:5" x14ac:dyDescent="0.25">
      <c r="A49" t="s">
        <v>183</v>
      </c>
      <c r="B49">
        <v>2</v>
      </c>
      <c r="C49">
        <v>48</v>
      </c>
      <c r="D49" t="s">
        <v>117</v>
      </c>
      <c r="E49" t="s">
        <v>383</v>
      </c>
    </row>
    <row r="50" spans="1:5" x14ac:dyDescent="0.25">
      <c r="A50" t="s">
        <v>184</v>
      </c>
      <c r="B50">
        <v>2</v>
      </c>
      <c r="C50">
        <v>49</v>
      </c>
      <c r="D50" t="s">
        <v>129</v>
      </c>
      <c r="E50" t="s">
        <v>387</v>
      </c>
    </row>
    <row r="51" spans="1:5" x14ac:dyDescent="0.25">
      <c r="A51" t="s">
        <v>185</v>
      </c>
      <c r="B51">
        <v>2</v>
      </c>
      <c r="C51">
        <v>50</v>
      </c>
      <c r="D51" t="s">
        <v>67</v>
      </c>
      <c r="E51" t="s">
        <v>381</v>
      </c>
    </row>
    <row r="52" spans="1:5" x14ac:dyDescent="0.25">
      <c r="A52" t="s">
        <v>186</v>
      </c>
      <c r="B52">
        <v>2</v>
      </c>
      <c r="C52">
        <v>51</v>
      </c>
      <c r="D52" t="s">
        <v>70</v>
      </c>
      <c r="E52" t="s">
        <v>380</v>
      </c>
    </row>
    <row r="53" spans="1:5" x14ac:dyDescent="0.25">
      <c r="A53" t="s">
        <v>187</v>
      </c>
      <c r="B53">
        <v>2</v>
      </c>
      <c r="C53">
        <v>52</v>
      </c>
      <c r="D53" t="s">
        <v>62</v>
      </c>
      <c r="E53" t="s">
        <v>381</v>
      </c>
    </row>
    <row r="54" spans="1:5" x14ac:dyDescent="0.25">
      <c r="A54" t="s">
        <v>188</v>
      </c>
      <c r="B54">
        <v>2</v>
      </c>
      <c r="C54">
        <v>53</v>
      </c>
      <c r="D54" t="s">
        <v>124</v>
      </c>
      <c r="E54" t="s">
        <v>381</v>
      </c>
    </row>
    <row r="55" spans="1:5" x14ac:dyDescent="0.25">
      <c r="A55" t="s">
        <v>189</v>
      </c>
      <c r="B55">
        <v>2</v>
      </c>
      <c r="C55">
        <v>54</v>
      </c>
      <c r="D55" t="s">
        <v>125</v>
      </c>
      <c r="E55" t="s">
        <v>381</v>
      </c>
    </row>
    <row r="56" spans="1:5" x14ac:dyDescent="0.25">
      <c r="A56" t="s">
        <v>190</v>
      </c>
      <c r="B56">
        <v>2</v>
      </c>
      <c r="C56">
        <v>55</v>
      </c>
      <c r="D56" t="s">
        <v>114</v>
      </c>
      <c r="E56" t="s">
        <v>389</v>
      </c>
    </row>
    <row r="57" spans="1:5" x14ac:dyDescent="0.25">
      <c r="A57" t="s">
        <v>191</v>
      </c>
      <c r="B57">
        <v>2</v>
      </c>
      <c r="C57">
        <v>56</v>
      </c>
      <c r="D57" t="s">
        <v>119</v>
      </c>
      <c r="E57" t="s">
        <v>377</v>
      </c>
    </row>
    <row r="58" spans="1:5" x14ac:dyDescent="0.25">
      <c r="A58" t="s">
        <v>192</v>
      </c>
      <c r="B58">
        <v>2</v>
      </c>
      <c r="C58">
        <v>57</v>
      </c>
      <c r="D58" t="s">
        <v>132</v>
      </c>
      <c r="E58" t="s">
        <v>380</v>
      </c>
    </row>
    <row r="59" spans="1:5" x14ac:dyDescent="0.25">
      <c r="A59" t="s">
        <v>193</v>
      </c>
      <c r="B59">
        <v>2</v>
      </c>
      <c r="C59">
        <v>58</v>
      </c>
      <c r="D59" t="s">
        <v>64</v>
      </c>
      <c r="E59" t="s">
        <v>386</v>
      </c>
    </row>
    <row r="60" spans="1:5" x14ac:dyDescent="0.25">
      <c r="A60" t="s">
        <v>194</v>
      </c>
      <c r="B60">
        <v>2</v>
      </c>
      <c r="C60">
        <v>59</v>
      </c>
      <c r="D60" t="s">
        <v>128</v>
      </c>
      <c r="E60" t="s">
        <v>384</v>
      </c>
    </row>
    <row r="61" spans="1:5" x14ac:dyDescent="0.25">
      <c r="A61" t="s">
        <v>195</v>
      </c>
      <c r="B61">
        <v>2</v>
      </c>
      <c r="C61">
        <v>60</v>
      </c>
      <c r="D61" t="s">
        <v>63</v>
      </c>
      <c r="E61" t="s">
        <v>378</v>
      </c>
    </row>
    <row r="62" spans="1:5" x14ac:dyDescent="0.25">
      <c r="A62" t="s">
        <v>196</v>
      </c>
      <c r="B62">
        <v>2</v>
      </c>
      <c r="C62">
        <v>61</v>
      </c>
      <c r="D62" t="s">
        <v>69</v>
      </c>
      <c r="E62" t="s">
        <v>386</v>
      </c>
    </row>
    <row r="63" spans="1:5" x14ac:dyDescent="0.25">
      <c r="A63" t="s">
        <v>197</v>
      </c>
      <c r="B63">
        <v>2</v>
      </c>
      <c r="C63">
        <v>62</v>
      </c>
      <c r="D63" t="s">
        <v>125</v>
      </c>
      <c r="E63" t="s">
        <v>383</v>
      </c>
    </row>
    <row r="64" spans="1:5" x14ac:dyDescent="0.25">
      <c r="A64" t="s">
        <v>82</v>
      </c>
      <c r="B64">
        <v>2</v>
      </c>
      <c r="C64">
        <v>63</v>
      </c>
      <c r="D64" t="s">
        <v>116</v>
      </c>
      <c r="E64" t="s">
        <v>388</v>
      </c>
    </row>
    <row r="65" spans="1:5" x14ac:dyDescent="0.25">
      <c r="A65" t="s">
        <v>198</v>
      </c>
      <c r="B65">
        <v>2</v>
      </c>
      <c r="C65">
        <v>64</v>
      </c>
      <c r="D65" t="s">
        <v>120</v>
      </c>
      <c r="E65" t="s">
        <v>386</v>
      </c>
    </row>
    <row r="66" spans="1:5" x14ac:dyDescent="0.25">
      <c r="A66" t="s">
        <v>199</v>
      </c>
      <c r="B66">
        <v>3</v>
      </c>
      <c r="C66">
        <v>65</v>
      </c>
      <c r="D66" t="s">
        <v>140</v>
      </c>
      <c r="E66" t="s">
        <v>384</v>
      </c>
    </row>
    <row r="67" spans="1:5" x14ac:dyDescent="0.25">
      <c r="A67" t="s">
        <v>200</v>
      </c>
      <c r="B67">
        <v>3</v>
      </c>
      <c r="C67">
        <v>66</v>
      </c>
      <c r="D67" t="s">
        <v>128</v>
      </c>
      <c r="E67" t="s">
        <v>386</v>
      </c>
    </row>
    <row r="68" spans="1:5" x14ac:dyDescent="0.25">
      <c r="A68" t="s">
        <v>201</v>
      </c>
      <c r="B68">
        <v>3</v>
      </c>
      <c r="C68">
        <v>67</v>
      </c>
      <c r="D68" t="s">
        <v>130</v>
      </c>
      <c r="E68" t="s">
        <v>380</v>
      </c>
    </row>
    <row r="69" spans="1:5" x14ac:dyDescent="0.25">
      <c r="A69" t="s">
        <v>202</v>
      </c>
      <c r="B69">
        <v>3</v>
      </c>
      <c r="C69">
        <v>68</v>
      </c>
      <c r="D69" t="s">
        <v>118</v>
      </c>
      <c r="E69" t="s">
        <v>378</v>
      </c>
    </row>
    <row r="70" spans="1:5" x14ac:dyDescent="0.25">
      <c r="A70" t="s">
        <v>203</v>
      </c>
      <c r="B70">
        <v>3</v>
      </c>
      <c r="C70">
        <v>69</v>
      </c>
      <c r="D70" t="s">
        <v>65</v>
      </c>
      <c r="E70" t="s">
        <v>379</v>
      </c>
    </row>
    <row r="71" spans="1:5" x14ac:dyDescent="0.25">
      <c r="A71" t="s">
        <v>204</v>
      </c>
      <c r="B71">
        <v>3</v>
      </c>
      <c r="C71">
        <v>70</v>
      </c>
      <c r="D71" t="s">
        <v>140</v>
      </c>
      <c r="E71" t="s">
        <v>386</v>
      </c>
    </row>
    <row r="72" spans="1:5" x14ac:dyDescent="0.25">
      <c r="A72" t="s">
        <v>406</v>
      </c>
      <c r="B72">
        <v>3</v>
      </c>
      <c r="C72">
        <v>71</v>
      </c>
      <c r="D72" t="s">
        <v>117</v>
      </c>
      <c r="E72" t="s">
        <v>381</v>
      </c>
    </row>
    <row r="73" spans="1:5" x14ac:dyDescent="0.25">
      <c r="A73" t="s">
        <v>205</v>
      </c>
      <c r="B73">
        <v>3</v>
      </c>
      <c r="C73">
        <v>72</v>
      </c>
      <c r="D73" t="s">
        <v>131</v>
      </c>
      <c r="E73" t="s">
        <v>380</v>
      </c>
    </row>
    <row r="74" spans="1:5" x14ac:dyDescent="0.25">
      <c r="A74" t="s">
        <v>206</v>
      </c>
      <c r="B74">
        <v>3</v>
      </c>
      <c r="C74">
        <v>73</v>
      </c>
      <c r="D74" t="s">
        <v>124</v>
      </c>
      <c r="E74" t="s">
        <v>389</v>
      </c>
    </row>
    <row r="75" spans="1:5" x14ac:dyDescent="0.25">
      <c r="A75" t="s">
        <v>49</v>
      </c>
      <c r="B75">
        <v>3</v>
      </c>
      <c r="C75">
        <v>74</v>
      </c>
      <c r="D75" t="s">
        <v>64</v>
      </c>
      <c r="E75" t="s">
        <v>385</v>
      </c>
    </row>
    <row r="76" spans="1:5" x14ac:dyDescent="0.25">
      <c r="A76" t="s">
        <v>207</v>
      </c>
      <c r="B76">
        <v>3</v>
      </c>
      <c r="C76">
        <v>75</v>
      </c>
      <c r="D76" t="s">
        <v>123</v>
      </c>
      <c r="E76" t="s">
        <v>386</v>
      </c>
    </row>
    <row r="77" spans="1:5" x14ac:dyDescent="0.25">
      <c r="A77" t="s">
        <v>208</v>
      </c>
      <c r="B77">
        <v>3</v>
      </c>
      <c r="C77">
        <v>76</v>
      </c>
      <c r="D77" t="s">
        <v>115</v>
      </c>
      <c r="E77" t="s">
        <v>382</v>
      </c>
    </row>
    <row r="78" spans="1:5" x14ac:dyDescent="0.25">
      <c r="A78" t="s">
        <v>209</v>
      </c>
      <c r="B78">
        <v>3</v>
      </c>
      <c r="C78">
        <v>77</v>
      </c>
      <c r="D78" t="s">
        <v>124</v>
      </c>
      <c r="E78" t="s">
        <v>380</v>
      </c>
    </row>
    <row r="79" spans="1:5" x14ac:dyDescent="0.25">
      <c r="A79" t="s">
        <v>210</v>
      </c>
      <c r="B79">
        <v>3</v>
      </c>
      <c r="C79">
        <v>78</v>
      </c>
      <c r="D79" t="s">
        <v>118</v>
      </c>
      <c r="E79" t="s">
        <v>377</v>
      </c>
    </row>
    <row r="80" spans="1:5" x14ac:dyDescent="0.25">
      <c r="A80" t="s">
        <v>211</v>
      </c>
      <c r="B80">
        <v>3</v>
      </c>
      <c r="C80">
        <v>79</v>
      </c>
      <c r="D80" t="s">
        <v>126</v>
      </c>
      <c r="E80" t="s">
        <v>383</v>
      </c>
    </row>
    <row r="81" spans="1:5" x14ac:dyDescent="0.25">
      <c r="A81" t="s">
        <v>212</v>
      </c>
      <c r="B81">
        <v>3</v>
      </c>
      <c r="C81">
        <v>80</v>
      </c>
      <c r="D81" t="s">
        <v>120</v>
      </c>
      <c r="E81" t="s">
        <v>389</v>
      </c>
    </row>
    <row r="82" spans="1:5" x14ac:dyDescent="0.25">
      <c r="A82" t="s">
        <v>213</v>
      </c>
      <c r="B82">
        <v>3</v>
      </c>
      <c r="C82">
        <v>81</v>
      </c>
      <c r="D82" t="s">
        <v>130</v>
      </c>
      <c r="E82" t="s">
        <v>378</v>
      </c>
    </row>
    <row r="83" spans="1:5" x14ac:dyDescent="0.25">
      <c r="A83" t="s">
        <v>214</v>
      </c>
      <c r="B83">
        <v>3</v>
      </c>
      <c r="C83">
        <v>82</v>
      </c>
      <c r="D83" t="s">
        <v>64</v>
      </c>
      <c r="E83" t="s">
        <v>377</v>
      </c>
    </row>
    <row r="84" spans="1:5" x14ac:dyDescent="0.25">
      <c r="A84" t="s">
        <v>215</v>
      </c>
      <c r="B84">
        <v>3</v>
      </c>
      <c r="C84">
        <v>83</v>
      </c>
      <c r="D84" t="s">
        <v>70</v>
      </c>
      <c r="E84" t="s">
        <v>386</v>
      </c>
    </row>
    <row r="85" spans="1:5" x14ac:dyDescent="0.25">
      <c r="A85" t="s">
        <v>216</v>
      </c>
      <c r="B85">
        <v>3</v>
      </c>
      <c r="C85">
        <v>84</v>
      </c>
      <c r="D85" t="s">
        <v>62</v>
      </c>
      <c r="E85" t="s">
        <v>382</v>
      </c>
    </row>
    <row r="86" spans="1:5" x14ac:dyDescent="0.25">
      <c r="A86" t="s">
        <v>217</v>
      </c>
      <c r="B86">
        <v>3</v>
      </c>
      <c r="C86">
        <v>85</v>
      </c>
      <c r="D86" t="s">
        <v>67</v>
      </c>
      <c r="E86" t="s">
        <v>378</v>
      </c>
    </row>
    <row r="87" spans="1:5" x14ac:dyDescent="0.25">
      <c r="A87" t="s">
        <v>43</v>
      </c>
      <c r="B87">
        <v>3</v>
      </c>
      <c r="C87">
        <v>86</v>
      </c>
      <c r="D87" t="s">
        <v>65</v>
      </c>
      <c r="E87" t="s">
        <v>385</v>
      </c>
    </row>
    <row r="88" spans="1:5" x14ac:dyDescent="0.25">
      <c r="A88" t="s">
        <v>218</v>
      </c>
      <c r="B88">
        <v>3</v>
      </c>
      <c r="C88">
        <v>87</v>
      </c>
      <c r="D88" t="s">
        <v>114</v>
      </c>
      <c r="E88" t="s">
        <v>377</v>
      </c>
    </row>
    <row r="89" spans="1:5" x14ac:dyDescent="0.25">
      <c r="A89" t="s">
        <v>219</v>
      </c>
      <c r="B89">
        <v>3</v>
      </c>
      <c r="C89">
        <v>88</v>
      </c>
      <c r="D89" t="s">
        <v>119</v>
      </c>
      <c r="E89" t="s">
        <v>381</v>
      </c>
    </row>
    <row r="90" spans="1:5" x14ac:dyDescent="0.25">
      <c r="A90" t="s">
        <v>220</v>
      </c>
      <c r="B90">
        <v>3</v>
      </c>
      <c r="C90">
        <v>89</v>
      </c>
      <c r="D90" t="s">
        <v>116</v>
      </c>
      <c r="E90" t="s">
        <v>386</v>
      </c>
    </row>
    <row r="91" spans="1:5" x14ac:dyDescent="0.25">
      <c r="A91" t="s">
        <v>221</v>
      </c>
      <c r="B91">
        <v>3</v>
      </c>
      <c r="C91">
        <v>90</v>
      </c>
      <c r="D91" t="s">
        <v>222</v>
      </c>
      <c r="E91" t="s">
        <v>380</v>
      </c>
    </row>
    <row r="92" spans="1:5" x14ac:dyDescent="0.25">
      <c r="A92" t="s">
        <v>76</v>
      </c>
      <c r="B92">
        <v>3</v>
      </c>
      <c r="C92">
        <v>91</v>
      </c>
      <c r="D92" t="s">
        <v>132</v>
      </c>
      <c r="E92" t="s">
        <v>388</v>
      </c>
    </row>
    <row r="93" spans="1:5" x14ac:dyDescent="0.25">
      <c r="A93" t="s">
        <v>223</v>
      </c>
      <c r="B93">
        <v>3</v>
      </c>
      <c r="C93">
        <v>92</v>
      </c>
      <c r="D93" t="s">
        <v>122</v>
      </c>
      <c r="E93" t="s">
        <v>380</v>
      </c>
    </row>
    <row r="94" spans="1:5" x14ac:dyDescent="0.25">
      <c r="A94" t="s">
        <v>104</v>
      </c>
      <c r="B94">
        <v>3</v>
      </c>
      <c r="C94">
        <v>93</v>
      </c>
      <c r="D94" t="s">
        <v>69</v>
      </c>
      <c r="E94" t="s">
        <v>388</v>
      </c>
    </row>
    <row r="95" spans="1:5" x14ac:dyDescent="0.25">
      <c r="A95" t="s">
        <v>47</v>
      </c>
      <c r="B95">
        <v>3</v>
      </c>
      <c r="C95">
        <v>94</v>
      </c>
      <c r="D95" t="s">
        <v>66</v>
      </c>
      <c r="E95" t="s">
        <v>385</v>
      </c>
    </row>
    <row r="96" spans="1:5" x14ac:dyDescent="0.25">
      <c r="A96" t="s">
        <v>224</v>
      </c>
      <c r="B96">
        <v>3</v>
      </c>
      <c r="C96">
        <v>95</v>
      </c>
      <c r="D96" t="s">
        <v>63</v>
      </c>
      <c r="E96" t="s">
        <v>377</v>
      </c>
    </row>
    <row r="97" spans="1:5" x14ac:dyDescent="0.25">
      <c r="A97" t="s">
        <v>225</v>
      </c>
      <c r="B97">
        <v>3</v>
      </c>
      <c r="C97">
        <v>96</v>
      </c>
      <c r="D97" t="s">
        <v>124</v>
      </c>
      <c r="E97" t="s">
        <v>387</v>
      </c>
    </row>
    <row r="98" spans="1:5" x14ac:dyDescent="0.25">
      <c r="A98" t="s">
        <v>226</v>
      </c>
      <c r="B98">
        <v>3</v>
      </c>
      <c r="C98">
        <v>97</v>
      </c>
      <c r="D98" t="s">
        <v>121</v>
      </c>
      <c r="E98" t="s">
        <v>387</v>
      </c>
    </row>
    <row r="99" spans="1:5" x14ac:dyDescent="0.25">
      <c r="A99" t="s">
        <v>80</v>
      </c>
      <c r="B99">
        <v>3</v>
      </c>
      <c r="C99">
        <v>98</v>
      </c>
      <c r="D99" t="s">
        <v>68</v>
      </c>
      <c r="E99" t="s">
        <v>388</v>
      </c>
    </row>
    <row r="100" spans="1:5" x14ac:dyDescent="0.25">
      <c r="A100" t="s">
        <v>227</v>
      </c>
      <c r="B100">
        <v>3</v>
      </c>
      <c r="C100">
        <v>99</v>
      </c>
      <c r="D100" t="s">
        <v>118</v>
      </c>
      <c r="E100" t="s">
        <v>381</v>
      </c>
    </row>
    <row r="101" spans="1:5" x14ac:dyDescent="0.25">
      <c r="A101" t="s">
        <v>228</v>
      </c>
      <c r="B101">
        <v>3</v>
      </c>
      <c r="C101">
        <v>100</v>
      </c>
      <c r="D101" t="s">
        <v>114</v>
      </c>
      <c r="E101" t="s">
        <v>377</v>
      </c>
    </row>
    <row r="102" spans="1:5" x14ac:dyDescent="0.25">
      <c r="A102" t="s">
        <v>229</v>
      </c>
      <c r="B102">
        <v>3</v>
      </c>
      <c r="C102">
        <v>101</v>
      </c>
      <c r="D102" t="s">
        <v>108</v>
      </c>
      <c r="E102" t="s">
        <v>389</v>
      </c>
    </row>
    <row r="103" spans="1:5" x14ac:dyDescent="0.25">
      <c r="A103" t="s">
        <v>230</v>
      </c>
      <c r="B103">
        <v>3</v>
      </c>
      <c r="C103">
        <v>102</v>
      </c>
      <c r="D103" t="s">
        <v>127</v>
      </c>
      <c r="E103" t="s">
        <v>386</v>
      </c>
    </row>
    <row r="104" spans="1:5" x14ac:dyDescent="0.25">
      <c r="A104" t="s">
        <v>231</v>
      </c>
      <c r="B104">
        <v>3</v>
      </c>
      <c r="C104">
        <v>103</v>
      </c>
      <c r="D104" t="s">
        <v>125</v>
      </c>
      <c r="E104" t="s">
        <v>386</v>
      </c>
    </row>
    <row r="105" spans="1:5" x14ac:dyDescent="0.25">
      <c r="A105" t="s">
        <v>232</v>
      </c>
      <c r="B105">
        <v>3</v>
      </c>
      <c r="C105">
        <v>104</v>
      </c>
      <c r="D105" t="s">
        <v>233</v>
      </c>
      <c r="E105" t="s">
        <v>380</v>
      </c>
    </row>
    <row r="106" spans="1:5" x14ac:dyDescent="0.25">
      <c r="A106" t="s">
        <v>234</v>
      </c>
      <c r="B106">
        <v>3</v>
      </c>
      <c r="C106">
        <v>105</v>
      </c>
      <c r="D106" t="s">
        <v>69</v>
      </c>
      <c r="E106" t="s">
        <v>381</v>
      </c>
    </row>
    <row r="107" spans="1:5" x14ac:dyDescent="0.25">
      <c r="A107" t="s">
        <v>235</v>
      </c>
      <c r="B107">
        <v>4</v>
      </c>
      <c r="C107">
        <v>106</v>
      </c>
      <c r="D107" t="s">
        <v>132</v>
      </c>
      <c r="E107" t="s">
        <v>389</v>
      </c>
    </row>
    <row r="108" spans="1:5" x14ac:dyDescent="0.25">
      <c r="A108" t="s">
        <v>89</v>
      </c>
      <c r="B108">
        <v>4</v>
      </c>
      <c r="C108">
        <v>107</v>
      </c>
      <c r="D108" t="s">
        <v>123</v>
      </c>
      <c r="E108" t="s">
        <v>388</v>
      </c>
    </row>
    <row r="109" spans="1:5" x14ac:dyDescent="0.25">
      <c r="A109" t="s">
        <v>236</v>
      </c>
      <c r="B109">
        <v>4</v>
      </c>
      <c r="C109">
        <v>108</v>
      </c>
      <c r="D109" t="s">
        <v>118</v>
      </c>
      <c r="E109" t="s">
        <v>382</v>
      </c>
    </row>
    <row r="110" spans="1:5" x14ac:dyDescent="0.25">
      <c r="A110" t="s">
        <v>237</v>
      </c>
      <c r="B110">
        <v>4</v>
      </c>
      <c r="C110">
        <v>109</v>
      </c>
      <c r="D110" t="s">
        <v>131</v>
      </c>
      <c r="E110" t="s">
        <v>378</v>
      </c>
    </row>
    <row r="111" spans="1:5" x14ac:dyDescent="0.25">
      <c r="A111" t="s">
        <v>238</v>
      </c>
      <c r="B111">
        <v>4</v>
      </c>
      <c r="C111">
        <v>110</v>
      </c>
      <c r="D111" t="s">
        <v>115</v>
      </c>
      <c r="E111" t="s">
        <v>379</v>
      </c>
    </row>
    <row r="112" spans="1:5" x14ac:dyDescent="0.25">
      <c r="A112" t="s">
        <v>239</v>
      </c>
      <c r="B112">
        <v>4</v>
      </c>
      <c r="C112">
        <v>111</v>
      </c>
      <c r="D112" t="s">
        <v>108</v>
      </c>
      <c r="E112" t="s">
        <v>379</v>
      </c>
    </row>
    <row r="113" spans="1:5" x14ac:dyDescent="0.25">
      <c r="A113" t="s">
        <v>240</v>
      </c>
      <c r="B113">
        <v>4</v>
      </c>
      <c r="C113">
        <v>112</v>
      </c>
      <c r="D113" t="s">
        <v>130</v>
      </c>
      <c r="E113" t="s">
        <v>389</v>
      </c>
    </row>
    <row r="114" spans="1:5" x14ac:dyDescent="0.25">
      <c r="A114" t="s">
        <v>241</v>
      </c>
      <c r="B114">
        <v>4</v>
      </c>
      <c r="C114">
        <v>113</v>
      </c>
      <c r="D114" t="s">
        <v>68</v>
      </c>
      <c r="E114" t="s">
        <v>383</v>
      </c>
    </row>
    <row r="115" spans="1:5" x14ac:dyDescent="0.25">
      <c r="A115" t="s">
        <v>242</v>
      </c>
      <c r="B115">
        <v>4</v>
      </c>
      <c r="C115">
        <v>114</v>
      </c>
      <c r="D115" t="s">
        <v>130</v>
      </c>
      <c r="E115" t="s">
        <v>387</v>
      </c>
    </row>
    <row r="116" spans="1:5" x14ac:dyDescent="0.25">
      <c r="A116" t="s">
        <v>243</v>
      </c>
      <c r="B116">
        <v>4</v>
      </c>
      <c r="C116">
        <v>115</v>
      </c>
      <c r="D116" t="s">
        <v>120</v>
      </c>
      <c r="E116" t="s">
        <v>387</v>
      </c>
    </row>
    <row r="117" spans="1:5" x14ac:dyDescent="0.25">
      <c r="A117" t="s">
        <v>244</v>
      </c>
      <c r="B117">
        <v>4</v>
      </c>
      <c r="C117">
        <v>116</v>
      </c>
      <c r="D117" t="s">
        <v>120</v>
      </c>
      <c r="E117" t="s">
        <v>377</v>
      </c>
    </row>
    <row r="118" spans="1:5" x14ac:dyDescent="0.25">
      <c r="A118" t="s">
        <v>245</v>
      </c>
      <c r="B118">
        <v>4</v>
      </c>
      <c r="C118">
        <v>117</v>
      </c>
      <c r="D118" t="s">
        <v>108</v>
      </c>
      <c r="E118" t="s">
        <v>382</v>
      </c>
    </row>
    <row r="119" spans="1:5" x14ac:dyDescent="0.25">
      <c r="A119" t="s">
        <v>246</v>
      </c>
      <c r="B119">
        <v>4</v>
      </c>
      <c r="C119">
        <v>118</v>
      </c>
      <c r="D119" t="s">
        <v>128</v>
      </c>
      <c r="E119" t="s">
        <v>387</v>
      </c>
    </row>
    <row r="120" spans="1:5" x14ac:dyDescent="0.25">
      <c r="A120" t="s">
        <v>247</v>
      </c>
      <c r="B120">
        <v>4</v>
      </c>
      <c r="C120">
        <v>119</v>
      </c>
      <c r="D120" t="s">
        <v>115</v>
      </c>
      <c r="E120" t="s">
        <v>387</v>
      </c>
    </row>
    <row r="121" spans="1:5" x14ac:dyDescent="0.25">
      <c r="A121" t="s">
        <v>248</v>
      </c>
      <c r="B121">
        <v>4</v>
      </c>
      <c r="C121">
        <v>120</v>
      </c>
      <c r="D121" t="s">
        <v>66</v>
      </c>
      <c r="E121" t="s">
        <v>386</v>
      </c>
    </row>
    <row r="122" spans="1:5" x14ac:dyDescent="0.25">
      <c r="A122" t="s">
        <v>249</v>
      </c>
      <c r="B122">
        <v>4</v>
      </c>
      <c r="C122">
        <v>121</v>
      </c>
      <c r="D122" t="s">
        <v>67</v>
      </c>
      <c r="E122" t="s">
        <v>387</v>
      </c>
    </row>
    <row r="123" spans="1:5" x14ac:dyDescent="0.25">
      <c r="A123" t="s">
        <v>91</v>
      </c>
      <c r="B123">
        <v>4</v>
      </c>
      <c r="C123">
        <v>122</v>
      </c>
      <c r="D123" t="s">
        <v>222</v>
      </c>
      <c r="E123" t="s">
        <v>388</v>
      </c>
    </row>
    <row r="124" spans="1:5" x14ac:dyDescent="0.25">
      <c r="A124" t="s">
        <v>74</v>
      </c>
      <c r="B124">
        <v>4</v>
      </c>
      <c r="C124">
        <v>123</v>
      </c>
      <c r="D124" t="s">
        <v>126</v>
      </c>
      <c r="E124" t="s">
        <v>388</v>
      </c>
    </row>
    <row r="125" spans="1:5" x14ac:dyDescent="0.25">
      <c r="A125" t="s">
        <v>250</v>
      </c>
      <c r="B125">
        <v>4</v>
      </c>
      <c r="C125">
        <v>124</v>
      </c>
      <c r="D125" t="s">
        <v>118</v>
      </c>
      <c r="E125" t="s">
        <v>390</v>
      </c>
    </row>
    <row r="126" spans="1:5" x14ac:dyDescent="0.25">
      <c r="A126" t="s">
        <v>251</v>
      </c>
      <c r="B126">
        <v>4</v>
      </c>
      <c r="C126">
        <v>125</v>
      </c>
      <c r="D126" t="s">
        <v>127</v>
      </c>
      <c r="E126" t="s">
        <v>381</v>
      </c>
    </row>
    <row r="127" spans="1:5" x14ac:dyDescent="0.25">
      <c r="A127" t="s">
        <v>252</v>
      </c>
      <c r="B127">
        <v>4</v>
      </c>
      <c r="C127">
        <v>126</v>
      </c>
      <c r="D127" t="s">
        <v>222</v>
      </c>
      <c r="E127" t="s">
        <v>382</v>
      </c>
    </row>
    <row r="128" spans="1:5" x14ac:dyDescent="0.25">
      <c r="A128" t="s">
        <v>92</v>
      </c>
      <c r="B128">
        <v>4</v>
      </c>
      <c r="C128">
        <v>127</v>
      </c>
      <c r="D128" t="s">
        <v>67</v>
      </c>
      <c r="E128" t="s">
        <v>388</v>
      </c>
    </row>
    <row r="129" spans="1:5" x14ac:dyDescent="0.25">
      <c r="A129" t="s">
        <v>253</v>
      </c>
      <c r="B129">
        <v>4</v>
      </c>
      <c r="C129">
        <v>128</v>
      </c>
      <c r="D129" t="s">
        <v>115</v>
      </c>
      <c r="E129" t="s">
        <v>389</v>
      </c>
    </row>
    <row r="130" spans="1:5" x14ac:dyDescent="0.25">
      <c r="A130" t="s">
        <v>254</v>
      </c>
      <c r="B130">
        <v>4</v>
      </c>
      <c r="C130">
        <v>129</v>
      </c>
      <c r="D130" t="s">
        <v>119</v>
      </c>
      <c r="E130" t="s">
        <v>389</v>
      </c>
    </row>
    <row r="131" spans="1:5" x14ac:dyDescent="0.25">
      <c r="A131" t="s">
        <v>255</v>
      </c>
      <c r="B131">
        <v>4</v>
      </c>
      <c r="C131">
        <v>130</v>
      </c>
      <c r="D131" t="s">
        <v>115</v>
      </c>
      <c r="E131" t="s">
        <v>391</v>
      </c>
    </row>
    <row r="132" spans="1:5" x14ac:dyDescent="0.25">
      <c r="A132" t="s">
        <v>96</v>
      </c>
      <c r="B132">
        <v>4</v>
      </c>
      <c r="C132">
        <v>131</v>
      </c>
      <c r="D132" t="s">
        <v>65</v>
      </c>
      <c r="E132" t="s">
        <v>388</v>
      </c>
    </row>
    <row r="133" spans="1:5" x14ac:dyDescent="0.25">
      <c r="A133" t="s">
        <v>256</v>
      </c>
      <c r="B133">
        <v>4</v>
      </c>
      <c r="C133">
        <v>132</v>
      </c>
      <c r="D133" t="s">
        <v>122</v>
      </c>
      <c r="E133" t="s">
        <v>381</v>
      </c>
    </row>
    <row r="134" spans="1:5" x14ac:dyDescent="0.25">
      <c r="A134" t="s">
        <v>257</v>
      </c>
      <c r="B134">
        <v>4</v>
      </c>
      <c r="C134">
        <v>133</v>
      </c>
      <c r="D134" t="s">
        <v>132</v>
      </c>
      <c r="E134" t="s">
        <v>391</v>
      </c>
    </row>
    <row r="135" spans="1:5" x14ac:dyDescent="0.25">
      <c r="A135" t="s">
        <v>258</v>
      </c>
      <c r="B135">
        <v>4</v>
      </c>
      <c r="C135">
        <v>134</v>
      </c>
      <c r="D135" t="s">
        <v>69</v>
      </c>
      <c r="E135" t="s">
        <v>380</v>
      </c>
    </row>
    <row r="136" spans="1:5" x14ac:dyDescent="0.25">
      <c r="A136" t="s">
        <v>259</v>
      </c>
      <c r="B136">
        <v>4</v>
      </c>
      <c r="C136">
        <v>135</v>
      </c>
      <c r="D136" t="s">
        <v>125</v>
      </c>
      <c r="E136" t="s">
        <v>378</v>
      </c>
    </row>
    <row r="137" spans="1:5" x14ac:dyDescent="0.25">
      <c r="A137" t="s">
        <v>260</v>
      </c>
      <c r="B137">
        <v>4</v>
      </c>
      <c r="C137">
        <v>136</v>
      </c>
      <c r="D137" t="s">
        <v>63</v>
      </c>
      <c r="E137" t="s">
        <v>379</v>
      </c>
    </row>
    <row r="138" spans="1:5" x14ac:dyDescent="0.25">
      <c r="A138" t="s">
        <v>55</v>
      </c>
      <c r="B138">
        <v>4</v>
      </c>
      <c r="C138">
        <v>137</v>
      </c>
      <c r="D138" t="s">
        <v>67</v>
      </c>
      <c r="E138" t="s">
        <v>385</v>
      </c>
    </row>
    <row r="139" spans="1:5" x14ac:dyDescent="0.25">
      <c r="A139" t="s">
        <v>404</v>
      </c>
      <c r="B139">
        <v>4</v>
      </c>
      <c r="C139">
        <v>138</v>
      </c>
      <c r="D139" t="s">
        <v>62</v>
      </c>
      <c r="E139" t="s">
        <v>381</v>
      </c>
    </row>
    <row r="140" spans="1:5" x14ac:dyDescent="0.25">
      <c r="A140" t="s">
        <v>261</v>
      </c>
      <c r="B140">
        <v>4</v>
      </c>
      <c r="C140">
        <v>139</v>
      </c>
      <c r="D140" t="s">
        <v>115</v>
      </c>
      <c r="E140" t="s">
        <v>389</v>
      </c>
    </row>
    <row r="141" spans="1:5" x14ac:dyDescent="0.25">
      <c r="A141" t="s">
        <v>262</v>
      </c>
      <c r="B141">
        <v>4</v>
      </c>
      <c r="C141">
        <v>140</v>
      </c>
      <c r="D141" t="s">
        <v>122</v>
      </c>
      <c r="E141" t="s">
        <v>380</v>
      </c>
    </row>
    <row r="142" spans="1:5" x14ac:dyDescent="0.25">
      <c r="A142" t="s">
        <v>263</v>
      </c>
      <c r="B142">
        <v>4</v>
      </c>
      <c r="C142">
        <v>141</v>
      </c>
      <c r="D142" t="s">
        <v>115</v>
      </c>
      <c r="E142" t="s">
        <v>378</v>
      </c>
    </row>
    <row r="143" spans="1:5" x14ac:dyDescent="0.25">
      <c r="A143" t="s">
        <v>264</v>
      </c>
      <c r="B143">
        <v>4</v>
      </c>
      <c r="C143">
        <v>142</v>
      </c>
      <c r="D143" t="s">
        <v>233</v>
      </c>
      <c r="E143" t="s">
        <v>387</v>
      </c>
    </row>
    <row r="144" spans="1:5" x14ac:dyDescent="0.25">
      <c r="A144" t="s">
        <v>265</v>
      </c>
      <c r="B144">
        <v>4</v>
      </c>
      <c r="C144">
        <v>143</v>
      </c>
      <c r="D144" t="s">
        <v>65</v>
      </c>
      <c r="E144" t="s">
        <v>389</v>
      </c>
    </row>
    <row r="145" spans="1:5" x14ac:dyDescent="0.25">
      <c r="A145" t="s">
        <v>51</v>
      </c>
      <c r="B145">
        <v>5</v>
      </c>
      <c r="C145">
        <v>144</v>
      </c>
      <c r="D145" t="s">
        <v>68</v>
      </c>
      <c r="E145" t="s">
        <v>385</v>
      </c>
    </row>
    <row r="146" spans="1:5" x14ac:dyDescent="0.25">
      <c r="A146" t="s">
        <v>266</v>
      </c>
      <c r="B146">
        <v>5</v>
      </c>
      <c r="C146">
        <v>145</v>
      </c>
      <c r="D146" t="s">
        <v>125</v>
      </c>
      <c r="E146" t="s">
        <v>379</v>
      </c>
    </row>
    <row r="147" spans="1:5" x14ac:dyDescent="0.25">
      <c r="A147" t="s">
        <v>267</v>
      </c>
      <c r="B147">
        <v>5</v>
      </c>
      <c r="C147">
        <v>146</v>
      </c>
      <c r="D147" t="s">
        <v>130</v>
      </c>
      <c r="E147" t="s">
        <v>386</v>
      </c>
    </row>
    <row r="148" spans="1:5" x14ac:dyDescent="0.25">
      <c r="A148" t="s">
        <v>268</v>
      </c>
      <c r="B148">
        <v>5</v>
      </c>
      <c r="C148">
        <v>147</v>
      </c>
      <c r="D148" t="s">
        <v>130</v>
      </c>
      <c r="E148" t="s">
        <v>382</v>
      </c>
    </row>
    <row r="149" spans="1:5" x14ac:dyDescent="0.25">
      <c r="A149" t="s">
        <v>269</v>
      </c>
      <c r="B149">
        <v>5</v>
      </c>
      <c r="C149">
        <v>148</v>
      </c>
      <c r="D149" t="s">
        <v>116</v>
      </c>
      <c r="E149" t="s">
        <v>381</v>
      </c>
    </row>
    <row r="150" spans="1:5" x14ac:dyDescent="0.25">
      <c r="A150" t="s">
        <v>270</v>
      </c>
      <c r="B150">
        <v>5</v>
      </c>
      <c r="C150">
        <v>149</v>
      </c>
      <c r="D150" t="s">
        <v>68</v>
      </c>
      <c r="E150" t="s">
        <v>389</v>
      </c>
    </row>
    <row r="151" spans="1:5" x14ac:dyDescent="0.25">
      <c r="A151" t="s">
        <v>271</v>
      </c>
      <c r="B151">
        <v>5</v>
      </c>
      <c r="C151">
        <v>150</v>
      </c>
      <c r="D151" t="s">
        <v>123</v>
      </c>
      <c r="E151" t="s">
        <v>377</v>
      </c>
    </row>
    <row r="152" spans="1:5" x14ac:dyDescent="0.25">
      <c r="A152" t="s">
        <v>78</v>
      </c>
      <c r="B152">
        <v>5</v>
      </c>
      <c r="C152">
        <v>151</v>
      </c>
      <c r="D152" t="s">
        <v>64</v>
      </c>
      <c r="E152" t="s">
        <v>388</v>
      </c>
    </row>
    <row r="153" spans="1:5" x14ac:dyDescent="0.25">
      <c r="A153" t="s">
        <v>272</v>
      </c>
      <c r="B153">
        <v>5</v>
      </c>
      <c r="C153">
        <v>152</v>
      </c>
      <c r="D153" t="s">
        <v>120</v>
      </c>
      <c r="E153" t="s">
        <v>383</v>
      </c>
    </row>
    <row r="154" spans="1:5" x14ac:dyDescent="0.25">
      <c r="A154" t="s">
        <v>273</v>
      </c>
      <c r="B154">
        <v>5</v>
      </c>
      <c r="C154">
        <v>153</v>
      </c>
      <c r="D154" t="s">
        <v>131</v>
      </c>
      <c r="E154" t="s">
        <v>378</v>
      </c>
    </row>
    <row r="155" spans="1:5" x14ac:dyDescent="0.25">
      <c r="A155" t="s">
        <v>102</v>
      </c>
      <c r="B155">
        <v>5</v>
      </c>
      <c r="C155">
        <v>154</v>
      </c>
      <c r="D155" t="s">
        <v>140</v>
      </c>
      <c r="E155" t="s">
        <v>388</v>
      </c>
    </row>
    <row r="156" spans="1:5" x14ac:dyDescent="0.25">
      <c r="A156" t="s">
        <v>274</v>
      </c>
      <c r="B156">
        <v>5</v>
      </c>
      <c r="C156">
        <v>155</v>
      </c>
      <c r="D156" t="s">
        <v>119</v>
      </c>
      <c r="E156" t="s">
        <v>380</v>
      </c>
    </row>
    <row r="157" spans="1:5" x14ac:dyDescent="0.25">
      <c r="A157" t="s">
        <v>84</v>
      </c>
      <c r="B157">
        <v>5</v>
      </c>
      <c r="C157">
        <v>156</v>
      </c>
      <c r="D157" t="s">
        <v>118</v>
      </c>
      <c r="E157" t="s">
        <v>388</v>
      </c>
    </row>
    <row r="158" spans="1:5" x14ac:dyDescent="0.25">
      <c r="A158" t="s">
        <v>275</v>
      </c>
      <c r="B158">
        <v>5</v>
      </c>
      <c r="C158">
        <v>157</v>
      </c>
      <c r="D158" t="s">
        <v>132</v>
      </c>
      <c r="E158" t="s">
        <v>387</v>
      </c>
    </row>
    <row r="159" spans="1:5" x14ac:dyDescent="0.25">
      <c r="A159" t="s">
        <v>276</v>
      </c>
      <c r="B159">
        <v>5</v>
      </c>
      <c r="C159">
        <v>158</v>
      </c>
      <c r="D159" t="s">
        <v>131</v>
      </c>
      <c r="E159" t="s">
        <v>377</v>
      </c>
    </row>
    <row r="160" spans="1:5" x14ac:dyDescent="0.25">
      <c r="A160" t="s">
        <v>277</v>
      </c>
      <c r="B160">
        <v>5</v>
      </c>
      <c r="C160">
        <v>159</v>
      </c>
      <c r="D160" t="s">
        <v>124</v>
      </c>
      <c r="E160" t="s">
        <v>382</v>
      </c>
    </row>
    <row r="161" spans="1:5" x14ac:dyDescent="0.25">
      <c r="A161" t="s">
        <v>278</v>
      </c>
      <c r="B161">
        <v>5</v>
      </c>
      <c r="C161">
        <v>160</v>
      </c>
      <c r="D161" t="s">
        <v>126</v>
      </c>
      <c r="E161" t="s">
        <v>382</v>
      </c>
    </row>
    <row r="162" spans="1:5" x14ac:dyDescent="0.25">
      <c r="A162" t="s">
        <v>279</v>
      </c>
      <c r="B162">
        <v>5</v>
      </c>
      <c r="C162">
        <v>161</v>
      </c>
      <c r="D162" t="s">
        <v>129</v>
      </c>
      <c r="E162" t="s">
        <v>386</v>
      </c>
    </row>
    <row r="163" spans="1:5" x14ac:dyDescent="0.25">
      <c r="A163" t="s">
        <v>280</v>
      </c>
      <c r="B163">
        <v>5</v>
      </c>
      <c r="C163">
        <v>162</v>
      </c>
      <c r="D163" t="s">
        <v>120</v>
      </c>
      <c r="E163" t="s">
        <v>381</v>
      </c>
    </row>
    <row r="164" spans="1:5" x14ac:dyDescent="0.25">
      <c r="A164" t="s">
        <v>281</v>
      </c>
      <c r="B164">
        <v>5</v>
      </c>
      <c r="C164">
        <v>163</v>
      </c>
      <c r="D164" t="s">
        <v>65</v>
      </c>
      <c r="E164" t="s">
        <v>381</v>
      </c>
    </row>
    <row r="165" spans="1:5" x14ac:dyDescent="0.25">
      <c r="A165" t="s">
        <v>87</v>
      </c>
      <c r="B165">
        <v>5</v>
      </c>
      <c r="C165">
        <v>164</v>
      </c>
      <c r="D165" t="s">
        <v>233</v>
      </c>
      <c r="E165" t="s">
        <v>388</v>
      </c>
    </row>
    <row r="166" spans="1:5" x14ac:dyDescent="0.25">
      <c r="A166" t="s">
        <v>282</v>
      </c>
      <c r="B166">
        <v>5</v>
      </c>
      <c r="C166">
        <v>165</v>
      </c>
      <c r="D166" t="s">
        <v>128</v>
      </c>
      <c r="E166" t="s">
        <v>382</v>
      </c>
    </row>
    <row r="167" spans="1:5" x14ac:dyDescent="0.25">
      <c r="A167" t="s">
        <v>283</v>
      </c>
      <c r="B167">
        <v>5</v>
      </c>
      <c r="C167">
        <v>166</v>
      </c>
      <c r="D167" t="s">
        <v>63</v>
      </c>
      <c r="E167" t="s">
        <v>383</v>
      </c>
    </row>
    <row r="168" spans="1:5" x14ac:dyDescent="0.25">
      <c r="A168" t="s">
        <v>284</v>
      </c>
      <c r="B168">
        <v>5</v>
      </c>
      <c r="C168">
        <v>167</v>
      </c>
      <c r="D168" t="s">
        <v>119</v>
      </c>
      <c r="E168" t="s">
        <v>387</v>
      </c>
    </row>
    <row r="169" spans="1:5" x14ac:dyDescent="0.25">
      <c r="A169" t="s">
        <v>285</v>
      </c>
      <c r="B169">
        <v>5</v>
      </c>
      <c r="C169">
        <v>168</v>
      </c>
      <c r="D169" t="s">
        <v>117</v>
      </c>
      <c r="E169" t="s">
        <v>380</v>
      </c>
    </row>
    <row r="170" spans="1:5" x14ac:dyDescent="0.25">
      <c r="A170" t="s">
        <v>286</v>
      </c>
      <c r="B170">
        <v>5</v>
      </c>
      <c r="C170">
        <v>169</v>
      </c>
      <c r="D170" t="s">
        <v>128</v>
      </c>
      <c r="E170" t="s">
        <v>388</v>
      </c>
    </row>
    <row r="171" spans="1:5" x14ac:dyDescent="0.25">
      <c r="A171" t="s">
        <v>287</v>
      </c>
      <c r="B171">
        <v>5</v>
      </c>
      <c r="C171">
        <v>170</v>
      </c>
      <c r="D171" t="s">
        <v>123</v>
      </c>
      <c r="E171" t="s">
        <v>389</v>
      </c>
    </row>
    <row r="172" spans="1:5" x14ac:dyDescent="0.25">
      <c r="A172" t="s">
        <v>288</v>
      </c>
      <c r="B172">
        <v>5</v>
      </c>
      <c r="C172">
        <v>171</v>
      </c>
      <c r="D172" t="s">
        <v>120</v>
      </c>
      <c r="E172" t="s">
        <v>380</v>
      </c>
    </row>
    <row r="173" spans="1:5" x14ac:dyDescent="0.25">
      <c r="A173" t="s">
        <v>289</v>
      </c>
      <c r="B173">
        <v>5</v>
      </c>
      <c r="C173">
        <v>172</v>
      </c>
      <c r="D173" t="s">
        <v>69</v>
      </c>
      <c r="E173" t="s">
        <v>378</v>
      </c>
    </row>
    <row r="174" spans="1:5" x14ac:dyDescent="0.25">
      <c r="A174" t="s">
        <v>290</v>
      </c>
      <c r="B174">
        <v>5</v>
      </c>
      <c r="C174">
        <v>173</v>
      </c>
      <c r="D174" t="s">
        <v>130</v>
      </c>
      <c r="E174" t="s">
        <v>380</v>
      </c>
    </row>
    <row r="175" spans="1:5" x14ac:dyDescent="0.25">
      <c r="A175" t="s">
        <v>291</v>
      </c>
      <c r="B175">
        <v>5</v>
      </c>
      <c r="C175">
        <v>174</v>
      </c>
      <c r="D175" t="s">
        <v>117</v>
      </c>
      <c r="E175" t="s">
        <v>377</v>
      </c>
    </row>
    <row r="176" spans="1:5" x14ac:dyDescent="0.25">
      <c r="A176" t="s">
        <v>292</v>
      </c>
      <c r="B176">
        <v>5</v>
      </c>
      <c r="C176">
        <v>175</v>
      </c>
      <c r="D176" t="s">
        <v>222</v>
      </c>
      <c r="E176" t="s">
        <v>382</v>
      </c>
    </row>
    <row r="177" spans="1:5" x14ac:dyDescent="0.25">
      <c r="A177" t="s">
        <v>293</v>
      </c>
      <c r="B177">
        <v>5</v>
      </c>
      <c r="C177">
        <v>176</v>
      </c>
      <c r="D177" t="s">
        <v>119</v>
      </c>
      <c r="E177" t="s">
        <v>386</v>
      </c>
    </row>
    <row r="178" spans="1:5" x14ac:dyDescent="0.25">
      <c r="A178" t="s">
        <v>294</v>
      </c>
      <c r="B178">
        <v>5</v>
      </c>
      <c r="C178">
        <v>177</v>
      </c>
      <c r="D178" t="s">
        <v>121</v>
      </c>
      <c r="E178" t="s">
        <v>389</v>
      </c>
    </row>
    <row r="179" spans="1:5" x14ac:dyDescent="0.25">
      <c r="A179" t="s">
        <v>295</v>
      </c>
      <c r="B179">
        <v>5</v>
      </c>
      <c r="C179">
        <v>178</v>
      </c>
      <c r="D179" t="s">
        <v>119</v>
      </c>
      <c r="E179" t="s">
        <v>382</v>
      </c>
    </row>
    <row r="180" spans="1:5" x14ac:dyDescent="0.25">
      <c r="A180" t="s">
        <v>296</v>
      </c>
      <c r="B180">
        <v>5</v>
      </c>
      <c r="C180">
        <v>179</v>
      </c>
      <c r="D180" t="s">
        <v>122</v>
      </c>
      <c r="E180" t="s">
        <v>377</v>
      </c>
    </row>
    <row r="181" spans="1:5" x14ac:dyDescent="0.25">
      <c r="A181" t="s">
        <v>297</v>
      </c>
      <c r="B181">
        <v>6</v>
      </c>
      <c r="C181">
        <v>180</v>
      </c>
      <c r="D181" t="s">
        <v>116</v>
      </c>
      <c r="E181" t="s">
        <v>391</v>
      </c>
    </row>
    <row r="182" spans="1:5" x14ac:dyDescent="0.25">
      <c r="A182" t="s">
        <v>298</v>
      </c>
      <c r="B182">
        <v>6</v>
      </c>
      <c r="C182">
        <v>181</v>
      </c>
      <c r="D182" t="s">
        <v>70</v>
      </c>
      <c r="E182" t="s">
        <v>377</v>
      </c>
    </row>
    <row r="183" spans="1:5" x14ac:dyDescent="0.25">
      <c r="A183" t="s">
        <v>299</v>
      </c>
      <c r="B183">
        <v>6</v>
      </c>
      <c r="C183">
        <v>182</v>
      </c>
      <c r="D183" t="s">
        <v>130</v>
      </c>
      <c r="E183" t="s">
        <v>386</v>
      </c>
    </row>
    <row r="184" spans="1:5" x14ac:dyDescent="0.25">
      <c r="A184" t="s">
        <v>106</v>
      </c>
      <c r="B184">
        <v>6</v>
      </c>
      <c r="C184">
        <v>183</v>
      </c>
      <c r="D184" t="s">
        <v>67</v>
      </c>
      <c r="E184" t="s">
        <v>388</v>
      </c>
    </row>
    <row r="185" spans="1:5" x14ac:dyDescent="0.25">
      <c r="A185" t="s">
        <v>300</v>
      </c>
      <c r="B185">
        <v>6</v>
      </c>
      <c r="C185">
        <v>184</v>
      </c>
      <c r="D185" t="s">
        <v>128</v>
      </c>
      <c r="E185" t="s">
        <v>380</v>
      </c>
    </row>
    <row r="186" spans="1:5" x14ac:dyDescent="0.25">
      <c r="A186" t="s">
        <v>301</v>
      </c>
      <c r="B186">
        <v>6</v>
      </c>
      <c r="C186">
        <v>185</v>
      </c>
      <c r="D186" t="s">
        <v>116</v>
      </c>
      <c r="E186" t="s">
        <v>387</v>
      </c>
    </row>
    <row r="187" spans="1:5" x14ac:dyDescent="0.25">
      <c r="A187" t="s">
        <v>302</v>
      </c>
      <c r="B187">
        <v>6</v>
      </c>
      <c r="C187">
        <v>186</v>
      </c>
      <c r="D187" t="s">
        <v>117</v>
      </c>
      <c r="E187" t="s">
        <v>380</v>
      </c>
    </row>
    <row r="188" spans="1:5" x14ac:dyDescent="0.25">
      <c r="A188" t="s">
        <v>303</v>
      </c>
      <c r="B188">
        <v>6</v>
      </c>
      <c r="C188">
        <v>187</v>
      </c>
      <c r="D188" t="s">
        <v>69</v>
      </c>
      <c r="E188" t="s">
        <v>380</v>
      </c>
    </row>
    <row r="189" spans="1:5" x14ac:dyDescent="0.25">
      <c r="A189" t="s">
        <v>304</v>
      </c>
      <c r="B189">
        <v>6</v>
      </c>
      <c r="C189">
        <v>188</v>
      </c>
      <c r="D189" t="s">
        <v>121</v>
      </c>
      <c r="E189" t="s">
        <v>386</v>
      </c>
    </row>
    <row r="190" spans="1:5" x14ac:dyDescent="0.25">
      <c r="A190" t="s">
        <v>305</v>
      </c>
      <c r="B190">
        <v>6</v>
      </c>
      <c r="C190">
        <v>189</v>
      </c>
      <c r="D190" t="s">
        <v>66</v>
      </c>
      <c r="E190" t="s">
        <v>377</v>
      </c>
    </row>
    <row r="191" spans="1:5" x14ac:dyDescent="0.25">
      <c r="A191" t="s">
        <v>306</v>
      </c>
      <c r="B191">
        <v>6</v>
      </c>
      <c r="C191">
        <v>190</v>
      </c>
      <c r="D191" t="s">
        <v>64</v>
      </c>
      <c r="E191" t="s">
        <v>380</v>
      </c>
    </row>
    <row r="192" spans="1:5" x14ac:dyDescent="0.25">
      <c r="A192" t="s">
        <v>307</v>
      </c>
      <c r="B192">
        <v>6</v>
      </c>
      <c r="C192">
        <v>191</v>
      </c>
      <c r="D192" t="s">
        <v>128</v>
      </c>
      <c r="E192" t="s">
        <v>381</v>
      </c>
    </row>
    <row r="193" spans="1:5" x14ac:dyDescent="0.25">
      <c r="A193" t="s">
        <v>308</v>
      </c>
      <c r="B193">
        <v>6</v>
      </c>
      <c r="C193">
        <v>192</v>
      </c>
      <c r="D193" t="s">
        <v>124</v>
      </c>
      <c r="E193" t="s">
        <v>389</v>
      </c>
    </row>
    <row r="194" spans="1:5" x14ac:dyDescent="0.25">
      <c r="A194" t="s">
        <v>309</v>
      </c>
      <c r="B194">
        <v>6</v>
      </c>
      <c r="C194">
        <v>193</v>
      </c>
      <c r="D194" t="s">
        <v>119</v>
      </c>
      <c r="E194" t="s">
        <v>386</v>
      </c>
    </row>
    <row r="195" spans="1:5" x14ac:dyDescent="0.25">
      <c r="A195" t="s">
        <v>310</v>
      </c>
      <c r="B195">
        <v>6</v>
      </c>
      <c r="C195">
        <v>194</v>
      </c>
      <c r="D195" t="s">
        <v>129</v>
      </c>
      <c r="E195" t="s">
        <v>382</v>
      </c>
    </row>
    <row r="196" spans="1:5" x14ac:dyDescent="0.25">
      <c r="A196" t="s">
        <v>311</v>
      </c>
      <c r="B196">
        <v>6</v>
      </c>
      <c r="C196">
        <v>195</v>
      </c>
      <c r="D196" t="s">
        <v>126</v>
      </c>
      <c r="E196" t="s">
        <v>380</v>
      </c>
    </row>
    <row r="197" spans="1:5" x14ac:dyDescent="0.25">
      <c r="A197" t="s">
        <v>85</v>
      </c>
      <c r="B197">
        <v>6</v>
      </c>
      <c r="C197">
        <v>196</v>
      </c>
      <c r="D197" t="s">
        <v>115</v>
      </c>
      <c r="E197" t="s">
        <v>388</v>
      </c>
    </row>
    <row r="198" spans="1:5" x14ac:dyDescent="0.25">
      <c r="A198" t="s">
        <v>312</v>
      </c>
      <c r="B198">
        <v>6</v>
      </c>
      <c r="C198">
        <v>197</v>
      </c>
      <c r="D198" t="s">
        <v>140</v>
      </c>
      <c r="E198" t="s">
        <v>378</v>
      </c>
    </row>
    <row r="199" spans="1:5" x14ac:dyDescent="0.25">
      <c r="A199" t="s">
        <v>313</v>
      </c>
      <c r="B199">
        <v>6</v>
      </c>
      <c r="C199">
        <v>198</v>
      </c>
      <c r="D199" t="s">
        <v>70</v>
      </c>
      <c r="E199" t="s">
        <v>389</v>
      </c>
    </row>
    <row r="200" spans="1:5" x14ac:dyDescent="0.25">
      <c r="A200" t="s">
        <v>314</v>
      </c>
      <c r="B200">
        <v>6</v>
      </c>
      <c r="C200">
        <v>199</v>
      </c>
      <c r="D200" t="s">
        <v>66</v>
      </c>
      <c r="E200" t="s">
        <v>380</v>
      </c>
    </row>
    <row r="201" spans="1:5" x14ac:dyDescent="0.25">
      <c r="A201" t="s">
        <v>315</v>
      </c>
      <c r="B201">
        <v>6</v>
      </c>
      <c r="C201">
        <v>200</v>
      </c>
      <c r="D201" t="s">
        <v>67</v>
      </c>
      <c r="E201" t="s">
        <v>377</v>
      </c>
    </row>
    <row r="202" spans="1:5" x14ac:dyDescent="0.25">
      <c r="A202" t="s">
        <v>316</v>
      </c>
      <c r="B202">
        <v>6</v>
      </c>
      <c r="C202">
        <v>201</v>
      </c>
      <c r="D202" t="s">
        <v>114</v>
      </c>
      <c r="E202" t="s">
        <v>388</v>
      </c>
    </row>
    <row r="203" spans="1:5" x14ac:dyDescent="0.25">
      <c r="A203" t="s">
        <v>416</v>
      </c>
      <c r="B203">
        <v>6</v>
      </c>
      <c r="C203">
        <v>202</v>
      </c>
      <c r="D203" t="s">
        <v>118</v>
      </c>
      <c r="E203" t="s">
        <v>381</v>
      </c>
    </row>
    <row r="204" spans="1:5" x14ac:dyDescent="0.25">
      <c r="A204" t="s">
        <v>317</v>
      </c>
      <c r="B204">
        <v>6</v>
      </c>
      <c r="C204">
        <v>203</v>
      </c>
      <c r="D204" t="s">
        <v>117</v>
      </c>
      <c r="E204" t="s">
        <v>388</v>
      </c>
    </row>
    <row r="205" spans="1:5" x14ac:dyDescent="0.25">
      <c r="A205" t="s">
        <v>318</v>
      </c>
      <c r="B205">
        <v>6</v>
      </c>
      <c r="C205">
        <v>204</v>
      </c>
      <c r="D205" t="s">
        <v>65</v>
      </c>
      <c r="E205" t="s">
        <v>387</v>
      </c>
    </row>
    <row r="206" spans="1:5" x14ac:dyDescent="0.25">
      <c r="A206" t="s">
        <v>319</v>
      </c>
      <c r="B206">
        <v>6</v>
      </c>
      <c r="C206">
        <v>205</v>
      </c>
      <c r="D206" t="s">
        <v>123</v>
      </c>
      <c r="E206" t="s">
        <v>379</v>
      </c>
    </row>
    <row r="207" spans="1:5" x14ac:dyDescent="0.25">
      <c r="A207" t="s">
        <v>320</v>
      </c>
      <c r="B207">
        <v>6</v>
      </c>
      <c r="C207">
        <v>206</v>
      </c>
      <c r="D207" t="s">
        <v>120</v>
      </c>
      <c r="E207" t="s">
        <v>377</v>
      </c>
    </row>
    <row r="208" spans="1:5" x14ac:dyDescent="0.25">
      <c r="A208" t="s">
        <v>321</v>
      </c>
      <c r="B208">
        <v>6</v>
      </c>
      <c r="C208">
        <v>207</v>
      </c>
      <c r="D208" t="s">
        <v>117</v>
      </c>
      <c r="E208" t="s">
        <v>380</v>
      </c>
    </row>
    <row r="209" spans="1:5" x14ac:dyDescent="0.25">
      <c r="A209" t="s">
        <v>322</v>
      </c>
      <c r="B209">
        <v>6</v>
      </c>
      <c r="C209">
        <v>208</v>
      </c>
      <c r="D209" t="s">
        <v>62</v>
      </c>
      <c r="E209" t="s">
        <v>389</v>
      </c>
    </row>
    <row r="210" spans="1:5" x14ac:dyDescent="0.25">
      <c r="A210" t="s">
        <v>323</v>
      </c>
      <c r="B210">
        <v>6</v>
      </c>
      <c r="C210">
        <v>209</v>
      </c>
      <c r="D210" t="s">
        <v>116</v>
      </c>
      <c r="E210" t="s">
        <v>380</v>
      </c>
    </row>
    <row r="211" spans="1:5" x14ac:dyDescent="0.25">
      <c r="A211" t="s">
        <v>324</v>
      </c>
      <c r="B211">
        <v>6</v>
      </c>
      <c r="C211">
        <v>210</v>
      </c>
      <c r="D211" t="s">
        <v>67</v>
      </c>
      <c r="E211" t="s">
        <v>384</v>
      </c>
    </row>
    <row r="212" spans="1:5" x14ac:dyDescent="0.25">
      <c r="A212" t="s">
        <v>325</v>
      </c>
      <c r="B212">
        <v>6</v>
      </c>
      <c r="C212">
        <v>211</v>
      </c>
      <c r="D212" t="s">
        <v>233</v>
      </c>
      <c r="E212" t="s">
        <v>387</v>
      </c>
    </row>
    <row r="213" spans="1:5" x14ac:dyDescent="0.25">
      <c r="A213" t="s">
        <v>326</v>
      </c>
      <c r="B213">
        <v>6</v>
      </c>
      <c r="C213">
        <v>212</v>
      </c>
      <c r="D213" t="s">
        <v>233</v>
      </c>
      <c r="E213" t="s">
        <v>387</v>
      </c>
    </row>
    <row r="214" spans="1:5" x14ac:dyDescent="0.25">
      <c r="A214" t="s">
        <v>327</v>
      </c>
      <c r="B214">
        <v>6</v>
      </c>
      <c r="C214">
        <v>213</v>
      </c>
      <c r="D214" t="s">
        <v>64</v>
      </c>
      <c r="E214" t="s">
        <v>389</v>
      </c>
    </row>
    <row r="215" spans="1:5" x14ac:dyDescent="0.25">
      <c r="A215" t="s">
        <v>328</v>
      </c>
      <c r="B215">
        <v>6</v>
      </c>
      <c r="C215">
        <v>214</v>
      </c>
      <c r="D215" t="s">
        <v>126</v>
      </c>
      <c r="E215" t="s">
        <v>387</v>
      </c>
    </row>
    <row r="216" spans="1:5" x14ac:dyDescent="0.25">
      <c r="A216" t="s">
        <v>329</v>
      </c>
      <c r="B216">
        <v>6</v>
      </c>
      <c r="C216">
        <v>215</v>
      </c>
      <c r="D216" t="s">
        <v>114</v>
      </c>
      <c r="E216" t="s">
        <v>380</v>
      </c>
    </row>
    <row r="217" spans="1:5" x14ac:dyDescent="0.25">
      <c r="A217" t="s">
        <v>330</v>
      </c>
      <c r="B217">
        <v>6</v>
      </c>
      <c r="C217">
        <v>216</v>
      </c>
      <c r="D217" t="s">
        <v>124</v>
      </c>
      <c r="E217" t="s">
        <v>382</v>
      </c>
    </row>
    <row r="218" spans="1:5" x14ac:dyDescent="0.25">
      <c r="A218" t="s">
        <v>331</v>
      </c>
      <c r="B218">
        <v>6</v>
      </c>
      <c r="C218">
        <v>217</v>
      </c>
      <c r="D218" t="s">
        <v>121</v>
      </c>
      <c r="E218" t="s">
        <v>386</v>
      </c>
    </row>
    <row r="219" spans="1:5" x14ac:dyDescent="0.25">
      <c r="A219" t="s">
        <v>332</v>
      </c>
      <c r="B219">
        <v>6</v>
      </c>
      <c r="C219">
        <v>218</v>
      </c>
      <c r="D219" t="s">
        <v>132</v>
      </c>
      <c r="E219" t="s">
        <v>389</v>
      </c>
    </row>
    <row r="220" spans="1:5" x14ac:dyDescent="0.25">
      <c r="A220" t="s">
        <v>333</v>
      </c>
      <c r="B220">
        <v>6</v>
      </c>
      <c r="C220">
        <v>219</v>
      </c>
      <c r="D220" t="s">
        <v>65</v>
      </c>
      <c r="E220" t="s">
        <v>386</v>
      </c>
    </row>
    <row r="221" spans="1:5" x14ac:dyDescent="0.25">
      <c r="A221" t="s">
        <v>334</v>
      </c>
      <c r="B221">
        <v>6</v>
      </c>
      <c r="C221">
        <v>220</v>
      </c>
      <c r="D221" t="s">
        <v>69</v>
      </c>
      <c r="E221" t="s">
        <v>382</v>
      </c>
    </row>
    <row r="222" spans="1:5" x14ac:dyDescent="0.25">
      <c r="A222" t="s">
        <v>335</v>
      </c>
      <c r="B222">
        <v>6</v>
      </c>
      <c r="C222">
        <v>221</v>
      </c>
      <c r="D222" t="s">
        <v>69</v>
      </c>
      <c r="E222" t="s">
        <v>378</v>
      </c>
    </row>
    <row r="223" spans="1:5" x14ac:dyDescent="0.25">
      <c r="A223" t="s">
        <v>336</v>
      </c>
      <c r="B223">
        <v>7</v>
      </c>
      <c r="C223">
        <v>222</v>
      </c>
      <c r="D223" t="s">
        <v>140</v>
      </c>
      <c r="E223" t="s">
        <v>387</v>
      </c>
    </row>
    <row r="224" spans="1:5" x14ac:dyDescent="0.25">
      <c r="A224" t="s">
        <v>337</v>
      </c>
      <c r="B224">
        <v>7</v>
      </c>
      <c r="C224">
        <v>223</v>
      </c>
      <c r="D224" t="s">
        <v>118</v>
      </c>
      <c r="E224" t="s">
        <v>377</v>
      </c>
    </row>
    <row r="225" spans="1:5" x14ac:dyDescent="0.25">
      <c r="A225" t="s">
        <v>338</v>
      </c>
      <c r="B225">
        <v>7</v>
      </c>
      <c r="C225">
        <v>224</v>
      </c>
      <c r="D225" t="s">
        <v>127</v>
      </c>
      <c r="E225" t="s">
        <v>386</v>
      </c>
    </row>
    <row r="226" spans="1:5" x14ac:dyDescent="0.25">
      <c r="A226" t="s">
        <v>339</v>
      </c>
      <c r="B226">
        <v>7</v>
      </c>
      <c r="C226">
        <v>225</v>
      </c>
      <c r="D226" t="s">
        <v>62</v>
      </c>
      <c r="E226" t="s">
        <v>386</v>
      </c>
    </row>
    <row r="227" spans="1:5" x14ac:dyDescent="0.25">
      <c r="A227" t="s">
        <v>340</v>
      </c>
      <c r="B227">
        <v>7</v>
      </c>
      <c r="C227">
        <v>226</v>
      </c>
      <c r="D227" t="s">
        <v>117</v>
      </c>
      <c r="E227" t="s">
        <v>380</v>
      </c>
    </row>
    <row r="228" spans="1:5" x14ac:dyDescent="0.25">
      <c r="A228" t="s">
        <v>341</v>
      </c>
      <c r="B228">
        <v>7</v>
      </c>
      <c r="C228">
        <v>227</v>
      </c>
      <c r="D228" t="s">
        <v>128</v>
      </c>
      <c r="E228" t="s">
        <v>389</v>
      </c>
    </row>
    <row r="229" spans="1:5" x14ac:dyDescent="0.25">
      <c r="A229" t="s">
        <v>342</v>
      </c>
      <c r="B229">
        <v>7</v>
      </c>
      <c r="C229">
        <v>228</v>
      </c>
      <c r="D229" t="s">
        <v>122</v>
      </c>
      <c r="E229" t="s">
        <v>387</v>
      </c>
    </row>
    <row r="230" spans="1:5" x14ac:dyDescent="0.25">
      <c r="A230" t="s">
        <v>343</v>
      </c>
      <c r="B230">
        <v>7</v>
      </c>
      <c r="C230">
        <v>229</v>
      </c>
      <c r="D230" t="s">
        <v>131</v>
      </c>
      <c r="E230" t="s">
        <v>381</v>
      </c>
    </row>
    <row r="231" spans="1:5" x14ac:dyDescent="0.25">
      <c r="A231" t="s">
        <v>344</v>
      </c>
      <c r="B231">
        <v>7</v>
      </c>
      <c r="C231">
        <v>230</v>
      </c>
      <c r="D231" t="s">
        <v>68</v>
      </c>
      <c r="E231" t="s">
        <v>380</v>
      </c>
    </row>
    <row r="232" spans="1:5" x14ac:dyDescent="0.25">
      <c r="A232" t="s">
        <v>345</v>
      </c>
      <c r="B232">
        <v>7</v>
      </c>
      <c r="C232">
        <v>231</v>
      </c>
      <c r="D232" t="s">
        <v>116</v>
      </c>
      <c r="E232" t="s">
        <v>386</v>
      </c>
    </row>
    <row r="233" spans="1:5" x14ac:dyDescent="0.25">
      <c r="A233" t="s">
        <v>346</v>
      </c>
      <c r="B233">
        <v>7</v>
      </c>
      <c r="C233">
        <v>232</v>
      </c>
      <c r="D233" t="s">
        <v>120</v>
      </c>
      <c r="E233" t="s">
        <v>378</v>
      </c>
    </row>
    <row r="234" spans="1:5" x14ac:dyDescent="0.25">
      <c r="A234" t="s">
        <v>347</v>
      </c>
      <c r="B234">
        <v>7</v>
      </c>
      <c r="C234">
        <v>233</v>
      </c>
      <c r="D234" t="s">
        <v>131</v>
      </c>
      <c r="E234" t="s">
        <v>381</v>
      </c>
    </row>
    <row r="235" spans="1:5" x14ac:dyDescent="0.25">
      <c r="A235" t="s">
        <v>348</v>
      </c>
      <c r="B235">
        <v>7</v>
      </c>
      <c r="C235">
        <v>234</v>
      </c>
      <c r="D235" t="s">
        <v>122</v>
      </c>
      <c r="E235" t="s">
        <v>382</v>
      </c>
    </row>
    <row r="236" spans="1:5" x14ac:dyDescent="0.25">
      <c r="A236" t="s">
        <v>349</v>
      </c>
      <c r="B236">
        <v>7</v>
      </c>
      <c r="C236">
        <v>235</v>
      </c>
      <c r="D236" t="s">
        <v>233</v>
      </c>
      <c r="E236" t="s">
        <v>386</v>
      </c>
    </row>
    <row r="237" spans="1:5" x14ac:dyDescent="0.25">
      <c r="A237" t="s">
        <v>350</v>
      </c>
      <c r="B237">
        <v>7</v>
      </c>
      <c r="C237">
        <v>236</v>
      </c>
      <c r="D237" t="s">
        <v>126</v>
      </c>
      <c r="E237" t="s">
        <v>387</v>
      </c>
    </row>
    <row r="238" spans="1:5" x14ac:dyDescent="0.25">
      <c r="A238" t="s">
        <v>351</v>
      </c>
      <c r="B238">
        <v>7</v>
      </c>
      <c r="C238">
        <v>237</v>
      </c>
      <c r="D238" t="s">
        <v>121</v>
      </c>
      <c r="E238" t="s">
        <v>387</v>
      </c>
    </row>
    <row r="239" spans="1:5" x14ac:dyDescent="0.25">
      <c r="A239" t="s">
        <v>352</v>
      </c>
      <c r="B239">
        <v>7</v>
      </c>
      <c r="C239">
        <v>238</v>
      </c>
      <c r="D239" t="s">
        <v>222</v>
      </c>
      <c r="E239" t="s">
        <v>380</v>
      </c>
    </row>
    <row r="240" spans="1:5" x14ac:dyDescent="0.25">
      <c r="A240" t="s">
        <v>353</v>
      </c>
      <c r="B240">
        <v>7</v>
      </c>
      <c r="C240">
        <v>239</v>
      </c>
      <c r="D240" t="s">
        <v>124</v>
      </c>
      <c r="E240" t="s">
        <v>386</v>
      </c>
    </row>
    <row r="241" spans="1:5" x14ac:dyDescent="0.25">
      <c r="A241" t="s">
        <v>354</v>
      </c>
      <c r="B241">
        <v>7</v>
      </c>
      <c r="C241">
        <v>240</v>
      </c>
      <c r="D241" t="s">
        <v>68</v>
      </c>
      <c r="E241" t="s">
        <v>378</v>
      </c>
    </row>
    <row r="242" spans="1:5" x14ac:dyDescent="0.25">
      <c r="A242" t="s">
        <v>355</v>
      </c>
      <c r="B242">
        <v>7</v>
      </c>
      <c r="C242">
        <v>241</v>
      </c>
      <c r="D242" t="s">
        <v>62</v>
      </c>
      <c r="E242" t="s">
        <v>385</v>
      </c>
    </row>
    <row r="243" spans="1:5" x14ac:dyDescent="0.25">
      <c r="A243" t="s">
        <v>356</v>
      </c>
      <c r="B243">
        <v>7</v>
      </c>
      <c r="C243">
        <v>242</v>
      </c>
      <c r="D243" t="s">
        <v>66</v>
      </c>
      <c r="E243" t="s">
        <v>378</v>
      </c>
    </row>
    <row r="244" spans="1:5" x14ac:dyDescent="0.25">
      <c r="A244" t="s">
        <v>357</v>
      </c>
      <c r="B244">
        <v>7</v>
      </c>
      <c r="C244">
        <v>243</v>
      </c>
      <c r="D244" t="s">
        <v>125</v>
      </c>
      <c r="E244" t="s">
        <v>387</v>
      </c>
    </row>
    <row r="245" spans="1:5" x14ac:dyDescent="0.25">
      <c r="A245" t="s">
        <v>358</v>
      </c>
      <c r="B245">
        <v>7</v>
      </c>
      <c r="C245">
        <v>244</v>
      </c>
      <c r="D245" t="s">
        <v>114</v>
      </c>
      <c r="E245" t="s">
        <v>387</v>
      </c>
    </row>
    <row r="246" spans="1:5" x14ac:dyDescent="0.25">
      <c r="A246" t="s">
        <v>359</v>
      </c>
      <c r="B246">
        <v>7</v>
      </c>
      <c r="C246">
        <v>245</v>
      </c>
      <c r="D246" t="s">
        <v>67</v>
      </c>
      <c r="E246" t="s">
        <v>380</v>
      </c>
    </row>
    <row r="247" spans="1:5" x14ac:dyDescent="0.25">
      <c r="A247" t="s">
        <v>360</v>
      </c>
      <c r="B247">
        <v>7</v>
      </c>
      <c r="C247">
        <v>246</v>
      </c>
      <c r="D247" t="s">
        <v>118</v>
      </c>
      <c r="E247" t="s">
        <v>380</v>
      </c>
    </row>
    <row r="248" spans="1:5" x14ac:dyDescent="0.25">
      <c r="A248" t="s">
        <v>361</v>
      </c>
      <c r="B248">
        <v>7</v>
      </c>
      <c r="C248">
        <v>247</v>
      </c>
      <c r="D248" t="s">
        <v>127</v>
      </c>
      <c r="E248" t="s">
        <v>385</v>
      </c>
    </row>
    <row r="249" spans="1:5" x14ac:dyDescent="0.25">
      <c r="A249" t="s">
        <v>362</v>
      </c>
      <c r="B249">
        <v>7</v>
      </c>
      <c r="C249">
        <v>248</v>
      </c>
      <c r="D249" t="s">
        <v>132</v>
      </c>
      <c r="E249" t="s">
        <v>377</v>
      </c>
    </row>
    <row r="250" spans="1:5" x14ac:dyDescent="0.25">
      <c r="A250" t="s">
        <v>363</v>
      </c>
      <c r="B250">
        <v>7</v>
      </c>
      <c r="C250">
        <v>249</v>
      </c>
      <c r="D250" t="s">
        <v>122</v>
      </c>
      <c r="E250" t="s">
        <v>380</v>
      </c>
    </row>
    <row r="251" spans="1:5" x14ac:dyDescent="0.25">
      <c r="A251" t="s">
        <v>364</v>
      </c>
      <c r="B251">
        <v>7</v>
      </c>
      <c r="C251">
        <v>250</v>
      </c>
      <c r="D251" t="s">
        <v>222</v>
      </c>
      <c r="E251" t="s">
        <v>388</v>
      </c>
    </row>
    <row r="252" spans="1:5" x14ac:dyDescent="0.25">
      <c r="A252" t="s">
        <v>365</v>
      </c>
      <c r="B252">
        <v>7</v>
      </c>
      <c r="C252">
        <v>251</v>
      </c>
      <c r="D252" t="s">
        <v>125</v>
      </c>
      <c r="E252" t="s">
        <v>388</v>
      </c>
    </row>
    <row r="253" spans="1:5" x14ac:dyDescent="0.25">
      <c r="A253" t="s">
        <v>366</v>
      </c>
      <c r="B253">
        <v>7</v>
      </c>
      <c r="C253">
        <v>252</v>
      </c>
      <c r="D253" t="s">
        <v>63</v>
      </c>
      <c r="E253" t="s">
        <v>386</v>
      </c>
    </row>
    <row r="254" spans="1:5" x14ac:dyDescent="0.25">
      <c r="A254" t="s">
        <v>367</v>
      </c>
      <c r="B254">
        <v>7</v>
      </c>
      <c r="C254">
        <v>253</v>
      </c>
      <c r="D254" t="s">
        <v>233</v>
      </c>
      <c r="E254" t="s">
        <v>387</v>
      </c>
    </row>
    <row r="255" spans="1:5" x14ac:dyDescent="0.25">
      <c r="A255" t="s">
        <v>368</v>
      </c>
      <c r="B255">
        <v>7</v>
      </c>
      <c r="C255">
        <v>254</v>
      </c>
      <c r="D255" t="s">
        <v>117</v>
      </c>
      <c r="E255" t="s">
        <v>383</v>
      </c>
    </row>
    <row r="256" spans="1:5" x14ac:dyDescent="0.25">
      <c r="A256" t="s">
        <v>369</v>
      </c>
      <c r="B256">
        <v>7</v>
      </c>
      <c r="C256">
        <v>255</v>
      </c>
      <c r="D256" t="s">
        <v>117</v>
      </c>
      <c r="E256" t="s">
        <v>391</v>
      </c>
    </row>
    <row r="257" spans="1:5" x14ac:dyDescent="0.25">
      <c r="A257" t="s">
        <v>370</v>
      </c>
      <c r="B257">
        <v>7</v>
      </c>
      <c r="C257">
        <v>256</v>
      </c>
      <c r="D257" t="s">
        <v>114</v>
      </c>
      <c r="E257" t="s">
        <v>386</v>
      </c>
    </row>
    <row r="258" spans="1:5" x14ac:dyDescent="0.25">
      <c r="A258" t="s">
        <v>371</v>
      </c>
      <c r="B258">
        <v>7</v>
      </c>
      <c r="C258">
        <v>257</v>
      </c>
      <c r="D258" t="s">
        <v>114</v>
      </c>
      <c r="E258" t="s">
        <v>380</v>
      </c>
    </row>
    <row r="259" spans="1:5" x14ac:dyDescent="0.25">
      <c r="A259" t="s">
        <v>372</v>
      </c>
      <c r="B259">
        <v>7</v>
      </c>
      <c r="C259">
        <v>258</v>
      </c>
      <c r="D259" t="s">
        <v>122</v>
      </c>
      <c r="E259" t="s">
        <v>381</v>
      </c>
    </row>
    <row r="260" spans="1:5" x14ac:dyDescent="0.25">
      <c r="A260" t="s">
        <v>373</v>
      </c>
      <c r="B260">
        <v>7</v>
      </c>
      <c r="C260">
        <v>259</v>
      </c>
      <c r="D260" t="s">
        <v>125</v>
      </c>
      <c r="E260" t="s">
        <v>383</v>
      </c>
    </row>
    <row r="261" spans="1:5" x14ac:dyDescent="0.25">
      <c r="A261" t="s">
        <v>374</v>
      </c>
      <c r="B261">
        <v>7</v>
      </c>
      <c r="C261">
        <v>260</v>
      </c>
      <c r="D261" t="s">
        <v>126</v>
      </c>
      <c r="E261" t="s">
        <v>388</v>
      </c>
    </row>
    <row r="262" spans="1:5" x14ac:dyDescent="0.25">
      <c r="A262" t="s">
        <v>375</v>
      </c>
      <c r="B262">
        <v>7</v>
      </c>
      <c r="C262">
        <v>261</v>
      </c>
      <c r="D262" t="s">
        <v>233</v>
      </c>
      <c r="E262" t="s">
        <v>379</v>
      </c>
    </row>
    <row r="263" spans="1:5" x14ac:dyDescent="0.25">
      <c r="A263" t="s">
        <v>57</v>
      </c>
      <c r="B263">
        <v>7</v>
      </c>
      <c r="C263">
        <v>262</v>
      </c>
      <c r="D263" t="s">
        <v>69</v>
      </c>
      <c r="E263" t="s">
        <v>385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9FCEF-616D-440C-8716-18FA9A205E19}">
  <dimension ref="A1:F33"/>
  <sheetViews>
    <sheetView topLeftCell="A7" workbookViewId="0">
      <selection activeCell="A20" sqref="A20"/>
    </sheetView>
  </sheetViews>
  <sheetFormatPr defaultColWidth="12.42578125" defaultRowHeight="15" x14ac:dyDescent="0.25"/>
  <sheetData>
    <row r="1" spans="1:5" x14ac:dyDescent="0.25">
      <c r="A1" t="s">
        <v>3</v>
      </c>
      <c r="B1" t="s">
        <v>110</v>
      </c>
      <c r="C1" t="s">
        <v>111</v>
      </c>
      <c r="D1" t="s">
        <v>112</v>
      </c>
      <c r="E1" t="s">
        <v>113</v>
      </c>
    </row>
    <row r="2" spans="1:5" x14ac:dyDescent="0.25">
      <c r="A2" t="s">
        <v>114</v>
      </c>
      <c r="B2">
        <v>23</v>
      </c>
      <c r="C2">
        <v>9</v>
      </c>
      <c r="D2">
        <v>18</v>
      </c>
      <c r="E2">
        <v>1</v>
      </c>
    </row>
    <row r="3" spans="1:5" x14ac:dyDescent="0.25">
      <c r="A3" t="s">
        <v>64</v>
      </c>
      <c r="B3">
        <v>0</v>
      </c>
      <c r="C3">
        <v>0</v>
      </c>
      <c r="D3">
        <v>26</v>
      </c>
      <c r="E3">
        <v>8</v>
      </c>
    </row>
    <row r="4" spans="1:5" x14ac:dyDescent="0.25">
      <c r="A4" t="s">
        <v>115</v>
      </c>
      <c r="B4">
        <v>49</v>
      </c>
      <c r="C4">
        <v>9</v>
      </c>
      <c r="D4">
        <v>32</v>
      </c>
      <c r="E4">
        <v>0</v>
      </c>
    </row>
    <row r="5" spans="1:5" x14ac:dyDescent="0.25">
      <c r="A5" t="s">
        <v>116</v>
      </c>
      <c r="B5">
        <v>6</v>
      </c>
      <c r="C5">
        <v>1</v>
      </c>
      <c r="D5">
        <v>31</v>
      </c>
      <c r="E5">
        <v>0</v>
      </c>
    </row>
    <row r="6" spans="1:5" x14ac:dyDescent="0.25">
      <c r="A6" t="s">
        <v>66</v>
      </c>
      <c r="B6">
        <v>10</v>
      </c>
      <c r="C6">
        <v>9</v>
      </c>
      <c r="D6">
        <v>1</v>
      </c>
      <c r="E6">
        <v>0</v>
      </c>
    </row>
    <row r="7" spans="1:5" x14ac:dyDescent="0.25">
      <c r="A7" t="s">
        <v>117</v>
      </c>
      <c r="B7">
        <v>8</v>
      </c>
      <c r="C7">
        <v>4</v>
      </c>
      <c r="D7">
        <f>13+3+8+7</f>
        <v>31</v>
      </c>
      <c r="E7">
        <v>7</v>
      </c>
    </row>
    <row r="8" spans="1:5" x14ac:dyDescent="0.25">
      <c r="A8" t="s">
        <v>63</v>
      </c>
      <c r="B8">
        <v>0</v>
      </c>
      <c r="C8">
        <v>0</v>
      </c>
      <c r="D8">
        <v>2</v>
      </c>
      <c r="E8">
        <v>13</v>
      </c>
    </row>
    <row r="9" spans="1:5" x14ac:dyDescent="0.25">
      <c r="A9" t="s">
        <v>118</v>
      </c>
      <c r="B9">
        <v>0</v>
      </c>
      <c r="C9">
        <v>0</v>
      </c>
      <c r="D9">
        <v>27</v>
      </c>
      <c r="E9">
        <v>12</v>
      </c>
    </row>
    <row r="10" spans="1:5" x14ac:dyDescent="0.25">
      <c r="A10" t="s">
        <v>119</v>
      </c>
      <c r="B10">
        <v>7</v>
      </c>
      <c r="C10">
        <v>1</v>
      </c>
      <c r="D10">
        <v>32</v>
      </c>
      <c r="E10">
        <v>3</v>
      </c>
    </row>
    <row r="11" spans="1:5" x14ac:dyDescent="0.25">
      <c r="A11" t="s">
        <v>120</v>
      </c>
      <c r="B11">
        <v>0</v>
      </c>
      <c r="C11">
        <v>0</v>
      </c>
      <c r="D11">
        <v>1</v>
      </c>
      <c r="E11">
        <v>19</v>
      </c>
    </row>
    <row r="12" spans="1:5" x14ac:dyDescent="0.25">
      <c r="A12" t="s">
        <v>121</v>
      </c>
      <c r="B12">
        <v>0</v>
      </c>
      <c r="C12">
        <v>0</v>
      </c>
      <c r="D12">
        <v>5</v>
      </c>
      <c r="E12">
        <v>0</v>
      </c>
    </row>
    <row r="13" spans="1:5" x14ac:dyDescent="0.25">
      <c r="A13" t="s">
        <v>122</v>
      </c>
      <c r="B13">
        <v>0</v>
      </c>
      <c r="C13">
        <v>0</v>
      </c>
      <c r="D13">
        <v>44</v>
      </c>
      <c r="E13">
        <v>1</v>
      </c>
    </row>
    <row r="14" spans="1:5" x14ac:dyDescent="0.25">
      <c r="A14" t="s">
        <v>123</v>
      </c>
      <c r="B14">
        <v>16</v>
      </c>
      <c r="C14">
        <v>8</v>
      </c>
      <c r="D14">
        <v>8</v>
      </c>
      <c r="E14">
        <v>6</v>
      </c>
    </row>
    <row r="15" spans="1:5" x14ac:dyDescent="0.25">
      <c r="A15" t="s">
        <v>124</v>
      </c>
      <c r="B15">
        <v>6</v>
      </c>
      <c r="C15">
        <v>1</v>
      </c>
      <c r="D15">
        <f>8+14+4</f>
        <v>26</v>
      </c>
      <c r="E15">
        <v>0</v>
      </c>
    </row>
    <row r="16" spans="1:5" x14ac:dyDescent="0.25">
      <c r="A16" t="s">
        <v>140</v>
      </c>
      <c r="B16">
        <v>29</v>
      </c>
      <c r="C16">
        <v>8</v>
      </c>
      <c r="D16">
        <v>11</v>
      </c>
      <c r="E16">
        <v>8</v>
      </c>
    </row>
    <row r="17" spans="1:6" x14ac:dyDescent="0.25">
      <c r="A17" t="s">
        <v>125</v>
      </c>
      <c r="B17">
        <v>36</v>
      </c>
      <c r="C17">
        <v>12</v>
      </c>
      <c r="D17">
        <f>9+6+1+25</f>
        <v>41</v>
      </c>
      <c r="E17">
        <v>0</v>
      </c>
    </row>
    <row r="18" spans="1:6" x14ac:dyDescent="0.25">
      <c r="A18" t="s">
        <v>126</v>
      </c>
      <c r="B18">
        <v>16</v>
      </c>
      <c r="C18">
        <v>4</v>
      </c>
      <c r="D18">
        <v>7</v>
      </c>
      <c r="E18">
        <v>21</v>
      </c>
    </row>
    <row r="19" spans="1:6" x14ac:dyDescent="0.25">
      <c r="A19" t="s">
        <v>233</v>
      </c>
      <c r="B19">
        <v>51</v>
      </c>
      <c r="C19">
        <v>5</v>
      </c>
      <c r="D19">
        <v>19</v>
      </c>
      <c r="E19">
        <v>0</v>
      </c>
      <c r="F19" t="s">
        <v>134</v>
      </c>
    </row>
    <row r="20" spans="1:6" x14ac:dyDescent="0.25">
      <c r="A20" t="s">
        <v>222</v>
      </c>
      <c r="B20">
        <v>15</v>
      </c>
      <c r="C20">
        <v>4</v>
      </c>
      <c r="D20">
        <v>21</v>
      </c>
      <c r="E20">
        <v>0</v>
      </c>
    </row>
    <row r="21" spans="1:6" x14ac:dyDescent="0.25">
      <c r="A21" t="s">
        <v>127</v>
      </c>
      <c r="B21">
        <f>9+7+16</f>
        <v>32</v>
      </c>
      <c r="C21">
        <v>2</v>
      </c>
      <c r="D21">
        <f>1+7+5+12</f>
        <v>25</v>
      </c>
      <c r="E21">
        <v>0</v>
      </c>
    </row>
    <row r="22" spans="1:6" x14ac:dyDescent="0.25">
      <c r="A22" t="s">
        <v>128</v>
      </c>
      <c r="B22">
        <v>0</v>
      </c>
      <c r="C22">
        <v>0</v>
      </c>
      <c r="D22">
        <v>3</v>
      </c>
      <c r="E22">
        <v>16</v>
      </c>
    </row>
    <row r="23" spans="1:6" x14ac:dyDescent="0.25">
      <c r="A23" t="s">
        <v>67</v>
      </c>
      <c r="B23">
        <v>9</v>
      </c>
      <c r="C23">
        <v>9</v>
      </c>
      <c r="D23">
        <v>1</v>
      </c>
      <c r="E23">
        <v>0</v>
      </c>
    </row>
    <row r="24" spans="1:6" x14ac:dyDescent="0.25">
      <c r="A24" t="s">
        <v>129</v>
      </c>
      <c r="B24">
        <v>4</v>
      </c>
      <c r="C24">
        <v>6</v>
      </c>
      <c r="D24">
        <v>13</v>
      </c>
      <c r="E24">
        <v>0</v>
      </c>
    </row>
    <row r="25" spans="1:6" x14ac:dyDescent="0.25">
      <c r="A25" t="s">
        <v>130</v>
      </c>
      <c r="B25">
        <v>0</v>
      </c>
      <c r="C25">
        <v>0</v>
      </c>
      <c r="D25">
        <v>3</v>
      </c>
      <c r="E25">
        <v>21</v>
      </c>
    </row>
    <row r="26" spans="1:6" x14ac:dyDescent="0.25">
      <c r="A26" t="s">
        <v>108</v>
      </c>
      <c r="B26">
        <v>0</v>
      </c>
      <c r="C26">
        <v>0</v>
      </c>
      <c r="D26">
        <v>21</v>
      </c>
      <c r="E26">
        <v>12</v>
      </c>
    </row>
    <row r="27" spans="1:6" x14ac:dyDescent="0.25">
      <c r="A27" t="s">
        <v>70</v>
      </c>
      <c r="B27">
        <v>0</v>
      </c>
      <c r="C27">
        <v>0</v>
      </c>
      <c r="D27">
        <v>0</v>
      </c>
      <c r="E27">
        <v>0</v>
      </c>
    </row>
    <row r="28" spans="1:6" x14ac:dyDescent="0.25">
      <c r="A28" t="s">
        <v>62</v>
      </c>
      <c r="B28">
        <v>3</v>
      </c>
      <c r="C28">
        <v>1</v>
      </c>
      <c r="D28">
        <v>21</v>
      </c>
      <c r="E28">
        <v>3</v>
      </c>
    </row>
    <row r="29" spans="1:6" x14ac:dyDescent="0.25">
      <c r="A29" t="s">
        <v>131</v>
      </c>
      <c r="B29">
        <v>26</v>
      </c>
      <c r="C29">
        <v>2</v>
      </c>
      <c r="D29">
        <v>0</v>
      </c>
      <c r="E29">
        <v>13</v>
      </c>
    </row>
    <row r="30" spans="1:6" x14ac:dyDescent="0.25">
      <c r="A30" t="s">
        <v>69</v>
      </c>
      <c r="B30">
        <v>0</v>
      </c>
      <c r="C30">
        <v>0</v>
      </c>
      <c r="D30">
        <f>5+4+8</f>
        <v>17</v>
      </c>
      <c r="E30">
        <v>1</v>
      </c>
    </row>
    <row r="31" spans="1:6" x14ac:dyDescent="0.25">
      <c r="A31" t="s">
        <v>132</v>
      </c>
      <c r="B31">
        <v>28</v>
      </c>
      <c r="C31">
        <v>3</v>
      </c>
      <c r="D31">
        <v>9</v>
      </c>
      <c r="E31">
        <v>17</v>
      </c>
      <c r="F31" t="s">
        <v>133</v>
      </c>
    </row>
    <row r="32" spans="1:6" x14ac:dyDescent="0.25">
      <c r="A32" t="s">
        <v>65</v>
      </c>
      <c r="B32">
        <v>24</v>
      </c>
      <c r="C32">
        <v>2</v>
      </c>
      <c r="D32">
        <f>4+8+1+10+20</f>
        <v>43</v>
      </c>
      <c r="E32">
        <v>12</v>
      </c>
    </row>
    <row r="33" spans="1:5" x14ac:dyDescent="0.25">
      <c r="A33" t="s">
        <v>68</v>
      </c>
      <c r="B33">
        <v>0</v>
      </c>
      <c r="C33">
        <v>0</v>
      </c>
      <c r="D33">
        <v>20</v>
      </c>
      <c r="E33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136E1-D591-46B2-B3D7-D09ADAE3A456}">
  <dimension ref="A1:B132"/>
  <sheetViews>
    <sheetView topLeftCell="A58" workbookViewId="0">
      <selection activeCell="A67" sqref="A67"/>
    </sheetView>
  </sheetViews>
  <sheetFormatPr defaultRowHeight="15" x14ac:dyDescent="0.25"/>
  <cols>
    <col min="1" max="1" width="19.5703125" bestFit="1" customWidth="1"/>
    <col min="2" max="2" width="17.28515625" bestFit="1" customWidth="1"/>
  </cols>
  <sheetData>
    <row r="1" spans="1:2" x14ac:dyDescent="0.25">
      <c r="A1" t="s">
        <v>1</v>
      </c>
      <c r="B1" t="s">
        <v>438</v>
      </c>
    </row>
    <row r="2" spans="1:2" x14ac:dyDescent="0.25">
      <c r="A2" t="s">
        <v>453</v>
      </c>
      <c r="B2" t="s">
        <v>454</v>
      </c>
    </row>
    <row r="3" spans="1:2" x14ac:dyDescent="0.25">
      <c r="A3" t="s">
        <v>455</v>
      </c>
      <c r="B3" t="s">
        <v>456</v>
      </c>
    </row>
    <row r="4" spans="1:2" x14ac:dyDescent="0.25">
      <c r="A4" t="s">
        <v>81</v>
      </c>
      <c r="B4" t="s">
        <v>457</v>
      </c>
    </row>
    <row r="5" spans="1:2" x14ac:dyDescent="0.25">
      <c r="A5" t="s">
        <v>458</v>
      </c>
      <c r="B5" t="s">
        <v>459</v>
      </c>
    </row>
    <row r="6" spans="1:2" x14ac:dyDescent="0.25">
      <c r="A6" t="s">
        <v>460</v>
      </c>
      <c r="B6" t="s">
        <v>461</v>
      </c>
    </row>
    <row r="7" spans="1:2" x14ac:dyDescent="0.25">
      <c r="A7" t="s">
        <v>77</v>
      </c>
      <c r="B7" t="s">
        <v>461</v>
      </c>
    </row>
    <row r="8" spans="1:2" x14ac:dyDescent="0.25">
      <c r="A8" t="s">
        <v>393</v>
      </c>
      <c r="B8" t="s">
        <v>457</v>
      </c>
    </row>
    <row r="9" spans="1:2" x14ac:dyDescent="0.25">
      <c r="A9" t="s">
        <v>462</v>
      </c>
      <c r="B9" t="s">
        <v>459</v>
      </c>
    </row>
    <row r="10" spans="1:2" x14ac:dyDescent="0.25">
      <c r="A10" t="s">
        <v>463</v>
      </c>
      <c r="B10" t="s">
        <v>464</v>
      </c>
    </row>
    <row r="11" spans="1:2" x14ac:dyDescent="0.25">
      <c r="A11" t="s">
        <v>465</v>
      </c>
      <c r="B11" t="s">
        <v>457</v>
      </c>
    </row>
    <row r="12" spans="1:2" x14ac:dyDescent="0.25">
      <c r="A12" t="s">
        <v>466</v>
      </c>
      <c r="B12" t="s">
        <v>456</v>
      </c>
    </row>
    <row r="13" spans="1:2" x14ac:dyDescent="0.25">
      <c r="A13" t="s">
        <v>402</v>
      </c>
      <c r="B13" t="s">
        <v>467</v>
      </c>
    </row>
    <row r="14" spans="1:2" x14ac:dyDescent="0.25">
      <c r="A14" t="s">
        <v>420</v>
      </c>
      <c r="B14" t="s">
        <v>454</v>
      </c>
    </row>
    <row r="15" spans="1:2" x14ac:dyDescent="0.25">
      <c r="A15" t="s">
        <v>422</v>
      </c>
      <c r="B15" t="s">
        <v>468</v>
      </c>
    </row>
    <row r="16" spans="1:2" x14ac:dyDescent="0.25">
      <c r="A16" t="s">
        <v>469</v>
      </c>
      <c r="B16" t="s">
        <v>456</v>
      </c>
    </row>
    <row r="17" spans="1:2" x14ac:dyDescent="0.25">
      <c r="A17" t="s">
        <v>470</v>
      </c>
      <c r="B17" t="s">
        <v>456</v>
      </c>
    </row>
    <row r="18" spans="1:2" x14ac:dyDescent="0.25">
      <c r="A18" t="s">
        <v>79</v>
      </c>
      <c r="B18" t="s">
        <v>464</v>
      </c>
    </row>
    <row r="19" spans="1:2" x14ac:dyDescent="0.25">
      <c r="A19" t="s">
        <v>471</v>
      </c>
      <c r="B19" t="s">
        <v>461</v>
      </c>
    </row>
    <row r="20" spans="1:2" x14ac:dyDescent="0.25">
      <c r="A20" t="s">
        <v>472</v>
      </c>
      <c r="B20" t="s">
        <v>456</v>
      </c>
    </row>
    <row r="21" spans="1:2" x14ac:dyDescent="0.25">
      <c r="A21" t="s">
        <v>473</v>
      </c>
      <c r="B21" t="s">
        <v>474</v>
      </c>
    </row>
    <row r="22" spans="1:2" x14ac:dyDescent="0.25">
      <c r="A22" t="s">
        <v>50</v>
      </c>
      <c r="B22" t="s">
        <v>475</v>
      </c>
    </row>
    <row r="23" spans="1:2" x14ac:dyDescent="0.25">
      <c r="A23" t="s">
        <v>400</v>
      </c>
      <c r="B23" t="s">
        <v>468</v>
      </c>
    </row>
    <row r="24" spans="1:2" x14ac:dyDescent="0.25">
      <c r="A24" t="s">
        <v>425</v>
      </c>
      <c r="B24" t="s">
        <v>459</v>
      </c>
    </row>
    <row r="25" spans="1:2" x14ac:dyDescent="0.25">
      <c r="A25" t="s">
        <v>476</v>
      </c>
      <c r="B25" t="s">
        <v>461</v>
      </c>
    </row>
    <row r="26" spans="1:2" x14ac:dyDescent="0.25">
      <c r="A26" t="s">
        <v>423</v>
      </c>
      <c r="B26" t="s">
        <v>454</v>
      </c>
    </row>
    <row r="27" spans="1:2" x14ac:dyDescent="0.25">
      <c r="A27" t="s">
        <v>477</v>
      </c>
      <c r="B27" t="s">
        <v>464</v>
      </c>
    </row>
    <row r="28" spans="1:2" x14ac:dyDescent="0.25">
      <c r="A28" t="s">
        <v>447</v>
      </c>
      <c r="B28" t="s">
        <v>468</v>
      </c>
    </row>
    <row r="29" spans="1:2" x14ac:dyDescent="0.25">
      <c r="A29" t="s">
        <v>439</v>
      </c>
      <c r="B29" t="s">
        <v>475</v>
      </c>
    </row>
    <row r="30" spans="1:2" x14ac:dyDescent="0.25">
      <c r="A30" t="s">
        <v>478</v>
      </c>
      <c r="B30" t="s">
        <v>456</v>
      </c>
    </row>
    <row r="31" spans="1:2" x14ac:dyDescent="0.25">
      <c r="A31" t="s">
        <v>90</v>
      </c>
      <c r="B31" t="s">
        <v>457</v>
      </c>
    </row>
    <row r="32" spans="1:2" x14ac:dyDescent="0.25">
      <c r="A32" t="s">
        <v>479</v>
      </c>
      <c r="B32" t="s">
        <v>474</v>
      </c>
    </row>
    <row r="33" spans="1:2" x14ac:dyDescent="0.25">
      <c r="A33" t="s">
        <v>99</v>
      </c>
      <c r="B33" t="s">
        <v>474</v>
      </c>
    </row>
    <row r="34" spans="1:2" x14ac:dyDescent="0.25">
      <c r="A34" t="s">
        <v>448</v>
      </c>
      <c r="B34" t="s">
        <v>468</v>
      </c>
    </row>
    <row r="35" spans="1:2" x14ac:dyDescent="0.25">
      <c r="A35" t="s">
        <v>480</v>
      </c>
      <c r="B35" t="s">
        <v>454</v>
      </c>
    </row>
    <row r="36" spans="1:2" x14ac:dyDescent="0.25">
      <c r="A36" t="s">
        <v>83</v>
      </c>
      <c r="B36" t="s">
        <v>457</v>
      </c>
    </row>
    <row r="37" spans="1:2" x14ac:dyDescent="0.25">
      <c r="A37" t="s">
        <v>481</v>
      </c>
      <c r="B37" t="s">
        <v>459</v>
      </c>
    </row>
    <row r="38" spans="1:2" x14ac:dyDescent="0.25">
      <c r="A38" t="s">
        <v>482</v>
      </c>
      <c r="B38" t="s">
        <v>459</v>
      </c>
    </row>
    <row r="39" spans="1:2" x14ac:dyDescent="0.25">
      <c r="A39" t="s">
        <v>449</v>
      </c>
      <c r="B39" t="s">
        <v>468</v>
      </c>
    </row>
    <row r="40" spans="1:2" x14ac:dyDescent="0.25">
      <c r="A40" t="s">
        <v>483</v>
      </c>
      <c r="B40" t="s">
        <v>454</v>
      </c>
    </row>
    <row r="41" spans="1:2" x14ac:dyDescent="0.25">
      <c r="A41" t="s">
        <v>440</v>
      </c>
      <c r="B41" t="s">
        <v>475</v>
      </c>
    </row>
    <row r="42" spans="1:2" x14ac:dyDescent="0.25">
      <c r="A42" t="s">
        <v>484</v>
      </c>
      <c r="B42" t="s">
        <v>485</v>
      </c>
    </row>
    <row r="43" spans="1:2" x14ac:dyDescent="0.25">
      <c r="A43" t="s">
        <v>486</v>
      </c>
      <c r="B43" t="s">
        <v>485</v>
      </c>
    </row>
    <row r="44" spans="1:2" x14ac:dyDescent="0.25">
      <c r="A44" t="s">
        <v>487</v>
      </c>
      <c r="B44" t="s">
        <v>485</v>
      </c>
    </row>
    <row r="45" spans="1:2" x14ac:dyDescent="0.25">
      <c r="A45" t="s">
        <v>58</v>
      </c>
      <c r="B45" t="s">
        <v>467</v>
      </c>
    </row>
    <row r="46" spans="1:2" x14ac:dyDescent="0.25">
      <c r="A46" t="s">
        <v>488</v>
      </c>
      <c r="B46" t="s">
        <v>459</v>
      </c>
    </row>
    <row r="47" spans="1:2" x14ac:dyDescent="0.25">
      <c r="A47" t="s">
        <v>489</v>
      </c>
      <c r="B47" t="s">
        <v>467</v>
      </c>
    </row>
    <row r="48" spans="1:2" x14ac:dyDescent="0.25">
      <c r="A48" t="s">
        <v>490</v>
      </c>
      <c r="B48" t="s">
        <v>467</v>
      </c>
    </row>
    <row r="49" spans="1:2" x14ac:dyDescent="0.25">
      <c r="A49" t="s">
        <v>491</v>
      </c>
      <c r="B49" t="s">
        <v>456</v>
      </c>
    </row>
    <row r="50" spans="1:2" x14ac:dyDescent="0.25">
      <c r="A50" t="s">
        <v>403</v>
      </c>
      <c r="B50" t="s">
        <v>457</v>
      </c>
    </row>
    <row r="51" spans="1:2" x14ac:dyDescent="0.25">
      <c r="A51" t="s">
        <v>44</v>
      </c>
      <c r="B51" t="s">
        <v>464</v>
      </c>
    </row>
    <row r="52" spans="1:2" x14ac:dyDescent="0.25">
      <c r="A52" t="s">
        <v>492</v>
      </c>
      <c r="B52" t="s">
        <v>459</v>
      </c>
    </row>
    <row r="53" spans="1:2" x14ac:dyDescent="0.25">
      <c r="A53" t="s">
        <v>493</v>
      </c>
      <c r="B53" t="s">
        <v>459</v>
      </c>
    </row>
    <row r="54" spans="1:2" x14ac:dyDescent="0.25">
      <c r="A54" t="s">
        <v>494</v>
      </c>
      <c r="B54" t="s">
        <v>474</v>
      </c>
    </row>
    <row r="55" spans="1:2" x14ac:dyDescent="0.25">
      <c r="A55" t="s">
        <v>450</v>
      </c>
      <c r="B55" t="s">
        <v>468</v>
      </c>
    </row>
    <row r="56" spans="1:2" x14ac:dyDescent="0.25">
      <c r="A56" t="s">
        <v>105</v>
      </c>
      <c r="B56" t="s">
        <v>457</v>
      </c>
    </row>
    <row r="57" spans="1:2" x14ac:dyDescent="0.25">
      <c r="A57" t="s">
        <v>495</v>
      </c>
      <c r="B57" t="s">
        <v>459</v>
      </c>
    </row>
    <row r="58" spans="1:2" x14ac:dyDescent="0.25">
      <c r="A58" t="s">
        <v>428</v>
      </c>
      <c r="B58" t="s">
        <v>485</v>
      </c>
    </row>
    <row r="59" spans="1:2" x14ac:dyDescent="0.25">
      <c r="A59" t="s">
        <v>405</v>
      </c>
      <c r="B59" t="s">
        <v>475</v>
      </c>
    </row>
    <row r="60" spans="1:2" x14ac:dyDescent="0.25">
      <c r="A60" t="s">
        <v>410</v>
      </c>
      <c r="B60" t="s">
        <v>468</v>
      </c>
    </row>
    <row r="61" spans="1:2" x14ac:dyDescent="0.25">
      <c r="A61" t="s">
        <v>496</v>
      </c>
      <c r="B61" t="s">
        <v>456</v>
      </c>
    </row>
    <row r="62" spans="1:2" x14ac:dyDescent="0.25">
      <c r="A62" t="s">
        <v>97</v>
      </c>
      <c r="B62" t="s">
        <v>485</v>
      </c>
    </row>
    <row r="63" spans="1:2" x14ac:dyDescent="0.25">
      <c r="A63" t="s">
        <v>73</v>
      </c>
      <c r="B63" t="s">
        <v>485</v>
      </c>
    </row>
    <row r="64" spans="1:2" x14ac:dyDescent="0.25">
      <c r="A64" t="s">
        <v>497</v>
      </c>
      <c r="B64" t="s">
        <v>474</v>
      </c>
    </row>
    <row r="65" spans="1:2" x14ac:dyDescent="0.25">
      <c r="A65" t="s">
        <v>430</v>
      </c>
      <c r="B65" t="s">
        <v>485</v>
      </c>
    </row>
    <row r="66" spans="1:2" x14ac:dyDescent="0.25">
      <c r="A66" t="s">
        <v>498</v>
      </c>
      <c r="B66" t="s">
        <v>457</v>
      </c>
    </row>
    <row r="67" spans="1:2" x14ac:dyDescent="0.25">
      <c r="A67" t="s">
        <v>86</v>
      </c>
      <c r="B67" t="s">
        <v>457</v>
      </c>
    </row>
    <row r="68" spans="1:2" x14ac:dyDescent="0.25">
      <c r="A68" t="s">
        <v>441</v>
      </c>
      <c r="B68" t="s">
        <v>475</v>
      </c>
    </row>
    <row r="69" spans="1:2" x14ac:dyDescent="0.25">
      <c r="A69" t="s">
        <v>451</v>
      </c>
      <c r="B69" t="s">
        <v>468</v>
      </c>
    </row>
    <row r="70" spans="1:2" x14ac:dyDescent="0.25">
      <c r="A70" t="s">
        <v>408</v>
      </c>
      <c r="B70" t="s">
        <v>485</v>
      </c>
    </row>
    <row r="71" spans="1:2" x14ac:dyDescent="0.25">
      <c r="A71" t="s">
        <v>54</v>
      </c>
      <c r="B71" t="s">
        <v>454</v>
      </c>
    </row>
    <row r="72" spans="1:2" x14ac:dyDescent="0.25">
      <c r="A72" t="s">
        <v>499</v>
      </c>
      <c r="B72" t="s">
        <v>454</v>
      </c>
    </row>
    <row r="73" spans="1:2" x14ac:dyDescent="0.25">
      <c r="A73" t="s">
        <v>500</v>
      </c>
      <c r="B73" t="s">
        <v>464</v>
      </c>
    </row>
    <row r="74" spans="1:2" x14ac:dyDescent="0.25">
      <c r="A74" t="s">
        <v>52</v>
      </c>
      <c r="B74" t="s">
        <v>468</v>
      </c>
    </row>
    <row r="75" spans="1:2" x14ac:dyDescent="0.25">
      <c r="A75" t="s">
        <v>501</v>
      </c>
      <c r="B75" t="s">
        <v>456</v>
      </c>
    </row>
    <row r="76" spans="1:2" x14ac:dyDescent="0.25">
      <c r="A76" t="s">
        <v>502</v>
      </c>
      <c r="B76" t="s">
        <v>474</v>
      </c>
    </row>
    <row r="77" spans="1:2" x14ac:dyDescent="0.25">
      <c r="A77" t="s">
        <v>503</v>
      </c>
      <c r="B77" t="s">
        <v>485</v>
      </c>
    </row>
    <row r="78" spans="1:2" x14ac:dyDescent="0.25">
      <c r="A78" t="s">
        <v>88</v>
      </c>
      <c r="B78" t="s">
        <v>464</v>
      </c>
    </row>
    <row r="79" spans="1:2" x14ac:dyDescent="0.25">
      <c r="A79" t="s">
        <v>504</v>
      </c>
      <c r="B79" t="s">
        <v>456</v>
      </c>
    </row>
    <row r="80" spans="1:2" x14ac:dyDescent="0.25">
      <c r="A80" t="s">
        <v>392</v>
      </c>
      <c r="B80" t="s">
        <v>485</v>
      </c>
    </row>
    <row r="81" spans="1:2" x14ac:dyDescent="0.25">
      <c r="A81" t="s">
        <v>417</v>
      </c>
      <c r="B81" t="s">
        <v>467</v>
      </c>
    </row>
    <row r="82" spans="1:2" x14ac:dyDescent="0.25">
      <c r="A82" t="s">
        <v>505</v>
      </c>
      <c r="B82" t="s">
        <v>467</v>
      </c>
    </row>
    <row r="83" spans="1:2" x14ac:dyDescent="0.25">
      <c r="A83" t="s">
        <v>506</v>
      </c>
      <c r="B83" t="s">
        <v>459</v>
      </c>
    </row>
    <row r="84" spans="1:2" x14ac:dyDescent="0.25">
      <c r="A84" t="s">
        <v>48</v>
      </c>
      <c r="B84" t="s">
        <v>457</v>
      </c>
    </row>
    <row r="85" spans="1:2" x14ac:dyDescent="0.25">
      <c r="A85" t="s">
        <v>507</v>
      </c>
      <c r="B85" t="s">
        <v>461</v>
      </c>
    </row>
    <row r="86" spans="1:2" x14ac:dyDescent="0.25">
      <c r="A86" t="s">
        <v>434</v>
      </c>
      <c r="B86" t="s">
        <v>461</v>
      </c>
    </row>
    <row r="87" spans="1:2" x14ac:dyDescent="0.25">
      <c r="A87" t="s">
        <v>396</v>
      </c>
      <c r="B87" t="s">
        <v>485</v>
      </c>
    </row>
    <row r="88" spans="1:2" x14ac:dyDescent="0.25">
      <c r="A88" t="s">
        <v>46</v>
      </c>
      <c r="B88" t="s">
        <v>468</v>
      </c>
    </row>
    <row r="89" spans="1:2" x14ac:dyDescent="0.25">
      <c r="A89" t="s">
        <v>397</v>
      </c>
      <c r="B89" t="s">
        <v>485</v>
      </c>
    </row>
    <row r="90" spans="1:2" x14ac:dyDescent="0.25">
      <c r="A90" t="s">
        <v>508</v>
      </c>
      <c r="B90" t="s">
        <v>474</v>
      </c>
    </row>
    <row r="91" spans="1:2" x14ac:dyDescent="0.25">
      <c r="A91" t="s">
        <v>415</v>
      </c>
      <c r="B91" t="s">
        <v>485</v>
      </c>
    </row>
    <row r="92" spans="1:2" x14ac:dyDescent="0.25">
      <c r="A92" t="s">
        <v>431</v>
      </c>
      <c r="B92" t="s">
        <v>454</v>
      </c>
    </row>
    <row r="93" spans="1:2" x14ac:dyDescent="0.25">
      <c r="A93" t="s">
        <v>509</v>
      </c>
      <c r="B93" t="s">
        <v>454</v>
      </c>
    </row>
    <row r="94" spans="1:2" x14ac:dyDescent="0.25">
      <c r="A94" t="s">
        <v>412</v>
      </c>
      <c r="B94" t="s">
        <v>475</v>
      </c>
    </row>
    <row r="95" spans="1:2" x14ac:dyDescent="0.25">
      <c r="A95" t="s">
        <v>414</v>
      </c>
      <c r="B95" t="s">
        <v>459</v>
      </c>
    </row>
    <row r="96" spans="1:2" x14ac:dyDescent="0.25">
      <c r="A96" t="s">
        <v>107</v>
      </c>
      <c r="B96" t="s">
        <v>457</v>
      </c>
    </row>
    <row r="97" spans="1:2" x14ac:dyDescent="0.25">
      <c r="A97" t="s">
        <v>510</v>
      </c>
      <c r="B97" t="s">
        <v>459</v>
      </c>
    </row>
    <row r="98" spans="1:2" x14ac:dyDescent="0.25">
      <c r="A98" t="s">
        <v>442</v>
      </c>
      <c r="B98" t="s">
        <v>475</v>
      </c>
    </row>
    <row r="99" spans="1:2" x14ac:dyDescent="0.25">
      <c r="A99" t="s">
        <v>511</v>
      </c>
      <c r="B99" t="s">
        <v>461</v>
      </c>
    </row>
    <row r="100" spans="1:2" x14ac:dyDescent="0.25">
      <c r="A100" t="s">
        <v>452</v>
      </c>
      <c r="B100" t="s">
        <v>468</v>
      </c>
    </row>
    <row r="101" spans="1:2" x14ac:dyDescent="0.25">
      <c r="A101" t="s">
        <v>512</v>
      </c>
      <c r="B101" t="s">
        <v>467</v>
      </c>
    </row>
    <row r="102" spans="1:2" x14ac:dyDescent="0.25">
      <c r="A102" t="s">
        <v>443</v>
      </c>
      <c r="B102" t="s">
        <v>475</v>
      </c>
    </row>
    <row r="103" spans="1:2" x14ac:dyDescent="0.25">
      <c r="A103" t="s">
        <v>407</v>
      </c>
      <c r="B103" t="s">
        <v>457</v>
      </c>
    </row>
    <row r="104" spans="1:2" x14ac:dyDescent="0.25">
      <c r="A104" t="s">
        <v>513</v>
      </c>
      <c r="B104" t="s">
        <v>467</v>
      </c>
    </row>
    <row r="105" spans="1:2" x14ac:dyDescent="0.25">
      <c r="A105" t="s">
        <v>75</v>
      </c>
      <c r="B105" t="s">
        <v>457</v>
      </c>
    </row>
    <row r="106" spans="1:2" x14ac:dyDescent="0.25">
      <c r="A106" t="s">
        <v>514</v>
      </c>
      <c r="B106" t="s">
        <v>459</v>
      </c>
    </row>
    <row r="107" spans="1:2" x14ac:dyDescent="0.25">
      <c r="A107" t="s">
        <v>418</v>
      </c>
      <c r="B107" t="s">
        <v>467</v>
      </c>
    </row>
    <row r="108" spans="1:2" x14ac:dyDescent="0.25">
      <c r="A108" t="s">
        <v>515</v>
      </c>
      <c r="B108" t="s">
        <v>456</v>
      </c>
    </row>
    <row r="109" spans="1:2" x14ac:dyDescent="0.25">
      <c r="A109" t="s">
        <v>516</v>
      </c>
      <c r="B109" t="s">
        <v>459</v>
      </c>
    </row>
    <row r="110" spans="1:2" x14ac:dyDescent="0.25">
      <c r="A110" t="s">
        <v>444</v>
      </c>
      <c r="B110" t="s">
        <v>475</v>
      </c>
    </row>
    <row r="111" spans="1:2" x14ac:dyDescent="0.25">
      <c r="A111" t="s">
        <v>445</v>
      </c>
      <c r="B111" t="s">
        <v>475</v>
      </c>
    </row>
    <row r="112" spans="1:2" x14ac:dyDescent="0.25">
      <c r="A112" t="s">
        <v>517</v>
      </c>
      <c r="B112" t="s">
        <v>474</v>
      </c>
    </row>
    <row r="113" spans="1:2" x14ac:dyDescent="0.25">
      <c r="A113" t="s">
        <v>446</v>
      </c>
      <c r="B113" t="s">
        <v>475</v>
      </c>
    </row>
    <row r="114" spans="1:2" x14ac:dyDescent="0.25">
      <c r="A114" t="s">
        <v>419</v>
      </c>
      <c r="B114" t="s">
        <v>461</v>
      </c>
    </row>
    <row r="115" spans="1:2" x14ac:dyDescent="0.25">
      <c r="A115" t="s">
        <v>518</v>
      </c>
      <c r="B115" t="s">
        <v>464</v>
      </c>
    </row>
    <row r="116" spans="1:2" x14ac:dyDescent="0.25">
      <c r="A116" t="s">
        <v>519</v>
      </c>
      <c r="B116" t="s">
        <v>454</v>
      </c>
    </row>
    <row r="117" spans="1:2" x14ac:dyDescent="0.25">
      <c r="A117" t="s">
        <v>394</v>
      </c>
      <c r="B117" t="s">
        <v>461</v>
      </c>
    </row>
    <row r="118" spans="1:2" x14ac:dyDescent="0.25">
      <c r="A118" t="s">
        <v>520</v>
      </c>
      <c r="B118" t="s">
        <v>461</v>
      </c>
    </row>
    <row r="119" spans="1:2" x14ac:dyDescent="0.25">
      <c r="A119" t="s">
        <v>521</v>
      </c>
      <c r="B119" t="s">
        <v>454</v>
      </c>
    </row>
    <row r="120" spans="1:2" x14ac:dyDescent="0.25">
      <c r="A120" t="s">
        <v>522</v>
      </c>
      <c r="B120" t="s">
        <v>474</v>
      </c>
    </row>
    <row r="121" spans="1:2" x14ac:dyDescent="0.25">
      <c r="A121" t="s">
        <v>95</v>
      </c>
      <c r="B121" t="s">
        <v>474</v>
      </c>
    </row>
    <row r="122" spans="1:2" x14ac:dyDescent="0.25">
      <c r="A122" t="s">
        <v>523</v>
      </c>
      <c r="B122" t="s">
        <v>457</v>
      </c>
    </row>
    <row r="123" spans="1:2" x14ac:dyDescent="0.25">
      <c r="A123" t="s">
        <v>427</v>
      </c>
      <c r="B123" t="s">
        <v>468</v>
      </c>
    </row>
    <row r="124" spans="1:2" x14ac:dyDescent="0.25">
      <c r="A124" t="s">
        <v>432</v>
      </c>
      <c r="B124" t="s">
        <v>468</v>
      </c>
    </row>
    <row r="125" spans="1:2" x14ac:dyDescent="0.25">
      <c r="A125" t="s">
        <v>524</v>
      </c>
      <c r="B125" t="s">
        <v>468</v>
      </c>
    </row>
    <row r="126" spans="1:2" x14ac:dyDescent="0.25">
      <c r="A126" t="s">
        <v>426</v>
      </c>
      <c r="B126" t="s">
        <v>461</v>
      </c>
    </row>
    <row r="127" spans="1:2" x14ac:dyDescent="0.25">
      <c r="A127" t="s">
        <v>101</v>
      </c>
      <c r="B127" t="s">
        <v>461</v>
      </c>
    </row>
    <row r="128" spans="1:2" x14ac:dyDescent="0.25">
      <c r="A128" t="s">
        <v>56</v>
      </c>
      <c r="B128" t="s">
        <v>474</v>
      </c>
    </row>
    <row r="129" spans="1:2" x14ac:dyDescent="0.25">
      <c r="A129" t="s">
        <v>395</v>
      </c>
      <c r="B129" t="s">
        <v>456</v>
      </c>
    </row>
    <row r="130" spans="1:2" x14ac:dyDescent="0.25">
      <c r="A130" t="s">
        <v>525</v>
      </c>
      <c r="B130" t="s">
        <v>467</v>
      </c>
    </row>
    <row r="131" spans="1:2" x14ac:dyDescent="0.25">
      <c r="A131" t="s">
        <v>429</v>
      </c>
      <c r="B131" t="s">
        <v>485</v>
      </c>
    </row>
    <row r="132" spans="1:2" x14ac:dyDescent="0.25">
      <c r="A132" t="s">
        <v>526</v>
      </c>
      <c r="B132" t="s">
        <v>454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Quarterbacks</vt:lpstr>
      <vt:lpstr>Running Backs</vt:lpstr>
      <vt:lpstr>Wide Receivers</vt:lpstr>
      <vt:lpstr>Tight Ends</vt:lpstr>
      <vt:lpstr>Draft Picks</vt:lpstr>
      <vt:lpstr>Vacated Opportunities</vt:lpstr>
      <vt:lpstr>College Teams</vt:lpstr>
      <vt:lpstr>picks</vt:lpstr>
      <vt:lpstr>team_conf</vt:lpstr>
      <vt:lpstr>vac_opp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bborh</dc:creator>
  <cp:lastModifiedBy>bborh</cp:lastModifiedBy>
  <dcterms:created xsi:type="dcterms:W3CDTF">2022-03-01T20:16:10Z</dcterms:created>
  <dcterms:modified xsi:type="dcterms:W3CDTF">2022-06-06T14:24:23Z</dcterms:modified>
</cp:coreProperties>
</file>