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https://northeastern-my.sharepoint.com/personal/li_baol_northeastern_edu/Documents/NEU Year 4/Research/carbon footprint/"/>
    </mc:Choice>
  </mc:AlternateContent>
  <xr:revisionPtr revIDLastSave="560" documentId="13_ncr:1_{2240888E-CD6A-9D42-A498-470E60428A3B}" xr6:coauthVersionLast="47" xr6:coauthVersionMax="47" xr10:uidLastSave="{01168638-3345-D249-B1B9-F60B047269B3}"/>
  <bookViews>
    <workbookView xWindow="0" yWindow="0" windowWidth="28800" windowHeight="18000" xr2:uid="{00000000-000D-0000-FFFF-FFFF00000000}"/>
  </bookViews>
  <sheets>
    <sheet name="node and comonent modeling" sheetId="5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5" l="1"/>
  <c r="C33" i="5"/>
  <c r="C42" i="5"/>
  <c r="B47" i="5"/>
  <c r="C47" i="5"/>
  <c r="C38" i="5"/>
  <c r="C35" i="5"/>
  <c r="H40" i="5"/>
  <c r="H39" i="5"/>
  <c r="H42" i="5"/>
  <c r="H33" i="5"/>
  <c r="H36" i="5"/>
  <c r="G41" i="5"/>
  <c r="G40" i="5"/>
  <c r="G39" i="5"/>
  <c r="G34" i="5"/>
  <c r="G36" i="5"/>
  <c r="F41" i="5"/>
  <c r="F40" i="5"/>
  <c r="F36" i="5"/>
  <c r="F39" i="5"/>
  <c r="F34" i="5"/>
  <c r="G25" i="5"/>
  <c r="E36" i="5"/>
  <c r="E37" i="5"/>
  <c r="E38" i="5"/>
  <c r="E39" i="5"/>
  <c r="E40" i="5"/>
  <c r="E41" i="5"/>
  <c r="N14" i="5"/>
  <c r="G22" i="5"/>
  <c r="E33" i="5" s="1"/>
  <c r="G23" i="5"/>
  <c r="E34" i="5" s="1"/>
  <c r="G24" i="5"/>
  <c r="N35" i="5"/>
  <c r="P35" i="5" s="1"/>
  <c r="N34" i="5"/>
  <c r="P34" i="5" s="1"/>
  <c r="G21" i="5"/>
  <c r="M28" i="5"/>
  <c r="M27" i="5"/>
  <c r="M26" i="5"/>
  <c r="N13" i="5"/>
  <c r="M25" i="5"/>
  <c r="M24" i="5"/>
  <c r="N10" i="5"/>
  <c r="N11" i="5"/>
  <c r="N12" i="5"/>
  <c r="N9" i="5"/>
  <c r="M23" i="5"/>
  <c r="M17" i="5"/>
  <c r="M18" i="5"/>
  <c r="M20" i="5"/>
  <c r="M21" i="5"/>
  <c r="M22" i="5"/>
  <c r="M19" i="5"/>
  <c r="N8" i="5"/>
  <c r="G19" i="5"/>
  <c r="G20" i="5"/>
  <c r="G18" i="5"/>
  <c r="N3" i="5"/>
  <c r="N4" i="5"/>
  <c r="N5" i="5"/>
  <c r="N6" i="5"/>
  <c r="N7" i="5"/>
  <c r="E42" i="5" l="1"/>
  <c r="E35" i="5"/>
  <c r="C48" i="5"/>
  <c r="B46" i="5"/>
  <c r="B48" i="5"/>
</calcChain>
</file>

<file path=xl/sharedStrings.xml><?xml version="1.0" encoding="utf-8"?>
<sst xmlns="http://schemas.openxmlformats.org/spreadsheetml/2006/main" count="185" uniqueCount="75">
  <si>
    <t>N/A</t>
  </si>
  <si>
    <t>Lithography</t>
  </si>
  <si>
    <t>N_r</t>
  </si>
  <si>
    <t>K_r (g CO2)</t>
  </si>
  <si>
    <t>CPU</t>
  </si>
  <si>
    <t>GPU</t>
  </si>
  <si>
    <t>DRAM</t>
  </si>
  <si>
    <t>SSD</t>
  </si>
  <si>
    <t>HDD</t>
  </si>
  <si>
    <t>AMD INSTINCT MI250X</t>
  </si>
  <si>
    <t>SoC</t>
  </si>
  <si>
    <t>Part Name</t>
  </si>
  <si>
    <t># of Parts</t>
  </si>
  <si>
    <t>Die Area</t>
  </si>
  <si>
    <t>Manufacturing Location</t>
  </si>
  <si>
    <t>CI_fab (fab carbon intensity)</t>
  </si>
  <si>
    <t>EPA (energy per area)</t>
  </si>
  <si>
    <t>Gas Abatement</t>
  </si>
  <si>
    <t>GPA (gas per area)</t>
  </si>
  <si>
    <t>MPA (raw material per area)</t>
  </si>
  <si>
    <t>Yield</t>
  </si>
  <si>
    <t>E_soc</t>
  </si>
  <si>
    <t>Unit</t>
  </si>
  <si>
    <t>cm^2</t>
  </si>
  <si>
    <t>g CO2 / kWh</t>
  </si>
  <si>
    <t>nm</t>
  </si>
  <si>
    <t>kWh / cm^2</t>
  </si>
  <si>
    <t>%</t>
  </si>
  <si>
    <t>g CO2 / cm^2</t>
  </si>
  <si>
    <t>g CO2</t>
  </si>
  <si>
    <t>USA</t>
  </si>
  <si>
    <t>TSMC</t>
  </si>
  <si>
    <t>Capacity</t>
  </si>
  <si>
    <t>Carbon-per-size</t>
  </si>
  <si>
    <t>GB</t>
  </si>
  <si>
    <t>g CO2 / GB</t>
  </si>
  <si>
    <t>Node</t>
  </si>
  <si>
    <t>P100</t>
  </si>
  <si>
    <t>Tesla P100 PCIe 12GB</t>
  </si>
  <si>
    <t>16 </t>
  </si>
  <si>
    <t>Intel(R) Xeon(R) CPU E5-2680 v4 @ 2.40GHz</t>
  </si>
  <si>
    <t>V100</t>
  </si>
  <si>
    <t>GV100GL [Tesla V100 SXM2 32GB]</t>
  </si>
  <si>
    <t>Intel(R) Xeon(R) Gold 6240R CPU @ 2.40GHz</t>
  </si>
  <si>
    <t>A100</t>
  </si>
  <si>
    <t>A100 PCIe 40GB</t>
  </si>
  <si>
    <t>AMD EPYC 7542 32-Core Processor</t>
  </si>
  <si>
    <t xml:space="preserve">                                </t>
  </si>
  <si>
    <t>Extra Embodied Carbon</t>
  </si>
  <si>
    <t>Other</t>
  </si>
  <si>
    <t>AMD EPYC 7763</t>
  </si>
  <si>
    <t>AMD EPYC 7763 (3rd gen)</t>
  </si>
  <si>
    <t>AMD EPYC 7742</t>
  </si>
  <si>
    <t>https://www.techpowerup.com/cpu-specs/epyc-7763.c2373</t>
  </si>
  <si>
    <t>SK Hynix 64GB DDR4</t>
  </si>
  <si>
    <t>Storage</t>
  </si>
  <si>
    <t>type</t>
  </si>
  <si>
    <t>Seagate Exos x16 16TB</t>
  </si>
  <si>
    <t>g CO2/GB</t>
  </si>
  <si>
    <t>Nytro 3530 3.2TB</t>
  </si>
  <si>
    <t>E_SoC gCO2</t>
  </si>
  <si>
    <t>Capacity GB</t>
  </si>
  <si>
    <t>ratio</t>
  </si>
  <si>
    <t>NrKr gCO2</t>
  </si>
  <si>
    <t>Per component</t>
  </si>
  <si>
    <t>Intel(R) Xeon(R) Gold 6240R</t>
  </si>
  <si>
    <t>Embodied Carbon gCO2</t>
  </si>
  <si>
    <t>Manufacturing gCO2</t>
  </si>
  <si>
    <t>Packaging gCO2</t>
  </si>
  <si>
    <t>AMD EPYC Optimized 3rd gen 64C</t>
  </si>
  <si>
    <t>Seagate Nytro 3530 3.2TB</t>
  </si>
  <si>
    <t>A100 PCIe 80GB</t>
  </si>
  <si>
    <t>Frontier Num of Parts</t>
  </si>
  <si>
    <t>Perlmutter Num of Parts</t>
  </si>
  <si>
    <t>LUMI Num of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</si>
</sst>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1" fillId="0" borderId="0" xfId="1"/>
    <xf numFmtId="0" fontId="0" fillId="2" borderId="1" xfId="0" applyFill="1" applyBorder="1"/>
    <xf numFmtId="0" fontId="0" fillId="2" borderId="2" xfId="0" applyFill="1" applyBorder="1"/>
    <xf numFmtId="4" fontId="0" fillId="0" borderId="0" xfId="0" applyNumberFormat="1"/>
    <xf numFmtId="3" fontId="0" fillId="0" borderId="0" xfId="0" applyNumberFormat="1"/>
    <xf numFmtId="0" fontId="2" fillId="4" borderId="0" xfId="0" applyFont="1" applyFill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240030</xdr:colOff>
      <xdr:row>0</xdr:row>
      <xdr:rowOff>0</xdr:rowOff>
    </xdr:from>
    <xdr:to>
      <xdr:col>19</xdr:col>
      <xdr:colOff>207645</xdr:colOff>
      <xdr:row>3</xdr:row>
      <xdr:rowOff>136995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24A161-9F68-4C3D-A2F4-6F6CCD81F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65455" y="0"/>
          <a:ext cx="3023235" cy="651345"/>
        </a:xfrm>
        <a:prstGeom prst="rect">
          <a:avLst/>
        </a:prstGeom>
      </xdr:spPr>
    </xdr:pic>
    <xdr:clientData/>
  </xdr:twoCellAnchor>
  <xdr:twoCellAnchor editAs="oneCell">
    <xdr:from>
      <xdr:col>14</xdr:col>
      <xdr:colOff>228600</xdr:colOff>
      <xdr:row>4</xdr:row>
      <xdr:rowOff>53340</xdr:rowOff>
    </xdr:from>
    <xdr:to>
      <xdr:col>19</xdr:col>
      <xdr:colOff>491584</xdr:colOff>
      <xdr:row>8</xdr:row>
      <xdr:rowOff>93980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CDA9F8-595B-49CE-9C6D-0D81ACE06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54025" y="739140"/>
          <a:ext cx="3310984" cy="726440"/>
        </a:xfrm>
        <a:prstGeom prst="rect">
          <a:avLst/>
        </a:prstGeom>
      </xdr:spPr>
    </xdr:pic>
    <xdr:clientData/>
  </xdr:twoCellAnchor>
  <xdr:twoCellAnchor editAs="oneCell">
    <xdr:from>
      <xdr:col>14</xdr:col>
      <xdr:colOff>240030</xdr:colOff>
      <xdr:row>17</xdr:row>
      <xdr:rowOff>53341</xdr:rowOff>
    </xdr:from>
    <xdr:to>
      <xdr:col>19</xdr:col>
      <xdr:colOff>321945</xdr:colOff>
      <xdr:row>23</xdr:row>
      <xdr:rowOff>17161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C6B19BF-1628-497B-9686-A397AE3DB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65455" y="2110741"/>
          <a:ext cx="3137535" cy="9925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echpowerup.com/cpu-specs/epyc-7763.c23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07C12-3D27-40B7-9AC1-50374D932050}">
  <dimension ref="A1:P48"/>
  <sheetViews>
    <sheetView tabSelected="1" zoomScale="70" zoomScaleNormal="70" workbookViewId="0">
      <selection activeCell="C35" sqref="C35"/>
    </sheetView>
  </sheetViews>
  <sheetFormatPr baseColWidth="10" defaultColWidth="8.83203125" defaultRowHeight="13" x14ac:dyDescent="0.15"/>
  <cols>
    <col min="1" max="1" width="34" customWidth="1"/>
    <col min="2" max="2" width="12.5" bestFit="1" customWidth="1"/>
    <col min="3" max="3" width="39.1640625" bestFit="1" customWidth="1"/>
    <col min="4" max="4" width="13.1640625" customWidth="1"/>
    <col min="5" max="5" width="17.33203125" customWidth="1"/>
    <col min="6" max="6" width="24.83203125" bestFit="1" customWidth="1"/>
    <col min="7" max="7" width="24.6640625" bestFit="1" customWidth="1"/>
    <col min="8" max="8" width="22.33203125" bestFit="1" customWidth="1"/>
    <col min="9" max="9" width="19.83203125" bestFit="1" customWidth="1"/>
    <col min="10" max="10" width="39.33203125" bestFit="1" customWidth="1"/>
    <col min="11" max="11" width="17.33203125" bestFit="1" customWidth="1"/>
    <col min="12" max="12" width="24.33203125" bestFit="1" customWidth="1"/>
    <col min="13" max="13" width="10.1640625" bestFit="1" customWidth="1"/>
    <col min="14" max="14" width="12.5" bestFit="1" customWidth="1"/>
  </cols>
  <sheetData>
    <row r="1" spans="1:14" x14ac:dyDescent="0.15">
      <c r="A1" t="s">
        <v>36</v>
      </c>
      <c r="B1" s="1" t="s">
        <v>10</v>
      </c>
      <c r="C1" s="1" t="s">
        <v>11</v>
      </c>
      <c r="D1" s="1" t="s">
        <v>12</v>
      </c>
      <c r="E1" s="5" t="s">
        <v>13</v>
      </c>
      <c r="F1" s="1" t="s">
        <v>14</v>
      </c>
      <c r="G1" s="1" t="s">
        <v>15</v>
      </c>
      <c r="H1" s="5" t="s">
        <v>1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</row>
    <row r="2" spans="1:14" x14ac:dyDescent="0.15">
      <c r="B2" s="1" t="s">
        <v>22</v>
      </c>
      <c r="C2" s="1" t="s">
        <v>0</v>
      </c>
      <c r="D2" s="1"/>
      <c r="E2" s="6" t="s">
        <v>23</v>
      </c>
      <c r="F2" s="1" t="s">
        <v>0</v>
      </c>
      <c r="G2" s="1" t="s">
        <v>24</v>
      </c>
      <c r="H2" s="6" t="s">
        <v>25</v>
      </c>
      <c r="I2" s="1" t="s">
        <v>26</v>
      </c>
      <c r="J2" s="1" t="s">
        <v>27</v>
      </c>
      <c r="K2" s="1" t="s">
        <v>28</v>
      </c>
      <c r="L2" s="1" t="s">
        <v>28</v>
      </c>
      <c r="M2" s="1"/>
      <c r="N2" s="1" t="s">
        <v>29</v>
      </c>
    </row>
    <row r="3" spans="1:14" x14ac:dyDescent="0.15">
      <c r="A3" t="s">
        <v>37</v>
      </c>
      <c r="B3" t="s">
        <v>5</v>
      </c>
      <c r="C3" t="s">
        <v>38</v>
      </c>
      <c r="D3">
        <v>4</v>
      </c>
      <c r="E3">
        <v>6.1</v>
      </c>
      <c r="F3" t="s">
        <v>31</v>
      </c>
      <c r="G3">
        <v>583</v>
      </c>
      <c r="H3" t="s">
        <v>39</v>
      </c>
      <c r="I3">
        <v>1.2</v>
      </c>
      <c r="J3">
        <v>95</v>
      </c>
      <c r="K3">
        <v>200</v>
      </c>
      <c r="L3">
        <v>500</v>
      </c>
      <c r="M3">
        <v>0.875</v>
      </c>
      <c r="N3" s="2">
        <f t="shared" ref="N3:N6" si="0">E3*(G3*I3+K3+L3)/M3*D3</f>
        <v>39028.845714285715</v>
      </c>
    </row>
    <row r="4" spans="1:14" x14ac:dyDescent="0.15">
      <c r="A4" t="s">
        <v>37</v>
      </c>
      <c r="B4" t="s">
        <v>4</v>
      </c>
      <c r="C4" t="s">
        <v>40</v>
      </c>
      <c r="D4">
        <v>2</v>
      </c>
      <c r="E4">
        <v>3.06</v>
      </c>
      <c r="F4" t="s">
        <v>30</v>
      </c>
      <c r="G4">
        <v>380</v>
      </c>
      <c r="H4">
        <v>14</v>
      </c>
      <c r="I4">
        <v>1.2</v>
      </c>
      <c r="J4">
        <v>95</v>
      </c>
      <c r="K4">
        <v>200</v>
      </c>
      <c r="L4">
        <v>500</v>
      </c>
      <c r="M4">
        <v>0.875</v>
      </c>
      <c r="N4" s="2">
        <f t="shared" si="0"/>
        <v>8085.3942857142856</v>
      </c>
    </row>
    <row r="5" spans="1:14" x14ac:dyDescent="0.15">
      <c r="A5" t="s">
        <v>41</v>
      </c>
      <c r="B5" t="s">
        <v>5</v>
      </c>
      <c r="C5" t="s">
        <v>42</v>
      </c>
      <c r="D5">
        <v>4</v>
      </c>
      <c r="E5">
        <v>8.15</v>
      </c>
      <c r="F5" t="s">
        <v>31</v>
      </c>
      <c r="G5">
        <v>583</v>
      </c>
      <c r="H5">
        <v>12</v>
      </c>
      <c r="I5">
        <v>1.3374999999999999</v>
      </c>
      <c r="J5">
        <v>95</v>
      </c>
      <c r="K5">
        <v>220</v>
      </c>
      <c r="L5">
        <v>500</v>
      </c>
      <c r="M5">
        <v>0.875</v>
      </c>
      <c r="N5" s="2">
        <f t="shared" si="0"/>
        <v>55876.865714285712</v>
      </c>
    </row>
    <row r="6" spans="1:14" x14ac:dyDescent="0.15">
      <c r="A6" t="s">
        <v>41</v>
      </c>
      <c r="B6" t="s">
        <v>4</v>
      </c>
      <c r="C6" t="s">
        <v>43</v>
      </c>
      <c r="D6">
        <v>2</v>
      </c>
      <c r="E6">
        <v>6.94</v>
      </c>
      <c r="F6" t="s">
        <v>30</v>
      </c>
      <c r="G6">
        <v>380</v>
      </c>
      <c r="H6">
        <v>14</v>
      </c>
      <c r="I6">
        <v>1.2</v>
      </c>
      <c r="J6">
        <v>95</v>
      </c>
      <c r="K6">
        <v>200</v>
      </c>
      <c r="L6">
        <v>500</v>
      </c>
      <c r="M6">
        <v>0.875</v>
      </c>
      <c r="N6" s="2">
        <f t="shared" si="0"/>
        <v>18337.462857142858</v>
      </c>
    </row>
    <row r="7" spans="1:14" x14ac:dyDescent="0.15">
      <c r="A7" t="s">
        <v>44</v>
      </c>
      <c r="B7" t="s">
        <v>5</v>
      </c>
      <c r="C7" t="s">
        <v>45</v>
      </c>
      <c r="D7">
        <v>4</v>
      </c>
      <c r="E7">
        <v>8.26</v>
      </c>
      <c r="F7" t="s">
        <v>31</v>
      </c>
      <c r="G7">
        <v>583</v>
      </c>
      <c r="H7">
        <v>7</v>
      </c>
      <c r="I7">
        <v>2.15</v>
      </c>
      <c r="J7">
        <v>95</v>
      </c>
      <c r="K7">
        <v>350</v>
      </c>
      <c r="L7">
        <v>500</v>
      </c>
      <c r="M7">
        <v>0.875</v>
      </c>
      <c r="N7" s="2">
        <f>E7*(G7*I7+K7+L7)/M7*D7</f>
        <v>79426.271999999997</v>
      </c>
    </row>
    <row r="8" spans="1:14" x14ac:dyDescent="0.15">
      <c r="A8" t="s">
        <v>44</v>
      </c>
      <c r="B8" t="s">
        <v>4</v>
      </c>
      <c r="C8" t="s">
        <v>46</v>
      </c>
      <c r="D8">
        <v>4</v>
      </c>
      <c r="E8">
        <v>5.92</v>
      </c>
      <c r="F8" t="s">
        <v>31</v>
      </c>
      <c r="G8">
        <v>583</v>
      </c>
      <c r="H8">
        <v>7</v>
      </c>
      <c r="I8">
        <v>2.15</v>
      </c>
      <c r="J8">
        <v>95</v>
      </c>
      <c r="K8">
        <v>350</v>
      </c>
      <c r="L8">
        <v>500</v>
      </c>
      <c r="M8">
        <v>0.875</v>
      </c>
      <c r="N8" s="2">
        <f>E8*(G8*I8+K8+L8)/M8*D8</f>
        <v>56925.36685714285</v>
      </c>
    </row>
    <row r="9" spans="1:14" x14ac:dyDescent="0.15">
      <c r="A9" s="10" t="s">
        <v>49</v>
      </c>
      <c r="B9" t="s">
        <v>5</v>
      </c>
      <c r="C9" t="s">
        <v>9</v>
      </c>
      <c r="D9">
        <v>1</v>
      </c>
      <c r="E9">
        <v>7.24</v>
      </c>
      <c r="F9" t="s">
        <v>31</v>
      </c>
      <c r="G9">
        <v>583</v>
      </c>
      <c r="H9">
        <v>6</v>
      </c>
      <c r="I9">
        <v>2.4500000000000002</v>
      </c>
      <c r="J9">
        <v>95</v>
      </c>
      <c r="K9">
        <v>390</v>
      </c>
      <c r="L9">
        <v>500</v>
      </c>
      <c r="M9">
        <v>0.875</v>
      </c>
      <c r="N9" s="2">
        <f>E9*(G9*I9+K9+L9)/M9*D9</f>
        <v>19182.690285714289</v>
      </c>
    </row>
    <row r="10" spans="1:14" x14ac:dyDescent="0.15">
      <c r="A10" s="10" t="s">
        <v>49</v>
      </c>
      <c r="B10" s="3" t="s">
        <v>4</v>
      </c>
      <c r="C10" s="3" t="s">
        <v>51</v>
      </c>
      <c r="D10">
        <v>1</v>
      </c>
      <c r="E10">
        <v>6.48</v>
      </c>
      <c r="F10" t="s">
        <v>31</v>
      </c>
      <c r="G10">
        <v>583</v>
      </c>
      <c r="H10">
        <v>7</v>
      </c>
      <c r="I10">
        <v>2.15</v>
      </c>
      <c r="J10">
        <v>95</v>
      </c>
      <c r="K10">
        <v>350</v>
      </c>
      <c r="L10">
        <v>500</v>
      </c>
      <c r="M10">
        <v>0.875</v>
      </c>
      <c r="N10" s="2">
        <f t="shared" ref="N10:N12" si="1">E10*(G10*I10+K10+L10)/M10*D10</f>
        <v>15577.549714285715</v>
      </c>
    </row>
    <row r="11" spans="1:14" x14ac:dyDescent="0.15">
      <c r="A11" s="9" t="s">
        <v>49</v>
      </c>
      <c r="B11" t="s">
        <v>5</v>
      </c>
      <c r="C11" t="s">
        <v>45</v>
      </c>
      <c r="D11">
        <v>1</v>
      </c>
      <c r="E11">
        <v>8.26</v>
      </c>
      <c r="F11" t="s">
        <v>31</v>
      </c>
      <c r="G11">
        <v>583</v>
      </c>
      <c r="H11">
        <v>7</v>
      </c>
      <c r="I11">
        <v>2.15</v>
      </c>
      <c r="J11">
        <v>95</v>
      </c>
      <c r="K11">
        <v>350</v>
      </c>
      <c r="L11">
        <v>500</v>
      </c>
      <c r="M11">
        <v>0.875</v>
      </c>
      <c r="N11" s="2">
        <f t="shared" si="1"/>
        <v>19856.567999999999</v>
      </c>
    </row>
    <row r="12" spans="1:14" x14ac:dyDescent="0.15">
      <c r="A12" s="9" t="s">
        <v>49</v>
      </c>
      <c r="B12" t="s">
        <v>5</v>
      </c>
      <c r="C12" t="s">
        <v>42</v>
      </c>
      <c r="D12">
        <v>1</v>
      </c>
      <c r="E12">
        <v>8.15</v>
      </c>
      <c r="F12" t="s">
        <v>31</v>
      </c>
      <c r="G12">
        <v>583</v>
      </c>
      <c r="H12">
        <v>12</v>
      </c>
      <c r="I12">
        <v>1.3374999999999999</v>
      </c>
      <c r="J12">
        <v>95</v>
      </c>
      <c r="K12">
        <v>220</v>
      </c>
      <c r="L12">
        <v>500</v>
      </c>
      <c r="M12">
        <v>0.875</v>
      </c>
      <c r="N12" s="2">
        <f t="shared" si="1"/>
        <v>13969.216428571428</v>
      </c>
    </row>
    <row r="13" spans="1:14" x14ac:dyDescent="0.15">
      <c r="A13" s="9" t="s">
        <v>49</v>
      </c>
      <c r="B13" t="s">
        <v>4</v>
      </c>
      <c r="C13" s="3" t="s">
        <v>52</v>
      </c>
      <c r="D13">
        <v>1</v>
      </c>
      <c r="E13">
        <v>5.92</v>
      </c>
      <c r="F13" t="s">
        <v>31</v>
      </c>
      <c r="G13">
        <v>583</v>
      </c>
      <c r="H13">
        <v>7</v>
      </c>
      <c r="I13">
        <v>2.15</v>
      </c>
      <c r="J13">
        <v>95</v>
      </c>
      <c r="K13">
        <v>350</v>
      </c>
      <c r="L13">
        <v>500</v>
      </c>
      <c r="M13">
        <v>0.875</v>
      </c>
      <c r="N13" s="2">
        <f>E13*(G13*I13+K13+L13)/M13*D13</f>
        <v>14231.341714285712</v>
      </c>
    </row>
    <row r="14" spans="1:14" x14ac:dyDescent="0.15">
      <c r="A14" s="9" t="s">
        <v>49</v>
      </c>
      <c r="B14" t="s">
        <v>4</v>
      </c>
      <c r="C14" t="s">
        <v>43</v>
      </c>
      <c r="D14">
        <v>1</v>
      </c>
      <c r="E14">
        <v>6.94</v>
      </c>
      <c r="F14" t="s">
        <v>30</v>
      </c>
      <c r="G14">
        <v>380</v>
      </c>
      <c r="H14">
        <v>14</v>
      </c>
      <c r="I14">
        <v>1.2</v>
      </c>
      <c r="J14">
        <v>95</v>
      </c>
      <c r="K14">
        <v>200</v>
      </c>
      <c r="L14">
        <v>500</v>
      </c>
      <c r="M14">
        <v>0.875</v>
      </c>
      <c r="N14" s="2">
        <f t="shared" ref="N14" si="2">E14*(G14*I14+K14+L14)/M14*D14</f>
        <v>9168.7314285714292</v>
      </c>
    </row>
    <row r="15" spans="1:14" x14ac:dyDescent="0.15">
      <c r="A15" s="3" t="s">
        <v>47</v>
      </c>
    </row>
    <row r="16" spans="1:14" x14ac:dyDescent="0.15">
      <c r="A16" s="3" t="s">
        <v>6</v>
      </c>
      <c r="D16" s="1" t="s">
        <v>32</v>
      </c>
      <c r="E16" s="1" t="s">
        <v>33</v>
      </c>
      <c r="F16" s="1" t="s">
        <v>12</v>
      </c>
      <c r="G16" s="1" t="s">
        <v>21</v>
      </c>
      <c r="I16" s="1" t="s">
        <v>22</v>
      </c>
      <c r="J16" s="1" t="s">
        <v>11</v>
      </c>
      <c r="K16" s="1" t="s">
        <v>2</v>
      </c>
      <c r="L16" s="1" t="s">
        <v>3</v>
      </c>
      <c r="M16" s="1" t="s">
        <v>63</v>
      </c>
    </row>
    <row r="17" spans="1:15" x14ac:dyDescent="0.15">
      <c r="A17" s="1" t="s">
        <v>22</v>
      </c>
      <c r="D17" s="1" t="s">
        <v>34</v>
      </c>
      <c r="E17" s="1" t="s">
        <v>35</v>
      </c>
      <c r="F17" s="1"/>
      <c r="G17" s="1" t="s">
        <v>29</v>
      </c>
      <c r="I17" t="s">
        <v>37</v>
      </c>
      <c r="J17" t="s">
        <v>38</v>
      </c>
      <c r="K17">
        <v>26</v>
      </c>
      <c r="L17">
        <v>150</v>
      </c>
      <c r="M17" s="2">
        <f t="shared" ref="M17:M18" si="3">L17*K17</f>
        <v>3900</v>
      </c>
    </row>
    <row r="18" spans="1:15" x14ac:dyDescent="0.15">
      <c r="A18" t="s">
        <v>37</v>
      </c>
      <c r="B18" t="s">
        <v>5</v>
      </c>
      <c r="C18" t="s">
        <v>38</v>
      </c>
      <c r="D18">
        <v>12</v>
      </c>
      <c r="E18">
        <v>65</v>
      </c>
      <c r="F18">
        <v>4</v>
      </c>
      <c r="G18" s="2">
        <f>D18*E18*F18</f>
        <v>3120</v>
      </c>
      <c r="I18" t="s">
        <v>37</v>
      </c>
      <c r="J18" t="s">
        <v>40</v>
      </c>
      <c r="K18">
        <v>1</v>
      </c>
      <c r="L18">
        <v>150</v>
      </c>
      <c r="M18" s="2">
        <f t="shared" si="3"/>
        <v>150</v>
      </c>
    </row>
    <row r="19" spans="1:15" x14ac:dyDescent="0.15">
      <c r="A19" t="s">
        <v>41</v>
      </c>
      <c r="B19" t="s">
        <v>5</v>
      </c>
      <c r="C19" t="s">
        <v>42</v>
      </c>
      <c r="D19">
        <v>32</v>
      </c>
      <c r="E19">
        <v>65</v>
      </c>
      <c r="F19">
        <v>4</v>
      </c>
      <c r="G19" s="2">
        <f t="shared" ref="G19:G24" si="4">D19*E19*F19</f>
        <v>8320</v>
      </c>
      <c r="I19" t="s">
        <v>41</v>
      </c>
      <c r="J19" t="s">
        <v>42</v>
      </c>
      <c r="K19">
        <v>26</v>
      </c>
      <c r="L19">
        <v>150</v>
      </c>
      <c r="M19" s="2">
        <f>L19*K19</f>
        <v>3900</v>
      </c>
    </row>
    <row r="20" spans="1:15" x14ac:dyDescent="0.15">
      <c r="A20" t="s">
        <v>44</v>
      </c>
      <c r="B20" t="s">
        <v>5</v>
      </c>
      <c r="C20" t="s">
        <v>45</v>
      </c>
      <c r="D20">
        <v>40</v>
      </c>
      <c r="E20">
        <v>65</v>
      </c>
      <c r="F20">
        <v>4</v>
      </c>
      <c r="G20" s="2">
        <f t="shared" si="4"/>
        <v>10400</v>
      </c>
      <c r="I20" t="s">
        <v>41</v>
      </c>
      <c r="J20" t="s">
        <v>43</v>
      </c>
      <c r="K20">
        <v>1</v>
      </c>
      <c r="L20">
        <v>150</v>
      </c>
      <c r="M20" s="2">
        <f t="shared" ref="M20:M23" si="5">L20*K20</f>
        <v>150</v>
      </c>
    </row>
    <row r="21" spans="1:15" x14ac:dyDescent="0.15">
      <c r="A21" s="10" t="s">
        <v>49</v>
      </c>
      <c r="B21" t="s">
        <v>6</v>
      </c>
      <c r="C21" t="s">
        <v>54</v>
      </c>
      <c r="D21">
        <v>64</v>
      </c>
      <c r="E21">
        <v>65</v>
      </c>
      <c r="F21">
        <v>1</v>
      </c>
      <c r="G21" s="2">
        <f t="shared" si="4"/>
        <v>4160</v>
      </c>
      <c r="I21" t="s">
        <v>44</v>
      </c>
      <c r="J21" t="s">
        <v>45</v>
      </c>
      <c r="K21">
        <v>26</v>
      </c>
      <c r="L21">
        <v>150</v>
      </c>
      <c r="M21" s="2">
        <f t="shared" si="5"/>
        <v>3900</v>
      </c>
    </row>
    <row r="22" spans="1:15" x14ac:dyDescent="0.15">
      <c r="A22" s="10" t="s">
        <v>49</v>
      </c>
      <c r="B22" t="s">
        <v>5</v>
      </c>
      <c r="C22" t="s">
        <v>45</v>
      </c>
      <c r="D22">
        <v>40</v>
      </c>
      <c r="E22">
        <v>65</v>
      </c>
      <c r="F22">
        <v>1</v>
      </c>
      <c r="G22" s="2">
        <f t="shared" si="4"/>
        <v>2600</v>
      </c>
      <c r="I22" t="s">
        <v>44</v>
      </c>
      <c r="J22" s="3" t="s">
        <v>46</v>
      </c>
      <c r="K22">
        <v>9</v>
      </c>
      <c r="L22">
        <v>150</v>
      </c>
      <c r="M22" s="2">
        <f t="shared" si="5"/>
        <v>1350</v>
      </c>
    </row>
    <row r="23" spans="1:15" x14ac:dyDescent="0.15">
      <c r="A23" s="10" t="s">
        <v>49</v>
      </c>
      <c r="B23" t="s">
        <v>5</v>
      </c>
      <c r="C23" t="s">
        <v>9</v>
      </c>
      <c r="D23">
        <v>128</v>
      </c>
      <c r="E23">
        <v>65</v>
      </c>
      <c r="F23">
        <v>1</v>
      </c>
      <c r="G23" s="2">
        <f t="shared" si="4"/>
        <v>8320</v>
      </c>
      <c r="I23" s="9" t="s">
        <v>49</v>
      </c>
      <c r="J23" t="s">
        <v>50</v>
      </c>
      <c r="K23">
        <v>9</v>
      </c>
      <c r="L23">
        <v>150</v>
      </c>
      <c r="M23" s="2">
        <f t="shared" si="5"/>
        <v>1350</v>
      </c>
    </row>
    <row r="24" spans="1:15" x14ac:dyDescent="0.15">
      <c r="A24" s="9" t="s">
        <v>49</v>
      </c>
      <c r="B24" t="s">
        <v>5</v>
      </c>
      <c r="C24" t="s">
        <v>42</v>
      </c>
      <c r="D24">
        <v>32</v>
      </c>
      <c r="E24">
        <v>65</v>
      </c>
      <c r="F24">
        <v>1</v>
      </c>
      <c r="G24" s="2">
        <f t="shared" si="4"/>
        <v>2080</v>
      </c>
      <c r="I24" s="9" t="s">
        <v>49</v>
      </c>
      <c r="J24" t="s">
        <v>45</v>
      </c>
      <c r="K24">
        <v>26</v>
      </c>
      <c r="L24">
        <v>150</v>
      </c>
      <c r="M24" s="2">
        <f t="shared" ref="M24" si="6">L24*K24</f>
        <v>3900</v>
      </c>
    </row>
    <row r="25" spans="1:15" x14ac:dyDescent="0.15">
      <c r="A25" t="s">
        <v>49</v>
      </c>
      <c r="B25" t="s">
        <v>5</v>
      </c>
      <c r="C25" t="s">
        <v>71</v>
      </c>
      <c r="D25">
        <v>80</v>
      </c>
      <c r="E25">
        <v>65</v>
      </c>
      <c r="F25">
        <v>1</v>
      </c>
      <c r="G25" s="2">
        <f t="shared" ref="G25" si="7">D25*E25*F25</f>
        <v>5200</v>
      </c>
      <c r="I25" s="9" t="s">
        <v>49</v>
      </c>
      <c r="J25" t="s">
        <v>42</v>
      </c>
      <c r="K25">
        <v>26</v>
      </c>
      <c r="L25">
        <v>150</v>
      </c>
      <c r="M25" s="2">
        <f>L25*K25</f>
        <v>3900</v>
      </c>
    </row>
    <row r="26" spans="1:15" x14ac:dyDescent="0.15">
      <c r="A26" s="9"/>
      <c r="I26" s="9" t="s">
        <v>49</v>
      </c>
      <c r="J26" s="3" t="s">
        <v>52</v>
      </c>
      <c r="K26">
        <v>9</v>
      </c>
      <c r="L26">
        <v>150</v>
      </c>
      <c r="M26" s="2">
        <f t="shared" ref="M26:M28" si="8">L26*K26</f>
        <v>1350</v>
      </c>
      <c r="O26" s="4" t="s">
        <v>53</v>
      </c>
    </row>
    <row r="27" spans="1:15" x14ac:dyDescent="0.15">
      <c r="I27" s="10" t="s">
        <v>49</v>
      </c>
      <c r="J27" t="s">
        <v>9</v>
      </c>
      <c r="K27">
        <v>26</v>
      </c>
      <c r="L27">
        <v>150</v>
      </c>
      <c r="M27" s="2">
        <f t="shared" si="8"/>
        <v>3900</v>
      </c>
    </row>
    <row r="28" spans="1:15" x14ac:dyDescent="0.15">
      <c r="I28" s="10" t="s">
        <v>49</v>
      </c>
      <c r="J28" t="s">
        <v>54</v>
      </c>
      <c r="K28">
        <v>20</v>
      </c>
      <c r="L28">
        <v>150</v>
      </c>
      <c r="M28" s="2">
        <f t="shared" si="8"/>
        <v>3000</v>
      </c>
    </row>
    <row r="32" spans="1:15" x14ac:dyDescent="0.15">
      <c r="A32" s="1" t="s">
        <v>64</v>
      </c>
      <c r="B32" s="1" t="s">
        <v>56</v>
      </c>
      <c r="C32" s="1" t="s">
        <v>67</v>
      </c>
      <c r="D32" s="1" t="s">
        <v>68</v>
      </c>
      <c r="E32" s="1" t="s">
        <v>66</v>
      </c>
      <c r="F32" s="1" t="s">
        <v>72</v>
      </c>
      <c r="G32" s="1" t="s">
        <v>74</v>
      </c>
      <c r="H32" s="1" t="s">
        <v>73</v>
      </c>
    </row>
    <row r="33" spans="1:16" x14ac:dyDescent="0.15">
      <c r="A33" t="s">
        <v>45</v>
      </c>
      <c r="B33" t="s">
        <v>5</v>
      </c>
      <c r="C33">
        <f>N11+G22</f>
        <v>22456.567999999999</v>
      </c>
      <c r="D33">
        <v>3900</v>
      </c>
      <c r="E33">
        <f>C33+D33</f>
        <v>26356.567999999999</v>
      </c>
      <c r="F33">
        <v>0</v>
      </c>
      <c r="G33">
        <v>0</v>
      </c>
      <c r="H33">
        <f>4*1536</f>
        <v>6144</v>
      </c>
      <c r="I33" s="1" t="s">
        <v>55</v>
      </c>
      <c r="J33" s="1" t="s">
        <v>56</v>
      </c>
      <c r="K33" s="1" t="s">
        <v>11</v>
      </c>
      <c r="L33" s="1" t="s">
        <v>61</v>
      </c>
      <c r="M33" s="1" t="s">
        <v>58</v>
      </c>
      <c r="N33" s="1" t="s">
        <v>60</v>
      </c>
      <c r="O33" s="1" t="s">
        <v>62</v>
      </c>
      <c r="P33" s="1" t="s">
        <v>63</v>
      </c>
    </row>
    <row r="34" spans="1:16" x14ac:dyDescent="0.15">
      <c r="A34" t="s">
        <v>9</v>
      </c>
      <c r="B34" t="s">
        <v>5</v>
      </c>
      <c r="C34">
        <f>N9+G23</f>
        <v>27502.690285714289</v>
      </c>
      <c r="D34">
        <v>3900</v>
      </c>
      <c r="E34">
        <f t="shared" ref="E34:E41" si="9">C34+D34</f>
        <v>31402.690285714289</v>
      </c>
      <c r="F34">
        <f>4*9408</f>
        <v>37632</v>
      </c>
      <c r="G34">
        <f>4*2560</f>
        <v>10240</v>
      </c>
      <c r="H34">
        <v>0</v>
      </c>
      <c r="I34" s="10" t="s">
        <v>49</v>
      </c>
      <c r="J34" t="s">
        <v>7</v>
      </c>
      <c r="K34" t="s">
        <v>59</v>
      </c>
      <c r="L34" s="7">
        <v>3276.8</v>
      </c>
      <c r="M34">
        <v>6.21</v>
      </c>
      <c r="N34" s="2">
        <f>M34*L34</f>
        <v>20348.928</v>
      </c>
      <c r="O34">
        <v>1.67E-2</v>
      </c>
      <c r="P34" s="2">
        <f>N34*O34</f>
        <v>339.8270976</v>
      </c>
    </row>
    <row r="35" spans="1:16" x14ac:dyDescent="0.15">
      <c r="A35" t="s">
        <v>42</v>
      </c>
      <c r="B35" t="s">
        <v>5</v>
      </c>
      <c r="C35">
        <f>N12+G24</f>
        <v>16049.216428571428</v>
      </c>
      <c r="D35">
        <v>3900</v>
      </c>
      <c r="E35">
        <f t="shared" si="9"/>
        <v>19949.216428571428</v>
      </c>
      <c r="F35">
        <v>0</v>
      </c>
      <c r="G35">
        <v>0</v>
      </c>
      <c r="H35">
        <v>0</v>
      </c>
      <c r="I35" s="10" t="s">
        <v>49</v>
      </c>
      <c r="J35" t="s">
        <v>8</v>
      </c>
      <c r="K35" t="s">
        <v>57</v>
      </c>
      <c r="L35" s="8">
        <v>16384</v>
      </c>
      <c r="M35">
        <v>1.33</v>
      </c>
      <c r="N35" s="2">
        <f>M35*L35</f>
        <v>21790.720000000001</v>
      </c>
      <c r="O35">
        <v>1.47E-2</v>
      </c>
      <c r="P35" s="2">
        <f>N35*O35</f>
        <v>320.32358399999998</v>
      </c>
    </row>
    <row r="36" spans="1:16" x14ac:dyDescent="0.15">
      <c r="A36" s="3" t="s">
        <v>69</v>
      </c>
      <c r="B36" t="s">
        <v>4</v>
      </c>
      <c r="C36">
        <v>15577.549714285715</v>
      </c>
      <c r="D36">
        <v>1350</v>
      </c>
      <c r="E36">
        <f t="shared" si="9"/>
        <v>16927.549714285713</v>
      </c>
      <c r="F36">
        <f>1*9408</f>
        <v>9408</v>
      </c>
      <c r="G36">
        <f>1536*2+2560</f>
        <v>5632</v>
      </c>
      <c r="H36">
        <f>1536+256+2*3072+40+4</f>
        <v>7980</v>
      </c>
    </row>
    <row r="37" spans="1:16" x14ac:dyDescent="0.15">
      <c r="A37" s="3" t="s">
        <v>52</v>
      </c>
      <c r="B37" t="s">
        <v>4</v>
      </c>
      <c r="C37">
        <v>14231.341714285712</v>
      </c>
      <c r="D37">
        <v>1350</v>
      </c>
      <c r="E37">
        <f t="shared" si="9"/>
        <v>15581.341714285712</v>
      </c>
      <c r="F37">
        <v>0</v>
      </c>
      <c r="G37">
        <v>0</v>
      </c>
      <c r="H37">
        <v>0</v>
      </c>
    </row>
    <row r="38" spans="1:16" x14ac:dyDescent="0.15">
      <c r="A38" t="s">
        <v>65</v>
      </c>
      <c r="B38" t="s">
        <v>4</v>
      </c>
      <c r="C38">
        <f>N6/2</f>
        <v>9168.7314285714292</v>
      </c>
      <c r="D38">
        <v>150</v>
      </c>
      <c r="E38">
        <f t="shared" si="9"/>
        <v>9318.7314285714292</v>
      </c>
      <c r="F38">
        <v>0</v>
      </c>
      <c r="G38">
        <v>0</v>
      </c>
      <c r="H38">
        <v>0</v>
      </c>
    </row>
    <row r="39" spans="1:16" x14ac:dyDescent="0.15">
      <c r="A39" t="s">
        <v>54</v>
      </c>
      <c r="B39" t="s">
        <v>6</v>
      </c>
      <c r="C39">
        <v>4160</v>
      </c>
      <c r="D39">
        <v>3000</v>
      </c>
      <c r="E39">
        <f t="shared" si="9"/>
        <v>7160</v>
      </c>
      <c r="F39">
        <f>8*9408</f>
        <v>75264</v>
      </c>
      <c r="G39">
        <f>(1376*256+128*512+32*1024 + 2560*512) / 64</f>
        <v>27520</v>
      </c>
      <c r="H39">
        <f>(1536+256)*256/64+3072*512/64+512*40/64+1024*4/64</f>
        <v>32128</v>
      </c>
    </row>
    <row r="40" spans="1:16" x14ac:dyDescent="0.15">
      <c r="A40" t="s">
        <v>70</v>
      </c>
      <c r="B40" t="s">
        <v>7</v>
      </c>
      <c r="C40">
        <v>20348.928</v>
      </c>
      <c r="D40">
        <v>339.8270976</v>
      </c>
      <c r="E40">
        <f t="shared" si="9"/>
        <v>20688.755097599998</v>
      </c>
      <c r="F40">
        <f>(36+11+10)*1024/3.2</f>
        <v>18240</v>
      </c>
      <c r="G40">
        <f>7*1024/3.2</f>
        <v>2240</v>
      </c>
      <c r="H40">
        <f>(960*40+960*4+35*1024*1024)/(3.2*1024)</f>
        <v>11212.890625</v>
      </c>
    </row>
    <row r="41" spans="1:16" x14ac:dyDescent="0.15">
      <c r="A41" t="s">
        <v>57</v>
      </c>
      <c r="B41" t="s">
        <v>8</v>
      </c>
      <c r="C41">
        <v>21790.720000000001</v>
      </c>
      <c r="D41">
        <v>320.32358399999998</v>
      </c>
      <c r="E41">
        <f t="shared" si="9"/>
        <v>22111.043584000003</v>
      </c>
      <c r="F41">
        <f>695*1024/16</f>
        <v>44480</v>
      </c>
      <c r="G41">
        <f>4*20*1024/16</f>
        <v>5120</v>
      </c>
      <c r="H41">
        <v>0</v>
      </c>
    </row>
    <row r="42" spans="1:16" x14ac:dyDescent="0.15">
      <c r="A42" t="s">
        <v>71</v>
      </c>
      <c r="B42" t="s">
        <v>5</v>
      </c>
      <c r="C42">
        <f>N7/4+G25</f>
        <v>25056.567999999999</v>
      </c>
      <c r="D42">
        <v>3900</v>
      </c>
      <c r="E42">
        <f>C42+D42</f>
        <v>28956.567999999999</v>
      </c>
      <c r="F42">
        <v>0</v>
      </c>
      <c r="G42">
        <v>0</v>
      </c>
      <c r="H42">
        <f>256*4</f>
        <v>1024</v>
      </c>
    </row>
    <row r="45" spans="1:16" x14ac:dyDescent="0.15">
      <c r="A45" s="3" t="s">
        <v>48</v>
      </c>
      <c r="B45" s="3" t="s">
        <v>29</v>
      </c>
    </row>
    <row r="46" spans="1:16" x14ac:dyDescent="0.15">
      <c r="A46" s="3" t="s">
        <v>37</v>
      </c>
      <c r="B46">
        <f>(N3+N4+G18)/4+M17+M18</f>
        <v>16608.559999999998</v>
      </c>
    </row>
    <row r="47" spans="1:16" x14ac:dyDescent="0.15">
      <c r="A47" s="3" t="s">
        <v>41</v>
      </c>
      <c r="B47">
        <f>(N5+N6+G19)/4+M19+M20/2</f>
        <v>24608.582142857143</v>
      </c>
      <c r="C47">
        <f>(4*E35+2*E38)/4</f>
        <v>24608.582142857143</v>
      </c>
    </row>
    <row r="48" spans="1:16" x14ac:dyDescent="0.15">
      <c r="A48" s="3" t="s">
        <v>44</v>
      </c>
      <c r="B48">
        <f>(N7+N8+G20)/4+M21+M22</f>
        <v>41937.909714285714</v>
      </c>
      <c r="C48">
        <f>E33+E37</f>
        <v>41937.909714285714</v>
      </c>
    </row>
  </sheetData>
  <hyperlinks>
    <hyperlink ref="O26" r:id="rId1" xr:uid="{AB96722D-0EAE-401D-81FB-A7FC84E1A580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node and comonent modeling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Baolin Li</dc:creator>
  <cp:keywords/>
  <dc:description/>
  <cp:lastModifiedBy>Li Baolin</cp:lastModifiedBy>
  <cp:revision/>
  <dcterms:created xsi:type="dcterms:W3CDTF">2022-11-01T18:10:25Z</dcterms:created>
  <dcterms:modified xsi:type="dcterms:W3CDTF">2023-06-25T17:30:56Z</dcterms:modified>
  <cp:category/>
  <cp:contentStatus/>
</cp:coreProperties>
</file>