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xr:revisionPtr revIDLastSave="0" documentId="13_ncr:1_{EC65C7E3-422E-4866-8BC1-E39B51130FD9}" xr6:coauthVersionLast="47" xr6:coauthVersionMax="47" xr10:uidLastSave="{00000000-0000-0000-0000-000000000000}"/>
  <bookViews>
    <workbookView xWindow="-110" yWindow="-110" windowWidth="19420" windowHeight="10300" tabRatio="902" activeTab="1" xr2:uid="{00000000-000D-0000-FFFF-FFFF00000000}"/>
  </bookViews>
  <sheets>
    <sheet name="表單說明" sheetId="47" r:id="rId1"/>
    <sheet name="表1.基本資料" sheetId="72" r:id="rId2"/>
    <sheet name="表2.排放源鑑別" sheetId="48" r:id="rId3"/>
    <sheet name="表3.活動數據" sheetId="52" r:id="rId4"/>
    <sheet name="排放源下拉式選單" sheetId="62" state="hidden" r:id="rId5"/>
    <sheet name="表4.定量盤查" sheetId="51" r:id="rId6"/>
    <sheet name="表5.排放係數" sheetId="59" r:id="rId7"/>
    <sheet name="表6.1溫室氣體排放量(範疇1-2)" sheetId="58" r:id="rId8"/>
    <sheet name="表6.2溫室氣體排放量 (範疇1&amp;2, 類別1-15)" sheetId="68" r:id="rId9"/>
    <sheet name="表7.數據品質分析" sheetId="61" r:id="rId10"/>
    <sheet name="表8.不確定分析" sheetId="64" r:id="rId11"/>
    <sheet name="附表1" sheetId="56" r:id="rId12"/>
    <sheet name="附表2" sheetId="53" r:id="rId13"/>
    <sheet name="Data Validation" sheetId="71" r:id="rId14"/>
  </sheets>
  <externalReferences>
    <externalReference r:id="rId15"/>
  </externalReferences>
  <definedNames>
    <definedName name="_xlnm._FilterDatabase" localSheetId="2" hidden="1">'表2.排放源鑑別'!$A$3:$AE$171</definedName>
    <definedName name="_xlnm._FilterDatabase" localSheetId="3" hidden="1">'表3.活動數據'!$A$3:$S$171</definedName>
    <definedName name="_xlnm._FilterDatabase" localSheetId="5" hidden="1">'表4.定量盤查'!$A$3:$S$171</definedName>
    <definedName name="_xlnm._FilterDatabase" localSheetId="6" hidden="1">'表5.排放係數'!$A$2:$U$175</definedName>
    <definedName name="_xlnm._FilterDatabase" localSheetId="9" hidden="1">'表7.數據品質分析'!$E$1:$E$163</definedName>
    <definedName name="_xlnm._FilterDatabase" hidden="1">'[1]1月維修費用'!$A$10:$H$158</definedName>
    <definedName name="Category1">類別1[類別1]</definedName>
    <definedName name="Category10">類別10[類別10]</definedName>
    <definedName name="Category11">類別11[類別11]</definedName>
    <definedName name="Category12">類別12[類別12]</definedName>
    <definedName name="Category13">類別13[類別13]</definedName>
    <definedName name="Category14">類別14[類別14]</definedName>
    <definedName name="Category15">類別15[類別15]</definedName>
    <definedName name="Category2">類別2[類別2]</definedName>
    <definedName name="Category3">類別3[類別3]</definedName>
    <definedName name="Category4">類別4[類別4]</definedName>
    <definedName name="Category5">類別5[類別5]</definedName>
    <definedName name="Category6">類別6[類別6]</definedName>
    <definedName name="Category7">類別7[類別7]</definedName>
    <definedName name="Category8">類別8[類別8]</definedName>
    <definedName name="Category9">類別9[類別9]</definedName>
    <definedName name="DataBase1" hidden="1">'[1]1月維修費用'!$A$10:$H$158</definedName>
    <definedName name="Scope1">範疇1[範疇1]</definedName>
    <definedName name="Scope2">範疇2[範疇2]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1" i="61" l="1"/>
  <c r="L171" i="61"/>
  <c r="K171" i="61"/>
  <c r="F171" i="61"/>
  <c r="E171" i="61"/>
  <c r="D171" i="61"/>
  <c r="C171" i="61"/>
  <c r="B171" i="61"/>
  <c r="A171" i="61"/>
  <c r="M170" i="61"/>
  <c r="L170" i="61"/>
  <c r="K170" i="61"/>
  <c r="N170" i="61" s="1"/>
  <c r="F170" i="61"/>
  <c r="E170" i="61"/>
  <c r="D170" i="61"/>
  <c r="C170" i="61"/>
  <c r="B170" i="61"/>
  <c r="A170" i="61"/>
  <c r="M169" i="61"/>
  <c r="L169" i="61"/>
  <c r="K169" i="61"/>
  <c r="N169" i="61" s="1"/>
  <c r="F169" i="61"/>
  <c r="E169" i="61"/>
  <c r="D169" i="61"/>
  <c r="C169" i="61"/>
  <c r="B169" i="61"/>
  <c r="A169" i="61"/>
  <c r="M168" i="61"/>
  <c r="L168" i="61"/>
  <c r="K168" i="61"/>
  <c r="N168" i="61" s="1"/>
  <c r="F168" i="61"/>
  <c r="E168" i="61"/>
  <c r="D168" i="61"/>
  <c r="C168" i="61"/>
  <c r="B168" i="61"/>
  <c r="A168" i="61"/>
  <c r="M167" i="61"/>
  <c r="L167" i="61"/>
  <c r="K167" i="61"/>
  <c r="N167" i="61" s="1"/>
  <c r="F167" i="61"/>
  <c r="E167" i="61"/>
  <c r="D167" i="61"/>
  <c r="C167" i="61"/>
  <c r="B167" i="61"/>
  <c r="A167" i="61"/>
  <c r="M166" i="61"/>
  <c r="L166" i="61"/>
  <c r="K166" i="61"/>
  <c r="N166" i="61" s="1"/>
  <c r="F166" i="61"/>
  <c r="E166" i="61"/>
  <c r="D166" i="61"/>
  <c r="C166" i="61"/>
  <c r="B166" i="61"/>
  <c r="A166" i="61"/>
  <c r="M165" i="61"/>
  <c r="L165" i="61"/>
  <c r="K165" i="61"/>
  <c r="N165" i="61" s="1"/>
  <c r="F165" i="61"/>
  <c r="E165" i="61"/>
  <c r="D165" i="61"/>
  <c r="C165" i="61"/>
  <c r="B165" i="61"/>
  <c r="A165" i="61"/>
  <c r="M164" i="61"/>
  <c r="L164" i="61"/>
  <c r="K164" i="61"/>
  <c r="N164" i="61" s="1"/>
  <c r="F164" i="61"/>
  <c r="E164" i="61"/>
  <c r="D164" i="61"/>
  <c r="C164" i="61"/>
  <c r="B164" i="61"/>
  <c r="A164" i="61"/>
  <c r="M163" i="61"/>
  <c r="L163" i="61"/>
  <c r="K163" i="61"/>
  <c r="N163" i="61" s="1"/>
  <c r="F163" i="61"/>
  <c r="E163" i="61"/>
  <c r="D163" i="61"/>
  <c r="C163" i="61"/>
  <c r="B163" i="61"/>
  <c r="A163" i="61"/>
  <c r="M162" i="61"/>
  <c r="L162" i="61"/>
  <c r="K162" i="61"/>
  <c r="N162" i="61" s="1"/>
  <c r="F162" i="61"/>
  <c r="E162" i="61"/>
  <c r="D162" i="61"/>
  <c r="C162" i="61"/>
  <c r="B162" i="61"/>
  <c r="A162" i="61"/>
  <c r="M161" i="61"/>
  <c r="L161" i="61"/>
  <c r="K161" i="61"/>
  <c r="N161" i="61" s="1"/>
  <c r="F161" i="61"/>
  <c r="E161" i="61"/>
  <c r="D161" i="61"/>
  <c r="C161" i="61"/>
  <c r="B161" i="61"/>
  <c r="A161" i="61"/>
  <c r="M160" i="61"/>
  <c r="L160" i="61"/>
  <c r="K160" i="61"/>
  <c r="N160" i="61" s="1"/>
  <c r="F160" i="61"/>
  <c r="E160" i="61"/>
  <c r="D160" i="61"/>
  <c r="C160" i="61"/>
  <c r="B160" i="61"/>
  <c r="A160" i="61"/>
  <c r="M159" i="61"/>
  <c r="L159" i="61"/>
  <c r="K159" i="61"/>
  <c r="N159" i="61" s="1"/>
  <c r="F159" i="61"/>
  <c r="E159" i="61"/>
  <c r="D159" i="61"/>
  <c r="C159" i="61"/>
  <c r="B159" i="61"/>
  <c r="A159" i="61"/>
  <c r="M158" i="61"/>
  <c r="L158" i="61"/>
  <c r="K158" i="61"/>
  <c r="N158" i="61" s="1"/>
  <c r="F158" i="61"/>
  <c r="E158" i="61"/>
  <c r="D158" i="61"/>
  <c r="C158" i="61"/>
  <c r="B158" i="61"/>
  <c r="A158" i="61"/>
  <c r="M157" i="61"/>
  <c r="L157" i="61"/>
  <c r="K157" i="61"/>
  <c r="N157" i="61" s="1"/>
  <c r="F157" i="61"/>
  <c r="E157" i="61"/>
  <c r="D157" i="61"/>
  <c r="C157" i="61"/>
  <c r="B157" i="61"/>
  <c r="A157" i="61"/>
  <c r="M156" i="61"/>
  <c r="L156" i="61"/>
  <c r="K156" i="61"/>
  <c r="N156" i="61" s="1"/>
  <c r="F156" i="61"/>
  <c r="E156" i="61"/>
  <c r="D156" i="61"/>
  <c r="C156" i="61"/>
  <c r="B156" i="61"/>
  <c r="A156" i="61"/>
  <c r="M155" i="61"/>
  <c r="L155" i="61"/>
  <c r="K155" i="61"/>
  <c r="N155" i="61" s="1"/>
  <c r="F155" i="61"/>
  <c r="E155" i="61"/>
  <c r="D155" i="61"/>
  <c r="C155" i="61"/>
  <c r="B155" i="61"/>
  <c r="A155" i="61"/>
  <c r="M154" i="61"/>
  <c r="L154" i="61"/>
  <c r="K154" i="61"/>
  <c r="N154" i="61" s="1"/>
  <c r="F154" i="61"/>
  <c r="E154" i="61"/>
  <c r="D154" i="61"/>
  <c r="C154" i="61"/>
  <c r="B154" i="61"/>
  <c r="A154" i="61"/>
  <c r="M153" i="61"/>
  <c r="L153" i="61"/>
  <c r="K153" i="61"/>
  <c r="N153" i="61" s="1"/>
  <c r="F153" i="61"/>
  <c r="E153" i="61"/>
  <c r="D153" i="61"/>
  <c r="C153" i="61"/>
  <c r="B153" i="61"/>
  <c r="A153" i="61"/>
  <c r="M152" i="61"/>
  <c r="L152" i="61"/>
  <c r="K152" i="61"/>
  <c r="N152" i="61" s="1"/>
  <c r="F152" i="61"/>
  <c r="E152" i="61"/>
  <c r="D152" i="61"/>
  <c r="C152" i="61"/>
  <c r="B152" i="61"/>
  <c r="A152" i="61"/>
  <c r="M151" i="61"/>
  <c r="L151" i="61"/>
  <c r="K151" i="61"/>
  <c r="N151" i="61" s="1"/>
  <c r="F151" i="61"/>
  <c r="E151" i="61"/>
  <c r="D151" i="61"/>
  <c r="C151" i="61"/>
  <c r="B151" i="61"/>
  <c r="A151" i="61"/>
  <c r="M150" i="61"/>
  <c r="L150" i="61"/>
  <c r="K150" i="61"/>
  <c r="N150" i="61" s="1"/>
  <c r="F150" i="61"/>
  <c r="E150" i="61"/>
  <c r="D150" i="61"/>
  <c r="C150" i="61"/>
  <c r="B150" i="61"/>
  <c r="A150" i="61"/>
  <c r="M149" i="61"/>
  <c r="L149" i="61"/>
  <c r="K149" i="61"/>
  <c r="N149" i="61" s="1"/>
  <c r="F149" i="61"/>
  <c r="E149" i="61"/>
  <c r="D149" i="61"/>
  <c r="C149" i="61"/>
  <c r="B149" i="61"/>
  <c r="A149" i="61"/>
  <c r="M148" i="61"/>
  <c r="L148" i="61"/>
  <c r="K148" i="61"/>
  <c r="N148" i="61" s="1"/>
  <c r="F148" i="61"/>
  <c r="E148" i="61"/>
  <c r="D148" i="61"/>
  <c r="C148" i="61"/>
  <c r="B148" i="61"/>
  <c r="A148" i="61"/>
  <c r="M147" i="61"/>
  <c r="L147" i="61"/>
  <c r="K147" i="61"/>
  <c r="F147" i="61"/>
  <c r="E147" i="61"/>
  <c r="D147" i="61"/>
  <c r="C147" i="61"/>
  <c r="B147" i="61"/>
  <c r="A147" i="61"/>
  <c r="M146" i="61"/>
  <c r="L146" i="61"/>
  <c r="K146" i="61"/>
  <c r="N146" i="61" s="1"/>
  <c r="F146" i="61"/>
  <c r="E146" i="61"/>
  <c r="D146" i="61"/>
  <c r="C146" i="61"/>
  <c r="B146" i="61"/>
  <c r="A146" i="61"/>
  <c r="M145" i="61"/>
  <c r="L145" i="61"/>
  <c r="K145" i="61"/>
  <c r="N145" i="61" s="1"/>
  <c r="F145" i="61"/>
  <c r="E145" i="61"/>
  <c r="D145" i="61"/>
  <c r="C145" i="61"/>
  <c r="B145" i="61"/>
  <c r="A145" i="61"/>
  <c r="M144" i="61"/>
  <c r="L144" i="61"/>
  <c r="K144" i="61"/>
  <c r="N144" i="61" s="1"/>
  <c r="F144" i="61"/>
  <c r="E144" i="61"/>
  <c r="D144" i="61"/>
  <c r="C144" i="61"/>
  <c r="B144" i="61"/>
  <c r="A144" i="61"/>
  <c r="M143" i="61"/>
  <c r="L143" i="61"/>
  <c r="K143" i="61"/>
  <c r="N143" i="61" s="1"/>
  <c r="F143" i="61"/>
  <c r="E143" i="61"/>
  <c r="D143" i="61"/>
  <c r="C143" i="61"/>
  <c r="B143" i="61"/>
  <c r="A143" i="61"/>
  <c r="M142" i="61"/>
  <c r="L142" i="61"/>
  <c r="K142" i="61"/>
  <c r="N142" i="61" s="1"/>
  <c r="F142" i="61"/>
  <c r="E142" i="61"/>
  <c r="D142" i="61"/>
  <c r="C142" i="61"/>
  <c r="B142" i="61"/>
  <c r="A142" i="61"/>
  <c r="M141" i="61"/>
  <c r="L141" i="61"/>
  <c r="K141" i="61"/>
  <c r="N141" i="61" s="1"/>
  <c r="F141" i="61"/>
  <c r="E141" i="61"/>
  <c r="D141" i="61"/>
  <c r="C141" i="61"/>
  <c r="B141" i="61"/>
  <c r="A141" i="61"/>
  <c r="M140" i="61"/>
  <c r="L140" i="61"/>
  <c r="K140" i="61"/>
  <c r="N140" i="61" s="1"/>
  <c r="F140" i="61"/>
  <c r="E140" i="61"/>
  <c r="D140" i="61"/>
  <c r="C140" i="61"/>
  <c r="B140" i="61"/>
  <c r="A140" i="61"/>
  <c r="M139" i="61"/>
  <c r="L139" i="61"/>
  <c r="K139" i="61"/>
  <c r="N139" i="61" s="1"/>
  <c r="F139" i="61"/>
  <c r="E139" i="61"/>
  <c r="D139" i="61"/>
  <c r="C139" i="61"/>
  <c r="B139" i="61"/>
  <c r="A139" i="61"/>
  <c r="M138" i="61"/>
  <c r="L138" i="61"/>
  <c r="K138" i="61"/>
  <c r="N138" i="61" s="1"/>
  <c r="F138" i="61"/>
  <c r="E138" i="61"/>
  <c r="D138" i="61"/>
  <c r="C138" i="61"/>
  <c r="B138" i="61"/>
  <c r="A138" i="61"/>
  <c r="M137" i="61"/>
  <c r="L137" i="61"/>
  <c r="K137" i="61"/>
  <c r="N137" i="61" s="1"/>
  <c r="F137" i="61"/>
  <c r="E137" i="61"/>
  <c r="D137" i="61"/>
  <c r="C137" i="61"/>
  <c r="B137" i="61"/>
  <c r="A137" i="61"/>
  <c r="M136" i="61"/>
  <c r="L136" i="61"/>
  <c r="K136" i="61"/>
  <c r="N136" i="61" s="1"/>
  <c r="F136" i="61"/>
  <c r="E136" i="61"/>
  <c r="D136" i="61"/>
  <c r="C136" i="61"/>
  <c r="B136" i="61"/>
  <c r="A136" i="61"/>
  <c r="M135" i="61"/>
  <c r="L135" i="61"/>
  <c r="K135" i="61"/>
  <c r="N135" i="61" s="1"/>
  <c r="F135" i="61"/>
  <c r="E135" i="61"/>
  <c r="D135" i="61"/>
  <c r="C135" i="61"/>
  <c r="B135" i="61"/>
  <c r="A135" i="61"/>
  <c r="M134" i="61"/>
  <c r="L134" i="61"/>
  <c r="K134" i="61"/>
  <c r="N134" i="61" s="1"/>
  <c r="F134" i="61"/>
  <c r="E134" i="61"/>
  <c r="D134" i="61"/>
  <c r="C134" i="61"/>
  <c r="B134" i="61"/>
  <c r="A134" i="61"/>
  <c r="M133" i="61"/>
  <c r="L133" i="61"/>
  <c r="K133" i="61"/>
  <c r="N133" i="61" s="1"/>
  <c r="F133" i="61"/>
  <c r="E133" i="61"/>
  <c r="D133" i="61"/>
  <c r="C133" i="61"/>
  <c r="B133" i="61"/>
  <c r="A133" i="61"/>
  <c r="M132" i="61"/>
  <c r="L132" i="61"/>
  <c r="K132" i="61"/>
  <c r="N132" i="61" s="1"/>
  <c r="F132" i="61"/>
  <c r="E132" i="61"/>
  <c r="D132" i="61"/>
  <c r="C132" i="61"/>
  <c r="B132" i="61"/>
  <c r="A132" i="61"/>
  <c r="M131" i="61"/>
  <c r="L131" i="61"/>
  <c r="K131" i="61"/>
  <c r="N131" i="61" s="1"/>
  <c r="F131" i="61"/>
  <c r="E131" i="61"/>
  <c r="D131" i="61"/>
  <c r="C131" i="61"/>
  <c r="B131" i="61"/>
  <c r="A131" i="61"/>
  <c r="M130" i="61"/>
  <c r="L130" i="61"/>
  <c r="K130" i="61"/>
  <c r="N130" i="61" s="1"/>
  <c r="F130" i="61"/>
  <c r="E130" i="61"/>
  <c r="D130" i="61"/>
  <c r="C130" i="61"/>
  <c r="B130" i="61"/>
  <c r="A130" i="61"/>
  <c r="M129" i="61"/>
  <c r="L129" i="61"/>
  <c r="K129" i="61"/>
  <c r="N129" i="61" s="1"/>
  <c r="F129" i="61"/>
  <c r="E129" i="61"/>
  <c r="D129" i="61"/>
  <c r="C129" i="61"/>
  <c r="B129" i="61"/>
  <c r="A129" i="61"/>
  <c r="C170" i="51"/>
  <c r="C168" i="51"/>
  <c r="N147" i="61" l="1"/>
  <c r="N171" i="61"/>
  <c r="O170" i="61"/>
  <c r="O169" i="61"/>
  <c r="O168" i="61"/>
  <c r="O167" i="61"/>
  <c r="O166" i="61"/>
  <c r="O165" i="61"/>
  <c r="O164" i="61"/>
  <c r="O163" i="61"/>
  <c r="O162" i="61"/>
  <c r="O161" i="61"/>
  <c r="O160" i="61"/>
  <c r="O159" i="61"/>
  <c r="O158" i="61"/>
  <c r="O157" i="61"/>
  <c r="O156" i="61"/>
  <c r="O155" i="61"/>
  <c r="O154" i="61"/>
  <c r="O153" i="61"/>
  <c r="O152" i="61"/>
  <c r="O151" i="61"/>
  <c r="O150" i="61"/>
  <c r="O149" i="61"/>
  <c r="O148" i="61"/>
  <c r="O146" i="61"/>
  <c r="O145" i="61"/>
  <c r="O144" i="61"/>
  <c r="O143" i="61"/>
  <c r="O142" i="61"/>
  <c r="O141" i="61"/>
  <c r="O140" i="61"/>
  <c r="O139" i="61"/>
  <c r="O138" i="61"/>
  <c r="O137" i="61"/>
  <c r="O136" i="61"/>
  <c r="O135" i="61"/>
  <c r="O134" i="61"/>
  <c r="O133" i="61"/>
  <c r="O132" i="61"/>
  <c r="O131" i="61"/>
  <c r="O130" i="61"/>
  <c r="O129" i="61"/>
  <c r="O147" i="61" l="1"/>
  <c r="O171" i="61"/>
  <c r="H168" i="51"/>
  <c r="F168" i="51"/>
  <c r="E168" i="51"/>
  <c r="D168" i="51"/>
  <c r="B168" i="51"/>
  <c r="A168" i="51"/>
  <c r="H167" i="51"/>
  <c r="F167" i="51"/>
  <c r="E167" i="51"/>
  <c r="D167" i="51"/>
  <c r="C167" i="51"/>
  <c r="B167" i="51"/>
  <c r="A167" i="51"/>
  <c r="H165" i="51"/>
  <c r="F165" i="51"/>
  <c r="E165" i="51"/>
  <c r="D165" i="51"/>
  <c r="C165" i="51"/>
  <c r="B165" i="51"/>
  <c r="A165" i="51"/>
  <c r="H163" i="51"/>
  <c r="F163" i="51"/>
  <c r="E163" i="51"/>
  <c r="D163" i="51"/>
  <c r="C163" i="51"/>
  <c r="B163" i="51"/>
  <c r="A163" i="51"/>
  <c r="H162" i="51"/>
  <c r="F162" i="51"/>
  <c r="E162" i="51"/>
  <c r="D162" i="51"/>
  <c r="C162" i="51"/>
  <c r="B162" i="51"/>
  <c r="A162" i="51"/>
  <c r="H160" i="51"/>
  <c r="F160" i="51"/>
  <c r="E160" i="51"/>
  <c r="D160" i="51"/>
  <c r="C160" i="51"/>
  <c r="B160" i="51"/>
  <c r="A160" i="51"/>
  <c r="H158" i="51"/>
  <c r="F158" i="51"/>
  <c r="E158" i="51"/>
  <c r="D158" i="51"/>
  <c r="C158" i="51"/>
  <c r="B158" i="51"/>
  <c r="A158" i="51"/>
  <c r="H156" i="51"/>
  <c r="F156" i="51"/>
  <c r="E156" i="51"/>
  <c r="D156" i="51"/>
  <c r="C156" i="51"/>
  <c r="B156" i="51"/>
  <c r="A156" i="51"/>
  <c r="H154" i="51"/>
  <c r="F154" i="51"/>
  <c r="E154" i="51"/>
  <c r="D154" i="51"/>
  <c r="C154" i="51"/>
  <c r="B154" i="51"/>
  <c r="A154" i="51"/>
  <c r="R168" i="52"/>
  <c r="N168" i="52"/>
  <c r="G168" i="51" s="1"/>
  <c r="F168" i="52"/>
  <c r="E168" i="52"/>
  <c r="D168" i="52"/>
  <c r="C168" i="52"/>
  <c r="B168" i="52"/>
  <c r="A168" i="52"/>
  <c r="R167" i="52"/>
  <c r="N167" i="52"/>
  <c r="G167" i="51" s="1"/>
  <c r="F167" i="52"/>
  <c r="E167" i="52"/>
  <c r="D167" i="52"/>
  <c r="C167" i="52"/>
  <c r="B167" i="52"/>
  <c r="A167" i="52"/>
  <c r="R165" i="52"/>
  <c r="N165" i="52"/>
  <c r="G165" i="51" s="1"/>
  <c r="F165" i="52"/>
  <c r="E165" i="52"/>
  <c r="D165" i="52"/>
  <c r="C165" i="52"/>
  <c r="B165" i="52"/>
  <c r="A165" i="52"/>
  <c r="R163" i="52"/>
  <c r="N163" i="52"/>
  <c r="G163" i="51" s="1"/>
  <c r="F163" i="52"/>
  <c r="E163" i="52"/>
  <c r="D163" i="52"/>
  <c r="C163" i="52"/>
  <c r="B163" i="52"/>
  <c r="A163" i="52"/>
  <c r="R162" i="52"/>
  <c r="N162" i="52"/>
  <c r="G162" i="51" s="1"/>
  <c r="F162" i="52"/>
  <c r="E162" i="52"/>
  <c r="D162" i="52"/>
  <c r="C162" i="52"/>
  <c r="B162" i="52"/>
  <c r="A162" i="52"/>
  <c r="R160" i="52"/>
  <c r="N160" i="52"/>
  <c r="G160" i="51" s="1"/>
  <c r="F160" i="52"/>
  <c r="E160" i="52"/>
  <c r="D160" i="52"/>
  <c r="C160" i="52"/>
  <c r="B160" i="52"/>
  <c r="A160" i="52"/>
  <c r="R158" i="52"/>
  <c r="N158" i="52"/>
  <c r="G158" i="51" s="1"/>
  <c r="F158" i="52"/>
  <c r="E158" i="52"/>
  <c r="D158" i="52"/>
  <c r="C158" i="52"/>
  <c r="B158" i="52"/>
  <c r="A158" i="52"/>
  <c r="R156" i="52"/>
  <c r="N156" i="52"/>
  <c r="G156" i="51" s="1"/>
  <c r="F156" i="52"/>
  <c r="E156" i="52"/>
  <c r="D156" i="52"/>
  <c r="C156" i="52"/>
  <c r="B156" i="52"/>
  <c r="A156" i="52"/>
  <c r="R154" i="52"/>
  <c r="N154" i="52"/>
  <c r="G154" i="51" s="1"/>
  <c r="F154" i="52"/>
  <c r="E154" i="52"/>
  <c r="D154" i="52"/>
  <c r="C154" i="52"/>
  <c r="B154" i="52"/>
  <c r="A154" i="52"/>
  <c r="H139" i="51"/>
  <c r="F139" i="51"/>
  <c r="E139" i="51"/>
  <c r="D139" i="51"/>
  <c r="C139" i="51"/>
  <c r="B139" i="51"/>
  <c r="A139" i="51"/>
  <c r="N139" i="52"/>
  <c r="G139" i="51" s="1"/>
  <c r="R139" i="52"/>
  <c r="F139" i="52"/>
  <c r="E139" i="52"/>
  <c r="D139" i="52"/>
  <c r="C139" i="52"/>
  <c r="B139" i="52"/>
  <c r="A139" i="52"/>
  <c r="M120" i="61"/>
  <c r="L120" i="61"/>
  <c r="K120" i="61"/>
  <c r="N120" i="61" s="1"/>
  <c r="F120" i="61"/>
  <c r="E120" i="61"/>
  <c r="D120" i="61"/>
  <c r="C120" i="61"/>
  <c r="B120" i="61"/>
  <c r="A120" i="61"/>
  <c r="M119" i="61"/>
  <c r="L119" i="61"/>
  <c r="K119" i="61"/>
  <c r="N119" i="61" s="1"/>
  <c r="F119" i="61"/>
  <c r="E119" i="61"/>
  <c r="D119" i="61"/>
  <c r="C119" i="61"/>
  <c r="B119" i="61"/>
  <c r="A119" i="61"/>
  <c r="M118" i="61"/>
  <c r="L118" i="61"/>
  <c r="K118" i="61"/>
  <c r="N118" i="61" s="1"/>
  <c r="F118" i="61"/>
  <c r="E118" i="61"/>
  <c r="D118" i="61"/>
  <c r="C118" i="61"/>
  <c r="B118" i="61"/>
  <c r="A118" i="61"/>
  <c r="M117" i="61"/>
  <c r="L117" i="61"/>
  <c r="K117" i="61"/>
  <c r="N117" i="61" s="1"/>
  <c r="F117" i="61"/>
  <c r="E117" i="61"/>
  <c r="D117" i="61"/>
  <c r="C117" i="61"/>
  <c r="B117" i="61"/>
  <c r="A117" i="61"/>
  <c r="M116" i="61"/>
  <c r="L116" i="61"/>
  <c r="K116" i="61"/>
  <c r="N116" i="61" s="1"/>
  <c r="F116" i="61"/>
  <c r="E116" i="61"/>
  <c r="D116" i="61"/>
  <c r="C116" i="61"/>
  <c r="B116" i="61"/>
  <c r="A116" i="61"/>
  <c r="M115" i="61"/>
  <c r="L115" i="61"/>
  <c r="K115" i="61"/>
  <c r="N115" i="61" s="1"/>
  <c r="F115" i="61"/>
  <c r="E115" i="61"/>
  <c r="D115" i="61"/>
  <c r="C115" i="61"/>
  <c r="B115" i="61"/>
  <c r="A115" i="61"/>
  <c r="M114" i="61"/>
  <c r="L114" i="61"/>
  <c r="K114" i="61"/>
  <c r="N114" i="61" s="1"/>
  <c r="F114" i="61"/>
  <c r="E114" i="61"/>
  <c r="D114" i="61"/>
  <c r="C114" i="61"/>
  <c r="B114" i="61"/>
  <c r="A114" i="61"/>
  <c r="M113" i="61"/>
  <c r="L113" i="61"/>
  <c r="K113" i="61"/>
  <c r="N113" i="61" s="1"/>
  <c r="F113" i="61"/>
  <c r="E113" i="61"/>
  <c r="D113" i="61"/>
  <c r="C113" i="61"/>
  <c r="B113" i="61"/>
  <c r="A113" i="61"/>
  <c r="M112" i="61"/>
  <c r="L112" i="61"/>
  <c r="K112" i="61"/>
  <c r="N112" i="61" s="1"/>
  <c r="F112" i="61"/>
  <c r="E112" i="61"/>
  <c r="D112" i="61"/>
  <c r="C112" i="61"/>
  <c r="B112" i="61"/>
  <c r="A112" i="61"/>
  <c r="H120" i="51"/>
  <c r="F120" i="51"/>
  <c r="E120" i="51"/>
  <c r="D120" i="51"/>
  <c r="C120" i="51"/>
  <c r="B120" i="51"/>
  <c r="A120" i="51"/>
  <c r="H119" i="51"/>
  <c r="F119" i="51"/>
  <c r="E119" i="51"/>
  <c r="D119" i="51"/>
  <c r="C119" i="51"/>
  <c r="B119" i="51"/>
  <c r="A119" i="51"/>
  <c r="H118" i="51"/>
  <c r="F118" i="51"/>
  <c r="E118" i="51"/>
  <c r="D118" i="51"/>
  <c r="C118" i="51"/>
  <c r="B118" i="51"/>
  <c r="A118" i="51"/>
  <c r="H117" i="51"/>
  <c r="F117" i="51"/>
  <c r="E117" i="51"/>
  <c r="D117" i="51"/>
  <c r="C117" i="51"/>
  <c r="B117" i="51"/>
  <c r="A117" i="51"/>
  <c r="H116" i="51"/>
  <c r="F116" i="51"/>
  <c r="E116" i="51"/>
  <c r="D116" i="51"/>
  <c r="C116" i="51"/>
  <c r="B116" i="51"/>
  <c r="A116" i="51"/>
  <c r="H115" i="51"/>
  <c r="F115" i="51"/>
  <c r="E115" i="51"/>
  <c r="D115" i="51"/>
  <c r="C115" i="51"/>
  <c r="B115" i="51"/>
  <c r="A115" i="51"/>
  <c r="H114" i="51"/>
  <c r="F114" i="51"/>
  <c r="E114" i="51"/>
  <c r="D114" i="51"/>
  <c r="C114" i="51"/>
  <c r="B114" i="51"/>
  <c r="A114" i="51"/>
  <c r="H113" i="51"/>
  <c r="F113" i="51"/>
  <c r="E113" i="51"/>
  <c r="D113" i="51"/>
  <c r="C113" i="51"/>
  <c r="B113" i="51"/>
  <c r="A113" i="51"/>
  <c r="H112" i="51"/>
  <c r="F112" i="51"/>
  <c r="E112" i="51"/>
  <c r="D112" i="51"/>
  <c r="C112" i="51"/>
  <c r="B112" i="51"/>
  <c r="A112" i="51"/>
  <c r="R120" i="52"/>
  <c r="N120" i="52"/>
  <c r="G120" i="51" s="1"/>
  <c r="F120" i="52"/>
  <c r="E120" i="52"/>
  <c r="D120" i="52"/>
  <c r="C120" i="52"/>
  <c r="B120" i="52"/>
  <c r="A120" i="52"/>
  <c r="R119" i="52"/>
  <c r="N119" i="52"/>
  <c r="G119" i="51" s="1"/>
  <c r="F119" i="52"/>
  <c r="E119" i="52"/>
  <c r="D119" i="52"/>
  <c r="C119" i="52"/>
  <c r="B119" i="52"/>
  <c r="A119" i="52"/>
  <c r="R118" i="52"/>
  <c r="N118" i="52"/>
  <c r="G118" i="51" s="1"/>
  <c r="F118" i="52"/>
  <c r="E118" i="52"/>
  <c r="D118" i="52"/>
  <c r="C118" i="52"/>
  <c r="B118" i="52"/>
  <c r="A118" i="52"/>
  <c r="R117" i="52"/>
  <c r="N117" i="52"/>
  <c r="G117" i="51" s="1"/>
  <c r="F117" i="52"/>
  <c r="E117" i="52"/>
  <c r="D117" i="52"/>
  <c r="C117" i="52"/>
  <c r="B117" i="52"/>
  <c r="A117" i="52"/>
  <c r="R116" i="52"/>
  <c r="N116" i="52"/>
  <c r="G116" i="51" s="1"/>
  <c r="F116" i="52"/>
  <c r="E116" i="52"/>
  <c r="D116" i="52"/>
  <c r="C116" i="52"/>
  <c r="B116" i="52"/>
  <c r="A116" i="52"/>
  <c r="R115" i="52"/>
  <c r="N115" i="52"/>
  <c r="G115" i="51" s="1"/>
  <c r="F115" i="52"/>
  <c r="E115" i="52"/>
  <c r="D115" i="52"/>
  <c r="C115" i="52"/>
  <c r="B115" i="52"/>
  <c r="A115" i="52"/>
  <c r="R114" i="52"/>
  <c r="N114" i="52"/>
  <c r="G114" i="51" s="1"/>
  <c r="F114" i="52"/>
  <c r="E114" i="52"/>
  <c r="D114" i="52"/>
  <c r="C114" i="52"/>
  <c r="B114" i="52"/>
  <c r="A114" i="52"/>
  <c r="R113" i="52"/>
  <c r="N113" i="52"/>
  <c r="G113" i="51" s="1"/>
  <c r="F113" i="52"/>
  <c r="E113" i="52"/>
  <c r="D113" i="52"/>
  <c r="C113" i="52"/>
  <c r="B113" i="52"/>
  <c r="A113" i="52"/>
  <c r="R112" i="52"/>
  <c r="N112" i="52"/>
  <c r="G112" i="51" s="1"/>
  <c r="F112" i="52"/>
  <c r="E112" i="52"/>
  <c r="D112" i="52"/>
  <c r="C112" i="52"/>
  <c r="B112" i="52"/>
  <c r="A112" i="52"/>
  <c r="M5" i="61"/>
  <c r="K5" i="61"/>
  <c r="L5" i="61"/>
  <c r="K6" i="61"/>
  <c r="L6" i="61"/>
  <c r="M6" i="61"/>
  <c r="K7" i="61"/>
  <c r="L7" i="61"/>
  <c r="M7" i="61"/>
  <c r="N7" i="61" s="1"/>
  <c r="O7" i="61" s="1"/>
  <c r="K8" i="61"/>
  <c r="L8" i="61"/>
  <c r="M8" i="61"/>
  <c r="N8" i="61" s="1"/>
  <c r="O8" i="61" s="1"/>
  <c r="K9" i="61"/>
  <c r="L9" i="61"/>
  <c r="M9" i="61"/>
  <c r="K10" i="61"/>
  <c r="L10" i="61"/>
  <c r="M10" i="61"/>
  <c r="N10" i="61" s="1"/>
  <c r="O10" i="61" s="1"/>
  <c r="K11" i="61"/>
  <c r="L11" i="61"/>
  <c r="M11" i="61"/>
  <c r="K12" i="61"/>
  <c r="L12" i="61"/>
  <c r="M12" i="61"/>
  <c r="K13" i="61"/>
  <c r="L13" i="61"/>
  <c r="M13" i="61"/>
  <c r="K14" i="61"/>
  <c r="L14" i="61"/>
  <c r="M14" i="61"/>
  <c r="K15" i="61"/>
  <c r="L15" i="61"/>
  <c r="M15" i="61"/>
  <c r="K16" i="61"/>
  <c r="L16" i="61"/>
  <c r="M16" i="61"/>
  <c r="K17" i="61"/>
  <c r="L17" i="61"/>
  <c r="M17" i="61"/>
  <c r="K18" i="61"/>
  <c r="L18" i="61"/>
  <c r="M18" i="61"/>
  <c r="K19" i="61"/>
  <c r="L19" i="61"/>
  <c r="M19" i="61"/>
  <c r="K20" i="61"/>
  <c r="L20" i="61"/>
  <c r="M20" i="61"/>
  <c r="K21" i="61"/>
  <c r="L21" i="61"/>
  <c r="M21" i="61"/>
  <c r="N21" i="61" s="1"/>
  <c r="O21" i="61" s="1"/>
  <c r="K22" i="61"/>
  <c r="L22" i="61"/>
  <c r="M22" i="61"/>
  <c r="K23" i="61"/>
  <c r="L23" i="61"/>
  <c r="M23" i="61"/>
  <c r="K24" i="61"/>
  <c r="L24" i="61"/>
  <c r="M24" i="61"/>
  <c r="K25" i="61"/>
  <c r="L25" i="61"/>
  <c r="M25" i="61"/>
  <c r="N25" i="61" s="1"/>
  <c r="O25" i="61" s="1"/>
  <c r="K26" i="61"/>
  <c r="L26" i="61"/>
  <c r="M26" i="61"/>
  <c r="N26" i="61" s="1"/>
  <c r="O26" i="61" s="1"/>
  <c r="K27" i="61"/>
  <c r="L27" i="61"/>
  <c r="M27" i="61"/>
  <c r="K28" i="61"/>
  <c r="L28" i="61"/>
  <c r="M28" i="61"/>
  <c r="K29" i="61"/>
  <c r="L29" i="61"/>
  <c r="M29" i="61"/>
  <c r="K30" i="61"/>
  <c r="L30" i="61"/>
  <c r="M30" i="61"/>
  <c r="K31" i="61"/>
  <c r="L31" i="61"/>
  <c r="M31" i="61"/>
  <c r="K32" i="61"/>
  <c r="L32" i="61"/>
  <c r="M32" i="61"/>
  <c r="K33" i="61"/>
  <c r="L33" i="61"/>
  <c r="M33" i="61"/>
  <c r="K34" i="61"/>
  <c r="L34" i="61"/>
  <c r="M34" i="61"/>
  <c r="K35" i="61"/>
  <c r="L35" i="61"/>
  <c r="M35" i="61"/>
  <c r="K36" i="61"/>
  <c r="L36" i="61"/>
  <c r="M36" i="61"/>
  <c r="K37" i="61"/>
  <c r="L37" i="61"/>
  <c r="M37" i="61"/>
  <c r="K38" i="61"/>
  <c r="L38" i="61"/>
  <c r="M38" i="61"/>
  <c r="N38" i="61" s="1"/>
  <c r="O38" i="61" s="1"/>
  <c r="K39" i="61"/>
  <c r="L39" i="61"/>
  <c r="M39" i="61"/>
  <c r="K40" i="61"/>
  <c r="L40" i="61"/>
  <c r="M40" i="61"/>
  <c r="K41" i="61"/>
  <c r="L41" i="61"/>
  <c r="M41" i="61"/>
  <c r="N41" i="61" s="1"/>
  <c r="O41" i="61" s="1"/>
  <c r="K42" i="61"/>
  <c r="L42" i="61"/>
  <c r="M42" i="61"/>
  <c r="K43" i="61"/>
  <c r="L43" i="61"/>
  <c r="M43" i="61"/>
  <c r="K44" i="61"/>
  <c r="L44" i="61"/>
  <c r="M44" i="61"/>
  <c r="K45" i="61"/>
  <c r="L45" i="61"/>
  <c r="M45" i="61"/>
  <c r="K46" i="61"/>
  <c r="L46" i="61"/>
  <c r="M46" i="61"/>
  <c r="K47" i="61"/>
  <c r="L47" i="61"/>
  <c r="M47" i="61"/>
  <c r="K48" i="61"/>
  <c r="L48" i="61"/>
  <c r="M48" i="61"/>
  <c r="K49" i="61"/>
  <c r="L49" i="61"/>
  <c r="M49" i="61"/>
  <c r="K50" i="61"/>
  <c r="L50" i="61"/>
  <c r="M50" i="61"/>
  <c r="K51" i="61"/>
  <c r="L51" i="61"/>
  <c r="M51" i="61"/>
  <c r="K52" i="61"/>
  <c r="L52" i="61"/>
  <c r="M52" i="61"/>
  <c r="K53" i="61"/>
  <c r="L53" i="61"/>
  <c r="M53" i="61"/>
  <c r="N53" i="61" s="1"/>
  <c r="O53" i="61" s="1"/>
  <c r="K54" i="61"/>
  <c r="L54" i="61"/>
  <c r="M54" i="61"/>
  <c r="K55" i="61"/>
  <c r="L55" i="61"/>
  <c r="M55" i="61"/>
  <c r="K56" i="61"/>
  <c r="L56" i="61"/>
  <c r="M56" i="61"/>
  <c r="K57" i="61"/>
  <c r="L57" i="61"/>
  <c r="M57" i="61"/>
  <c r="K58" i="61"/>
  <c r="L58" i="61"/>
  <c r="M58" i="61"/>
  <c r="K59" i="61"/>
  <c r="L59" i="61"/>
  <c r="M59" i="61"/>
  <c r="N59" i="61" s="1"/>
  <c r="O59" i="61" s="1"/>
  <c r="K60" i="61"/>
  <c r="L60" i="61"/>
  <c r="M60" i="61"/>
  <c r="N60" i="61" s="1"/>
  <c r="O60" i="61" s="1"/>
  <c r="K61" i="61"/>
  <c r="L61" i="61"/>
  <c r="M61" i="61"/>
  <c r="K62" i="61"/>
  <c r="L62" i="61"/>
  <c r="M62" i="61"/>
  <c r="K63" i="61"/>
  <c r="L63" i="61"/>
  <c r="M63" i="61"/>
  <c r="N63" i="61" s="1"/>
  <c r="O63" i="61" s="1"/>
  <c r="K64" i="61"/>
  <c r="L64" i="61"/>
  <c r="M64" i="61"/>
  <c r="K65" i="61"/>
  <c r="L65" i="61"/>
  <c r="M65" i="61"/>
  <c r="K66" i="61"/>
  <c r="L66" i="61"/>
  <c r="M66" i="61"/>
  <c r="N66" i="61" s="1"/>
  <c r="O66" i="61" s="1"/>
  <c r="K67" i="61"/>
  <c r="L67" i="61"/>
  <c r="M67" i="61"/>
  <c r="N67" i="61" s="1"/>
  <c r="O67" i="61" s="1"/>
  <c r="K68" i="61"/>
  <c r="L68" i="61"/>
  <c r="M68" i="61"/>
  <c r="N68" i="61" s="1"/>
  <c r="O68" i="61" s="1"/>
  <c r="K69" i="61"/>
  <c r="L69" i="61"/>
  <c r="M69" i="61"/>
  <c r="K70" i="61"/>
  <c r="L70" i="61"/>
  <c r="M70" i="61"/>
  <c r="N70" i="61" s="1"/>
  <c r="O70" i="61" s="1"/>
  <c r="K71" i="61"/>
  <c r="L71" i="61"/>
  <c r="M71" i="61"/>
  <c r="N71" i="61" s="1"/>
  <c r="O71" i="61" s="1"/>
  <c r="K72" i="61"/>
  <c r="L72" i="61"/>
  <c r="M72" i="61"/>
  <c r="K73" i="61"/>
  <c r="L73" i="61"/>
  <c r="M73" i="61"/>
  <c r="K74" i="61"/>
  <c r="L74" i="61"/>
  <c r="M74" i="61"/>
  <c r="N74" i="61" s="1"/>
  <c r="O74" i="61" s="1"/>
  <c r="K75" i="61"/>
  <c r="L75" i="61"/>
  <c r="M75" i="61"/>
  <c r="N75" i="61" s="1"/>
  <c r="O75" i="61" s="1"/>
  <c r="K76" i="61"/>
  <c r="L76" i="61"/>
  <c r="M76" i="61"/>
  <c r="K77" i="61"/>
  <c r="L77" i="61"/>
  <c r="M77" i="61"/>
  <c r="N77" i="61" s="1"/>
  <c r="O77" i="61" s="1"/>
  <c r="K78" i="61"/>
  <c r="L78" i="61"/>
  <c r="M78" i="61"/>
  <c r="N78" i="61" s="1"/>
  <c r="O78" i="61" s="1"/>
  <c r="K79" i="61"/>
  <c r="L79" i="61"/>
  <c r="M79" i="61"/>
  <c r="K80" i="61"/>
  <c r="L80" i="61"/>
  <c r="M80" i="61"/>
  <c r="K81" i="61"/>
  <c r="L81" i="61"/>
  <c r="M81" i="61"/>
  <c r="K82" i="61"/>
  <c r="L82" i="61"/>
  <c r="M82" i="61"/>
  <c r="K83" i="61"/>
  <c r="L83" i="61"/>
  <c r="M83" i="61"/>
  <c r="K84" i="61"/>
  <c r="L84" i="61"/>
  <c r="M84" i="61"/>
  <c r="K85" i="61"/>
  <c r="L85" i="61"/>
  <c r="M85" i="61"/>
  <c r="K86" i="61"/>
  <c r="L86" i="61"/>
  <c r="M86" i="61"/>
  <c r="K87" i="61"/>
  <c r="L87" i="61"/>
  <c r="M87" i="61"/>
  <c r="K88" i="61"/>
  <c r="L88" i="61"/>
  <c r="M88" i="61"/>
  <c r="K89" i="61"/>
  <c r="L89" i="61"/>
  <c r="M89" i="61"/>
  <c r="K90" i="61"/>
  <c r="L90" i="61"/>
  <c r="M90" i="61"/>
  <c r="K91" i="61"/>
  <c r="L91" i="61"/>
  <c r="M91" i="61"/>
  <c r="K92" i="61"/>
  <c r="L92" i="61"/>
  <c r="M92" i="61"/>
  <c r="K93" i="61"/>
  <c r="L93" i="61"/>
  <c r="M93" i="61"/>
  <c r="K94" i="61"/>
  <c r="L94" i="61"/>
  <c r="M94" i="61"/>
  <c r="K95" i="61"/>
  <c r="L95" i="61"/>
  <c r="M95" i="61"/>
  <c r="K96" i="61"/>
  <c r="L96" i="61"/>
  <c r="M96" i="61"/>
  <c r="K97" i="61"/>
  <c r="L97" i="61"/>
  <c r="M97" i="61"/>
  <c r="K98" i="61"/>
  <c r="L98" i="61"/>
  <c r="M98" i="61"/>
  <c r="K99" i="61"/>
  <c r="L99" i="61"/>
  <c r="M99" i="61"/>
  <c r="K100" i="61"/>
  <c r="L100" i="61"/>
  <c r="M100" i="61"/>
  <c r="K101" i="61"/>
  <c r="L101" i="61"/>
  <c r="M101" i="61"/>
  <c r="K102" i="61"/>
  <c r="L102" i="61"/>
  <c r="M102" i="61"/>
  <c r="K103" i="61"/>
  <c r="L103" i="61"/>
  <c r="M103" i="61"/>
  <c r="N103" i="61" s="1"/>
  <c r="O103" i="61" s="1"/>
  <c r="K104" i="61"/>
  <c r="L104" i="61"/>
  <c r="M104" i="61"/>
  <c r="K105" i="61"/>
  <c r="L105" i="61"/>
  <c r="M105" i="61"/>
  <c r="K106" i="61"/>
  <c r="L106" i="61"/>
  <c r="M106" i="61"/>
  <c r="K107" i="61"/>
  <c r="L107" i="61"/>
  <c r="M107" i="61"/>
  <c r="N107" i="61" s="1"/>
  <c r="O107" i="61" s="1"/>
  <c r="K108" i="61"/>
  <c r="L108" i="61"/>
  <c r="M108" i="61"/>
  <c r="K109" i="61"/>
  <c r="L109" i="61"/>
  <c r="M109" i="61"/>
  <c r="K110" i="61"/>
  <c r="L110" i="61"/>
  <c r="M110" i="61"/>
  <c r="N110" i="61" s="1"/>
  <c r="O110" i="61" s="1"/>
  <c r="K111" i="61"/>
  <c r="L111" i="61"/>
  <c r="M111" i="61"/>
  <c r="K121" i="61"/>
  <c r="L121" i="61"/>
  <c r="M121" i="61"/>
  <c r="K122" i="61"/>
  <c r="L122" i="61"/>
  <c r="M122" i="61"/>
  <c r="K123" i="61"/>
  <c r="L123" i="61"/>
  <c r="M123" i="61"/>
  <c r="K124" i="61"/>
  <c r="L124" i="61"/>
  <c r="M124" i="61"/>
  <c r="K125" i="61"/>
  <c r="L125" i="61"/>
  <c r="M125" i="61"/>
  <c r="K126" i="61"/>
  <c r="L126" i="61"/>
  <c r="M126" i="61"/>
  <c r="K127" i="61"/>
  <c r="L127" i="61"/>
  <c r="M127" i="61"/>
  <c r="K128" i="61"/>
  <c r="L128" i="61"/>
  <c r="M128" i="61"/>
  <c r="A5" i="61"/>
  <c r="B5" i="61"/>
  <c r="C5" i="61"/>
  <c r="D5" i="61"/>
  <c r="E5" i="61"/>
  <c r="F5" i="61"/>
  <c r="A6" i="61"/>
  <c r="B6" i="61"/>
  <c r="C6" i="61"/>
  <c r="D6" i="61"/>
  <c r="E6" i="61"/>
  <c r="F6" i="61"/>
  <c r="A7" i="61"/>
  <c r="B7" i="61"/>
  <c r="C7" i="61"/>
  <c r="D7" i="61"/>
  <c r="E7" i="61"/>
  <c r="F7" i="61"/>
  <c r="A8" i="61"/>
  <c r="B8" i="61"/>
  <c r="C8" i="61"/>
  <c r="D8" i="61"/>
  <c r="E8" i="61"/>
  <c r="F8" i="61"/>
  <c r="A9" i="61"/>
  <c r="B9" i="61"/>
  <c r="C9" i="61"/>
  <c r="D9" i="61"/>
  <c r="E9" i="61"/>
  <c r="F9" i="61"/>
  <c r="A10" i="61"/>
  <c r="B10" i="61"/>
  <c r="C10" i="61"/>
  <c r="D10" i="61"/>
  <c r="E10" i="61"/>
  <c r="F10" i="61"/>
  <c r="A11" i="61"/>
  <c r="B11" i="61"/>
  <c r="C11" i="61"/>
  <c r="D11" i="61"/>
  <c r="E11" i="61"/>
  <c r="F11" i="61"/>
  <c r="A12" i="61"/>
  <c r="B12" i="61"/>
  <c r="C12" i="61"/>
  <c r="D12" i="61"/>
  <c r="E12" i="61"/>
  <c r="F12" i="61"/>
  <c r="A13" i="61"/>
  <c r="B13" i="61"/>
  <c r="C13" i="61"/>
  <c r="D13" i="61"/>
  <c r="E13" i="61"/>
  <c r="F13" i="61"/>
  <c r="A14" i="61"/>
  <c r="B14" i="61"/>
  <c r="C14" i="61"/>
  <c r="D14" i="61"/>
  <c r="E14" i="61"/>
  <c r="F14" i="61"/>
  <c r="A15" i="61"/>
  <c r="B15" i="61"/>
  <c r="C15" i="61"/>
  <c r="D15" i="61"/>
  <c r="E15" i="61"/>
  <c r="F15" i="61"/>
  <c r="A16" i="61"/>
  <c r="B16" i="61"/>
  <c r="C16" i="61"/>
  <c r="D16" i="61"/>
  <c r="E16" i="61"/>
  <c r="F16" i="61"/>
  <c r="A17" i="61"/>
  <c r="B17" i="61"/>
  <c r="C17" i="61"/>
  <c r="D17" i="61"/>
  <c r="E17" i="61"/>
  <c r="F17" i="61"/>
  <c r="A18" i="61"/>
  <c r="B18" i="61"/>
  <c r="C18" i="61"/>
  <c r="D18" i="61"/>
  <c r="E18" i="61"/>
  <c r="F18" i="61"/>
  <c r="A19" i="61"/>
  <c r="B19" i="61"/>
  <c r="C19" i="61"/>
  <c r="D19" i="61"/>
  <c r="E19" i="61"/>
  <c r="F19" i="61"/>
  <c r="A20" i="61"/>
  <c r="B20" i="61"/>
  <c r="C20" i="61"/>
  <c r="D20" i="61"/>
  <c r="E20" i="61"/>
  <c r="F20" i="61"/>
  <c r="A21" i="61"/>
  <c r="B21" i="61"/>
  <c r="C21" i="61"/>
  <c r="D21" i="61"/>
  <c r="E21" i="61"/>
  <c r="F21" i="61"/>
  <c r="A22" i="61"/>
  <c r="B22" i="61"/>
  <c r="C22" i="61"/>
  <c r="D22" i="61"/>
  <c r="E22" i="61"/>
  <c r="F22" i="61"/>
  <c r="A23" i="61"/>
  <c r="B23" i="61"/>
  <c r="C23" i="61"/>
  <c r="D23" i="61"/>
  <c r="E23" i="61"/>
  <c r="F23" i="61"/>
  <c r="A24" i="61"/>
  <c r="B24" i="61"/>
  <c r="C24" i="61"/>
  <c r="D24" i="61"/>
  <c r="E24" i="61"/>
  <c r="F24" i="61"/>
  <c r="A25" i="61"/>
  <c r="B25" i="61"/>
  <c r="C25" i="61"/>
  <c r="D25" i="61"/>
  <c r="E25" i="61"/>
  <c r="F25" i="61"/>
  <c r="A26" i="61"/>
  <c r="B26" i="61"/>
  <c r="C26" i="61"/>
  <c r="D26" i="61"/>
  <c r="E26" i="61"/>
  <c r="F26" i="61"/>
  <c r="A27" i="61"/>
  <c r="B27" i="61"/>
  <c r="C27" i="61"/>
  <c r="D27" i="61"/>
  <c r="E27" i="61"/>
  <c r="F27" i="61"/>
  <c r="A28" i="61"/>
  <c r="B28" i="61"/>
  <c r="C28" i="61"/>
  <c r="D28" i="61"/>
  <c r="E28" i="61"/>
  <c r="F28" i="61"/>
  <c r="A29" i="61"/>
  <c r="B29" i="61"/>
  <c r="C29" i="61"/>
  <c r="D29" i="61"/>
  <c r="E29" i="61"/>
  <c r="F29" i="61"/>
  <c r="A30" i="61"/>
  <c r="B30" i="61"/>
  <c r="C30" i="61"/>
  <c r="D30" i="61"/>
  <c r="E30" i="61"/>
  <c r="F30" i="61"/>
  <c r="A31" i="61"/>
  <c r="B31" i="61"/>
  <c r="C31" i="61"/>
  <c r="D31" i="61"/>
  <c r="E31" i="61"/>
  <c r="F31" i="61"/>
  <c r="A32" i="61"/>
  <c r="B32" i="61"/>
  <c r="C32" i="61"/>
  <c r="D32" i="61"/>
  <c r="E32" i="61"/>
  <c r="F32" i="61"/>
  <c r="A33" i="61"/>
  <c r="B33" i="61"/>
  <c r="C33" i="61"/>
  <c r="D33" i="61"/>
  <c r="E33" i="61"/>
  <c r="F33" i="61"/>
  <c r="A34" i="61"/>
  <c r="B34" i="61"/>
  <c r="C34" i="61"/>
  <c r="D34" i="61"/>
  <c r="E34" i="61"/>
  <c r="F34" i="61"/>
  <c r="A35" i="61"/>
  <c r="B35" i="61"/>
  <c r="C35" i="61"/>
  <c r="D35" i="61"/>
  <c r="E35" i="61"/>
  <c r="F35" i="61"/>
  <c r="A36" i="61"/>
  <c r="B36" i="61"/>
  <c r="C36" i="61"/>
  <c r="D36" i="61"/>
  <c r="E36" i="61"/>
  <c r="F36" i="61"/>
  <c r="A37" i="61"/>
  <c r="B37" i="61"/>
  <c r="C37" i="61"/>
  <c r="D37" i="61"/>
  <c r="E37" i="61"/>
  <c r="F37" i="61"/>
  <c r="A38" i="61"/>
  <c r="B38" i="61"/>
  <c r="C38" i="61"/>
  <c r="D38" i="61"/>
  <c r="E38" i="61"/>
  <c r="F38" i="61"/>
  <c r="A39" i="61"/>
  <c r="B39" i="61"/>
  <c r="C39" i="61"/>
  <c r="D39" i="61"/>
  <c r="E39" i="61"/>
  <c r="F39" i="61"/>
  <c r="A40" i="61"/>
  <c r="B40" i="61"/>
  <c r="C40" i="61"/>
  <c r="D40" i="61"/>
  <c r="E40" i="61"/>
  <c r="F40" i="61"/>
  <c r="A41" i="61"/>
  <c r="B41" i="61"/>
  <c r="C41" i="61"/>
  <c r="D41" i="61"/>
  <c r="E41" i="61"/>
  <c r="F41" i="61"/>
  <c r="A42" i="61"/>
  <c r="B42" i="61"/>
  <c r="C42" i="61"/>
  <c r="D42" i="61"/>
  <c r="E42" i="61"/>
  <c r="F42" i="61"/>
  <c r="A43" i="61"/>
  <c r="B43" i="61"/>
  <c r="C43" i="61"/>
  <c r="D43" i="61"/>
  <c r="E43" i="61"/>
  <c r="F43" i="61"/>
  <c r="A44" i="61"/>
  <c r="B44" i="61"/>
  <c r="C44" i="61"/>
  <c r="D44" i="61"/>
  <c r="E44" i="61"/>
  <c r="F44" i="61"/>
  <c r="A45" i="61"/>
  <c r="B45" i="61"/>
  <c r="C45" i="61"/>
  <c r="D45" i="61"/>
  <c r="E45" i="61"/>
  <c r="F45" i="61"/>
  <c r="A46" i="61"/>
  <c r="B46" i="61"/>
  <c r="C46" i="61"/>
  <c r="D46" i="61"/>
  <c r="E46" i="61"/>
  <c r="F46" i="61"/>
  <c r="A47" i="61"/>
  <c r="B47" i="61"/>
  <c r="C47" i="61"/>
  <c r="D47" i="61"/>
  <c r="E47" i="61"/>
  <c r="F47" i="61"/>
  <c r="A48" i="61"/>
  <c r="B48" i="61"/>
  <c r="C48" i="61"/>
  <c r="D48" i="61"/>
  <c r="E48" i="61"/>
  <c r="F48" i="61"/>
  <c r="A49" i="61"/>
  <c r="B49" i="61"/>
  <c r="C49" i="61"/>
  <c r="D49" i="61"/>
  <c r="E49" i="61"/>
  <c r="F49" i="61"/>
  <c r="A50" i="61"/>
  <c r="B50" i="61"/>
  <c r="C50" i="61"/>
  <c r="D50" i="61"/>
  <c r="E50" i="61"/>
  <c r="F50" i="61"/>
  <c r="A51" i="61"/>
  <c r="B51" i="61"/>
  <c r="C51" i="61"/>
  <c r="D51" i="61"/>
  <c r="E51" i="61"/>
  <c r="F51" i="61"/>
  <c r="A52" i="61"/>
  <c r="B52" i="61"/>
  <c r="C52" i="61"/>
  <c r="D52" i="61"/>
  <c r="E52" i="61"/>
  <c r="F52" i="61"/>
  <c r="A53" i="61"/>
  <c r="B53" i="61"/>
  <c r="C53" i="61"/>
  <c r="D53" i="61"/>
  <c r="E53" i="61"/>
  <c r="F53" i="61"/>
  <c r="A54" i="61"/>
  <c r="B54" i="61"/>
  <c r="C54" i="61"/>
  <c r="D54" i="61"/>
  <c r="E54" i="61"/>
  <c r="F54" i="61"/>
  <c r="A55" i="61"/>
  <c r="B55" i="61"/>
  <c r="C55" i="61"/>
  <c r="D55" i="61"/>
  <c r="E55" i="61"/>
  <c r="F55" i="61"/>
  <c r="A56" i="61"/>
  <c r="B56" i="61"/>
  <c r="C56" i="61"/>
  <c r="D56" i="61"/>
  <c r="E56" i="61"/>
  <c r="F56" i="61"/>
  <c r="A57" i="61"/>
  <c r="B57" i="61"/>
  <c r="C57" i="61"/>
  <c r="D57" i="61"/>
  <c r="E57" i="61"/>
  <c r="F57" i="61"/>
  <c r="A58" i="61"/>
  <c r="B58" i="61"/>
  <c r="C58" i="61"/>
  <c r="D58" i="61"/>
  <c r="E58" i="61"/>
  <c r="F58" i="61"/>
  <c r="A59" i="61"/>
  <c r="B59" i="61"/>
  <c r="C59" i="61"/>
  <c r="D59" i="61"/>
  <c r="E59" i="61"/>
  <c r="F59" i="61"/>
  <c r="A60" i="61"/>
  <c r="B60" i="61"/>
  <c r="C60" i="61"/>
  <c r="D60" i="61"/>
  <c r="E60" i="61"/>
  <c r="F60" i="61"/>
  <c r="A61" i="61"/>
  <c r="B61" i="61"/>
  <c r="C61" i="61"/>
  <c r="D61" i="61"/>
  <c r="E61" i="61"/>
  <c r="F61" i="61"/>
  <c r="A62" i="61"/>
  <c r="B62" i="61"/>
  <c r="C62" i="61"/>
  <c r="D62" i="61"/>
  <c r="E62" i="61"/>
  <c r="F62" i="61"/>
  <c r="A63" i="61"/>
  <c r="B63" i="61"/>
  <c r="C63" i="61"/>
  <c r="D63" i="61"/>
  <c r="E63" i="61"/>
  <c r="F63" i="61"/>
  <c r="A64" i="61"/>
  <c r="B64" i="61"/>
  <c r="C64" i="61"/>
  <c r="D64" i="61"/>
  <c r="E64" i="61"/>
  <c r="F64" i="61"/>
  <c r="A65" i="61"/>
  <c r="B65" i="61"/>
  <c r="C65" i="61"/>
  <c r="D65" i="61"/>
  <c r="E65" i="61"/>
  <c r="F65" i="61"/>
  <c r="A66" i="61"/>
  <c r="B66" i="61"/>
  <c r="C66" i="61"/>
  <c r="D66" i="61"/>
  <c r="E66" i="61"/>
  <c r="F66" i="61"/>
  <c r="A67" i="61"/>
  <c r="B67" i="61"/>
  <c r="C67" i="61"/>
  <c r="D67" i="61"/>
  <c r="E67" i="61"/>
  <c r="F67" i="61"/>
  <c r="A68" i="61"/>
  <c r="B68" i="61"/>
  <c r="C68" i="61"/>
  <c r="D68" i="61"/>
  <c r="E68" i="61"/>
  <c r="F68" i="61"/>
  <c r="A69" i="61"/>
  <c r="B69" i="61"/>
  <c r="C69" i="61"/>
  <c r="D69" i="61"/>
  <c r="E69" i="61"/>
  <c r="F69" i="61"/>
  <c r="A70" i="61"/>
  <c r="B70" i="61"/>
  <c r="C70" i="61"/>
  <c r="D70" i="61"/>
  <c r="E70" i="61"/>
  <c r="F70" i="61"/>
  <c r="A71" i="61"/>
  <c r="B71" i="61"/>
  <c r="C71" i="61"/>
  <c r="D71" i="61"/>
  <c r="E71" i="61"/>
  <c r="F71" i="61"/>
  <c r="A72" i="61"/>
  <c r="B72" i="61"/>
  <c r="C72" i="61"/>
  <c r="D72" i="61"/>
  <c r="E72" i="61"/>
  <c r="F72" i="61"/>
  <c r="A73" i="61"/>
  <c r="B73" i="61"/>
  <c r="C73" i="61"/>
  <c r="D73" i="61"/>
  <c r="E73" i="61"/>
  <c r="F73" i="61"/>
  <c r="A74" i="61"/>
  <c r="B74" i="61"/>
  <c r="C74" i="61"/>
  <c r="D74" i="61"/>
  <c r="E74" i="61"/>
  <c r="F74" i="61"/>
  <c r="A75" i="61"/>
  <c r="B75" i="61"/>
  <c r="C75" i="61"/>
  <c r="D75" i="61"/>
  <c r="E75" i="61"/>
  <c r="F75" i="61"/>
  <c r="A76" i="61"/>
  <c r="B76" i="61"/>
  <c r="C76" i="61"/>
  <c r="D76" i="61"/>
  <c r="E76" i="61"/>
  <c r="F76" i="61"/>
  <c r="A77" i="61"/>
  <c r="B77" i="61"/>
  <c r="C77" i="61"/>
  <c r="D77" i="61"/>
  <c r="E77" i="61"/>
  <c r="F77" i="61"/>
  <c r="A78" i="61"/>
  <c r="B78" i="61"/>
  <c r="C78" i="61"/>
  <c r="D78" i="61"/>
  <c r="E78" i="61"/>
  <c r="F78" i="61"/>
  <c r="A79" i="61"/>
  <c r="B79" i="61"/>
  <c r="C79" i="61"/>
  <c r="D79" i="61"/>
  <c r="E79" i="61"/>
  <c r="F79" i="61"/>
  <c r="A80" i="61"/>
  <c r="B80" i="61"/>
  <c r="C80" i="61"/>
  <c r="D80" i="61"/>
  <c r="E80" i="61"/>
  <c r="F80" i="61"/>
  <c r="A81" i="61"/>
  <c r="B81" i="61"/>
  <c r="C81" i="61"/>
  <c r="D81" i="61"/>
  <c r="E81" i="61"/>
  <c r="F81" i="61"/>
  <c r="A82" i="61"/>
  <c r="B82" i="61"/>
  <c r="C82" i="61"/>
  <c r="D82" i="61"/>
  <c r="E82" i="61"/>
  <c r="F82" i="61"/>
  <c r="A83" i="61"/>
  <c r="B83" i="61"/>
  <c r="C83" i="61"/>
  <c r="D83" i="61"/>
  <c r="E83" i="61"/>
  <c r="F83" i="61"/>
  <c r="A84" i="61"/>
  <c r="B84" i="61"/>
  <c r="C84" i="61"/>
  <c r="D84" i="61"/>
  <c r="E84" i="61"/>
  <c r="F84" i="61"/>
  <c r="A85" i="61"/>
  <c r="B85" i="61"/>
  <c r="C85" i="61"/>
  <c r="D85" i="61"/>
  <c r="E85" i="61"/>
  <c r="F85" i="61"/>
  <c r="A86" i="61"/>
  <c r="B86" i="61"/>
  <c r="C86" i="61"/>
  <c r="D86" i="61"/>
  <c r="E86" i="61"/>
  <c r="F86" i="61"/>
  <c r="A87" i="61"/>
  <c r="B87" i="61"/>
  <c r="C87" i="61"/>
  <c r="D87" i="61"/>
  <c r="E87" i="61"/>
  <c r="F87" i="61"/>
  <c r="A88" i="61"/>
  <c r="B88" i="61"/>
  <c r="C88" i="61"/>
  <c r="D88" i="61"/>
  <c r="E88" i="61"/>
  <c r="F88" i="61"/>
  <c r="A89" i="61"/>
  <c r="B89" i="61"/>
  <c r="C89" i="61"/>
  <c r="D89" i="61"/>
  <c r="E89" i="61"/>
  <c r="F89" i="61"/>
  <c r="A90" i="61"/>
  <c r="B90" i="61"/>
  <c r="C90" i="61"/>
  <c r="D90" i="61"/>
  <c r="E90" i="61"/>
  <c r="F90" i="61"/>
  <c r="A91" i="61"/>
  <c r="B91" i="61"/>
  <c r="C91" i="61"/>
  <c r="D91" i="61"/>
  <c r="E91" i="61"/>
  <c r="F91" i="61"/>
  <c r="A92" i="61"/>
  <c r="B92" i="61"/>
  <c r="C92" i="61"/>
  <c r="D92" i="61"/>
  <c r="E92" i="61"/>
  <c r="F92" i="61"/>
  <c r="A93" i="61"/>
  <c r="B93" i="61"/>
  <c r="C93" i="61"/>
  <c r="D93" i="61"/>
  <c r="E93" i="61"/>
  <c r="F93" i="61"/>
  <c r="A94" i="61"/>
  <c r="B94" i="61"/>
  <c r="C94" i="61"/>
  <c r="D94" i="61"/>
  <c r="E94" i="61"/>
  <c r="F94" i="61"/>
  <c r="A95" i="61"/>
  <c r="B95" i="61"/>
  <c r="C95" i="61"/>
  <c r="D95" i="61"/>
  <c r="E95" i="61"/>
  <c r="F95" i="61"/>
  <c r="A96" i="61"/>
  <c r="B96" i="61"/>
  <c r="C96" i="61"/>
  <c r="D96" i="61"/>
  <c r="E96" i="61"/>
  <c r="F96" i="61"/>
  <c r="A97" i="61"/>
  <c r="B97" i="61"/>
  <c r="C97" i="61"/>
  <c r="D97" i="61"/>
  <c r="E97" i="61"/>
  <c r="F97" i="61"/>
  <c r="A98" i="61"/>
  <c r="B98" i="61"/>
  <c r="C98" i="61"/>
  <c r="D98" i="61"/>
  <c r="E98" i="61"/>
  <c r="F98" i="61"/>
  <c r="A99" i="61"/>
  <c r="B99" i="61"/>
  <c r="C99" i="61"/>
  <c r="D99" i="61"/>
  <c r="E99" i="61"/>
  <c r="F99" i="61"/>
  <c r="A100" i="61"/>
  <c r="B100" i="61"/>
  <c r="C100" i="61"/>
  <c r="D100" i="61"/>
  <c r="E100" i="61"/>
  <c r="F100" i="61"/>
  <c r="A101" i="61"/>
  <c r="B101" i="61"/>
  <c r="C101" i="61"/>
  <c r="D101" i="61"/>
  <c r="E101" i="61"/>
  <c r="F101" i="61"/>
  <c r="A102" i="61"/>
  <c r="B102" i="61"/>
  <c r="C102" i="61"/>
  <c r="D102" i="61"/>
  <c r="E102" i="61"/>
  <c r="F102" i="61"/>
  <c r="A103" i="61"/>
  <c r="B103" i="61"/>
  <c r="C103" i="61"/>
  <c r="D103" i="61"/>
  <c r="E103" i="61"/>
  <c r="F103" i="61"/>
  <c r="A104" i="61"/>
  <c r="B104" i="61"/>
  <c r="C104" i="61"/>
  <c r="D104" i="61"/>
  <c r="E104" i="61"/>
  <c r="F104" i="61"/>
  <c r="A105" i="61"/>
  <c r="B105" i="61"/>
  <c r="C105" i="61"/>
  <c r="D105" i="61"/>
  <c r="E105" i="61"/>
  <c r="F105" i="61"/>
  <c r="A106" i="61"/>
  <c r="B106" i="61"/>
  <c r="C106" i="61"/>
  <c r="D106" i="61"/>
  <c r="E106" i="61"/>
  <c r="F106" i="61"/>
  <c r="A107" i="61"/>
  <c r="B107" i="61"/>
  <c r="C107" i="61"/>
  <c r="D107" i="61"/>
  <c r="E107" i="61"/>
  <c r="F107" i="61"/>
  <c r="A108" i="61"/>
  <c r="B108" i="61"/>
  <c r="C108" i="61"/>
  <c r="D108" i="61"/>
  <c r="E108" i="61"/>
  <c r="F108" i="61"/>
  <c r="A109" i="61"/>
  <c r="B109" i="61"/>
  <c r="C109" i="61"/>
  <c r="D109" i="61"/>
  <c r="E109" i="61"/>
  <c r="F109" i="61"/>
  <c r="A110" i="61"/>
  <c r="B110" i="61"/>
  <c r="C110" i="61"/>
  <c r="D110" i="61"/>
  <c r="E110" i="61"/>
  <c r="F110" i="61"/>
  <c r="A111" i="61"/>
  <c r="B111" i="61"/>
  <c r="C111" i="61"/>
  <c r="D111" i="61"/>
  <c r="E111" i="61"/>
  <c r="F111" i="61"/>
  <c r="A121" i="61"/>
  <c r="B121" i="61"/>
  <c r="C121" i="61"/>
  <c r="D121" i="61"/>
  <c r="E121" i="61"/>
  <c r="F121" i="61"/>
  <c r="A122" i="61"/>
  <c r="B122" i="61"/>
  <c r="C122" i="61"/>
  <c r="D122" i="61"/>
  <c r="E122" i="61"/>
  <c r="F122" i="61"/>
  <c r="A123" i="61"/>
  <c r="B123" i="61"/>
  <c r="C123" i="61"/>
  <c r="D123" i="61"/>
  <c r="E123" i="61"/>
  <c r="F123" i="61"/>
  <c r="A124" i="61"/>
  <c r="B124" i="61"/>
  <c r="C124" i="61"/>
  <c r="D124" i="61"/>
  <c r="E124" i="61"/>
  <c r="F124" i="61"/>
  <c r="A125" i="61"/>
  <c r="B125" i="61"/>
  <c r="C125" i="61"/>
  <c r="D125" i="61"/>
  <c r="E125" i="61"/>
  <c r="F125" i="61"/>
  <c r="A126" i="61"/>
  <c r="B126" i="61"/>
  <c r="C126" i="61"/>
  <c r="D126" i="61"/>
  <c r="E126" i="61"/>
  <c r="F126" i="61"/>
  <c r="A127" i="61"/>
  <c r="B127" i="61"/>
  <c r="C127" i="61"/>
  <c r="D127" i="61"/>
  <c r="E127" i="61"/>
  <c r="F127" i="61"/>
  <c r="A128" i="61"/>
  <c r="B128" i="61"/>
  <c r="C128" i="61"/>
  <c r="D128" i="61"/>
  <c r="E128" i="61"/>
  <c r="F128" i="61"/>
  <c r="N135" i="52"/>
  <c r="G135" i="51" s="1"/>
  <c r="E140" i="51"/>
  <c r="F140" i="51"/>
  <c r="H140" i="51"/>
  <c r="E141" i="51"/>
  <c r="F141" i="51"/>
  <c r="H141" i="51"/>
  <c r="E142" i="51"/>
  <c r="F142" i="51"/>
  <c r="H142" i="51"/>
  <c r="E143" i="51"/>
  <c r="F143" i="51"/>
  <c r="H143" i="51"/>
  <c r="E144" i="51"/>
  <c r="F144" i="51"/>
  <c r="H144" i="51"/>
  <c r="E145" i="51"/>
  <c r="F145" i="51"/>
  <c r="H145" i="51"/>
  <c r="E146" i="51"/>
  <c r="F146" i="51"/>
  <c r="H146" i="51"/>
  <c r="E147" i="51"/>
  <c r="F147" i="51"/>
  <c r="H147" i="51"/>
  <c r="E148" i="51"/>
  <c r="F148" i="51"/>
  <c r="H148" i="51"/>
  <c r="E149" i="51"/>
  <c r="F149" i="51"/>
  <c r="H149" i="51"/>
  <c r="E150" i="51"/>
  <c r="F150" i="51"/>
  <c r="H150" i="51"/>
  <c r="E151" i="51"/>
  <c r="F151" i="51"/>
  <c r="H151" i="51"/>
  <c r="E152" i="51"/>
  <c r="F152" i="51"/>
  <c r="H152" i="51"/>
  <c r="E153" i="51"/>
  <c r="F153" i="51"/>
  <c r="H153" i="51"/>
  <c r="E155" i="51"/>
  <c r="F155" i="51"/>
  <c r="H155" i="51"/>
  <c r="E157" i="51"/>
  <c r="F157" i="51"/>
  <c r="H157" i="51"/>
  <c r="E159" i="51"/>
  <c r="F159" i="51"/>
  <c r="H159" i="51"/>
  <c r="E161" i="51"/>
  <c r="F161" i="51"/>
  <c r="H161" i="51"/>
  <c r="E164" i="51"/>
  <c r="F164" i="51"/>
  <c r="H164" i="51"/>
  <c r="E166" i="51"/>
  <c r="F166" i="51"/>
  <c r="H166" i="51"/>
  <c r="E169" i="51"/>
  <c r="F169" i="51"/>
  <c r="H169" i="51"/>
  <c r="E170" i="51"/>
  <c r="F170" i="51"/>
  <c r="H170" i="51"/>
  <c r="E171" i="51"/>
  <c r="F171" i="51"/>
  <c r="H171" i="51"/>
  <c r="N138" i="52"/>
  <c r="G138" i="51" s="1"/>
  <c r="E135" i="51"/>
  <c r="F135" i="51"/>
  <c r="H135" i="51"/>
  <c r="E136" i="51"/>
  <c r="F136" i="51"/>
  <c r="H136" i="51"/>
  <c r="E137" i="51"/>
  <c r="F137" i="51"/>
  <c r="H137" i="51"/>
  <c r="E138" i="51"/>
  <c r="F138" i="51"/>
  <c r="H138" i="51"/>
  <c r="C134" i="51"/>
  <c r="C135" i="51"/>
  <c r="C136" i="51"/>
  <c r="C137" i="51"/>
  <c r="C138" i="51"/>
  <c r="C140" i="51"/>
  <c r="C141" i="51"/>
  <c r="C142" i="51"/>
  <c r="C143" i="51"/>
  <c r="C144" i="51"/>
  <c r="C145" i="51"/>
  <c r="C146" i="51"/>
  <c r="C147" i="51"/>
  <c r="C148" i="51"/>
  <c r="C149" i="51"/>
  <c r="C150" i="51"/>
  <c r="C151" i="51"/>
  <c r="C152" i="51"/>
  <c r="C153" i="51"/>
  <c r="C155" i="51"/>
  <c r="C157" i="51"/>
  <c r="C159" i="51"/>
  <c r="C161" i="51"/>
  <c r="C164" i="51"/>
  <c r="C166" i="51"/>
  <c r="C169" i="51"/>
  <c r="C171" i="51"/>
  <c r="B5" i="51"/>
  <c r="B6" i="51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5" i="51"/>
  <c r="B157" i="51"/>
  <c r="B159" i="51"/>
  <c r="B161" i="51"/>
  <c r="B164" i="51"/>
  <c r="B166" i="51"/>
  <c r="B169" i="51"/>
  <c r="B170" i="51"/>
  <c r="B171" i="51"/>
  <c r="D140" i="51"/>
  <c r="A140" i="51"/>
  <c r="D138" i="51"/>
  <c r="A138" i="51"/>
  <c r="D137" i="51"/>
  <c r="A137" i="51"/>
  <c r="D136" i="51"/>
  <c r="A136" i="51"/>
  <c r="N137" i="52"/>
  <c r="G137" i="51" s="1"/>
  <c r="N136" i="52"/>
  <c r="G136" i="51" s="1"/>
  <c r="R138" i="52"/>
  <c r="F138" i="52"/>
  <c r="E138" i="52"/>
  <c r="D138" i="52"/>
  <c r="C138" i="52"/>
  <c r="B138" i="52"/>
  <c r="A138" i="52"/>
  <c r="R137" i="52"/>
  <c r="F137" i="52"/>
  <c r="E137" i="52"/>
  <c r="D137" i="52"/>
  <c r="C137" i="52"/>
  <c r="B137" i="52"/>
  <c r="A137" i="52"/>
  <c r="R136" i="52"/>
  <c r="F136" i="52"/>
  <c r="E136" i="52"/>
  <c r="D136" i="52"/>
  <c r="C136" i="52"/>
  <c r="B136" i="52"/>
  <c r="A136" i="52"/>
  <c r="R135" i="52"/>
  <c r="F135" i="52"/>
  <c r="E135" i="52"/>
  <c r="D135" i="52"/>
  <c r="C135" i="52"/>
  <c r="B135" i="52"/>
  <c r="A135" i="52"/>
  <c r="D171" i="51"/>
  <c r="A171" i="51"/>
  <c r="N171" i="52"/>
  <c r="G171" i="51" s="1"/>
  <c r="B4" i="51"/>
  <c r="A170" i="51"/>
  <c r="D170" i="51"/>
  <c r="R170" i="52"/>
  <c r="N170" i="52"/>
  <c r="G170" i="51" s="1"/>
  <c r="F170" i="52"/>
  <c r="E170" i="52"/>
  <c r="D170" i="52"/>
  <c r="C170" i="52"/>
  <c r="B170" i="52"/>
  <c r="A170" i="52"/>
  <c r="AD148" i="48"/>
  <c r="AA149" i="48"/>
  <c r="AA147" i="48"/>
  <c r="AD147" i="48" s="1"/>
  <c r="A149" i="51"/>
  <c r="D149" i="51"/>
  <c r="R149" i="52"/>
  <c r="N149" i="52"/>
  <c r="G149" i="51" s="1"/>
  <c r="F149" i="52"/>
  <c r="E149" i="52"/>
  <c r="D149" i="52"/>
  <c r="C149" i="52"/>
  <c r="B149" i="52"/>
  <c r="A149" i="52"/>
  <c r="F6" i="51"/>
  <c r="A4" i="51"/>
  <c r="C4" i="51"/>
  <c r="D4" i="51"/>
  <c r="E4" i="51"/>
  <c r="F4" i="51"/>
  <c r="H4" i="51"/>
  <c r="A5" i="51"/>
  <c r="C5" i="51"/>
  <c r="D5" i="51"/>
  <c r="E5" i="51"/>
  <c r="F5" i="51"/>
  <c r="H5" i="51"/>
  <c r="A6" i="51"/>
  <c r="C6" i="51"/>
  <c r="D6" i="51"/>
  <c r="E6" i="51"/>
  <c r="H6" i="51"/>
  <c r="A7" i="51"/>
  <c r="C7" i="51"/>
  <c r="D7" i="51"/>
  <c r="E7" i="51"/>
  <c r="F7" i="51"/>
  <c r="H7" i="51"/>
  <c r="A8" i="51"/>
  <c r="C8" i="51"/>
  <c r="D8" i="51"/>
  <c r="E8" i="51"/>
  <c r="F8" i="51"/>
  <c r="H8" i="51"/>
  <c r="A9" i="51"/>
  <c r="C9" i="51"/>
  <c r="D9" i="51"/>
  <c r="E9" i="51"/>
  <c r="F9" i="51"/>
  <c r="H9" i="51"/>
  <c r="A10" i="51"/>
  <c r="C10" i="51"/>
  <c r="D10" i="51"/>
  <c r="E10" i="51"/>
  <c r="F10" i="51"/>
  <c r="H10" i="51"/>
  <c r="A11" i="51"/>
  <c r="C11" i="51"/>
  <c r="D11" i="51"/>
  <c r="E11" i="51"/>
  <c r="F11" i="51"/>
  <c r="H11" i="51"/>
  <c r="A12" i="51"/>
  <c r="C12" i="51"/>
  <c r="D12" i="51"/>
  <c r="E12" i="51"/>
  <c r="F12" i="51"/>
  <c r="H12" i="51"/>
  <c r="A13" i="51"/>
  <c r="C13" i="51"/>
  <c r="D13" i="51"/>
  <c r="E13" i="51"/>
  <c r="F13" i="51"/>
  <c r="H13" i="51"/>
  <c r="A14" i="51"/>
  <c r="C14" i="51"/>
  <c r="D14" i="51"/>
  <c r="E14" i="51"/>
  <c r="F14" i="51"/>
  <c r="H14" i="51"/>
  <c r="A15" i="51"/>
  <c r="C15" i="51"/>
  <c r="D15" i="51"/>
  <c r="E15" i="51"/>
  <c r="F15" i="51"/>
  <c r="H15" i="51"/>
  <c r="A16" i="51"/>
  <c r="C16" i="51"/>
  <c r="D16" i="51"/>
  <c r="E16" i="51"/>
  <c r="F16" i="51"/>
  <c r="H16" i="51"/>
  <c r="A17" i="51"/>
  <c r="C17" i="51"/>
  <c r="D17" i="51"/>
  <c r="E17" i="51"/>
  <c r="F17" i="51"/>
  <c r="H17" i="51"/>
  <c r="A18" i="51"/>
  <c r="C18" i="51"/>
  <c r="D18" i="51"/>
  <c r="E18" i="51"/>
  <c r="F18" i="51"/>
  <c r="H18" i="51"/>
  <c r="A19" i="51"/>
  <c r="C19" i="51"/>
  <c r="D19" i="51"/>
  <c r="E19" i="51"/>
  <c r="F19" i="51"/>
  <c r="H19" i="51"/>
  <c r="A20" i="51"/>
  <c r="C20" i="51"/>
  <c r="D20" i="51"/>
  <c r="E20" i="51"/>
  <c r="F20" i="51"/>
  <c r="H20" i="51"/>
  <c r="A21" i="51"/>
  <c r="C21" i="51"/>
  <c r="D21" i="51"/>
  <c r="E21" i="51"/>
  <c r="F21" i="51"/>
  <c r="H21" i="51"/>
  <c r="A22" i="51"/>
  <c r="C22" i="51"/>
  <c r="D22" i="51"/>
  <c r="E22" i="51"/>
  <c r="F22" i="51"/>
  <c r="H22" i="51"/>
  <c r="A23" i="51"/>
  <c r="C23" i="51"/>
  <c r="D23" i="51"/>
  <c r="E23" i="51"/>
  <c r="F23" i="51"/>
  <c r="H23" i="51"/>
  <c r="A24" i="51"/>
  <c r="C24" i="51"/>
  <c r="D24" i="51"/>
  <c r="E24" i="51"/>
  <c r="F24" i="51"/>
  <c r="H24" i="51"/>
  <c r="A25" i="51"/>
  <c r="C25" i="51"/>
  <c r="D25" i="51"/>
  <c r="E25" i="51"/>
  <c r="F25" i="51"/>
  <c r="H25" i="51"/>
  <c r="A26" i="51"/>
  <c r="C26" i="51"/>
  <c r="D26" i="51"/>
  <c r="E26" i="51"/>
  <c r="F26" i="51"/>
  <c r="H26" i="51"/>
  <c r="A27" i="51"/>
  <c r="C27" i="51"/>
  <c r="D27" i="51"/>
  <c r="E27" i="51"/>
  <c r="F27" i="51"/>
  <c r="H27" i="51"/>
  <c r="A28" i="51"/>
  <c r="C28" i="51"/>
  <c r="D28" i="51"/>
  <c r="E28" i="51"/>
  <c r="F28" i="51"/>
  <c r="H28" i="51"/>
  <c r="A29" i="51"/>
  <c r="C29" i="51"/>
  <c r="D29" i="51"/>
  <c r="E29" i="51"/>
  <c r="F29" i="51"/>
  <c r="H29" i="51"/>
  <c r="A30" i="51"/>
  <c r="C30" i="51"/>
  <c r="D30" i="51"/>
  <c r="E30" i="51"/>
  <c r="F30" i="51"/>
  <c r="H30" i="51"/>
  <c r="A31" i="51"/>
  <c r="C31" i="51"/>
  <c r="D31" i="51"/>
  <c r="E31" i="51"/>
  <c r="F31" i="51"/>
  <c r="H31" i="51"/>
  <c r="A32" i="51"/>
  <c r="C32" i="51"/>
  <c r="D32" i="51"/>
  <c r="E32" i="51"/>
  <c r="F32" i="51"/>
  <c r="H32" i="51"/>
  <c r="A33" i="51"/>
  <c r="C33" i="51"/>
  <c r="D33" i="51"/>
  <c r="E33" i="51"/>
  <c r="F33" i="51"/>
  <c r="H33" i="51"/>
  <c r="A34" i="51"/>
  <c r="C34" i="51"/>
  <c r="D34" i="51"/>
  <c r="E34" i="51"/>
  <c r="F34" i="51"/>
  <c r="H34" i="51"/>
  <c r="A35" i="51"/>
  <c r="C35" i="51"/>
  <c r="D35" i="51"/>
  <c r="E35" i="51"/>
  <c r="F35" i="51"/>
  <c r="H35" i="51"/>
  <c r="A36" i="51"/>
  <c r="C36" i="51"/>
  <c r="D36" i="51"/>
  <c r="E36" i="51"/>
  <c r="F36" i="51"/>
  <c r="H36" i="51"/>
  <c r="A37" i="51"/>
  <c r="C37" i="51"/>
  <c r="D37" i="51"/>
  <c r="E37" i="51"/>
  <c r="F37" i="51"/>
  <c r="H37" i="51"/>
  <c r="A38" i="51"/>
  <c r="C38" i="51"/>
  <c r="D38" i="51"/>
  <c r="E38" i="51"/>
  <c r="F38" i="51"/>
  <c r="H38" i="51"/>
  <c r="A39" i="51"/>
  <c r="C39" i="51"/>
  <c r="D39" i="51"/>
  <c r="E39" i="51"/>
  <c r="F39" i="51"/>
  <c r="H39" i="51"/>
  <c r="A40" i="51"/>
  <c r="C40" i="51"/>
  <c r="D40" i="51"/>
  <c r="E40" i="51"/>
  <c r="F40" i="51"/>
  <c r="H40" i="51"/>
  <c r="A41" i="51"/>
  <c r="C41" i="51"/>
  <c r="D41" i="51"/>
  <c r="E41" i="51"/>
  <c r="F41" i="51"/>
  <c r="H41" i="51"/>
  <c r="A42" i="51"/>
  <c r="C42" i="51"/>
  <c r="D42" i="51"/>
  <c r="E42" i="51"/>
  <c r="F42" i="51"/>
  <c r="H42" i="51"/>
  <c r="A43" i="51"/>
  <c r="C43" i="51"/>
  <c r="D43" i="51"/>
  <c r="E43" i="51"/>
  <c r="F43" i="51"/>
  <c r="H43" i="51"/>
  <c r="A44" i="51"/>
  <c r="C44" i="51"/>
  <c r="D44" i="51"/>
  <c r="E44" i="51"/>
  <c r="F44" i="51"/>
  <c r="H44" i="51"/>
  <c r="A45" i="51"/>
  <c r="C45" i="51"/>
  <c r="D45" i="51"/>
  <c r="E45" i="51"/>
  <c r="F45" i="51"/>
  <c r="H45" i="51"/>
  <c r="A46" i="51"/>
  <c r="C46" i="51"/>
  <c r="D46" i="51"/>
  <c r="E46" i="51"/>
  <c r="F46" i="51"/>
  <c r="H46" i="51"/>
  <c r="A47" i="51"/>
  <c r="C47" i="51"/>
  <c r="D47" i="51"/>
  <c r="E47" i="51"/>
  <c r="F47" i="51"/>
  <c r="H47" i="51"/>
  <c r="A48" i="51"/>
  <c r="C48" i="51"/>
  <c r="D48" i="51"/>
  <c r="E48" i="51"/>
  <c r="F48" i="51"/>
  <c r="H48" i="51"/>
  <c r="A49" i="51"/>
  <c r="C49" i="51"/>
  <c r="D49" i="51"/>
  <c r="E49" i="51"/>
  <c r="F49" i="51"/>
  <c r="H49" i="51"/>
  <c r="A50" i="51"/>
  <c r="C50" i="51"/>
  <c r="D50" i="51"/>
  <c r="E50" i="51"/>
  <c r="F50" i="51"/>
  <c r="H50" i="51"/>
  <c r="A51" i="51"/>
  <c r="C51" i="51"/>
  <c r="D51" i="51"/>
  <c r="E51" i="51"/>
  <c r="F51" i="51"/>
  <c r="H51" i="51"/>
  <c r="A52" i="51"/>
  <c r="C52" i="51"/>
  <c r="D52" i="51"/>
  <c r="E52" i="51"/>
  <c r="F52" i="51"/>
  <c r="H52" i="51"/>
  <c r="A53" i="51"/>
  <c r="C53" i="51"/>
  <c r="D53" i="51"/>
  <c r="E53" i="51"/>
  <c r="F53" i="51"/>
  <c r="H53" i="51"/>
  <c r="A54" i="51"/>
  <c r="C54" i="51"/>
  <c r="D54" i="51"/>
  <c r="E54" i="51"/>
  <c r="F54" i="51"/>
  <c r="H54" i="51"/>
  <c r="A55" i="51"/>
  <c r="C55" i="51"/>
  <c r="D55" i="51"/>
  <c r="E55" i="51"/>
  <c r="F55" i="51"/>
  <c r="H55" i="51"/>
  <c r="A56" i="51"/>
  <c r="C56" i="51"/>
  <c r="D56" i="51"/>
  <c r="E56" i="51"/>
  <c r="F56" i="51"/>
  <c r="H56" i="51"/>
  <c r="A57" i="51"/>
  <c r="C57" i="51"/>
  <c r="D57" i="51"/>
  <c r="E57" i="51"/>
  <c r="F57" i="51"/>
  <c r="H57" i="51"/>
  <c r="A58" i="51"/>
  <c r="C58" i="51"/>
  <c r="D58" i="51"/>
  <c r="E58" i="51"/>
  <c r="F58" i="51"/>
  <c r="H58" i="51"/>
  <c r="A59" i="51"/>
  <c r="C59" i="51"/>
  <c r="D59" i="51"/>
  <c r="E59" i="51"/>
  <c r="F59" i="51"/>
  <c r="H59" i="51"/>
  <c r="A60" i="51"/>
  <c r="C60" i="51"/>
  <c r="D60" i="51"/>
  <c r="E60" i="51"/>
  <c r="F60" i="51"/>
  <c r="H60" i="51"/>
  <c r="A61" i="51"/>
  <c r="C61" i="51"/>
  <c r="D61" i="51"/>
  <c r="E61" i="51"/>
  <c r="F61" i="51"/>
  <c r="H61" i="51"/>
  <c r="A62" i="51"/>
  <c r="C62" i="51"/>
  <c r="D62" i="51"/>
  <c r="E62" i="51"/>
  <c r="F62" i="51"/>
  <c r="H62" i="51"/>
  <c r="A63" i="51"/>
  <c r="C63" i="51"/>
  <c r="D63" i="51"/>
  <c r="E63" i="51"/>
  <c r="F63" i="51"/>
  <c r="H63" i="51"/>
  <c r="A64" i="51"/>
  <c r="C64" i="51"/>
  <c r="D64" i="51"/>
  <c r="E64" i="51"/>
  <c r="F64" i="51"/>
  <c r="H64" i="51"/>
  <c r="A65" i="51"/>
  <c r="C65" i="51"/>
  <c r="D65" i="51"/>
  <c r="E65" i="51"/>
  <c r="F65" i="51"/>
  <c r="H65" i="51"/>
  <c r="A66" i="51"/>
  <c r="C66" i="51"/>
  <c r="D66" i="51"/>
  <c r="E66" i="51"/>
  <c r="F66" i="51"/>
  <c r="H66" i="51"/>
  <c r="A67" i="51"/>
  <c r="C67" i="51"/>
  <c r="D67" i="51"/>
  <c r="E67" i="51"/>
  <c r="F67" i="51"/>
  <c r="H67" i="51"/>
  <c r="A68" i="51"/>
  <c r="C68" i="51"/>
  <c r="D68" i="51"/>
  <c r="E68" i="51"/>
  <c r="F68" i="51"/>
  <c r="H68" i="51"/>
  <c r="A69" i="51"/>
  <c r="C69" i="51"/>
  <c r="D69" i="51"/>
  <c r="E69" i="51"/>
  <c r="F69" i="51"/>
  <c r="H69" i="51"/>
  <c r="A70" i="51"/>
  <c r="C70" i="51"/>
  <c r="D70" i="51"/>
  <c r="E70" i="51"/>
  <c r="F70" i="51"/>
  <c r="H70" i="51"/>
  <c r="A71" i="51"/>
  <c r="C71" i="51"/>
  <c r="D71" i="51"/>
  <c r="E71" i="51"/>
  <c r="F71" i="51"/>
  <c r="H71" i="51"/>
  <c r="A72" i="51"/>
  <c r="C72" i="51"/>
  <c r="D72" i="51"/>
  <c r="E72" i="51"/>
  <c r="F72" i="51"/>
  <c r="H72" i="51"/>
  <c r="A73" i="51"/>
  <c r="C73" i="51"/>
  <c r="D73" i="51"/>
  <c r="E73" i="51"/>
  <c r="F73" i="51"/>
  <c r="H73" i="51"/>
  <c r="A74" i="51"/>
  <c r="C74" i="51"/>
  <c r="D74" i="51"/>
  <c r="E74" i="51"/>
  <c r="F74" i="51"/>
  <c r="H74" i="51"/>
  <c r="A75" i="51"/>
  <c r="C75" i="51"/>
  <c r="D75" i="51"/>
  <c r="E75" i="51"/>
  <c r="F75" i="51"/>
  <c r="H75" i="51"/>
  <c r="A76" i="51"/>
  <c r="C76" i="51"/>
  <c r="D76" i="51"/>
  <c r="E76" i="51"/>
  <c r="F76" i="51"/>
  <c r="H76" i="51"/>
  <c r="A77" i="51"/>
  <c r="C77" i="51"/>
  <c r="D77" i="51"/>
  <c r="E77" i="51"/>
  <c r="F77" i="51"/>
  <c r="H77" i="51"/>
  <c r="A78" i="51"/>
  <c r="C78" i="51"/>
  <c r="D78" i="51"/>
  <c r="E78" i="51"/>
  <c r="F78" i="51"/>
  <c r="H78" i="51"/>
  <c r="A79" i="51"/>
  <c r="C79" i="51"/>
  <c r="D79" i="51"/>
  <c r="E79" i="51"/>
  <c r="F79" i="51"/>
  <c r="H79" i="51"/>
  <c r="A80" i="51"/>
  <c r="C80" i="51"/>
  <c r="D80" i="51"/>
  <c r="E80" i="51"/>
  <c r="F80" i="51"/>
  <c r="H80" i="51"/>
  <c r="A81" i="51"/>
  <c r="C81" i="51"/>
  <c r="D81" i="51"/>
  <c r="E81" i="51"/>
  <c r="F81" i="51"/>
  <c r="H81" i="51"/>
  <c r="A82" i="51"/>
  <c r="C82" i="51"/>
  <c r="D82" i="51"/>
  <c r="E82" i="51"/>
  <c r="F82" i="51"/>
  <c r="H82" i="51"/>
  <c r="A83" i="51"/>
  <c r="C83" i="51"/>
  <c r="D83" i="51"/>
  <c r="E83" i="51"/>
  <c r="F83" i="51"/>
  <c r="H83" i="51"/>
  <c r="A84" i="51"/>
  <c r="C84" i="51"/>
  <c r="D84" i="51"/>
  <c r="E84" i="51"/>
  <c r="F84" i="51"/>
  <c r="H84" i="51"/>
  <c r="A85" i="51"/>
  <c r="C85" i="51"/>
  <c r="D85" i="51"/>
  <c r="E85" i="51"/>
  <c r="F85" i="51"/>
  <c r="H85" i="51"/>
  <c r="A86" i="51"/>
  <c r="C86" i="51"/>
  <c r="D86" i="51"/>
  <c r="E86" i="51"/>
  <c r="F86" i="51"/>
  <c r="H86" i="51"/>
  <c r="A87" i="51"/>
  <c r="C87" i="51"/>
  <c r="D87" i="51"/>
  <c r="E87" i="51"/>
  <c r="F87" i="51"/>
  <c r="H87" i="51"/>
  <c r="A88" i="51"/>
  <c r="C88" i="51"/>
  <c r="D88" i="51"/>
  <c r="E88" i="51"/>
  <c r="F88" i="51"/>
  <c r="H88" i="51"/>
  <c r="A89" i="51"/>
  <c r="C89" i="51"/>
  <c r="D89" i="51"/>
  <c r="E89" i="51"/>
  <c r="F89" i="51"/>
  <c r="H89" i="51"/>
  <c r="A90" i="51"/>
  <c r="C90" i="51"/>
  <c r="D90" i="51"/>
  <c r="E90" i="51"/>
  <c r="F90" i="51"/>
  <c r="H90" i="51"/>
  <c r="A91" i="51"/>
  <c r="C91" i="51"/>
  <c r="D91" i="51"/>
  <c r="E91" i="51"/>
  <c r="F91" i="51"/>
  <c r="H91" i="51"/>
  <c r="A92" i="51"/>
  <c r="C92" i="51"/>
  <c r="D92" i="51"/>
  <c r="E92" i="51"/>
  <c r="F92" i="51"/>
  <c r="H92" i="51"/>
  <c r="A93" i="51"/>
  <c r="C93" i="51"/>
  <c r="D93" i="51"/>
  <c r="E93" i="51"/>
  <c r="F93" i="51"/>
  <c r="H93" i="51"/>
  <c r="A94" i="51"/>
  <c r="C94" i="51"/>
  <c r="D94" i="51"/>
  <c r="E94" i="51"/>
  <c r="F94" i="51"/>
  <c r="H94" i="51"/>
  <c r="A95" i="51"/>
  <c r="C95" i="51"/>
  <c r="D95" i="51"/>
  <c r="E95" i="51"/>
  <c r="F95" i="51"/>
  <c r="H95" i="51"/>
  <c r="A96" i="51"/>
  <c r="C96" i="51"/>
  <c r="D96" i="51"/>
  <c r="E96" i="51"/>
  <c r="F96" i="51"/>
  <c r="H96" i="51"/>
  <c r="A97" i="51"/>
  <c r="C97" i="51"/>
  <c r="D97" i="51"/>
  <c r="E97" i="51"/>
  <c r="F97" i="51"/>
  <c r="H97" i="51"/>
  <c r="A98" i="51"/>
  <c r="C98" i="51"/>
  <c r="D98" i="51"/>
  <c r="E98" i="51"/>
  <c r="F98" i="51"/>
  <c r="H98" i="51"/>
  <c r="A99" i="51"/>
  <c r="C99" i="51"/>
  <c r="D99" i="51"/>
  <c r="E99" i="51"/>
  <c r="F99" i="51"/>
  <c r="H99" i="51"/>
  <c r="A100" i="51"/>
  <c r="C100" i="51"/>
  <c r="D100" i="51"/>
  <c r="E100" i="51"/>
  <c r="F100" i="51"/>
  <c r="H100" i="51"/>
  <c r="A101" i="51"/>
  <c r="C101" i="51"/>
  <c r="D101" i="51"/>
  <c r="E101" i="51"/>
  <c r="F101" i="51"/>
  <c r="H101" i="51"/>
  <c r="A102" i="51"/>
  <c r="C102" i="51"/>
  <c r="D102" i="51"/>
  <c r="E102" i="51"/>
  <c r="F102" i="51"/>
  <c r="H102" i="51"/>
  <c r="A103" i="51"/>
  <c r="C103" i="51"/>
  <c r="D103" i="51"/>
  <c r="E103" i="51"/>
  <c r="F103" i="51"/>
  <c r="H103" i="51"/>
  <c r="A104" i="51"/>
  <c r="C104" i="51"/>
  <c r="D104" i="51"/>
  <c r="E104" i="51"/>
  <c r="F104" i="51"/>
  <c r="H104" i="51"/>
  <c r="A105" i="51"/>
  <c r="C105" i="51"/>
  <c r="D105" i="51"/>
  <c r="E105" i="51"/>
  <c r="F105" i="51"/>
  <c r="H105" i="51"/>
  <c r="A106" i="51"/>
  <c r="C106" i="51"/>
  <c r="D106" i="51"/>
  <c r="E106" i="51"/>
  <c r="F106" i="51"/>
  <c r="H106" i="51"/>
  <c r="A107" i="51"/>
  <c r="C107" i="51"/>
  <c r="D107" i="51"/>
  <c r="E107" i="51"/>
  <c r="F107" i="51"/>
  <c r="H107" i="51"/>
  <c r="A108" i="51"/>
  <c r="C108" i="51"/>
  <c r="D108" i="51"/>
  <c r="E108" i="51"/>
  <c r="F108" i="51"/>
  <c r="H108" i="51"/>
  <c r="A109" i="51"/>
  <c r="C109" i="51"/>
  <c r="D109" i="51"/>
  <c r="E109" i="51"/>
  <c r="F109" i="51"/>
  <c r="H109" i="51"/>
  <c r="A110" i="51"/>
  <c r="C110" i="51"/>
  <c r="D110" i="51"/>
  <c r="E110" i="51"/>
  <c r="F110" i="51"/>
  <c r="H110" i="51"/>
  <c r="A111" i="51"/>
  <c r="C111" i="51"/>
  <c r="D111" i="51"/>
  <c r="E111" i="51"/>
  <c r="F111" i="51"/>
  <c r="H111" i="51"/>
  <c r="A121" i="51"/>
  <c r="C121" i="51"/>
  <c r="D121" i="51"/>
  <c r="E121" i="51"/>
  <c r="F121" i="51"/>
  <c r="H121" i="51"/>
  <c r="A122" i="51"/>
  <c r="C122" i="51"/>
  <c r="D122" i="51"/>
  <c r="E122" i="51"/>
  <c r="F122" i="51"/>
  <c r="H122" i="51"/>
  <c r="A123" i="51"/>
  <c r="C123" i="51"/>
  <c r="D123" i="51"/>
  <c r="E123" i="51"/>
  <c r="F123" i="51"/>
  <c r="H123" i="51"/>
  <c r="A124" i="51"/>
  <c r="C124" i="51"/>
  <c r="D124" i="51"/>
  <c r="E124" i="51"/>
  <c r="F124" i="51"/>
  <c r="H124" i="51"/>
  <c r="A125" i="51"/>
  <c r="C125" i="51"/>
  <c r="D125" i="51"/>
  <c r="E125" i="51"/>
  <c r="F125" i="51"/>
  <c r="H125" i="51"/>
  <c r="A126" i="51"/>
  <c r="C126" i="51"/>
  <c r="D126" i="51"/>
  <c r="E126" i="51"/>
  <c r="F126" i="51"/>
  <c r="H126" i="51"/>
  <c r="A127" i="51"/>
  <c r="C127" i="51"/>
  <c r="D127" i="51"/>
  <c r="E127" i="51"/>
  <c r="F127" i="51"/>
  <c r="H127" i="51"/>
  <c r="A128" i="51"/>
  <c r="C128" i="51"/>
  <c r="D128" i="51"/>
  <c r="E128" i="51"/>
  <c r="F128" i="51"/>
  <c r="H128" i="51"/>
  <c r="A129" i="51"/>
  <c r="C129" i="51"/>
  <c r="D129" i="51"/>
  <c r="E129" i="51"/>
  <c r="F129" i="51"/>
  <c r="H129" i="51"/>
  <c r="A130" i="51"/>
  <c r="C130" i="51"/>
  <c r="D130" i="51"/>
  <c r="E130" i="51"/>
  <c r="F130" i="51"/>
  <c r="H130" i="51"/>
  <c r="A131" i="51"/>
  <c r="C131" i="51"/>
  <c r="D131" i="51"/>
  <c r="E131" i="51"/>
  <c r="F131" i="51"/>
  <c r="H131" i="51"/>
  <c r="A132" i="51"/>
  <c r="C132" i="51"/>
  <c r="D132" i="51"/>
  <c r="E132" i="51"/>
  <c r="F132" i="51"/>
  <c r="H132" i="51"/>
  <c r="A133" i="51"/>
  <c r="C133" i="51"/>
  <c r="D133" i="51"/>
  <c r="E133" i="51"/>
  <c r="F133" i="51"/>
  <c r="H133" i="51"/>
  <c r="A134" i="51"/>
  <c r="D134" i="51"/>
  <c r="E134" i="51"/>
  <c r="F134" i="51"/>
  <c r="H134" i="51"/>
  <c r="A135" i="51"/>
  <c r="D135" i="51"/>
  <c r="A141" i="51"/>
  <c r="D141" i="51"/>
  <c r="A142" i="51"/>
  <c r="D142" i="51"/>
  <c r="A143" i="51"/>
  <c r="D143" i="51"/>
  <c r="A144" i="51"/>
  <c r="D144" i="51"/>
  <c r="A145" i="51"/>
  <c r="D145" i="51"/>
  <c r="A146" i="51"/>
  <c r="D146" i="51"/>
  <c r="A147" i="51"/>
  <c r="D147" i="51"/>
  <c r="A148" i="51"/>
  <c r="D148" i="51"/>
  <c r="A150" i="51"/>
  <c r="D150" i="51"/>
  <c r="A151" i="51"/>
  <c r="D151" i="51"/>
  <c r="A152" i="51"/>
  <c r="D152" i="51"/>
  <c r="A153" i="51"/>
  <c r="D153" i="51"/>
  <c r="A155" i="51"/>
  <c r="D155" i="51"/>
  <c r="A157" i="51"/>
  <c r="D157" i="51"/>
  <c r="A159" i="51"/>
  <c r="D159" i="51"/>
  <c r="A161" i="51"/>
  <c r="D161" i="51"/>
  <c r="A164" i="51"/>
  <c r="D164" i="51"/>
  <c r="A166" i="51"/>
  <c r="D166" i="51"/>
  <c r="A169" i="51"/>
  <c r="D169" i="51"/>
  <c r="L6" i="64"/>
  <c r="K6" i="64"/>
  <c r="F4" i="61"/>
  <c r="E4" i="61"/>
  <c r="C4" i="61"/>
  <c r="B4" i="61"/>
  <c r="A4" i="61"/>
  <c r="N110" i="52"/>
  <c r="G110" i="51" s="1"/>
  <c r="N109" i="52"/>
  <c r="G109" i="51" s="1"/>
  <c r="N108" i="52"/>
  <c r="G108" i="51" s="1"/>
  <c r="A108" i="52"/>
  <c r="B108" i="52"/>
  <c r="C108" i="52"/>
  <c r="D108" i="52"/>
  <c r="E108" i="52"/>
  <c r="F108" i="52"/>
  <c r="A109" i="52"/>
  <c r="B109" i="52"/>
  <c r="C109" i="52"/>
  <c r="D109" i="52"/>
  <c r="E109" i="52"/>
  <c r="F109" i="52"/>
  <c r="A110" i="52"/>
  <c r="B110" i="52"/>
  <c r="C110" i="52"/>
  <c r="D110" i="52"/>
  <c r="E110" i="52"/>
  <c r="F110" i="52"/>
  <c r="R78" i="52"/>
  <c r="N78" i="52"/>
  <c r="G78" i="51" s="1"/>
  <c r="F78" i="52"/>
  <c r="E78" i="52"/>
  <c r="D78" i="52"/>
  <c r="C78" i="52"/>
  <c r="B78" i="52"/>
  <c r="A78" i="52"/>
  <c r="R77" i="52"/>
  <c r="N77" i="52"/>
  <c r="G77" i="51" s="1"/>
  <c r="F77" i="52"/>
  <c r="E77" i="52"/>
  <c r="D77" i="52"/>
  <c r="C77" i="52"/>
  <c r="B77" i="52"/>
  <c r="A77" i="52"/>
  <c r="R76" i="52"/>
  <c r="N76" i="52"/>
  <c r="G76" i="51" s="1"/>
  <c r="F76" i="52"/>
  <c r="E76" i="52"/>
  <c r="D76" i="52"/>
  <c r="C76" i="52"/>
  <c r="B76" i="52"/>
  <c r="A76" i="52"/>
  <c r="R75" i="52"/>
  <c r="N75" i="52"/>
  <c r="G75" i="51" s="1"/>
  <c r="F75" i="52"/>
  <c r="E75" i="52"/>
  <c r="D75" i="52"/>
  <c r="C75" i="52"/>
  <c r="B75" i="52"/>
  <c r="A75" i="52"/>
  <c r="N148" i="52"/>
  <c r="G148" i="51" s="1"/>
  <c r="N147" i="52"/>
  <c r="G147" i="51" s="1"/>
  <c r="A171" i="52"/>
  <c r="B171" i="52"/>
  <c r="C171" i="52"/>
  <c r="D171" i="52"/>
  <c r="E171" i="52"/>
  <c r="F171" i="52"/>
  <c r="E32" i="68" l="1"/>
  <c r="E24" i="68"/>
  <c r="E23" i="68"/>
  <c r="E31" i="68"/>
  <c r="E30" i="68"/>
  <c r="E22" i="68"/>
  <c r="E27" i="68"/>
  <c r="E26" i="68"/>
  <c r="E25" i="68"/>
  <c r="E29" i="68"/>
  <c r="E21" i="68"/>
  <c r="E20" i="68"/>
  <c r="E28" i="68"/>
  <c r="N76" i="61"/>
  <c r="O76" i="61" s="1"/>
  <c r="N90" i="61"/>
  <c r="O90" i="61" s="1"/>
  <c r="N104" i="61"/>
  <c r="O104" i="61" s="1"/>
  <c r="N125" i="61"/>
  <c r="O125" i="61" s="1"/>
  <c r="N83" i="61"/>
  <c r="O83" i="61" s="1"/>
  <c r="N82" i="61"/>
  <c r="O82" i="61" s="1"/>
  <c r="O120" i="61"/>
  <c r="O119" i="61"/>
  <c r="O118" i="61"/>
  <c r="O117" i="61"/>
  <c r="O116" i="61"/>
  <c r="O115" i="61"/>
  <c r="O114" i="61"/>
  <c r="O113" i="61"/>
  <c r="O112" i="61"/>
  <c r="N88" i="61"/>
  <c r="O88" i="61" s="1"/>
  <c r="N92" i="61"/>
  <c r="O92" i="61" s="1"/>
  <c r="N11" i="61"/>
  <c r="O11" i="61" s="1"/>
  <c r="N65" i="61"/>
  <c r="O65" i="61" s="1"/>
  <c r="N69" i="61"/>
  <c r="O69" i="61" s="1"/>
  <c r="N72" i="61"/>
  <c r="O72" i="61" s="1"/>
  <c r="N64" i="61"/>
  <c r="O64" i="61" s="1"/>
  <c r="N86" i="61"/>
  <c r="O86" i="61" s="1"/>
  <c r="N73" i="61"/>
  <c r="O73" i="61" s="1"/>
  <c r="N9" i="61"/>
  <c r="O9" i="61" s="1"/>
  <c r="N51" i="61"/>
  <c r="O51" i="61" s="1"/>
  <c r="N80" i="61"/>
  <c r="O80" i="61" s="1"/>
  <c r="N5" i="61"/>
  <c r="O5" i="61" s="1"/>
  <c r="N19" i="61"/>
  <c r="O19" i="61" s="1"/>
  <c r="N20" i="61"/>
  <c r="O20" i="61" s="1"/>
  <c r="N22" i="61"/>
  <c r="O22" i="61" s="1"/>
  <c r="N23" i="61"/>
  <c r="O23" i="61" s="1"/>
  <c r="N24" i="61"/>
  <c r="O24" i="61" s="1"/>
  <c r="N27" i="61"/>
  <c r="O27" i="61" s="1"/>
  <c r="N28" i="61"/>
  <c r="O28" i="61" s="1"/>
  <c r="N29" i="61"/>
  <c r="O29" i="61" s="1"/>
  <c r="N30" i="61"/>
  <c r="O30" i="61" s="1"/>
  <c r="N31" i="61"/>
  <c r="O31" i="61" s="1"/>
  <c r="N79" i="61"/>
  <c r="O79" i="61" s="1"/>
  <c r="N99" i="61"/>
  <c r="O99" i="61" s="1"/>
  <c r="N100" i="61"/>
  <c r="O100" i="61" s="1"/>
  <c r="N105" i="61"/>
  <c r="O105" i="61" s="1"/>
  <c r="N108" i="61"/>
  <c r="O108" i="61" s="1"/>
  <c r="N109" i="61"/>
  <c r="O109" i="61" s="1"/>
  <c r="N121" i="61"/>
  <c r="O121" i="61" s="1"/>
  <c r="N122" i="61"/>
  <c r="O122" i="61" s="1"/>
  <c r="N127" i="61"/>
  <c r="O127" i="61" s="1"/>
  <c r="N128" i="61"/>
  <c r="O128" i="61" s="1"/>
  <c r="N32" i="61"/>
  <c r="O32" i="61" s="1"/>
  <c r="N33" i="61"/>
  <c r="O33" i="61" s="1"/>
  <c r="N34" i="61"/>
  <c r="O34" i="61" s="1"/>
  <c r="N35" i="61"/>
  <c r="O35" i="61" s="1"/>
  <c r="N36" i="61"/>
  <c r="O36" i="61" s="1"/>
  <c r="N37" i="61"/>
  <c r="O37" i="61" s="1"/>
  <c r="N39" i="61"/>
  <c r="O39" i="61" s="1"/>
  <c r="N40" i="61"/>
  <c r="O40" i="61" s="1"/>
  <c r="N42" i="61"/>
  <c r="O42" i="61" s="1"/>
  <c r="N43" i="61"/>
  <c r="O43" i="61" s="1"/>
  <c r="N44" i="61"/>
  <c r="O44" i="61" s="1"/>
  <c r="N45" i="61"/>
  <c r="O45" i="61" s="1"/>
  <c r="N46" i="61"/>
  <c r="O46" i="61" s="1"/>
  <c r="N47" i="61"/>
  <c r="O47" i="61" s="1"/>
  <c r="N48" i="61"/>
  <c r="O48" i="61" s="1"/>
  <c r="N49" i="61"/>
  <c r="O49" i="61" s="1"/>
  <c r="N50" i="61"/>
  <c r="O50" i="61" s="1"/>
  <c r="N52" i="61"/>
  <c r="O52" i="61" s="1"/>
  <c r="N54" i="61"/>
  <c r="O54" i="61" s="1"/>
  <c r="N55" i="61"/>
  <c r="O55" i="61" s="1"/>
  <c r="N56" i="61"/>
  <c r="O56" i="61" s="1"/>
  <c r="N57" i="61"/>
  <c r="O57" i="61" s="1"/>
  <c r="N58" i="61"/>
  <c r="O58" i="61" s="1"/>
  <c r="N61" i="61"/>
  <c r="O61" i="61" s="1"/>
  <c r="N62" i="61"/>
  <c r="O62" i="61" s="1"/>
  <c r="N81" i="61"/>
  <c r="O81" i="61" s="1"/>
  <c r="N84" i="61"/>
  <c r="O84" i="61" s="1"/>
  <c r="N85" i="61"/>
  <c r="O85" i="61" s="1"/>
  <c r="N87" i="61"/>
  <c r="O87" i="61" s="1"/>
  <c r="N89" i="61"/>
  <c r="O89" i="61" s="1"/>
  <c r="N91" i="61"/>
  <c r="O91" i="61" s="1"/>
  <c r="N93" i="61"/>
  <c r="O93" i="61" s="1"/>
  <c r="N94" i="61"/>
  <c r="O94" i="61" s="1"/>
  <c r="N95" i="61"/>
  <c r="O95" i="61" s="1"/>
  <c r="N96" i="61"/>
  <c r="O96" i="61" s="1"/>
  <c r="N97" i="61"/>
  <c r="O97" i="61" s="1"/>
  <c r="N98" i="61"/>
  <c r="O98" i="61" s="1"/>
  <c r="N101" i="61"/>
  <c r="O101" i="61" s="1"/>
  <c r="N102" i="61"/>
  <c r="O102" i="61" s="1"/>
  <c r="N106" i="61"/>
  <c r="O106" i="61" s="1"/>
  <c r="N111" i="61"/>
  <c r="O111" i="61" s="1"/>
  <c r="N123" i="61"/>
  <c r="O123" i="61" s="1"/>
  <c r="N124" i="61"/>
  <c r="O124" i="61" s="1"/>
  <c r="N126" i="61"/>
  <c r="O126" i="61" s="1"/>
  <c r="K31" i="68"/>
  <c r="K30" i="68"/>
  <c r="J28" i="68"/>
  <c r="G31" i="68"/>
  <c r="J30" i="68"/>
  <c r="K25" i="68"/>
  <c r="F25" i="68"/>
  <c r="H25" i="68"/>
  <c r="G28" i="68"/>
  <c r="G25" i="68"/>
  <c r="K28" i="68"/>
  <c r="J25" i="68"/>
  <c r="F28" i="68"/>
  <c r="H31" i="68"/>
  <c r="I25" i="68"/>
  <c r="I30" i="68"/>
  <c r="H28" i="68"/>
  <c r="G30" i="68"/>
  <c r="I31" i="68"/>
  <c r="H30" i="68"/>
  <c r="J31" i="68"/>
  <c r="I28" i="68"/>
  <c r="F31" i="68"/>
  <c r="F30" i="68"/>
  <c r="N17" i="61"/>
  <c r="N18" i="61"/>
  <c r="N16" i="61"/>
  <c r="N15" i="61"/>
  <c r="O15" i="61" s="1"/>
  <c r="N14" i="61"/>
  <c r="N13" i="61"/>
  <c r="O13" i="61" s="1"/>
  <c r="N12" i="61"/>
  <c r="O12" i="61" s="1"/>
  <c r="N6" i="61"/>
  <c r="O17" i="61"/>
  <c r="O18" i="61" l="1"/>
  <c r="O16" i="61"/>
  <c r="O14" i="61"/>
  <c r="O6" i="61"/>
  <c r="R18" i="52"/>
  <c r="N18" i="52"/>
  <c r="G18" i="51" s="1"/>
  <c r="F18" i="52"/>
  <c r="E18" i="52"/>
  <c r="D18" i="52"/>
  <c r="C18" i="52"/>
  <c r="B18" i="52"/>
  <c r="A18" i="52"/>
  <c r="R14" i="52"/>
  <c r="N14" i="52"/>
  <c r="G14" i="51" s="1"/>
  <c r="F14" i="52"/>
  <c r="E14" i="52"/>
  <c r="D14" i="52"/>
  <c r="C14" i="52"/>
  <c r="B14" i="52"/>
  <c r="A14" i="52"/>
  <c r="R8" i="52"/>
  <c r="N8" i="52"/>
  <c r="G8" i="51" s="1"/>
  <c r="F8" i="52"/>
  <c r="E8" i="52"/>
  <c r="D8" i="52"/>
  <c r="C8" i="52"/>
  <c r="B8" i="52"/>
  <c r="A8" i="52"/>
  <c r="R5" i="52"/>
  <c r="N5" i="52"/>
  <c r="G5" i="51" s="1"/>
  <c r="F5" i="52"/>
  <c r="E5" i="52"/>
  <c r="D5" i="52"/>
  <c r="C5" i="52"/>
  <c r="B5" i="52"/>
  <c r="A5" i="52"/>
  <c r="R4" i="52"/>
  <c r="N4" i="52"/>
  <c r="G4" i="51" s="1"/>
  <c r="F4" i="52"/>
  <c r="E4" i="52"/>
  <c r="D4" i="52"/>
  <c r="C4" i="52"/>
  <c r="B4" i="52"/>
  <c r="A4" i="52"/>
  <c r="R74" i="52"/>
  <c r="N74" i="52"/>
  <c r="G74" i="51" s="1"/>
  <c r="A74" i="52"/>
  <c r="B74" i="52"/>
  <c r="C74" i="52"/>
  <c r="D74" i="52"/>
  <c r="E74" i="52"/>
  <c r="F74" i="52"/>
  <c r="R73" i="52"/>
  <c r="N73" i="52"/>
  <c r="G73" i="51" s="1"/>
  <c r="A73" i="52"/>
  <c r="B73" i="52"/>
  <c r="C73" i="52"/>
  <c r="D73" i="52"/>
  <c r="E73" i="52"/>
  <c r="F73" i="52"/>
  <c r="R72" i="52"/>
  <c r="N72" i="52"/>
  <c r="G72" i="51" s="1"/>
  <c r="A72" i="52"/>
  <c r="B72" i="52"/>
  <c r="C72" i="52"/>
  <c r="D72" i="52"/>
  <c r="E72" i="52"/>
  <c r="F72" i="52"/>
  <c r="R71" i="52"/>
  <c r="N71" i="52"/>
  <c r="G71" i="51" s="1"/>
  <c r="A71" i="52"/>
  <c r="B71" i="52"/>
  <c r="C71" i="52"/>
  <c r="D71" i="52"/>
  <c r="E71" i="52"/>
  <c r="F71" i="52"/>
  <c r="N69" i="52"/>
  <c r="G69" i="51" s="1"/>
  <c r="N70" i="52"/>
  <c r="G70" i="51" s="1"/>
  <c r="N64" i="52"/>
  <c r="G64" i="51" s="1"/>
  <c r="N66" i="52"/>
  <c r="G66" i="51" s="1"/>
  <c r="R70" i="52"/>
  <c r="N68" i="52"/>
  <c r="G68" i="51" s="1"/>
  <c r="N67" i="52"/>
  <c r="G67" i="51" s="1"/>
  <c r="N65" i="52"/>
  <c r="G65" i="51" s="1"/>
  <c r="N63" i="52"/>
  <c r="G63" i="51" s="1"/>
  <c r="A70" i="52"/>
  <c r="B70" i="52"/>
  <c r="C70" i="52"/>
  <c r="D70" i="52"/>
  <c r="E70" i="52"/>
  <c r="F70" i="52"/>
  <c r="R69" i="52"/>
  <c r="A69" i="52"/>
  <c r="B69" i="52"/>
  <c r="C69" i="52"/>
  <c r="D69" i="52"/>
  <c r="E69" i="52"/>
  <c r="F69" i="52"/>
  <c r="R68" i="52"/>
  <c r="A68" i="52"/>
  <c r="B68" i="52"/>
  <c r="C68" i="52"/>
  <c r="D68" i="52"/>
  <c r="E68" i="52"/>
  <c r="F68" i="52"/>
  <c r="N27" i="52"/>
  <c r="G27" i="51" s="1"/>
  <c r="N51" i="52"/>
  <c r="G51" i="51" s="1"/>
  <c r="N50" i="52"/>
  <c r="G50" i="51" s="1"/>
  <c r="A51" i="52"/>
  <c r="B51" i="52"/>
  <c r="C51" i="52"/>
  <c r="D51" i="52"/>
  <c r="E51" i="52"/>
  <c r="F51" i="52"/>
  <c r="N47" i="52"/>
  <c r="G47" i="51" s="1"/>
  <c r="N103" i="52"/>
  <c r="G103" i="51" s="1"/>
  <c r="A103" i="52"/>
  <c r="B103" i="52"/>
  <c r="C103" i="52"/>
  <c r="D103" i="52"/>
  <c r="E103" i="52"/>
  <c r="F103" i="52"/>
  <c r="N102" i="52"/>
  <c r="G102" i="51" s="1"/>
  <c r="N101" i="52"/>
  <c r="G101" i="51" s="1"/>
  <c r="A101" i="52"/>
  <c r="B101" i="52"/>
  <c r="C101" i="52"/>
  <c r="D101" i="52"/>
  <c r="E101" i="52"/>
  <c r="F101" i="52"/>
  <c r="A102" i="52"/>
  <c r="B102" i="52"/>
  <c r="C102" i="52"/>
  <c r="D102" i="52"/>
  <c r="E102" i="52"/>
  <c r="F102" i="52"/>
  <c r="N100" i="52"/>
  <c r="G100" i="51" s="1"/>
  <c r="N99" i="52"/>
  <c r="G99" i="51" s="1"/>
  <c r="A99" i="52"/>
  <c r="B99" i="52"/>
  <c r="C99" i="52"/>
  <c r="D99" i="52"/>
  <c r="E99" i="52"/>
  <c r="F99" i="52"/>
  <c r="A100" i="52"/>
  <c r="B100" i="52"/>
  <c r="C100" i="52"/>
  <c r="D100" i="52"/>
  <c r="E100" i="52"/>
  <c r="F100" i="52"/>
  <c r="N98" i="52"/>
  <c r="G98" i="51" s="1"/>
  <c r="A98" i="52"/>
  <c r="B98" i="52"/>
  <c r="C98" i="52"/>
  <c r="D98" i="52"/>
  <c r="E98" i="52"/>
  <c r="F98" i="52"/>
  <c r="N97" i="52"/>
  <c r="G97" i="51" s="1"/>
  <c r="N96" i="52"/>
  <c r="G96" i="51" s="1"/>
  <c r="A96" i="52"/>
  <c r="B96" i="52"/>
  <c r="C96" i="52"/>
  <c r="D96" i="52"/>
  <c r="E96" i="52"/>
  <c r="F96" i="52"/>
  <c r="A97" i="52"/>
  <c r="B97" i="52"/>
  <c r="C97" i="52"/>
  <c r="D97" i="52"/>
  <c r="E97" i="52"/>
  <c r="F97" i="52"/>
  <c r="N85" i="52"/>
  <c r="G85" i="51" s="1"/>
  <c r="N86" i="52"/>
  <c r="G86" i="51" s="1"/>
  <c r="N87" i="52"/>
  <c r="G87" i="51" s="1"/>
  <c r="N88" i="52"/>
  <c r="G88" i="51" s="1"/>
  <c r="N89" i="52"/>
  <c r="G89" i="51" s="1"/>
  <c r="N90" i="52"/>
  <c r="G90" i="51" s="1"/>
  <c r="N91" i="52"/>
  <c r="G91" i="51" s="1"/>
  <c r="N92" i="52"/>
  <c r="G92" i="51" s="1"/>
  <c r="N93" i="52"/>
  <c r="G93" i="51" s="1"/>
  <c r="N94" i="52"/>
  <c r="G94" i="51" s="1"/>
  <c r="N95" i="52"/>
  <c r="G95" i="51" s="1"/>
  <c r="A85" i="52"/>
  <c r="B85" i="52"/>
  <c r="C85" i="52"/>
  <c r="D85" i="52"/>
  <c r="E85" i="52"/>
  <c r="F85" i="52"/>
  <c r="A86" i="52"/>
  <c r="B86" i="52"/>
  <c r="C86" i="52"/>
  <c r="D86" i="52"/>
  <c r="E86" i="52"/>
  <c r="F86" i="52"/>
  <c r="A87" i="52"/>
  <c r="B87" i="52"/>
  <c r="C87" i="52"/>
  <c r="D87" i="52"/>
  <c r="E87" i="52"/>
  <c r="F87" i="52"/>
  <c r="A88" i="52"/>
  <c r="B88" i="52"/>
  <c r="C88" i="52"/>
  <c r="D88" i="52"/>
  <c r="E88" i="52"/>
  <c r="F88" i="52"/>
  <c r="A89" i="52"/>
  <c r="B89" i="52"/>
  <c r="C89" i="52"/>
  <c r="D89" i="52"/>
  <c r="E89" i="52"/>
  <c r="F89" i="52"/>
  <c r="A90" i="52"/>
  <c r="B90" i="52"/>
  <c r="C90" i="52"/>
  <c r="D90" i="52"/>
  <c r="E90" i="52"/>
  <c r="F90" i="52"/>
  <c r="A91" i="52"/>
  <c r="B91" i="52"/>
  <c r="C91" i="52"/>
  <c r="D91" i="52"/>
  <c r="E91" i="52"/>
  <c r="F91" i="52"/>
  <c r="A92" i="52"/>
  <c r="B92" i="52"/>
  <c r="C92" i="52"/>
  <c r="D92" i="52"/>
  <c r="E92" i="52"/>
  <c r="F92" i="52"/>
  <c r="A93" i="52"/>
  <c r="B93" i="52"/>
  <c r="C93" i="52"/>
  <c r="D93" i="52"/>
  <c r="E93" i="52"/>
  <c r="F93" i="52"/>
  <c r="A94" i="52"/>
  <c r="B94" i="52"/>
  <c r="C94" i="52"/>
  <c r="D94" i="52"/>
  <c r="E94" i="52"/>
  <c r="F94" i="52"/>
  <c r="A95" i="52"/>
  <c r="B95" i="52"/>
  <c r="C95" i="52"/>
  <c r="D95" i="52"/>
  <c r="E95" i="52"/>
  <c r="F95" i="52"/>
  <c r="R79" i="52"/>
  <c r="R80" i="52"/>
  <c r="R81" i="52"/>
  <c r="R82" i="52"/>
  <c r="R83" i="52"/>
  <c r="R84" i="52"/>
  <c r="N84" i="52"/>
  <c r="G84" i="51" s="1"/>
  <c r="B84" i="52"/>
  <c r="A84" i="52"/>
  <c r="C84" i="52"/>
  <c r="D84" i="52"/>
  <c r="E84" i="52"/>
  <c r="F84" i="52"/>
  <c r="N82" i="52"/>
  <c r="G82" i="51" s="1"/>
  <c r="N83" i="52"/>
  <c r="G83" i="51" s="1"/>
  <c r="A82" i="52"/>
  <c r="B82" i="52"/>
  <c r="C82" i="52"/>
  <c r="D82" i="52"/>
  <c r="E82" i="52"/>
  <c r="F82" i="52"/>
  <c r="A83" i="52"/>
  <c r="B83" i="52"/>
  <c r="C83" i="52"/>
  <c r="D83" i="52"/>
  <c r="E83" i="52"/>
  <c r="F83" i="52"/>
  <c r="N81" i="52"/>
  <c r="G81" i="51" s="1"/>
  <c r="N80" i="52"/>
  <c r="G80" i="51" s="1"/>
  <c r="N79" i="52"/>
  <c r="G79" i="51" s="1"/>
  <c r="N52" i="52"/>
  <c r="G52" i="51" s="1"/>
  <c r="A50" i="52"/>
  <c r="B50" i="52"/>
  <c r="C50" i="52"/>
  <c r="D50" i="52"/>
  <c r="E50" i="52"/>
  <c r="F50" i="52"/>
  <c r="A52" i="52"/>
  <c r="B52" i="52"/>
  <c r="C52" i="52"/>
  <c r="D52" i="52"/>
  <c r="E52" i="52"/>
  <c r="F52" i="52"/>
  <c r="R52" i="52"/>
  <c r="A47" i="52"/>
  <c r="B47" i="52"/>
  <c r="C47" i="52"/>
  <c r="D47" i="52"/>
  <c r="E47" i="52"/>
  <c r="F47" i="52"/>
  <c r="D27" i="52"/>
  <c r="E27" i="52"/>
  <c r="F27" i="52"/>
  <c r="A27" i="52"/>
  <c r="B27" i="52"/>
  <c r="C27" i="52"/>
  <c r="R19" i="52"/>
  <c r="R20" i="52"/>
  <c r="R21" i="52"/>
  <c r="R22" i="52"/>
  <c r="R23" i="52"/>
  <c r="R24" i="52"/>
  <c r="R25" i="52"/>
  <c r="R26" i="52"/>
  <c r="R28" i="52"/>
  <c r="R29" i="52"/>
  <c r="R30" i="52"/>
  <c r="R31" i="52"/>
  <c r="R32" i="52"/>
  <c r="R33" i="52"/>
  <c r="R34" i="52"/>
  <c r="R35" i="52"/>
  <c r="R36" i="52"/>
  <c r="R37" i="52"/>
  <c r="R38" i="52"/>
  <c r="R39" i="52"/>
  <c r="R40" i="52"/>
  <c r="R41" i="52"/>
  <c r="R42" i="52"/>
  <c r="R43" i="52"/>
  <c r="R44" i="52"/>
  <c r="R45" i="52"/>
  <c r="R46" i="52"/>
  <c r="R48" i="52"/>
  <c r="R49" i="52"/>
  <c r="R53" i="52"/>
  <c r="R54" i="52"/>
  <c r="R55" i="52"/>
  <c r="R56" i="52"/>
  <c r="R57" i="52"/>
  <c r="R58" i="52"/>
  <c r="R59" i="52"/>
  <c r="R60" i="52"/>
  <c r="R61" i="52"/>
  <c r="R62" i="52"/>
  <c r="R63" i="52"/>
  <c r="R64" i="52"/>
  <c r="R65" i="52"/>
  <c r="R66" i="52"/>
  <c r="R67" i="52"/>
  <c r="R104" i="52"/>
  <c r="R105" i="52"/>
  <c r="R106" i="52"/>
  <c r="R107" i="52"/>
  <c r="R111" i="52"/>
  <c r="R121" i="52"/>
  <c r="R122" i="52"/>
  <c r="R123" i="52"/>
  <c r="R124" i="52"/>
  <c r="R125" i="52"/>
  <c r="R126" i="52"/>
  <c r="R127" i="52"/>
  <c r="R128" i="52"/>
  <c r="R129" i="52"/>
  <c r="R130" i="52"/>
  <c r="R131" i="52"/>
  <c r="R132" i="52"/>
  <c r="R133" i="52"/>
  <c r="R134" i="52"/>
  <c r="R140" i="52"/>
  <c r="R141" i="52"/>
  <c r="R142" i="52"/>
  <c r="R143" i="52"/>
  <c r="R144" i="52"/>
  <c r="R145" i="52"/>
  <c r="R146" i="52"/>
  <c r="R147" i="52"/>
  <c r="R148" i="52"/>
  <c r="R150" i="52"/>
  <c r="R151" i="52"/>
  <c r="R152" i="52"/>
  <c r="R153" i="52"/>
  <c r="R155" i="52"/>
  <c r="R157" i="52"/>
  <c r="R159" i="52"/>
  <c r="R161" i="52"/>
  <c r="R164" i="52"/>
  <c r="R166" i="52"/>
  <c r="R169" i="52"/>
  <c r="R171" i="52"/>
  <c r="N166" i="52"/>
  <c r="G166" i="51" s="1"/>
  <c r="A67" i="52"/>
  <c r="B67" i="52"/>
  <c r="C67" i="52"/>
  <c r="D67" i="52"/>
  <c r="E67" i="52"/>
  <c r="F67" i="52"/>
  <c r="A66" i="52"/>
  <c r="B66" i="52"/>
  <c r="C66" i="52"/>
  <c r="D66" i="52"/>
  <c r="E66" i="52"/>
  <c r="F66" i="52"/>
  <c r="A65" i="52"/>
  <c r="B65" i="52"/>
  <c r="C65" i="52"/>
  <c r="D65" i="52"/>
  <c r="E65" i="52"/>
  <c r="F65" i="52"/>
  <c r="F64" i="52"/>
  <c r="E64" i="52"/>
  <c r="D64" i="52"/>
  <c r="C64" i="52"/>
  <c r="B64" i="52"/>
  <c r="A64" i="52"/>
  <c r="A79" i="52"/>
  <c r="B79" i="52"/>
  <c r="C79" i="52"/>
  <c r="D79" i="52"/>
  <c r="E79" i="52"/>
  <c r="F79" i="52"/>
  <c r="A63" i="52"/>
  <c r="B63" i="52"/>
  <c r="C63" i="52"/>
  <c r="D63" i="52"/>
  <c r="E63" i="52"/>
  <c r="F63" i="52"/>
  <c r="A4" i="64" l="1"/>
  <c r="B4" i="64"/>
  <c r="N19" i="52"/>
  <c r="G19" i="51" s="1"/>
  <c r="N130" i="52"/>
  <c r="G130" i="51" s="1"/>
  <c r="D130" i="52"/>
  <c r="E130" i="52"/>
  <c r="F130" i="52"/>
  <c r="A130" i="52"/>
  <c r="B130" i="52"/>
  <c r="C130" i="52"/>
  <c r="N169" i="52"/>
  <c r="G169" i="51" s="1"/>
  <c r="N164" i="52"/>
  <c r="G164" i="51" s="1"/>
  <c r="A164" i="52"/>
  <c r="B164" i="52"/>
  <c r="C164" i="52"/>
  <c r="D164" i="52"/>
  <c r="E164" i="52"/>
  <c r="F164" i="52"/>
  <c r="N159" i="52"/>
  <c r="G159" i="51" s="1"/>
  <c r="N161" i="52"/>
  <c r="G161" i="51" s="1"/>
  <c r="D161" i="52"/>
  <c r="E161" i="52"/>
  <c r="F161" i="52"/>
  <c r="A161" i="52"/>
  <c r="B161" i="52"/>
  <c r="C161" i="52"/>
  <c r="F159" i="52"/>
  <c r="A159" i="52"/>
  <c r="B159" i="52"/>
  <c r="C159" i="52"/>
  <c r="D159" i="52"/>
  <c r="E159" i="52"/>
  <c r="N157" i="52"/>
  <c r="G157" i="51" s="1"/>
  <c r="D157" i="52"/>
  <c r="E157" i="52"/>
  <c r="F157" i="52"/>
  <c r="A157" i="52"/>
  <c r="B157" i="52"/>
  <c r="C157" i="52"/>
  <c r="N155" i="52"/>
  <c r="G155" i="51" s="1"/>
  <c r="N107" i="52"/>
  <c r="G107" i="51" s="1"/>
  <c r="N106" i="52"/>
  <c r="G106" i="51" s="1"/>
  <c r="N105" i="52"/>
  <c r="G105" i="51" s="1"/>
  <c r="N104" i="52"/>
  <c r="G104" i="51" s="1"/>
  <c r="A104" i="52"/>
  <c r="B104" i="52"/>
  <c r="C104" i="52"/>
  <c r="D104" i="52"/>
  <c r="E104" i="52"/>
  <c r="F104" i="52"/>
  <c r="A105" i="52"/>
  <c r="B105" i="52"/>
  <c r="C105" i="52"/>
  <c r="D105" i="52"/>
  <c r="E105" i="52"/>
  <c r="F105" i="52"/>
  <c r="A106" i="52"/>
  <c r="B106" i="52"/>
  <c r="C106" i="52"/>
  <c r="D106" i="52"/>
  <c r="E106" i="52"/>
  <c r="F106" i="52"/>
  <c r="A107" i="52"/>
  <c r="B107" i="52"/>
  <c r="C107" i="52"/>
  <c r="D107" i="52"/>
  <c r="E107" i="52"/>
  <c r="F107" i="52"/>
  <c r="N53" i="52"/>
  <c r="G53" i="51" s="1"/>
  <c r="N54" i="52"/>
  <c r="G54" i="51" s="1"/>
  <c r="N55" i="52"/>
  <c r="G55" i="51" s="1"/>
  <c r="N56" i="52"/>
  <c r="G56" i="51" s="1"/>
  <c r="N57" i="52"/>
  <c r="G57" i="51" s="1"/>
  <c r="N58" i="52"/>
  <c r="G58" i="51" s="1"/>
  <c r="N59" i="52"/>
  <c r="G59" i="51" s="1"/>
  <c r="N60" i="52"/>
  <c r="G60" i="51" s="1"/>
  <c r="A80" i="52"/>
  <c r="B80" i="52"/>
  <c r="C80" i="52"/>
  <c r="D80" i="52"/>
  <c r="E80" i="52"/>
  <c r="F80" i="52"/>
  <c r="A81" i="52"/>
  <c r="B81" i="52"/>
  <c r="C81" i="52"/>
  <c r="D81" i="52"/>
  <c r="E81" i="52"/>
  <c r="F81" i="52"/>
  <c r="N26" i="52"/>
  <c r="G26" i="51" s="1"/>
  <c r="N28" i="52"/>
  <c r="G28" i="51" s="1"/>
  <c r="N29" i="52"/>
  <c r="G29" i="51" s="1"/>
  <c r="N49" i="52"/>
  <c r="G49" i="51" s="1"/>
  <c r="N48" i="52"/>
  <c r="G48" i="51" s="1"/>
  <c r="N46" i="52"/>
  <c r="G46" i="51" s="1"/>
  <c r="N45" i="52"/>
  <c r="G45" i="51" s="1"/>
  <c r="N44" i="52"/>
  <c r="G44" i="51" s="1"/>
  <c r="N43" i="52"/>
  <c r="G43" i="51" s="1"/>
  <c r="N42" i="52"/>
  <c r="G42" i="51" s="1"/>
  <c r="N41" i="52"/>
  <c r="G41" i="51" s="1"/>
  <c r="N40" i="52"/>
  <c r="G40" i="51" s="1"/>
  <c r="N39" i="52"/>
  <c r="G39" i="51" s="1"/>
  <c r="N36" i="52"/>
  <c r="G36" i="51" s="1"/>
  <c r="N35" i="52"/>
  <c r="G35" i="51" s="1"/>
  <c r="N34" i="52"/>
  <c r="G34" i="51" s="1"/>
  <c r="N33" i="52"/>
  <c r="G33" i="51" s="1"/>
  <c r="N31" i="52"/>
  <c r="G31" i="51" s="1"/>
  <c r="N30" i="52"/>
  <c r="G30" i="51" s="1"/>
  <c r="N22" i="52"/>
  <c r="G22" i="51" s="1"/>
  <c r="N20" i="52"/>
  <c r="G20" i="51" s="1"/>
  <c r="A19" i="52"/>
  <c r="B19" i="52"/>
  <c r="C19" i="52"/>
  <c r="D19" i="52"/>
  <c r="E19" i="52"/>
  <c r="F19" i="52"/>
  <c r="A20" i="52"/>
  <c r="B20" i="52"/>
  <c r="C20" i="52"/>
  <c r="D20" i="52"/>
  <c r="E20" i="52"/>
  <c r="F20" i="52"/>
  <c r="A21" i="52"/>
  <c r="B21" i="52"/>
  <c r="C21" i="52"/>
  <c r="D21" i="52"/>
  <c r="E21" i="52"/>
  <c r="F21" i="52"/>
  <c r="A22" i="52"/>
  <c r="B22" i="52"/>
  <c r="C22" i="52"/>
  <c r="D22" i="52"/>
  <c r="E22" i="52"/>
  <c r="F22" i="52"/>
  <c r="A23" i="52"/>
  <c r="B23" i="52"/>
  <c r="C23" i="52"/>
  <c r="D23" i="52"/>
  <c r="E23" i="52"/>
  <c r="F23" i="52"/>
  <c r="A24" i="52"/>
  <c r="B24" i="52"/>
  <c r="C24" i="52"/>
  <c r="D24" i="52"/>
  <c r="E24" i="52"/>
  <c r="F24" i="52"/>
  <c r="A25" i="52"/>
  <c r="B25" i="52"/>
  <c r="C25" i="52"/>
  <c r="D25" i="52"/>
  <c r="E25" i="52"/>
  <c r="F25" i="52"/>
  <c r="A26" i="52"/>
  <c r="B26" i="52"/>
  <c r="C26" i="52"/>
  <c r="D26" i="52"/>
  <c r="E26" i="52"/>
  <c r="F26" i="52"/>
  <c r="A28" i="52"/>
  <c r="B28" i="52"/>
  <c r="C28" i="52"/>
  <c r="D28" i="52"/>
  <c r="E28" i="52"/>
  <c r="F28" i="52"/>
  <c r="A29" i="52"/>
  <c r="B29" i="52"/>
  <c r="C29" i="52"/>
  <c r="D29" i="52"/>
  <c r="E29" i="52"/>
  <c r="F29" i="52"/>
  <c r="A30" i="52"/>
  <c r="B30" i="52"/>
  <c r="C30" i="52"/>
  <c r="D30" i="52"/>
  <c r="E30" i="52"/>
  <c r="F30" i="52"/>
  <c r="A31" i="52"/>
  <c r="B31" i="52"/>
  <c r="C31" i="52"/>
  <c r="D31" i="52"/>
  <c r="E31" i="52"/>
  <c r="F31" i="52"/>
  <c r="A32" i="52"/>
  <c r="B32" i="52"/>
  <c r="C32" i="52"/>
  <c r="D32" i="52"/>
  <c r="E32" i="52"/>
  <c r="F32" i="52"/>
  <c r="A33" i="52"/>
  <c r="B33" i="52"/>
  <c r="C33" i="52"/>
  <c r="D33" i="52"/>
  <c r="E33" i="52"/>
  <c r="F33" i="52"/>
  <c r="A34" i="52"/>
  <c r="B34" i="52"/>
  <c r="C34" i="52"/>
  <c r="D34" i="52"/>
  <c r="E34" i="52"/>
  <c r="F34" i="52"/>
  <c r="A35" i="52"/>
  <c r="B35" i="52"/>
  <c r="C35" i="52"/>
  <c r="D35" i="52"/>
  <c r="E35" i="52"/>
  <c r="F35" i="52"/>
  <c r="A36" i="52"/>
  <c r="B36" i="52"/>
  <c r="C36" i="52"/>
  <c r="D36" i="52"/>
  <c r="E36" i="52"/>
  <c r="F36" i="52"/>
  <c r="A37" i="52"/>
  <c r="B37" i="52"/>
  <c r="C37" i="52"/>
  <c r="D37" i="52"/>
  <c r="E37" i="52"/>
  <c r="F37" i="52"/>
  <c r="A38" i="52"/>
  <c r="B38" i="52"/>
  <c r="C38" i="52"/>
  <c r="D38" i="52"/>
  <c r="E38" i="52"/>
  <c r="F38" i="52"/>
  <c r="A39" i="52"/>
  <c r="B39" i="52"/>
  <c r="C39" i="52"/>
  <c r="D39" i="52"/>
  <c r="E39" i="52"/>
  <c r="F39" i="52"/>
  <c r="A40" i="52"/>
  <c r="B40" i="52"/>
  <c r="C40" i="52"/>
  <c r="D40" i="52"/>
  <c r="E40" i="52"/>
  <c r="F40" i="52"/>
  <c r="A41" i="52"/>
  <c r="B41" i="52"/>
  <c r="C41" i="52"/>
  <c r="D41" i="52"/>
  <c r="E41" i="52"/>
  <c r="F41" i="52"/>
  <c r="A42" i="52"/>
  <c r="B42" i="52"/>
  <c r="C42" i="52"/>
  <c r="D42" i="52"/>
  <c r="E42" i="52"/>
  <c r="F42" i="52"/>
  <c r="A43" i="52"/>
  <c r="B43" i="52"/>
  <c r="C43" i="52"/>
  <c r="D43" i="52"/>
  <c r="E43" i="52"/>
  <c r="F43" i="52"/>
  <c r="A44" i="52"/>
  <c r="B44" i="52"/>
  <c r="C44" i="52"/>
  <c r="D44" i="52"/>
  <c r="E44" i="52"/>
  <c r="F44" i="52"/>
  <c r="A45" i="52"/>
  <c r="B45" i="52"/>
  <c r="C45" i="52"/>
  <c r="D45" i="52"/>
  <c r="E45" i="52"/>
  <c r="F45" i="52"/>
  <c r="A46" i="52"/>
  <c r="B46" i="52"/>
  <c r="C46" i="52"/>
  <c r="D46" i="52"/>
  <c r="E46" i="52"/>
  <c r="F46" i="52"/>
  <c r="A48" i="52"/>
  <c r="B48" i="52"/>
  <c r="C48" i="52"/>
  <c r="D48" i="52"/>
  <c r="E48" i="52"/>
  <c r="F48" i="52"/>
  <c r="A49" i="52"/>
  <c r="B49" i="52"/>
  <c r="C49" i="52"/>
  <c r="D49" i="52"/>
  <c r="E49" i="52"/>
  <c r="F49" i="52"/>
  <c r="A53" i="52"/>
  <c r="B53" i="52"/>
  <c r="C53" i="52"/>
  <c r="D53" i="52"/>
  <c r="E53" i="52"/>
  <c r="F53" i="52"/>
  <c r="A54" i="52"/>
  <c r="B54" i="52"/>
  <c r="C54" i="52"/>
  <c r="D54" i="52"/>
  <c r="E54" i="52"/>
  <c r="F54" i="52"/>
  <c r="A55" i="52"/>
  <c r="B55" i="52"/>
  <c r="C55" i="52"/>
  <c r="D55" i="52"/>
  <c r="E55" i="52"/>
  <c r="F55" i="52"/>
  <c r="A56" i="52"/>
  <c r="B56" i="52"/>
  <c r="C56" i="52"/>
  <c r="D56" i="52"/>
  <c r="E56" i="52"/>
  <c r="F56" i="52"/>
  <c r="A57" i="52"/>
  <c r="B57" i="52"/>
  <c r="C57" i="52"/>
  <c r="D57" i="52"/>
  <c r="E57" i="52"/>
  <c r="F57" i="52"/>
  <c r="A58" i="52"/>
  <c r="B58" i="52"/>
  <c r="C58" i="52"/>
  <c r="D58" i="52"/>
  <c r="E58" i="52"/>
  <c r="F58" i="52"/>
  <c r="A59" i="52"/>
  <c r="B59" i="52"/>
  <c r="C59" i="52"/>
  <c r="D59" i="52"/>
  <c r="E59" i="52"/>
  <c r="F59" i="52"/>
  <c r="A60" i="52"/>
  <c r="B60" i="52"/>
  <c r="C60" i="52"/>
  <c r="D60" i="52"/>
  <c r="E60" i="52"/>
  <c r="F60" i="52"/>
  <c r="A61" i="52"/>
  <c r="B61" i="52"/>
  <c r="C61" i="52"/>
  <c r="D61" i="52"/>
  <c r="E61" i="52"/>
  <c r="F61" i="52"/>
  <c r="A62" i="52"/>
  <c r="B62" i="52"/>
  <c r="C62" i="52"/>
  <c r="D62" i="52"/>
  <c r="E62" i="52"/>
  <c r="F62" i="52"/>
  <c r="N16" i="52"/>
  <c r="G16" i="51" s="1"/>
  <c r="N17" i="52"/>
  <c r="G17" i="51" s="1"/>
  <c r="N21" i="52"/>
  <c r="G21" i="51" s="1"/>
  <c r="N23" i="52"/>
  <c r="G23" i="51" s="1"/>
  <c r="N24" i="52"/>
  <c r="G24" i="51" s="1"/>
  <c r="N25" i="52"/>
  <c r="G25" i="51" s="1"/>
  <c r="N32" i="52"/>
  <c r="G32" i="51" s="1"/>
  <c r="N37" i="52"/>
  <c r="G37" i="51" s="1"/>
  <c r="N38" i="52"/>
  <c r="G38" i="51" s="1"/>
  <c r="N61" i="52"/>
  <c r="G61" i="51" s="1"/>
  <c r="N62" i="52"/>
  <c r="G62" i="51" s="1"/>
  <c r="N153" i="52"/>
  <c r="G153" i="51" s="1"/>
  <c r="N152" i="52"/>
  <c r="G152" i="51" s="1"/>
  <c r="N151" i="52"/>
  <c r="G151" i="51" s="1"/>
  <c r="N150" i="52"/>
  <c r="G150" i="51" s="1"/>
  <c r="A155" i="52"/>
  <c r="B155" i="52"/>
  <c r="C155" i="52"/>
  <c r="D155" i="52"/>
  <c r="E155" i="52"/>
  <c r="F155" i="52"/>
  <c r="A166" i="52"/>
  <c r="B166" i="52"/>
  <c r="C166" i="52"/>
  <c r="D166" i="52"/>
  <c r="E166" i="52"/>
  <c r="F166" i="52"/>
  <c r="A169" i="52"/>
  <c r="B169" i="52"/>
  <c r="C169" i="52"/>
  <c r="D169" i="52"/>
  <c r="E169" i="52"/>
  <c r="F169" i="52"/>
  <c r="R7" i="52"/>
  <c r="R9" i="52"/>
  <c r="R10" i="52"/>
  <c r="R11" i="52"/>
  <c r="R12" i="52"/>
  <c r="R13" i="52"/>
  <c r="R15" i="52"/>
  <c r="R16" i="52"/>
  <c r="R17" i="52"/>
  <c r="N146" i="52"/>
  <c r="G146" i="51" s="1"/>
  <c r="N145" i="52"/>
  <c r="G145" i="51" s="1"/>
  <c r="N144" i="52"/>
  <c r="G144" i="51" s="1"/>
  <c r="N143" i="52"/>
  <c r="G143" i="51" s="1"/>
  <c r="N142" i="52"/>
  <c r="G142" i="51" s="1"/>
  <c r="A143" i="52"/>
  <c r="B143" i="52"/>
  <c r="C143" i="52"/>
  <c r="D143" i="52"/>
  <c r="E143" i="52"/>
  <c r="F143" i="52"/>
  <c r="A144" i="52"/>
  <c r="B144" i="52"/>
  <c r="C144" i="52"/>
  <c r="D144" i="52"/>
  <c r="E144" i="52"/>
  <c r="F144" i="52"/>
  <c r="A145" i="52"/>
  <c r="B145" i="52"/>
  <c r="C145" i="52"/>
  <c r="D145" i="52"/>
  <c r="E145" i="52"/>
  <c r="F145" i="52"/>
  <c r="A146" i="52"/>
  <c r="B146" i="52"/>
  <c r="C146" i="52"/>
  <c r="D146" i="52"/>
  <c r="E146" i="52"/>
  <c r="F146" i="52"/>
  <c r="N141" i="52"/>
  <c r="G141" i="51" s="1"/>
  <c r="N140" i="52"/>
  <c r="G140" i="51" s="1"/>
  <c r="F140" i="52"/>
  <c r="E140" i="52"/>
  <c r="D140" i="52"/>
  <c r="C140" i="52"/>
  <c r="B140" i="52"/>
  <c r="A140" i="52"/>
  <c r="A150" i="52"/>
  <c r="B150" i="52"/>
  <c r="C150" i="52"/>
  <c r="D150" i="52"/>
  <c r="E150" i="52"/>
  <c r="F150" i="52"/>
  <c r="A151" i="52"/>
  <c r="B151" i="52"/>
  <c r="C151" i="52"/>
  <c r="D151" i="52"/>
  <c r="E151" i="52"/>
  <c r="F151" i="52"/>
  <c r="A152" i="52"/>
  <c r="B152" i="52"/>
  <c r="C152" i="52"/>
  <c r="D152" i="52"/>
  <c r="E152" i="52"/>
  <c r="F152" i="52"/>
  <c r="A153" i="52"/>
  <c r="B153" i="52"/>
  <c r="C153" i="52"/>
  <c r="D153" i="52"/>
  <c r="E153" i="52"/>
  <c r="F153" i="52"/>
  <c r="A142" i="52"/>
  <c r="B142" i="52"/>
  <c r="C142" i="52"/>
  <c r="D142" i="52"/>
  <c r="E142" i="52"/>
  <c r="F142" i="52"/>
  <c r="A147" i="52"/>
  <c r="B147" i="52"/>
  <c r="C147" i="52"/>
  <c r="D147" i="52"/>
  <c r="E147" i="52"/>
  <c r="F147" i="52"/>
  <c r="A148" i="52"/>
  <c r="B148" i="52"/>
  <c r="C148" i="52"/>
  <c r="D148" i="52"/>
  <c r="E148" i="52"/>
  <c r="F148" i="52"/>
  <c r="N127" i="52"/>
  <c r="G127" i="51" s="1"/>
  <c r="F127" i="52"/>
  <c r="E127" i="52"/>
  <c r="D127" i="52"/>
  <c r="C127" i="52"/>
  <c r="B127" i="52"/>
  <c r="A127" i="52"/>
  <c r="A141" i="52"/>
  <c r="B141" i="52"/>
  <c r="C141" i="52"/>
  <c r="D141" i="52"/>
  <c r="E141" i="52"/>
  <c r="F141" i="52"/>
  <c r="N134" i="52"/>
  <c r="G134" i="51" s="1"/>
  <c r="A134" i="52"/>
  <c r="B134" i="52"/>
  <c r="C134" i="52"/>
  <c r="D134" i="52"/>
  <c r="E134" i="52"/>
  <c r="F134" i="52"/>
  <c r="N132" i="52"/>
  <c r="G132" i="51" s="1"/>
  <c r="N133" i="52"/>
  <c r="G133" i="51" s="1"/>
  <c r="A132" i="52"/>
  <c r="B132" i="52"/>
  <c r="C132" i="52"/>
  <c r="D132" i="52"/>
  <c r="E132" i="52"/>
  <c r="F132" i="52"/>
  <c r="A133" i="52"/>
  <c r="B133" i="52"/>
  <c r="C133" i="52"/>
  <c r="D133" i="52"/>
  <c r="E133" i="52"/>
  <c r="F133" i="52"/>
  <c r="N131" i="52"/>
  <c r="G131" i="51" s="1"/>
  <c r="F131" i="52"/>
  <c r="E131" i="52"/>
  <c r="D131" i="52"/>
  <c r="C131" i="52"/>
  <c r="B131" i="52"/>
  <c r="A131" i="52"/>
  <c r="N129" i="52"/>
  <c r="G129" i="51" s="1"/>
  <c r="N128" i="52"/>
  <c r="G128" i="51" s="1"/>
  <c r="C122" i="52"/>
  <c r="C123" i="52"/>
  <c r="C124" i="52"/>
  <c r="C125" i="52"/>
  <c r="C126" i="52"/>
  <c r="C128" i="52"/>
  <c r="C129" i="52"/>
  <c r="C121" i="52"/>
  <c r="C111" i="52"/>
  <c r="R6" i="52"/>
  <c r="B121" i="52"/>
  <c r="A121" i="52"/>
  <c r="F129" i="52"/>
  <c r="E129" i="52"/>
  <c r="D129" i="52"/>
  <c r="B129" i="52"/>
  <c r="A129" i="52"/>
  <c r="F128" i="52"/>
  <c r="E128" i="52"/>
  <c r="D128" i="52"/>
  <c r="B128" i="52"/>
  <c r="A128" i="52"/>
  <c r="AC147" i="48" l="1"/>
  <c r="AC148" i="48"/>
  <c r="N126" i="52"/>
  <c r="G126" i="51" s="1"/>
  <c r="N125" i="52"/>
  <c r="G125" i="51" s="1"/>
  <c r="N124" i="52"/>
  <c r="G124" i="51" s="1"/>
  <c r="AE147" i="48" l="1"/>
  <c r="AE148" i="48" s="1"/>
  <c r="AE149" i="48" s="1"/>
  <c r="A15" i="52" l="1"/>
  <c r="N121" i="52"/>
  <c r="G121" i="51" s="1"/>
  <c r="N123" i="52" l="1"/>
  <c r="G123" i="51" s="1"/>
  <c r="N122" i="52"/>
  <c r="G122" i="51" s="1"/>
  <c r="D121" i="52"/>
  <c r="E121" i="52"/>
  <c r="F121" i="52"/>
  <c r="A111" i="52"/>
  <c r="B111" i="52"/>
  <c r="D111" i="52"/>
  <c r="E111" i="52"/>
  <c r="F111" i="52"/>
  <c r="A122" i="52"/>
  <c r="B122" i="52"/>
  <c r="D122" i="52"/>
  <c r="E122" i="52"/>
  <c r="F122" i="52"/>
  <c r="A123" i="52"/>
  <c r="B123" i="52"/>
  <c r="D123" i="52"/>
  <c r="E123" i="52"/>
  <c r="F123" i="52"/>
  <c r="A124" i="52"/>
  <c r="B124" i="52"/>
  <c r="D124" i="52"/>
  <c r="E124" i="52"/>
  <c r="F124" i="52"/>
  <c r="A125" i="52"/>
  <c r="B125" i="52"/>
  <c r="D125" i="52"/>
  <c r="E125" i="52"/>
  <c r="F125" i="52"/>
  <c r="A126" i="52"/>
  <c r="B126" i="52"/>
  <c r="D126" i="52"/>
  <c r="E126" i="52"/>
  <c r="F126" i="52"/>
  <c r="N111" i="52"/>
  <c r="G111" i="51" s="1"/>
  <c r="B6" i="64" l="1"/>
  <c r="A6" i="64"/>
  <c r="A7" i="52" l="1"/>
  <c r="B7" i="52"/>
  <c r="C7" i="52"/>
  <c r="D7" i="52"/>
  <c r="E7" i="52"/>
  <c r="F7" i="52"/>
  <c r="A9" i="52"/>
  <c r="B9" i="52"/>
  <c r="C9" i="52"/>
  <c r="D9" i="52"/>
  <c r="E9" i="52"/>
  <c r="F9" i="52"/>
  <c r="A10" i="52"/>
  <c r="B10" i="52"/>
  <c r="C10" i="52"/>
  <c r="D10" i="52"/>
  <c r="E10" i="52"/>
  <c r="F10" i="52"/>
  <c r="A11" i="52"/>
  <c r="B11" i="52"/>
  <c r="C11" i="52"/>
  <c r="D11" i="52"/>
  <c r="E11" i="52"/>
  <c r="F11" i="52"/>
  <c r="A12" i="52"/>
  <c r="B12" i="52"/>
  <c r="C12" i="52"/>
  <c r="D12" i="52"/>
  <c r="E12" i="52"/>
  <c r="F12" i="52"/>
  <c r="A13" i="52"/>
  <c r="B13" i="52"/>
  <c r="C13" i="52"/>
  <c r="D13" i="52"/>
  <c r="E13" i="52"/>
  <c r="F13" i="52"/>
  <c r="B15" i="52"/>
  <c r="C15" i="52"/>
  <c r="D15" i="52"/>
  <c r="E15" i="52"/>
  <c r="F15" i="52"/>
  <c r="A16" i="52"/>
  <c r="B16" i="52"/>
  <c r="C16" i="52"/>
  <c r="D16" i="52"/>
  <c r="E16" i="52"/>
  <c r="F16" i="52"/>
  <c r="A17" i="52"/>
  <c r="B17" i="52"/>
  <c r="C17" i="52"/>
  <c r="D17" i="52"/>
  <c r="E17" i="52"/>
  <c r="F17" i="52"/>
  <c r="N7" i="52"/>
  <c r="G7" i="51" s="1"/>
  <c r="N9" i="52"/>
  <c r="G9" i="51" s="1"/>
  <c r="N10" i="52"/>
  <c r="G10" i="51" s="1"/>
  <c r="N11" i="52"/>
  <c r="G11" i="51" s="1"/>
  <c r="N12" i="52"/>
  <c r="G12" i="51" s="1"/>
  <c r="N13" i="52"/>
  <c r="G13" i="51" s="1"/>
  <c r="N15" i="52"/>
  <c r="G15" i="51" s="1"/>
  <c r="L5" i="64" l="1"/>
  <c r="K5" i="64"/>
  <c r="L4" i="64" l="1"/>
  <c r="K4" i="64"/>
  <c r="D4" i="61" l="1"/>
  <c r="K4" i="61"/>
  <c r="L4" i="61"/>
  <c r="M4" i="61"/>
  <c r="N4" i="61" l="1"/>
  <c r="O4" i="61" s="1"/>
  <c r="N6" i="52"/>
  <c r="G6" i="51" s="1"/>
  <c r="A6" i="52"/>
  <c r="B6" i="52"/>
  <c r="C6" i="52"/>
  <c r="D6" i="52"/>
  <c r="E6" i="52"/>
  <c r="F6" i="52"/>
  <c r="B5" i="64" l="1"/>
  <c r="A5" i="64"/>
  <c r="E14" i="68"/>
  <c r="H13" i="68"/>
  <c r="K16" i="68"/>
  <c r="H8" i="68"/>
  <c r="J15" i="68"/>
  <c r="E13" i="68"/>
  <c r="K8" i="68"/>
  <c r="I13" i="68"/>
  <c r="F8" i="68"/>
  <c r="F14" i="68"/>
  <c r="I14" i="68"/>
  <c r="G16" i="68"/>
  <c r="H16" i="68"/>
  <c r="E16" i="68"/>
  <c r="G8" i="68"/>
  <c r="K14" i="68"/>
  <c r="F15" i="68"/>
  <c r="K13" i="68"/>
  <c r="G14" i="68"/>
  <c r="I8" i="68"/>
  <c r="J13" i="68"/>
  <c r="E21" i="58"/>
  <c r="J16" i="68"/>
  <c r="E8" i="68"/>
  <c r="G13" i="68"/>
  <c r="J14" i="68"/>
  <c r="K15" i="68"/>
  <c r="H14" i="68"/>
  <c r="E15" i="68"/>
  <c r="J8" i="68"/>
  <c r="I16" i="68"/>
  <c r="F16" i="68"/>
  <c r="H15" i="68"/>
  <c r="F13" i="68"/>
  <c r="G15" i="68"/>
  <c r="I15" i="68"/>
  <c r="P168" i="51" l="1"/>
  <c r="M168" i="51"/>
  <c r="L168" i="51"/>
  <c r="J168" i="51"/>
  <c r="I168" i="51"/>
  <c r="J163" i="51"/>
  <c r="P167" i="51"/>
  <c r="P162" i="51"/>
  <c r="P165" i="51"/>
  <c r="I158" i="51"/>
  <c r="L160" i="51"/>
  <c r="M158" i="51"/>
  <c r="M156" i="51"/>
  <c r="N154" i="51"/>
  <c r="O167" i="51"/>
  <c r="K167" i="51"/>
  <c r="I163" i="51"/>
  <c r="K163" i="51"/>
  <c r="M162" i="51"/>
  <c r="M160" i="51"/>
  <c r="I156" i="51"/>
  <c r="J154" i="51"/>
  <c r="O154" i="51"/>
  <c r="J167" i="51"/>
  <c r="L162" i="51"/>
  <c r="I154" i="51"/>
  <c r="O168" i="51"/>
  <c r="I165" i="51"/>
  <c r="K165" i="51"/>
  <c r="I162" i="51"/>
  <c r="I160" i="51"/>
  <c r="N160" i="51"/>
  <c r="N158" i="51"/>
  <c r="N156" i="51"/>
  <c r="P154" i="51"/>
  <c r="O163" i="51"/>
  <c r="P158" i="51"/>
  <c r="N167" i="51"/>
  <c r="J160" i="51"/>
  <c r="K156" i="51"/>
  <c r="L165" i="51"/>
  <c r="K162" i="51"/>
  <c r="K158" i="51"/>
  <c r="K168" i="51"/>
  <c r="L167" i="51"/>
  <c r="L163" i="51"/>
  <c r="N163" i="51"/>
  <c r="N162" i="51"/>
  <c r="O160" i="51"/>
  <c r="O158" i="51"/>
  <c r="L154" i="51"/>
  <c r="N168" i="51"/>
  <c r="J165" i="51"/>
  <c r="M163" i="51"/>
  <c r="O162" i="51"/>
  <c r="P160" i="51"/>
  <c r="M154" i="51"/>
  <c r="O165" i="51"/>
  <c r="P156" i="51"/>
  <c r="K160" i="51"/>
  <c r="K154" i="51"/>
  <c r="I167" i="51"/>
  <c r="M167" i="51"/>
  <c r="N165" i="51"/>
  <c r="J162" i="51"/>
  <c r="J158" i="51"/>
  <c r="L158" i="51"/>
  <c r="J156" i="51"/>
  <c r="O156" i="51"/>
  <c r="M165" i="51"/>
  <c r="P163" i="51"/>
  <c r="L156" i="51"/>
  <c r="J139" i="51"/>
  <c r="L139" i="51"/>
  <c r="I139" i="51"/>
  <c r="M139" i="51"/>
  <c r="K139" i="51"/>
  <c r="N139" i="51"/>
  <c r="P139" i="51"/>
  <c r="O139" i="51"/>
  <c r="P119" i="51"/>
  <c r="P115" i="51"/>
  <c r="P117" i="51"/>
  <c r="P116" i="51"/>
  <c r="P114" i="51"/>
  <c r="P118" i="51"/>
  <c r="P113" i="51"/>
  <c r="P120" i="51"/>
  <c r="P112" i="51"/>
  <c r="I141" i="51"/>
  <c r="N6" i="51"/>
  <c r="O118" i="51"/>
  <c r="O120" i="51"/>
  <c r="N120" i="51"/>
  <c r="M120" i="51"/>
  <c r="L120" i="51"/>
  <c r="K120" i="51"/>
  <c r="J120" i="51"/>
  <c r="I120" i="51"/>
  <c r="N119" i="51"/>
  <c r="O119" i="51"/>
  <c r="M119" i="51"/>
  <c r="L119" i="51"/>
  <c r="K119" i="51"/>
  <c r="J119" i="51"/>
  <c r="I119" i="51"/>
  <c r="N118" i="51"/>
  <c r="M118" i="51"/>
  <c r="L118" i="51"/>
  <c r="K118" i="51"/>
  <c r="J118" i="51"/>
  <c r="I118" i="51"/>
  <c r="N117" i="51"/>
  <c r="O117" i="51"/>
  <c r="M117" i="51"/>
  <c r="L117" i="51"/>
  <c r="K117" i="51"/>
  <c r="J117" i="51"/>
  <c r="I117" i="51"/>
  <c r="N116" i="51"/>
  <c r="M116" i="51"/>
  <c r="L116" i="51"/>
  <c r="K116" i="51"/>
  <c r="J116" i="51"/>
  <c r="I116" i="51"/>
  <c r="O116" i="51"/>
  <c r="J115" i="51"/>
  <c r="N115" i="51"/>
  <c r="M115" i="51"/>
  <c r="L115" i="51"/>
  <c r="K115" i="51"/>
  <c r="I115" i="51"/>
  <c r="O115" i="51"/>
  <c r="O114" i="51"/>
  <c r="N114" i="51"/>
  <c r="M114" i="51"/>
  <c r="L114" i="51"/>
  <c r="K114" i="51"/>
  <c r="J114" i="51"/>
  <c r="I114" i="51"/>
  <c r="N113" i="51"/>
  <c r="L113" i="51"/>
  <c r="J113" i="51"/>
  <c r="O113" i="51"/>
  <c r="M113" i="51"/>
  <c r="K113" i="51"/>
  <c r="I113" i="51"/>
  <c r="O112" i="51"/>
  <c r="K112" i="51"/>
  <c r="N112" i="51"/>
  <c r="M112" i="51"/>
  <c r="L112" i="51"/>
  <c r="J112" i="51"/>
  <c r="I112" i="51"/>
  <c r="M147" i="51"/>
  <c r="K147" i="51"/>
  <c r="P147" i="51"/>
  <c r="O147" i="51"/>
  <c r="N147" i="51"/>
  <c r="L147" i="51"/>
  <c r="I147" i="51"/>
  <c r="J147" i="51"/>
  <c r="J148" i="51"/>
  <c r="M148" i="51"/>
  <c r="K148" i="51"/>
  <c r="P148" i="51"/>
  <c r="N148" i="51"/>
  <c r="L148" i="51"/>
  <c r="I148" i="51"/>
  <c r="O148" i="51"/>
  <c r="L149" i="51"/>
  <c r="J149" i="51"/>
  <c r="K149" i="51"/>
  <c r="N149" i="51"/>
  <c r="O149" i="51"/>
  <c r="M149" i="51"/>
  <c r="O170" i="51"/>
  <c r="J170" i="51"/>
  <c r="M170" i="51"/>
  <c r="K170" i="51"/>
  <c r="L170" i="51"/>
  <c r="N170" i="51"/>
  <c r="O171" i="51"/>
  <c r="K32" i="68" s="1"/>
  <c r="N171" i="51"/>
  <c r="J32" i="68" s="1"/>
  <c r="J171" i="51"/>
  <c r="F32" i="68" s="1"/>
  <c r="P171" i="51"/>
  <c r="M171" i="51"/>
  <c r="I32" i="68" s="1"/>
  <c r="K171" i="51"/>
  <c r="G32" i="68" s="1"/>
  <c r="I171" i="51"/>
  <c r="L171" i="51"/>
  <c r="H32" i="68" s="1"/>
  <c r="O166" i="51"/>
  <c r="P166" i="51"/>
  <c r="J166" i="51"/>
  <c r="M166" i="51"/>
  <c r="K166" i="51"/>
  <c r="I166" i="51"/>
  <c r="N166" i="51"/>
  <c r="L166" i="51"/>
  <c r="P169" i="51"/>
  <c r="N169" i="51"/>
  <c r="L169" i="51"/>
  <c r="J169" i="51"/>
  <c r="I169" i="51"/>
  <c r="M169" i="51"/>
  <c r="K169" i="51"/>
  <c r="O169" i="51"/>
  <c r="N164" i="51"/>
  <c r="P164" i="51"/>
  <c r="K164" i="51"/>
  <c r="L164" i="51"/>
  <c r="O164" i="51"/>
  <c r="I164" i="51"/>
  <c r="M164" i="51"/>
  <c r="J164" i="51"/>
  <c r="K159" i="51"/>
  <c r="J159" i="51"/>
  <c r="I159" i="51"/>
  <c r="M159" i="51"/>
  <c r="O159" i="51"/>
  <c r="L159" i="51"/>
  <c r="N159" i="51"/>
  <c r="P159" i="51"/>
  <c r="P161" i="51"/>
  <c r="I161" i="51"/>
  <c r="J161" i="51"/>
  <c r="N161" i="51"/>
  <c r="L161" i="51"/>
  <c r="M161" i="51"/>
  <c r="N157" i="51"/>
  <c r="P157" i="51"/>
  <c r="I157" i="51"/>
  <c r="M157" i="51"/>
  <c r="N155" i="51"/>
  <c r="O155" i="51"/>
  <c r="L155" i="51"/>
  <c r="J155" i="51"/>
  <c r="L153" i="51"/>
  <c r="J153" i="51"/>
  <c r="O153" i="51"/>
  <c r="N153" i="51"/>
  <c r="O152" i="51"/>
  <c r="M152" i="51"/>
  <c r="K152" i="51"/>
  <c r="I152" i="51"/>
  <c r="M151" i="51"/>
  <c r="L151" i="51"/>
  <c r="J151" i="51"/>
  <c r="I151" i="51"/>
  <c r="P150" i="51"/>
  <c r="N150" i="51"/>
  <c r="L150" i="51"/>
  <c r="I150" i="51"/>
  <c r="O146" i="51"/>
  <c r="K146" i="51"/>
  <c r="N146" i="51"/>
  <c r="I146" i="51"/>
  <c r="P145" i="51"/>
  <c r="O145" i="51"/>
  <c r="M145" i="51"/>
  <c r="I145" i="51"/>
  <c r="O144" i="51"/>
  <c r="K144" i="51"/>
  <c r="N144" i="51"/>
  <c r="P144" i="51"/>
  <c r="P143" i="51"/>
  <c r="O143" i="51"/>
  <c r="N143" i="51"/>
  <c r="M143" i="51"/>
  <c r="L143" i="51"/>
  <c r="K143" i="51"/>
  <c r="J143" i="51"/>
  <c r="I143" i="51"/>
  <c r="O142" i="51"/>
  <c r="N142" i="51"/>
  <c r="P142" i="51"/>
  <c r="L142" i="51"/>
  <c r="M142" i="51"/>
  <c r="K142" i="51"/>
  <c r="I142" i="51"/>
  <c r="J142" i="51"/>
  <c r="O141" i="51"/>
  <c r="J141" i="51"/>
  <c r="K141" i="51"/>
  <c r="L141" i="51"/>
  <c r="M141" i="51"/>
  <c r="N141" i="51"/>
  <c r="P141" i="51"/>
  <c r="K140" i="51"/>
  <c r="I140" i="51"/>
  <c r="O140" i="51"/>
  <c r="J140" i="51"/>
  <c r="P140" i="51"/>
  <c r="L140" i="51"/>
  <c r="N140" i="51"/>
  <c r="M140" i="51"/>
  <c r="K161" i="51"/>
  <c r="O161" i="51"/>
  <c r="L157" i="51"/>
  <c r="O157" i="51"/>
  <c r="J157" i="51"/>
  <c r="K157" i="51"/>
  <c r="P155" i="51"/>
  <c r="K155" i="51"/>
  <c r="M155" i="51"/>
  <c r="I155" i="51"/>
  <c r="K153" i="51"/>
  <c r="I153" i="51"/>
  <c r="M153" i="51"/>
  <c r="P153" i="51"/>
  <c r="N152" i="51"/>
  <c r="P152" i="51"/>
  <c r="L152" i="51"/>
  <c r="J152" i="51"/>
  <c r="P151" i="51"/>
  <c r="K151" i="51"/>
  <c r="O151" i="51"/>
  <c r="N151" i="51"/>
  <c r="O150" i="51"/>
  <c r="K150" i="51"/>
  <c r="M150" i="51"/>
  <c r="J150" i="51"/>
  <c r="P146" i="51"/>
  <c r="J146" i="51"/>
  <c r="M146" i="51"/>
  <c r="L146" i="51"/>
  <c r="N145" i="51"/>
  <c r="K145" i="51"/>
  <c r="L145" i="51"/>
  <c r="J145" i="51"/>
  <c r="M144" i="51"/>
  <c r="L144" i="51"/>
  <c r="J144" i="51"/>
  <c r="I144" i="51"/>
  <c r="P170" i="51"/>
  <c r="I170" i="51"/>
  <c r="J135" i="51"/>
  <c r="O135" i="51"/>
  <c r="L136" i="51"/>
  <c r="I137" i="51"/>
  <c r="N137" i="51"/>
  <c r="K135" i="51"/>
  <c r="N135" i="51"/>
  <c r="J136" i="51"/>
  <c r="O136" i="51"/>
  <c r="M137" i="51"/>
  <c r="L135" i="51"/>
  <c r="P135" i="51"/>
  <c r="K136" i="51"/>
  <c r="P136" i="51"/>
  <c r="L137" i="51"/>
  <c r="I135" i="51"/>
  <c r="M135" i="51"/>
  <c r="I136" i="51"/>
  <c r="M136" i="51"/>
  <c r="N136" i="51"/>
  <c r="J137" i="51"/>
  <c r="K137" i="51"/>
  <c r="O137" i="51"/>
  <c r="P137" i="51"/>
  <c r="I138" i="51"/>
  <c r="L138" i="51"/>
  <c r="O138" i="51"/>
  <c r="J138" i="51"/>
  <c r="K138" i="51"/>
  <c r="M138" i="51"/>
  <c r="N138" i="51"/>
  <c r="P138" i="51"/>
  <c r="P4" i="51"/>
  <c r="M6" i="51"/>
  <c r="O6" i="51"/>
  <c r="N78" i="51"/>
  <c r="I109" i="51"/>
  <c r="J76" i="51"/>
  <c r="I77" i="51"/>
  <c r="K75" i="51"/>
  <c r="J75" i="51"/>
  <c r="I75" i="51"/>
  <c r="N109" i="51"/>
  <c r="J109" i="51"/>
  <c r="L76" i="51"/>
  <c r="O77" i="51"/>
  <c r="J77" i="51"/>
  <c r="O108" i="51"/>
  <c r="P78" i="51"/>
  <c r="L78" i="51"/>
  <c r="I78" i="51"/>
  <c r="O75" i="51"/>
  <c r="L75" i="51"/>
  <c r="M109" i="51"/>
  <c r="O109" i="51"/>
  <c r="I76" i="51"/>
  <c r="N76" i="51"/>
  <c r="L77" i="51"/>
  <c r="P77" i="51"/>
  <c r="L110" i="51"/>
  <c r="O110" i="51"/>
  <c r="J110" i="51"/>
  <c r="N110" i="51"/>
  <c r="M110" i="51"/>
  <c r="K110" i="51"/>
  <c r="L108" i="51"/>
  <c r="N108" i="51"/>
  <c r="P108" i="51"/>
  <c r="J108" i="51"/>
  <c r="M108" i="51"/>
  <c r="K108" i="51"/>
  <c r="I108" i="51"/>
  <c r="O78" i="51"/>
  <c r="M78" i="51"/>
  <c r="K78" i="51"/>
  <c r="J78" i="51"/>
  <c r="P76" i="51"/>
  <c r="O76" i="51"/>
  <c r="P75" i="51"/>
  <c r="N75" i="51"/>
  <c r="M75" i="51"/>
  <c r="L109" i="51"/>
  <c r="K109" i="51"/>
  <c r="P109" i="51"/>
  <c r="M76" i="51"/>
  <c r="K76" i="51"/>
  <c r="N77" i="51"/>
  <c r="M77" i="51"/>
  <c r="K77" i="51"/>
  <c r="L18" i="51"/>
  <c r="O14" i="51"/>
  <c r="K14" i="51"/>
  <c r="M8" i="51"/>
  <c r="L5" i="51"/>
  <c r="O5" i="51"/>
  <c r="I4" i="51"/>
  <c r="K4" i="51"/>
  <c r="P74" i="51"/>
  <c r="K74" i="51"/>
  <c r="O73" i="51"/>
  <c r="O72" i="51"/>
  <c r="J72" i="51"/>
  <c r="O71" i="51"/>
  <c r="I69" i="51"/>
  <c r="O69" i="51"/>
  <c r="J70" i="51"/>
  <c r="I64" i="51"/>
  <c r="P68" i="51"/>
  <c r="L67" i="51"/>
  <c r="N66" i="51"/>
  <c r="O65" i="51"/>
  <c r="J65" i="51"/>
  <c r="M63" i="51"/>
  <c r="K27" i="51"/>
  <c r="N51" i="51"/>
  <c r="P50" i="51"/>
  <c r="K50" i="51"/>
  <c r="O47" i="51"/>
  <c r="O103" i="51"/>
  <c r="P103" i="51"/>
  <c r="K102" i="51"/>
  <c r="J101" i="51"/>
  <c r="O85" i="51"/>
  <c r="I86" i="51"/>
  <c r="P87" i="51"/>
  <c r="I87" i="51"/>
  <c r="O88" i="51"/>
  <c r="N89" i="51"/>
  <c r="P90" i="51"/>
  <c r="N91" i="51"/>
  <c r="O92" i="51"/>
  <c r="I93" i="51"/>
  <c r="I94" i="51"/>
  <c r="K94" i="51"/>
  <c r="I95" i="51"/>
  <c r="P84" i="51"/>
  <c r="M82" i="51"/>
  <c r="N81" i="51"/>
  <c r="N80" i="51"/>
  <c r="J79" i="51"/>
  <c r="J52" i="51"/>
  <c r="M64" i="51"/>
  <c r="L64" i="51"/>
  <c r="K64" i="51"/>
  <c r="N68" i="51"/>
  <c r="L68" i="51"/>
  <c r="M68" i="51"/>
  <c r="J68" i="51"/>
  <c r="I68" i="51"/>
  <c r="K68" i="51"/>
  <c r="P67" i="51"/>
  <c r="J67" i="51"/>
  <c r="L66" i="51"/>
  <c r="N65" i="51"/>
  <c r="I65" i="51"/>
  <c r="L63" i="51"/>
  <c r="O27" i="51"/>
  <c r="L51" i="51"/>
  <c r="O50" i="51"/>
  <c r="J47" i="51"/>
  <c r="L47" i="51"/>
  <c r="N103" i="51"/>
  <c r="N102" i="51"/>
  <c r="O101" i="51"/>
  <c r="P101" i="51"/>
  <c r="L85" i="51"/>
  <c r="O86" i="51"/>
  <c r="N87" i="51"/>
  <c r="I88" i="51"/>
  <c r="P88" i="51"/>
  <c r="M89" i="51"/>
  <c r="O90" i="51"/>
  <c r="M91" i="51"/>
  <c r="M92" i="51"/>
  <c r="K93" i="51"/>
  <c r="J94" i="51"/>
  <c r="P95" i="51"/>
  <c r="J95" i="51"/>
  <c r="N84" i="51"/>
  <c r="N82" i="51"/>
  <c r="N83" i="51"/>
  <c r="O81" i="51"/>
  <c r="M80" i="51"/>
  <c r="P79" i="51"/>
  <c r="M52" i="51"/>
  <c r="N101" i="51"/>
  <c r="L101" i="51"/>
  <c r="P100" i="51"/>
  <c r="N100" i="51"/>
  <c r="L100" i="51"/>
  <c r="J100" i="51"/>
  <c r="I100" i="51"/>
  <c r="O100" i="51"/>
  <c r="M100" i="51"/>
  <c r="K100" i="51"/>
  <c r="J99" i="51"/>
  <c r="P99" i="51"/>
  <c r="O99" i="51"/>
  <c r="N99" i="51"/>
  <c r="M99" i="51"/>
  <c r="L99" i="51"/>
  <c r="K99" i="51"/>
  <c r="I99" i="51"/>
  <c r="N98" i="51"/>
  <c r="P98" i="51"/>
  <c r="O98" i="51"/>
  <c r="M98" i="51"/>
  <c r="L98" i="51"/>
  <c r="K98" i="51"/>
  <c r="J98" i="51"/>
  <c r="I98" i="51"/>
  <c r="P97" i="51"/>
  <c r="N97" i="51"/>
  <c r="K97" i="51"/>
  <c r="O97" i="51"/>
  <c r="M97" i="51"/>
  <c r="L97" i="51"/>
  <c r="J97" i="51"/>
  <c r="I97" i="51"/>
  <c r="L96" i="51"/>
  <c r="K96" i="51"/>
  <c r="I96" i="51"/>
  <c r="J96" i="51"/>
  <c r="P96" i="51"/>
  <c r="O96" i="51"/>
  <c r="M85" i="51"/>
  <c r="P86" i="51"/>
  <c r="O87" i="51"/>
  <c r="J88" i="51"/>
  <c r="L89" i="51"/>
  <c r="O89" i="51"/>
  <c r="M90" i="51"/>
  <c r="K91" i="51"/>
  <c r="L92" i="51"/>
  <c r="P93" i="51"/>
  <c r="N94" i="51"/>
  <c r="M95" i="51"/>
  <c r="M84" i="51"/>
  <c r="I82" i="51"/>
  <c r="K82" i="51"/>
  <c r="L81" i="51"/>
  <c r="L80" i="51"/>
  <c r="O79" i="51"/>
  <c r="K52" i="51"/>
  <c r="L52" i="51"/>
  <c r="O18" i="51"/>
  <c r="M18" i="51"/>
  <c r="K18" i="51"/>
  <c r="J18" i="51"/>
  <c r="I18" i="51"/>
  <c r="P14" i="51"/>
  <c r="N14" i="51"/>
  <c r="M14" i="51"/>
  <c r="J14" i="51"/>
  <c r="I14" i="51"/>
  <c r="O8" i="51"/>
  <c r="K5" i="51"/>
  <c r="I5" i="51"/>
  <c r="E18" i="68" s="1"/>
  <c r="P5" i="51"/>
  <c r="N5" i="51"/>
  <c r="O4" i="51"/>
  <c r="L4" i="51"/>
  <c r="J4" i="51"/>
  <c r="J74" i="51"/>
  <c r="O74" i="51"/>
  <c r="M74" i="51"/>
  <c r="I73" i="51"/>
  <c r="J73" i="51"/>
  <c r="L73" i="51"/>
  <c r="N73" i="51"/>
  <c r="N72" i="51"/>
  <c r="M72" i="51"/>
  <c r="I72" i="51"/>
  <c r="J71" i="51"/>
  <c r="N71" i="51"/>
  <c r="M71" i="51"/>
  <c r="J69" i="51"/>
  <c r="K69" i="51"/>
  <c r="P69" i="51"/>
  <c r="N69" i="51"/>
  <c r="L70" i="51"/>
  <c r="P70" i="51"/>
  <c r="M70" i="51"/>
  <c r="J64" i="51"/>
  <c r="P64" i="51"/>
  <c r="O68" i="51"/>
  <c r="O67" i="51"/>
  <c r="K67" i="51"/>
  <c r="I67" i="51"/>
  <c r="M66" i="51"/>
  <c r="K66" i="51"/>
  <c r="P65" i="51"/>
  <c r="M65" i="51"/>
  <c r="K65" i="51"/>
  <c r="P63" i="51"/>
  <c r="N63" i="51"/>
  <c r="K63" i="51"/>
  <c r="I63" i="51"/>
  <c r="N27" i="51"/>
  <c r="L27" i="51"/>
  <c r="J27" i="51"/>
  <c r="O51" i="51"/>
  <c r="M51" i="51"/>
  <c r="J51" i="51"/>
  <c r="M50" i="51"/>
  <c r="L50" i="51"/>
  <c r="I50" i="51"/>
  <c r="N47" i="51"/>
  <c r="K47" i="51"/>
  <c r="M103" i="51"/>
  <c r="L103" i="51"/>
  <c r="P102" i="51"/>
  <c r="M102" i="51"/>
  <c r="J102" i="51"/>
  <c r="M101" i="51"/>
  <c r="I101" i="51"/>
  <c r="N96" i="51"/>
  <c r="N85" i="51"/>
  <c r="J85" i="51"/>
  <c r="J86" i="51"/>
  <c r="M86" i="51"/>
  <c r="K86" i="51"/>
  <c r="M87" i="51"/>
  <c r="J87" i="51"/>
  <c r="K88" i="51"/>
  <c r="M88" i="51"/>
  <c r="I89" i="51"/>
  <c r="P89" i="51"/>
  <c r="L90" i="51"/>
  <c r="N90" i="51"/>
  <c r="P91" i="51"/>
  <c r="L91" i="51"/>
  <c r="I91" i="51"/>
  <c r="N92" i="51"/>
  <c r="J92" i="51"/>
  <c r="J93" i="51"/>
  <c r="O93" i="51"/>
  <c r="M93" i="51"/>
  <c r="O94" i="51"/>
  <c r="L94" i="51"/>
  <c r="O95" i="51"/>
  <c r="K95" i="51"/>
  <c r="I84" i="51"/>
  <c r="L84" i="51"/>
  <c r="O84" i="51"/>
  <c r="P82" i="51"/>
  <c r="L82" i="51"/>
  <c r="M83" i="51"/>
  <c r="J83" i="51"/>
  <c r="K83" i="51"/>
  <c r="M81" i="51"/>
  <c r="K81" i="51"/>
  <c r="O80" i="51"/>
  <c r="K80" i="51"/>
  <c r="I79" i="51"/>
  <c r="N79" i="51"/>
  <c r="L79" i="51"/>
  <c r="N52" i="51"/>
  <c r="N18" i="51"/>
  <c r="L14" i="51"/>
  <c r="N8" i="51"/>
  <c r="J5" i="51"/>
  <c r="M5" i="51"/>
  <c r="M4" i="51"/>
  <c r="I74" i="51"/>
  <c r="L74" i="51"/>
  <c r="K73" i="51"/>
  <c r="P73" i="51"/>
  <c r="L72" i="51"/>
  <c r="I71" i="51"/>
  <c r="L71" i="51"/>
  <c r="M69" i="51"/>
  <c r="K70" i="51"/>
  <c r="O70" i="51"/>
  <c r="O64" i="51"/>
  <c r="N67" i="51"/>
  <c r="P66" i="51"/>
  <c r="J66" i="51"/>
  <c r="L65" i="51"/>
  <c r="O63" i="51"/>
  <c r="J63" i="51"/>
  <c r="M27" i="51"/>
  <c r="K51" i="51"/>
  <c r="N50" i="51"/>
  <c r="J50" i="51"/>
  <c r="M47" i="51"/>
  <c r="J103" i="51"/>
  <c r="O102" i="51"/>
  <c r="I102" i="51"/>
  <c r="M96" i="51"/>
  <c r="K85" i="51"/>
  <c r="N86" i="51"/>
  <c r="L87" i="51"/>
  <c r="L88" i="51"/>
  <c r="J89" i="51"/>
  <c r="I90" i="51"/>
  <c r="K90" i="51"/>
  <c r="J91" i="51"/>
  <c r="K92" i="51"/>
  <c r="L93" i="51"/>
  <c r="P94" i="51"/>
  <c r="N95" i="51"/>
  <c r="K84" i="51"/>
  <c r="J82" i="51"/>
  <c r="O83" i="51"/>
  <c r="I81" i="51"/>
  <c r="J81" i="51"/>
  <c r="J80" i="51"/>
  <c r="M79" i="51"/>
  <c r="O52" i="51"/>
  <c r="P18" i="51"/>
  <c r="N4" i="51"/>
  <c r="N74" i="51"/>
  <c r="M73" i="51"/>
  <c r="P72" i="51"/>
  <c r="K72" i="51"/>
  <c r="P71" i="51"/>
  <c r="K71" i="51"/>
  <c r="L69" i="51"/>
  <c r="I70" i="51"/>
  <c r="N70" i="51"/>
  <c r="N64" i="51"/>
  <c r="M67" i="51"/>
  <c r="O66" i="51"/>
  <c r="I66" i="51"/>
  <c r="I103" i="51"/>
  <c r="K103" i="51"/>
  <c r="L102" i="51"/>
  <c r="K101" i="51"/>
  <c r="P85" i="51"/>
  <c r="I85" i="51"/>
  <c r="L86" i="51"/>
  <c r="K87" i="51"/>
  <c r="N88" i="51"/>
  <c r="K89" i="51"/>
  <c r="J90" i="51"/>
  <c r="O91" i="51"/>
  <c r="P92" i="51"/>
  <c r="I92" i="51"/>
  <c r="N93" i="51"/>
  <c r="M94" i="51"/>
  <c r="L95" i="51"/>
  <c r="J84" i="51"/>
  <c r="O82" i="51"/>
  <c r="L83" i="51"/>
  <c r="P81" i="51"/>
  <c r="P80" i="51"/>
  <c r="I80" i="51"/>
  <c r="K79" i="51"/>
  <c r="P130" i="51"/>
  <c r="O107" i="51"/>
  <c r="K107" i="51"/>
  <c r="I107" i="51"/>
  <c r="N107" i="51"/>
  <c r="P107" i="51"/>
  <c r="M107" i="51"/>
  <c r="J107" i="51"/>
  <c r="L107" i="51"/>
  <c r="N106" i="51"/>
  <c r="P106" i="51"/>
  <c r="O106" i="51"/>
  <c r="L106" i="51"/>
  <c r="M106" i="51"/>
  <c r="K106" i="51"/>
  <c r="J106" i="51"/>
  <c r="I106" i="51"/>
  <c r="O105" i="51"/>
  <c r="M105" i="51"/>
  <c r="P105" i="51"/>
  <c r="N105" i="51"/>
  <c r="L105" i="51"/>
  <c r="K105" i="51"/>
  <c r="J105" i="51"/>
  <c r="I105" i="51"/>
  <c r="O104" i="51"/>
  <c r="P104" i="51"/>
  <c r="M104" i="51"/>
  <c r="I104" i="51"/>
  <c r="N104" i="51"/>
  <c r="L104" i="51"/>
  <c r="K104" i="51"/>
  <c r="J104" i="51"/>
  <c r="J53" i="51"/>
  <c r="K53" i="51"/>
  <c r="O53" i="51"/>
  <c r="N53" i="51"/>
  <c r="M53" i="51"/>
  <c r="L53" i="51"/>
  <c r="J54" i="51"/>
  <c r="O54" i="51"/>
  <c r="N54" i="51"/>
  <c r="M54" i="51"/>
  <c r="L54" i="51"/>
  <c r="K54" i="51"/>
  <c r="O55" i="51"/>
  <c r="N55" i="51"/>
  <c r="M55" i="51"/>
  <c r="L55" i="51"/>
  <c r="K55" i="51"/>
  <c r="J55" i="51"/>
  <c r="O56" i="51"/>
  <c r="N56" i="51"/>
  <c r="L132" i="51"/>
  <c r="I132" i="51"/>
  <c r="M133" i="51"/>
  <c r="J133" i="51"/>
  <c r="N131" i="51"/>
  <c r="J23" i="68" s="1"/>
  <c r="J131" i="51"/>
  <c r="F23" i="68" s="1"/>
  <c r="J129" i="51"/>
  <c r="K128" i="51"/>
  <c r="O128" i="51"/>
  <c r="N19" i="51"/>
  <c r="O130" i="51"/>
  <c r="J130" i="51"/>
  <c r="M56" i="51"/>
  <c r="L56" i="51"/>
  <c r="K56" i="51"/>
  <c r="J56" i="51"/>
  <c r="O57" i="51"/>
  <c r="N57" i="51"/>
  <c r="M57" i="51"/>
  <c r="L57" i="51"/>
  <c r="K57" i="51"/>
  <c r="J57" i="51"/>
  <c r="O58" i="51"/>
  <c r="N58" i="51"/>
  <c r="M58" i="51"/>
  <c r="L58" i="51"/>
  <c r="K58" i="51"/>
  <c r="J58" i="51"/>
  <c r="O59" i="51"/>
  <c r="N59" i="51"/>
  <c r="M59" i="51"/>
  <c r="L59" i="51"/>
  <c r="K59" i="51"/>
  <c r="J59" i="51"/>
  <c r="O60" i="51"/>
  <c r="N60" i="51"/>
  <c r="M60" i="51"/>
  <c r="L60" i="51"/>
  <c r="K60" i="51"/>
  <c r="J60" i="51"/>
  <c r="P26" i="51"/>
  <c r="O26" i="51"/>
  <c r="N26" i="51"/>
  <c r="M26" i="51"/>
  <c r="L26" i="51"/>
  <c r="K26" i="51"/>
  <c r="J26" i="51"/>
  <c r="I26" i="51"/>
  <c r="O28" i="51"/>
  <c r="N28" i="51"/>
  <c r="M28" i="51"/>
  <c r="L28" i="51"/>
  <c r="M44" i="51"/>
  <c r="K44" i="51"/>
  <c r="M17" i="51"/>
  <c r="I12" i="68" s="1"/>
  <c r="I11" i="68" s="1"/>
  <c r="M21" i="51"/>
  <c r="J21" i="51"/>
  <c r="O23" i="51"/>
  <c r="L23" i="51"/>
  <c r="N24" i="51"/>
  <c r="K24" i="51"/>
  <c r="O25" i="51"/>
  <c r="L25" i="51"/>
  <c r="M32" i="51"/>
  <c r="J32" i="51"/>
  <c r="O37" i="51"/>
  <c r="K37" i="51"/>
  <c r="M38" i="51"/>
  <c r="J38" i="51"/>
  <c r="O61" i="51"/>
  <c r="L61" i="51"/>
  <c r="P62" i="51"/>
  <c r="L62" i="51"/>
  <c r="L127" i="51"/>
  <c r="P127" i="51"/>
  <c r="M127" i="51"/>
  <c r="N134" i="51"/>
  <c r="K134" i="51"/>
  <c r="I134" i="51"/>
  <c r="N132" i="51"/>
  <c r="K132" i="51"/>
  <c r="O133" i="51"/>
  <c r="K133" i="51"/>
  <c r="O131" i="51"/>
  <c r="K23" i="68" s="1"/>
  <c r="K131" i="51"/>
  <c r="G23" i="68" s="1"/>
  <c r="I129" i="51"/>
  <c r="K129" i="51"/>
  <c r="N128" i="51"/>
  <c r="L19" i="51"/>
  <c r="K130" i="51"/>
  <c r="K28" i="51"/>
  <c r="J28" i="51"/>
  <c r="O29" i="51"/>
  <c r="N29" i="51"/>
  <c r="M29" i="51"/>
  <c r="L29" i="51"/>
  <c r="K29" i="51"/>
  <c r="J29" i="51"/>
  <c r="P49" i="51"/>
  <c r="O49" i="51"/>
  <c r="N49" i="51"/>
  <c r="M49" i="51"/>
  <c r="L49" i="51"/>
  <c r="K49" i="51"/>
  <c r="J49" i="51"/>
  <c r="I49" i="51"/>
  <c r="O48" i="51"/>
  <c r="N48" i="51"/>
  <c r="M48" i="51"/>
  <c r="L48" i="51"/>
  <c r="K48" i="51"/>
  <c r="J48" i="51"/>
  <c r="P46" i="51"/>
  <c r="N46" i="51"/>
  <c r="O46" i="51"/>
  <c r="M46" i="51"/>
  <c r="L46" i="51"/>
  <c r="K46" i="51"/>
  <c r="J46" i="51"/>
  <c r="I46" i="51"/>
  <c r="J45" i="51"/>
  <c r="K45" i="51"/>
  <c r="O45" i="51"/>
  <c r="N45" i="51"/>
  <c r="M45" i="51"/>
  <c r="L45" i="51"/>
  <c r="P44" i="51"/>
  <c r="O44" i="51"/>
  <c r="N44" i="51"/>
  <c r="L44" i="51"/>
  <c r="L16" i="51"/>
  <c r="L17" i="51"/>
  <c r="H12" i="68" s="1"/>
  <c r="H11" i="68" s="1"/>
  <c r="L21" i="51"/>
  <c r="M23" i="51"/>
  <c r="K23" i="51"/>
  <c r="M24" i="51"/>
  <c r="J24" i="51"/>
  <c r="M25" i="51"/>
  <c r="J25" i="51"/>
  <c r="O32" i="51"/>
  <c r="L32" i="51"/>
  <c r="N37" i="51"/>
  <c r="L37" i="51"/>
  <c r="N38" i="51"/>
  <c r="K38" i="51"/>
  <c r="P61" i="51"/>
  <c r="N61" i="51"/>
  <c r="K61" i="51"/>
  <c r="O62" i="51"/>
  <c r="K62" i="51"/>
  <c r="N133" i="51"/>
  <c r="I133" i="51"/>
  <c r="M131" i="51"/>
  <c r="I23" i="68" s="1"/>
  <c r="I131" i="51"/>
  <c r="L129" i="51"/>
  <c r="I128" i="51"/>
  <c r="P128" i="51"/>
  <c r="O19" i="51"/>
  <c r="K19" i="51"/>
  <c r="L130" i="51"/>
  <c r="J44" i="51"/>
  <c r="I44" i="51"/>
  <c r="N43" i="51"/>
  <c r="O43" i="51"/>
  <c r="M43" i="51"/>
  <c r="L43" i="51"/>
  <c r="K43" i="51"/>
  <c r="J43" i="51"/>
  <c r="O42" i="51"/>
  <c r="N42" i="51"/>
  <c r="M42" i="51"/>
  <c r="L42" i="51"/>
  <c r="K42" i="51"/>
  <c r="J42" i="51"/>
  <c r="O41" i="51"/>
  <c r="N41" i="51"/>
  <c r="M41" i="51"/>
  <c r="L41" i="51"/>
  <c r="K41" i="51"/>
  <c r="J41" i="51"/>
  <c r="N40" i="51"/>
  <c r="K40" i="51"/>
  <c r="O40" i="51"/>
  <c r="M40" i="51"/>
  <c r="L40" i="51"/>
  <c r="J40" i="51"/>
  <c r="O39" i="51"/>
  <c r="N39" i="51"/>
  <c r="M39" i="51"/>
  <c r="L39" i="51"/>
  <c r="K39" i="51"/>
  <c r="J39" i="51"/>
  <c r="O36" i="51"/>
  <c r="N36" i="51"/>
  <c r="M36" i="51"/>
  <c r="L36" i="51"/>
  <c r="K36" i="51"/>
  <c r="J36" i="51"/>
  <c r="N16" i="51"/>
  <c r="O17" i="51"/>
  <c r="K12" i="68" s="1"/>
  <c r="K11" i="68" s="1"/>
  <c r="K17" i="51"/>
  <c r="O21" i="51"/>
  <c r="K21" i="51"/>
  <c r="M62" i="51"/>
  <c r="I62" i="51"/>
  <c r="J127" i="51"/>
  <c r="N127" i="51"/>
  <c r="P134" i="51"/>
  <c r="M134" i="51"/>
  <c r="P132" i="51"/>
  <c r="P129" i="51"/>
  <c r="O129" i="51"/>
  <c r="J128" i="51"/>
  <c r="M128" i="51"/>
  <c r="M19" i="51"/>
  <c r="M130" i="51"/>
  <c r="O35" i="51"/>
  <c r="N35" i="51"/>
  <c r="M35" i="51"/>
  <c r="L35" i="51"/>
  <c r="K35" i="51"/>
  <c r="J35" i="51"/>
  <c r="O34" i="51"/>
  <c r="N34" i="51"/>
  <c r="M34" i="51"/>
  <c r="L34" i="51"/>
  <c r="K34" i="51"/>
  <c r="J34" i="51"/>
  <c r="O33" i="51"/>
  <c r="N33" i="51"/>
  <c r="M33" i="51"/>
  <c r="L33" i="51"/>
  <c r="K33" i="51"/>
  <c r="J33" i="51"/>
  <c r="O31" i="51"/>
  <c r="N31" i="51"/>
  <c r="M31" i="51"/>
  <c r="L31" i="51"/>
  <c r="K31" i="51"/>
  <c r="J31" i="51"/>
  <c r="O30" i="51"/>
  <c r="N30" i="51"/>
  <c r="M30" i="51"/>
  <c r="L30" i="51"/>
  <c r="K30" i="51"/>
  <c r="J30" i="51"/>
  <c r="J22" i="51"/>
  <c r="M22" i="51"/>
  <c r="L22" i="51"/>
  <c r="N22" i="51"/>
  <c r="K22" i="51"/>
  <c r="O22" i="51"/>
  <c r="O20" i="51"/>
  <c r="N20" i="51"/>
  <c r="M20" i="51"/>
  <c r="L20" i="51"/>
  <c r="K20" i="51"/>
  <c r="J20" i="51"/>
  <c r="O16" i="51"/>
  <c r="M16" i="51"/>
  <c r="N17" i="51"/>
  <c r="J12" i="68" s="1"/>
  <c r="J11" i="68" s="1"/>
  <c r="J17" i="51"/>
  <c r="N21" i="51"/>
  <c r="N23" i="51"/>
  <c r="J23" i="51"/>
  <c r="O24" i="51"/>
  <c r="L24" i="51"/>
  <c r="N25" i="51"/>
  <c r="K25" i="51"/>
  <c r="N32" i="51"/>
  <c r="K32" i="51"/>
  <c r="M37" i="51"/>
  <c r="J37" i="51"/>
  <c r="O38" i="51"/>
  <c r="L38" i="51"/>
  <c r="I61" i="51"/>
  <c r="M61" i="51"/>
  <c r="J61" i="51"/>
  <c r="N62" i="51"/>
  <c r="J62" i="51"/>
  <c r="I127" i="51"/>
  <c r="K127" i="51"/>
  <c r="O127" i="51"/>
  <c r="O134" i="51"/>
  <c r="L134" i="51"/>
  <c r="J134" i="51"/>
  <c r="O132" i="51"/>
  <c r="M132" i="51"/>
  <c r="J132" i="51"/>
  <c r="P133" i="51"/>
  <c r="L133" i="51"/>
  <c r="P131" i="51"/>
  <c r="L131" i="51"/>
  <c r="H23" i="68" s="1"/>
  <c r="M129" i="51"/>
  <c r="N129" i="51"/>
  <c r="L128" i="51"/>
  <c r="J19" i="51"/>
  <c r="N130" i="51"/>
  <c r="I130" i="51"/>
  <c r="I125" i="51"/>
  <c r="O125" i="51"/>
  <c r="M125" i="51"/>
  <c r="J125" i="51"/>
  <c r="P124" i="51"/>
  <c r="O124" i="51"/>
  <c r="N124" i="51"/>
  <c r="I124" i="51"/>
  <c r="J124" i="51"/>
  <c r="K124" i="51"/>
  <c r="L124" i="51"/>
  <c r="M124" i="51"/>
  <c r="O126" i="51"/>
  <c r="J126" i="51"/>
  <c r="L126" i="51"/>
  <c r="I126" i="51"/>
  <c r="N126" i="51"/>
  <c r="K126" i="51"/>
  <c r="P126" i="51"/>
  <c r="M126" i="51"/>
  <c r="L125" i="51"/>
  <c r="P125" i="51"/>
  <c r="N125" i="51"/>
  <c r="K125" i="51"/>
  <c r="I121" i="51"/>
  <c r="L121" i="51"/>
  <c r="J121" i="51"/>
  <c r="O121" i="51"/>
  <c r="M121" i="51"/>
  <c r="K121" i="51"/>
  <c r="N121" i="51"/>
  <c r="P121" i="51"/>
  <c r="M123" i="51"/>
  <c r="I123" i="51"/>
  <c r="N123" i="51"/>
  <c r="N122" i="51"/>
  <c r="O122" i="51"/>
  <c r="P123" i="51"/>
  <c r="K123" i="51"/>
  <c r="O123" i="51"/>
  <c r="L123" i="51"/>
  <c r="J123" i="51"/>
  <c r="J122" i="51"/>
  <c r="P122" i="51"/>
  <c r="L122" i="51"/>
  <c r="I122" i="51"/>
  <c r="M122" i="51"/>
  <c r="K122" i="51"/>
  <c r="K111" i="51"/>
  <c r="N111" i="51"/>
  <c r="I111" i="51"/>
  <c r="L111" i="51"/>
  <c r="M111" i="51"/>
  <c r="J111" i="51"/>
  <c r="O111" i="51"/>
  <c r="P111" i="51"/>
  <c r="M7" i="51"/>
  <c r="O10" i="51"/>
  <c r="M11" i="51"/>
  <c r="O9" i="51"/>
  <c r="N9" i="51"/>
  <c r="M9" i="51"/>
  <c r="O12" i="51"/>
  <c r="N12" i="51"/>
  <c r="M12" i="51"/>
  <c r="L12" i="51"/>
  <c r="M10" i="51"/>
  <c r="N11" i="51"/>
  <c r="O13" i="51"/>
  <c r="N13" i="51"/>
  <c r="M13" i="51"/>
  <c r="O15" i="51"/>
  <c r="N15" i="51"/>
  <c r="M15" i="51"/>
  <c r="L15" i="51"/>
  <c r="N7" i="51"/>
  <c r="N10" i="51"/>
  <c r="O11" i="51"/>
  <c r="O7" i="51"/>
  <c r="D8" i="68"/>
  <c r="D13" i="68"/>
  <c r="D28" i="68"/>
  <c r="D25" i="68"/>
  <c r="D15" i="68"/>
  <c r="D31" i="68"/>
  <c r="D30" i="68"/>
  <c r="D14" i="68"/>
  <c r="D16" i="68"/>
  <c r="G6" i="68" l="1"/>
  <c r="G10" i="68"/>
  <c r="E6" i="68"/>
  <c r="E10" i="68"/>
  <c r="F6" i="68"/>
  <c r="F10" i="68"/>
  <c r="H6" i="68"/>
  <c r="H10" i="68"/>
  <c r="K6" i="68"/>
  <c r="K10" i="68"/>
  <c r="J6" i="68"/>
  <c r="J10" i="68"/>
  <c r="I6" i="68"/>
  <c r="I10" i="68"/>
  <c r="K7" i="68"/>
  <c r="J7" i="68"/>
  <c r="I7" i="68"/>
  <c r="F20" i="68"/>
  <c r="I20" i="68"/>
  <c r="J20" i="68"/>
  <c r="Z148" i="48"/>
  <c r="Z147" i="48"/>
  <c r="K27" i="68"/>
  <c r="K29" i="68"/>
  <c r="G29" i="68"/>
  <c r="I29" i="68"/>
  <c r="F29" i="68"/>
  <c r="H27" i="68"/>
  <c r="G27" i="68"/>
  <c r="J29" i="68"/>
  <c r="F27" i="68"/>
  <c r="J27" i="68"/>
  <c r="H29" i="68"/>
  <c r="I27" i="68"/>
  <c r="H24" i="68"/>
  <c r="H20" i="68"/>
  <c r="G20" i="68"/>
  <c r="G21" i="68"/>
  <c r="J21" i="68"/>
  <c r="F21" i="68"/>
  <c r="K21" i="68"/>
  <c r="G22" i="68"/>
  <c r="I21" i="68"/>
  <c r="H21" i="68"/>
  <c r="K26" i="68"/>
  <c r="H26" i="68"/>
  <c r="F26" i="68"/>
  <c r="K24" i="68"/>
  <c r="H22" i="68"/>
  <c r="K20" i="68"/>
  <c r="F18" i="68"/>
  <c r="H18" i="68"/>
  <c r="G18" i="68"/>
  <c r="K19" i="68"/>
  <c r="I19" i="68"/>
  <c r="J19" i="68"/>
  <c r="K22" i="68"/>
  <c r="J26" i="68"/>
  <c r="G26" i="68"/>
  <c r="J24" i="68"/>
  <c r="G24" i="68"/>
  <c r="J22" i="68"/>
  <c r="K18" i="68"/>
  <c r="I24" i="68"/>
  <c r="I26" i="68"/>
  <c r="F22" i="68"/>
  <c r="I22" i="68"/>
  <c r="F24" i="68"/>
  <c r="I18" i="68"/>
  <c r="J18" i="68"/>
  <c r="I9" i="68"/>
  <c r="D4" i="64"/>
  <c r="J9" i="68"/>
  <c r="K9" i="68"/>
  <c r="D23" i="68"/>
  <c r="D32" i="68"/>
  <c r="I4" i="58"/>
  <c r="C21" i="58"/>
  <c r="G4" i="58"/>
  <c r="H4" i="58"/>
  <c r="I11" i="58"/>
  <c r="I10" i="58"/>
  <c r="G11" i="58"/>
  <c r="G10" i="58"/>
  <c r="H11" i="58"/>
  <c r="H10" i="58"/>
  <c r="F11" i="58"/>
  <c r="F10" i="58"/>
  <c r="I5" i="68" l="1"/>
  <c r="D6" i="68"/>
  <c r="D10" i="68"/>
  <c r="K5" i="68"/>
  <c r="J5" i="68"/>
  <c r="D29" i="68"/>
  <c r="AB147" i="48"/>
  <c r="AB148" i="48" s="1"/>
  <c r="AB149" i="48" s="1"/>
  <c r="I149" i="51" s="1"/>
  <c r="D27" i="68" s="1"/>
  <c r="I17" i="68"/>
  <c r="I33" i="68" s="1"/>
  <c r="D26" i="68"/>
  <c r="D22" i="68"/>
  <c r="D24" i="68"/>
  <c r="K17" i="68"/>
  <c r="K33" i="68" s="1"/>
  <c r="D21" i="68"/>
  <c r="J17" i="68"/>
  <c r="J33" i="68" l="1"/>
  <c r="P149" i="51"/>
  <c r="B44" i="53" l="1"/>
  <c r="L8" i="51" l="1"/>
  <c r="L9" i="51"/>
  <c r="L10" i="51"/>
  <c r="L11" i="51"/>
  <c r="L13" i="51"/>
  <c r="L7" i="51"/>
  <c r="P175" i="56"/>
  <c r="U175" i="56" s="1"/>
  <c r="F175" i="56"/>
  <c r="P174" i="56"/>
  <c r="U174" i="56" s="1"/>
  <c r="F174" i="56"/>
  <c r="P173" i="56"/>
  <c r="U173" i="56" s="1"/>
  <c r="F173" i="56"/>
  <c r="P172" i="56"/>
  <c r="U172" i="56" s="1"/>
  <c r="F172" i="56"/>
  <c r="L171" i="56"/>
  <c r="P171" i="56" s="1"/>
  <c r="U171" i="56" s="1"/>
  <c r="F171" i="56"/>
  <c r="P170" i="56"/>
  <c r="U170" i="56" s="1"/>
  <c r="F170" i="56"/>
  <c r="P169" i="56"/>
  <c r="U169" i="56" s="1"/>
  <c r="F169" i="56"/>
  <c r="P168" i="56"/>
  <c r="U168" i="56" s="1"/>
  <c r="F168" i="56"/>
  <c r="P167" i="56"/>
  <c r="U167" i="56" s="1"/>
  <c r="F167" i="56"/>
  <c r="P166" i="56"/>
  <c r="U166" i="56" s="1"/>
  <c r="F166" i="56"/>
  <c r="P165" i="56"/>
  <c r="U165" i="56" s="1"/>
  <c r="F165" i="56"/>
  <c r="P164" i="56"/>
  <c r="U164" i="56" s="1"/>
  <c r="F164" i="56"/>
  <c r="P163" i="56"/>
  <c r="U163" i="56" s="1"/>
  <c r="F163" i="56"/>
  <c r="P162" i="56"/>
  <c r="U162" i="56" s="1"/>
  <c r="F162" i="56"/>
  <c r="P161" i="56"/>
  <c r="U161" i="56" s="1"/>
  <c r="F161" i="56"/>
  <c r="P160" i="56"/>
  <c r="U160" i="56" s="1"/>
  <c r="F160" i="56"/>
  <c r="P159" i="56"/>
  <c r="U159" i="56" s="1"/>
  <c r="F159" i="56"/>
  <c r="P158" i="56"/>
  <c r="U158" i="56" s="1"/>
  <c r="F158" i="56"/>
  <c r="P157" i="56"/>
  <c r="U157" i="56" s="1"/>
  <c r="F157" i="56"/>
  <c r="P156" i="56"/>
  <c r="U156" i="56" s="1"/>
  <c r="F156" i="56"/>
  <c r="P155" i="56"/>
  <c r="U155" i="56" s="1"/>
  <c r="F155" i="56"/>
  <c r="P154" i="56"/>
  <c r="U154" i="56" s="1"/>
  <c r="F154" i="56"/>
  <c r="P153" i="56"/>
  <c r="U153" i="56" s="1"/>
  <c r="F153" i="56"/>
  <c r="P152" i="56"/>
  <c r="U152" i="56" s="1"/>
  <c r="F152" i="56"/>
  <c r="P151" i="56"/>
  <c r="U151" i="56" s="1"/>
  <c r="F151" i="56"/>
  <c r="P150" i="56"/>
  <c r="U150" i="56" s="1"/>
  <c r="F150" i="56"/>
  <c r="P149" i="56"/>
  <c r="U149" i="56" s="1"/>
  <c r="F149" i="56"/>
  <c r="P148" i="56"/>
  <c r="U148" i="56" s="1"/>
  <c r="F148" i="56"/>
  <c r="P147" i="56"/>
  <c r="U147" i="56" s="1"/>
  <c r="F147" i="56"/>
  <c r="P146" i="56"/>
  <c r="U146" i="56" s="1"/>
  <c r="F146" i="56"/>
  <c r="P145" i="56"/>
  <c r="U145" i="56" s="1"/>
  <c r="F145" i="56"/>
  <c r="P144" i="56"/>
  <c r="U144" i="56" s="1"/>
  <c r="F144" i="56"/>
  <c r="P143" i="56"/>
  <c r="U143" i="56" s="1"/>
  <c r="F143" i="56"/>
  <c r="P142" i="56"/>
  <c r="U142" i="56" s="1"/>
  <c r="F142" i="56"/>
  <c r="P141" i="56"/>
  <c r="U141" i="56" s="1"/>
  <c r="F141" i="56"/>
  <c r="P140" i="56"/>
  <c r="U140" i="56" s="1"/>
  <c r="F140" i="56"/>
  <c r="P139" i="56"/>
  <c r="F139" i="56"/>
  <c r="P138" i="56"/>
  <c r="F138" i="56"/>
  <c r="P137" i="56"/>
  <c r="F137" i="56"/>
  <c r="P136" i="56"/>
  <c r="F136" i="56"/>
  <c r="P135" i="56"/>
  <c r="F135" i="56"/>
  <c r="P134" i="56"/>
  <c r="F134" i="56"/>
  <c r="P133" i="56"/>
  <c r="F133" i="56"/>
  <c r="P132" i="56"/>
  <c r="F132" i="56"/>
  <c r="P131" i="56"/>
  <c r="F131" i="56"/>
  <c r="P130" i="56"/>
  <c r="F130" i="56"/>
  <c r="P129" i="56"/>
  <c r="F129" i="56"/>
  <c r="P128" i="56"/>
  <c r="F128" i="56"/>
  <c r="P127" i="56"/>
  <c r="U127" i="56" s="1"/>
  <c r="F127" i="56"/>
  <c r="P126" i="56"/>
  <c r="U126" i="56" s="1"/>
  <c r="F126" i="56"/>
  <c r="P125" i="56"/>
  <c r="U125" i="56" s="1"/>
  <c r="F125" i="56"/>
  <c r="P124" i="56"/>
  <c r="U124" i="56" s="1"/>
  <c r="F124" i="56"/>
  <c r="P123" i="56"/>
  <c r="U123" i="56" s="1"/>
  <c r="F123" i="56"/>
  <c r="P122" i="56"/>
  <c r="U122" i="56" s="1"/>
  <c r="F122" i="56"/>
  <c r="P121" i="56"/>
  <c r="U121" i="56" s="1"/>
  <c r="F121" i="56"/>
  <c r="P120" i="56"/>
  <c r="U120" i="56" s="1"/>
  <c r="F120" i="56"/>
  <c r="P119" i="56"/>
  <c r="U119" i="56" s="1"/>
  <c r="F119" i="56"/>
  <c r="F118" i="56"/>
  <c r="F117" i="56"/>
  <c r="F116" i="56"/>
  <c r="P115" i="56"/>
  <c r="U115" i="56" s="1"/>
  <c r="F115" i="56"/>
  <c r="P114" i="56"/>
  <c r="U114" i="56" s="1"/>
  <c r="F114" i="56"/>
  <c r="P113" i="56"/>
  <c r="U113" i="56" s="1"/>
  <c r="F113" i="56"/>
  <c r="P112" i="56"/>
  <c r="U112" i="56" s="1"/>
  <c r="F112" i="56"/>
  <c r="P111" i="56"/>
  <c r="U111" i="56" s="1"/>
  <c r="F111" i="56"/>
  <c r="P110" i="56"/>
  <c r="U110" i="56" s="1"/>
  <c r="F110" i="56"/>
  <c r="P109" i="56"/>
  <c r="U109" i="56" s="1"/>
  <c r="F109" i="56"/>
  <c r="P108" i="56"/>
  <c r="U108" i="56" s="1"/>
  <c r="F108" i="56"/>
  <c r="P107" i="56"/>
  <c r="U107" i="56" s="1"/>
  <c r="F107" i="56"/>
  <c r="P106" i="56"/>
  <c r="U106" i="56" s="1"/>
  <c r="F106" i="56"/>
  <c r="P105" i="56"/>
  <c r="U105" i="56" s="1"/>
  <c r="F105" i="56"/>
  <c r="P104" i="56"/>
  <c r="U104" i="56" s="1"/>
  <c r="F104" i="56"/>
  <c r="P103" i="56"/>
  <c r="U103" i="56" s="1"/>
  <c r="F103" i="56"/>
  <c r="P102" i="56"/>
  <c r="U102" i="56" s="1"/>
  <c r="F102" i="56"/>
  <c r="P101" i="56"/>
  <c r="U101" i="56" s="1"/>
  <c r="F101" i="56"/>
  <c r="P100" i="56"/>
  <c r="U100" i="56" s="1"/>
  <c r="F100" i="56"/>
  <c r="P99" i="56"/>
  <c r="U99" i="56" s="1"/>
  <c r="F99" i="56"/>
  <c r="P98" i="56"/>
  <c r="U98" i="56" s="1"/>
  <c r="F98" i="56"/>
  <c r="P97" i="56"/>
  <c r="U97" i="56" s="1"/>
  <c r="F97" i="56"/>
  <c r="P96" i="56"/>
  <c r="U96" i="56" s="1"/>
  <c r="F96" i="56"/>
  <c r="P95" i="56"/>
  <c r="U95" i="56" s="1"/>
  <c r="F95" i="56"/>
  <c r="P94" i="56"/>
  <c r="U94" i="56" s="1"/>
  <c r="F94" i="56"/>
  <c r="P93" i="56"/>
  <c r="U93" i="56" s="1"/>
  <c r="F93" i="56"/>
  <c r="P92" i="56"/>
  <c r="U92" i="56" s="1"/>
  <c r="F92" i="56"/>
  <c r="P91" i="56"/>
  <c r="U91" i="56" s="1"/>
  <c r="F91" i="56"/>
  <c r="P90" i="56"/>
  <c r="U90" i="56" s="1"/>
  <c r="F90" i="56"/>
  <c r="P89" i="56"/>
  <c r="U89" i="56" s="1"/>
  <c r="F89" i="56"/>
  <c r="P88" i="56"/>
  <c r="U88" i="56" s="1"/>
  <c r="F88" i="56"/>
  <c r="P87" i="56"/>
  <c r="U87" i="56" s="1"/>
  <c r="F87" i="56"/>
  <c r="P86" i="56"/>
  <c r="U86" i="56" s="1"/>
  <c r="F86" i="56"/>
  <c r="P85" i="56"/>
  <c r="U85" i="56" s="1"/>
  <c r="F85" i="56"/>
  <c r="P84" i="56"/>
  <c r="U84" i="56" s="1"/>
  <c r="F84" i="56"/>
  <c r="P83" i="56"/>
  <c r="U83" i="56" s="1"/>
  <c r="F83" i="56"/>
  <c r="P82" i="56"/>
  <c r="U82" i="56" s="1"/>
  <c r="F82" i="56"/>
  <c r="P81" i="56"/>
  <c r="U81" i="56" s="1"/>
  <c r="F81" i="56"/>
  <c r="P80" i="56"/>
  <c r="U80" i="56" s="1"/>
  <c r="F80" i="56"/>
  <c r="P79" i="56"/>
  <c r="U79" i="56" s="1"/>
  <c r="F79" i="56"/>
  <c r="P78" i="56"/>
  <c r="U78" i="56" s="1"/>
  <c r="F78" i="56"/>
  <c r="P77" i="56"/>
  <c r="U77" i="56" s="1"/>
  <c r="F77" i="56"/>
  <c r="P76" i="56"/>
  <c r="U76" i="56" s="1"/>
  <c r="F76" i="56"/>
  <c r="P75" i="56"/>
  <c r="U75" i="56" s="1"/>
  <c r="F75" i="56"/>
  <c r="P74" i="56"/>
  <c r="U74" i="56" s="1"/>
  <c r="F74" i="56"/>
  <c r="P73" i="56"/>
  <c r="U73" i="56" s="1"/>
  <c r="F73" i="56"/>
  <c r="P72" i="56"/>
  <c r="U72" i="56" s="1"/>
  <c r="F72" i="56"/>
  <c r="P71" i="56"/>
  <c r="U71" i="56" s="1"/>
  <c r="F71" i="56"/>
  <c r="P70" i="56"/>
  <c r="U70" i="56" s="1"/>
  <c r="F70" i="56"/>
  <c r="P69" i="56"/>
  <c r="U69" i="56" s="1"/>
  <c r="F69" i="56"/>
  <c r="P68" i="56"/>
  <c r="U68" i="56" s="1"/>
  <c r="F68" i="56"/>
  <c r="P67" i="56"/>
  <c r="U67" i="56" s="1"/>
  <c r="F67" i="56"/>
  <c r="P66" i="56"/>
  <c r="U66" i="56" s="1"/>
  <c r="F66" i="56"/>
  <c r="P65" i="56"/>
  <c r="U65" i="56" s="1"/>
  <c r="F65" i="56"/>
  <c r="F64" i="56"/>
  <c r="F63" i="56"/>
  <c r="F62" i="56"/>
  <c r="P61" i="56"/>
  <c r="U61" i="56" s="1"/>
  <c r="F61" i="56"/>
  <c r="P60" i="56"/>
  <c r="U60" i="56" s="1"/>
  <c r="F60" i="56"/>
  <c r="P59" i="56"/>
  <c r="U59" i="56" s="1"/>
  <c r="F59" i="56"/>
  <c r="P58" i="56"/>
  <c r="U58" i="56" s="1"/>
  <c r="F58" i="56"/>
  <c r="P57" i="56"/>
  <c r="U57" i="56" s="1"/>
  <c r="F57" i="56"/>
  <c r="P56" i="56"/>
  <c r="U56" i="56" s="1"/>
  <c r="F56" i="56"/>
  <c r="P55" i="56"/>
  <c r="U55" i="56" s="1"/>
  <c r="F55" i="56"/>
  <c r="P54" i="56"/>
  <c r="U54" i="56" s="1"/>
  <c r="F54" i="56"/>
  <c r="P53" i="56"/>
  <c r="U53" i="56" s="1"/>
  <c r="F53" i="56"/>
  <c r="P52" i="56"/>
  <c r="U52" i="56" s="1"/>
  <c r="F52" i="56"/>
  <c r="P51" i="56"/>
  <c r="U51" i="56" s="1"/>
  <c r="F51" i="56"/>
  <c r="P50" i="56"/>
  <c r="U50" i="56" s="1"/>
  <c r="F50" i="56"/>
  <c r="P49" i="56"/>
  <c r="U49" i="56" s="1"/>
  <c r="F49" i="56"/>
  <c r="P48" i="56"/>
  <c r="U48" i="56" s="1"/>
  <c r="F48" i="56"/>
  <c r="P47" i="56"/>
  <c r="U47" i="56" s="1"/>
  <c r="F47" i="56"/>
  <c r="P46" i="56"/>
  <c r="U46" i="56" s="1"/>
  <c r="F46" i="56"/>
  <c r="P45" i="56"/>
  <c r="U45" i="56" s="1"/>
  <c r="F45" i="56"/>
  <c r="P44" i="56"/>
  <c r="U44" i="56" s="1"/>
  <c r="F44" i="56"/>
  <c r="P43" i="56"/>
  <c r="U43" i="56" s="1"/>
  <c r="F43" i="56"/>
  <c r="P42" i="56"/>
  <c r="U42" i="56" s="1"/>
  <c r="F42" i="56"/>
  <c r="P41" i="56"/>
  <c r="U41" i="56" s="1"/>
  <c r="F41" i="56"/>
  <c r="P40" i="56"/>
  <c r="U40" i="56" s="1"/>
  <c r="F40" i="56"/>
  <c r="P39" i="56"/>
  <c r="U39" i="56" s="1"/>
  <c r="F39" i="56"/>
  <c r="P38" i="56"/>
  <c r="U38" i="56" s="1"/>
  <c r="F38" i="56"/>
  <c r="P37" i="56"/>
  <c r="U37" i="56" s="1"/>
  <c r="F37" i="56"/>
  <c r="P36" i="56"/>
  <c r="U36" i="56" s="1"/>
  <c r="F36" i="56"/>
  <c r="P35" i="56"/>
  <c r="U35" i="56" s="1"/>
  <c r="F35" i="56"/>
  <c r="P34" i="56"/>
  <c r="U34" i="56" s="1"/>
  <c r="F34" i="56"/>
  <c r="P33" i="56"/>
  <c r="U33" i="56" s="1"/>
  <c r="F33" i="56"/>
  <c r="P32" i="56"/>
  <c r="U32" i="56" s="1"/>
  <c r="F32" i="56"/>
  <c r="P31" i="56"/>
  <c r="U31" i="56" s="1"/>
  <c r="F31" i="56"/>
  <c r="P30" i="56"/>
  <c r="U30" i="56" s="1"/>
  <c r="F30" i="56"/>
  <c r="P29" i="56"/>
  <c r="U29" i="56" s="1"/>
  <c r="F29" i="56"/>
  <c r="P28" i="56"/>
  <c r="U28" i="56" s="1"/>
  <c r="F28" i="56"/>
  <c r="P27" i="56"/>
  <c r="U27" i="56" s="1"/>
  <c r="F27" i="56"/>
  <c r="P26" i="56"/>
  <c r="U26" i="56" s="1"/>
  <c r="F26" i="56"/>
  <c r="P25" i="56"/>
  <c r="U25" i="56" s="1"/>
  <c r="F25" i="56"/>
  <c r="P24" i="56"/>
  <c r="U24" i="56" s="1"/>
  <c r="F24" i="56"/>
  <c r="P23" i="56"/>
  <c r="U23" i="56" s="1"/>
  <c r="F23" i="56"/>
  <c r="P22" i="56"/>
  <c r="U22" i="56" s="1"/>
  <c r="F22" i="56"/>
  <c r="P21" i="56"/>
  <c r="U21" i="56" s="1"/>
  <c r="F21" i="56"/>
  <c r="P20" i="56"/>
  <c r="U20" i="56" s="1"/>
  <c r="F20" i="56"/>
  <c r="P19" i="56"/>
  <c r="U19" i="56" s="1"/>
  <c r="F19" i="56"/>
  <c r="P18" i="56"/>
  <c r="U18" i="56" s="1"/>
  <c r="F18" i="56"/>
  <c r="P17" i="56"/>
  <c r="U17" i="56" s="1"/>
  <c r="F17" i="56"/>
  <c r="P16" i="56"/>
  <c r="U16" i="56" s="1"/>
  <c r="F16" i="56"/>
  <c r="P15" i="56"/>
  <c r="U15" i="56" s="1"/>
  <c r="F15" i="56"/>
  <c r="P14" i="56"/>
  <c r="U14" i="56" s="1"/>
  <c r="F14" i="56"/>
  <c r="P13" i="56"/>
  <c r="U13" i="56" s="1"/>
  <c r="F13" i="56"/>
  <c r="P12" i="56"/>
  <c r="U12" i="56" s="1"/>
  <c r="F12" i="56"/>
  <c r="P11" i="56"/>
  <c r="U11" i="56" s="1"/>
  <c r="F11" i="56"/>
  <c r="P10" i="56"/>
  <c r="U10" i="56" s="1"/>
  <c r="F10" i="56"/>
  <c r="P9" i="56"/>
  <c r="U9" i="56" s="1"/>
  <c r="F9" i="56"/>
  <c r="P8" i="56"/>
  <c r="U8" i="56" s="1"/>
  <c r="F8" i="56"/>
  <c r="P7" i="56"/>
  <c r="U7" i="56" s="1"/>
  <c r="F7" i="56"/>
  <c r="P6" i="56"/>
  <c r="U6" i="56" s="1"/>
  <c r="F6" i="56"/>
  <c r="P5" i="56"/>
  <c r="U5" i="56" s="1"/>
  <c r="F5" i="56"/>
  <c r="B4" i="53" l="1"/>
  <c r="J15" i="51" s="1"/>
  <c r="B5" i="53"/>
  <c r="K15" i="51" s="1"/>
  <c r="B6" i="53"/>
  <c r="B7" i="53"/>
  <c r="B8" i="53"/>
  <c r="B9" i="53"/>
  <c r="B10" i="53"/>
  <c r="B11" i="53"/>
  <c r="L6" i="51" s="1"/>
  <c r="B12" i="53"/>
  <c r="B13" i="53"/>
  <c r="B14" i="53"/>
  <c r="B15" i="53"/>
  <c r="B16" i="53"/>
  <c r="B17" i="53"/>
  <c r="B18" i="53"/>
  <c r="B19" i="53"/>
  <c r="B20" i="53"/>
  <c r="B21" i="53"/>
  <c r="B22" i="53"/>
  <c r="B23" i="53"/>
  <c r="B24" i="53"/>
  <c r="B25" i="53"/>
  <c r="B26" i="53"/>
  <c r="B27" i="53"/>
  <c r="B28" i="53"/>
  <c r="B29" i="53"/>
  <c r="B30" i="53"/>
  <c r="B31" i="53"/>
  <c r="B32" i="53"/>
  <c r="B33" i="53"/>
  <c r="B34" i="53"/>
  <c r="B35" i="53"/>
  <c r="B36" i="53"/>
  <c r="B37" i="53"/>
  <c r="B38" i="53"/>
  <c r="B39" i="53"/>
  <c r="B40" i="53"/>
  <c r="B41" i="53"/>
  <c r="B42" i="53"/>
  <c r="B43" i="53"/>
  <c r="B45" i="53"/>
  <c r="B46" i="53"/>
  <c r="B47" i="53"/>
  <c r="B48" i="53"/>
  <c r="B49" i="53"/>
  <c r="B50" i="53"/>
  <c r="B51" i="53"/>
  <c r="B52" i="53"/>
  <c r="B53" i="53"/>
  <c r="B54" i="53"/>
  <c r="B55" i="53"/>
  <c r="B56" i="53"/>
  <c r="B57" i="53"/>
  <c r="B58" i="53"/>
  <c r="B59" i="53"/>
  <c r="B60" i="53"/>
  <c r="B61" i="53"/>
  <c r="B62" i="53"/>
  <c r="B63" i="53"/>
  <c r="B64" i="53"/>
  <c r="B65" i="53"/>
  <c r="B66" i="53"/>
  <c r="B67" i="53"/>
  <c r="B68" i="53"/>
  <c r="B69" i="53"/>
  <c r="B70" i="53"/>
  <c r="B71" i="53"/>
  <c r="B72" i="53"/>
  <c r="B73" i="53"/>
  <c r="B74" i="53"/>
  <c r="B75" i="53"/>
  <c r="B76" i="53"/>
  <c r="B77" i="53"/>
  <c r="B78" i="53"/>
  <c r="B79" i="53"/>
  <c r="B80" i="53"/>
  <c r="B81" i="53"/>
  <c r="B82" i="53"/>
  <c r="B83" i="53"/>
  <c r="B84" i="53"/>
  <c r="B85" i="53"/>
  <c r="B86" i="53"/>
  <c r="B87" i="53"/>
  <c r="B3" i="53"/>
  <c r="H7" i="68" l="1"/>
  <c r="H19" i="68"/>
  <c r="H17" i="68" s="1"/>
  <c r="P83" i="51"/>
  <c r="I83" i="51"/>
  <c r="K16" i="51"/>
  <c r="K6" i="51"/>
  <c r="G19" i="68" s="1"/>
  <c r="G17" i="68" s="1"/>
  <c r="K12" i="51"/>
  <c r="J12" i="51"/>
  <c r="J6" i="51"/>
  <c r="F19" i="68" s="1"/>
  <c r="F17" i="68" s="1"/>
  <c r="J16" i="51"/>
  <c r="P15" i="51" l="1"/>
  <c r="I15" i="51"/>
  <c r="P60" i="51"/>
  <c r="I60" i="51"/>
  <c r="I59" i="51"/>
  <c r="P59" i="51"/>
  <c r="P58" i="51"/>
  <c r="I58" i="51"/>
  <c r="I57" i="51"/>
  <c r="P57" i="51"/>
  <c r="I56" i="51"/>
  <c r="P56" i="51"/>
  <c r="P55" i="51"/>
  <c r="I55" i="51"/>
  <c r="I54" i="51"/>
  <c r="P54" i="51"/>
  <c r="I53" i="51"/>
  <c r="P53" i="51"/>
  <c r="P52" i="51"/>
  <c r="I52" i="51"/>
  <c r="P51" i="51"/>
  <c r="I51" i="51"/>
  <c r="P48" i="51"/>
  <c r="I48" i="51"/>
  <c r="P47" i="51"/>
  <c r="I47" i="51"/>
  <c r="P45" i="51"/>
  <c r="I45" i="51"/>
  <c r="P43" i="51"/>
  <c r="I43" i="51"/>
  <c r="I42" i="51"/>
  <c r="P42" i="51"/>
  <c r="I41" i="51"/>
  <c r="P41" i="51"/>
  <c r="I40" i="51"/>
  <c r="P40" i="51"/>
  <c r="I39" i="51"/>
  <c r="P39" i="51"/>
  <c r="I38" i="51"/>
  <c r="P38" i="51"/>
  <c r="I37" i="51"/>
  <c r="P37" i="51"/>
  <c r="I36" i="51"/>
  <c r="P36" i="51"/>
  <c r="P35" i="51"/>
  <c r="I35" i="51"/>
  <c r="P34" i="51"/>
  <c r="I34" i="51"/>
  <c r="I33" i="51"/>
  <c r="P33" i="51"/>
  <c r="P32" i="51"/>
  <c r="I32" i="51"/>
  <c r="P31" i="51"/>
  <c r="I31" i="51"/>
  <c r="I30" i="51"/>
  <c r="P30" i="51"/>
  <c r="I29" i="51"/>
  <c r="P29" i="51"/>
  <c r="P28" i="51"/>
  <c r="I28" i="51"/>
  <c r="I27" i="51"/>
  <c r="P27" i="51"/>
  <c r="P25" i="51"/>
  <c r="I25" i="51"/>
  <c r="I24" i="51"/>
  <c r="P24" i="51"/>
  <c r="P23" i="51"/>
  <c r="I23" i="51"/>
  <c r="I22" i="51"/>
  <c r="P22" i="51"/>
  <c r="I21" i="51"/>
  <c r="P21" i="51"/>
  <c r="I20" i="51"/>
  <c r="P20" i="51"/>
  <c r="P19" i="51"/>
  <c r="I19" i="51"/>
  <c r="P110" i="51"/>
  <c r="I110" i="51"/>
  <c r="D20" i="68" s="1"/>
  <c r="P17" i="51"/>
  <c r="I17" i="51"/>
  <c r="C11" i="58" s="1"/>
  <c r="P12" i="51"/>
  <c r="I12" i="51"/>
  <c r="I6" i="51"/>
  <c r="P6" i="51"/>
  <c r="P16" i="51"/>
  <c r="I16" i="51"/>
  <c r="I8" i="51"/>
  <c r="I7" i="51"/>
  <c r="I11" i="51"/>
  <c r="I9" i="51"/>
  <c r="I10" i="51"/>
  <c r="I13" i="51"/>
  <c r="K11" i="51"/>
  <c r="K13" i="51"/>
  <c r="K7" i="51"/>
  <c r="K9" i="51"/>
  <c r="K10" i="51"/>
  <c r="K8" i="51"/>
  <c r="J8" i="51"/>
  <c r="J11" i="51"/>
  <c r="J13" i="51"/>
  <c r="J7" i="51"/>
  <c r="J9" i="51"/>
  <c r="J10" i="51"/>
  <c r="F7" i="68"/>
  <c r="G7" i="68"/>
  <c r="H9" i="68"/>
  <c r="H5" i="68" s="1"/>
  <c r="H33" i="68" s="1"/>
  <c r="F4" i="58"/>
  <c r="F9" i="58" s="1"/>
  <c r="I9" i="58"/>
  <c r="G9" i="58"/>
  <c r="H9" i="58"/>
  <c r="E7" i="68" l="1"/>
  <c r="E19" i="68"/>
  <c r="D19" i="68" s="1"/>
  <c r="P8" i="51"/>
  <c r="P13" i="51"/>
  <c r="P11" i="51"/>
  <c r="P10" i="51"/>
  <c r="P9" i="51"/>
  <c r="P7" i="51"/>
  <c r="E12" i="68"/>
  <c r="E11" i="68" s="1"/>
  <c r="C10" i="58"/>
  <c r="J10" i="58" s="1"/>
  <c r="G21" i="58" s="1"/>
  <c r="G12" i="68"/>
  <c r="G11" i="68" s="1"/>
  <c r="E10" i="58"/>
  <c r="E11" i="58"/>
  <c r="F12" i="68"/>
  <c r="D10" i="58"/>
  <c r="D11" i="58"/>
  <c r="D7" i="68"/>
  <c r="F9" i="68"/>
  <c r="F5" i="68" s="1"/>
  <c r="D6" i="64"/>
  <c r="E9" i="68"/>
  <c r="E5" i="68" s="1"/>
  <c r="G9" i="68"/>
  <c r="D4" i="58"/>
  <c r="D9" i="58" s="1"/>
  <c r="C4" i="58"/>
  <c r="E4" i="58"/>
  <c r="J11" i="58"/>
  <c r="H21" i="58" s="1"/>
  <c r="G13" i="58"/>
  <c r="G12" i="58"/>
  <c r="I12" i="58"/>
  <c r="I13" i="58"/>
  <c r="H13" i="58"/>
  <c r="H12" i="58"/>
  <c r="F13" i="58"/>
  <c r="F12" i="58"/>
  <c r="D5" i="64" l="1"/>
  <c r="D21" i="58"/>
  <c r="F11" i="68"/>
  <c r="F33" i="68" s="1"/>
  <c r="D12" i="68"/>
  <c r="D11" i="68" s="1"/>
  <c r="M6" i="64"/>
  <c r="P6" i="64" s="1"/>
  <c r="N6" i="64"/>
  <c r="Q6" i="64" s="1"/>
  <c r="G5" i="68"/>
  <c r="G33" i="68" s="1"/>
  <c r="D9" i="68"/>
  <c r="D5" i="68" s="1"/>
  <c r="D18" i="68"/>
  <c r="D17" i="68" s="1"/>
  <c r="E17" i="68"/>
  <c r="E33" i="68" s="1"/>
  <c r="F21" i="58"/>
  <c r="E9" i="58"/>
  <c r="J4" i="58"/>
  <c r="D13" i="58"/>
  <c r="M4" i="64"/>
  <c r="P4" i="64" s="1"/>
  <c r="N4" i="64"/>
  <c r="Q4" i="64" s="1"/>
  <c r="D12" i="58"/>
  <c r="C9" i="58"/>
  <c r="D33" i="68" l="1"/>
  <c r="R168" i="51" s="1"/>
  <c r="P168" i="61" s="1"/>
  <c r="Q168" i="61" s="1"/>
  <c r="M5" i="64"/>
  <c r="P5" i="64" s="1"/>
  <c r="C23" i="64" s="1"/>
  <c r="N5" i="64"/>
  <c r="Q5" i="64" s="1"/>
  <c r="E23" i="64" s="1"/>
  <c r="E12" i="58"/>
  <c r="E13" i="58"/>
  <c r="J21" i="58"/>
  <c r="K21" i="58"/>
  <c r="F23" i="58" s="1"/>
  <c r="C5" i="58"/>
  <c r="H5" i="58"/>
  <c r="G5" i="58"/>
  <c r="I5" i="58"/>
  <c r="D5" i="58"/>
  <c r="F5" i="58"/>
  <c r="E5" i="58"/>
  <c r="C13" i="58"/>
  <c r="C12" i="58"/>
  <c r="J9" i="58"/>
  <c r="R165" i="51" l="1"/>
  <c r="P165" i="61" s="1"/>
  <c r="Q165" i="61" s="1"/>
  <c r="R167" i="51"/>
  <c r="P167" i="61" s="1"/>
  <c r="Q167" i="61" s="1"/>
  <c r="R162" i="51"/>
  <c r="P162" i="61" s="1"/>
  <c r="Q162" i="61" s="1"/>
  <c r="R163" i="51"/>
  <c r="P163" i="61" s="1"/>
  <c r="Q163" i="61" s="1"/>
  <c r="R158" i="51"/>
  <c r="P158" i="61" s="1"/>
  <c r="Q158" i="61" s="1"/>
  <c r="R160" i="51"/>
  <c r="P160" i="61" s="1"/>
  <c r="Q160" i="61" s="1"/>
  <c r="R154" i="51"/>
  <c r="P154" i="61" s="1"/>
  <c r="Q154" i="61" s="1"/>
  <c r="R156" i="51"/>
  <c r="P156" i="61" s="1"/>
  <c r="Q156" i="61" s="1"/>
  <c r="R139" i="51"/>
  <c r="P139" i="61" s="1"/>
  <c r="Q139" i="61" s="1"/>
  <c r="R119" i="51"/>
  <c r="P119" i="61" s="1"/>
  <c r="Q119" i="61" s="1"/>
  <c r="R115" i="51"/>
  <c r="P115" i="61" s="1"/>
  <c r="Q115" i="61" s="1"/>
  <c r="R117" i="51"/>
  <c r="P117" i="61" s="1"/>
  <c r="Q117" i="61" s="1"/>
  <c r="R116" i="51"/>
  <c r="P116" i="61" s="1"/>
  <c r="Q116" i="61" s="1"/>
  <c r="R114" i="51"/>
  <c r="P114" i="61" s="1"/>
  <c r="Q114" i="61" s="1"/>
  <c r="R118" i="51"/>
  <c r="P118" i="61" s="1"/>
  <c r="Q118" i="61" s="1"/>
  <c r="R113" i="51"/>
  <c r="P113" i="61" s="1"/>
  <c r="Q113" i="61" s="1"/>
  <c r="R120" i="51"/>
  <c r="P120" i="61" s="1"/>
  <c r="Q120" i="61" s="1"/>
  <c r="R112" i="51"/>
  <c r="P112" i="61" s="1"/>
  <c r="Q112" i="61" s="1"/>
  <c r="R171" i="51"/>
  <c r="P171" i="61" s="1"/>
  <c r="Q171" i="61" s="1"/>
  <c r="R166" i="51"/>
  <c r="P166" i="61" s="1"/>
  <c r="Q166" i="61" s="1"/>
  <c r="R169" i="51"/>
  <c r="P169" i="61" s="1"/>
  <c r="Q169" i="61" s="1"/>
  <c r="R164" i="51"/>
  <c r="P164" i="61" s="1"/>
  <c r="Q164" i="61" s="1"/>
  <c r="R159" i="51"/>
  <c r="P159" i="61" s="1"/>
  <c r="Q159" i="61" s="1"/>
  <c r="R161" i="51"/>
  <c r="P161" i="61" s="1"/>
  <c r="Q161" i="61" s="1"/>
  <c r="R157" i="51"/>
  <c r="P157" i="61" s="1"/>
  <c r="Q157" i="61" s="1"/>
  <c r="R150" i="51"/>
  <c r="P150" i="61" s="1"/>
  <c r="Q150" i="61" s="1"/>
  <c r="R145" i="51"/>
  <c r="P145" i="61" s="1"/>
  <c r="Q145" i="61" s="1"/>
  <c r="R143" i="51"/>
  <c r="P143" i="61" s="1"/>
  <c r="Q143" i="61" s="1"/>
  <c r="R142" i="51"/>
  <c r="P142" i="61" s="1"/>
  <c r="Q142" i="61" s="1"/>
  <c r="R141" i="51"/>
  <c r="P141" i="61" s="1"/>
  <c r="Q141" i="61" s="1"/>
  <c r="R140" i="51"/>
  <c r="P140" i="61" s="1"/>
  <c r="Q140" i="61" s="1"/>
  <c r="R155" i="51"/>
  <c r="P155" i="61" s="1"/>
  <c r="Q155" i="61" s="1"/>
  <c r="R153" i="51"/>
  <c r="P153" i="61" s="1"/>
  <c r="Q153" i="61" s="1"/>
  <c r="R152" i="51"/>
  <c r="P152" i="61" s="1"/>
  <c r="Q152" i="61" s="1"/>
  <c r="R151" i="51"/>
  <c r="P151" i="61" s="1"/>
  <c r="Q151" i="61" s="1"/>
  <c r="R146" i="51"/>
  <c r="P146" i="61" s="1"/>
  <c r="Q146" i="61" s="1"/>
  <c r="R170" i="51"/>
  <c r="P170" i="61" s="1"/>
  <c r="Q170" i="61" s="1"/>
  <c r="R136" i="51"/>
  <c r="P136" i="61" s="1"/>
  <c r="Q136" i="61" s="1"/>
  <c r="R137" i="51"/>
  <c r="P137" i="61" s="1"/>
  <c r="Q137" i="61" s="1"/>
  <c r="R78" i="51"/>
  <c r="P78" i="61" s="1"/>
  <c r="Q78" i="61" s="1"/>
  <c r="R77" i="51"/>
  <c r="P77" i="61" s="1"/>
  <c r="Q77" i="61" s="1"/>
  <c r="R76" i="51"/>
  <c r="P76" i="61" s="1"/>
  <c r="Q76" i="61" s="1"/>
  <c r="R75" i="51"/>
  <c r="P75" i="61" s="1"/>
  <c r="Q75" i="61" s="1"/>
  <c r="R109" i="51"/>
  <c r="P109" i="61" s="1"/>
  <c r="Q109" i="61" s="1"/>
  <c r="R74" i="51"/>
  <c r="P74" i="61" s="1"/>
  <c r="Q74" i="61" s="1"/>
  <c r="R68" i="51"/>
  <c r="P68" i="61" s="1"/>
  <c r="Q68" i="61" s="1"/>
  <c r="R50" i="51"/>
  <c r="P50" i="61" s="1"/>
  <c r="Q50" i="61" s="1"/>
  <c r="R103" i="51"/>
  <c r="P103" i="61" s="1"/>
  <c r="Q103" i="61" s="1"/>
  <c r="R87" i="51"/>
  <c r="P87" i="61" s="1"/>
  <c r="Q87" i="61" s="1"/>
  <c r="R90" i="51"/>
  <c r="P90" i="61" s="1"/>
  <c r="Q90" i="61" s="1"/>
  <c r="R84" i="51"/>
  <c r="P84" i="61" s="1"/>
  <c r="Q84" i="61" s="1"/>
  <c r="R67" i="51"/>
  <c r="P67" i="61" s="1"/>
  <c r="Q67" i="61" s="1"/>
  <c r="R101" i="51"/>
  <c r="P101" i="61" s="1"/>
  <c r="Q101" i="61" s="1"/>
  <c r="R88" i="51"/>
  <c r="P88" i="61" s="1"/>
  <c r="Q88" i="61" s="1"/>
  <c r="R95" i="51"/>
  <c r="P95" i="61" s="1"/>
  <c r="Q95" i="61" s="1"/>
  <c r="R79" i="51"/>
  <c r="P79" i="61" s="1"/>
  <c r="Q79" i="61" s="1"/>
  <c r="R100" i="51"/>
  <c r="P100" i="61" s="1"/>
  <c r="Q100" i="61" s="1"/>
  <c r="R99" i="51"/>
  <c r="P99" i="61" s="1"/>
  <c r="Q99" i="61" s="1"/>
  <c r="R98" i="51"/>
  <c r="P98" i="61" s="1"/>
  <c r="Q98" i="61" s="1"/>
  <c r="R125" i="51"/>
  <c r="P125" i="61" s="1"/>
  <c r="Q125" i="61" s="1"/>
  <c r="R122" i="51"/>
  <c r="P122" i="61" s="1"/>
  <c r="Q122" i="61" s="1"/>
  <c r="R144" i="51"/>
  <c r="P144" i="61" s="1"/>
  <c r="Q144" i="61" s="1"/>
  <c r="R135" i="51"/>
  <c r="P135" i="61" s="1"/>
  <c r="Q135" i="61" s="1"/>
  <c r="R138" i="51"/>
  <c r="P138" i="61" s="1"/>
  <c r="Q138" i="61" s="1"/>
  <c r="R108" i="51"/>
  <c r="P108" i="61" s="1"/>
  <c r="Q108" i="61" s="1"/>
  <c r="R97" i="51"/>
  <c r="P97" i="61" s="1"/>
  <c r="Q97" i="61" s="1"/>
  <c r="R96" i="51"/>
  <c r="P96" i="61" s="1"/>
  <c r="Q96" i="61" s="1"/>
  <c r="R86" i="51"/>
  <c r="P86" i="61" s="1"/>
  <c r="Q86" i="61" s="1"/>
  <c r="R93" i="51"/>
  <c r="P93" i="61" s="1"/>
  <c r="Q93" i="61" s="1"/>
  <c r="R14" i="51"/>
  <c r="P14" i="61" s="1"/>
  <c r="Q14" i="61" s="1"/>
  <c r="R5" i="51"/>
  <c r="P5" i="61" s="1"/>
  <c r="Q5" i="61" s="1"/>
  <c r="R69" i="51"/>
  <c r="P69" i="61" s="1"/>
  <c r="Q69" i="61" s="1"/>
  <c r="R70" i="51"/>
  <c r="P70" i="61" s="1"/>
  <c r="Q70" i="61" s="1"/>
  <c r="R64" i="51"/>
  <c r="P64" i="61" s="1"/>
  <c r="Q64" i="61" s="1"/>
  <c r="R65" i="51"/>
  <c r="P65" i="61" s="1"/>
  <c r="Q65" i="61" s="1"/>
  <c r="R63" i="51"/>
  <c r="P63" i="61" s="1"/>
  <c r="Q63" i="61" s="1"/>
  <c r="R102" i="51"/>
  <c r="P102" i="61" s="1"/>
  <c r="Q102" i="61" s="1"/>
  <c r="R89" i="51"/>
  <c r="P89" i="61" s="1"/>
  <c r="Q89" i="61" s="1"/>
  <c r="R91" i="51"/>
  <c r="P91" i="61" s="1"/>
  <c r="Q91" i="61" s="1"/>
  <c r="R82" i="51"/>
  <c r="P82" i="61" s="1"/>
  <c r="Q82" i="61" s="1"/>
  <c r="R73" i="51"/>
  <c r="P73" i="61" s="1"/>
  <c r="Q73" i="61" s="1"/>
  <c r="R66" i="51"/>
  <c r="P66" i="61" s="1"/>
  <c r="Q66" i="61" s="1"/>
  <c r="R94" i="51"/>
  <c r="P94" i="61" s="1"/>
  <c r="Q94" i="61" s="1"/>
  <c r="R18" i="51"/>
  <c r="P18" i="61" s="1"/>
  <c r="Q18" i="61" s="1"/>
  <c r="R72" i="51"/>
  <c r="P72" i="61" s="1"/>
  <c r="Q72" i="61" s="1"/>
  <c r="R71" i="51"/>
  <c r="P71" i="61" s="1"/>
  <c r="Q71" i="61" s="1"/>
  <c r="R85" i="51"/>
  <c r="P85" i="61" s="1"/>
  <c r="Q85" i="61" s="1"/>
  <c r="R92" i="51"/>
  <c r="P92" i="61" s="1"/>
  <c r="Q92" i="61" s="1"/>
  <c r="R81" i="51"/>
  <c r="P81" i="61" s="1"/>
  <c r="Q81" i="61" s="1"/>
  <c r="R80" i="51"/>
  <c r="P80" i="61" s="1"/>
  <c r="Q80" i="61" s="1"/>
  <c r="R130" i="51"/>
  <c r="P130" i="61" s="1"/>
  <c r="Q130" i="61" s="1"/>
  <c r="R107" i="51"/>
  <c r="P107" i="61" s="1"/>
  <c r="Q107" i="61" s="1"/>
  <c r="R106" i="51"/>
  <c r="P106" i="61" s="1"/>
  <c r="Q106" i="61" s="1"/>
  <c r="R105" i="51"/>
  <c r="P105" i="61" s="1"/>
  <c r="Q105" i="61" s="1"/>
  <c r="R104" i="51"/>
  <c r="P104" i="61" s="1"/>
  <c r="Q104" i="61" s="1"/>
  <c r="R26" i="51"/>
  <c r="P26" i="61" s="1"/>
  <c r="Q26" i="61" s="1"/>
  <c r="R62" i="51"/>
  <c r="P62" i="61" s="1"/>
  <c r="Q62" i="61" s="1"/>
  <c r="R127" i="51"/>
  <c r="P127" i="61" s="1"/>
  <c r="Q127" i="61" s="1"/>
  <c r="R49" i="51"/>
  <c r="P49" i="61" s="1"/>
  <c r="Q49" i="61" s="1"/>
  <c r="R46" i="51"/>
  <c r="P46" i="61" s="1"/>
  <c r="Q46" i="61" s="1"/>
  <c r="R44" i="51"/>
  <c r="P44" i="61" s="1"/>
  <c r="Q44" i="61" s="1"/>
  <c r="R61" i="51"/>
  <c r="P61" i="61" s="1"/>
  <c r="Q61" i="61" s="1"/>
  <c r="R128" i="51"/>
  <c r="P128" i="61" s="1"/>
  <c r="Q128" i="61" s="1"/>
  <c r="R133" i="51"/>
  <c r="P133" i="61" s="1"/>
  <c r="Q133" i="61" s="1"/>
  <c r="R131" i="51"/>
  <c r="P131" i="61" s="1"/>
  <c r="Q131" i="61" s="1"/>
  <c r="R126" i="51"/>
  <c r="P126" i="61" s="1"/>
  <c r="Q126" i="61" s="1"/>
  <c r="R121" i="51"/>
  <c r="P121" i="61" s="1"/>
  <c r="Q121" i="61" s="1"/>
  <c r="R111" i="51"/>
  <c r="P111" i="61" s="1"/>
  <c r="Q111" i="61" s="1"/>
  <c r="R134" i="51"/>
  <c r="P134" i="61" s="1"/>
  <c r="Q134" i="61" s="1"/>
  <c r="R132" i="51"/>
  <c r="P132" i="61" s="1"/>
  <c r="Q132" i="61" s="1"/>
  <c r="R129" i="51"/>
  <c r="P129" i="61" s="1"/>
  <c r="Q129" i="61" s="1"/>
  <c r="R124" i="51"/>
  <c r="P124" i="61" s="1"/>
  <c r="Q124" i="61" s="1"/>
  <c r="R123" i="51"/>
  <c r="P123" i="61" s="1"/>
  <c r="Q123" i="61" s="1"/>
  <c r="R147" i="51"/>
  <c r="P147" i="61" s="1"/>
  <c r="Q147" i="61" s="1"/>
  <c r="R148" i="51"/>
  <c r="P148" i="61" s="1"/>
  <c r="Q148" i="61" s="1"/>
  <c r="R149" i="51"/>
  <c r="P149" i="61" s="1"/>
  <c r="Q149" i="61" s="1"/>
  <c r="R83" i="51"/>
  <c r="P83" i="61" s="1"/>
  <c r="Q83" i="61" s="1"/>
  <c r="R52" i="51"/>
  <c r="P52" i="61" s="1"/>
  <c r="Q52" i="61" s="1"/>
  <c r="R51" i="51"/>
  <c r="P51" i="61" s="1"/>
  <c r="Q51" i="61" s="1"/>
  <c r="R48" i="51"/>
  <c r="P48" i="61" s="1"/>
  <c r="Q48" i="61" s="1"/>
  <c r="R47" i="51"/>
  <c r="P47" i="61" s="1"/>
  <c r="Q47" i="61" s="1"/>
  <c r="R45" i="51"/>
  <c r="P45" i="61" s="1"/>
  <c r="Q45" i="61" s="1"/>
  <c r="R43" i="51"/>
  <c r="P43" i="61" s="1"/>
  <c r="Q43" i="61" s="1"/>
  <c r="R42" i="51"/>
  <c r="P42" i="61" s="1"/>
  <c r="Q42" i="61" s="1"/>
  <c r="R41" i="51"/>
  <c r="P41" i="61" s="1"/>
  <c r="Q41" i="61" s="1"/>
  <c r="R40" i="51"/>
  <c r="P40" i="61" s="1"/>
  <c r="Q40" i="61" s="1"/>
  <c r="R39" i="51"/>
  <c r="P39" i="61" s="1"/>
  <c r="Q39" i="61" s="1"/>
  <c r="R38" i="51"/>
  <c r="P38" i="61" s="1"/>
  <c r="Q38" i="61" s="1"/>
  <c r="R37" i="51"/>
  <c r="P37" i="61" s="1"/>
  <c r="Q37" i="61" s="1"/>
  <c r="R36" i="51"/>
  <c r="P36" i="61" s="1"/>
  <c r="Q36" i="61" s="1"/>
  <c r="R34" i="51"/>
  <c r="P34" i="61" s="1"/>
  <c r="Q34" i="61" s="1"/>
  <c r="R33" i="51"/>
  <c r="P33" i="61" s="1"/>
  <c r="Q33" i="61" s="1"/>
  <c r="R32" i="51"/>
  <c r="P32" i="61" s="1"/>
  <c r="Q32" i="61" s="1"/>
  <c r="R31" i="51"/>
  <c r="P31" i="61" s="1"/>
  <c r="Q31" i="61" s="1"/>
  <c r="R30" i="51"/>
  <c r="P30" i="61" s="1"/>
  <c r="Q30" i="61" s="1"/>
  <c r="R28" i="51"/>
  <c r="P28" i="61" s="1"/>
  <c r="Q28" i="61" s="1"/>
  <c r="R27" i="51"/>
  <c r="P27" i="61" s="1"/>
  <c r="Q27" i="61" s="1"/>
  <c r="R24" i="51"/>
  <c r="P24" i="61" s="1"/>
  <c r="Q24" i="61" s="1"/>
  <c r="R22" i="51"/>
  <c r="P22" i="61" s="1"/>
  <c r="Q22" i="61" s="1"/>
  <c r="R21" i="51"/>
  <c r="P21" i="61" s="1"/>
  <c r="Q21" i="61" s="1"/>
  <c r="R19" i="51"/>
  <c r="P19" i="61" s="1"/>
  <c r="Q19" i="61" s="1"/>
  <c r="R17" i="51"/>
  <c r="P17" i="61" s="1"/>
  <c r="Q17" i="61" s="1"/>
  <c r="R6" i="51"/>
  <c r="P6" i="61" s="1"/>
  <c r="Q6" i="61" s="1"/>
  <c r="R59" i="51"/>
  <c r="P59" i="61" s="1"/>
  <c r="Q59" i="61" s="1"/>
  <c r="R57" i="51"/>
  <c r="P57" i="61" s="1"/>
  <c r="Q57" i="61" s="1"/>
  <c r="R55" i="51"/>
  <c r="P55" i="61" s="1"/>
  <c r="Q55" i="61" s="1"/>
  <c r="R35" i="51"/>
  <c r="P35" i="61" s="1"/>
  <c r="Q35" i="61" s="1"/>
  <c r="R29" i="51"/>
  <c r="P29" i="61" s="1"/>
  <c r="Q29" i="61" s="1"/>
  <c r="R25" i="51"/>
  <c r="P25" i="61" s="1"/>
  <c r="Q25" i="61" s="1"/>
  <c r="R23" i="51"/>
  <c r="P23" i="61" s="1"/>
  <c r="Q23" i="61" s="1"/>
  <c r="R20" i="51"/>
  <c r="P20" i="61" s="1"/>
  <c r="Q20" i="61" s="1"/>
  <c r="R110" i="51"/>
  <c r="P110" i="61" s="1"/>
  <c r="Q110" i="61" s="1"/>
  <c r="R12" i="51"/>
  <c r="P12" i="61" s="1"/>
  <c r="Q12" i="61" s="1"/>
  <c r="R16" i="51"/>
  <c r="P16" i="61" s="1"/>
  <c r="Q16" i="61" s="1"/>
  <c r="R15" i="51"/>
  <c r="P15" i="61" s="1"/>
  <c r="Q15" i="61" s="1"/>
  <c r="R60" i="51"/>
  <c r="P60" i="61" s="1"/>
  <c r="Q60" i="61" s="1"/>
  <c r="R58" i="51"/>
  <c r="P58" i="61" s="1"/>
  <c r="Q58" i="61" s="1"/>
  <c r="R56" i="51"/>
  <c r="P56" i="61" s="1"/>
  <c r="Q56" i="61" s="1"/>
  <c r="R54" i="51"/>
  <c r="P54" i="61" s="1"/>
  <c r="Q54" i="61" s="1"/>
  <c r="R53" i="51"/>
  <c r="P53" i="61" s="1"/>
  <c r="Q53" i="61" s="1"/>
  <c r="R8" i="51"/>
  <c r="P8" i="61" s="1"/>
  <c r="Q8" i="61" s="1"/>
  <c r="R13" i="51"/>
  <c r="P13" i="61" s="1"/>
  <c r="Q13" i="61" s="1"/>
  <c r="R11" i="51"/>
  <c r="P11" i="61" s="1"/>
  <c r="Q11" i="61" s="1"/>
  <c r="R10" i="51"/>
  <c r="P10" i="61" s="1"/>
  <c r="Q10" i="61" s="1"/>
  <c r="R9" i="51"/>
  <c r="P9" i="61" s="1"/>
  <c r="Q9" i="61" s="1"/>
  <c r="R7" i="51"/>
  <c r="P7" i="61" s="1"/>
  <c r="Q7" i="61" s="1"/>
  <c r="L19" i="68"/>
  <c r="L17" i="68"/>
  <c r="L18" i="68"/>
  <c r="L25" i="68"/>
  <c r="L28" i="68"/>
  <c r="L31" i="68"/>
  <c r="L30" i="68"/>
  <c r="L23" i="68"/>
  <c r="L32" i="68"/>
  <c r="L29" i="68"/>
  <c r="L26" i="68"/>
  <c r="L22" i="68"/>
  <c r="L24" i="68"/>
  <c r="L21" i="68"/>
  <c r="L27" i="68"/>
  <c r="L20" i="68"/>
  <c r="L5" i="68"/>
  <c r="L11" i="68"/>
  <c r="R4" i="51"/>
  <c r="P4" i="61" s="1"/>
  <c r="Q5" i="51"/>
  <c r="Q6" i="51"/>
  <c r="Q7" i="51"/>
  <c r="Q8" i="51"/>
  <c r="Q9" i="51"/>
  <c r="Q10" i="51"/>
  <c r="Q11" i="51"/>
  <c r="Q12" i="51"/>
  <c r="Q13" i="51"/>
  <c r="Q14" i="51"/>
  <c r="Q15" i="51"/>
  <c r="Q16" i="51"/>
  <c r="Q17" i="51"/>
  <c r="Q4" i="51"/>
  <c r="H23" i="58"/>
  <c r="D23" i="58"/>
  <c r="C23" i="58"/>
  <c r="E23" i="58"/>
  <c r="J12" i="58"/>
  <c r="A23" i="64" s="1"/>
  <c r="J13" i="58"/>
  <c r="J5" i="58"/>
  <c r="C25" i="58" l="1"/>
  <c r="C14" i="58"/>
  <c r="I14" i="58"/>
  <c r="D14" i="58"/>
  <c r="F14" i="58"/>
  <c r="H14" i="58"/>
  <c r="E14" i="58"/>
  <c r="G14" i="58"/>
  <c r="C15" i="58"/>
  <c r="F15" i="58"/>
  <c r="I15" i="58"/>
  <c r="G15" i="58"/>
  <c r="H15" i="58"/>
  <c r="E15" i="58"/>
  <c r="D15" i="58"/>
  <c r="J15" i="58" l="1"/>
  <c r="J14" i="58"/>
  <c r="F22" i="58"/>
  <c r="E22" i="58"/>
  <c r="G22" i="58"/>
  <c r="C22" i="58"/>
  <c r="D22" i="58"/>
  <c r="C24" i="58" l="1"/>
  <c r="Q4" i="61"/>
  <c r="O2" i="61" s="1"/>
  <c r="Q2" i="6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非住宿
</t>
        </r>
      </text>
    </comment>
    <comment ref="A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住宿</t>
        </r>
      </text>
    </comment>
  </commentList>
</comments>
</file>

<file path=xl/sharedStrings.xml><?xml version="1.0" encoding="utf-8"?>
<sst xmlns="http://schemas.openxmlformats.org/spreadsheetml/2006/main" count="3052" uniqueCount="1013">
  <si>
    <r>
      <rPr>
        <sz val="12"/>
        <color theme="1"/>
        <rFont val="微軟正黑體"/>
        <family val="2"/>
        <charset val="136"/>
      </rPr>
      <t>活動數據</t>
    </r>
    <phoneticPr fontId="5" type="noConversion"/>
  </si>
  <si>
    <r>
      <rPr>
        <sz val="12"/>
        <color theme="1"/>
        <rFont val="微軟正黑體"/>
        <family val="2"/>
        <charset val="136"/>
      </rPr>
      <t>定量盤查</t>
    </r>
    <phoneticPr fontId="5" type="noConversion"/>
  </si>
  <si>
    <r>
      <rPr>
        <sz val="12"/>
        <color theme="1"/>
        <rFont val="微軟正黑體"/>
        <family val="2"/>
        <charset val="136"/>
      </rPr>
      <t>基本資料</t>
    </r>
    <phoneticPr fontId="5" type="noConversion"/>
  </si>
  <si>
    <r>
      <rPr>
        <sz val="12"/>
        <rFont val="微軟正黑體"/>
        <family val="2"/>
        <charset val="136"/>
      </rPr>
      <t>表</t>
    </r>
    <r>
      <rPr>
        <sz val="12"/>
        <rFont val="Times New Roman"/>
        <family val="1"/>
      </rPr>
      <t>1</t>
    </r>
  </si>
  <si>
    <r>
      <rPr>
        <sz val="12"/>
        <rFont val="微軟正黑體"/>
        <family val="2"/>
        <charset val="136"/>
      </rPr>
      <t>表</t>
    </r>
    <r>
      <rPr>
        <sz val="12"/>
        <rFont val="Times New Roman"/>
        <family val="1"/>
      </rPr>
      <t>2</t>
    </r>
  </si>
  <si>
    <r>
      <rPr>
        <sz val="12"/>
        <rFont val="微軟正黑體"/>
        <family val="2"/>
        <charset val="136"/>
      </rPr>
      <t>表</t>
    </r>
    <r>
      <rPr>
        <sz val="12"/>
        <rFont val="Times New Roman"/>
        <family val="1"/>
      </rPr>
      <t>3</t>
    </r>
  </si>
  <si>
    <r>
      <rPr>
        <sz val="12"/>
        <color theme="1"/>
        <rFont val="微軟正黑體"/>
        <family val="2"/>
        <charset val="136"/>
      </rPr>
      <t>內容涵蓋設備排放源排放係數、來源、</t>
    </r>
    <r>
      <rPr>
        <sz val="12"/>
        <rFont val="Times New Roman"/>
        <family val="1"/>
      </rPr>
      <t>GWP</t>
    </r>
    <r>
      <rPr>
        <sz val="12"/>
        <color theme="1"/>
        <rFont val="微軟正黑體"/>
        <family val="2"/>
        <charset val="136"/>
      </rPr>
      <t>值及排放量計算</t>
    </r>
    <phoneticPr fontId="5" type="noConversion"/>
  </si>
  <si>
    <r>
      <rPr>
        <sz val="12"/>
        <color theme="1"/>
        <rFont val="微軟正黑體"/>
        <family val="2"/>
        <charset val="136"/>
      </rPr>
      <t>提供自廠品質管理等及管控作業，主要利用活動數據、排放係數及儀器校正等項目，進行數據品質分級管理評估</t>
    </r>
    <phoneticPr fontId="5" type="noConversion"/>
  </si>
  <si>
    <r>
      <rPr>
        <sz val="12"/>
        <rFont val="微軟正黑體"/>
        <family val="2"/>
        <charset val="136"/>
      </rPr>
      <t>提供</t>
    </r>
    <r>
      <rPr>
        <sz val="12"/>
        <rFont val="Times New Roman"/>
        <family val="1"/>
      </rPr>
      <t>IPCC 2006</t>
    </r>
    <r>
      <rPr>
        <sz val="12"/>
        <rFont val="微軟正黑體"/>
        <family val="2"/>
        <charset val="136"/>
      </rPr>
      <t>年燃料燃燒</t>
    </r>
    <r>
      <rPr>
        <sz val="12"/>
        <rFont val="Times New Roman"/>
        <family val="1"/>
      </rPr>
      <t>CO</t>
    </r>
    <r>
      <rPr>
        <vertAlign val="subscript"/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原始係數與</t>
    </r>
    <r>
      <rPr>
        <sz val="12"/>
        <rFont val="Times New Roman"/>
        <family val="1"/>
      </rPr>
      <t>95%</t>
    </r>
    <r>
      <rPr>
        <sz val="12"/>
        <rFont val="微軟正黑體"/>
        <family val="2"/>
        <charset val="136"/>
      </rPr>
      <t>信賴區間不確性</t>
    </r>
    <r>
      <rPr>
        <sz val="12"/>
        <rFont val="Times New Roman"/>
        <family val="1"/>
      </rPr>
      <t>%</t>
    </r>
    <r>
      <rPr>
        <sz val="12"/>
        <rFont val="微軟正黑體"/>
        <family val="2"/>
        <charset val="136"/>
      </rPr>
      <t>及能源局熱值</t>
    </r>
    <phoneticPr fontId="5" type="noConversion"/>
  </si>
  <si>
    <r>
      <rPr>
        <sz val="12"/>
        <rFont val="微軟正黑體"/>
        <family val="2"/>
        <charset val="136"/>
      </rPr>
      <t>表</t>
    </r>
    <r>
      <rPr>
        <sz val="12"/>
        <rFont val="Times New Roman"/>
        <family val="1"/>
      </rPr>
      <t>6.2</t>
    </r>
    <r>
      <rPr>
        <sz val="12"/>
        <color theme="1"/>
        <rFont val="Calibri"/>
        <family val="2"/>
        <charset val="136"/>
        <scheme val="minor"/>
      </rPr>
      <t/>
    </r>
  </si>
  <si>
    <r>
      <rPr>
        <sz val="12"/>
        <rFont val="微軟正黑體"/>
        <family val="2"/>
        <charset val="136"/>
      </rPr>
      <t>溫室氣體排放量彙總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類別</t>
    </r>
    <r>
      <rPr>
        <sz val="12"/>
        <rFont val="Times New Roman"/>
        <family val="1"/>
      </rPr>
      <t>1~</t>
    </r>
    <r>
      <rPr>
        <sz val="12"/>
        <rFont val="微軟正黑體"/>
        <family val="2"/>
        <charset val="136"/>
      </rPr>
      <t>類別</t>
    </r>
    <r>
      <rPr>
        <sz val="12"/>
        <rFont val="Times New Roman"/>
        <family val="1"/>
      </rPr>
      <t>6)</t>
    </r>
    <phoneticPr fontId="2" type="noConversion"/>
  </si>
  <si>
    <r>
      <rPr>
        <sz val="12"/>
        <color theme="1"/>
        <rFont val="微軟正黑體"/>
        <family val="2"/>
        <charset val="136"/>
      </rPr>
      <t>提供溫室氣體盤查所需的各項溫室氣體排放係數之資訊</t>
    </r>
    <phoneticPr fontId="2" type="noConversion"/>
  </si>
  <si>
    <r>
      <rPr>
        <sz val="12"/>
        <rFont val="微軟正黑體"/>
        <family val="2"/>
        <charset val="136"/>
      </rPr>
      <t>附表</t>
    </r>
    <r>
      <rPr>
        <sz val="12"/>
        <rFont val="Times New Roman"/>
        <family val="1"/>
      </rPr>
      <t>2</t>
    </r>
    <phoneticPr fontId="2" type="noConversion"/>
  </si>
  <si>
    <r>
      <rPr>
        <sz val="12"/>
        <rFont val="微軟正黑體"/>
        <family val="2"/>
        <charset val="136"/>
      </rPr>
      <t>溫暖化潛勢值</t>
    </r>
    <r>
      <rPr>
        <sz val="12"/>
        <rFont val="Times New Roman"/>
        <family val="1"/>
      </rPr>
      <t>(GWP)</t>
    </r>
    <r>
      <rPr>
        <sz val="12"/>
        <rFont val="微軟正黑體"/>
        <family val="2"/>
        <charset val="136"/>
      </rPr>
      <t>，包括</t>
    </r>
    <r>
      <rPr>
        <sz val="12"/>
        <rFont val="Times New Roman"/>
        <family val="1"/>
      </rPr>
      <t>IPCC</t>
    </r>
    <r>
      <rPr>
        <sz val="12"/>
        <rFont val="微軟正黑體"/>
        <family val="2"/>
        <charset val="136"/>
      </rPr>
      <t>之</t>
    </r>
    <r>
      <rPr>
        <sz val="12"/>
        <rFont val="Times New Roman"/>
        <family val="1"/>
      </rPr>
      <t>1995</t>
    </r>
    <r>
      <rPr>
        <sz val="12"/>
        <rFont val="微軟正黑體"/>
        <family val="2"/>
        <charset val="136"/>
      </rPr>
      <t>年、</t>
    </r>
    <r>
      <rPr>
        <sz val="12"/>
        <rFont val="Times New Roman"/>
        <family val="1"/>
      </rPr>
      <t>2001</t>
    </r>
    <r>
      <rPr>
        <sz val="12"/>
        <rFont val="微軟正黑體"/>
        <family val="2"/>
        <charset val="136"/>
      </rPr>
      <t>年、</t>
    </r>
    <r>
      <rPr>
        <sz val="12"/>
        <rFont val="Times New Roman"/>
        <family val="1"/>
      </rPr>
      <t>2007</t>
    </r>
    <r>
      <rPr>
        <sz val="12"/>
        <rFont val="微軟正黑體"/>
        <family val="2"/>
        <charset val="136"/>
      </rPr>
      <t>、</t>
    </r>
    <r>
      <rPr>
        <sz val="12"/>
        <rFont val="Times New Roman"/>
        <family val="1"/>
      </rPr>
      <t>2013</t>
    </r>
    <r>
      <rPr>
        <sz val="12"/>
        <rFont val="微軟正黑體"/>
        <family val="2"/>
        <charset val="136"/>
      </rPr>
      <t>年、</t>
    </r>
    <r>
      <rPr>
        <sz val="12"/>
        <rFont val="Times New Roman"/>
        <family val="1"/>
      </rPr>
      <t>2021</t>
    </r>
    <r>
      <rPr>
        <sz val="12"/>
        <rFont val="微軟正黑體"/>
        <family val="2"/>
        <charset val="136"/>
      </rPr>
      <t>年等年度，由組織依盤查目的需求選用。</t>
    </r>
    <phoneticPr fontId="5" type="noConversion"/>
  </si>
  <si>
    <r>
      <rPr>
        <sz val="12"/>
        <rFont val="微軟正黑體"/>
        <family val="2"/>
        <charset val="136"/>
      </rPr>
      <t>附表</t>
    </r>
    <r>
      <rPr>
        <sz val="12"/>
        <rFont val="Times New Roman"/>
        <family val="1"/>
      </rPr>
      <t>1</t>
    </r>
    <phoneticPr fontId="2" type="noConversion"/>
  </si>
  <si>
    <r>
      <rPr>
        <sz val="12"/>
        <rFont val="微軟正黑體"/>
        <family val="2"/>
        <charset val="136"/>
      </rPr>
      <t>排放係數</t>
    </r>
    <r>
      <rPr>
        <sz val="12"/>
        <rFont val="Times New Roman"/>
        <family val="1"/>
      </rPr>
      <t/>
    </r>
    <phoneticPr fontId="5" type="noConversion"/>
  </si>
  <si>
    <r>
      <rPr>
        <sz val="12"/>
        <rFont val="微軟正黑體"/>
        <family val="2"/>
        <charset val="136"/>
      </rPr>
      <t>內容涵蓋盤查年度、組織基本資料、組織邊界設定等相關資料</t>
    </r>
    <phoneticPr fontId="5" type="noConversion"/>
  </si>
  <si>
    <r>
      <rPr>
        <sz val="12"/>
        <color theme="1"/>
        <rFont val="微軟正黑體"/>
        <family val="2"/>
        <charset val="136"/>
      </rPr>
      <t>排放源鑑別</t>
    </r>
    <phoneticPr fontId="5" type="noConversion"/>
  </si>
  <si>
    <r>
      <rPr>
        <sz val="12"/>
        <color theme="1"/>
        <rFont val="微軟正黑體"/>
        <family val="2"/>
        <charset val="136"/>
      </rPr>
      <t>內容涵蓋組織邊界內設備排放源鑑別資料</t>
    </r>
    <phoneticPr fontId="5" type="noConversion"/>
  </si>
  <si>
    <r>
      <rPr>
        <sz val="12"/>
        <color theme="1"/>
        <rFont val="微軟正黑體"/>
        <family val="2"/>
        <charset val="136"/>
      </rPr>
      <t>內容涵蓋設備排放源活動數據數值及來源等相關資料</t>
    </r>
    <phoneticPr fontId="5" type="noConversion"/>
  </si>
  <si>
    <r>
      <rPr>
        <sz val="12"/>
        <rFont val="微軟正黑體"/>
        <family val="2"/>
        <charset val="136"/>
      </rPr>
      <t>表</t>
    </r>
    <r>
      <rPr>
        <sz val="12"/>
        <rFont val="Times New Roman"/>
        <family val="1"/>
      </rPr>
      <t>6.1</t>
    </r>
    <phoneticPr fontId="2" type="noConversion"/>
  </si>
  <si>
    <r>
      <t>(1)</t>
    </r>
    <r>
      <rPr>
        <sz val="12"/>
        <color theme="1"/>
        <rFont val="微軟正黑體"/>
        <family val="2"/>
        <charset val="136"/>
      </rPr>
      <t>排放係數</t>
    </r>
    <r>
      <rPr>
        <sz val="12"/>
        <color theme="1"/>
        <rFont val="Times New Roman"/>
        <family val="1"/>
      </rPr>
      <t xml:space="preserve"> = IPCC</t>
    </r>
    <r>
      <rPr>
        <sz val="12"/>
        <color theme="1"/>
        <rFont val="微軟正黑體"/>
        <family val="2"/>
        <charset val="136"/>
      </rPr>
      <t>原始係數</t>
    </r>
    <r>
      <rPr>
        <sz val="12"/>
        <color theme="1"/>
        <rFont val="Times New Roman"/>
        <family val="1"/>
      </rPr>
      <t xml:space="preserve"> × </t>
    </r>
    <r>
      <rPr>
        <sz val="12"/>
        <color theme="1"/>
        <rFont val="微軟正黑體"/>
        <family val="2"/>
        <charset val="136"/>
      </rPr>
      <t>燃料熱值</t>
    </r>
    <r>
      <rPr>
        <sz val="12"/>
        <color theme="1"/>
        <rFont val="Times New Roman"/>
        <family val="1"/>
      </rPr>
      <t xml:space="preserve"> × </t>
    </r>
    <r>
      <rPr>
        <sz val="12"/>
        <color theme="1"/>
        <rFont val="微軟正黑體"/>
        <family val="2"/>
        <charset val="136"/>
      </rPr>
      <t>碳氧化率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燃料熱值來源為能源局公告</t>
    </r>
    <r>
      <rPr>
        <sz val="12"/>
        <color theme="1"/>
        <rFont val="Times New Roman"/>
        <family val="1"/>
      </rPr>
      <t>)</t>
    </r>
    <phoneticPr fontId="2" type="noConversion"/>
  </si>
  <si>
    <r>
      <t>(2)</t>
    </r>
    <r>
      <rPr>
        <sz val="12"/>
        <color theme="1"/>
        <rFont val="微軟正黑體"/>
        <family val="2"/>
        <charset val="136"/>
      </rPr>
      <t>我國燃料熱值係採用</t>
    </r>
    <r>
      <rPr>
        <sz val="12"/>
        <color theme="1"/>
        <rFont val="Times New Roman"/>
        <family val="1"/>
      </rPr>
      <t>2010</t>
    </r>
    <r>
      <rPr>
        <sz val="12"/>
        <color theme="1"/>
        <rFont val="微軟正黑體"/>
        <family val="2"/>
        <charset val="136"/>
      </rPr>
      <t>年經濟部能源局出版之更新能源統計手冊內的能源產品單位熱值表</t>
    </r>
    <phoneticPr fontId="2" type="noConversion"/>
  </si>
  <si>
    <r>
      <t>(3)</t>
    </r>
    <r>
      <rPr>
        <sz val="12"/>
        <color theme="1"/>
        <rFont val="微軟正黑體"/>
        <family val="2"/>
        <charset val="136"/>
      </rPr>
      <t>電力係數引用經濟部能源局公告我國電力</t>
    </r>
    <r>
      <rPr>
        <sz val="12"/>
        <color theme="1"/>
        <rFont val="Times New Roman"/>
        <family val="1"/>
      </rPr>
      <t>GHG</t>
    </r>
    <r>
      <rPr>
        <sz val="12"/>
        <color theme="1"/>
        <rFont val="微軟正黑體"/>
        <family val="2"/>
        <charset val="136"/>
      </rPr>
      <t>排放係數。</t>
    </r>
    <phoneticPr fontId="2" type="noConversion"/>
  </si>
  <si>
    <r>
      <rPr>
        <sz val="12"/>
        <color theme="1"/>
        <rFont val="微軟正黑體"/>
        <family val="2"/>
        <charset val="136"/>
      </rPr>
      <t>包括填寫盤查年度排放源活動數據統計結果，計算各類溫室氣體排放量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類別</t>
    </r>
    <r>
      <rPr>
        <sz val="12"/>
        <color theme="1"/>
        <rFont val="Times New Roman"/>
        <family val="1"/>
      </rPr>
      <t>1~</t>
    </r>
    <r>
      <rPr>
        <sz val="12"/>
        <color theme="1"/>
        <rFont val="微軟正黑體"/>
        <family val="2"/>
        <charset val="136"/>
      </rPr>
      <t>類別</t>
    </r>
    <r>
      <rPr>
        <sz val="12"/>
        <color theme="1"/>
        <rFont val="Times New Roman"/>
        <family val="1"/>
      </rPr>
      <t>2)</t>
    </r>
    <phoneticPr fontId="2" type="noConversion"/>
  </si>
  <si>
    <r>
      <rPr>
        <sz val="12"/>
        <color theme="1"/>
        <rFont val="微軟正黑體"/>
        <family val="2"/>
        <charset val="136"/>
      </rPr>
      <t>包括填寫盤查年度排放源活動數據統計結果，計算各類溫室氣體排放量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類別</t>
    </r>
    <r>
      <rPr>
        <sz val="12"/>
        <color theme="1"/>
        <rFont val="Times New Roman"/>
        <family val="1"/>
      </rPr>
      <t>1~</t>
    </r>
    <r>
      <rPr>
        <sz val="12"/>
        <color theme="1"/>
        <rFont val="微軟正黑體"/>
        <family val="2"/>
        <charset val="136"/>
      </rPr>
      <t>類別</t>
    </r>
    <r>
      <rPr>
        <sz val="12"/>
        <color theme="1"/>
        <rFont val="Times New Roman"/>
        <family val="1"/>
      </rPr>
      <t>6)</t>
    </r>
    <phoneticPr fontId="2" type="noConversion"/>
  </si>
  <si>
    <t>溫室氣體盤查管理系統工具</t>
    <phoneticPr fontId="5" type="noConversion"/>
  </si>
  <si>
    <t>版本說明：</t>
    <phoneticPr fontId="2" type="noConversion"/>
  </si>
  <si>
    <r>
      <rPr>
        <b/>
        <sz val="12"/>
        <rFont val="微軟正黑體"/>
        <family val="2"/>
        <charset val="136"/>
      </rPr>
      <t>表單編號</t>
    </r>
  </si>
  <si>
    <r>
      <rPr>
        <b/>
        <sz val="12"/>
        <rFont val="微軟正黑體"/>
        <family val="2"/>
        <charset val="136"/>
      </rPr>
      <t>表單名稱</t>
    </r>
  </si>
  <si>
    <r>
      <rPr>
        <b/>
        <sz val="12"/>
        <rFont val="微軟正黑體"/>
        <family val="2"/>
        <charset val="136"/>
      </rPr>
      <t>表單內容說明</t>
    </r>
    <phoneticPr fontId="2" type="noConversion"/>
  </si>
  <si>
    <r>
      <rPr>
        <sz val="12"/>
        <rFont val="微軟正黑體"/>
        <family val="2"/>
        <charset val="136"/>
      </rPr>
      <t>表</t>
    </r>
    <r>
      <rPr>
        <sz val="12"/>
        <rFont val="Times New Roman"/>
        <family val="1"/>
      </rPr>
      <t>4</t>
    </r>
    <r>
      <rPr>
        <sz val="12"/>
        <color theme="1"/>
        <rFont val="Calibri"/>
        <family val="2"/>
        <charset val="136"/>
        <scheme val="minor"/>
      </rPr>
      <t/>
    </r>
  </si>
  <si>
    <r>
      <rPr>
        <sz val="12"/>
        <rFont val="微軟正黑體"/>
        <family val="2"/>
        <charset val="136"/>
      </rPr>
      <t>表</t>
    </r>
    <r>
      <rPr>
        <sz val="12"/>
        <rFont val="Times New Roman"/>
        <family val="1"/>
      </rPr>
      <t>5</t>
    </r>
    <r>
      <rPr>
        <sz val="12"/>
        <color theme="1"/>
        <rFont val="Calibri"/>
        <family val="2"/>
        <charset val="136"/>
        <scheme val="minor"/>
      </rPr>
      <t/>
    </r>
  </si>
  <si>
    <r>
      <rPr>
        <sz val="12"/>
        <rFont val="微軟正黑體"/>
        <family val="2"/>
        <charset val="136"/>
      </rPr>
      <t>表</t>
    </r>
    <r>
      <rPr>
        <sz val="12"/>
        <rFont val="Times New Roman"/>
        <family val="1"/>
      </rPr>
      <t>7</t>
    </r>
    <phoneticPr fontId="2" type="noConversion"/>
  </si>
  <si>
    <r>
      <t>CO2</t>
    </r>
    <r>
      <rPr>
        <sz val="12"/>
        <rFont val="微軟正黑體"/>
        <family val="2"/>
        <charset val="136"/>
      </rPr>
      <t>二氧化碳</t>
    </r>
  </si>
  <si>
    <r>
      <t>HFC-161</t>
    </r>
    <r>
      <rPr>
        <sz val="12"/>
        <rFont val="微軟正黑體"/>
        <family val="2"/>
        <charset val="136"/>
      </rPr>
      <t>，一氟乙烷，</t>
    </r>
    <r>
      <rPr>
        <sz val="12"/>
        <rFont val="Times New Roman"/>
        <family val="1"/>
      </rPr>
      <t>CH3CH2F</t>
    </r>
  </si>
  <si>
    <r>
      <rPr>
        <sz val="12"/>
        <rFont val="微軟正黑體"/>
        <family val="2"/>
        <charset val="136"/>
      </rPr>
      <t>─</t>
    </r>
  </si>
  <si>
    <r>
      <t>HFC-236cb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1,1,1,2,2,3-</t>
    </r>
    <r>
      <rPr>
        <sz val="12"/>
        <rFont val="微軟正黑體"/>
        <family val="2"/>
        <charset val="136"/>
      </rPr>
      <t>六氟丙烷，</t>
    </r>
    <r>
      <rPr>
        <sz val="12"/>
        <rFont val="Times New Roman"/>
        <family val="1"/>
      </rPr>
      <t>CH2FCF2CF3</t>
    </r>
  </si>
  <si>
    <r>
      <t>HFC-236ea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1,1,1,2,3,3-</t>
    </r>
    <r>
      <rPr>
        <sz val="12"/>
        <rFont val="微軟正黑體"/>
        <family val="2"/>
        <charset val="136"/>
      </rPr>
      <t>六氟丙烷，</t>
    </r>
    <r>
      <rPr>
        <sz val="12"/>
        <rFont val="Times New Roman"/>
        <family val="1"/>
      </rPr>
      <t>CHF2CHFCF3</t>
    </r>
  </si>
  <si>
    <r>
      <t>HFC-236fa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1,1,1,3,3,3-</t>
    </r>
    <r>
      <rPr>
        <sz val="12"/>
        <rFont val="微軟正黑體"/>
        <family val="2"/>
        <charset val="136"/>
      </rPr>
      <t>六氟丙烷，</t>
    </r>
    <r>
      <rPr>
        <sz val="12"/>
        <rFont val="Times New Roman"/>
        <family val="1"/>
      </rPr>
      <t>C3H2F6</t>
    </r>
  </si>
  <si>
    <r>
      <t>HFC-245ca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1,1,2,2,3-</t>
    </r>
    <r>
      <rPr>
        <sz val="12"/>
        <rFont val="微軟正黑體"/>
        <family val="2"/>
        <charset val="136"/>
      </rPr>
      <t>五氟丙烷，</t>
    </r>
    <r>
      <rPr>
        <sz val="12"/>
        <rFont val="Times New Roman"/>
        <family val="1"/>
      </rPr>
      <t>CH2FCF2CHF2</t>
    </r>
  </si>
  <si>
    <r>
      <t>HFC-245fa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1,1,1,3,3-</t>
    </r>
    <r>
      <rPr>
        <sz val="12"/>
        <rFont val="微軟正黑體"/>
        <family val="2"/>
        <charset val="136"/>
      </rPr>
      <t>五氟丙烷，</t>
    </r>
    <r>
      <rPr>
        <sz val="12"/>
        <rFont val="Times New Roman"/>
        <family val="1"/>
      </rPr>
      <t>CHF2CH2CF3</t>
    </r>
  </si>
  <si>
    <t>R-12(CFC-12)</t>
  </si>
  <si>
    <t>R-123(HCFC-123)</t>
  </si>
  <si>
    <r>
      <t>IPCC</t>
    </r>
    <r>
      <rPr>
        <b/>
        <sz val="12"/>
        <rFont val="微軟正黑體"/>
        <family val="2"/>
        <charset val="136"/>
      </rPr>
      <t>第三次評估報告</t>
    </r>
    <r>
      <rPr>
        <b/>
        <sz val="12"/>
        <rFont val="Times New Roman"/>
        <family val="1"/>
      </rPr>
      <t>(2001)</t>
    </r>
    <phoneticPr fontId="5" type="noConversion"/>
  </si>
  <si>
    <r>
      <t>IPCC</t>
    </r>
    <r>
      <rPr>
        <b/>
        <sz val="12"/>
        <rFont val="微軟正黑體"/>
        <family val="2"/>
        <charset val="136"/>
      </rPr>
      <t>第六次評估報告</t>
    </r>
    <r>
      <rPr>
        <b/>
        <sz val="12"/>
        <rFont val="Times New Roman"/>
        <family val="1"/>
      </rPr>
      <t>(2021)</t>
    </r>
  </si>
  <si>
    <r>
      <t>CH4</t>
    </r>
    <r>
      <rPr>
        <sz val="12"/>
        <rFont val="微軟正黑體"/>
        <family val="2"/>
        <charset val="136"/>
      </rPr>
      <t>甲烷</t>
    </r>
  </si>
  <si>
    <r>
      <t>N2O</t>
    </r>
    <r>
      <rPr>
        <sz val="12"/>
        <rFont val="微軟正黑體"/>
        <family val="2"/>
        <charset val="136"/>
      </rPr>
      <t>氧化亞氮</t>
    </r>
  </si>
  <si>
    <r>
      <t>C3F8</t>
    </r>
    <r>
      <rPr>
        <sz val="12"/>
        <rFont val="微軟正黑體"/>
        <family val="2"/>
        <charset val="136"/>
      </rPr>
      <t>，全氟丙烷</t>
    </r>
  </si>
  <si>
    <r>
      <t>C4F8</t>
    </r>
    <r>
      <rPr>
        <sz val="12"/>
        <rFont val="微軟正黑體"/>
        <family val="2"/>
        <charset val="136"/>
      </rPr>
      <t>，八氟環丁烷</t>
    </r>
  </si>
  <si>
    <r>
      <t>C4F10</t>
    </r>
    <r>
      <rPr>
        <sz val="12"/>
        <rFont val="微軟正黑體"/>
        <family val="2"/>
        <charset val="136"/>
      </rPr>
      <t>，全氟丁烷</t>
    </r>
  </si>
  <si>
    <r>
      <t>C5F12</t>
    </r>
    <r>
      <rPr>
        <sz val="12"/>
        <rFont val="微軟正黑體"/>
        <family val="2"/>
        <charset val="136"/>
      </rPr>
      <t>，全氟戊烷</t>
    </r>
  </si>
  <si>
    <r>
      <t>C6F14</t>
    </r>
    <r>
      <rPr>
        <sz val="12"/>
        <rFont val="微軟正黑體"/>
        <family val="2"/>
        <charset val="136"/>
      </rPr>
      <t>，全氟己烷</t>
    </r>
  </si>
  <si>
    <r>
      <t>NF3</t>
    </r>
    <r>
      <rPr>
        <sz val="12"/>
        <rFont val="微軟正黑體"/>
        <family val="2"/>
        <charset val="136"/>
      </rPr>
      <t>，三氟化氮</t>
    </r>
  </si>
  <si>
    <r>
      <t>SF6</t>
    </r>
    <r>
      <rPr>
        <sz val="12"/>
        <rFont val="微軟正黑體"/>
        <family val="2"/>
        <charset val="136"/>
      </rPr>
      <t>，六氟化硫</t>
    </r>
  </si>
  <si>
    <r>
      <t>HFC-23/R-23</t>
    </r>
    <r>
      <rPr>
        <sz val="12"/>
        <rFont val="微軟正黑體"/>
        <family val="2"/>
        <charset val="136"/>
      </rPr>
      <t>三氟甲烷，</t>
    </r>
    <r>
      <rPr>
        <sz val="12"/>
        <rFont val="Times New Roman"/>
        <family val="1"/>
      </rPr>
      <t>CHF3</t>
    </r>
  </si>
  <si>
    <r>
      <t>HFC-32/R-32</t>
    </r>
    <r>
      <rPr>
        <sz val="12"/>
        <rFont val="微軟正黑體"/>
        <family val="2"/>
        <charset val="136"/>
      </rPr>
      <t>二氟甲烷，</t>
    </r>
    <r>
      <rPr>
        <sz val="12"/>
        <rFont val="Times New Roman"/>
        <family val="1"/>
      </rPr>
      <t>CH2F2</t>
    </r>
  </si>
  <si>
    <r>
      <t>HFC-41</t>
    </r>
    <r>
      <rPr>
        <sz val="12"/>
        <rFont val="微軟正黑體"/>
        <family val="2"/>
        <charset val="136"/>
      </rPr>
      <t>一氟甲烷，</t>
    </r>
    <r>
      <rPr>
        <sz val="12"/>
        <rFont val="Times New Roman"/>
        <family val="1"/>
      </rPr>
      <t>CH3F</t>
    </r>
  </si>
  <si>
    <r>
      <t>HFC-125/R-125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1,1,1,2,2-</t>
    </r>
    <r>
      <rPr>
        <sz val="12"/>
        <rFont val="微軟正黑體"/>
        <family val="2"/>
        <charset val="136"/>
      </rPr>
      <t>五氟乙烷，</t>
    </r>
    <r>
      <rPr>
        <sz val="12"/>
        <rFont val="Times New Roman"/>
        <family val="1"/>
      </rPr>
      <t>C2HF5</t>
    </r>
  </si>
  <si>
    <r>
      <t>HFC-134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1,1,2,2-</t>
    </r>
    <r>
      <rPr>
        <sz val="12"/>
        <rFont val="微軟正黑體"/>
        <family val="2"/>
        <charset val="136"/>
      </rPr>
      <t>四氟乙烷，</t>
    </r>
    <r>
      <rPr>
        <sz val="12"/>
        <rFont val="Times New Roman"/>
        <family val="1"/>
      </rPr>
      <t>C2H2F4</t>
    </r>
  </si>
  <si>
    <r>
      <t>HFC-134a/R-134a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1,1,1,2-</t>
    </r>
    <r>
      <rPr>
        <sz val="12"/>
        <rFont val="微軟正黑體"/>
        <family val="2"/>
        <charset val="136"/>
      </rPr>
      <t>四氟乙烷，</t>
    </r>
    <r>
      <rPr>
        <sz val="12"/>
        <rFont val="Times New Roman"/>
        <family val="1"/>
      </rPr>
      <t>C2H2F4</t>
    </r>
  </si>
  <si>
    <r>
      <t>HFC-143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1,1,2-</t>
    </r>
    <r>
      <rPr>
        <sz val="12"/>
        <rFont val="微軟正黑體"/>
        <family val="2"/>
        <charset val="136"/>
      </rPr>
      <t>三氟乙烷，</t>
    </r>
    <r>
      <rPr>
        <sz val="12"/>
        <rFont val="Times New Roman"/>
        <family val="1"/>
      </rPr>
      <t>CHF2CH2F</t>
    </r>
  </si>
  <si>
    <r>
      <t>HFC-143a/R-143a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1,1,1-</t>
    </r>
    <r>
      <rPr>
        <sz val="12"/>
        <rFont val="微軟正黑體"/>
        <family val="2"/>
        <charset val="136"/>
      </rPr>
      <t>三氟乙烷，</t>
    </r>
    <r>
      <rPr>
        <sz val="12"/>
        <rFont val="Times New Roman"/>
        <family val="1"/>
      </rPr>
      <t>C2H3F3</t>
    </r>
  </si>
  <si>
    <r>
      <t>HFC-152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1,2-</t>
    </r>
    <r>
      <rPr>
        <sz val="12"/>
        <rFont val="微軟正黑體"/>
        <family val="2"/>
        <charset val="136"/>
      </rPr>
      <t>二氟乙烷，</t>
    </r>
    <r>
      <rPr>
        <sz val="12"/>
        <rFont val="Times New Roman"/>
        <family val="1"/>
      </rPr>
      <t>CH2FCH2F</t>
    </r>
  </si>
  <si>
    <r>
      <t>HFC-152a/R-152a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1,1-</t>
    </r>
    <r>
      <rPr>
        <sz val="12"/>
        <rFont val="微軟正黑體"/>
        <family val="2"/>
        <charset val="136"/>
      </rPr>
      <t>二氟乙烷，</t>
    </r>
    <r>
      <rPr>
        <sz val="12"/>
        <rFont val="Times New Roman"/>
        <family val="1"/>
      </rPr>
      <t>C2H4F2</t>
    </r>
  </si>
  <si>
    <r>
      <t>HFC-227ea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1,1,1,2,3,3,3-</t>
    </r>
    <r>
      <rPr>
        <sz val="12"/>
        <rFont val="微軟正黑體"/>
        <family val="2"/>
        <charset val="136"/>
      </rPr>
      <t>七氟丙烷，</t>
    </r>
    <r>
      <rPr>
        <sz val="12"/>
        <rFont val="Times New Roman"/>
        <family val="1"/>
      </rPr>
      <t>CF3CHFCF3</t>
    </r>
  </si>
  <si>
    <r>
      <t>HFC-365mfc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1,1,1,3,3-</t>
    </r>
    <r>
      <rPr>
        <sz val="12"/>
        <rFont val="微軟正黑體"/>
        <family val="2"/>
        <charset val="136"/>
      </rPr>
      <t>五氟丁烷，</t>
    </r>
    <r>
      <rPr>
        <sz val="12"/>
        <rFont val="Times New Roman"/>
        <family val="1"/>
      </rPr>
      <t>CF3CH2CF2CH3</t>
    </r>
  </si>
  <si>
    <r>
      <t>HFC-43-10mee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1,1,1,2,2,3,4,5,5,5-</t>
    </r>
    <r>
      <rPr>
        <sz val="12"/>
        <rFont val="微軟正黑體"/>
        <family val="2"/>
        <charset val="136"/>
      </rPr>
      <t>十氟戊烷，</t>
    </r>
    <r>
      <rPr>
        <sz val="12"/>
        <rFont val="Times New Roman"/>
        <family val="1"/>
      </rPr>
      <t>CF3CHFCHFCF2CF3</t>
    </r>
  </si>
  <si>
    <r>
      <t>HCFC-22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CHF2Cl</t>
    </r>
  </si>
  <si>
    <r>
      <t>R-401A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HCFC-22/HFC-152a/HCFC-124 (53.0/13.0/34.0)</t>
    </r>
  </si>
  <si>
    <r>
      <t>R-401B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HCFC-22/HFC-152a/HCFC-124 (61.0/11.0/28.0)</t>
    </r>
  </si>
  <si>
    <r>
      <t>R-401C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HCFC-22/HFC-152a/HCFC-124 (33.0/15.0/52.0)</t>
    </r>
  </si>
  <si>
    <r>
      <t>R-402A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HFC-125/HC-290/HCFC-22 (60.0/2.0/38.0)</t>
    </r>
  </si>
  <si>
    <r>
      <t>R-402B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HFC-125/HC-290/HCFC-22 (38.0/2.0/60.0)</t>
    </r>
  </si>
  <si>
    <r>
      <t>R-403A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HC-290/HCFC-22/PFC-218 (5.0/75.0/20.0)</t>
    </r>
  </si>
  <si>
    <r>
      <t>R-403B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HC-290/HCFC-22/PFC-218 (5.0/56.0/39.0)</t>
    </r>
  </si>
  <si>
    <r>
      <t>R-404A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HFC-125/HFC-143a/HFC-134a (44.0/52.0/4.0)</t>
    </r>
  </si>
  <si>
    <r>
      <t>R-405A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 HFC-152a/ HCFC-142b/PFC-318 (45.0/7.0/5.5/42.5)</t>
    </r>
  </si>
  <si>
    <r>
      <t>R-406A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HCFC-22/HC-600a/HCFC-142b (55.0/14.0/41.0)</t>
    </r>
  </si>
  <si>
    <r>
      <t>R-407A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HFC-32/HFC-125/HFC-134a (20.0/40.0/40.0)</t>
    </r>
  </si>
  <si>
    <r>
      <t>R-407B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HFC-32/HFC-125/HFC-134a (10.0/70.0/20.0)</t>
    </r>
  </si>
  <si>
    <r>
      <t>R-407D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HFC-32/HFC-125/HFC-134a (15.0/15.0/70.0)</t>
    </r>
  </si>
  <si>
    <r>
      <t>R-407E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HFC-32/HFC-125/HFC-134a (25.0/15.0/60.0)</t>
    </r>
  </si>
  <si>
    <r>
      <t>R-408A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HFC-125/HFC-143a/HCFC-22 (7.0/46.0/47.0)</t>
    </r>
  </si>
  <si>
    <r>
      <t>R-409A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HCFC-22/HCFC-124/HCFC-142b (60.0/25.0/15.0)</t>
    </r>
  </si>
  <si>
    <r>
      <t>R-409B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HCFC-22/HCFC-124/HCFC-142b (65.0/25.0/10.0)</t>
    </r>
  </si>
  <si>
    <r>
      <t>R-410A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HFC-32/HFC-125 (50.0/50.0)</t>
    </r>
  </si>
  <si>
    <r>
      <t>R-410B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HFC-32/HFC-125 (45.0/55.0)</t>
    </r>
  </si>
  <si>
    <r>
      <t>R-411A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HC-1270/HCFC-22/HFC-152a (1.5/87.5/11.0)</t>
    </r>
  </si>
  <si>
    <r>
      <t>R-411B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HC-1270/HCFC-22/HFC-152a (3.0/94.0/3.0)</t>
    </r>
  </si>
  <si>
    <r>
      <t>R-411C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HC-1270/HCFC-22/HFC-152a (3.0/95.5/1.5)</t>
    </r>
  </si>
  <si>
    <r>
      <t>R-412A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HCFC-22/PFC-218/HCFC-142b (70.0/5.0/25.0)</t>
    </r>
  </si>
  <si>
    <r>
      <t>R-413A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PFC-218/HFC-134a/HC-600a (9.0/88.0/3.0)</t>
    </r>
  </si>
  <si>
    <r>
      <t>R-414A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HCFC-22/HCFC-124/HC-600a/HCFC-142b (51.0/28.5/4.0/16.5)</t>
    </r>
  </si>
  <si>
    <r>
      <t>R-414B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HCFC-22/HCFC-124/HC-600a/HCFC-142b (50.0/39.0/1.5/9.5)</t>
    </r>
  </si>
  <si>
    <r>
      <t>R-415A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HCFC-22/HFC-152a (82.0/18.0)</t>
    </r>
  </si>
  <si>
    <r>
      <t>R-415B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HCFC-22/HFC-152a (25.0/75.0)</t>
    </r>
  </si>
  <si>
    <r>
      <t>R-416A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HFC-134a/HCFC-124/HC-600 (59.0/39.5/1.5)</t>
    </r>
  </si>
  <si>
    <r>
      <t>R-417A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HFC-125/HFC-134a/HC-600 (46.6/50.0/3.4)</t>
    </r>
  </si>
  <si>
    <r>
      <t>R-418A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HC-290/HCFC-22/HFC-152a (1.5/96.0/2.5)</t>
    </r>
  </si>
  <si>
    <r>
      <t>R-419A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HFC-125/HFC-134a/HE-E170 (77.0/19.0/4.0)</t>
    </r>
  </si>
  <si>
    <r>
      <t>R-420A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HFC-134a/HCFC-142b (88.0/12.0)</t>
    </r>
  </si>
  <si>
    <r>
      <t>R-421A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HFC-125/HFC-134a (58.0/42.0)</t>
    </r>
  </si>
  <si>
    <r>
      <t>R-421B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HFC-125/HFC-134a (85.0/15.0)</t>
    </r>
  </si>
  <si>
    <r>
      <t>R-422A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HFC-125/HFC-134a/HC-600a (85.1/11.5/3.4)</t>
    </r>
  </si>
  <si>
    <r>
      <t>R-422B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HFC-125/HFC-134a/HC-600a (55.0/42.0/3.0)</t>
    </r>
  </si>
  <si>
    <r>
      <t>R-422C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HFC-125/HFC-134a/HC-600a (82.0/15.0/3.0)</t>
    </r>
  </si>
  <si>
    <r>
      <t>R-500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CFC-12/HFC-152a (73.8/26.2)</t>
    </r>
  </si>
  <si>
    <r>
      <t>R-501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HCFC-22/CFC-12 (75.0/25.0)</t>
    </r>
  </si>
  <si>
    <r>
      <t>R-502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HCFC-22/CFC-115 (48.8/51.2)</t>
    </r>
  </si>
  <si>
    <r>
      <t>R-503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HFC-23/CFC-13 (40.1/59.9)</t>
    </r>
  </si>
  <si>
    <r>
      <t>R-504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HFC-32/CFC-115 (48.2/51.8)</t>
    </r>
  </si>
  <si>
    <r>
      <t>R-505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CFC-12/HCFC-31 (78.0/22.0)</t>
    </r>
  </si>
  <si>
    <r>
      <t>R-506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CFC-31/CFC-114 (55.1/44.9)</t>
    </r>
  </si>
  <si>
    <r>
      <t>R-507A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HFC-125/HFC-143a (50.0/50.0)</t>
    </r>
  </si>
  <si>
    <r>
      <t>R-508A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HFC-23/PFC-116 (39.0/61.0)</t>
    </r>
  </si>
  <si>
    <r>
      <t>R-508B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HFC-23/PFC-116 (46.0/54.0)</t>
    </r>
  </si>
  <si>
    <r>
      <t>R-509A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HCFC-22/PFC-218 (44.0/56.0)</t>
    </r>
  </si>
  <si>
    <r>
      <t>PFC-116</t>
    </r>
    <r>
      <rPr>
        <sz val="12"/>
        <rFont val="微軟正黑體"/>
        <family val="2"/>
        <charset val="136"/>
      </rPr>
      <t>，六氟乙烷，</t>
    </r>
    <r>
      <rPr>
        <sz val="12"/>
        <rFont val="Times New Roman"/>
        <family val="1"/>
      </rPr>
      <t>C2F6</t>
    </r>
  </si>
  <si>
    <r>
      <t>PFC-14</t>
    </r>
    <r>
      <rPr>
        <sz val="12"/>
        <rFont val="微軟正黑體"/>
        <family val="2"/>
        <charset val="136"/>
      </rPr>
      <t>，四氟化碳，</t>
    </r>
    <r>
      <rPr>
        <sz val="12"/>
        <rFont val="Times New Roman"/>
        <family val="1"/>
      </rPr>
      <t>CF4</t>
    </r>
  </si>
  <si>
    <r>
      <rPr>
        <sz val="12"/>
        <color theme="1"/>
        <rFont val="微軟正黑體"/>
        <family val="2"/>
        <charset val="136"/>
      </rPr>
      <t>海龍</t>
    </r>
    <r>
      <rPr>
        <sz val="12"/>
        <color theme="1"/>
        <rFont val="Times New Roman"/>
        <family val="1"/>
      </rPr>
      <t>1211</t>
    </r>
  </si>
  <si>
    <r>
      <rPr>
        <b/>
        <sz val="12"/>
        <rFont val="微軟正黑體"/>
        <family val="2"/>
        <charset val="136"/>
      </rPr>
      <t>引用數值</t>
    </r>
    <phoneticPr fontId="5" type="noConversion"/>
  </si>
  <si>
    <r>
      <t>IPCC</t>
    </r>
    <r>
      <rPr>
        <b/>
        <sz val="12"/>
        <rFont val="微軟正黑體"/>
        <family val="2"/>
        <charset val="136"/>
      </rPr>
      <t>第二次評估報告</t>
    </r>
    <r>
      <rPr>
        <b/>
        <sz val="12"/>
        <rFont val="Times New Roman"/>
        <family val="1"/>
      </rPr>
      <t>(1995)</t>
    </r>
    <phoneticPr fontId="5" type="noConversion"/>
  </si>
  <si>
    <r>
      <t>IPCC</t>
    </r>
    <r>
      <rPr>
        <b/>
        <sz val="12"/>
        <rFont val="微軟正黑體"/>
        <family val="2"/>
        <charset val="136"/>
      </rPr>
      <t>第四次評估報告</t>
    </r>
    <r>
      <rPr>
        <b/>
        <sz val="12"/>
        <rFont val="Times New Roman"/>
        <family val="1"/>
      </rPr>
      <t>(2007)</t>
    </r>
    <phoneticPr fontId="5" type="noConversion"/>
  </si>
  <si>
    <r>
      <t>IPCC</t>
    </r>
    <r>
      <rPr>
        <b/>
        <sz val="12"/>
        <rFont val="微軟正黑體"/>
        <family val="2"/>
        <charset val="136"/>
      </rPr>
      <t>第五次評估報告</t>
    </r>
    <r>
      <rPr>
        <b/>
        <sz val="12"/>
        <rFont val="Times New Roman"/>
        <family val="1"/>
      </rPr>
      <t>(2013)</t>
    </r>
    <phoneticPr fontId="5" type="noConversion"/>
  </si>
  <si>
    <r>
      <rPr>
        <b/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</si>
  <si>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根據</t>
    </r>
    <r>
      <rPr>
        <sz val="12"/>
        <rFont val="Times New Roman"/>
        <family val="1"/>
      </rPr>
      <t xml:space="preserve"> 2006</t>
    </r>
    <r>
      <rPr>
        <sz val="12"/>
        <rFont val="微軟正黑體"/>
        <family val="2"/>
        <charset val="136"/>
      </rPr>
      <t>年</t>
    </r>
    <r>
      <rPr>
        <sz val="12"/>
        <rFont val="Times New Roman"/>
        <family val="1"/>
      </rPr>
      <t>IPCC</t>
    </r>
    <r>
      <rPr>
        <sz val="12"/>
        <rFont val="微軟正黑體"/>
        <family val="2"/>
        <charset val="136"/>
      </rPr>
      <t>國家溫室氣體清冊指引第三冊第七章表</t>
    </r>
    <r>
      <rPr>
        <sz val="12"/>
        <rFont val="Times New Roman"/>
        <family val="1"/>
      </rPr>
      <t>7.8</t>
    </r>
    <r>
      <rPr>
        <sz val="12"/>
        <rFont val="微軟正黑體"/>
        <family val="2"/>
        <charset val="136"/>
      </rPr>
      <t>之混合冷媒比例</t>
    </r>
    <phoneticPr fontId="2" type="noConversion"/>
  </si>
  <si>
    <r>
      <rPr>
        <b/>
        <sz val="12"/>
        <rFont val="微軟正黑體"/>
        <family val="2"/>
        <charset val="136"/>
      </rPr>
      <t>單位</t>
    </r>
    <phoneticPr fontId="2" type="noConversion"/>
  </si>
  <si>
    <r>
      <rPr>
        <sz val="12"/>
        <rFont val="微軟正黑體"/>
        <family val="2"/>
        <charset val="136"/>
      </rPr>
      <t>公噸</t>
    </r>
    <r>
      <rPr>
        <sz val="12"/>
        <rFont val="Times New Roman"/>
        <family val="1"/>
      </rPr>
      <t>CO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e/</t>
    </r>
    <r>
      <rPr>
        <sz val="12"/>
        <rFont val="微軟正黑體"/>
        <family val="2"/>
        <charset val="136"/>
      </rPr>
      <t>公噸</t>
    </r>
    <phoneticPr fontId="2" type="noConversion"/>
  </si>
  <si>
    <r>
      <rPr>
        <sz val="12"/>
        <rFont val="微軟正黑體"/>
        <family val="2"/>
        <charset val="136"/>
      </rPr>
      <t>全球暖化潛勢</t>
    </r>
    <r>
      <rPr>
        <sz val="12"/>
        <rFont val="Times New Roman"/>
        <family val="1"/>
      </rPr>
      <t>GWP</t>
    </r>
    <r>
      <rPr>
        <sz val="12"/>
        <rFont val="微軟正黑體"/>
        <family val="2"/>
        <charset val="136"/>
      </rPr>
      <t>值</t>
    </r>
    <r>
      <rPr>
        <sz val="12"/>
        <color theme="1"/>
        <rFont val="微軟正黑體"/>
        <family val="2"/>
        <charset val="136"/>
      </rPr>
      <t>表</t>
    </r>
    <phoneticPr fontId="5" type="noConversion"/>
  </si>
  <si>
    <t>溫室氣體種類</t>
    <phoneticPr fontId="5" type="noConversion"/>
  </si>
  <si>
    <r>
      <t>GWP</t>
    </r>
    <r>
      <rPr>
        <b/>
        <sz val="12"/>
        <rFont val="微軟正黑體"/>
        <family val="2"/>
        <charset val="136"/>
      </rPr>
      <t>值版本</t>
    </r>
    <phoneticPr fontId="2" type="noConversion"/>
  </si>
  <si>
    <r>
      <t>CO</t>
    </r>
    <r>
      <rPr>
        <b/>
        <vertAlign val="subscript"/>
        <sz val="12"/>
        <color theme="1"/>
        <rFont val="Times New Roman"/>
        <family val="1"/>
      </rPr>
      <t>2</t>
    </r>
    <phoneticPr fontId="2" type="noConversion"/>
  </si>
  <si>
    <r>
      <t>CH</t>
    </r>
    <r>
      <rPr>
        <b/>
        <vertAlign val="subscript"/>
        <sz val="12"/>
        <color theme="1"/>
        <rFont val="Times New Roman"/>
        <family val="1"/>
      </rPr>
      <t>4</t>
    </r>
    <phoneticPr fontId="2" type="noConversion"/>
  </si>
  <si>
    <r>
      <t>N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phoneticPr fontId="2" type="noConversion"/>
  </si>
  <si>
    <t>HFCs</t>
    <phoneticPr fontId="2" type="noConversion"/>
  </si>
  <si>
    <t>PFCs</t>
    <phoneticPr fontId="2" type="noConversion"/>
  </si>
  <si>
    <r>
      <t>SF</t>
    </r>
    <r>
      <rPr>
        <b/>
        <vertAlign val="subscript"/>
        <sz val="12"/>
        <color theme="1"/>
        <rFont val="Times New Roman"/>
        <family val="1"/>
      </rPr>
      <t>6</t>
    </r>
    <phoneticPr fontId="2" type="noConversion"/>
  </si>
  <si>
    <r>
      <t>NF</t>
    </r>
    <r>
      <rPr>
        <b/>
        <vertAlign val="subscript"/>
        <sz val="12"/>
        <color theme="1"/>
        <rFont val="Times New Roman"/>
        <family val="1"/>
      </rPr>
      <t>3</t>
    </r>
    <phoneticPr fontId="2" type="noConversion"/>
  </si>
  <si>
    <t>Motor Gasoline</t>
    <phoneticPr fontId="5" type="noConversion"/>
  </si>
  <si>
    <t>kgCH4/TJ</t>
    <phoneticPr fontId="5" type="noConversion"/>
  </si>
  <si>
    <t>Kg CH4/Kcal</t>
  </si>
  <si>
    <t>Kcal/L</t>
    <phoneticPr fontId="5" type="noConversion"/>
  </si>
  <si>
    <t>KgCH4/L</t>
  </si>
  <si>
    <t>CO2</t>
    <phoneticPr fontId="5" type="noConversion"/>
  </si>
  <si>
    <t>Kcal/L</t>
    <phoneticPr fontId="5" type="noConversion"/>
  </si>
  <si>
    <t>KgCO2/L</t>
    <phoneticPr fontId="5" type="noConversion"/>
  </si>
  <si>
    <t>Motor Gasoline</t>
    <phoneticPr fontId="5" type="noConversion"/>
  </si>
  <si>
    <t>Kg N2O/Kcal</t>
  </si>
  <si>
    <t>KgN2O/L</t>
  </si>
  <si>
    <t>Other Kerosene</t>
    <phoneticPr fontId="5" type="noConversion"/>
  </si>
  <si>
    <t>Kcal/L</t>
    <phoneticPr fontId="5" type="noConversion"/>
  </si>
  <si>
    <t>kgC/GJ</t>
    <phoneticPr fontId="5" type="noConversion"/>
  </si>
  <si>
    <t>kgCO2/TJ</t>
    <phoneticPr fontId="5" type="noConversion"/>
  </si>
  <si>
    <t>Kg CO2/Kcal</t>
    <phoneticPr fontId="5" type="noConversion"/>
  </si>
  <si>
    <t>N2O</t>
    <phoneticPr fontId="5" type="noConversion"/>
  </si>
  <si>
    <t>kgN2O/TJ</t>
    <phoneticPr fontId="5" type="noConversion"/>
  </si>
  <si>
    <t>CH4</t>
    <phoneticPr fontId="5" type="noConversion"/>
  </si>
  <si>
    <t>Gas/Diesel Oil</t>
    <phoneticPr fontId="5" type="noConversion"/>
  </si>
  <si>
    <t>N2O</t>
    <phoneticPr fontId="5" type="noConversion"/>
  </si>
  <si>
    <t>Lubricants</t>
    <phoneticPr fontId="5" type="noConversion"/>
  </si>
  <si>
    <t>Lubricants</t>
    <phoneticPr fontId="5" type="noConversion"/>
  </si>
  <si>
    <t>kgC/GJ</t>
    <phoneticPr fontId="5" type="noConversion"/>
  </si>
  <si>
    <t>kgN2O/TJ</t>
    <phoneticPr fontId="5" type="noConversion"/>
  </si>
  <si>
    <t>kgCH4/TJ</t>
    <phoneticPr fontId="5" type="noConversion"/>
  </si>
  <si>
    <t>CO2</t>
    <phoneticPr fontId="5" type="noConversion"/>
  </si>
  <si>
    <t>Naphtha</t>
    <phoneticPr fontId="5" type="noConversion"/>
  </si>
  <si>
    <t>Bitumen</t>
    <phoneticPr fontId="5" type="noConversion"/>
  </si>
  <si>
    <t>kgCH4/TJ</t>
    <phoneticPr fontId="5" type="noConversion"/>
  </si>
  <si>
    <t>CO2</t>
    <phoneticPr fontId="5" type="noConversion"/>
  </si>
  <si>
    <t>Bitumen</t>
    <phoneticPr fontId="5" type="noConversion"/>
  </si>
  <si>
    <t>KgCO2/L</t>
    <phoneticPr fontId="5" type="noConversion"/>
  </si>
  <si>
    <t>CH4</t>
    <phoneticPr fontId="5" type="noConversion"/>
  </si>
  <si>
    <t>Residual Fuel Oil</t>
    <phoneticPr fontId="5" type="noConversion"/>
  </si>
  <si>
    <t>Residual Fuel Oil</t>
    <phoneticPr fontId="5" type="noConversion"/>
  </si>
  <si>
    <t>Residual Fuel Oil</t>
    <phoneticPr fontId="5" type="noConversion"/>
  </si>
  <si>
    <t>Kg CO2/Kcal</t>
    <phoneticPr fontId="5" type="noConversion"/>
  </si>
  <si>
    <t>N2O</t>
    <phoneticPr fontId="5" type="noConversion"/>
  </si>
  <si>
    <t>CH4</t>
    <phoneticPr fontId="5" type="noConversion"/>
  </si>
  <si>
    <t>Kcal/Kg</t>
    <phoneticPr fontId="5" type="noConversion"/>
  </si>
  <si>
    <t>KgCH4/Kg</t>
  </si>
  <si>
    <t>Coke Oven Coke and Lignite Coke</t>
    <phoneticPr fontId="5" type="noConversion"/>
  </si>
  <si>
    <t>kgCO2/TJ</t>
    <phoneticPr fontId="5" type="noConversion"/>
  </si>
  <si>
    <t>Kcal/Kg</t>
    <phoneticPr fontId="5" type="noConversion"/>
  </si>
  <si>
    <t>KgCO2/Kg</t>
    <phoneticPr fontId="5" type="noConversion"/>
  </si>
  <si>
    <t>Kcal/Kg</t>
    <phoneticPr fontId="5" type="noConversion"/>
  </si>
  <si>
    <t>KgN2O/Kg</t>
  </si>
  <si>
    <t>Kg CO2/Kcal</t>
    <phoneticPr fontId="5" type="noConversion"/>
  </si>
  <si>
    <t>kgCO2/TJ</t>
    <phoneticPr fontId="5" type="noConversion"/>
  </si>
  <si>
    <t>Kg CO2/Kcal</t>
    <phoneticPr fontId="5" type="noConversion"/>
  </si>
  <si>
    <t>Motor Gasoline</t>
    <phoneticPr fontId="5" type="noConversion"/>
  </si>
  <si>
    <t>kgC/GJ</t>
    <phoneticPr fontId="5" type="noConversion"/>
  </si>
  <si>
    <t>N2O</t>
    <phoneticPr fontId="5" type="noConversion"/>
  </si>
  <si>
    <t>Kg CO2/Kcal</t>
    <phoneticPr fontId="5" type="noConversion"/>
  </si>
  <si>
    <t>CO2</t>
    <phoneticPr fontId="5" type="noConversion"/>
  </si>
  <si>
    <t>Kcal/L</t>
    <phoneticPr fontId="5" type="noConversion"/>
  </si>
  <si>
    <t>Naphtha</t>
    <phoneticPr fontId="5" type="noConversion"/>
  </si>
  <si>
    <t>Kcal/L</t>
    <phoneticPr fontId="5" type="noConversion"/>
  </si>
  <si>
    <t>KgCO2/L</t>
    <phoneticPr fontId="5" type="noConversion"/>
  </si>
  <si>
    <t>kgCO2/TJ</t>
    <phoneticPr fontId="5" type="noConversion"/>
  </si>
  <si>
    <t>Kg CO2/Kcal</t>
    <phoneticPr fontId="5" type="noConversion"/>
  </si>
  <si>
    <t>Patent Fuel</t>
    <phoneticPr fontId="5" type="noConversion"/>
  </si>
  <si>
    <t>kgN2O/TJ</t>
    <phoneticPr fontId="5" type="noConversion"/>
  </si>
  <si>
    <t>Kcal/Kg</t>
    <phoneticPr fontId="5" type="noConversion"/>
  </si>
  <si>
    <t>-</t>
  </si>
  <si>
    <t>NULL</t>
  </si>
  <si>
    <t>Ethane</t>
    <phoneticPr fontId="5" type="noConversion"/>
  </si>
  <si>
    <t>Liquefied Petroleum Gases</t>
    <phoneticPr fontId="5" type="noConversion"/>
  </si>
  <si>
    <t>CO2</t>
    <phoneticPr fontId="5" type="noConversion"/>
  </si>
  <si>
    <t>CH4</t>
    <phoneticPr fontId="5" type="noConversion"/>
  </si>
  <si>
    <t>Refinery Gas</t>
    <phoneticPr fontId="5" type="noConversion"/>
  </si>
  <si>
    <t>kgCH4/TJ</t>
    <phoneticPr fontId="5" type="noConversion"/>
  </si>
  <si>
    <t>CH4</t>
    <phoneticPr fontId="5" type="noConversion"/>
  </si>
  <si>
    <t>Blast Furnace Gas</t>
    <phoneticPr fontId="5" type="noConversion"/>
  </si>
  <si>
    <t>CO2</t>
    <phoneticPr fontId="5" type="noConversion"/>
  </si>
  <si>
    <t>050001</t>
  </si>
  <si>
    <t>CO2</t>
    <phoneticPr fontId="5" type="noConversion"/>
  </si>
  <si>
    <t>Crude Oil</t>
    <phoneticPr fontId="5" type="noConversion"/>
  </si>
  <si>
    <t>050002</t>
  </si>
  <si>
    <t>Natural Gas</t>
    <phoneticPr fontId="5" type="noConversion"/>
  </si>
  <si>
    <t>kgCO2/TJ</t>
    <phoneticPr fontId="5" type="noConversion"/>
  </si>
  <si>
    <t>Natural Gas</t>
    <phoneticPr fontId="5" type="noConversion"/>
  </si>
  <si>
    <t>050004</t>
  </si>
  <si>
    <t>CH4</t>
    <phoneticPr fontId="5" type="noConversion"/>
  </si>
  <si>
    <t>070001</t>
  </si>
  <si>
    <t>Peat</t>
    <phoneticPr fontId="5" type="noConversion"/>
  </si>
  <si>
    <t>070002</t>
  </si>
  <si>
    <t>Lignite</t>
    <phoneticPr fontId="5" type="noConversion"/>
  </si>
  <si>
    <t>070003</t>
  </si>
  <si>
    <t>Other Bituminous Coal</t>
    <phoneticPr fontId="5" type="noConversion"/>
  </si>
  <si>
    <t>Other Bituminous Coal</t>
    <phoneticPr fontId="5" type="noConversion"/>
  </si>
  <si>
    <t>KgCO2/Kg</t>
    <phoneticPr fontId="5" type="noConversion"/>
  </si>
  <si>
    <t>070004</t>
  </si>
  <si>
    <t>Sub-Bituminous Coal</t>
    <phoneticPr fontId="5" type="noConversion"/>
  </si>
  <si>
    <t>KgCO2/Kg</t>
    <phoneticPr fontId="5" type="noConversion"/>
  </si>
  <si>
    <t>N2O</t>
    <phoneticPr fontId="5" type="noConversion"/>
  </si>
  <si>
    <t>Kcal/Kg</t>
    <phoneticPr fontId="5" type="noConversion"/>
  </si>
  <si>
    <t>070005</t>
  </si>
  <si>
    <t>Anthracite</t>
    <phoneticPr fontId="5" type="noConversion"/>
  </si>
  <si>
    <t>kgCO2/TJ</t>
    <phoneticPr fontId="5" type="noConversion"/>
  </si>
  <si>
    <t>Anthracite</t>
    <phoneticPr fontId="5" type="noConversion"/>
  </si>
  <si>
    <t>kgN2O/TJ</t>
    <phoneticPr fontId="5" type="noConversion"/>
  </si>
  <si>
    <t>Kcal/L</t>
    <phoneticPr fontId="5" type="noConversion"/>
  </si>
  <si>
    <t>CO2</t>
    <phoneticPr fontId="5" type="noConversion"/>
  </si>
  <si>
    <t>B00006</t>
  </si>
  <si>
    <t>GG0701</t>
  </si>
  <si>
    <t>Oil Shale and Tar Sands</t>
    <phoneticPr fontId="5" type="noConversion"/>
  </si>
  <si>
    <t>GG0703</t>
  </si>
  <si>
    <t>Kg CO2/Kcal</t>
    <phoneticPr fontId="5" type="noConversion"/>
  </si>
  <si>
    <t>Other Bituminous Coal</t>
    <phoneticPr fontId="5" type="noConversion"/>
  </si>
  <si>
    <t>Kcal/Kg</t>
    <phoneticPr fontId="5" type="noConversion"/>
  </si>
  <si>
    <t>GG0704</t>
  </si>
  <si>
    <t>Other Bituminous Coal</t>
    <phoneticPr fontId="5" type="noConversion"/>
  </si>
  <si>
    <t>GG1700</t>
  </si>
  <si>
    <t>GG1701</t>
  </si>
  <si>
    <t>Shale Oil</t>
    <phoneticPr fontId="5" type="noConversion"/>
  </si>
  <si>
    <t>CO2</t>
    <phoneticPr fontId="5" type="noConversion"/>
  </si>
  <si>
    <t>kgC/GJ</t>
    <phoneticPr fontId="5" type="noConversion"/>
  </si>
  <si>
    <t>kgCO2/TJ</t>
    <phoneticPr fontId="5" type="noConversion"/>
  </si>
  <si>
    <t>Kg CO2/Kcal</t>
    <phoneticPr fontId="5" type="noConversion"/>
  </si>
  <si>
    <t>Shale Oil</t>
    <phoneticPr fontId="5" type="noConversion"/>
  </si>
  <si>
    <t>CH4</t>
    <phoneticPr fontId="5" type="noConversion"/>
  </si>
  <si>
    <t>GG1702</t>
  </si>
  <si>
    <t>Orimulsion</t>
    <phoneticPr fontId="5" type="noConversion"/>
  </si>
  <si>
    <t>kgC/GJ</t>
    <phoneticPr fontId="5" type="noConversion"/>
  </si>
  <si>
    <t>KgCO2/Kg</t>
    <phoneticPr fontId="5" type="noConversion"/>
  </si>
  <si>
    <t>Orimulsion</t>
    <phoneticPr fontId="5" type="noConversion"/>
  </si>
  <si>
    <t>kgN2O/TJ</t>
    <phoneticPr fontId="5" type="noConversion"/>
  </si>
  <si>
    <t>GG1799</t>
  </si>
  <si>
    <t>Other Petroleum Products</t>
    <phoneticPr fontId="5" type="noConversion"/>
  </si>
  <si>
    <t>kgN2O/TJ</t>
    <phoneticPr fontId="5" type="noConversion"/>
  </si>
  <si>
    <t>GG3801</t>
  </si>
  <si>
    <t>Municipal Wastes</t>
    <phoneticPr fontId="5" type="noConversion"/>
  </si>
  <si>
    <t>kgC/GJ</t>
    <phoneticPr fontId="5" type="noConversion"/>
  </si>
  <si>
    <t>Kg CO2/Kcal</t>
    <phoneticPr fontId="5" type="noConversion"/>
  </si>
  <si>
    <t>CH4</t>
    <phoneticPr fontId="5" type="noConversion"/>
  </si>
  <si>
    <t>GG3869</t>
  </si>
  <si>
    <t>-</t>
    <phoneticPr fontId="5" type="noConversion"/>
  </si>
  <si>
    <t>-</t>
    <phoneticPr fontId="5" type="noConversion"/>
  </si>
  <si>
    <t>Other Biogas</t>
    <phoneticPr fontId="5" type="noConversion"/>
  </si>
  <si>
    <t>-</t>
    <phoneticPr fontId="5" type="noConversion"/>
  </si>
  <si>
    <t>-</t>
    <phoneticPr fontId="5" type="noConversion"/>
  </si>
  <si>
    <t>-</t>
    <phoneticPr fontId="5" type="noConversion"/>
  </si>
  <si>
    <t>GG3879</t>
  </si>
  <si>
    <t>Other Liquid Biofuels</t>
    <phoneticPr fontId="5" type="noConversion"/>
  </si>
  <si>
    <t>kgN2O/TJ</t>
    <phoneticPr fontId="5" type="noConversion"/>
  </si>
  <si>
    <t>-</t>
    <phoneticPr fontId="5" type="noConversion"/>
  </si>
  <si>
    <t>CH4</t>
    <phoneticPr fontId="5" type="noConversion"/>
  </si>
  <si>
    <t>GG3889</t>
  </si>
  <si>
    <t>Other Primary Solid Biomass</t>
    <phoneticPr fontId="5" type="noConversion"/>
  </si>
  <si>
    <t>kgC/GJ</t>
    <phoneticPr fontId="5" type="noConversion"/>
  </si>
  <si>
    <t>Kg CO2/Kcal</t>
    <phoneticPr fontId="5" type="noConversion"/>
  </si>
  <si>
    <t>Kcal/L</t>
    <phoneticPr fontId="5" type="noConversion"/>
  </si>
  <si>
    <t>Jet Kerosene</t>
    <phoneticPr fontId="5" type="noConversion"/>
  </si>
  <si>
    <t>Kerosene</t>
    <phoneticPr fontId="5" type="noConversion"/>
  </si>
  <si>
    <t>Gas/Diesel Oil</t>
    <phoneticPr fontId="5" type="noConversion"/>
  </si>
  <si>
    <t>Motor Gasoline</t>
    <phoneticPr fontId="5" type="noConversion"/>
  </si>
  <si>
    <t>N2O</t>
    <phoneticPr fontId="5" type="noConversion"/>
  </si>
  <si>
    <t>Motor Gasoline</t>
    <phoneticPr fontId="5" type="noConversion"/>
  </si>
  <si>
    <t>kgCO2/TJ</t>
    <phoneticPr fontId="5" type="noConversion"/>
  </si>
  <si>
    <t>kgC/GJ</t>
    <phoneticPr fontId="5" type="noConversion"/>
  </si>
  <si>
    <t>NA</t>
    <phoneticPr fontId="5" type="noConversion"/>
  </si>
  <si>
    <t>NA</t>
  </si>
  <si>
    <t>Liquefied Natural Gas</t>
    <phoneticPr fontId="5" type="noConversion"/>
  </si>
  <si>
    <t>N2O</t>
    <phoneticPr fontId="5" type="noConversion"/>
  </si>
  <si>
    <r>
      <rPr>
        <b/>
        <sz val="10"/>
        <color indexed="18"/>
        <rFont val="微軟正黑體"/>
        <family val="2"/>
        <charset val="136"/>
      </rPr>
      <t>範疇別</t>
    </r>
  </si>
  <si>
    <r>
      <rPr>
        <b/>
        <sz val="10"/>
        <color indexed="18"/>
        <rFont val="微軟正黑體"/>
        <family val="2"/>
        <charset val="136"/>
      </rPr>
      <t>排放型式</t>
    </r>
  </si>
  <si>
    <r>
      <rPr>
        <b/>
        <sz val="10"/>
        <color indexed="18"/>
        <rFont val="微軟正黑體"/>
        <family val="2"/>
        <charset val="136"/>
      </rPr>
      <t>建議排放係數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</si>
  <si>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單位</t>
    </r>
    <phoneticPr fontId="5" type="noConversion"/>
  </si>
  <si>
    <r>
      <t>95%</t>
    </r>
    <r>
      <rPr>
        <b/>
        <sz val="10"/>
        <color indexed="18"/>
        <rFont val="微軟正黑體"/>
        <family val="2"/>
        <charset val="136"/>
      </rPr>
      <t>信賴區間下限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</si>
  <si>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原始係數</t>
    </r>
  </si>
  <si>
    <r>
      <rPr>
        <b/>
        <sz val="10"/>
        <color indexed="18"/>
        <rFont val="微軟正黑體"/>
        <family val="2"/>
        <charset val="136"/>
      </rPr>
      <t>單位</t>
    </r>
  </si>
  <si>
    <r>
      <rPr>
        <b/>
        <sz val="10"/>
        <color indexed="18"/>
        <rFont val="微軟正黑體"/>
        <family val="2"/>
        <charset val="136"/>
      </rPr>
      <t>熱值</t>
    </r>
    <phoneticPr fontId="5" type="noConversion"/>
  </si>
  <si>
    <t>D</t>
    <phoneticPr fontId="5" type="noConversion"/>
  </si>
  <si>
    <r>
      <rPr>
        <sz val="10"/>
        <rFont val="微軟正黑體"/>
        <family val="2"/>
        <charset val="136"/>
      </rPr>
      <t>車用汽油</t>
    </r>
  </si>
  <si>
    <t>kgCH4/TJ</t>
    <phoneticPr fontId="5" type="noConversion"/>
  </si>
  <si>
    <r>
      <rPr>
        <sz val="10"/>
        <rFont val="微軟正黑體"/>
        <family val="2"/>
        <charset val="136"/>
      </rPr>
      <t>車用汽油</t>
    </r>
    <phoneticPr fontId="5" type="noConversion"/>
  </si>
  <si>
    <t>KgCO2/L</t>
    <phoneticPr fontId="5" type="noConversion"/>
  </si>
  <si>
    <t>CH4</t>
    <phoneticPr fontId="5" type="noConversion"/>
  </si>
  <si>
    <r>
      <rPr>
        <sz val="10"/>
        <rFont val="微軟正黑體"/>
        <family val="2"/>
        <charset val="136"/>
      </rPr>
      <t>煤油</t>
    </r>
  </si>
  <si>
    <r>
      <rPr>
        <sz val="10"/>
        <rFont val="微軟正黑體"/>
        <family val="2"/>
        <charset val="136"/>
      </rPr>
      <t>煤油</t>
    </r>
    <phoneticPr fontId="5" type="noConversion"/>
  </si>
  <si>
    <r>
      <rPr>
        <sz val="10"/>
        <rFont val="微軟正黑體"/>
        <family val="2"/>
        <charset val="136"/>
      </rPr>
      <t>柴油</t>
    </r>
  </si>
  <si>
    <r>
      <rPr>
        <sz val="10"/>
        <rFont val="微軟正黑體"/>
        <family val="2"/>
        <charset val="136"/>
      </rPr>
      <t>柴油</t>
    </r>
    <phoneticPr fontId="5" type="noConversion"/>
  </si>
  <si>
    <r>
      <rPr>
        <sz val="10"/>
        <rFont val="微軟正黑體"/>
        <family val="2"/>
        <charset val="136"/>
      </rPr>
      <t>潤滑油</t>
    </r>
  </si>
  <si>
    <r>
      <rPr>
        <sz val="10"/>
        <rFont val="微軟正黑體"/>
        <family val="2"/>
        <charset val="136"/>
      </rPr>
      <t>潤滑油</t>
    </r>
    <phoneticPr fontId="5" type="noConversion"/>
  </si>
  <si>
    <t>N2O</t>
    <phoneticPr fontId="5" type="noConversion"/>
  </si>
  <si>
    <t>KgCO2/L</t>
    <phoneticPr fontId="5" type="noConversion"/>
  </si>
  <si>
    <t>Kcal/L</t>
    <phoneticPr fontId="5" type="noConversion"/>
  </si>
  <si>
    <r>
      <rPr>
        <sz val="10"/>
        <rFont val="微軟正黑體"/>
        <family val="2"/>
        <charset val="136"/>
      </rPr>
      <t>柏油</t>
    </r>
    <phoneticPr fontId="5" type="noConversion"/>
  </si>
  <si>
    <r>
      <rPr>
        <sz val="10"/>
        <rFont val="微軟正黑體"/>
        <family val="2"/>
        <charset val="136"/>
      </rPr>
      <t>乳狀瀝青，柏油</t>
    </r>
  </si>
  <si>
    <t>Kg CO2/Kcal</t>
    <phoneticPr fontId="5" type="noConversion"/>
  </si>
  <si>
    <t>kgN2O/TJ</t>
    <phoneticPr fontId="5" type="noConversion"/>
  </si>
  <si>
    <t>Kcal/L</t>
    <phoneticPr fontId="5" type="noConversion"/>
  </si>
  <si>
    <r>
      <rPr>
        <sz val="10"/>
        <rFont val="微軟正黑體"/>
        <family val="2"/>
        <charset val="136"/>
      </rPr>
      <t>焦炭</t>
    </r>
  </si>
  <si>
    <r>
      <rPr>
        <sz val="10"/>
        <rFont val="微軟正黑體"/>
        <family val="2"/>
        <charset val="136"/>
      </rPr>
      <t>焦炭</t>
    </r>
    <phoneticPr fontId="5" type="noConversion"/>
  </si>
  <si>
    <t>Coke Oven Coke and Lignite Coke</t>
    <phoneticPr fontId="5" type="noConversion"/>
  </si>
  <si>
    <r>
      <rPr>
        <sz val="10"/>
        <rFont val="微軟正黑體"/>
        <family val="2"/>
        <charset val="136"/>
      </rPr>
      <t>石油焦</t>
    </r>
  </si>
  <si>
    <r>
      <rPr>
        <sz val="10"/>
        <rFont val="微軟正黑體"/>
        <family val="2"/>
        <charset val="136"/>
      </rPr>
      <t>石油焦</t>
    </r>
    <phoneticPr fontId="5" type="noConversion"/>
  </si>
  <si>
    <t>Petroleum Coke</t>
    <phoneticPr fontId="5" type="noConversion"/>
  </si>
  <si>
    <r>
      <rPr>
        <sz val="10"/>
        <rFont val="微軟正黑體"/>
        <family val="2"/>
        <charset val="136"/>
      </rPr>
      <t>高級汽油</t>
    </r>
  </si>
  <si>
    <r>
      <rPr>
        <sz val="10"/>
        <rFont val="微軟正黑體"/>
        <family val="2"/>
        <charset val="136"/>
      </rPr>
      <t>車用汽油</t>
    </r>
    <phoneticPr fontId="5" type="noConversion"/>
  </si>
  <si>
    <r>
      <rPr>
        <sz val="10"/>
        <rFont val="微軟正黑體"/>
        <family val="2"/>
        <charset val="136"/>
      </rPr>
      <t>車用汽油</t>
    </r>
    <phoneticPr fontId="5" type="noConversion"/>
  </si>
  <si>
    <r>
      <t>92</t>
    </r>
    <r>
      <rPr>
        <sz val="10"/>
        <rFont val="微軟正黑體"/>
        <family val="2"/>
        <charset val="136"/>
      </rPr>
      <t>無鉛汽油</t>
    </r>
  </si>
  <si>
    <r>
      <t>95</t>
    </r>
    <r>
      <rPr>
        <sz val="10"/>
        <rFont val="微軟正黑體"/>
        <family val="2"/>
        <charset val="136"/>
      </rPr>
      <t>無鉛汽油</t>
    </r>
  </si>
  <si>
    <t>N2O</t>
    <phoneticPr fontId="5" type="noConversion"/>
  </si>
  <si>
    <r>
      <t>98</t>
    </r>
    <r>
      <rPr>
        <sz val="10"/>
        <rFont val="微軟正黑體"/>
        <family val="2"/>
        <charset val="136"/>
      </rPr>
      <t>無鉛汽油</t>
    </r>
  </si>
  <si>
    <r>
      <rPr>
        <sz val="10"/>
        <rFont val="微軟正黑體"/>
        <family val="2"/>
        <charset val="136"/>
      </rPr>
      <t>二行程無鉛汽油</t>
    </r>
  </si>
  <si>
    <r>
      <rPr>
        <sz val="10"/>
        <rFont val="微軟正黑體"/>
        <family val="2"/>
        <charset val="136"/>
      </rPr>
      <t>車用汽油</t>
    </r>
    <phoneticPr fontId="5" type="noConversion"/>
  </si>
  <si>
    <r>
      <rPr>
        <sz val="10"/>
        <rFont val="微軟正黑體"/>
        <family val="2"/>
        <charset val="136"/>
      </rPr>
      <t>煤塔</t>
    </r>
  </si>
  <si>
    <r>
      <rPr>
        <sz val="10"/>
        <rFont val="微軟正黑體"/>
        <family val="2"/>
        <charset val="136"/>
      </rPr>
      <t>煤球</t>
    </r>
    <phoneticPr fontId="5" type="noConversion"/>
  </si>
  <si>
    <r>
      <rPr>
        <sz val="10"/>
        <rFont val="微軟正黑體"/>
        <family val="2"/>
        <charset val="136"/>
      </rPr>
      <t>煤球</t>
    </r>
    <phoneticPr fontId="5" type="noConversion"/>
  </si>
  <si>
    <r>
      <rPr>
        <sz val="10"/>
        <rFont val="微軟正黑體"/>
        <family val="2"/>
        <charset val="136"/>
      </rPr>
      <t>其他汽油</t>
    </r>
  </si>
  <si>
    <r>
      <rPr>
        <sz val="10"/>
        <rFont val="微軟正黑體"/>
        <family val="2"/>
        <charset val="136"/>
      </rPr>
      <t>車用汽油</t>
    </r>
    <phoneticPr fontId="5" type="noConversion"/>
  </si>
  <si>
    <r>
      <rPr>
        <sz val="10"/>
        <rFont val="微軟正黑體"/>
        <family val="2"/>
        <charset val="136"/>
      </rPr>
      <t>車用汽油</t>
    </r>
    <phoneticPr fontId="5" type="noConversion"/>
  </si>
  <si>
    <r>
      <rPr>
        <sz val="10"/>
        <rFont val="微軟正黑體"/>
        <family val="2"/>
        <charset val="136"/>
      </rPr>
      <t>其他燃料</t>
    </r>
  </si>
  <si>
    <r>
      <rPr>
        <sz val="10"/>
        <rFont val="微軟正黑體"/>
        <family val="2"/>
        <charset val="136"/>
      </rPr>
      <t>乙烷</t>
    </r>
  </si>
  <si>
    <r>
      <rPr>
        <sz val="10"/>
        <rFont val="微軟正黑體"/>
        <family val="2"/>
        <charset val="136"/>
      </rPr>
      <t>乙烷</t>
    </r>
    <phoneticPr fontId="5" type="noConversion"/>
  </si>
  <si>
    <t>Ethane</t>
    <phoneticPr fontId="5" type="noConversion"/>
  </si>
  <si>
    <r>
      <rPr>
        <sz val="10"/>
        <rFont val="微軟正黑體"/>
        <family val="2"/>
        <charset val="136"/>
      </rPr>
      <t>液化石油氣</t>
    </r>
  </si>
  <si>
    <t>kgN2O/TJ</t>
    <phoneticPr fontId="5" type="noConversion"/>
  </si>
  <si>
    <r>
      <rPr>
        <sz val="10"/>
        <rFont val="微軟正黑體"/>
        <family val="2"/>
        <charset val="136"/>
      </rPr>
      <t>煉焦爐氣</t>
    </r>
  </si>
  <si>
    <r>
      <rPr>
        <sz val="10"/>
        <rFont val="微軟正黑體"/>
        <family val="2"/>
        <charset val="136"/>
      </rPr>
      <t>焦爐氣</t>
    </r>
    <phoneticPr fontId="5" type="noConversion"/>
  </si>
  <si>
    <t>Coke Oven Gas</t>
    <phoneticPr fontId="5" type="noConversion"/>
  </si>
  <si>
    <r>
      <rPr>
        <sz val="10"/>
        <rFont val="微軟正黑體"/>
        <family val="2"/>
        <charset val="136"/>
      </rPr>
      <t>焦爐氣</t>
    </r>
    <phoneticPr fontId="5" type="noConversion"/>
  </si>
  <si>
    <r>
      <rPr>
        <sz val="10"/>
        <rFont val="微軟正黑體"/>
        <family val="2"/>
        <charset val="136"/>
      </rPr>
      <t>精煉油氣</t>
    </r>
  </si>
  <si>
    <r>
      <rPr>
        <sz val="10"/>
        <rFont val="微軟正黑體"/>
        <family val="2"/>
        <charset val="136"/>
      </rPr>
      <t>煉油氣</t>
    </r>
    <phoneticPr fontId="5" type="noConversion"/>
  </si>
  <si>
    <t>Refinery Gas</t>
    <phoneticPr fontId="5" type="noConversion"/>
  </si>
  <si>
    <r>
      <rPr>
        <sz val="10"/>
        <rFont val="微軟正黑體"/>
        <family val="2"/>
        <charset val="136"/>
      </rPr>
      <t>高爐氣</t>
    </r>
  </si>
  <si>
    <r>
      <rPr>
        <sz val="10"/>
        <rFont val="微軟正黑體"/>
        <family val="2"/>
        <charset val="136"/>
      </rPr>
      <t>高爐氣</t>
    </r>
    <phoneticPr fontId="5" type="noConversion"/>
  </si>
  <si>
    <r>
      <rPr>
        <sz val="10"/>
        <rFont val="微軟正黑體"/>
        <family val="2"/>
        <charset val="136"/>
      </rPr>
      <t>高爐氣</t>
    </r>
    <phoneticPr fontId="5" type="noConversion"/>
  </si>
  <si>
    <t>Blast Furnace Gas</t>
    <phoneticPr fontId="5" type="noConversion"/>
  </si>
  <si>
    <r>
      <rPr>
        <sz val="10"/>
        <rFont val="微軟正黑體"/>
        <family val="2"/>
        <charset val="136"/>
      </rPr>
      <t>原油</t>
    </r>
  </si>
  <si>
    <r>
      <rPr>
        <sz val="10"/>
        <rFont val="微軟正黑體"/>
        <family val="2"/>
        <charset val="136"/>
      </rPr>
      <t>原油</t>
    </r>
    <phoneticPr fontId="5" type="noConversion"/>
  </si>
  <si>
    <t>Crude Oil</t>
    <phoneticPr fontId="5" type="noConversion"/>
  </si>
  <si>
    <r>
      <rPr>
        <sz val="10"/>
        <rFont val="微軟正黑體"/>
        <family val="2"/>
        <charset val="136"/>
      </rPr>
      <t>天然氣</t>
    </r>
  </si>
  <si>
    <r>
      <rPr>
        <sz val="10"/>
        <rFont val="微軟正黑體"/>
        <family val="2"/>
        <charset val="136"/>
      </rPr>
      <t>天然氣</t>
    </r>
    <phoneticPr fontId="5" type="noConversion"/>
  </si>
  <si>
    <r>
      <t>9906</t>
    </r>
    <r>
      <rPr>
        <sz val="10"/>
        <rFont val="微軟正黑體"/>
        <family val="2"/>
        <charset val="136"/>
      </rPr>
      <t>更新熱值</t>
    </r>
    <phoneticPr fontId="5" type="noConversion"/>
  </si>
  <si>
    <r>
      <rPr>
        <sz val="10"/>
        <rFont val="微軟正黑體"/>
        <family val="2"/>
        <charset val="136"/>
      </rPr>
      <t>液化天然氣</t>
    </r>
  </si>
  <si>
    <t>Natural Gas Liquids</t>
    <phoneticPr fontId="5" type="noConversion"/>
  </si>
  <si>
    <r>
      <rPr>
        <sz val="10"/>
        <rFont val="微軟正黑體"/>
        <family val="2"/>
        <charset val="136"/>
      </rPr>
      <t>泥煤</t>
    </r>
  </si>
  <si>
    <r>
      <rPr>
        <sz val="10"/>
        <rFont val="微軟正黑體"/>
        <family val="2"/>
        <charset val="136"/>
      </rPr>
      <t>泥煤</t>
    </r>
    <phoneticPr fontId="5" type="noConversion"/>
  </si>
  <si>
    <r>
      <rPr>
        <sz val="10"/>
        <rFont val="微軟正黑體"/>
        <family val="2"/>
        <charset val="136"/>
      </rPr>
      <t>褐煤</t>
    </r>
  </si>
  <si>
    <t>Lignite</t>
    <phoneticPr fontId="5" type="noConversion"/>
  </si>
  <si>
    <r>
      <rPr>
        <sz val="10"/>
        <rFont val="微軟正黑體"/>
        <family val="2"/>
        <charset val="136"/>
      </rPr>
      <t>褐煤</t>
    </r>
    <phoneticPr fontId="5" type="noConversion"/>
  </si>
  <si>
    <r>
      <rPr>
        <sz val="10"/>
        <rFont val="微軟正黑體"/>
        <family val="2"/>
        <charset val="136"/>
      </rPr>
      <t>煙煤</t>
    </r>
  </si>
  <si>
    <r>
      <rPr>
        <sz val="10"/>
        <rFont val="微軟正黑體"/>
        <family val="2"/>
        <charset val="136"/>
      </rPr>
      <t>煙煤</t>
    </r>
    <phoneticPr fontId="5" type="noConversion"/>
  </si>
  <si>
    <r>
      <rPr>
        <sz val="10"/>
        <rFont val="微軟正黑體"/>
        <family val="2"/>
        <charset val="136"/>
      </rPr>
      <t>半煙煤</t>
    </r>
  </si>
  <si>
    <r>
      <rPr>
        <sz val="10"/>
        <rFont val="微軟正黑體"/>
        <family val="2"/>
        <charset val="136"/>
      </rPr>
      <t>次煙煤</t>
    </r>
    <phoneticPr fontId="5" type="noConversion"/>
  </si>
  <si>
    <t>Kcal/Kg</t>
    <phoneticPr fontId="5" type="noConversion"/>
  </si>
  <si>
    <r>
      <rPr>
        <sz val="10"/>
        <rFont val="微軟正黑體"/>
        <family val="2"/>
        <charset val="136"/>
      </rPr>
      <t>無煙煤</t>
    </r>
  </si>
  <si>
    <r>
      <rPr>
        <sz val="10"/>
        <rFont val="微軟正黑體"/>
        <family val="2"/>
        <charset val="136"/>
      </rPr>
      <t>無煙煤</t>
    </r>
    <phoneticPr fontId="5" type="noConversion"/>
  </si>
  <si>
    <r>
      <rPr>
        <sz val="10"/>
        <rFont val="微軟正黑體"/>
        <family val="2"/>
        <charset val="136"/>
      </rPr>
      <t>無煙煤</t>
    </r>
    <phoneticPr fontId="5" type="noConversion"/>
  </si>
  <si>
    <t>Kcal/Kg</t>
    <phoneticPr fontId="5" type="noConversion"/>
  </si>
  <si>
    <r>
      <rPr>
        <sz val="10"/>
        <rFont val="微軟正黑體"/>
        <family val="2"/>
        <charset val="136"/>
      </rPr>
      <t>無煙煤</t>
    </r>
    <phoneticPr fontId="5" type="noConversion"/>
  </si>
  <si>
    <r>
      <rPr>
        <sz val="10"/>
        <rFont val="微軟正黑體"/>
        <family val="2"/>
        <charset val="136"/>
      </rPr>
      <t>石油腦</t>
    </r>
    <phoneticPr fontId="5" type="noConversion"/>
  </si>
  <si>
    <r>
      <rPr>
        <sz val="10"/>
        <rFont val="微軟正黑體"/>
        <family val="2"/>
        <charset val="136"/>
      </rPr>
      <t>石油腦</t>
    </r>
    <phoneticPr fontId="5" type="noConversion"/>
  </si>
  <si>
    <r>
      <rPr>
        <sz val="10"/>
        <rFont val="微軟正黑體"/>
        <family val="2"/>
        <charset val="136"/>
      </rPr>
      <t>燃料－油頁岩</t>
    </r>
  </si>
  <si>
    <r>
      <rPr>
        <sz val="10"/>
        <rFont val="微軟正黑體"/>
        <family val="2"/>
        <charset val="136"/>
      </rPr>
      <t>油頁岩</t>
    </r>
    <phoneticPr fontId="5" type="noConversion"/>
  </si>
  <si>
    <t>N2O</t>
    <phoneticPr fontId="5" type="noConversion"/>
  </si>
  <si>
    <r>
      <rPr>
        <sz val="10"/>
        <rFont val="微軟正黑體"/>
        <family val="2"/>
        <charset val="136"/>
      </rPr>
      <t>燃料－原料煤</t>
    </r>
  </si>
  <si>
    <r>
      <rPr>
        <sz val="10"/>
        <rFont val="微軟正黑體"/>
        <family val="2"/>
        <charset val="136"/>
      </rPr>
      <t>原料煤</t>
    </r>
  </si>
  <si>
    <r>
      <rPr>
        <sz val="10"/>
        <rFont val="微軟正黑體"/>
        <family val="2"/>
        <charset val="136"/>
      </rPr>
      <t>燃料－自產煤</t>
    </r>
  </si>
  <si>
    <r>
      <rPr>
        <sz val="10"/>
        <rFont val="微軟正黑體"/>
        <family val="2"/>
        <charset val="136"/>
      </rPr>
      <t>自產煤</t>
    </r>
  </si>
  <si>
    <r>
      <rPr>
        <sz val="10"/>
        <rFont val="微軟正黑體"/>
        <family val="2"/>
        <charset val="136"/>
      </rPr>
      <t>燃料－煤氣</t>
    </r>
  </si>
  <si>
    <r>
      <rPr>
        <sz val="10"/>
        <rFont val="微軟正黑體"/>
        <family val="2"/>
        <charset val="136"/>
      </rPr>
      <t>燃料－頁岩油</t>
    </r>
  </si>
  <si>
    <r>
      <rPr>
        <sz val="10"/>
        <rFont val="微軟正黑體"/>
        <family val="2"/>
        <charset val="136"/>
      </rPr>
      <t>頁岩油</t>
    </r>
    <phoneticPr fontId="5" type="noConversion"/>
  </si>
  <si>
    <r>
      <rPr>
        <sz val="10"/>
        <rFont val="微軟正黑體"/>
        <family val="2"/>
        <charset val="136"/>
      </rPr>
      <t>頁岩油</t>
    </r>
    <phoneticPr fontId="5" type="noConversion"/>
  </si>
  <si>
    <r>
      <rPr>
        <sz val="10"/>
        <rFont val="微軟正黑體"/>
        <family val="2"/>
        <charset val="136"/>
      </rPr>
      <t>燃料－奧里油</t>
    </r>
  </si>
  <si>
    <r>
      <rPr>
        <sz val="10"/>
        <rFont val="微軟正黑體"/>
        <family val="2"/>
        <charset val="136"/>
      </rPr>
      <t>奧里油</t>
    </r>
    <phoneticPr fontId="5" type="noConversion"/>
  </si>
  <si>
    <t>kgCH4/TJ</t>
    <phoneticPr fontId="5" type="noConversion"/>
  </si>
  <si>
    <t>N2O</t>
    <phoneticPr fontId="5" type="noConversion"/>
  </si>
  <si>
    <r>
      <rPr>
        <sz val="10"/>
        <rFont val="微軟正黑體"/>
        <family val="2"/>
        <charset val="136"/>
      </rPr>
      <t>其他油品</t>
    </r>
  </si>
  <si>
    <r>
      <rPr>
        <sz val="10"/>
        <rFont val="微軟正黑體"/>
        <family val="2"/>
        <charset val="136"/>
      </rPr>
      <t>其他油品</t>
    </r>
    <phoneticPr fontId="5" type="noConversion"/>
  </si>
  <si>
    <t>CH4</t>
    <phoneticPr fontId="5" type="noConversion"/>
  </si>
  <si>
    <r>
      <rPr>
        <sz val="10"/>
        <rFont val="微軟正黑體"/>
        <family val="2"/>
        <charset val="136"/>
      </rPr>
      <t>廢棄物－一般事業廢棄物</t>
    </r>
  </si>
  <si>
    <t>kcal/kg</t>
    <phoneticPr fontId="5" type="noConversion"/>
  </si>
  <si>
    <r>
      <rPr>
        <sz val="10"/>
        <rFont val="微軟正黑體"/>
        <family val="2"/>
        <charset val="136"/>
      </rPr>
      <t>一般廢棄物</t>
    </r>
    <phoneticPr fontId="5" type="noConversion"/>
  </si>
  <si>
    <r>
      <rPr>
        <sz val="10"/>
        <rFont val="微軟正黑體"/>
        <family val="2"/>
        <charset val="136"/>
      </rPr>
      <t>一般廢棄物</t>
    </r>
    <phoneticPr fontId="5" type="noConversion"/>
  </si>
  <si>
    <r>
      <rPr>
        <sz val="10"/>
        <rFont val="微軟正黑體"/>
        <family val="2"/>
        <charset val="136"/>
      </rPr>
      <t>其他氣態生質燃料</t>
    </r>
  </si>
  <si>
    <r>
      <rPr>
        <sz val="10"/>
        <rFont val="微軟正黑體"/>
        <family val="2"/>
        <charset val="136"/>
      </rPr>
      <t>其他氣態生質燃料</t>
    </r>
    <phoneticPr fontId="5" type="noConversion"/>
  </si>
  <si>
    <r>
      <rPr>
        <sz val="10"/>
        <rFont val="微軟正黑體"/>
        <family val="2"/>
        <charset val="136"/>
      </rPr>
      <t>其他液態生質燃料</t>
    </r>
  </si>
  <si>
    <r>
      <rPr>
        <sz val="10"/>
        <rFont val="微軟正黑體"/>
        <family val="2"/>
        <charset val="136"/>
      </rPr>
      <t>其他固態生質燃料</t>
    </r>
  </si>
  <si>
    <r>
      <rPr>
        <sz val="10"/>
        <rFont val="微軟正黑體"/>
        <family val="2"/>
        <charset val="136"/>
      </rPr>
      <t>其他固體生質燃料</t>
    </r>
    <phoneticPr fontId="5" type="noConversion"/>
  </si>
  <si>
    <t>kgCO2/TJ</t>
    <phoneticPr fontId="5" type="noConversion"/>
  </si>
  <si>
    <t>kgN2O/TJ</t>
    <phoneticPr fontId="5" type="noConversion"/>
  </si>
  <si>
    <r>
      <rPr>
        <sz val="10"/>
        <rFont val="微軟正黑體"/>
        <family val="2"/>
        <charset val="136"/>
      </rPr>
      <t>航空燃油</t>
    </r>
  </si>
  <si>
    <r>
      <rPr>
        <sz val="10"/>
        <rFont val="微軟正黑體"/>
        <family val="2"/>
        <charset val="136"/>
      </rPr>
      <t>航空燃油</t>
    </r>
    <phoneticPr fontId="5" type="noConversion"/>
  </si>
  <si>
    <r>
      <rPr>
        <sz val="10"/>
        <rFont val="微軟正黑體"/>
        <family val="2"/>
        <charset val="136"/>
      </rPr>
      <t>航空燃油</t>
    </r>
    <phoneticPr fontId="5" type="noConversion"/>
  </si>
  <si>
    <r>
      <rPr>
        <sz val="10"/>
        <rFont val="微軟正黑體"/>
        <family val="2"/>
        <charset val="136"/>
      </rPr>
      <t>煤油</t>
    </r>
    <phoneticPr fontId="5" type="noConversion"/>
  </si>
  <si>
    <t>Kerosene</t>
    <phoneticPr fontId="5" type="noConversion"/>
  </si>
  <si>
    <r>
      <rPr>
        <sz val="10"/>
        <rFont val="微軟正黑體"/>
        <family val="2"/>
        <charset val="136"/>
      </rPr>
      <t>柴油</t>
    </r>
    <phoneticPr fontId="5" type="noConversion"/>
  </si>
  <si>
    <r>
      <rPr>
        <sz val="10"/>
        <rFont val="微軟正黑體"/>
        <family val="2"/>
        <charset val="136"/>
      </rPr>
      <t>柴油</t>
    </r>
    <phoneticPr fontId="5" type="noConversion"/>
  </si>
  <si>
    <t>kgCO2/TJ</t>
    <phoneticPr fontId="5" type="noConversion"/>
  </si>
  <si>
    <t>kgCH4/TJ</t>
    <phoneticPr fontId="5" type="noConversion"/>
  </si>
  <si>
    <r>
      <rPr>
        <sz val="10"/>
        <rFont val="微軟正黑體"/>
        <family val="2"/>
        <charset val="136"/>
      </rPr>
      <t>－</t>
    </r>
  </si>
  <si>
    <t>A</t>
    <phoneticPr fontId="5" type="noConversion"/>
  </si>
  <si>
    <t>B</t>
    <phoneticPr fontId="5" type="noConversion"/>
  </si>
  <si>
    <t>C=A×B×(44/12)×1000</t>
    <phoneticPr fontId="5" type="noConversion"/>
  </si>
  <si>
    <t>E</t>
    <phoneticPr fontId="5" type="noConversion"/>
  </si>
  <si>
    <t>G</t>
    <phoneticPr fontId="5" type="noConversion"/>
  </si>
  <si>
    <t>H=F×G</t>
    <phoneticPr fontId="5" type="noConversion"/>
  </si>
  <si>
    <t>I</t>
    <phoneticPr fontId="5" type="noConversion"/>
  </si>
  <si>
    <t>J</t>
    <phoneticPr fontId="5" type="noConversion"/>
  </si>
  <si>
    <r>
      <t>95%</t>
    </r>
    <r>
      <rPr>
        <b/>
        <sz val="10"/>
        <color indexed="18"/>
        <rFont val="微軟正黑體"/>
        <family val="2"/>
        <charset val="136"/>
      </rPr>
      <t>信賴區間上限</t>
    </r>
    <phoneticPr fontId="5" type="noConversion"/>
  </si>
  <si>
    <t>Kcal/L</t>
    <phoneticPr fontId="5" type="noConversion"/>
  </si>
  <si>
    <t>Other Kerosene</t>
    <phoneticPr fontId="5" type="noConversion"/>
  </si>
  <si>
    <t>Lubricants</t>
    <phoneticPr fontId="5" type="noConversion"/>
  </si>
  <si>
    <t>Naphtha</t>
    <phoneticPr fontId="5" type="noConversion"/>
  </si>
  <si>
    <t>Bitumen</t>
    <phoneticPr fontId="5" type="noConversion"/>
  </si>
  <si>
    <t>kgC/GJ</t>
    <phoneticPr fontId="5" type="noConversion"/>
  </si>
  <si>
    <t>kgCO2/TJ</t>
    <phoneticPr fontId="5" type="noConversion"/>
  </si>
  <si>
    <t>kgN2O/TJ</t>
    <phoneticPr fontId="5" type="noConversion"/>
  </si>
  <si>
    <t>Residual Fuel Oil</t>
    <phoneticPr fontId="5" type="noConversion"/>
  </si>
  <si>
    <t>CO2</t>
    <phoneticPr fontId="5" type="noConversion"/>
  </si>
  <si>
    <t>Kcal/Kg</t>
    <phoneticPr fontId="5" type="noConversion"/>
  </si>
  <si>
    <t>Petroleum Coke</t>
    <phoneticPr fontId="5" type="noConversion"/>
  </si>
  <si>
    <t>kgC/GJ</t>
    <phoneticPr fontId="5" type="noConversion"/>
  </si>
  <si>
    <t>KgCO2/Kg</t>
    <phoneticPr fontId="5" type="noConversion"/>
  </si>
  <si>
    <t>Motor Gasoline</t>
    <phoneticPr fontId="5" type="noConversion"/>
  </si>
  <si>
    <t>kgN2O/TJ</t>
    <phoneticPr fontId="5" type="noConversion"/>
  </si>
  <si>
    <t>CH4</t>
    <phoneticPr fontId="5" type="noConversion"/>
  </si>
  <si>
    <t>Motor Gasoline</t>
    <phoneticPr fontId="5" type="noConversion"/>
  </si>
  <si>
    <t>kgCH4/TJ</t>
    <phoneticPr fontId="5" type="noConversion"/>
  </si>
  <si>
    <t>CO2</t>
    <phoneticPr fontId="5" type="noConversion"/>
  </si>
  <si>
    <t>Kg CO2/Kcal</t>
    <phoneticPr fontId="5" type="noConversion"/>
  </si>
  <si>
    <t>KgCO2/L</t>
    <phoneticPr fontId="5" type="noConversion"/>
  </si>
  <si>
    <t>kgCH4/TJ</t>
    <phoneticPr fontId="5" type="noConversion"/>
  </si>
  <si>
    <t>N2O</t>
    <phoneticPr fontId="5" type="noConversion"/>
  </si>
  <si>
    <t>Kcal/Kg</t>
    <phoneticPr fontId="5" type="noConversion"/>
  </si>
  <si>
    <t>Patent Fuel</t>
    <phoneticPr fontId="5" type="noConversion"/>
  </si>
  <si>
    <t>KgCO2/Kg</t>
    <phoneticPr fontId="5" type="noConversion"/>
  </si>
  <si>
    <t>kgCO2/TJ</t>
    <phoneticPr fontId="5" type="noConversion"/>
  </si>
  <si>
    <t>Ethane</t>
    <phoneticPr fontId="5" type="noConversion"/>
  </si>
  <si>
    <t>kgCO2/TJ</t>
    <phoneticPr fontId="5" type="noConversion"/>
  </si>
  <si>
    <t>Kg CO2/Kcal</t>
    <phoneticPr fontId="5" type="noConversion"/>
  </si>
  <si>
    <t>Refinery Gas</t>
    <phoneticPr fontId="5" type="noConversion"/>
  </si>
  <si>
    <t>kgC/GJ</t>
    <phoneticPr fontId="5" type="noConversion"/>
  </si>
  <si>
    <t>kgCH4/TJ</t>
    <phoneticPr fontId="5" type="noConversion"/>
  </si>
  <si>
    <r>
      <rPr>
        <sz val="10"/>
        <rFont val="微軟正黑體"/>
        <family val="2"/>
        <charset val="136"/>
      </rPr>
      <t>高爐氣</t>
    </r>
    <phoneticPr fontId="5" type="noConversion"/>
  </si>
  <si>
    <t>Blast Furnace Gas</t>
    <phoneticPr fontId="5" type="noConversion"/>
  </si>
  <si>
    <t>kgC/GJ</t>
    <phoneticPr fontId="5" type="noConversion"/>
  </si>
  <si>
    <t>Kcal/L</t>
    <phoneticPr fontId="5" type="noConversion"/>
  </si>
  <si>
    <t>kgC/GJ</t>
    <phoneticPr fontId="5" type="noConversion"/>
  </si>
  <si>
    <t>Kcal/L</t>
    <phoneticPr fontId="5" type="noConversion"/>
  </si>
  <si>
    <r>
      <t>9906</t>
    </r>
    <r>
      <rPr>
        <sz val="10"/>
        <rFont val="微軟正黑體"/>
        <family val="2"/>
        <charset val="136"/>
      </rPr>
      <t>更新熱值</t>
    </r>
    <phoneticPr fontId="5" type="noConversion"/>
  </si>
  <si>
    <t>Natural Gas Liquids</t>
    <phoneticPr fontId="5" type="noConversion"/>
  </si>
  <si>
    <t>Natural Gas Liquids</t>
    <phoneticPr fontId="5" type="noConversion"/>
  </si>
  <si>
    <t>CO2</t>
    <phoneticPr fontId="5" type="noConversion"/>
  </si>
  <si>
    <r>
      <rPr>
        <sz val="10"/>
        <rFont val="微軟正黑體"/>
        <family val="2"/>
        <charset val="136"/>
      </rPr>
      <t>泥煤</t>
    </r>
    <phoneticPr fontId="5" type="noConversion"/>
  </si>
  <si>
    <t>Peat</t>
    <phoneticPr fontId="5" type="noConversion"/>
  </si>
  <si>
    <t>Lignite</t>
    <phoneticPr fontId="5" type="noConversion"/>
  </si>
  <si>
    <t>Other Bituminous Coal</t>
    <phoneticPr fontId="5" type="noConversion"/>
  </si>
  <si>
    <t>Sub-Bituminous Coal</t>
    <phoneticPr fontId="5" type="noConversion"/>
  </si>
  <si>
    <t>Sub-Bituminous Coal</t>
    <phoneticPr fontId="5" type="noConversion"/>
  </si>
  <si>
    <t>Kcal/Kg</t>
    <phoneticPr fontId="5" type="noConversion"/>
  </si>
  <si>
    <t>Anthracite</t>
    <phoneticPr fontId="5" type="noConversion"/>
  </si>
  <si>
    <t>Kcal/Kg</t>
    <phoneticPr fontId="5" type="noConversion"/>
  </si>
  <si>
    <t>kgN2O/TJ</t>
    <phoneticPr fontId="5" type="noConversion"/>
  </si>
  <si>
    <t>kgCO2/TJ</t>
    <phoneticPr fontId="5" type="noConversion"/>
  </si>
  <si>
    <t>kgC/GJ</t>
    <phoneticPr fontId="5" type="noConversion"/>
  </si>
  <si>
    <r>
      <rPr>
        <sz val="10"/>
        <rFont val="微軟正黑體"/>
        <family val="2"/>
        <charset val="136"/>
      </rPr>
      <t>奧里油</t>
    </r>
    <phoneticPr fontId="5" type="noConversion"/>
  </si>
  <si>
    <t>Other Petroleum Products</t>
    <phoneticPr fontId="5" type="noConversion"/>
  </si>
  <si>
    <t>Municipal Wastes</t>
    <phoneticPr fontId="5" type="noConversion"/>
  </si>
  <si>
    <t>kcal/kg</t>
    <phoneticPr fontId="5" type="noConversion"/>
  </si>
  <si>
    <t>kcal/kg</t>
    <phoneticPr fontId="5" type="noConversion"/>
  </si>
  <si>
    <r>
      <rPr>
        <sz val="10"/>
        <rFont val="微軟正黑體"/>
        <family val="2"/>
        <charset val="136"/>
      </rPr>
      <t>其他液態生質燃料</t>
    </r>
    <phoneticPr fontId="5" type="noConversion"/>
  </si>
  <si>
    <t>Other Liquid Biofuels</t>
    <phoneticPr fontId="5" type="noConversion"/>
  </si>
  <si>
    <t>Jet Kerosene</t>
    <phoneticPr fontId="5" type="noConversion"/>
  </si>
  <si>
    <t>Gas/Diesel Oil</t>
    <phoneticPr fontId="5" type="noConversion"/>
  </si>
  <si>
    <t>CH4</t>
    <phoneticPr fontId="5" type="noConversion"/>
  </si>
  <si>
    <t>NA</t>
    <phoneticPr fontId="5" type="noConversion"/>
  </si>
  <si>
    <t>Liquefied Natural Gas</t>
    <phoneticPr fontId="5" type="noConversion"/>
  </si>
  <si>
    <r>
      <rPr>
        <sz val="10"/>
        <rFont val="微軟正黑體"/>
        <family val="2"/>
        <charset val="136"/>
      </rPr>
      <t>－</t>
    </r>
    <phoneticPr fontId="5" type="noConversion"/>
  </si>
  <si>
    <t>Kg CO2/Kcal</t>
    <phoneticPr fontId="5" type="noConversion"/>
  </si>
  <si>
    <r>
      <rPr>
        <b/>
        <sz val="10"/>
        <color indexed="18"/>
        <rFont val="微軟正黑體"/>
        <family val="2"/>
        <charset val="136"/>
      </rPr>
      <t>溫室
氣體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</si>
  <si>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原燃物料或產品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</si>
  <si>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備註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</si>
  <si>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名稱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</si>
  <si>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碳氧化因子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</si>
  <si>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原始係數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</si>
  <si>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建議排放係數之不確定性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</si>
  <si>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燃料別</t>
    </r>
    <phoneticPr fontId="5" type="noConversion"/>
  </si>
  <si>
    <r>
      <t>IPCC</t>
    </r>
    <r>
      <rPr>
        <b/>
        <sz val="10"/>
        <color indexed="18"/>
        <rFont val="微軟正黑體"/>
        <family val="2"/>
        <charset val="136"/>
      </rPr>
      <t>原始係數名稱</t>
    </r>
    <phoneticPr fontId="5" type="noConversion"/>
  </si>
  <si>
    <r>
      <t>F=C×4186.8×10</t>
    </r>
    <r>
      <rPr>
        <b/>
        <vertAlign val="superscript"/>
        <sz val="10"/>
        <color indexed="18"/>
        <rFont val="Times New Roman"/>
        <family val="1"/>
      </rPr>
      <t>-9</t>
    </r>
    <r>
      <rPr>
        <b/>
        <sz val="10"/>
        <color indexed="18"/>
        <rFont val="Times New Roman"/>
        <family val="1"/>
      </rPr>
      <t>×10</t>
    </r>
    <r>
      <rPr>
        <b/>
        <vertAlign val="superscript"/>
        <sz val="10"/>
        <color indexed="18"/>
        <rFont val="Times New Roman"/>
        <family val="1"/>
      </rPr>
      <t>-3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</si>
  <si>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熱值資料來源</t>
    </r>
    <phoneticPr fontId="5" type="noConversion"/>
  </si>
  <si>
    <r>
      <rPr>
        <b/>
        <sz val="10.5"/>
        <color rgb="FF000066"/>
        <rFont val="微軟正黑體"/>
        <family val="2"/>
        <charset val="136"/>
      </rPr>
      <t>熱值資料來源</t>
    </r>
    <phoneticPr fontId="2" type="noConversion"/>
  </si>
  <si>
    <r>
      <rPr>
        <b/>
        <sz val="10.5"/>
        <color rgb="FF000066"/>
        <rFont val="微軟正黑體"/>
        <family val="2"/>
        <charset val="136"/>
      </rPr>
      <t>排放係數不確定數值來源</t>
    </r>
    <phoneticPr fontId="2" type="noConversion"/>
  </si>
  <si>
    <r>
      <rPr>
        <b/>
        <sz val="10"/>
        <color indexed="18"/>
        <rFont val="微軟正黑體"/>
        <family val="2"/>
        <charset val="136"/>
      </rPr>
      <t>代碼</t>
    </r>
    <phoneticPr fontId="5" type="noConversion"/>
  </si>
  <si>
    <r>
      <t>IPCC 2006</t>
    </r>
    <r>
      <rPr>
        <b/>
        <sz val="10"/>
        <color indexed="18"/>
        <rFont val="微軟正黑體"/>
        <family val="2"/>
        <charset val="136"/>
      </rPr>
      <t>年</t>
    </r>
    <r>
      <rPr>
        <b/>
        <sz val="10"/>
        <color indexed="18"/>
        <rFont val="Times New Roman"/>
        <family val="1"/>
      </rPr>
      <t>C</t>
    </r>
    <r>
      <rPr>
        <b/>
        <sz val="10"/>
        <color indexed="18"/>
        <rFont val="微軟正黑體"/>
        <family val="2"/>
        <charset val="136"/>
      </rPr>
      <t>排放係數</t>
    </r>
    <phoneticPr fontId="5" type="noConversion"/>
  </si>
  <si>
    <r>
      <t>IPCC 2006</t>
    </r>
    <r>
      <rPr>
        <b/>
        <sz val="10"/>
        <color indexed="18"/>
        <rFont val="微軟正黑體"/>
        <family val="2"/>
        <charset val="136"/>
      </rPr>
      <t>年</t>
    </r>
    <r>
      <rPr>
        <b/>
        <sz val="10"/>
        <color indexed="18"/>
        <rFont val="Times New Roman"/>
        <family val="1"/>
      </rPr>
      <t>CO2</t>
    </r>
    <r>
      <rPr>
        <b/>
        <sz val="10"/>
        <color indexed="18"/>
        <rFont val="微軟正黑體"/>
        <family val="2"/>
        <charset val="136"/>
      </rPr>
      <t>排放係數</t>
    </r>
    <phoneticPr fontId="5" type="noConversion"/>
  </si>
  <si>
    <r>
      <t>IPCC 2006</t>
    </r>
    <r>
      <rPr>
        <b/>
        <sz val="10"/>
        <color indexed="18"/>
        <rFont val="微軟正黑體"/>
        <family val="2"/>
        <charset val="136"/>
      </rPr>
      <t>年</t>
    </r>
    <r>
      <rPr>
        <b/>
        <sz val="10"/>
        <color indexed="18"/>
        <rFont val="Times New Roman"/>
        <family val="1"/>
      </rPr>
      <t>CO2</t>
    </r>
    <r>
      <rPr>
        <b/>
        <sz val="10"/>
        <color indexed="18"/>
        <rFont val="微軟正黑體"/>
        <family val="2"/>
        <charset val="136"/>
      </rPr>
      <t>排放係數之不確定性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</si>
  <si>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我國熱值</t>
    </r>
    <phoneticPr fontId="5" type="noConversion"/>
  </si>
  <si>
    <r>
      <t>CO2</t>
    </r>
    <r>
      <rPr>
        <b/>
        <sz val="10"/>
        <color indexed="18"/>
        <rFont val="微軟正黑體"/>
        <family val="2"/>
        <charset val="136"/>
      </rPr>
      <t>排放係數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</si>
  <si>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單位</t>
    </r>
    <phoneticPr fontId="5" type="noConversion"/>
  </si>
  <si>
    <r>
      <t>95%</t>
    </r>
    <r>
      <rPr>
        <b/>
        <sz val="10"/>
        <color indexed="18"/>
        <rFont val="微軟正黑體"/>
        <family val="2"/>
        <charset val="136"/>
      </rPr>
      <t>信賴區間下限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</si>
  <si>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熱值單位</t>
    </r>
    <phoneticPr fontId="5" type="noConversion"/>
  </si>
  <si>
    <r>
      <rPr>
        <b/>
        <sz val="10"/>
        <color indexed="18"/>
        <rFont val="微軟正黑體"/>
        <family val="2"/>
        <charset val="136"/>
      </rPr>
      <t>數值</t>
    </r>
    <phoneticPr fontId="5" type="noConversion"/>
  </si>
  <si>
    <r>
      <t>95%</t>
    </r>
    <r>
      <rPr>
        <b/>
        <sz val="10"/>
        <color indexed="18"/>
        <rFont val="微軟正黑體"/>
        <family val="2"/>
        <charset val="136"/>
      </rPr>
      <t>信賴區間上限</t>
    </r>
    <phoneticPr fontId="5" type="noConversion"/>
  </si>
  <si>
    <r>
      <rPr>
        <sz val="10"/>
        <rFont val="微軟正黑體"/>
        <family val="2"/>
        <charset val="136"/>
      </rPr>
      <t>範疇</t>
    </r>
    <r>
      <rPr>
        <sz val="10"/>
        <rFont val="Times New Roman"/>
        <family val="1"/>
      </rPr>
      <t>1</t>
    </r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</si>
  <si>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</si>
  <si>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</si>
  <si>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</si>
  <si>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</si>
  <si>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</si>
  <si>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</si>
  <si>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</si>
  <si>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</si>
  <si>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rPr>
        <sz val="10"/>
        <rFont val="微軟正黑體"/>
        <family val="2"/>
        <charset val="136"/>
      </rPr>
      <t>煤油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</si>
  <si>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</si>
  <si>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</si>
  <si>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</si>
  <si>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</si>
  <si>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</si>
  <si>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柴油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</si>
  <si>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</si>
  <si>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</si>
  <si>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潤滑油</t>
    </r>
    <phoneticPr fontId="5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</si>
  <si>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</si>
  <si>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石油腦</t>
    </r>
    <r>
      <rPr>
        <sz val="10"/>
        <rFont val="Times New Roman"/>
        <family val="1"/>
      </rPr>
      <t>(</t>
    </r>
    <r>
      <rPr>
        <sz val="10"/>
        <rFont val="微軟正黑體"/>
        <family val="2"/>
        <charset val="136"/>
      </rPr>
      <t>輕油</t>
    </r>
    <r>
      <rPr>
        <sz val="10"/>
        <rFont val="Times New Roman"/>
        <family val="1"/>
      </rPr>
      <t>)</t>
    </r>
  </si>
  <si>
    <r>
      <rPr>
        <sz val="10"/>
        <rFont val="微軟正黑體"/>
        <family val="2"/>
        <charset val="136"/>
      </rPr>
      <t>片狀柏油</t>
    </r>
    <r>
      <rPr>
        <sz val="10"/>
        <rFont val="Times New Roman"/>
        <family val="1"/>
      </rPr>
      <t>(</t>
    </r>
    <r>
      <rPr>
        <sz val="10"/>
        <rFont val="微軟正黑體"/>
        <family val="2"/>
        <charset val="136"/>
      </rPr>
      <t>瀝青</t>
    </r>
    <r>
      <rPr>
        <sz val="10"/>
        <rFont val="Times New Roman"/>
        <family val="1"/>
      </rPr>
      <t>)</t>
    </r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</si>
  <si>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</si>
  <si>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</si>
  <si>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蒸餘油</t>
    </r>
    <r>
      <rPr>
        <sz val="10"/>
        <rFont val="Times New Roman"/>
        <family val="1"/>
      </rPr>
      <t>(</t>
    </r>
    <r>
      <rPr>
        <sz val="10"/>
        <rFont val="微軟正黑體"/>
        <family val="2"/>
        <charset val="136"/>
      </rPr>
      <t>燃料油</t>
    </r>
    <r>
      <rPr>
        <sz val="10"/>
        <rFont val="Times New Roman"/>
        <family val="1"/>
      </rPr>
      <t>)</t>
    </r>
    <phoneticPr fontId="5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</si>
  <si>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</si>
  <si>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</si>
  <si>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</si>
  <si>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</si>
  <si>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</si>
  <si>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</si>
  <si>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</si>
  <si>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</si>
  <si>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</si>
  <si>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焦炭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</si>
  <si>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</si>
  <si>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</si>
  <si>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</si>
  <si>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rPr>
        <sz val="10"/>
        <rFont val="微軟正黑體"/>
        <family val="2"/>
        <charset val="136"/>
      </rPr>
      <t>石油焦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</si>
  <si>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</si>
  <si>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</si>
  <si>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</si>
  <si>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車用汽油</t>
    </r>
    <phoneticPr fontId="5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</si>
  <si>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</si>
  <si>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</si>
  <si>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</si>
  <si>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石油腦</t>
    </r>
    <r>
      <rPr>
        <sz val="10"/>
        <rFont val="Times New Roman"/>
        <family val="1"/>
      </rPr>
      <t>(</t>
    </r>
    <r>
      <rPr>
        <sz val="10"/>
        <rFont val="微軟正黑體"/>
        <family val="2"/>
        <charset val="136"/>
      </rPr>
      <t>重油</t>
    </r>
    <r>
      <rPr>
        <sz val="10"/>
        <rFont val="Times New Roman"/>
        <family val="1"/>
      </rPr>
      <t>)</t>
    </r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</si>
  <si>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</si>
  <si>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</si>
  <si>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</si>
  <si>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</si>
  <si>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</si>
  <si>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乙烷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</si>
  <si>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2</t>
    </r>
    <phoneticPr fontId="5" type="noConversion"/>
  </si>
  <si>
    <r>
      <rPr>
        <sz val="10"/>
        <rFont val="微軟正黑體"/>
        <family val="2"/>
        <charset val="136"/>
      </rPr>
      <t>液化石油氣</t>
    </r>
    <r>
      <rPr>
        <sz val="10"/>
        <rFont val="Times New Roman"/>
        <family val="1"/>
      </rPr>
      <t>(LPG)</t>
    </r>
    <phoneticPr fontId="5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</si>
  <si>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</si>
  <si>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t>Kcal/M</t>
    </r>
    <r>
      <rPr>
        <vertAlign val="superscript"/>
        <sz val="10"/>
        <rFont val="Times New Roman"/>
        <family val="1"/>
      </rPr>
      <t>3</t>
    </r>
    <phoneticPr fontId="5" type="noConversion"/>
  </si>
  <si>
    <r>
      <t>KgCH4/M</t>
    </r>
    <r>
      <rPr>
        <vertAlign val="superscript"/>
        <sz val="10"/>
        <rFont val="Times New Roman"/>
        <family val="1"/>
      </rPr>
      <t>3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</si>
  <si>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</si>
  <si>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t>KgCO2/M</t>
    </r>
    <r>
      <rPr>
        <vertAlign val="superscript"/>
        <sz val="10"/>
        <rFont val="Times New Roman"/>
        <family val="1"/>
      </rPr>
      <t>3</t>
    </r>
    <phoneticPr fontId="5" type="noConversion"/>
  </si>
  <si>
    <r>
      <t>Kcal/M</t>
    </r>
    <r>
      <rPr>
        <vertAlign val="superscript"/>
        <sz val="10"/>
        <rFont val="Times New Roman"/>
        <family val="1"/>
      </rPr>
      <t>3</t>
    </r>
    <phoneticPr fontId="5" type="noConversion"/>
  </si>
  <si>
    <r>
      <t>KgN2O/M</t>
    </r>
    <r>
      <rPr>
        <vertAlign val="superscript"/>
        <sz val="10"/>
        <rFont val="Times New Roman"/>
        <family val="1"/>
      </rPr>
      <t>3</t>
    </r>
    <phoneticPr fontId="5" type="noConversion"/>
  </si>
  <si>
    <r>
      <t>Kcal/M</t>
    </r>
    <r>
      <rPr>
        <vertAlign val="superscript"/>
        <sz val="10"/>
        <rFont val="Times New Roman"/>
        <family val="1"/>
      </rPr>
      <t>3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</si>
  <si>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</si>
  <si>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t>KgCH4/M</t>
    </r>
    <r>
      <rPr>
        <vertAlign val="superscript"/>
        <sz val="10"/>
        <rFont val="Times New Roman"/>
        <family val="1"/>
      </rPr>
      <t>3</t>
    </r>
    <phoneticPr fontId="5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</si>
  <si>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</si>
  <si>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煉油氣</t>
    </r>
    <phoneticPr fontId="5" type="noConversion"/>
  </si>
  <si>
    <r>
      <t>KgCO2/M</t>
    </r>
    <r>
      <rPr>
        <vertAlign val="superscript"/>
        <sz val="10"/>
        <rFont val="Times New Roman"/>
        <family val="1"/>
      </rPr>
      <t>3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</si>
  <si>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</si>
  <si>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</si>
  <si>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t>KgN2O/M</t>
    </r>
    <r>
      <rPr>
        <vertAlign val="superscript"/>
        <sz val="10"/>
        <rFont val="Times New Roman"/>
        <family val="1"/>
      </rPr>
      <t>3</t>
    </r>
    <phoneticPr fontId="5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</si>
  <si>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</si>
  <si>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</si>
  <si>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</si>
  <si>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</si>
  <si>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</si>
  <si>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</si>
  <si>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</si>
  <si>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rPr>
        <sz val="10"/>
        <rFont val="微軟正黑體"/>
        <family val="2"/>
        <charset val="136"/>
      </rPr>
      <t>原油</t>
    </r>
    <phoneticPr fontId="5" type="noConversion"/>
  </si>
  <si>
    <r>
      <rPr>
        <sz val="10"/>
        <rFont val="微軟正黑體"/>
        <family val="2"/>
        <charset val="136"/>
      </rPr>
      <t>原油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</si>
  <si>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</si>
  <si>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</si>
  <si>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t>9906</t>
    </r>
    <r>
      <rPr>
        <sz val="10"/>
        <rFont val="微軟正黑體"/>
        <family val="2"/>
        <charset val="136"/>
      </rPr>
      <t>更新熱值</t>
    </r>
    <phoneticPr fontId="5" type="noConversion"/>
  </si>
  <si>
    <r>
      <rPr>
        <sz val="10"/>
        <rFont val="微軟正黑體"/>
        <family val="2"/>
        <charset val="136"/>
      </rPr>
      <t>天然氣凝結油</t>
    </r>
    <r>
      <rPr>
        <sz val="10"/>
        <rFont val="Times New Roman"/>
        <family val="1"/>
      </rPr>
      <t>(NGLs)</t>
    </r>
    <phoneticPr fontId="5" type="noConversion"/>
  </si>
  <si>
    <r>
      <t>Kcal/M</t>
    </r>
    <r>
      <rPr>
        <vertAlign val="superscript"/>
        <sz val="10"/>
        <rFont val="Times New Roman"/>
        <family val="1"/>
      </rPr>
      <t>3</t>
    </r>
    <phoneticPr fontId="5" type="noConversion"/>
  </si>
  <si>
    <r>
      <t>KgCH4/M</t>
    </r>
    <r>
      <rPr>
        <vertAlign val="superscript"/>
        <sz val="10"/>
        <rFont val="Times New Roman"/>
        <family val="1"/>
      </rPr>
      <t>3</t>
    </r>
    <phoneticPr fontId="5" type="noConversion"/>
  </si>
  <si>
    <r>
      <rPr>
        <sz val="10"/>
        <rFont val="微軟正黑體"/>
        <family val="2"/>
        <charset val="136"/>
      </rPr>
      <t>天然氣凝結油</t>
    </r>
    <r>
      <rPr>
        <sz val="10"/>
        <rFont val="Times New Roman"/>
        <family val="1"/>
      </rPr>
      <t>(NGLs)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</si>
  <si>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2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</si>
  <si>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2</t>
    </r>
    <phoneticPr fontId="5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</si>
  <si>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</si>
  <si>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泥煤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</si>
  <si>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2</t>
    </r>
    <phoneticPr fontId="5" type="noConversion"/>
  </si>
  <si>
    <r>
      <rPr>
        <sz val="10"/>
        <rFont val="微軟正黑體"/>
        <family val="2"/>
        <charset val="136"/>
      </rPr>
      <t>褐煤</t>
    </r>
    <phoneticPr fontId="5" type="noConversion"/>
  </si>
  <si>
    <r>
      <rPr>
        <sz val="10"/>
        <rFont val="微軟正黑體"/>
        <family val="2"/>
        <charset val="136"/>
      </rPr>
      <t>褐煤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</si>
  <si>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2</t>
    </r>
    <phoneticPr fontId="5" type="noConversion"/>
  </si>
  <si>
    <r>
      <rPr>
        <sz val="10"/>
        <rFont val="微軟正黑體"/>
        <family val="2"/>
        <charset val="136"/>
      </rPr>
      <t>煙煤</t>
    </r>
    <phoneticPr fontId="5" type="noConversion"/>
  </si>
  <si>
    <r>
      <rPr>
        <sz val="10"/>
        <rFont val="微軟正黑體"/>
        <family val="2"/>
        <charset val="136"/>
      </rPr>
      <t>煙煤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</si>
  <si>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</si>
  <si>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</si>
  <si>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</si>
  <si>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燃料－石油腦</t>
    </r>
    <phoneticPr fontId="5" type="noConversion"/>
  </si>
  <si>
    <r>
      <rPr>
        <sz val="10"/>
        <rFont val="微軟正黑體"/>
        <family val="2"/>
        <charset val="136"/>
      </rPr>
      <t>燃料－石油腦</t>
    </r>
    <phoneticPr fontId="5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</si>
  <si>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</si>
  <si>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油頁岩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</si>
  <si>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</si>
  <si>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rPr>
        <sz val="10.5"/>
        <rFont val="微軟正黑體"/>
        <family val="2"/>
        <charset val="136"/>
      </rPr>
      <t>能源局公告熱值</t>
    </r>
    <phoneticPr fontId="2" type="noConversion"/>
  </si>
  <si>
    <r>
      <rPr>
        <sz val="10"/>
        <rFont val="微軟正黑體"/>
        <family val="2"/>
        <charset val="136"/>
      </rPr>
      <t>固定</t>
    </r>
    <r>
      <rPr>
        <sz val="10"/>
        <rFont val="Times New Roman"/>
        <family val="1"/>
      </rPr>
      <t xml:space="preserve"> (E)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</si>
  <si>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</si>
  <si>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</si>
  <si>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公噸</t>
    </r>
    <r>
      <rPr>
        <sz val="10"/>
        <rFont val="Times New Roman"/>
        <family val="1"/>
      </rPr>
      <t>/</t>
    </r>
    <r>
      <rPr>
        <sz val="10"/>
        <rFont val="微軟正黑體"/>
        <family val="2"/>
        <charset val="136"/>
      </rPr>
      <t>千立方公尺</t>
    </r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</si>
  <si>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2</t>
    </r>
    <phoneticPr fontId="5" type="noConversion"/>
  </si>
  <si>
    <r>
      <rPr>
        <sz val="10"/>
        <rFont val="微軟正黑體"/>
        <family val="2"/>
        <charset val="136"/>
      </rPr>
      <t>其他油品</t>
    </r>
    <phoneticPr fontId="5" type="noConversion"/>
  </si>
  <si>
    <r>
      <rPr>
        <sz val="10"/>
        <rFont val="微軟正黑體"/>
        <family val="2"/>
        <charset val="136"/>
      </rPr>
      <t>其他油品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</si>
  <si>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3</t>
    </r>
    <phoneticPr fontId="5" type="noConversion"/>
  </si>
  <si>
    <r>
      <rPr>
        <sz val="10.5"/>
        <rFont val="微軟正黑體"/>
        <family val="2"/>
        <charset val="136"/>
      </rPr>
      <t>環保署環境統計年報</t>
    </r>
    <phoneticPr fontId="2" type="noConversion"/>
  </si>
  <si>
    <r>
      <rPr>
        <sz val="10.5"/>
        <rFont val="微軟正黑體"/>
        <family val="2"/>
        <charset val="136"/>
      </rPr>
      <t>環保署環境統計年報</t>
    </r>
    <phoneticPr fontId="2" type="noConversion"/>
  </si>
  <si>
    <r>
      <rPr>
        <sz val="10"/>
        <rFont val="微軟正黑體"/>
        <family val="2"/>
        <charset val="136"/>
      </rPr>
      <t>一般廢棄物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</si>
  <si>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3</t>
    </r>
    <phoneticPr fontId="5" type="noConversion"/>
  </si>
  <si>
    <r>
      <rPr>
        <sz val="10.5"/>
        <rFont val="微軟正黑體"/>
        <family val="2"/>
        <charset val="136"/>
      </rPr>
      <t>環保署環境統計年報</t>
    </r>
    <phoneticPr fontId="2" type="noConversion"/>
  </si>
  <si>
    <r>
      <rPr>
        <sz val="10"/>
        <rFont val="微軟正黑體"/>
        <family val="2"/>
        <charset val="136"/>
      </rPr>
      <t>其他氣態生質燃料</t>
    </r>
    <phoneticPr fontId="5" type="noConversion"/>
  </si>
  <si>
    <r>
      <rPr>
        <sz val="10"/>
        <rFont val="微軟正黑體"/>
        <family val="2"/>
        <charset val="136"/>
      </rPr>
      <t>其他固體生質燃料</t>
    </r>
    <phoneticPr fontId="5" type="noConversion"/>
  </si>
  <si>
    <r>
      <rPr>
        <sz val="10"/>
        <rFont val="微軟正黑體"/>
        <family val="2"/>
        <charset val="136"/>
      </rPr>
      <t>移動</t>
    </r>
    <r>
      <rPr>
        <sz val="10"/>
        <rFont val="Times New Roman"/>
        <family val="1"/>
      </rPr>
      <t xml:space="preserve"> (T)</t>
    </r>
    <phoneticPr fontId="5" type="noConversion"/>
  </si>
  <si>
    <r>
      <rPr>
        <sz val="10"/>
        <rFont val="微軟正黑體"/>
        <family val="2"/>
        <charset val="136"/>
      </rPr>
      <t>移動</t>
    </r>
    <r>
      <rPr>
        <sz val="10"/>
        <rFont val="Times New Roman"/>
        <family val="1"/>
      </rPr>
      <t xml:space="preserve"> (T)</t>
    </r>
    <phoneticPr fontId="5" type="noConversion"/>
  </si>
  <si>
    <r>
      <rPr>
        <sz val="10"/>
        <rFont val="微軟正黑體"/>
        <family val="2"/>
        <charset val="136"/>
      </rPr>
      <t>車用汽油</t>
    </r>
    <phoneticPr fontId="5" type="noConversion"/>
  </si>
  <si>
    <r>
      <rPr>
        <sz val="10"/>
        <rFont val="微軟正黑體"/>
        <family val="2"/>
        <charset val="136"/>
      </rPr>
      <t>航空燃油</t>
    </r>
    <phoneticPr fontId="5" type="noConversion"/>
  </si>
  <si>
    <r>
      <rPr>
        <sz val="10"/>
        <rFont val="微軟正黑體"/>
        <family val="2"/>
        <charset val="136"/>
      </rPr>
      <t>移動</t>
    </r>
    <r>
      <rPr>
        <sz val="10"/>
        <rFont val="Times New Roman"/>
        <family val="1"/>
      </rPr>
      <t xml:space="preserve"> (T)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</si>
  <si>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</si>
  <si>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t xml:space="preserve">IPCC 2006 </t>
    </r>
    <r>
      <rPr>
        <sz val="10.5"/>
        <rFont val="微軟正黑體"/>
        <family val="2"/>
        <charset val="136"/>
      </rPr>
      <t>建議數值</t>
    </r>
    <phoneticPr fontId="2" type="noConversion"/>
  </si>
  <si>
    <r>
      <rPr>
        <sz val="10"/>
        <rFont val="微軟正黑體"/>
        <family val="2"/>
        <charset val="136"/>
      </rPr>
      <t>移動</t>
    </r>
    <r>
      <rPr>
        <sz val="10"/>
        <rFont val="Times New Roman"/>
        <family val="1"/>
      </rPr>
      <t xml:space="preserve"> (T)</t>
    </r>
    <phoneticPr fontId="5" type="noConversion"/>
  </si>
  <si>
    <r>
      <rPr>
        <sz val="10"/>
        <rFont val="微軟正黑體"/>
        <family val="2"/>
        <charset val="136"/>
      </rPr>
      <t>移動</t>
    </r>
    <r>
      <rPr>
        <sz val="10"/>
        <rFont val="Times New Roman"/>
        <family val="1"/>
      </rPr>
      <t xml:space="preserve"> (T)</t>
    </r>
    <phoneticPr fontId="5" type="noConversion"/>
  </si>
  <si>
    <r>
      <rPr>
        <sz val="10"/>
        <rFont val="微軟正黑體"/>
        <family val="2"/>
        <charset val="136"/>
      </rPr>
      <t>液化石油氣</t>
    </r>
    <r>
      <rPr>
        <sz val="10"/>
        <rFont val="Times New Roman"/>
        <family val="1"/>
      </rPr>
      <t>(LPG)</t>
    </r>
    <phoneticPr fontId="5" type="noConversion"/>
  </si>
  <si>
    <r>
      <rPr>
        <sz val="10"/>
        <rFont val="微軟正黑體"/>
        <family val="2"/>
        <charset val="136"/>
      </rPr>
      <t>移動</t>
    </r>
    <r>
      <rPr>
        <sz val="10"/>
        <rFont val="Times New Roman"/>
        <family val="1"/>
      </rPr>
      <t xml:space="preserve"> (T)</t>
    </r>
    <phoneticPr fontId="5" type="noConversion"/>
  </si>
  <si>
    <r>
      <rPr>
        <sz val="10"/>
        <rFont val="微軟正黑體"/>
        <family val="2"/>
        <charset val="136"/>
      </rPr>
      <t>液化天然氣</t>
    </r>
    <r>
      <rPr>
        <sz val="10"/>
        <rFont val="Times New Roman"/>
        <family val="1"/>
      </rPr>
      <t>(LNG)</t>
    </r>
    <phoneticPr fontId="5" type="noConversion"/>
  </si>
  <si>
    <r>
      <t>9906</t>
    </r>
    <r>
      <rPr>
        <sz val="10"/>
        <rFont val="微軟正黑體"/>
        <family val="2"/>
        <charset val="136"/>
      </rPr>
      <t>更新熱值</t>
    </r>
    <phoneticPr fontId="5" type="noConversion"/>
  </si>
  <si>
    <r>
      <rPr>
        <sz val="10"/>
        <rFont val="微軟正黑體"/>
        <family val="2"/>
        <charset val="136"/>
      </rPr>
      <t>移動</t>
    </r>
    <r>
      <rPr>
        <sz val="10"/>
        <rFont val="Times New Roman"/>
        <family val="1"/>
      </rPr>
      <t xml:space="preserve"> (T)</t>
    </r>
    <phoneticPr fontId="5" type="noConversion"/>
  </si>
  <si>
    <r>
      <rPr>
        <sz val="10"/>
        <rFont val="微軟正黑體"/>
        <family val="2"/>
        <charset val="136"/>
      </rPr>
      <t>液化天然氣</t>
    </r>
    <r>
      <rPr>
        <sz val="10"/>
        <rFont val="Times New Roman"/>
        <family val="1"/>
      </rPr>
      <t>(LNG)</t>
    </r>
    <phoneticPr fontId="5" type="noConversion"/>
  </si>
  <si>
    <r>
      <rPr>
        <sz val="10"/>
        <rFont val="微軟正黑體"/>
        <family val="2"/>
        <charset val="136"/>
      </rPr>
      <t>－</t>
    </r>
    <phoneticPr fontId="5" type="noConversion"/>
  </si>
  <si>
    <r>
      <rPr>
        <sz val="10"/>
        <rFont val="微軟正黑體"/>
        <family val="2"/>
        <charset val="136"/>
      </rPr>
      <t>註</t>
    </r>
    <r>
      <rPr>
        <sz val="10"/>
        <rFont val="Times New Roman"/>
        <family val="1"/>
      </rPr>
      <t>1</t>
    </r>
    <phoneticPr fontId="5" type="noConversion"/>
  </si>
  <si>
    <r>
      <t>KgCO2/M</t>
    </r>
    <r>
      <rPr>
        <vertAlign val="superscript"/>
        <sz val="10"/>
        <rFont val="Times New Roman"/>
        <family val="1"/>
      </rPr>
      <t>3</t>
    </r>
    <phoneticPr fontId="5" type="noConversion"/>
  </si>
  <si>
    <r>
      <rPr>
        <sz val="10"/>
        <rFont val="微軟正黑體"/>
        <family val="2"/>
        <charset val="136"/>
      </rPr>
      <t>液化天然氣</t>
    </r>
    <r>
      <rPr>
        <sz val="10"/>
        <rFont val="Times New Roman"/>
        <family val="1"/>
      </rPr>
      <t>(LNG)</t>
    </r>
    <phoneticPr fontId="5" type="noConversion"/>
  </si>
  <si>
    <r>
      <t>Kcal/M</t>
    </r>
    <r>
      <rPr>
        <vertAlign val="superscript"/>
        <sz val="10"/>
        <rFont val="Times New Roman"/>
        <family val="1"/>
      </rPr>
      <t>3</t>
    </r>
    <phoneticPr fontId="5" type="noConversion"/>
  </si>
  <si>
    <r>
      <t>KgN2O/M</t>
    </r>
    <r>
      <rPr>
        <vertAlign val="superscript"/>
        <sz val="10"/>
        <rFont val="Times New Roman"/>
        <family val="1"/>
      </rPr>
      <t>3</t>
    </r>
    <phoneticPr fontId="5" type="noConversion"/>
  </si>
  <si>
    <t>1~3號重油</t>
    <phoneticPr fontId="2" type="noConversion"/>
  </si>
  <si>
    <t>4~6號重油</t>
    <phoneticPr fontId="2" type="noConversion"/>
  </si>
  <si>
    <r>
      <t>C</t>
    </r>
    <r>
      <rPr>
        <b/>
        <sz val="10"/>
        <color indexed="18"/>
        <rFont val="微軟正黑體"/>
        <family val="2"/>
        <charset val="136"/>
      </rPr>
      <t>排放係數</t>
    </r>
    <phoneticPr fontId="5" type="noConversion"/>
  </si>
  <si>
    <r>
      <rPr>
        <sz val="12"/>
        <rFont val="微軟正黑體"/>
        <family val="2"/>
        <charset val="136"/>
      </rPr>
      <t>溫室氣體排放係數管理表</t>
    </r>
    <r>
      <rPr>
        <sz val="12"/>
        <rFont val="Times New Roman"/>
        <family val="1"/>
      </rPr>
      <t/>
    </r>
    <phoneticPr fontId="2" type="noConversion"/>
  </si>
  <si>
    <r>
      <rPr>
        <sz val="12"/>
        <rFont val="微軟正黑體"/>
        <family val="2"/>
        <charset val="136"/>
      </rPr>
      <t>占總排放量比例</t>
    </r>
    <r>
      <rPr>
        <sz val="12"/>
        <rFont val="Times New Roman"/>
        <family val="1"/>
      </rPr>
      <t xml:space="preserve"> (</t>
    </r>
    <r>
      <rPr>
        <sz val="12"/>
        <rFont val="微軟正黑體"/>
        <family val="2"/>
        <charset val="136"/>
      </rPr>
      <t>市場別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</si>
  <si>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微軟正黑體"/>
        <family val="2"/>
        <charset val="136"/>
      </rPr>
      <t>備註：因生質燃料之</t>
    </r>
    <r>
      <rPr>
        <sz val="12"/>
        <rFont val="Times New Roman"/>
        <family val="1"/>
      </rPr>
      <t>CO2</t>
    </r>
    <r>
      <rPr>
        <sz val="12"/>
        <rFont val="微軟正黑體"/>
        <family val="2"/>
        <charset val="136"/>
      </rPr>
      <t>排放屬於碳循環的一部分，故僅計算生質柴油之</t>
    </r>
    <r>
      <rPr>
        <sz val="12"/>
        <rFont val="Times New Roman"/>
        <family val="1"/>
      </rPr>
      <t>CH4</t>
    </r>
    <r>
      <rPr>
        <sz val="12"/>
        <rFont val="微軟正黑體"/>
        <family val="2"/>
        <charset val="136"/>
      </rPr>
      <t>與</t>
    </r>
    <r>
      <rPr>
        <sz val="12"/>
        <rFont val="Times New Roman"/>
        <family val="1"/>
      </rPr>
      <t>N2O</t>
    </r>
    <r>
      <rPr>
        <sz val="12"/>
        <rFont val="微軟正黑體"/>
        <family val="2"/>
        <charset val="136"/>
      </rPr>
      <t>之排放量。</t>
    </r>
    <phoneticPr fontId="5" type="noConversion"/>
  </si>
  <si>
    <r>
      <rPr>
        <b/>
        <sz val="12"/>
        <rFont val="微軟正黑體"/>
        <family val="2"/>
        <charset val="136"/>
      </rPr>
      <t>彙整表</t>
    </r>
    <r>
      <rPr>
        <b/>
        <sz val="12"/>
        <rFont val="Times New Roman"/>
        <family val="1"/>
      </rPr>
      <t>2</t>
    </r>
    <r>
      <rPr>
        <b/>
        <sz val="12"/>
        <rFont val="微軟正黑體"/>
        <family val="2"/>
        <charset val="136"/>
      </rPr>
      <t>、全廠七大類溫室氣體排放量</t>
    </r>
    <phoneticPr fontId="2" type="noConversion"/>
  </si>
  <si>
    <t>排放量</t>
    <phoneticPr fontId="5" type="noConversion"/>
  </si>
  <si>
    <t>排放量</t>
    <phoneticPr fontId="5" type="noConversion"/>
  </si>
  <si>
    <t>%</t>
    <phoneticPr fontId="2" type="noConversion"/>
  </si>
  <si>
    <r>
      <rPr>
        <sz val="12"/>
        <rFont val="微軟正黑體"/>
        <family val="2"/>
        <charset val="136"/>
      </rPr>
      <t>公噸</t>
    </r>
    <r>
      <rPr>
        <sz val="12"/>
        <rFont val="Times New Roman"/>
        <family val="1"/>
      </rPr>
      <t>CO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e/</t>
    </r>
    <r>
      <rPr>
        <sz val="12"/>
        <rFont val="微軟正黑體"/>
        <family val="2"/>
        <charset val="136"/>
      </rPr>
      <t>年</t>
    </r>
    <phoneticPr fontId="2" type="noConversion"/>
  </si>
  <si>
    <r>
      <rPr>
        <sz val="12"/>
        <rFont val="微軟正黑體"/>
        <family val="2"/>
        <charset val="136"/>
      </rPr>
      <t>溫室氣體排放量</t>
    </r>
    <r>
      <rPr>
        <sz val="12"/>
        <rFont val="Times New Roman"/>
        <family val="1"/>
      </rPr>
      <t/>
    </r>
    <phoneticPr fontId="5" type="noConversion"/>
  </si>
  <si>
    <r>
      <rPr>
        <sz val="12"/>
        <rFont val="微軟正黑體"/>
        <family val="2"/>
        <charset val="136"/>
      </rPr>
      <t>占總排放量比例</t>
    </r>
    <r>
      <rPr>
        <sz val="12"/>
        <rFont val="Times New Roman"/>
        <family val="1"/>
      </rPr>
      <t xml:space="preserve"> (</t>
    </r>
    <r>
      <rPr>
        <sz val="12"/>
        <rFont val="微軟正黑體"/>
        <family val="2"/>
        <charset val="136"/>
      </rPr>
      <t>市場別</t>
    </r>
    <r>
      <rPr>
        <sz val="12"/>
        <rFont val="Times New Roman"/>
        <family val="1"/>
      </rPr>
      <t>)</t>
    </r>
    <phoneticPr fontId="5" type="noConversion"/>
  </si>
  <si>
    <r>
      <rPr>
        <b/>
        <sz val="12"/>
        <rFont val="微軟正黑體"/>
        <family val="2"/>
        <charset val="136"/>
      </rPr>
      <t>製程排放源</t>
    </r>
    <phoneticPr fontId="5" type="noConversion"/>
  </si>
  <si>
    <r>
      <rPr>
        <b/>
        <sz val="12"/>
        <rFont val="微軟正黑體"/>
        <family val="2"/>
        <charset val="136"/>
      </rPr>
      <t>地域別</t>
    </r>
  </si>
  <si>
    <r>
      <rPr>
        <sz val="12"/>
        <rFont val="微軟正黑體"/>
        <family val="2"/>
        <charset val="136"/>
      </rPr>
      <t>溫室氣體排放量總和</t>
    </r>
    <r>
      <rPr>
        <sz val="12"/>
        <rFont val="Times New Roman"/>
        <family val="1"/>
      </rPr>
      <t xml:space="preserve"> (</t>
    </r>
    <r>
      <rPr>
        <sz val="12"/>
        <rFont val="微軟正黑體"/>
        <family val="2"/>
        <charset val="136"/>
      </rPr>
      <t>地域別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</si>
  <si>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微軟正黑體"/>
        <family val="2"/>
        <charset val="136"/>
      </rPr>
      <t>溫室氣體排放量總和</t>
    </r>
    <r>
      <rPr>
        <sz val="12"/>
        <rFont val="Times New Roman"/>
        <family val="1"/>
      </rPr>
      <t xml:space="preserve"> (</t>
    </r>
    <r>
      <rPr>
        <sz val="12"/>
        <rFont val="微軟正黑體"/>
        <family val="2"/>
        <charset val="136"/>
      </rPr>
      <t>市場別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</si>
  <si>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微軟正黑體"/>
        <family val="2"/>
        <charset val="136"/>
      </rPr>
      <t>占總排放量比例</t>
    </r>
    <r>
      <rPr>
        <sz val="12"/>
        <rFont val="Times New Roman"/>
        <family val="1"/>
      </rPr>
      <t xml:space="preserve"> (</t>
    </r>
    <r>
      <rPr>
        <sz val="12"/>
        <rFont val="微軟正黑體"/>
        <family val="2"/>
        <charset val="136"/>
      </rPr>
      <t>地域別</t>
    </r>
    <r>
      <rPr>
        <sz val="12"/>
        <rFont val="Times New Roman"/>
        <family val="1"/>
      </rPr>
      <t>)</t>
    </r>
    <phoneticPr fontId="5" type="noConversion"/>
  </si>
  <si>
    <r>
      <rPr>
        <b/>
        <sz val="12"/>
        <rFont val="微軟正黑體"/>
        <family val="2"/>
        <charset val="136"/>
      </rPr>
      <t>類別</t>
    </r>
    <phoneticPr fontId="5" type="noConversion"/>
  </si>
  <si>
    <r>
      <rPr>
        <b/>
        <sz val="12"/>
        <rFont val="微軟正黑體"/>
        <family val="2"/>
        <charset val="136"/>
      </rPr>
      <t>生質排放當量</t>
    </r>
    <phoneticPr fontId="2" type="noConversion"/>
  </si>
  <si>
    <r>
      <rPr>
        <b/>
        <sz val="12"/>
        <rFont val="微軟正黑體"/>
        <family val="2"/>
        <charset val="136"/>
      </rPr>
      <t>溫室氣體排放量總和</t>
    </r>
    <phoneticPr fontId="2" type="noConversion"/>
  </si>
  <si>
    <r>
      <rPr>
        <b/>
        <sz val="12"/>
        <rFont val="微軟正黑體"/>
        <family val="2"/>
        <charset val="136"/>
      </rPr>
      <t>各類排放源排放比例</t>
    </r>
    <phoneticPr fontId="5" type="noConversion"/>
  </si>
  <si>
    <r>
      <rPr>
        <b/>
        <sz val="12"/>
        <rFont val="微軟正黑體"/>
        <family val="2"/>
        <charset val="136"/>
      </rPr>
      <t>固定排放源</t>
    </r>
    <phoneticPr fontId="5" type="noConversion"/>
  </si>
  <si>
    <r>
      <rPr>
        <b/>
        <sz val="12"/>
        <rFont val="微軟正黑體"/>
        <family val="2"/>
        <charset val="136"/>
      </rPr>
      <t>逸散排放源</t>
    </r>
    <phoneticPr fontId="5" type="noConversion"/>
  </si>
  <si>
    <r>
      <rPr>
        <b/>
        <sz val="12"/>
        <rFont val="微軟正黑體"/>
        <family val="2"/>
        <charset val="136"/>
      </rPr>
      <t>能源間接排放</t>
    </r>
    <r>
      <rPr>
        <b/>
        <sz val="12"/>
        <rFont val="Times New Roman"/>
        <family val="1"/>
      </rPr>
      <t>(</t>
    </r>
    <r>
      <rPr>
        <b/>
        <sz val="12"/>
        <rFont val="微軟正黑體"/>
        <family val="2"/>
        <charset val="136"/>
      </rPr>
      <t>地域別</t>
    </r>
    <r>
      <rPr>
        <b/>
        <sz val="12"/>
        <rFont val="Times New Roman"/>
        <family val="1"/>
      </rPr>
      <t>)</t>
    </r>
    <phoneticPr fontId="5" type="noConversion"/>
  </si>
  <si>
    <r>
      <rPr>
        <b/>
        <sz val="12"/>
        <rFont val="微軟正黑體"/>
        <family val="2"/>
        <charset val="136"/>
      </rPr>
      <t>能源間接排放</t>
    </r>
    <r>
      <rPr>
        <b/>
        <sz val="12"/>
        <rFont val="Times New Roman"/>
        <family val="1"/>
      </rPr>
      <t>(</t>
    </r>
    <r>
      <rPr>
        <b/>
        <sz val="12"/>
        <rFont val="微軟正黑體"/>
        <family val="2"/>
        <charset val="136"/>
      </rPr>
      <t>市場別</t>
    </r>
    <r>
      <rPr>
        <b/>
        <sz val="12"/>
        <rFont val="Times New Roman"/>
        <family val="1"/>
      </rPr>
      <t>)</t>
    </r>
    <phoneticPr fontId="5" type="noConversion"/>
  </si>
  <si>
    <r>
      <rPr>
        <b/>
        <sz val="12"/>
        <rFont val="微軟正黑體"/>
        <family val="2"/>
        <charset val="136"/>
      </rPr>
      <t>市場別</t>
    </r>
    <phoneticPr fontId="2" type="noConversion"/>
  </si>
  <si>
    <t>HFC-227ea</t>
  </si>
  <si>
    <r>
      <rPr>
        <sz val="12"/>
        <color theme="1"/>
        <rFont val="微軟正黑體"/>
        <family val="2"/>
        <charset val="136"/>
      </rPr>
      <t>固定源排放</t>
    </r>
  </si>
  <si>
    <r>
      <rPr>
        <sz val="12"/>
        <color theme="1"/>
        <rFont val="微軟正黑體"/>
        <family val="2"/>
        <charset val="136"/>
      </rPr>
      <t>冰水主機</t>
    </r>
  </si>
  <si>
    <r>
      <rPr>
        <sz val="12"/>
        <color theme="1"/>
        <rFont val="微軟正黑體"/>
        <family val="2"/>
        <charset val="136"/>
      </rPr>
      <t>冰箱</t>
    </r>
  </si>
  <si>
    <r>
      <rPr>
        <sz val="12"/>
        <color theme="1"/>
        <rFont val="微軟正黑體"/>
        <family val="2"/>
        <charset val="136"/>
      </rPr>
      <t>冰水機</t>
    </r>
  </si>
  <si>
    <r>
      <rPr>
        <sz val="12"/>
        <color theme="1"/>
        <rFont val="微軟正黑體"/>
        <family val="2"/>
        <charset val="136"/>
      </rPr>
      <t>飲水機</t>
    </r>
  </si>
  <si>
    <r>
      <rPr>
        <sz val="12"/>
        <color theme="1"/>
        <rFont val="微軟正黑體"/>
        <family val="2"/>
        <charset val="136"/>
      </rPr>
      <t>住宅及商業建築冷氣機</t>
    </r>
  </si>
  <si>
    <r>
      <rPr>
        <sz val="12"/>
        <color theme="1"/>
        <rFont val="微軟正黑體"/>
        <family val="2"/>
        <charset val="136"/>
      </rPr>
      <t>家用冷凍、冷藏裝備</t>
    </r>
  </si>
  <si>
    <r>
      <rPr>
        <sz val="12"/>
        <color theme="1"/>
        <rFont val="微軟正黑體"/>
        <family val="2"/>
        <charset val="136"/>
      </rPr>
      <t>公務車</t>
    </r>
  </si>
  <si>
    <r>
      <rPr>
        <sz val="12"/>
        <color theme="1"/>
        <rFont val="微軟正黑體"/>
        <family val="2"/>
        <charset val="136"/>
      </rPr>
      <t>消防設施</t>
    </r>
  </si>
  <si>
    <r>
      <rPr>
        <sz val="12"/>
        <color theme="1"/>
        <rFont val="微軟正黑體"/>
        <family val="2"/>
        <charset val="136"/>
      </rPr>
      <t>點焊設施</t>
    </r>
  </si>
  <si>
    <r>
      <t>ABC</t>
    </r>
    <r>
      <rPr>
        <sz val="12"/>
        <color theme="1"/>
        <rFont val="微軟正黑體"/>
        <family val="2"/>
        <charset val="136"/>
      </rPr>
      <t>乾粉滅火器</t>
    </r>
  </si>
  <si>
    <r>
      <rPr>
        <sz val="12"/>
        <color theme="1"/>
        <rFont val="微軟正黑體"/>
        <family val="2"/>
        <charset val="136"/>
      </rPr>
      <t>化糞池</t>
    </r>
  </si>
  <si>
    <r>
      <rPr>
        <sz val="12"/>
        <color theme="1"/>
        <rFont val="微軟正黑體"/>
        <family val="2"/>
        <charset val="136"/>
      </rPr>
      <t>環保冷媒</t>
    </r>
    <r>
      <rPr>
        <sz val="12"/>
        <color theme="1"/>
        <rFont val="Times New Roman"/>
        <family val="1"/>
      </rPr>
      <t>(NH3)</t>
    </r>
  </si>
  <si>
    <r>
      <t>FM200</t>
    </r>
    <r>
      <rPr>
        <sz val="12"/>
        <color theme="1"/>
        <rFont val="微軟正黑體"/>
        <family val="2"/>
        <charset val="136"/>
      </rPr>
      <t>滅火器</t>
    </r>
  </si>
  <si>
    <r>
      <rPr>
        <sz val="12"/>
        <color theme="1"/>
        <rFont val="微軟正黑體"/>
        <family val="2"/>
        <charset val="136"/>
      </rPr>
      <t>海龍</t>
    </r>
  </si>
  <si>
    <r>
      <rPr>
        <sz val="12"/>
        <color theme="1"/>
        <rFont val="微軟正黑體"/>
        <family val="2"/>
        <charset val="136"/>
      </rPr>
      <t>間接排放活動</t>
    </r>
  </si>
  <si>
    <r>
      <rPr>
        <sz val="12"/>
        <color theme="1"/>
        <rFont val="微軟正黑體"/>
        <family val="2"/>
        <charset val="136"/>
      </rPr>
      <t>海龍滅火器</t>
    </r>
  </si>
  <si>
    <r>
      <rPr>
        <sz val="12"/>
        <color theme="1"/>
        <rFont val="微軟正黑體"/>
        <family val="2"/>
        <charset val="136"/>
      </rPr>
      <t>氣體滅火器</t>
    </r>
  </si>
  <si>
    <r>
      <rPr>
        <sz val="12"/>
        <color theme="1"/>
        <rFont val="微軟正黑體"/>
        <family val="2"/>
        <charset val="136"/>
      </rPr>
      <t>外購電力</t>
    </r>
  </si>
  <si>
    <r>
      <rPr>
        <sz val="12"/>
        <color theme="1"/>
        <rFont val="微軟正黑體"/>
        <family val="2"/>
        <charset val="136"/>
      </rPr>
      <t>燃料油</t>
    </r>
  </si>
  <si>
    <r>
      <rPr>
        <sz val="12"/>
        <color theme="1"/>
        <rFont val="微軟正黑體"/>
        <family val="2"/>
        <charset val="136"/>
      </rPr>
      <t>柴油</t>
    </r>
  </si>
  <si>
    <r>
      <rPr>
        <sz val="12"/>
        <color theme="1"/>
        <rFont val="微軟正黑體"/>
        <family val="2"/>
        <charset val="136"/>
      </rPr>
      <t>汽油</t>
    </r>
  </si>
  <si>
    <r>
      <rPr>
        <sz val="12"/>
        <color theme="1"/>
        <rFont val="微軟正黑體"/>
        <family val="2"/>
        <charset val="136"/>
      </rPr>
      <t>乙炔</t>
    </r>
  </si>
  <si>
    <t>CO2</t>
    <phoneticPr fontId="2" type="noConversion"/>
  </si>
  <si>
    <t>CH4</t>
    <phoneticPr fontId="2" type="noConversion"/>
  </si>
  <si>
    <r>
      <rPr>
        <b/>
        <sz val="12"/>
        <rFont val="微軟正黑體"/>
        <family val="2"/>
        <charset val="136"/>
      </rPr>
      <t>排放源</t>
    </r>
  </si>
  <si>
    <r>
      <rPr>
        <b/>
        <sz val="12"/>
        <rFont val="微軟正黑體"/>
        <family val="2"/>
        <charset val="136"/>
      </rPr>
      <t>活動類別</t>
    </r>
  </si>
  <si>
    <r>
      <rPr>
        <b/>
        <sz val="12"/>
        <rFont val="微軟正黑體"/>
        <family val="2"/>
        <charset val="136"/>
      </rPr>
      <t>活動設備</t>
    </r>
  </si>
  <si>
    <t>移動排放源</t>
    <phoneticPr fontId="5" type="noConversion"/>
  </si>
  <si>
    <t>-</t>
    <phoneticPr fontId="2" type="noConversion"/>
  </si>
  <si>
    <r>
      <t>(4)</t>
    </r>
    <r>
      <rPr>
        <sz val="12"/>
        <rFont val="微軟正黑體"/>
        <family val="2"/>
        <charset val="136"/>
      </rPr>
      <t>活動數據進位為小數位數第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位；排放係數進位為小數位數第</t>
    </r>
    <r>
      <rPr>
        <sz val="12"/>
        <rFont val="Times New Roman"/>
        <family val="1"/>
      </rPr>
      <t>10</t>
    </r>
    <r>
      <rPr>
        <sz val="12"/>
        <rFont val="微軟正黑體"/>
        <family val="2"/>
        <charset val="136"/>
      </rPr>
      <t>位；排放量進位為小數位數第</t>
    </r>
    <r>
      <rPr>
        <sz val="12"/>
        <rFont val="Times New Roman"/>
        <family val="1"/>
      </rPr>
      <t>4</t>
    </r>
    <r>
      <rPr>
        <sz val="12"/>
        <rFont val="微軟正黑體"/>
        <family val="2"/>
        <charset val="136"/>
      </rPr>
      <t>位。</t>
    </r>
    <phoneticPr fontId="2" type="noConversion"/>
  </si>
  <si>
    <t>數據品質分析</t>
    <phoneticPr fontId="5" type="noConversion"/>
  </si>
  <si>
    <r>
      <rPr>
        <sz val="12"/>
        <rFont val="微軟正黑體"/>
        <family val="2"/>
        <charset val="136"/>
      </rPr>
      <t>溫室氣體排放量彙總</t>
    </r>
    <r>
      <rPr>
        <sz val="12"/>
        <rFont val="Times New Roman"/>
        <family val="1"/>
      </rPr>
      <t>(</t>
    </r>
    <r>
      <rPr>
        <sz val="12"/>
        <rFont val="微軟正黑體"/>
        <family val="2"/>
        <charset val="136"/>
      </rPr>
      <t>類別</t>
    </r>
    <r>
      <rPr>
        <sz val="12"/>
        <rFont val="Times New Roman"/>
        <family val="1"/>
      </rPr>
      <t>1~</t>
    </r>
    <r>
      <rPr>
        <sz val="12"/>
        <rFont val="微軟正黑體"/>
        <family val="2"/>
        <charset val="136"/>
      </rPr>
      <t>類別</t>
    </r>
    <r>
      <rPr>
        <sz val="12"/>
        <rFont val="Times New Roman"/>
        <family val="1"/>
      </rPr>
      <t>2)</t>
    </r>
    <phoneticPr fontId="5" type="noConversion"/>
  </si>
  <si>
    <t>提供不確定性定量評估作業表單，主要利用活動數據及排放係數之不確定性數值，進行不確定性評估</t>
    <phoneticPr fontId="5" type="noConversion"/>
  </si>
  <si>
    <t>類別</t>
    <phoneticPr fontId="5" type="noConversion"/>
  </si>
  <si>
    <r>
      <rPr>
        <sz val="12"/>
        <color theme="1"/>
        <rFont val="微軟正黑體"/>
        <family val="2"/>
        <charset val="136"/>
      </rPr>
      <t>不確定性分析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類別</t>
    </r>
    <r>
      <rPr>
        <sz val="12"/>
        <color theme="1"/>
        <rFont val="Times New Roman"/>
        <family val="1"/>
      </rPr>
      <t>1~</t>
    </r>
    <r>
      <rPr>
        <sz val="12"/>
        <color theme="1"/>
        <rFont val="微軟正黑體"/>
        <family val="2"/>
        <charset val="136"/>
      </rPr>
      <t>類別</t>
    </r>
    <r>
      <rPr>
        <sz val="12"/>
        <color theme="1"/>
        <rFont val="Times New Roman"/>
        <family val="1"/>
      </rPr>
      <t>2)</t>
    </r>
    <phoneticPr fontId="5" type="noConversion"/>
  </si>
  <si>
    <r>
      <t>R-407C</t>
    </r>
    <r>
      <rPr>
        <sz val="12"/>
        <rFont val="微軟正黑體"/>
        <family val="2"/>
        <charset val="136"/>
      </rPr>
      <t>，</t>
    </r>
    <r>
      <rPr>
        <sz val="12"/>
        <rFont val="Times New Roman"/>
        <family val="1"/>
      </rPr>
      <t>HFC-32/HFC-125/HFC-134a (23.0/25.0/52.0)</t>
    </r>
    <phoneticPr fontId="2" type="noConversion"/>
  </si>
  <si>
    <t>R-134A</t>
    <phoneticPr fontId="2" type="noConversion"/>
  </si>
  <si>
    <t>R-410A</t>
    <phoneticPr fontId="2" type="noConversion"/>
  </si>
  <si>
    <t>R-32</t>
    <phoneticPr fontId="2" type="noConversion"/>
  </si>
  <si>
    <t>R-407C</t>
    <phoneticPr fontId="2" type="noConversion"/>
  </si>
  <si>
    <t>R-23</t>
    <phoneticPr fontId="2" type="noConversion"/>
  </si>
  <si>
    <t>R-401A</t>
    <phoneticPr fontId="2" type="noConversion"/>
  </si>
  <si>
    <t>R-22</t>
  </si>
  <si>
    <r>
      <rPr>
        <b/>
        <sz val="14"/>
        <color rgb="FF000066"/>
        <rFont val="微軟正黑體"/>
        <family val="2"/>
        <charset val="136"/>
      </rPr>
      <t>溫室氣體排放係數管理表</t>
    </r>
    <r>
      <rPr>
        <b/>
        <sz val="14"/>
        <color rgb="FFFF0000"/>
        <rFont val="Times New Roman"/>
        <family val="1"/>
      </rPr>
      <t>6.0.4</t>
    </r>
    <r>
      <rPr>
        <b/>
        <sz val="14"/>
        <color rgb="FF000066"/>
        <rFont val="微軟正黑體"/>
        <family val="2"/>
        <charset val="136"/>
      </rPr>
      <t>版</t>
    </r>
    <phoneticPr fontId="5" type="noConversion"/>
  </si>
  <si>
    <t>SF6</t>
    <phoneticPr fontId="2" type="noConversion"/>
  </si>
  <si>
    <t>R-507</t>
    <phoneticPr fontId="2" type="noConversion"/>
  </si>
  <si>
    <r>
      <rPr>
        <sz val="12"/>
        <color theme="1"/>
        <rFont val="微軟正黑體"/>
        <family val="2"/>
        <charset val="136"/>
      </rPr>
      <t>灑水車</t>
    </r>
    <phoneticPr fontId="2" type="noConversion"/>
  </si>
  <si>
    <r>
      <rPr>
        <sz val="12"/>
        <color theme="1"/>
        <rFont val="微軟正黑體"/>
        <family val="2"/>
        <charset val="136"/>
      </rPr>
      <t>除濕機</t>
    </r>
    <phoneticPr fontId="2" type="noConversion"/>
  </si>
  <si>
    <r>
      <rPr>
        <sz val="12"/>
        <color theme="1"/>
        <rFont val="微軟正黑體"/>
        <family val="2"/>
        <charset val="136"/>
      </rPr>
      <t>與運輸相關活動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下游運輸及配送</t>
    </r>
    <r>
      <rPr>
        <sz val="12"/>
        <color theme="1"/>
        <rFont val="Times New Roman"/>
        <family val="1"/>
      </rPr>
      <t>)</t>
    </r>
    <phoneticPr fontId="2" type="noConversion"/>
  </si>
  <si>
    <t>HFC-236fa</t>
    <phoneticPr fontId="2" type="noConversion"/>
  </si>
  <si>
    <r>
      <rPr>
        <sz val="12"/>
        <color theme="1"/>
        <rFont val="微軟正黑體"/>
        <family val="2"/>
        <charset val="136"/>
      </rPr>
      <t>工業冷凍、冷藏裝備</t>
    </r>
  </si>
  <si>
    <r>
      <rPr>
        <sz val="12"/>
        <color theme="1"/>
        <rFont val="微軟正黑體"/>
        <family val="2"/>
        <charset val="136"/>
      </rPr>
      <t>交通用冷凍、冷藏裝備</t>
    </r>
  </si>
  <si>
    <r>
      <rPr>
        <sz val="12"/>
        <color theme="1"/>
        <rFont val="微軟正黑體"/>
        <family val="2"/>
        <charset val="136"/>
      </rPr>
      <t>維修保養</t>
    </r>
    <phoneticPr fontId="2" type="noConversion"/>
  </si>
  <si>
    <r>
      <rPr>
        <sz val="12"/>
        <color theme="1"/>
        <rFont val="微軟正黑體"/>
        <family val="2"/>
        <charset val="136"/>
      </rPr>
      <t>燃煤鍋爐</t>
    </r>
    <phoneticPr fontId="2" type="noConversion"/>
  </si>
  <si>
    <r>
      <rPr>
        <sz val="12"/>
        <color theme="1"/>
        <rFont val="微軟正黑體"/>
        <family val="2"/>
        <charset val="136"/>
      </rPr>
      <t>柴油引擎</t>
    </r>
    <phoneticPr fontId="2" type="noConversion"/>
  </si>
  <si>
    <r>
      <rPr>
        <sz val="12"/>
        <color theme="1"/>
        <rFont val="微軟正黑體"/>
        <family val="2"/>
        <charset val="136"/>
      </rPr>
      <t>汽油引擎</t>
    </r>
    <phoneticPr fontId="2" type="noConversion"/>
  </si>
  <si>
    <r>
      <rPr>
        <sz val="12"/>
        <color theme="1"/>
        <rFont val="微軟正黑體"/>
        <family val="2"/>
        <charset val="136"/>
      </rPr>
      <t>天然氣鍋爐</t>
    </r>
    <phoneticPr fontId="2" type="noConversion"/>
  </si>
  <si>
    <r>
      <rPr>
        <sz val="12"/>
        <color theme="1"/>
        <rFont val="微軟正黑體"/>
        <family val="2"/>
        <charset val="136"/>
      </rPr>
      <t>其他發電引擎</t>
    </r>
    <phoneticPr fontId="2" type="noConversion"/>
  </si>
  <si>
    <r>
      <rPr>
        <sz val="12"/>
        <color theme="1"/>
        <rFont val="微軟正黑體"/>
        <family val="2"/>
        <charset val="136"/>
      </rPr>
      <t>發電機</t>
    </r>
    <phoneticPr fontId="2" type="noConversion"/>
  </si>
  <si>
    <r>
      <rPr>
        <sz val="12"/>
        <color theme="1"/>
        <rFont val="微軟正黑體"/>
        <family val="2"/>
        <charset val="136"/>
      </rPr>
      <t>堆高機</t>
    </r>
    <phoneticPr fontId="2" type="noConversion"/>
  </si>
  <si>
    <r>
      <rPr>
        <sz val="12"/>
        <color theme="1"/>
        <rFont val="微軟正黑體"/>
        <family val="2"/>
        <charset val="136"/>
      </rPr>
      <t>中、大型冷凍、冷藏裝備</t>
    </r>
  </si>
  <si>
    <r>
      <rPr>
        <sz val="12"/>
        <color theme="1"/>
        <rFont val="微軟正黑體"/>
        <family val="2"/>
        <charset val="136"/>
      </rPr>
      <t>獨立商用冷凍、冷藏裝備</t>
    </r>
  </si>
  <si>
    <r>
      <rPr>
        <sz val="12"/>
        <color theme="1"/>
        <rFont val="微軟正黑體"/>
        <family val="2"/>
        <charset val="136"/>
      </rPr>
      <t>冷氣機</t>
    </r>
    <phoneticPr fontId="2" type="noConversion"/>
  </si>
  <si>
    <r>
      <rPr>
        <sz val="12"/>
        <color theme="1"/>
        <rFont val="微軟正黑體"/>
        <family val="2"/>
        <charset val="136"/>
      </rPr>
      <t>運輸作業車輛</t>
    </r>
    <phoneticPr fontId="2" type="noConversion"/>
  </si>
  <si>
    <r>
      <t>CO2</t>
    </r>
    <r>
      <rPr>
        <sz val="12"/>
        <color theme="1"/>
        <rFont val="微軟正黑體"/>
        <family val="2"/>
        <charset val="136"/>
      </rPr>
      <t>滅火器</t>
    </r>
    <phoneticPr fontId="2" type="noConversion"/>
  </si>
  <si>
    <r>
      <rPr>
        <sz val="12"/>
        <color theme="1"/>
        <rFont val="微軟正黑體"/>
        <family val="2"/>
        <charset val="136"/>
      </rPr>
      <t>外購蒸汽</t>
    </r>
    <phoneticPr fontId="2" type="noConversion"/>
  </si>
  <si>
    <r>
      <rPr>
        <sz val="12"/>
        <color theme="1"/>
        <rFont val="微軟正黑體"/>
        <family val="2"/>
        <charset val="136"/>
      </rPr>
      <t>與運輸相關活動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商務旅行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</si>
  <si>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與運輸相關活動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員工通勤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</si>
  <si>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與組織使用產品相關活動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採購商品與服務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</si>
  <si>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與組織使用產品相關活動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上游資產租賃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</si>
  <si>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與使用組織產品相關活動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銷售產品之使用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</si>
  <si>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與使用組織產品相關活動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下游資產租賃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</si>
  <si>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與使用組織產品相關活動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投資</t>
    </r>
    <r>
      <rPr>
        <sz val="12"/>
        <color theme="1"/>
        <rFont val="Times New Roman"/>
        <family val="1"/>
      </rPr>
      <t>)</t>
    </r>
    <phoneticPr fontId="2" type="noConversion"/>
  </si>
  <si>
    <t>其他設施</t>
    <phoneticPr fontId="2" type="noConversion"/>
  </si>
  <si>
    <r>
      <rPr>
        <sz val="12"/>
        <color theme="1"/>
        <rFont val="微軟正黑體"/>
        <family val="2"/>
        <charset val="136"/>
      </rPr>
      <t>與組織使用產品相關活動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未分類其他服務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</si>
  <si>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rFont val="微軟正黑體"/>
        <family val="2"/>
        <charset val="136"/>
      </rPr>
      <t>表</t>
    </r>
    <r>
      <rPr>
        <sz val="12"/>
        <rFont val="Times New Roman"/>
        <family val="1"/>
      </rPr>
      <t>8</t>
    </r>
    <phoneticPr fontId="2" type="noConversion"/>
  </si>
  <si>
    <t>R-12</t>
    <phoneticPr fontId="2" type="noConversion"/>
  </si>
  <si>
    <r>
      <rPr>
        <sz val="12"/>
        <color theme="1"/>
        <rFont val="微軟正黑體"/>
        <family val="2"/>
        <charset val="136"/>
      </rPr>
      <t>液化石油氣</t>
    </r>
    <phoneticPr fontId="2" type="noConversion"/>
  </si>
  <si>
    <r>
      <rPr>
        <sz val="12"/>
        <color theme="1"/>
        <rFont val="微軟正黑體"/>
        <family val="2"/>
        <charset val="136"/>
      </rPr>
      <t>天然氣</t>
    </r>
    <phoneticPr fontId="2" type="noConversion"/>
  </si>
  <si>
    <r>
      <rPr>
        <sz val="12"/>
        <color theme="1"/>
        <rFont val="微軟正黑體"/>
        <family val="2"/>
        <charset val="136"/>
      </rPr>
      <t>尿素</t>
    </r>
    <r>
      <rPr>
        <sz val="12"/>
        <color theme="1"/>
        <rFont val="Times New Roman"/>
        <family val="1"/>
      </rPr>
      <t/>
    </r>
    <phoneticPr fontId="2" type="noConversion"/>
  </si>
  <si>
    <r>
      <rPr>
        <sz val="12"/>
        <color theme="1"/>
        <rFont val="微軟正黑體"/>
        <family val="2"/>
        <charset val="136"/>
      </rPr>
      <t>焊條</t>
    </r>
    <phoneticPr fontId="2" type="noConversion"/>
  </si>
  <si>
    <r>
      <rPr>
        <sz val="12"/>
        <color theme="1"/>
        <rFont val="微軟正黑體"/>
        <family val="2"/>
        <charset val="136"/>
      </rPr>
      <t>外購蒸汽</t>
    </r>
    <phoneticPr fontId="2" type="noConversion"/>
  </si>
  <si>
    <r>
      <rPr>
        <sz val="12"/>
        <color theme="1"/>
        <rFont val="微軟正黑體"/>
        <family val="2"/>
        <charset val="136"/>
      </rPr>
      <t>燃油鍋爐</t>
    </r>
    <phoneticPr fontId="2" type="noConversion"/>
  </si>
  <si>
    <r>
      <rPr>
        <sz val="12"/>
        <color theme="1"/>
        <rFont val="微軟正黑體"/>
        <family val="2"/>
        <charset val="136"/>
      </rPr>
      <t>鏟裝車</t>
    </r>
    <phoneticPr fontId="2" type="noConversion"/>
  </si>
  <si>
    <r>
      <rPr>
        <sz val="12"/>
        <color theme="1"/>
        <rFont val="微軟正黑體"/>
        <family val="2"/>
        <charset val="136"/>
      </rPr>
      <t>其他運輸車輛</t>
    </r>
    <phoneticPr fontId="2" type="noConversion"/>
  </si>
  <si>
    <r>
      <rPr>
        <sz val="12"/>
        <color theme="1"/>
        <rFont val="微軟正黑體"/>
        <family val="2"/>
        <charset val="136"/>
      </rPr>
      <t>乾燥機</t>
    </r>
    <phoneticPr fontId="2" type="noConversion"/>
  </si>
  <si>
    <r>
      <rPr>
        <sz val="12"/>
        <color theme="1"/>
        <rFont val="微軟正黑體"/>
        <family val="2"/>
        <charset val="136"/>
      </rPr>
      <t>空壓機</t>
    </r>
    <phoneticPr fontId="2" type="noConversion"/>
  </si>
  <si>
    <r>
      <rPr>
        <sz val="12"/>
        <color theme="1"/>
        <rFont val="微軟正黑體"/>
        <family val="2"/>
        <charset val="136"/>
      </rPr>
      <t>其他冷卻設備</t>
    </r>
    <phoneticPr fontId="2" type="noConversion"/>
  </si>
  <si>
    <r>
      <rPr>
        <sz val="12"/>
        <color theme="1"/>
        <rFont val="微軟正黑體"/>
        <family val="2"/>
        <charset val="136"/>
      </rPr>
      <t>斷路器</t>
    </r>
    <phoneticPr fontId="2" type="noConversion"/>
  </si>
  <si>
    <r>
      <rPr>
        <sz val="12"/>
        <color theme="1"/>
        <rFont val="微軟正黑體"/>
        <family val="2"/>
        <charset val="136"/>
      </rPr>
      <t>其他設施</t>
    </r>
    <phoneticPr fontId="2" type="noConversion"/>
  </si>
  <si>
    <r>
      <rPr>
        <sz val="12"/>
        <color theme="1"/>
        <rFont val="微軟正黑體"/>
        <family val="2"/>
        <charset val="136"/>
      </rPr>
      <t>與運輸相關活動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上游運輸及配送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</si>
  <si>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與運輸相關活動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客戶和訪客運輸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</si>
  <si>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與組織使用產品相關活動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資本財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</si>
  <si>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與組織使用產品相關活動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營運產生之廢棄物處理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</si>
  <si>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與使用組織產品相關活動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銷售產品使用壽命終端處理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</si>
  <si>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其他來源相關活動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加盟</t>
    </r>
    <r>
      <rPr>
        <sz val="12"/>
        <color theme="1"/>
        <rFont val="Times New Roman"/>
        <family val="1"/>
      </rPr>
      <t>)</t>
    </r>
    <phoneticPr fontId="2" type="noConversion"/>
  </si>
  <si>
    <t>表1.基本資料表</t>
    <phoneticPr fontId="5" type="noConversion"/>
  </si>
  <si>
    <t>1.組織基本資料</t>
    <phoneticPr fontId="5" type="noConversion"/>
  </si>
  <si>
    <t xml:space="preserve">   1.1.組織名稱：</t>
    <phoneticPr fontId="2" type="noConversion"/>
  </si>
  <si>
    <t xml:space="preserve">   1.2.組織地址：</t>
    <phoneticPr fontId="2" type="noConversion"/>
  </si>
  <si>
    <t>2.盤查基本資料</t>
    <phoneticPr fontId="5" type="noConversion"/>
  </si>
  <si>
    <t>3.盤查組織邊界</t>
    <phoneticPr fontId="5" type="noConversion"/>
  </si>
  <si>
    <t>公司/廠區名稱</t>
    <phoneticPr fontId="16" type="noConversion"/>
  </si>
  <si>
    <t>地址</t>
    <phoneticPr fontId="5" type="noConversion"/>
  </si>
  <si>
    <t>EPA 6.0.4</t>
    <phoneticPr fontId="2" type="noConversion"/>
  </si>
  <si>
    <t>類別4</t>
  </si>
  <si>
    <t>排放源名稱</t>
    <phoneticPr fontId="5" type="noConversion"/>
  </si>
  <si>
    <r>
      <rPr>
        <b/>
        <sz val="14"/>
        <rFont val="微軟正黑體"/>
        <family val="2"/>
        <charset val="136"/>
      </rPr>
      <t>發行版本：</t>
    </r>
    <r>
      <rPr>
        <b/>
        <sz val="14"/>
        <rFont val="Times New Roman"/>
        <family val="1"/>
      </rPr>
      <t>2024</t>
    </r>
    <r>
      <rPr>
        <b/>
        <sz val="14"/>
        <rFont val="微軟正黑體"/>
        <family val="2"/>
        <charset val="136"/>
      </rPr>
      <t>年</t>
    </r>
    <r>
      <rPr>
        <b/>
        <sz val="14"/>
        <rFont val="Times New Roman"/>
        <family val="1"/>
      </rPr>
      <t>3</t>
    </r>
    <r>
      <rPr>
        <b/>
        <sz val="14"/>
        <rFont val="微軟正黑體"/>
        <family val="2"/>
        <charset val="136"/>
      </rPr>
      <t>月</t>
    </r>
    <phoneticPr fontId="5" type="noConversion"/>
  </si>
  <si>
    <t>電度表檢定檢查技術規範</t>
    <phoneticPr fontId="2" type="noConversion"/>
  </si>
  <si>
    <t>版次</t>
    <phoneticPr fontId="5" type="noConversion"/>
  </si>
  <si>
    <t>出版年份</t>
    <phoneticPr fontId="2" type="noConversion"/>
  </si>
  <si>
    <t>表2.排放源鑑別</t>
    <phoneticPr fontId="2" type="noConversion"/>
  </si>
  <si>
    <t>排放源資料</t>
    <phoneticPr fontId="5" type="noConversion"/>
  </si>
  <si>
    <t>備註</t>
    <phoneticPr fontId="2" type="noConversion"/>
  </si>
  <si>
    <t>活動/設施</t>
  </si>
  <si>
    <t>排放源</t>
  </si>
  <si>
    <t>是否為
生質能</t>
    <phoneticPr fontId="5" type="noConversion"/>
  </si>
  <si>
    <t>排放型式下拉式選單</t>
    <phoneticPr fontId="2" type="noConversion"/>
  </si>
  <si>
    <t>排放類別</t>
    <phoneticPr fontId="5" type="noConversion"/>
  </si>
  <si>
    <r>
      <t>CO</t>
    </r>
    <r>
      <rPr>
        <b/>
        <vertAlign val="subscript"/>
        <sz val="12"/>
        <rFont val="微軟正黑體"/>
        <family val="2"/>
        <charset val="136"/>
      </rPr>
      <t>2</t>
    </r>
    <phoneticPr fontId="5" type="noConversion"/>
  </si>
  <si>
    <r>
      <t>CH</t>
    </r>
    <r>
      <rPr>
        <b/>
        <vertAlign val="subscript"/>
        <sz val="12"/>
        <rFont val="微軟正黑體"/>
        <family val="2"/>
        <charset val="136"/>
      </rPr>
      <t>4</t>
    </r>
    <phoneticPr fontId="5" type="noConversion"/>
  </si>
  <si>
    <r>
      <t>N</t>
    </r>
    <r>
      <rPr>
        <b/>
        <vertAlign val="sub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O</t>
    </r>
    <phoneticPr fontId="5" type="noConversion"/>
  </si>
  <si>
    <r>
      <t>HFC</t>
    </r>
    <r>
      <rPr>
        <b/>
        <vertAlign val="subscript"/>
        <sz val="12"/>
        <rFont val="微軟正黑體"/>
        <family val="2"/>
        <charset val="136"/>
      </rPr>
      <t>S</t>
    </r>
    <phoneticPr fontId="5" type="noConversion"/>
  </si>
  <si>
    <r>
      <t>PFC</t>
    </r>
    <r>
      <rPr>
        <b/>
        <vertAlign val="subscript"/>
        <sz val="12"/>
        <rFont val="微軟正黑體"/>
        <family val="2"/>
        <charset val="136"/>
      </rPr>
      <t>S</t>
    </r>
    <phoneticPr fontId="5" type="noConversion"/>
  </si>
  <si>
    <r>
      <t>SF</t>
    </r>
    <r>
      <rPr>
        <b/>
        <vertAlign val="subscript"/>
        <sz val="12"/>
        <rFont val="微軟正黑體"/>
        <family val="2"/>
        <charset val="136"/>
      </rPr>
      <t>6</t>
    </r>
    <phoneticPr fontId="2" type="noConversion"/>
  </si>
  <si>
    <r>
      <t>NF</t>
    </r>
    <r>
      <rPr>
        <b/>
        <vertAlign val="subscript"/>
        <sz val="12"/>
        <rFont val="微軟正黑體"/>
        <family val="2"/>
        <charset val="136"/>
      </rPr>
      <t>3</t>
    </r>
    <phoneticPr fontId="5" type="noConversion"/>
  </si>
  <si>
    <t>表3.活動數據</t>
    <phoneticPr fontId="2" type="noConversion"/>
  </si>
  <si>
    <t>年度活動數據資訊</t>
    <phoneticPr fontId="5" type="noConversion"/>
  </si>
  <si>
    <t>原始活動數據
(用量/填充量)</t>
    <phoneticPr fontId="2" type="noConversion"/>
  </si>
  <si>
    <t>單位</t>
  </si>
  <si>
    <t>數據來源</t>
  </si>
  <si>
    <t>數據來源存放單位</t>
  </si>
  <si>
    <t>數據分配比例(%)</t>
    <phoneticPr fontId="2" type="noConversion"/>
  </si>
  <si>
    <t>逸散率(%)</t>
    <phoneticPr fontId="2" type="noConversion"/>
  </si>
  <si>
    <t>單位轉換</t>
    <phoneticPr fontId="2" type="noConversion"/>
  </si>
  <si>
    <t>當年度活動數據
(用量/逸散量)</t>
    <phoneticPr fontId="2" type="noConversion"/>
  </si>
  <si>
    <t>燃料熱值數值*</t>
    <phoneticPr fontId="2" type="noConversion"/>
  </si>
  <si>
    <t>燃料熱值單位*</t>
    <phoneticPr fontId="2" type="noConversion"/>
  </si>
  <si>
    <t>表4.定量盤查</t>
    <phoneticPr fontId="2" type="noConversion"/>
  </si>
  <si>
    <t>年度活動數據資訊</t>
    <phoneticPr fontId="2" type="noConversion"/>
  </si>
  <si>
    <r>
      <t>各類別溫室氣體排放量 (公噸CO</t>
    </r>
    <r>
      <rPr>
        <b/>
        <vertAlign val="sub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e/年)</t>
    </r>
    <phoneticPr fontId="2" type="noConversion"/>
  </si>
  <si>
    <r>
      <t>單一排放源排放當量(CO</t>
    </r>
    <r>
      <rPr>
        <b/>
        <vertAlign val="sub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e公噸/年)</t>
    </r>
    <phoneticPr fontId="2" type="noConversion"/>
  </si>
  <si>
    <t>佔總排放量
排放比例(%)</t>
    <phoneticPr fontId="2" type="noConversion"/>
  </si>
  <si>
    <t>表5.排放係數</t>
    <phoneticPr fontId="2" type="noConversion"/>
  </si>
  <si>
    <t>排放源</t>
    <phoneticPr fontId="2" type="noConversion"/>
  </si>
  <si>
    <t>係數來源</t>
    <phoneticPr fontId="5" type="noConversion"/>
  </si>
  <si>
    <t>係數名稱</t>
    <phoneticPr fontId="16" type="noConversion"/>
  </si>
  <si>
    <t>單位</t>
    <phoneticPr fontId="5" type="noConversion"/>
  </si>
  <si>
    <t>表7.數據品質分析</t>
    <phoneticPr fontId="2" type="noConversion"/>
  </si>
  <si>
    <t>數據誤差等級評分</t>
    <phoneticPr fontId="2" type="noConversion"/>
  </si>
  <si>
    <t>清冊等級分數</t>
    <phoneticPr fontId="2" type="noConversion"/>
  </si>
  <si>
    <t>清冊級別</t>
  </si>
  <si>
    <t>計算方式</t>
  </si>
  <si>
    <t>活動數據種類</t>
    <phoneticPr fontId="2" type="noConversion"/>
  </si>
  <si>
    <t>數據可信種類</t>
    <phoneticPr fontId="2" type="noConversion"/>
  </si>
  <si>
    <t>排放係數種類</t>
  </si>
  <si>
    <t>活動數據等級 (A1)</t>
    <phoneticPr fontId="2" type="noConversion"/>
  </si>
  <si>
    <t>數據可性度
等級(A2)</t>
    <phoneticPr fontId="2" type="noConversion"/>
  </si>
  <si>
    <t>排放係數等級 (A3)</t>
    <phoneticPr fontId="2" type="noConversion"/>
  </si>
  <si>
    <t>單一排放源之數據
誤差等級(A1*A2*A3)</t>
    <phoneticPr fontId="2" type="noConversion"/>
  </si>
  <si>
    <t>數據誤差等級</t>
    <phoneticPr fontId="2" type="noConversion"/>
  </si>
  <si>
    <t>排放量比例(%)</t>
    <phoneticPr fontId="2" type="noConversion"/>
  </si>
  <si>
    <t>排放量占比
加權計算</t>
    <phoneticPr fontId="2" type="noConversion"/>
  </si>
  <si>
    <t>溫室氣體種類</t>
  </si>
  <si>
    <t>活動數據不確定性</t>
  </si>
  <si>
    <t>排放係數不確定性</t>
    <phoneticPr fontId="2" type="noConversion"/>
  </si>
  <si>
    <t>單一溫室氣體不確定性</t>
    <phoneticPr fontId="2" type="noConversion"/>
  </si>
  <si>
    <t>單一排放源不確定性</t>
    <phoneticPr fontId="2" type="noConversion"/>
  </si>
  <si>
    <t>統計用數值</t>
    <phoneticPr fontId="2" type="noConversion"/>
  </si>
  <si>
    <t>95%信賴區間
下限(%)</t>
    <phoneticPr fontId="2" type="noConversion"/>
  </si>
  <si>
    <t>95%信賴區間
上限(%)</t>
    <phoneticPr fontId="2" type="noConversion"/>
  </si>
  <si>
    <t>資料來源</t>
    <phoneticPr fontId="2" type="noConversion"/>
  </si>
  <si>
    <t>不確定性結果(類別1~類別2)</t>
    <phoneticPr fontId="2" type="noConversion"/>
  </si>
  <si>
    <t>進行不確定性評估之排放量之排放比例</t>
    <phoneticPr fontId="5" type="noConversion"/>
  </si>
  <si>
    <t>整體之不確定性</t>
    <phoneticPr fontId="5" type="noConversion"/>
  </si>
  <si>
    <t>95%信賴區間下限</t>
    <phoneticPr fontId="5" type="noConversion"/>
  </si>
  <si>
    <t>95%信賴區間上限</t>
    <phoneticPr fontId="5" type="noConversion"/>
  </si>
  <si>
    <r>
      <t>CO</t>
    </r>
    <r>
      <rPr>
        <vertAlign val="subscript"/>
        <sz val="12"/>
        <color theme="1"/>
        <rFont val="微軟正黑體"/>
        <family val="2"/>
        <charset val="136"/>
      </rPr>
      <t>2</t>
    </r>
    <phoneticPr fontId="2" type="noConversion"/>
  </si>
  <si>
    <t>類別5</t>
  </si>
  <si>
    <t>類別6</t>
  </si>
  <si>
    <t>類別7</t>
  </si>
  <si>
    <t>類別9</t>
  </si>
  <si>
    <t>類別10</t>
  </si>
  <si>
    <t>類別12</t>
  </si>
  <si>
    <t>廢水由SDI處理</t>
    <phoneticPr fontId="2" type="noConversion"/>
  </si>
  <si>
    <t>售出產品之加工</t>
    <phoneticPr fontId="2" type="noConversion"/>
  </si>
  <si>
    <t>類別1</t>
    <phoneticPr fontId="2" type="noConversion"/>
  </si>
  <si>
    <t>類別15</t>
  </si>
  <si>
    <r>
      <rPr>
        <b/>
        <sz val="12"/>
        <rFont val="微軟正黑體"/>
        <family val="2"/>
        <charset val="136"/>
      </rPr>
      <t>彙整表</t>
    </r>
    <r>
      <rPr>
        <b/>
        <sz val="12"/>
        <rFont val="Times New Roman"/>
        <family val="1"/>
      </rPr>
      <t>1</t>
    </r>
    <r>
      <rPr>
        <b/>
        <sz val="12"/>
        <rFont val="微軟正黑體"/>
        <family val="2"/>
        <charset val="136"/>
      </rPr>
      <t>、範疇</t>
    </r>
    <r>
      <rPr>
        <b/>
        <sz val="12"/>
        <rFont val="Times New Roman"/>
        <family val="1"/>
      </rPr>
      <t>1</t>
    </r>
    <r>
      <rPr>
        <b/>
        <sz val="12"/>
        <rFont val="微軟正黑體"/>
        <family val="2"/>
        <charset val="136"/>
      </rPr>
      <t>七大溫室氣體排放量統計表</t>
    </r>
    <phoneticPr fontId="2" type="noConversion"/>
  </si>
  <si>
    <r>
      <rPr>
        <b/>
        <sz val="14"/>
        <rFont val="微軟正黑體"/>
        <family val="2"/>
        <charset val="136"/>
      </rPr>
      <t>表</t>
    </r>
    <r>
      <rPr>
        <b/>
        <sz val="14"/>
        <rFont val="Times New Roman"/>
        <family val="1"/>
      </rPr>
      <t>6.1</t>
    </r>
    <r>
      <rPr>
        <b/>
        <sz val="14"/>
        <rFont val="微軟正黑體"/>
        <family val="2"/>
        <charset val="136"/>
      </rPr>
      <t>溫室氣體排放量彙總</t>
    </r>
    <r>
      <rPr>
        <b/>
        <sz val="14"/>
        <rFont val="Times New Roman"/>
        <family val="1"/>
      </rPr>
      <t>(</t>
    </r>
    <r>
      <rPr>
        <b/>
        <sz val="14"/>
        <rFont val="微軟正黑體"/>
        <family val="2"/>
        <charset val="136"/>
      </rPr>
      <t>範疇</t>
    </r>
    <r>
      <rPr>
        <b/>
        <sz val="14"/>
        <rFont val="Times New Roman"/>
        <family val="1"/>
      </rPr>
      <t>1~2)</t>
    </r>
    <phoneticPr fontId="23" type="noConversion"/>
  </si>
  <si>
    <r>
      <rPr>
        <sz val="12"/>
        <rFont val="微軟正黑體"/>
        <family val="2"/>
        <charset val="136"/>
      </rPr>
      <t>範疇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之排放量</t>
    </r>
    <r>
      <rPr>
        <sz val="12"/>
        <rFont val="Times New Roman"/>
        <family val="1"/>
      </rPr>
      <t/>
    </r>
    <phoneticPr fontId="5" type="noConversion"/>
  </si>
  <si>
    <r>
      <rPr>
        <sz val="12"/>
        <rFont val="微軟正黑體"/>
        <family val="2"/>
        <charset val="136"/>
      </rPr>
      <t>範疇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之排放量</t>
    </r>
    <r>
      <rPr>
        <sz val="12"/>
        <rFont val="Times New Roman"/>
        <family val="1"/>
      </rPr>
      <t xml:space="preserve"> (</t>
    </r>
    <r>
      <rPr>
        <sz val="12"/>
        <rFont val="微軟正黑體"/>
        <family val="2"/>
        <charset val="136"/>
      </rPr>
      <t>地域別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</si>
  <si>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微軟正黑體"/>
        <family val="2"/>
        <charset val="136"/>
      </rPr>
      <t>範疇</t>
    </r>
    <r>
      <rPr>
        <sz val="12"/>
        <rFont val="Times New Roman"/>
        <family val="1"/>
      </rPr>
      <t>2</t>
    </r>
    <r>
      <rPr>
        <sz val="12"/>
        <rFont val="微軟正黑體"/>
        <family val="2"/>
        <charset val="136"/>
      </rPr>
      <t>之排放量</t>
    </r>
    <r>
      <rPr>
        <sz val="12"/>
        <rFont val="Times New Roman"/>
        <family val="1"/>
      </rPr>
      <t xml:space="preserve"> (</t>
    </r>
    <r>
      <rPr>
        <sz val="12"/>
        <rFont val="微軟正黑體"/>
        <family val="2"/>
        <charset val="136"/>
      </rPr>
      <t>市場別</t>
    </r>
    <r>
      <rPr>
        <sz val="12"/>
        <rFont val="Times New Roman"/>
        <family val="1"/>
      </rPr>
      <t>)</t>
    </r>
    <phoneticPr fontId="2" type="noConversion"/>
  </si>
  <si>
    <r>
      <rPr>
        <b/>
        <sz val="12"/>
        <rFont val="微軟正黑體"/>
        <family val="2"/>
        <charset val="136"/>
      </rPr>
      <t>範疇</t>
    </r>
    <r>
      <rPr>
        <b/>
        <sz val="12"/>
        <rFont val="Times New Roman"/>
        <family val="1"/>
      </rPr>
      <t>1</t>
    </r>
    <phoneticPr fontId="5" type="noConversion"/>
  </si>
  <si>
    <r>
      <rPr>
        <b/>
        <sz val="12"/>
        <rFont val="微軟正黑體"/>
        <family val="2"/>
        <charset val="136"/>
      </rPr>
      <t>彙整表</t>
    </r>
    <r>
      <rPr>
        <b/>
        <sz val="12"/>
        <rFont val="Times New Roman"/>
        <family val="1"/>
      </rPr>
      <t>3</t>
    </r>
    <r>
      <rPr>
        <b/>
        <sz val="12"/>
        <rFont val="微軟正黑體"/>
        <family val="2"/>
        <charset val="136"/>
      </rPr>
      <t>、全廠溫室氣體類別及範疇</t>
    </r>
    <r>
      <rPr>
        <b/>
        <sz val="12"/>
        <rFont val="Times New Roman"/>
        <family val="1"/>
      </rPr>
      <t>1</t>
    </r>
    <r>
      <rPr>
        <b/>
        <sz val="12"/>
        <rFont val="微軟正黑體"/>
        <family val="2"/>
        <charset val="136"/>
      </rPr>
      <t>排放型式排放量</t>
    </r>
    <phoneticPr fontId="2" type="noConversion"/>
  </si>
  <si>
    <r>
      <rPr>
        <b/>
        <sz val="12"/>
        <rFont val="微軟正黑體"/>
        <family val="2"/>
        <charset val="136"/>
      </rPr>
      <t>範疇</t>
    </r>
    <r>
      <rPr>
        <b/>
        <sz val="12"/>
        <rFont val="Times New Roman"/>
        <family val="1"/>
      </rPr>
      <t>2</t>
    </r>
    <phoneticPr fontId="2" type="noConversion"/>
  </si>
  <si>
    <t>與燃料和能源相關的活動</t>
  </si>
  <si>
    <t>佔範疇1+範疇2
排放比例(%)</t>
    <phoneticPr fontId="2" type="noConversion"/>
  </si>
  <si>
    <t>表6.2溫室氣體排放量 (範疇1&amp;2, 類別1-15)</t>
    <phoneticPr fontId="2" type="noConversion"/>
  </si>
  <si>
    <t>範疇1</t>
    <phoneticPr fontId="2" type="noConversion"/>
  </si>
  <si>
    <t>企業自身營運排放的溫室氣體</t>
    <phoneticPr fontId="2" type="noConversion"/>
  </si>
  <si>
    <t>範疇2</t>
    <phoneticPr fontId="2" type="noConversion"/>
  </si>
  <si>
    <t>購買的電力及熱能</t>
    <phoneticPr fontId="2" type="noConversion"/>
  </si>
  <si>
    <t>範疇3</t>
    <phoneticPr fontId="2" type="noConversion"/>
  </si>
  <si>
    <t>採購商品與服務</t>
    <phoneticPr fontId="2" type="noConversion"/>
  </si>
  <si>
    <t>類別2</t>
    <phoneticPr fontId="2" type="noConversion"/>
  </si>
  <si>
    <t>類別3</t>
    <phoneticPr fontId="2" type="noConversion"/>
  </si>
  <si>
    <t>類別8</t>
  </si>
  <si>
    <t>類別11</t>
  </si>
  <si>
    <t>類別13</t>
  </si>
  <si>
    <t>類別14</t>
  </si>
  <si>
    <t>資本財</t>
    <phoneticPr fontId="2" type="noConversion"/>
  </si>
  <si>
    <t>上游運輸與配送</t>
    <phoneticPr fontId="2" type="noConversion"/>
  </si>
  <si>
    <t>員工通勤</t>
    <phoneticPr fontId="2" type="noConversion"/>
  </si>
  <si>
    <t>上游租賃資產</t>
    <phoneticPr fontId="2" type="noConversion"/>
  </si>
  <si>
    <t>下游運輸與配送</t>
    <phoneticPr fontId="2" type="noConversion"/>
  </si>
  <si>
    <t>售出產品之使用</t>
    <phoneticPr fontId="2" type="noConversion"/>
  </si>
  <si>
    <t>下游租賃資產</t>
    <phoneticPr fontId="2" type="noConversion"/>
  </si>
  <si>
    <t>特許經營權</t>
    <phoneticPr fontId="2" type="noConversion"/>
  </si>
  <si>
    <t>投資</t>
    <phoneticPr fontId="2" type="noConversion"/>
  </si>
  <si>
    <t>固定燃燒產生的直接排放量</t>
  </si>
  <si>
    <t>移動燃燒產生的直接排放量</t>
  </si>
  <si>
    <t>工業製程產生的直接排放量</t>
  </si>
  <si>
    <t>人為系統中釋放溫室氣體產生的直接逸散排放量</t>
  </si>
  <si>
    <t>土地使用、土地利用變更及森林產生的直接排放量</t>
  </si>
  <si>
    <t>輸入電力產生的間接排放量</t>
  </si>
  <si>
    <t>進口能源產生的間接排放量</t>
  </si>
  <si>
    <t>採購再生能源憑證</t>
    <phoneticPr fontId="2" type="noConversion"/>
  </si>
  <si>
    <t>綠電自發自用</t>
    <phoneticPr fontId="2" type="noConversion"/>
  </si>
  <si>
    <t>範疇一</t>
    <phoneticPr fontId="2" type="noConversion"/>
  </si>
  <si>
    <t>範疇二</t>
    <phoneticPr fontId="2" type="noConversion"/>
  </si>
  <si>
    <t>範疇三</t>
    <phoneticPr fontId="2" type="noConversion"/>
  </si>
  <si>
    <t>營運中產生的廢棄物</t>
    <phoneticPr fontId="2" type="noConversion"/>
  </si>
  <si>
    <t>商務旅行</t>
    <phoneticPr fontId="2" type="noConversion"/>
  </si>
  <si>
    <t>售出產品之終端處理</t>
    <phoneticPr fontId="2" type="noConversion"/>
  </si>
  <si>
    <t>排放源</t>
    <phoneticPr fontId="5" type="noConversion"/>
  </si>
  <si>
    <r>
      <t>總計(公噸 CO</t>
    </r>
    <r>
      <rPr>
        <b/>
        <vertAlign val="subscript"/>
        <sz val="12"/>
        <color theme="1"/>
        <rFont val="微軟正黑體"/>
        <family val="2"/>
        <charset val="136"/>
      </rPr>
      <t>2</t>
    </r>
    <r>
      <rPr>
        <b/>
        <sz val="12"/>
        <color theme="1"/>
        <rFont val="微軟正黑體"/>
        <family val="2"/>
        <charset val="136"/>
      </rPr>
      <t>e</t>
    </r>
    <r>
      <rPr>
        <b/>
        <vertAlign val="subscript"/>
        <sz val="12"/>
        <color theme="1"/>
        <rFont val="微軟正黑體"/>
        <family val="2"/>
        <charset val="136"/>
      </rPr>
      <t>)</t>
    </r>
    <r>
      <rPr>
        <b/>
        <sz val="12"/>
        <color theme="1"/>
        <rFont val="Times New Roman"/>
        <family val="1"/>
      </rPr>
      <t/>
    </r>
    <phoneticPr fontId="5" type="noConversion"/>
  </si>
  <si>
    <r>
      <t>七大類溫室氣體排放量(公噸 CO</t>
    </r>
    <r>
      <rPr>
        <b/>
        <vertAlign val="subscript"/>
        <sz val="12"/>
        <color theme="1"/>
        <rFont val="微軟正黑體"/>
        <family val="2"/>
        <charset val="136"/>
      </rPr>
      <t>2</t>
    </r>
    <r>
      <rPr>
        <b/>
        <sz val="12"/>
        <color theme="1"/>
        <rFont val="微軟正黑體"/>
        <family val="2"/>
        <charset val="136"/>
      </rPr>
      <t>e)</t>
    </r>
    <phoneticPr fontId="5" type="noConversion"/>
  </si>
  <si>
    <r>
      <t>CO</t>
    </r>
    <r>
      <rPr>
        <b/>
        <vertAlign val="subscript"/>
        <sz val="12"/>
        <color theme="1"/>
        <rFont val="微軟正黑體"/>
        <family val="2"/>
        <charset val="136"/>
      </rPr>
      <t>2</t>
    </r>
    <phoneticPr fontId="2" type="noConversion"/>
  </si>
  <si>
    <r>
      <t>CH</t>
    </r>
    <r>
      <rPr>
        <b/>
        <vertAlign val="subscript"/>
        <sz val="12"/>
        <color theme="1"/>
        <rFont val="微軟正黑體"/>
        <family val="2"/>
        <charset val="136"/>
      </rPr>
      <t>4</t>
    </r>
    <phoneticPr fontId="2" type="noConversion"/>
  </si>
  <si>
    <r>
      <t>N</t>
    </r>
    <r>
      <rPr>
        <b/>
        <vertAlign val="subscript"/>
        <sz val="12"/>
        <color theme="1"/>
        <rFont val="微軟正黑體"/>
        <family val="2"/>
        <charset val="136"/>
      </rPr>
      <t>2</t>
    </r>
    <r>
      <rPr>
        <b/>
        <sz val="12"/>
        <color theme="1"/>
        <rFont val="微軟正黑體"/>
        <family val="2"/>
        <charset val="136"/>
      </rPr>
      <t>O</t>
    </r>
    <phoneticPr fontId="2" type="noConversion"/>
  </si>
  <si>
    <r>
      <t>SF</t>
    </r>
    <r>
      <rPr>
        <b/>
        <vertAlign val="subscript"/>
        <sz val="12"/>
        <color theme="1"/>
        <rFont val="微軟正黑體"/>
        <family val="2"/>
        <charset val="136"/>
      </rPr>
      <t>6</t>
    </r>
    <phoneticPr fontId="2" type="noConversion"/>
  </si>
  <si>
    <r>
      <t>NF</t>
    </r>
    <r>
      <rPr>
        <b/>
        <vertAlign val="subscript"/>
        <sz val="12"/>
        <color theme="1"/>
        <rFont val="微軟正黑體"/>
        <family val="2"/>
        <charset val="136"/>
      </rPr>
      <t>3</t>
    </r>
    <phoneticPr fontId="2" type="noConversion"/>
  </si>
  <si>
    <t>採購綠電(電證合一)</t>
    <phoneticPr fontId="2" type="noConversion"/>
  </si>
  <si>
    <t>總溫室氣體排放 (tCO2e)</t>
    <phoneticPr fontId="2" type="noConversion"/>
  </si>
  <si>
    <t>表8.1不確定性分析(範疇1&amp;2)</t>
    <phoneticPr fontId="2" type="noConversion"/>
  </si>
  <si>
    <t>氣量計檢定檢查技術規範</t>
    <phoneticPr fontId="2" type="noConversion"/>
  </si>
  <si>
    <t>油量表檢定檢查技術規範</t>
    <phoneticPr fontId="2" type="noConversion"/>
  </si>
  <si>
    <r>
      <rPr>
        <b/>
        <sz val="12"/>
        <rFont val="微軟正黑體"/>
        <family val="2"/>
        <charset val="136"/>
      </rPr>
      <t xml:space="preserve">溫室氣體排放量總和
</t>
    </r>
    <r>
      <rPr>
        <b/>
        <sz val="12"/>
        <rFont val="Times New Roman"/>
        <family val="1"/>
      </rPr>
      <t>(</t>
    </r>
    <r>
      <rPr>
        <b/>
        <sz val="12"/>
        <rFont val="Microsoft JhengHei"/>
        <family val="2"/>
      </rPr>
      <t>範疇</t>
    </r>
    <r>
      <rPr>
        <b/>
        <sz val="12"/>
        <rFont val="Times New Roman"/>
        <family val="1"/>
      </rPr>
      <t>1)</t>
    </r>
    <phoneticPr fontId="5" type="noConversion"/>
  </si>
  <si>
    <r>
      <rPr>
        <b/>
        <sz val="12"/>
        <rFont val="微軟正黑體"/>
        <family val="2"/>
        <charset val="136"/>
      </rPr>
      <t xml:space="preserve">溫室氣體排放量總和
</t>
    </r>
    <r>
      <rPr>
        <b/>
        <sz val="12"/>
        <rFont val="Times New Roman"/>
        <family val="1"/>
      </rPr>
      <t>(</t>
    </r>
    <r>
      <rPr>
        <b/>
        <sz val="12"/>
        <rFont val="Microsoft JhengHei"/>
        <family val="1"/>
      </rPr>
      <t>範疇</t>
    </r>
    <r>
      <rPr>
        <b/>
        <sz val="12"/>
        <rFont val="Times New Roman"/>
        <family val="1"/>
      </rPr>
      <t>1+</t>
    </r>
    <r>
      <rPr>
        <b/>
        <sz val="12"/>
        <rFont val="Microsoft JhengHei"/>
        <family val="1"/>
      </rPr>
      <t>範疇</t>
    </r>
    <r>
      <rPr>
        <b/>
        <sz val="12"/>
        <rFont val="Times New Roman"/>
        <family val="1"/>
      </rPr>
      <t>2)</t>
    </r>
    <phoneticPr fontId="5" type="noConversion"/>
  </si>
  <si>
    <t>導線架</t>
    <phoneticPr fontId="2" type="noConversion"/>
  </si>
  <si>
    <t>文具刀片</t>
    <phoneticPr fontId="2" type="noConversion"/>
  </si>
  <si>
    <t>彈片</t>
    <phoneticPr fontId="2" type="noConversion"/>
  </si>
  <si>
    <t>防蟲片</t>
    <phoneticPr fontId="2" type="noConversion"/>
  </si>
  <si>
    <t>遮光片</t>
    <phoneticPr fontId="2" type="noConversion"/>
  </si>
  <si>
    <t>濾網</t>
    <phoneticPr fontId="2" type="noConversion"/>
  </si>
  <si>
    <t>譯碼片</t>
    <phoneticPr fontId="2" type="noConversion"/>
  </si>
  <si>
    <t>廢棄</t>
    <phoneticPr fontId="2" type="noConversion"/>
  </si>
  <si>
    <t>加工</t>
    <phoneticPr fontId="2" type="noConversion"/>
  </si>
  <si>
    <r>
      <rPr>
        <sz val="12"/>
        <rFont val="Microsoft JhengHei"/>
        <family val="1"/>
      </rPr>
      <t>範疇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之排放量</t>
    </r>
    <phoneticPr fontId="5" type="noConversion"/>
  </si>
  <si>
    <r>
      <rPr>
        <sz val="12"/>
        <rFont val="Microsoft JhengHei"/>
        <family val="1"/>
      </rPr>
      <t>範疇</t>
    </r>
    <r>
      <rPr>
        <sz val="12"/>
        <rFont val="Times New Roman"/>
        <family val="1"/>
      </rPr>
      <t>1</t>
    </r>
    <r>
      <rPr>
        <sz val="12"/>
        <rFont val="微軟正黑體"/>
        <family val="2"/>
        <charset val="136"/>
      </rPr>
      <t>之氣體別占比</t>
    </r>
    <phoneticPr fontId="5" type="noConversion"/>
  </si>
  <si>
    <t>範疇1</t>
  </si>
  <si>
    <t>範疇2</t>
  </si>
  <si>
    <t>類別1</t>
  </si>
  <si>
    <t>類別2</t>
  </si>
  <si>
    <t>類別3</t>
  </si>
  <si>
    <t>固定源</t>
  </si>
  <si>
    <t>移動源</t>
  </si>
  <si>
    <t>逸散排放</t>
  </si>
  <si>
    <t>製程排放</t>
  </si>
  <si>
    <t>外購電力</t>
  </si>
  <si>
    <t>電證合一</t>
  </si>
  <si>
    <t>電證分離</t>
  </si>
  <si>
    <t>自發自用</t>
  </si>
  <si>
    <t>土地利用</t>
  </si>
  <si>
    <t>外購蒸汽 / 進口能源</t>
  </si>
  <si>
    <t>採購商品與服務</t>
  </si>
  <si>
    <t>資本財</t>
  </si>
  <si>
    <t>上游運輸與配送</t>
  </si>
  <si>
    <t>營運中產生的廢棄物</t>
  </si>
  <si>
    <t>商務旅行</t>
  </si>
  <si>
    <t>員工通勤</t>
  </si>
  <si>
    <t>上游租賃資產</t>
  </si>
  <si>
    <t>下游運輸與配送</t>
  </si>
  <si>
    <t>售出產品之加工</t>
  </si>
  <si>
    <t>售出產品之使用</t>
  </si>
  <si>
    <t>售出產品之終端處理</t>
  </si>
  <si>
    <t>下游租賃資產</t>
  </si>
  <si>
    <t>特許經營權</t>
  </si>
  <si>
    <t>投資</t>
  </si>
  <si>
    <r>
      <rPr>
        <sz val="12"/>
        <rFont val="微軟正黑體"/>
        <family val="2"/>
        <charset val="136"/>
      </rPr>
      <t>占總排放量比例</t>
    </r>
    <r>
      <rPr>
        <sz val="12"/>
        <rFont val="Times New Roman"/>
        <family val="1"/>
      </rPr>
      <t xml:space="preserve"> (</t>
    </r>
    <r>
      <rPr>
        <sz val="12"/>
        <rFont val="微軟正黑體"/>
        <family val="2"/>
        <charset val="136"/>
      </rPr>
      <t>地域別</t>
    </r>
    <r>
      <rPr>
        <sz val="12"/>
        <rFont val="Times New Roman"/>
        <family val="1"/>
      </rPr>
      <t>)</t>
    </r>
  </si>
  <si>
    <r>
      <rPr>
        <sz val="12"/>
        <rFont val="微軟正黑體"/>
        <family val="2"/>
        <charset val="136"/>
      </rPr>
      <t>占總排放量比例</t>
    </r>
    <r>
      <rPr>
        <sz val="12"/>
        <rFont val="Times New Roman"/>
        <family val="1"/>
      </rPr>
      <t xml:space="preserve"> (</t>
    </r>
    <r>
      <rPr>
        <sz val="12"/>
        <rFont val="微軟正黑體"/>
        <family val="2"/>
        <charset val="136"/>
      </rPr>
      <t>市場別</t>
    </r>
    <r>
      <rPr>
        <sz val="12"/>
        <rFont val="Times New Roman"/>
        <family val="1"/>
      </rPr>
      <t>)</t>
    </r>
  </si>
  <si>
    <t>出版月份</t>
  </si>
  <si>
    <t xml:space="preserve">   2.1.第一次盤查年度：</t>
  </si>
  <si>
    <t xml:space="preserve">   2.2.盤查基準年：</t>
  </si>
  <si>
    <t xml:space="preserve">   2.3.盤查年度：</t>
  </si>
  <si>
    <r>
      <t xml:space="preserve">   2.4.盤查期間</t>
    </r>
    <r>
      <rPr>
        <sz val="12"/>
        <rFont val="微軟正黑體"/>
        <family val="2"/>
        <charset val="136"/>
      </rPr>
      <t>：</t>
    </r>
  </si>
  <si>
    <t xml:space="preserve">   2.5.聯絡人姓名：</t>
  </si>
  <si>
    <t xml:space="preserve">   2.6.聯絡人部門：</t>
  </si>
  <si>
    <t xml:space="preserve">   2.7.聯絡電話：</t>
  </si>
  <si>
    <t xml:space="preserve">   2.8.E-mail：</t>
  </si>
  <si>
    <t>請填寫</t>
  </si>
  <si>
    <t xml:space="preserve"> YYYY 年 MM 月 DD 日 -  YYYY 年 MM 月 DD 日</t>
  </si>
  <si>
    <r>
      <t xml:space="preserve">可能產生溫室氣體種類 </t>
    </r>
    <r>
      <rPr>
        <b/>
        <sz val="12"/>
        <color rgb="FFFF0000"/>
        <rFont val="微軟正黑體"/>
        <family val="2"/>
        <charset val="136"/>
      </rPr>
      <t>(輸入 V 或者空白)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</si>
</sst>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_-* #,##0.00_-;\-* #,##0.00_-;_-* &quot;-&quot;??_-;_-@_-"/>
    <numFmt numFmtId="165" formatCode="0.0000_);[Red]\(0.0000\)"/>
    <numFmt numFmtId="166" formatCode="#,##0.0000_);[Red]\(#,##0.0000\)"/>
    <numFmt numFmtId="167" formatCode="#,##0_ "/>
    <numFmt numFmtId="168" formatCode="0.00;[Red]0.00"/>
    <numFmt numFmtId="169" formatCode="0.0000;[Red]0.0000"/>
    <numFmt numFmtId="170" formatCode="&quot;-&quot;0.0%"/>
    <numFmt numFmtId="171" formatCode="&quot;+&quot;0.0%"/>
    <numFmt numFmtId="172" formatCode="0.0000000000_);[Red]\(0.0000000000\)"/>
    <numFmt numFmtId="173" formatCode="0.0_ "/>
    <numFmt numFmtId="174" formatCode="0.0_);[Red]\(0.0\)"/>
    <numFmt numFmtId="175" formatCode="#,##0.0000000000_);[Red]\(#,##0.0000000000\)"/>
    <numFmt numFmtId="176" formatCode="0.0%"/>
    <numFmt numFmtId="177" formatCode="#,##0.0000_ "/>
    <numFmt numFmtId="178" formatCode="&quot;- &quot;0.0%"/>
    <numFmt numFmtId="179" formatCode="&quot;+ &quot;0.0%"/>
    <numFmt numFmtId="180" formatCode="#,##0.000_);[Red]\(#,##0.000\)"/>
    <numFmt numFmtId="181" formatCode="#,##0.0_ "/>
    <numFmt numFmtId="182" formatCode="#,##0.00_ "/>
    <numFmt numFmtId="183" formatCode="_-* #,##0.0000_-;\-* #,##0.0000_-;_-* &quot;-&quot;??_-;_-@"/>
    <numFmt numFmtId="184" formatCode="0.0000"/>
    <numFmt numFmtId="185" formatCode="0.0000000000"/>
    <numFmt numFmtId="186" formatCode="0.000"/>
    <numFmt numFmtId="187" formatCode="0.00000000000_);[Red]\(0.00000000000\)"/>
    <numFmt numFmtId="188" formatCode="0_);[Red]\(0\)"/>
  </numFmts>
  <fonts count="8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indexed="8"/>
      <name val="Times New Roman"/>
      <family val="1"/>
    </font>
    <font>
      <sz val="12"/>
      <color indexed="8"/>
      <name val="微軟正黑體"/>
      <family val="2"/>
      <charset val="136"/>
    </font>
    <font>
      <u/>
      <sz val="12"/>
      <color indexed="12"/>
      <name val="新細明體"/>
      <family val="1"/>
      <charset val="136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1"/>
      <charset val="136"/>
      <scheme val="minor"/>
    </font>
    <font>
      <sz val="12"/>
      <color theme="1"/>
      <name val="Calibri"/>
      <family val="3"/>
      <charset val="134"/>
      <scheme val="minor"/>
    </font>
    <font>
      <b/>
      <sz val="14"/>
      <color rgb="FFFF0000"/>
      <name val="Times New Roman"/>
      <family val="1"/>
    </font>
    <font>
      <sz val="9"/>
      <name val="細明體"/>
      <family val="3"/>
      <charset val="136"/>
    </font>
    <font>
      <u/>
      <sz val="15.6"/>
      <color indexed="12"/>
      <name val="新細明體"/>
      <family val="1"/>
      <charset val="136"/>
    </font>
    <font>
      <vertAlign val="subscript"/>
      <sz val="12"/>
      <name val="Times New Roman"/>
      <family val="1"/>
    </font>
    <font>
      <b/>
      <sz val="14"/>
      <name val="Times New Roman"/>
      <family val="1"/>
    </font>
    <font>
      <b/>
      <sz val="14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Times New Roman"/>
      <family val="1"/>
    </font>
    <font>
      <sz val="9"/>
      <name val="Calibri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rgb="FF9C6500"/>
      <name val="Calibri"/>
      <family val="2"/>
      <charset val="136"/>
      <scheme val="minor"/>
    </font>
    <font>
      <sz val="10.5"/>
      <name val="微軟正黑體"/>
      <family val="2"/>
      <charset val="136"/>
    </font>
    <font>
      <b/>
      <sz val="10"/>
      <color indexed="18"/>
      <name val="微軟正黑體"/>
      <family val="2"/>
      <charset val="136"/>
    </font>
    <font>
      <sz val="10"/>
      <name val="微軟正黑體"/>
      <family val="2"/>
      <charset val="136"/>
    </font>
    <font>
      <b/>
      <sz val="10.5"/>
      <color rgb="FF000066"/>
      <name val="微軟正黑體"/>
      <family val="2"/>
      <charset val="136"/>
    </font>
    <font>
      <b/>
      <sz val="10"/>
      <color rgb="FF000066"/>
      <name val="Times New Roman"/>
      <family val="1"/>
    </font>
    <font>
      <sz val="10"/>
      <color rgb="FF000066"/>
      <name val="Times New Roman"/>
      <family val="1"/>
    </font>
    <font>
      <b/>
      <vertAlign val="superscript"/>
      <sz val="10"/>
      <color indexed="18"/>
      <name val="Times New Roman"/>
      <family val="1"/>
    </font>
    <font>
      <b/>
      <sz val="10"/>
      <color indexed="18"/>
      <name val="Times New Roman"/>
      <family val="1"/>
    </font>
    <font>
      <b/>
      <sz val="10.5"/>
      <color rgb="FF000066"/>
      <name val="Times New Roman"/>
      <family val="1"/>
    </font>
    <font>
      <sz val="10"/>
      <name val="Times New Roman"/>
      <family val="1"/>
    </font>
    <font>
      <sz val="10.5"/>
      <name val="Times New Roman"/>
      <family val="1"/>
    </font>
    <font>
      <vertAlign val="superscript"/>
      <sz val="10"/>
      <name val="Times New Roman"/>
      <family val="1"/>
    </font>
    <font>
      <sz val="10"/>
      <color rgb="FF0000FF"/>
      <name val="Times New Roman"/>
      <family val="1"/>
    </font>
    <font>
      <b/>
      <sz val="10"/>
      <color rgb="FFFF0066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Malgun Gothic Semilight"/>
      <family val="2"/>
      <charset val="136"/>
    </font>
    <font>
      <b/>
      <sz val="10"/>
      <color rgb="FF000066"/>
      <name val="Malgun Gothic Semilight"/>
      <family val="2"/>
      <charset val="136"/>
    </font>
    <font>
      <sz val="10"/>
      <name val="Malgun Gothic Semilight"/>
      <family val="2"/>
      <charset val="136"/>
    </font>
    <font>
      <sz val="10"/>
      <color theme="1"/>
      <name val="Malgun Gothic Semilight"/>
      <family val="2"/>
      <charset val="136"/>
    </font>
    <font>
      <b/>
      <sz val="14"/>
      <color rgb="FF000066"/>
      <name val="Times New Roman"/>
      <family val="1"/>
    </font>
    <font>
      <b/>
      <sz val="14"/>
      <color rgb="FF000066"/>
      <name val="微軟正黑體"/>
      <family val="2"/>
      <charset val="136"/>
    </font>
    <font>
      <sz val="12"/>
      <color theme="6" tint="-0.499984740745262"/>
      <name val="微軟正黑體"/>
      <family val="2"/>
      <charset val="136"/>
    </font>
    <font>
      <u/>
      <sz val="12"/>
      <color theme="10"/>
      <name val="Calibri"/>
      <family val="2"/>
      <charset val="136"/>
      <scheme val="minor"/>
    </font>
    <font>
      <b/>
      <sz val="12"/>
      <color theme="8" tint="-0.499984740745262"/>
      <name val="微軟正黑體"/>
      <family val="2"/>
      <charset val="136"/>
    </font>
    <font>
      <b/>
      <sz val="12"/>
      <color indexed="9"/>
      <name val="微軟正黑體"/>
      <family val="2"/>
      <charset val="136"/>
    </font>
    <font>
      <b/>
      <sz val="14"/>
      <color rgb="FF000066"/>
      <name val="Times New Roman"/>
      <family val="2"/>
      <charset val="136"/>
    </font>
    <font>
      <b/>
      <sz val="14"/>
      <name val="Times New Roman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1"/>
      <color theme="1"/>
      <name val="Calibri"/>
      <family val="2"/>
      <scheme val="minor"/>
    </font>
    <font>
      <b/>
      <vertAlign val="subscript"/>
      <sz val="12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sz val="12"/>
      <color indexed="64"/>
      <name val="微軟正黑體"/>
      <family val="2"/>
      <charset val="136"/>
    </font>
    <font>
      <sz val="2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EE0000"/>
      <name val="微軟正黑體"/>
      <family val="2"/>
      <charset val="136"/>
    </font>
    <font>
      <b/>
      <sz val="12"/>
      <name val="Times New Roman"/>
      <family val="2"/>
      <charset val="136"/>
    </font>
    <font>
      <sz val="12"/>
      <name val="Times New Roman"/>
      <family val="2"/>
      <charset val="136"/>
    </font>
    <font>
      <b/>
      <vertAlign val="subscript"/>
      <sz val="12"/>
      <color theme="1"/>
      <name val="微軟正黑體"/>
      <family val="2"/>
      <charset val="136"/>
    </font>
    <font>
      <b/>
      <sz val="12"/>
      <color rgb="FFEE0000"/>
      <name val="微軟正黑體"/>
      <family val="2"/>
      <charset val="136"/>
    </font>
    <font>
      <b/>
      <sz val="12"/>
      <name val="Microsoft JhengHei"/>
      <family val="2"/>
    </font>
    <font>
      <b/>
      <sz val="12"/>
      <name val="Microsoft JhengHei"/>
      <family val="1"/>
    </font>
    <font>
      <sz val="12"/>
      <color rgb="FF181818"/>
      <name val="Verdana"/>
      <family val="2"/>
    </font>
    <font>
      <sz val="12"/>
      <color rgb="FF00B050"/>
      <name val="微軟正黑體"/>
      <family val="2"/>
      <charset val="136"/>
    </font>
    <font>
      <sz val="12"/>
      <name val="Microsoft JhengHei"/>
      <family val="2"/>
      <charset val="136"/>
    </font>
    <font>
      <u/>
      <sz val="12"/>
      <name val="Calibri"/>
      <family val="2"/>
      <charset val="136"/>
      <scheme val="minor"/>
    </font>
    <font>
      <u/>
      <sz val="12"/>
      <name val="Calibri"/>
      <family val="1"/>
      <charset val="136"/>
      <scheme val="minor"/>
    </font>
    <font>
      <sz val="12"/>
      <name val="Microsoft JhengHei"/>
      <family val="1"/>
    </font>
    <font>
      <b/>
      <sz val="12"/>
      <color rgb="FFFF0000"/>
      <name val="微軟正黑體"/>
      <family val="2"/>
      <charset val="136"/>
    </font>
    <font>
      <sz val="14"/>
      <color theme="1"/>
      <name val="Calibri"/>
      <family val="2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4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EB9C"/>
      </patternFill>
    </fill>
    <fill>
      <patternFill patternType="solid">
        <fgColor indexed="41"/>
        <bgColor indexed="64"/>
      </patternFill>
    </fill>
    <fill>
      <patternFill patternType="solid">
        <fgColor rgb="FFFFEB9C"/>
        <bgColor indexed="43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7">
    <xf numFmtId="0" fontId="0" fillId="0" borderId="0">
      <alignment vertical="center"/>
    </xf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4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58" fillId="0" borderId="0"/>
  </cellStyleXfs>
  <cellXfs count="5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6" fillId="6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2" fillId="6" borderId="1" xfId="0" applyFont="1" applyFill="1" applyBorder="1" applyAlignment="1">
      <alignment horizontal="center" vertical="center"/>
    </xf>
    <xf numFmtId="167" fontId="6" fillId="0" borderId="1" xfId="1" applyNumberFormat="1" applyFont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/>
    </xf>
    <xf numFmtId="0" fontId="6" fillId="10" borderId="1" xfId="1" applyFont="1" applyFill="1" applyBorder="1" applyAlignment="1">
      <alignment vertical="center"/>
    </xf>
    <xf numFmtId="0" fontId="6" fillId="10" borderId="1" xfId="1" applyFont="1" applyFill="1" applyBorder="1" applyAlignment="1">
      <alignment horizontal="left" vertical="center" wrapText="1"/>
    </xf>
    <xf numFmtId="0" fontId="6" fillId="10" borderId="1" xfId="1" applyFont="1" applyFill="1" applyBorder="1" applyAlignment="1">
      <alignment horizontal="left" vertical="center"/>
    </xf>
    <xf numFmtId="0" fontId="3" fillId="10" borderId="1" xfId="0" applyFont="1" applyFill="1" applyBorder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1" xfId="3" applyFont="1" applyBorder="1" applyAlignment="1">
      <alignment vertical="center"/>
    </xf>
    <xf numFmtId="0" fontId="3" fillId="0" borderId="0" xfId="3" applyFont="1"/>
    <xf numFmtId="0" fontId="25" fillId="6" borderId="1" xfId="0" applyFont="1" applyFill="1" applyBorder="1" applyAlignment="1">
      <alignment horizontal="center" vertical="center"/>
    </xf>
    <xf numFmtId="0" fontId="30" fillId="0" borderId="1" xfId="1" applyFont="1" applyBorder="1" applyAlignment="1">
      <alignment horizontal="center" vertical="center"/>
    </xf>
    <xf numFmtId="0" fontId="33" fillId="0" borderId="0" xfId="1" applyFont="1" applyAlignment="1">
      <alignment vertical="center"/>
    </xf>
    <xf numFmtId="0" fontId="37" fillId="0" borderId="1" xfId="1" applyFont="1" applyBorder="1" applyAlignment="1">
      <alignment vertical="center"/>
    </xf>
    <xf numFmtId="0" fontId="37" fillId="0" borderId="1" xfId="1" applyFont="1" applyBorder="1" applyAlignment="1">
      <alignment horizontal="center" vertical="center"/>
    </xf>
    <xf numFmtId="49" fontId="37" fillId="0" borderId="1" xfId="1" applyNumberFormat="1" applyFont="1" applyBorder="1" applyAlignment="1">
      <alignment horizontal="center" vertical="center"/>
    </xf>
    <xf numFmtId="0" fontId="37" fillId="12" borderId="1" xfId="1" applyFont="1" applyFill="1" applyBorder="1" applyAlignment="1">
      <alignment horizontal="center" vertical="center" wrapText="1"/>
    </xf>
    <xf numFmtId="170" fontId="37" fillId="3" borderId="1" xfId="1" applyNumberFormat="1" applyFont="1" applyFill="1" applyBorder="1" applyAlignment="1">
      <alignment horizontal="center" vertical="center"/>
    </xf>
    <xf numFmtId="171" fontId="37" fillId="3" borderId="1" xfId="1" applyNumberFormat="1" applyFont="1" applyFill="1" applyBorder="1" applyAlignment="1">
      <alignment horizontal="center" vertical="center"/>
    </xf>
    <xf numFmtId="11" fontId="37" fillId="0" borderId="1" xfId="1" applyNumberFormat="1" applyFont="1" applyBorder="1" applyAlignment="1">
      <alignment horizontal="center" vertical="center"/>
    </xf>
    <xf numFmtId="173" fontId="37" fillId="12" borderId="1" xfId="1" applyNumberFormat="1" applyFont="1" applyFill="1" applyBorder="1" applyAlignment="1">
      <alignment horizontal="center" vertical="center" wrapText="1"/>
    </xf>
    <xf numFmtId="0" fontId="37" fillId="12" borderId="1" xfId="1" applyFont="1" applyFill="1" applyBorder="1" applyAlignment="1">
      <alignment horizontal="center" vertical="center"/>
    </xf>
    <xf numFmtId="38" fontId="37" fillId="12" borderId="1" xfId="1" applyNumberFormat="1" applyFont="1" applyFill="1" applyBorder="1" applyAlignment="1">
      <alignment horizontal="center" vertical="center"/>
    </xf>
    <xf numFmtId="174" fontId="37" fillId="12" borderId="1" xfId="1" applyNumberFormat="1" applyFont="1" applyFill="1" applyBorder="1" applyAlignment="1">
      <alignment horizontal="center" vertical="center"/>
    </xf>
    <xf numFmtId="38" fontId="37" fillId="12" borderId="1" xfId="1" applyNumberFormat="1" applyFont="1" applyFill="1" applyBorder="1" applyAlignment="1">
      <alignment horizontal="center" vertical="center" wrapText="1"/>
    </xf>
    <xf numFmtId="172" fontId="37" fillId="0" borderId="1" xfId="1" applyNumberFormat="1" applyFont="1" applyBorder="1" applyAlignment="1">
      <alignment vertical="center"/>
    </xf>
    <xf numFmtId="0" fontId="40" fillId="0" borderId="1" xfId="1" applyFont="1" applyBorder="1" applyAlignment="1">
      <alignment horizontal="center" vertical="center"/>
    </xf>
    <xf numFmtId="173" fontId="37" fillId="12" borderId="1" xfId="1" applyNumberFormat="1" applyFont="1" applyFill="1" applyBorder="1" applyAlignment="1">
      <alignment horizontal="center" vertical="center"/>
    </xf>
    <xf numFmtId="0" fontId="37" fillId="0" borderId="1" xfId="1" applyFont="1" applyBorder="1" applyAlignment="1">
      <alignment vertical="center" wrapText="1"/>
    </xf>
    <xf numFmtId="0" fontId="41" fillId="0" borderId="1" xfId="1" applyFont="1" applyBorder="1" applyAlignment="1">
      <alignment horizontal="center" vertical="center"/>
    </xf>
    <xf numFmtId="173" fontId="41" fillId="12" borderId="1" xfId="1" applyNumberFormat="1" applyFont="1" applyFill="1" applyBorder="1" applyAlignment="1">
      <alignment horizontal="center" vertical="center" wrapText="1"/>
    </xf>
    <xf numFmtId="0" fontId="43" fillId="0" borderId="0" xfId="1" applyFont="1" applyAlignment="1">
      <alignment horizontal="left" vertical="center"/>
    </xf>
    <xf numFmtId="0" fontId="45" fillId="0" borderId="1" xfId="1" applyFont="1" applyBorder="1" applyAlignment="1">
      <alignment horizontal="left" vertical="center"/>
    </xf>
    <xf numFmtId="0" fontId="46" fillId="0" borderId="0" xfId="0" applyFont="1" applyAlignment="1">
      <alignment horizontal="left" vertical="center"/>
    </xf>
    <xf numFmtId="172" fontId="37" fillId="9" borderId="1" xfId="1" applyNumberFormat="1" applyFont="1" applyFill="1" applyBorder="1" applyAlignment="1">
      <alignment horizontal="center" vertical="center" wrapText="1"/>
    </xf>
    <xf numFmtId="0" fontId="37" fillId="9" borderId="1" xfId="1" applyFont="1" applyFill="1" applyBorder="1" applyAlignment="1">
      <alignment horizontal="center" vertical="center"/>
    </xf>
    <xf numFmtId="170" fontId="37" fillId="9" borderId="1" xfId="1" applyNumberFormat="1" applyFont="1" applyFill="1" applyBorder="1" applyAlignment="1">
      <alignment horizontal="center" vertical="center"/>
    </xf>
    <xf numFmtId="171" fontId="37" fillId="9" borderId="1" xfId="1" applyNumberFormat="1" applyFont="1" applyFill="1" applyBorder="1" applyAlignment="1">
      <alignment horizontal="center" vertical="center"/>
    </xf>
    <xf numFmtId="172" fontId="37" fillId="0" borderId="1" xfId="1" applyNumberFormat="1" applyFont="1" applyBorder="1" applyAlignment="1">
      <alignment horizontal="center" vertical="center" wrapText="1"/>
    </xf>
    <xf numFmtId="168" fontId="37" fillId="0" borderId="1" xfId="1" applyNumberFormat="1" applyFont="1" applyBorder="1" applyAlignment="1">
      <alignment horizontal="center" vertical="center" wrapText="1"/>
    </xf>
    <xf numFmtId="0" fontId="32" fillId="5" borderId="1" xfId="1" applyFont="1" applyFill="1" applyBorder="1" applyAlignment="1">
      <alignment horizontal="center" vertical="center" wrapText="1"/>
    </xf>
    <xf numFmtId="168" fontId="32" fillId="5" borderId="1" xfId="1" applyNumberFormat="1" applyFont="1" applyFill="1" applyBorder="1" applyAlignment="1">
      <alignment horizontal="center" vertical="center" wrapText="1"/>
    </xf>
    <xf numFmtId="0" fontId="32" fillId="5" borderId="1" xfId="1" applyFont="1" applyFill="1" applyBorder="1" applyAlignment="1">
      <alignment horizontal="center" vertical="center"/>
    </xf>
    <xf numFmtId="11" fontId="32" fillId="5" borderId="1" xfId="1" applyNumberFormat="1" applyFont="1" applyFill="1" applyBorder="1" applyAlignment="1">
      <alignment horizontal="center" vertical="center" wrapText="1"/>
    </xf>
    <xf numFmtId="11" fontId="32" fillId="5" borderId="1" xfId="1" applyNumberFormat="1" applyFont="1" applyFill="1" applyBorder="1" applyAlignment="1">
      <alignment horizontal="center" vertical="center"/>
    </xf>
    <xf numFmtId="169" fontId="32" fillId="5" borderId="1" xfId="1" applyNumberFormat="1" applyFont="1" applyFill="1" applyBorder="1" applyAlignment="1">
      <alignment horizontal="center" vertical="center" wrapText="1"/>
    </xf>
    <xf numFmtId="172" fontId="42" fillId="9" borderId="1" xfId="1" applyNumberFormat="1" applyFont="1" applyFill="1" applyBorder="1" applyAlignment="1">
      <alignment horizontal="center" vertical="center" wrapText="1"/>
    </xf>
    <xf numFmtId="171" fontId="38" fillId="6" borderId="1" xfId="0" applyNumberFormat="1" applyFont="1" applyFill="1" applyBorder="1" applyAlignment="1">
      <alignment horizontal="center" vertical="center"/>
    </xf>
    <xf numFmtId="0" fontId="37" fillId="6" borderId="1" xfId="1" applyFont="1" applyFill="1" applyBorder="1" applyAlignment="1">
      <alignment vertical="center"/>
    </xf>
    <xf numFmtId="168" fontId="37" fillId="6" borderId="1" xfId="1" applyNumberFormat="1" applyFont="1" applyFill="1" applyBorder="1" applyAlignment="1">
      <alignment horizontal="center" vertical="center" wrapText="1"/>
    </xf>
    <xf numFmtId="10" fontId="6" fillId="0" borderId="0" xfId="10" applyNumberFormat="1" applyFont="1" applyFill="1" applyBorder="1" applyAlignment="1" applyProtection="1">
      <alignment horizontal="right" vertical="center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vertical="center"/>
    </xf>
    <xf numFmtId="10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10" fontId="6" fillId="0" borderId="28" xfId="10" applyNumberFormat="1" applyFont="1" applyFill="1" applyBorder="1" applyAlignment="1" applyProtection="1">
      <alignment horizontal="right" vertical="center"/>
    </xf>
    <xf numFmtId="0" fontId="25" fillId="6" borderId="4" xfId="0" applyFont="1" applyFill="1" applyBorder="1" applyAlignment="1">
      <alignment horizontal="center" vertical="center"/>
    </xf>
    <xf numFmtId="165" fontId="6" fillId="5" borderId="1" xfId="9" applyNumberFormat="1" applyFont="1" applyFill="1" applyBorder="1" applyAlignment="1" applyProtection="1">
      <alignment horizontal="center" vertical="center"/>
    </xf>
    <xf numFmtId="10" fontId="6" fillId="0" borderId="25" xfId="3" applyNumberFormat="1" applyFont="1" applyBorder="1" applyAlignment="1">
      <alignment horizontal="right" vertical="center"/>
    </xf>
    <xf numFmtId="165" fontId="6" fillId="0" borderId="1" xfId="9" applyNumberFormat="1" applyFont="1" applyFill="1" applyBorder="1" applyAlignment="1" applyProtection="1">
      <alignment horizontal="center" vertical="center"/>
    </xf>
    <xf numFmtId="10" fontId="6" fillId="0" borderId="1" xfId="10" applyNumberFormat="1" applyFont="1" applyFill="1" applyBorder="1" applyAlignment="1" applyProtection="1">
      <alignment horizontal="center" vertical="center"/>
    </xf>
    <xf numFmtId="0" fontId="6" fillId="0" borderId="1" xfId="3" applyFont="1" applyBorder="1" applyAlignment="1">
      <alignment horizontal="left" vertical="center"/>
    </xf>
    <xf numFmtId="165" fontId="6" fillId="0" borderId="15" xfId="9" applyNumberFormat="1" applyFont="1" applyFill="1" applyBorder="1" applyAlignment="1" applyProtection="1">
      <alignment horizontal="center" vertical="center"/>
    </xf>
    <xf numFmtId="0" fontId="6" fillId="0" borderId="1" xfId="3" applyFont="1" applyBorder="1" applyAlignment="1">
      <alignment horizontal="left" vertical="center" wrapText="1"/>
    </xf>
    <xf numFmtId="10" fontId="6" fillId="0" borderId="24" xfId="10" applyNumberFormat="1" applyFont="1" applyFill="1" applyBorder="1" applyAlignment="1">
      <alignment vertical="center" wrapText="1"/>
    </xf>
    <xf numFmtId="10" fontId="6" fillId="0" borderId="25" xfId="1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22" fillId="11" borderId="1" xfId="12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6" fillId="0" borderId="15" xfId="3" applyFont="1" applyBorder="1" applyAlignment="1">
      <alignment horizontal="left" vertical="center"/>
    </xf>
    <xf numFmtId="10" fontId="6" fillId="0" borderId="15" xfId="10" applyNumberFormat="1" applyFont="1" applyFill="1" applyBorder="1" applyAlignment="1" applyProtection="1">
      <alignment horizontal="center" vertical="center"/>
    </xf>
    <xf numFmtId="0" fontId="21" fillId="6" borderId="1" xfId="3" applyFont="1" applyFill="1" applyBorder="1" applyAlignment="1">
      <alignment horizontal="center" vertical="center"/>
    </xf>
    <xf numFmtId="10" fontId="6" fillId="0" borderId="31" xfId="11" applyNumberFormat="1" applyFont="1" applyFill="1" applyBorder="1" applyAlignment="1">
      <alignment vertical="center"/>
    </xf>
    <xf numFmtId="10" fontId="6" fillId="0" borderId="28" xfId="11" applyNumberFormat="1" applyFont="1" applyFill="1" applyBorder="1" applyAlignment="1">
      <alignment vertical="center"/>
    </xf>
    <xf numFmtId="10" fontId="6" fillId="0" borderId="24" xfId="11" applyNumberFormat="1" applyFont="1" applyFill="1" applyBorder="1" applyAlignment="1">
      <alignment vertical="center"/>
    </xf>
    <xf numFmtId="10" fontId="6" fillId="0" borderId="25" xfId="11" applyNumberFormat="1" applyFont="1" applyFill="1" applyBorder="1" applyAlignment="1">
      <alignment vertical="center"/>
    </xf>
    <xf numFmtId="0" fontId="7" fillId="7" borderId="0" xfId="0" applyFont="1" applyFill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1" applyFont="1" applyBorder="1" applyAlignment="1">
      <alignment horizontal="left" vertical="center" wrapText="1"/>
    </xf>
    <xf numFmtId="170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6" fontId="6" fillId="0" borderId="25" xfId="3" applyNumberFormat="1" applyFont="1" applyBorder="1" applyAlignment="1">
      <alignment horizontal="right" vertical="center"/>
    </xf>
    <xf numFmtId="0" fontId="22" fillId="6" borderId="1" xfId="3" applyFont="1" applyFill="1" applyBorder="1" applyAlignment="1">
      <alignment horizontal="center" vertical="center" wrapText="1"/>
    </xf>
    <xf numFmtId="0" fontId="22" fillId="6" borderId="1" xfId="3" applyFont="1" applyFill="1" applyBorder="1" applyAlignment="1">
      <alignment horizontal="center" vertical="center"/>
    </xf>
    <xf numFmtId="166" fontId="6" fillId="0" borderId="24" xfId="3" applyNumberFormat="1" applyFont="1" applyBorder="1" applyAlignment="1">
      <alignment horizontal="right" vertical="center"/>
    </xf>
    <xf numFmtId="10" fontId="6" fillId="0" borderId="36" xfId="11" applyNumberFormat="1" applyFont="1" applyFill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0" fontId="6" fillId="0" borderId="25" xfId="10" applyNumberFormat="1" applyFont="1" applyFill="1" applyBorder="1" applyAlignment="1" applyProtection="1">
      <alignment horizontal="right" vertical="center"/>
    </xf>
    <xf numFmtId="10" fontId="6" fillId="0" borderId="27" xfId="3" applyNumberFormat="1" applyFont="1" applyBorder="1" applyAlignment="1">
      <alignment horizontal="right" vertical="center"/>
    </xf>
    <xf numFmtId="10" fontId="6" fillId="0" borderId="22" xfId="3" applyNumberFormat="1" applyFont="1" applyBorder="1" applyAlignment="1">
      <alignment horizontal="right" vertical="center"/>
    </xf>
    <xf numFmtId="10" fontId="6" fillId="0" borderId="28" xfId="3" applyNumberFormat="1" applyFont="1" applyBorder="1" applyAlignment="1">
      <alignment horizontal="right" vertical="center"/>
    </xf>
    <xf numFmtId="0" fontId="8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180" fontId="6" fillId="0" borderId="22" xfId="3" applyNumberFormat="1" applyFont="1" applyBorder="1" applyAlignment="1">
      <alignment vertical="center"/>
    </xf>
    <xf numFmtId="181" fontId="6" fillId="0" borderId="1" xfId="1" applyNumberFormat="1" applyFont="1" applyBorder="1" applyAlignment="1">
      <alignment horizontal="center" vertical="center"/>
    </xf>
    <xf numFmtId="182" fontId="6" fillId="0" borderId="1" xfId="1" applyNumberFormat="1" applyFont="1" applyBorder="1" applyAlignment="1">
      <alignment horizontal="center" vertical="center"/>
    </xf>
    <xf numFmtId="0" fontId="6" fillId="14" borderId="1" xfId="1" applyFont="1" applyFill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5" fontId="7" fillId="0" borderId="1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66" fontId="6" fillId="0" borderId="27" xfId="9" applyNumberFormat="1" applyFont="1" applyFill="1" applyBorder="1" applyAlignment="1" applyProtection="1">
      <alignment horizontal="right" vertical="center"/>
    </xf>
    <xf numFmtId="166" fontId="6" fillId="0" borderId="22" xfId="9" applyNumberFormat="1" applyFont="1" applyFill="1" applyBorder="1" applyAlignment="1" applyProtection="1">
      <alignment horizontal="right" vertical="center"/>
    </xf>
    <xf numFmtId="166" fontId="6" fillId="0" borderId="45" xfId="9" applyNumberFormat="1" applyFont="1" applyFill="1" applyBorder="1" applyAlignment="1" applyProtection="1">
      <alignment horizontal="right" vertical="center"/>
    </xf>
    <xf numFmtId="166" fontId="6" fillId="0" borderId="37" xfId="9" applyNumberFormat="1" applyFont="1" applyFill="1" applyBorder="1" applyAlignment="1" applyProtection="1">
      <alignment horizontal="right" vertical="center"/>
    </xf>
    <xf numFmtId="166" fontId="6" fillId="5" borderId="27" xfId="9" applyNumberFormat="1" applyFont="1" applyFill="1" applyBorder="1" applyAlignment="1" applyProtection="1">
      <alignment horizontal="right" vertical="center"/>
    </xf>
    <xf numFmtId="166" fontId="6" fillId="5" borderId="22" xfId="9" applyNumberFormat="1" applyFont="1" applyFill="1" applyBorder="1" applyAlignment="1" applyProtection="1">
      <alignment horizontal="right" vertical="center"/>
    </xf>
    <xf numFmtId="166" fontId="6" fillId="0" borderId="28" xfId="3" applyNumberFormat="1" applyFont="1" applyBorder="1" applyAlignment="1">
      <alignment horizontal="right" vertical="center"/>
    </xf>
    <xf numFmtId="166" fontId="6" fillId="0" borderId="27" xfId="3" applyNumberFormat="1" applyFont="1" applyBorder="1" applyAlignment="1">
      <alignment horizontal="right" vertical="center"/>
    </xf>
    <xf numFmtId="166" fontId="6" fillId="0" borderId="22" xfId="3" applyNumberFormat="1" applyFont="1" applyBorder="1" applyAlignment="1">
      <alignment horizontal="right" vertical="center"/>
    </xf>
    <xf numFmtId="166" fontId="6" fillId="0" borderId="29" xfId="3" applyNumberFormat="1" applyFont="1" applyBorder="1" applyAlignment="1">
      <alignment vertical="center"/>
    </xf>
    <xf numFmtId="166" fontId="3" fillId="0" borderId="22" xfId="3" applyNumberFormat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21" fillId="0" borderId="1" xfId="1" applyFont="1" applyBorder="1" applyAlignment="1">
      <alignment horizontal="center" vertical="center"/>
    </xf>
    <xf numFmtId="0" fontId="21" fillId="7" borderId="0" xfId="0" applyFont="1" applyFill="1">
      <alignment vertical="center"/>
    </xf>
    <xf numFmtId="0" fontId="7" fillId="7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/>
    </xf>
    <xf numFmtId="0" fontId="21" fillId="7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1" fillId="7" borderId="0" xfId="0" applyFont="1" applyFill="1" applyAlignment="1">
      <alignment horizontal="left" vertical="center"/>
    </xf>
    <xf numFmtId="0" fontId="60" fillId="7" borderId="0" xfId="0" applyFont="1" applyFill="1" applyAlignment="1">
      <alignment horizontal="center" vertical="center" wrapText="1"/>
    </xf>
    <xf numFmtId="0" fontId="21" fillId="7" borderId="0" xfId="0" applyFont="1" applyFill="1" applyAlignment="1">
      <alignment horizontal="right" vertical="center" wrapText="1"/>
    </xf>
    <xf numFmtId="0" fontId="7" fillId="7" borderId="0" xfId="0" applyFont="1" applyFill="1" applyAlignment="1">
      <alignment horizontal="right" vertical="center" wrapText="1"/>
    </xf>
    <xf numFmtId="166" fontId="8" fillId="9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80" fontId="7" fillId="0" borderId="1" xfId="0" applyNumberFormat="1" applyFont="1" applyBorder="1" applyAlignment="1">
      <alignment horizontal="right" vertical="center"/>
    </xf>
    <xf numFmtId="166" fontId="7" fillId="9" borderId="1" xfId="0" applyNumberFormat="1" applyFont="1" applyFill="1" applyBorder="1" applyAlignment="1">
      <alignment horizontal="right" vertical="center"/>
    </xf>
    <xf numFmtId="166" fontId="7" fillId="0" borderId="1" xfId="0" applyNumberFormat="1" applyFont="1" applyBorder="1" applyAlignment="1">
      <alignment horizontal="right" vertical="center"/>
    </xf>
    <xf numFmtId="166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180" fontId="8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180" fontId="7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right" vertical="center" wrapText="1"/>
    </xf>
    <xf numFmtId="10" fontId="7" fillId="0" borderId="0" xfId="0" applyNumberFormat="1" applyFont="1" applyAlignment="1">
      <alignment horizontal="right" vertical="center" wrapText="1"/>
    </xf>
    <xf numFmtId="180" fontId="7" fillId="0" borderId="0" xfId="0" applyNumberFormat="1" applyFont="1" applyAlignment="1">
      <alignment horizontal="right" vertical="center" wrapText="1"/>
    </xf>
    <xf numFmtId="166" fontId="7" fillId="7" borderId="0" xfId="0" applyNumberFormat="1" applyFont="1" applyFill="1" applyAlignment="1">
      <alignment horizontal="right" vertical="center" wrapText="1"/>
    </xf>
    <xf numFmtId="0" fontId="7" fillId="7" borderId="0" xfId="11" applyNumberFormat="1" applyFont="1" applyFill="1" applyAlignment="1" applyProtection="1">
      <alignment horizontal="center" vertical="center" wrapText="1"/>
    </xf>
    <xf numFmtId="10" fontId="8" fillId="0" borderId="0" xfId="0" applyNumberFormat="1" applyFont="1">
      <alignment vertical="center"/>
    </xf>
    <xf numFmtId="10" fontId="8" fillId="0" borderId="0" xfId="11" applyNumberFormat="1" applyFont="1" applyAlignment="1">
      <alignment horizontal="center" vertical="center"/>
    </xf>
    <xf numFmtId="10" fontId="7" fillId="0" borderId="0" xfId="0" applyNumberFormat="1" applyFont="1" applyAlignment="1">
      <alignment vertical="center" wrapText="1"/>
    </xf>
    <xf numFmtId="10" fontId="7" fillId="0" borderId="0" xfId="11" applyNumberFormat="1" applyFont="1" applyFill="1" applyAlignment="1" applyProtection="1">
      <alignment horizontal="center" vertical="center" wrapText="1"/>
    </xf>
    <xf numFmtId="10" fontId="7" fillId="0" borderId="0" xfId="0" applyNumberFormat="1" applyFont="1">
      <alignment vertical="center"/>
    </xf>
    <xf numFmtId="10" fontId="7" fillId="0" borderId="0" xfId="11" applyNumberFormat="1" applyFont="1" applyFill="1" applyAlignment="1" applyProtection="1">
      <alignment horizontal="center" vertical="center"/>
    </xf>
    <xf numFmtId="10" fontId="7" fillId="0" borderId="0" xfId="11" applyNumberFormat="1" applyFont="1" applyAlignment="1" applyProtection="1">
      <alignment horizontal="center" vertical="center" wrapText="1"/>
    </xf>
    <xf numFmtId="166" fontId="7" fillId="0" borderId="1" xfId="0" applyNumberFormat="1" applyFont="1" applyBorder="1" applyAlignment="1">
      <alignment horizontal="left" vertical="center"/>
    </xf>
    <xf numFmtId="166" fontId="21" fillId="7" borderId="0" xfId="0" applyNumberFormat="1" applyFont="1" applyFill="1" applyAlignment="1">
      <alignment horizontal="left" vertical="center" wrapText="1"/>
    </xf>
    <xf numFmtId="10" fontId="7" fillId="7" borderId="0" xfId="0" applyNumberFormat="1" applyFont="1" applyFill="1" applyAlignment="1">
      <alignment horizontal="right" vertical="center" wrapText="1"/>
    </xf>
    <xf numFmtId="40" fontId="21" fillId="0" borderId="1" xfId="0" applyNumberFormat="1" applyFont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left" vertical="center" wrapText="1"/>
    </xf>
    <xf numFmtId="177" fontId="7" fillId="7" borderId="0" xfId="0" applyNumberFormat="1" applyFont="1" applyFill="1">
      <alignment vertical="center"/>
    </xf>
    <xf numFmtId="0" fontId="21" fillId="7" borderId="0" xfId="11" applyNumberFormat="1" applyFont="1" applyFill="1" applyAlignment="1" applyProtection="1">
      <alignment horizontal="center" vertical="center" wrapText="1"/>
    </xf>
    <xf numFmtId="11" fontId="49" fillId="0" borderId="0" xfId="0" applyNumberFormat="1" applyFont="1" applyAlignment="1">
      <alignment horizontal="center" vertical="center"/>
    </xf>
    <xf numFmtId="177" fontId="8" fillId="0" borderId="1" xfId="0" applyNumberFormat="1" applyFont="1" applyBorder="1">
      <alignment vertical="center"/>
    </xf>
    <xf numFmtId="170" fontId="7" fillId="0" borderId="1" xfId="11" applyNumberFormat="1" applyFont="1" applyFill="1" applyBorder="1" applyAlignment="1">
      <alignment horizontal="center" vertical="center" wrapText="1"/>
    </xf>
    <xf numFmtId="171" fontId="7" fillId="0" borderId="1" xfId="11" applyNumberFormat="1" applyFont="1" applyFill="1" applyBorder="1" applyAlignment="1">
      <alignment horizontal="center" vertical="center" wrapText="1"/>
    </xf>
    <xf numFmtId="176" fontId="8" fillId="0" borderId="1" xfId="11" applyNumberFormat="1" applyFont="1" applyFill="1" applyBorder="1" applyAlignment="1">
      <alignment vertical="center"/>
    </xf>
    <xf numFmtId="171" fontId="7" fillId="0" borderId="1" xfId="11" applyNumberFormat="1" applyFont="1" applyFill="1" applyBorder="1" applyAlignment="1">
      <alignment horizontal="center" vertical="center"/>
    </xf>
    <xf numFmtId="170" fontId="7" fillId="0" borderId="1" xfId="11" applyNumberFormat="1" applyFont="1" applyFill="1" applyBorder="1" applyAlignment="1">
      <alignment horizontal="center" vertical="center"/>
    </xf>
    <xf numFmtId="171" fontId="8" fillId="0" borderId="1" xfId="11" applyNumberFormat="1" applyFont="1" applyFill="1" applyBorder="1" applyAlignment="1">
      <alignment horizontal="center" vertical="center"/>
    </xf>
    <xf numFmtId="11" fontId="49" fillId="0" borderId="0" xfId="0" applyNumberFormat="1" applyFont="1" applyAlignment="1">
      <alignment horizontal="right" vertical="center"/>
    </xf>
    <xf numFmtId="176" fontId="7" fillId="0" borderId="1" xfId="11" applyNumberFormat="1" applyFont="1" applyFill="1" applyBorder="1" applyAlignment="1">
      <alignment vertical="center"/>
    </xf>
    <xf numFmtId="177" fontId="8" fillId="0" borderId="0" xfId="0" applyNumberFormat="1" applyFont="1">
      <alignment vertical="center"/>
    </xf>
    <xf numFmtId="170" fontId="8" fillId="0" borderId="0" xfId="0" applyNumberFormat="1" applyFont="1" applyAlignment="1">
      <alignment horizontal="center" vertical="center" wrapText="1"/>
    </xf>
    <xf numFmtId="171" fontId="8" fillId="0" borderId="0" xfId="0" applyNumberFormat="1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 wrapText="1"/>
    </xf>
    <xf numFmtId="171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0" fontId="8" fillId="0" borderId="0" xfId="11" applyNumberFormat="1" applyFont="1" applyAlignment="1">
      <alignment horizontal="center" vertical="center"/>
    </xf>
    <xf numFmtId="171" fontId="8" fillId="0" borderId="0" xfId="11" applyNumberFormat="1" applyFont="1" applyAlignment="1">
      <alignment horizontal="center" vertical="center"/>
    </xf>
    <xf numFmtId="0" fontId="21" fillId="0" borderId="0" xfId="1" applyFont="1" applyAlignment="1">
      <alignment vertical="center" wrapText="1"/>
    </xf>
    <xf numFmtId="177" fontId="7" fillId="0" borderId="0" xfId="0" applyNumberFormat="1" applyFont="1">
      <alignment vertical="center"/>
    </xf>
    <xf numFmtId="170" fontId="7" fillId="0" borderId="0" xfId="0" applyNumberFormat="1" applyFont="1" applyAlignment="1">
      <alignment horizontal="center" vertical="center" wrapText="1"/>
    </xf>
    <xf numFmtId="171" fontId="7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170" fontId="7" fillId="0" borderId="0" xfId="11" applyNumberFormat="1" applyFont="1" applyFill="1" applyAlignment="1" applyProtection="1">
      <alignment horizontal="center" vertical="center" wrapText="1"/>
    </xf>
    <xf numFmtId="171" fontId="7" fillId="0" borderId="0" xfId="11" applyNumberFormat="1" applyFont="1" applyFill="1" applyAlignment="1" applyProtection="1">
      <alignment horizontal="center" vertical="center" wrapText="1"/>
    </xf>
    <xf numFmtId="171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0" fontId="7" fillId="0" borderId="0" xfId="11" applyNumberFormat="1" applyFont="1" applyFill="1" applyAlignment="1" applyProtection="1">
      <alignment horizontal="center" vertical="center"/>
    </xf>
    <xf numFmtId="171" fontId="7" fillId="0" borderId="0" xfId="11" applyNumberFormat="1" applyFont="1" applyFill="1" applyAlignment="1" applyProtection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170" fontId="7" fillId="0" borderId="0" xfId="11" applyNumberFormat="1" applyFont="1" applyAlignment="1" applyProtection="1">
      <alignment horizontal="center" vertical="center" wrapText="1"/>
    </xf>
    <xf numFmtId="171" fontId="7" fillId="0" borderId="0" xfId="11" applyNumberFormat="1" applyFont="1" applyAlignment="1" applyProtection="1">
      <alignment horizontal="center" vertical="center" wrapText="1"/>
    </xf>
    <xf numFmtId="175" fontId="7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175" fontId="7" fillId="0" borderId="1" xfId="0" applyNumberFormat="1" applyFont="1" applyBorder="1" applyAlignment="1">
      <alignment horizontal="left" vertical="center" wrapText="1"/>
    </xf>
    <xf numFmtId="0" fontId="63" fillId="0" borderId="0" xfId="0" applyFont="1" applyAlignment="1">
      <alignment horizontal="left" vertical="center"/>
    </xf>
    <xf numFmtId="0" fontId="21" fillId="7" borderId="0" xfId="0" applyFont="1" applyFill="1" applyAlignment="1">
      <alignment vertical="center" wrapText="1"/>
    </xf>
    <xf numFmtId="175" fontId="7" fillId="7" borderId="1" xfId="0" applyNumberFormat="1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64" fillId="0" borderId="1" xfId="0" applyFont="1" applyBorder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65" fillId="7" borderId="1" xfId="0" applyFont="1" applyFill="1" applyBorder="1" applyAlignment="1">
      <alignment vertical="center" wrapText="1"/>
    </xf>
    <xf numFmtId="0" fontId="65" fillId="7" borderId="1" xfId="0" applyFont="1" applyFill="1" applyBorder="1" applyAlignment="1">
      <alignment horizontal="center" vertical="center"/>
    </xf>
    <xf numFmtId="0" fontId="65" fillId="7" borderId="0" xfId="0" applyFont="1" applyFill="1">
      <alignment vertical="center"/>
    </xf>
    <xf numFmtId="0" fontId="54" fillId="0" borderId="0" xfId="3" applyFont="1" applyAlignment="1">
      <alignment horizontal="left" vertical="center"/>
    </xf>
    <xf numFmtId="0" fontId="67" fillId="0" borderId="1" xfId="3" applyFont="1" applyBorder="1" applyAlignment="1">
      <alignment horizontal="left" vertical="center" wrapText="1"/>
    </xf>
    <xf numFmtId="0" fontId="67" fillId="5" borderId="1" xfId="3" applyFont="1" applyFill="1" applyBorder="1" applyAlignment="1">
      <alignment horizontal="left" vertical="center" wrapText="1"/>
    </xf>
    <xf numFmtId="0" fontId="66" fillId="6" borderId="1" xfId="3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0" fontId="7" fillId="7" borderId="1" xfId="0" applyNumberFormat="1" applyFont="1" applyFill="1" applyBorder="1" applyAlignment="1">
      <alignment horizontal="right" vertical="center"/>
    </xf>
    <xf numFmtId="166" fontId="3" fillId="0" borderId="0" xfId="3" applyNumberFormat="1" applyFont="1"/>
    <xf numFmtId="0" fontId="24" fillId="6" borderId="1" xfId="0" applyFont="1" applyFill="1" applyBorder="1" applyAlignment="1">
      <alignment horizontal="center" vertical="center"/>
    </xf>
    <xf numFmtId="184" fontId="24" fillId="7" borderId="1" xfId="0" applyNumberFormat="1" applyFont="1" applyFill="1" applyBorder="1" applyAlignment="1">
      <alignment horizontal="center" vertical="center"/>
    </xf>
    <xf numFmtId="0" fontId="24" fillId="0" borderId="0" xfId="0" applyFont="1">
      <alignment vertical="center"/>
    </xf>
    <xf numFmtId="184" fontId="69" fillId="9" borderId="1" xfId="0" applyNumberFormat="1" applyFont="1" applyFill="1" applyBorder="1" applyAlignment="1">
      <alignment horizontal="center" vertical="center"/>
    </xf>
    <xf numFmtId="0" fontId="69" fillId="0" borderId="0" xfId="0" applyFont="1">
      <alignment vertical="center"/>
    </xf>
    <xf numFmtId="0" fontId="69" fillId="9" borderId="1" xfId="0" applyFont="1" applyFill="1" applyBorder="1" applyAlignment="1">
      <alignment horizontal="center" vertical="center"/>
    </xf>
    <xf numFmtId="170" fontId="7" fillId="7" borderId="1" xfId="11" applyNumberFormat="1" applyFont="1" applyFill="1" applyBorder="1" applyAlignment="1">
      <alignment horizontal="center" vertical="center" wrapText="1"/>
    </xf>
    <xf numFmtId="171" fontId="7" fillId="7" borderId="1" xfId="11" applyNumberFormat="1" applyFont="1" applyFill="1" applyBorder="1" applyAlignment="1">
      <alignment horizontal="center" vertical="center" wrapText="1"/>
    </xf>
    <xf numFmtId="176" fontId="8" fillId="7" borderId="1" xfId="11" applyNumberFormat="1" applyFont="1" applyFill="1" applyBorder="1" applyAlignment="1">
      <alignment vertical="center"/>
    </xf>
    <xf numFmtId="0" fontId="21" fillId="8" borderId="13" xfId="0" applyFont="1" applyFill="1" applyBorder="1" applyAlignment="1">
      <alignment horizontal="center" vertical="center" wrapText="1"/>
    </xf>
    <xf numFmtId="175" fontId="7" fillId="7" borderId="2" xfId="0" applyNumberFormat="1" applyFont="1" applyFill="1" applyBorder="1" applyAlignment="1">
      <alignment horizontal="left" vertical="center"/>
    </xf>
    <xf numFmtId="175" fontId="7" fillId="7" borderId="13" xfId="0" applyNumberFormat="1" applyFont="1" applyFill="1" applyBorder="1" applyAlignment="1">
      <alignment horizontal="left" vertical="center"/>
    </xf>
    <xf numFmtId="166" fontId="8" fillId="0" borderId="0" xfId="0" applyNumberFormat="1" applyFont="1">
      <alignment vertical="center"/>
    </xf>
    <xf numFmtId="9" fontId="8" fillId="0" borderId="0" xfId="0" applyNumberFormat="1" applyFont="1">
      <alignment vertical="center"/>
    </xf>
    <xf numFmtId="185" fontId="8" fillId="0" borderId="0" xfId="0" applyNumberFormat="1" applyFont="1">
      <alignment vertical="center"/>
    </xf>
    <xf numFmtId="0" fontId="8" fillId="7" borderId="13" xfId="0" applyFont="1" applyFill="1" applyBorder="1" applyAlignment="1">
      <alignment vertical="center" wrapText="1"/>
    </xf>
    <xf numFmtId="0" fontId="8" fillId="7" borderId="13" xfId="0" applyFont="1" applyFill="1" applyBorder="1" applyAlignment="1">
      <alignment horizontal="left" vertical="center" wrapText="1"/>
    </xf>
    <xf numFmtId="0" fontId="8" fillId="7" borderId="13" xfId="0" applyFont="1" applyFill="1" applyBorder="1" applyAlignment="1">
      <alignment horizontal="center" vertical="center" wrapText="1"/>
    </xf>
    <xf numFmtId="166" fontId="8" fillId="9" borderId="13" xfId="0" applyNumberFormat="1" applyFont="1" applyFill="1" applyBorder="1" applyAlignment="1">
      <alignment horizontal="right" vertical="center"/>
    </xf>
    <xf numFmtId="0" fontId="8" fillId="7" borderId="13" xfId="0" applyFont="1" applyFill="1" applyBorder="1" applyAlignment="1">
      <alignment horizontal="center" vertical="center"/>
    </xf>
    <xf numFmtId="166" fontId="8" fillId="7" borderId="13" xfId="0" applyNumberFormat="1" applyFont="1" applyFill="1" applyBorder="1">
      <alignment vertical="center"/>
    </xf>
    <xf numFmtId="166" fontId="8" fillId="9" borderId="13" xfId="0" applyNumberFormat="1" applyFont="1" applyFill="1" applyBorder="1">
      <alignment vertical="center"/>
    </xf>
    <xf numFmtId="10" fontId="8" fillId="7" borderId="13" xfId="11" applyNumberFormat="1" applyFont="1" applyFill="1" applyBorder="1" applyAlignment="1">
      <alignment vertical="center"/>
    </xf>
    <xf numFmtId="10" fontId="8" fillId="7" borderId="13" xfId="11" applyNumberFormat="1" applyFont="1" applyFill="1" applyBorder="1" applyAlignment="1">
      <alignment horizontal="right" vertical="center"/>
    </xf>
    <xf numFmtId="0" fontId="8" fillId="7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16" borderId="16" xfId="0" applyFont="1" applyFill="1" applyBorder="1">
      <alignment vertical="center"/>
    </xf>
    <xf numFmtId="0" fontId="21" fillId="6" borderId="13" xfId="0" applyFont="1" applyFill="1" applyBorder="1" applyAlignment="1">
      <alignment horizontal="left" vertical="center" wrapText="1"/>
    </xf>
    <xf numFmtId="0" fontId="21" fillId="6" borderId="13" xfId="0" applyFont="1" applyFill="1" applyBorder="1" applyAlignment="1">
      <alignment vertical="center" wrapText="1"/>
    </xf>
    <xf numFmtId="0" fontId="7" fillId="7" borderId="13" xfId="0" applyFont="1" applyFill="1" applyBorder="1">
      <alignment vertical="center"/>
    </xf>
    <xf numFmtId="0" fontId="7" fillId="7" borderId="13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vertical="center"/>
    </xf>
    <xf numFmtId="175" fontId="7" fillId="7" borderId="13" xfId="0" applyNumberFormat="1" applyFont="1" applyFill="1" applyBorder="1" applyAlignment="1">
      <alignment horizontal="left" vertical="center" wrapText="1"/>
    </xf>
    <xf numFmtId="0" fontId="8" fillId="7" borderId="13" xfId="0" applyFont="1" applyFill="1" applyBorder="1">
      <alignment vertical="center"/>
    </xf>
    <xf numFmtId="0" fontId="7" fillId="7" borderId="2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 wrapText="1"/>
    </xf>
    <xf numFmtId="0" fontId="8" fillId="17" borderId="13" xfId="0" applyFont="1" applyFill="1" applyBorder="1" applyAlignment="1">
      <alignment vertical="center" wrapText="1"/>
    </xf>
    <xf numFmtId="0" fontId="8" fillId="17" borderId="13" xfId="0" applyFont="1" applyFill="1" applyBorder="1" applyAlignment="1">
      <alignment horizontal="left" vertical="center" wrapText="1"/>
    </xf>
    <xf numFmtId="0" fontId="8" fillId="17" borderId="13" xfId="0" applyFont="1" applyFill="1" applyBorder="1" applyAlignment="1">
      <alignment horizontal="center" vertical="center" wrapText="1"/>
    </xf>
    <xf numFmtId="0" fontId="8" fillId="17" borderId="13" xfId="0" applyFont="1" applyFill="1" applyBorder="1" applyAlignment="1">
      <alignment horizontal="center" vertical="center"/>
    </xf>
    <xf numFmtId="166" fontId="8" fillId="17" borderId="13" xfId="0" applyNumberFormat="1" applyFont="1" applyFill="1" applyBorder="1">
      <alignment vertical="center"/>
    </xf>
    <xf numFmtId="10" fontId="8" fillId="17" borderId="13" xfId="11" applyNumberFormat="1" applyFont="1" applyFill="1" applyBorder="1" applyAlignment="1">
      <alignment vertical="center"/>
    </xf>
    <xf numFmtId="186" fontId="69" fillId="9" borderId="1" xfId="0" applyNumberFormat="1" applyFont="1" applyFill="1" applyBorder="1" applyAlignment="1">
      <alignment horizontal="center" vertical="center"/>
    </xf>
    <xf numFmtId="10" fontId="69" fillId="0" borderId="0" xfId="11" applyNumberFormat="1" applyFont="1">
      <alignment vertical="center"/>
    </xf>
    <xf numFmtId="166" fontId="8" fillId="7" borderId="1" xfId="0" applyNumberFormat="1" applyFont="1" applyFill="1" applyBorder="1">
      <alignment vertical="center"/>
    </xf>
    <xf numFmtId="166" fontId="8" fillId="9" borderId="1" xfId="0" applyNumberFormat="1" applyFont="1" applyFill="1" applyBorder="1">
      <alignment vertical="center"/>
    </xf>
    <xf numFmtId="10" fontId="8" fillId="7" borderId="1" xfId="11" applyNumberFormat="1" applyFont="1" applyFill="1" applyBorder="1" applyAlignment="1">
      <alignment vertical="center"/>
    </xf>
    <xf numFmtId="0" fontId="72" fillId="0" borderId="1" xfId="0" applyFont="1" applyBorder="1" applyAlignment="1">
      <alignment vertical="center" wrapText="1"/>
    </xf>
    <xf numFmtId="166" fontId="64" fillId="9" borderId="1" xfId="0" applyNumberFormat="1" applyFont="1" applyFill="1" applyBorder="1" applyAlignment="1">
      <alignment horizontal="right" vertical="center"/>
    </xf>
    <xf numFmtId="166" fontId="65" fillId="9" borderId="1" xfId="0" applyNumberFormat="1" applyFont="1" applyFill="1" applyBorder="1" applyAlignment="1">
      <alignment horizontal="right" vertical="center"/>
    </xf>
    <xf numFmtId="175" fontId="65" fillId="7" borderId="13" xfId="0" applyNumberFormat="1" applyFont="1" applyFill="1" applyBorder="1" applyAlignment="1">
      <alignment horizontal="left" vertical="center"/>
    </xf>
    <xf numFmtId="175" fontId="65" fillId="7" borderId="13" xfId="0" applyNumberFormat="1" applyFont="1" applyFill="1" applyBorder="1" applyAlignment="1">
      <alignment horizontal="left" vertical="center" wrapText="1"/>
    </xf>
    <xf numFmtId="0" fontId="8" fillId="17" borderId="1" xfId="0" applyFont="1" applyFill="1" applyBorder="1" applyAlignment="1">
      <alignment horizontal="left" vertical="center" wrapText="1"/>
    </xf>
    <xf numFmtId="0" fontId="64" fillId="0" borderId="1" xfId="0" applyFont="1" applyBorder="1" applyAlignment="1">
      <alignment horizontal="left" vertical="center"/>
    </xf>
    <xf numFmtId="175" fontId="64" fillId="7" borderId="13" xfId="0" applyNumberFormat="1" applyFont="1" applyFill="1" applyBorder="1" applyAlignment="1">
      <alignment horizontal="left" vertical="center"/>
    </xf>
    <xf numFmtId="175" fontId="64" fillId="7" borderId="13" xfId="0" applyNumberFormat="1" applyFont="1" applyFill="1" applyBorder="1" applyAlignment="1">
      <alignment horizontal="left" vertical="center" wrapText="1"/>
    </xf>
    <xf numFmtId="0" fontId="64" fillId="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0" xfId="0" applyFont="1">
      <alignment vertical="center"/>
    </xf>
    <xf numFmtId="166" fontId="73" fillId="9" borderId="1" xfId="0" applyNumberFormat="1" applyFont="1" applyFill="1" applyBorder="1" applyAlignment="1">
      <alignment horizontal="right" vertical="center"/>
    </xf>
    <xf numFmtId="0" fontId="73" fillId="7" borderId="1" xfId="0" applyFont="1" applyFill="1" applyBorder="1" applyAlignment="1">
      <alignment horizontal="center" vertical="center"/>
    </xf>
    <xf numFmtId="0" fontId="73" fillId="0" borderId="1" xfId="0" applyFont="1" applyBorder="1">
      <alignment vertical="center"/>
    </xf>
    <xf numFmtId="0" fontId="73" fillId="7" borderId="1" xfId="0" applyFont="1" applyFill="1" applyBorder="1" applyAlignment="1">
      <alignment vertical="center" wrapText="1"/>
    </xf>
    <xf numFmtId="0" fontId="73" fillId="7" borderId="1" xfId="0" applyFont="1" applyFill="1" applyBorder="1" applyAlignment="1">
      <alignment horizontal="left" vertical="center" wrapText="1"/>
    </xf>
    <xf numFmtId="0" fontId="73" fillId="7" borderId="1" xfId="0" applyFont="1" applyFill="1" applyBorder="1" applyAlignment="1">
      <alignment horizontal="center" vertical="center" wrapText="1"/>
    </xf>
    <xf numFmtId="166" fontId="73" fillId="7" borderId="1" xfId="0" applyNumberFormat="1" applyFont="1" applyFill="1" applyBorder="1">
      <alignment vertical="center"/>
    </xf>
    <xf numFmtId="166" fontId="73" fillId="9" borderId="1" xfId="0" applyNumberFormat="1" applyFont="1" applyFill="1" applyBorder="1">
      <alignment vertical="center"/>
    </xf>
    <xf numFmtId="10" fontId="73" fillId="7" borderId="1" xfId="11" applyNumberFormat="1" applyFont="1" applyFill="1" applyBorder="1" applyAlignment="1">
      <alignment vertical="center"/>
    </xf>
    <xf numFmtId="0" fontId="65" fillId="17" borderId="1" xfId="0" applyFont="1" applyFill="1" applyBorder="1" applyAlignment="1">
      <alignment vertical="center" wrapText="1"/>
    </xf>
    <xf numFmtId="0" fontId="65" fillId="17" borderId="1" xfId="0" applyFont="1" applyFill="1" applyBorder="1" applyAlignment="1">
      <alignment horizontal="left" vertical="center" wrapText="1"/>
    </xf>
    <xf numFmtId="0" fontId="65" fillId="17" borderId="1" xfId="0" applyFont="1" applyFill="1" applyBorder="1" applyAlignment="1">
      <alignment horizontal="center" vertical="center" wrapText="1"/>
    </xf>
    <xf numFmtId="0" fontId="65" fillId="17" borderId="1" xfId="0" applyFont="1" applyFill="1" applyBorder="1" applyAlignment="1">
      <alignment horizontal="center" vertical="center"/>
    </xf>
    <xf numFmtId="166" fontId="65" fillId="17" borderId="1" xfId="0" applyNumberFormat="1" applyFont="1" applyFill="1" applyBorder="1">
      <alignment vertical="center"/>
    </xf>
    <xf numFmtId="166" fontId="65" fillId="9" borderId="1" xfId="0" applyNumberFormat="1" applyFont="1" applyFill="1" applyBorder="1">
      <alignment vertical="center"/>
    </xf>
    <xf numFmtId="10" fontId="65" fillId="17" borderId="1" xfId="11" applyNumberFormat="1" applyFont="1" applyFill="1" applyBorder="1" applyAlignment="1">
      <alignment vertical="center"/>
    </xf>
    <xf numFmtId="0" fontId="65" fillId="16" borderId="1" xfId="0" applyFont="1" applyFill="1" applyBorder="1">
      <alignment vertical="center"/>
    </xf>
    <xf numFmtId="0" fontId="65" fillId="0" borderId="1" xfId="0" applyFont="1" applyBorder="1">
      <alignment vertical="center"/>
    </xf>
    <xf numFmtId="0" fontId="65" fillId="7" borderId="1" xfId="0" applyFont="1" applyFill="1" applyBorder="1" applyAlignment="1">
      <alignment horizontal="left" vertical="center" wrapText="1"/>
    </xf>
    <xf numFmtId="0" fontId="65" fillId="7" borderId="1" xfId="0" applyFont="1" applyFill="1" applyBorder="1" applyAlignment="1">
      <alignment horizontal="center" vertical="center" wrapText="1"/>
    </xf>
    <xf numFmtId="166" fontId="65" fillId="7" borderId="1" xfId="0" applyNumberFormat="1" applyFont="1" applyFill="1" applyBorder="1">
      <alignment vertical="center"/>
    </xf>
    <xf numFmtId="10" fontId="65" fillId="7" borderId="1" xfId="11" applyNumberFormat="1" applyFont="1" applyFill="1" applyBorder="1" applyAlignment="1">
      <alignment vertical="center"/>
    </xf>
    <xf numFmtId="0" fontId="8" fillId="17" borderId="1" xfId="0" applyFont="1" applyFill="1" applyBorder="1" applyAlignment="1">
      <alignment horizontal="center" vertical="center"/>
    </xf>
    <xf numFmtId="166" fontId="8" fillId="17" borderId="1" xfId="0" applyNumberFormat="1" applyFont="1" applyFill="1" applyBorder="1">
      <alignment vertical="center"/>
    </xf>
    <xf numFmtId="10" fontId="8" fillId="17" borderId="1" xfId="11" applyNumberFormat="1" applyFont="1" applyFill="1" applyBorder="1" applyAlignment="1">
      <alignment vertical="center"/>
    </xf>
    <xf numFmtId="0" fontId="8" fillId="16" borderId="1" xfId="0" applyFont="1" applyFill="1" applyBorder="1">
      <alignment vertical="center"/>
    </xf>
    <xf numFmtId="0" fontId="64" fillId="7" borderId="1" xfId="0" applyFont="1" applyFill="1" applyBorder="1" applyAlignment="1">
      <alignment vertical="center" wrapText="1"/>
    </xf>
    <xf numFmtId="0" fontId="64" fillId="17" borderId="1" xfId="0" applyFont="1" applyFill="1" applyBorder="1" applyAlignment="1">
      <alignment horizontal="left" vertical="center" wrapText="1"/>
    </xf>
    <xf numFmtId="0" fontId="64" fillId="7" borderId="1" xfId="0" applyFont="1" applyFill="1" applyBorder="1" applyAlignment="1">
      <alignment horizontal="center" vertical="center" wrapText="1"/>
    </xf>
    <xf numFmtId="166" fontId="64" fillId="7" borderId="1" xfId="0" applyNumberFormat="1" applyFont="1" applyFill="1" applyBorder="1">
      <alignment vertical="center"/>
    </xf>
    <xf numFmtId="166" fontId="64" fillId="9" borderId="1" xfId="0" applyNumberFormat="1" applyFont="1" applyFill="1" applyBorder="1">
      <alignment vertical="center"/>
    </xf>
    <xf numFmtId="10" fontId="64" fillId="7" borderId="1" xfId="11" applyNumberFormat="1" applyFont="1" applyFill="1" applyBorder="1" applyAlignment="1">
      <alignment vertical="center"/>
    </xf>
    <xf numFmtId="0" fontId="64" fillId="17" borderId="1" xfId="0" applyFont="1" applyFill="1" applyBorder="1" applyAlignment="1">
      <alignment vertical="center" wrapText="1"/>
    </xf>
    <xf numFmtId="0" fontId="64" fillId="17" borderId="1" xfId="0" applyFont="1" applyFill="1" applyBorder="1" applyAlignment="1">
      <alignment horizontal="center" vertical="center" wrapText="1"/>
    </xf>
    <xf numFmtId="175" fontId="8" fillId="7" borderId="13" xfId="0" applyNumberFormat="1" applyFont="1" applyFill="1" applyBorder="1" applyAlignment="1">
      <alignment horizontal="left" vertical="center" wrapText="1"/>
    </xf>
    <xf numFmtId="180" fontId="7" fillId="7" borderId="1" xfId="0" applyNumberFormat="1" applyFont="1" applyFill="1" applyBorder="1" applyAlignment="1">
      <alignment horizontal="right" vertical="center"/>
    </xf>
    <xf numFmtId="166" fontId="7" fillId="7" borderId="1" xfId="0" applyNumberFormat="1" applyFont="1" applyFill="1" applyBorder="1" applyAlignment="1">
      <alignment horizontal="right" vertical="center"/>
    </xf>
    <xf numFmtId="0" fontId="7" fillId="7" borderId="0" xfId="0" applyFont="1" applyFill="1">
      <alignment vertical="center"/>
    </xf>
    <xf numFmtId="10" fontId="7" fillId="7" borderId="1" xfId="0" applyNumberFormat="1" applyFont="1" applyFill="1" applyBorder="1">
      <alignment vertical="center"/>
    </xf>
    <xf numFmtId="183" fontId="74" fillId="9" borderId="1" xfId="0" applyNumberFormat="1" applyFont="1" applyFill="1" applyBorder="1" applyAlignment="1">
      <alignment horizontal="right" vertical="center"/>
    </xf>
    <xf numFmtId="0" fontId="7" fillId="15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horizontal="right" vertical="center"/>
    </xf>
    <xf numFmtId="184" fontId="7" fillId="9" borderId="1" xfId="0" applyNumberFormat="1" applyFont="1" applyFill="1" applyBorder="1" applyAlignment="1">
      <alignment horizontal="right" vertical="center"/>
    </xf>
    <xf numFmtId="38" fontId="7" fillId="9" borderId="1" xfId="0" applyNumberFormat="1" applyFont="1" applyFill="1" applyBorder="1" applyAlignment="1">
      <alignment horizontal="right" vertical="center"/>
    </xf>
    <xf numFmtId="165" fontId="7" fillId="9" borderId="1" xfId="0" applyNumberFormat="1" applyFont="1" applyFill="1" applyBorder="1" applyAlignment="1">
      <alignment horizontal="right" vertical="center"/>
    </xf>
    <xf numFmtId="0" fontId="7" fillId="7" borderId="1" xfId="0" applyFont="1" applyFill="1" applyBorder="1">
      <alignment vertical="center"/>
    </xf>
    <xf numFmtId="3" fontId="7" fillId="7" borderId="1" xfId="0" applyNumberFormat="1" applyFont="1" applyFill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left" vertical="center" wrapText="1"/>
    </xf>
    <xf numFmtId="3" fontId="7" fillId="0" borderId="1" xfId="0" applyNumberFormat="1" applyFont="1" applyBorder="1" applyAlignment="1">
      <alignment vertical="center" wrapText="1"/>
    </xf>
    <xf numFmtId="0" fontId="75" fillId="0" borderId="1" xfId="13" applyFont="1" applyBorder="1" applyAlignment="1">
      <alignment vertical="center" wrapText="1"/>
    </xf>
    <xf numFmtId="0" fontId="76" fillId="0" borderId="1" xfId="13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/>
    </xf>
    <xf numFmtId="40" fontId="7" fillId="0" borderId="1" xfId="0" applyNumberFormat="1" applyFont="1" applyBorder="1" applyAlignment="1">
      <alignment horizontal="center" vertical="center"/>
    </xf>
    <xf numFmtId="172" fontId="7" fillId="0" borderId="0" xfId="0" applyNumberFormat="1" applyFont="1" applyAlignment="1">
      <alignment horizontal="left" vertical="center"/>
    </xf>
    <xf numFmtId="172" fontId="8" fillId="0" borderId="0" xfId="0" applyNumberFormat="1" applyFont="1" applyAlignment="1">
      <alignment horizontal="left" vertical="center"/>
    </xf>
    <xf numFmtId="172" fontId="21" fillId="8" borderId="13" xfId="0" applyNumberFormat="1" applyFont="1" applyFill="1" applyBorder="1" applyAlignment="1">
      <alignment horizontal="left" vertical="center" wrapText="1"/>
    </xf>
    <xf numFmtId="172" fontId="21" fillId="8" borderId="16" xfId="0" applyNumberFormat="1" applyFont="1" applyFill="1" applyBorder="1" applyAlignment="1">
      <alignment horizontal="left" vertical="center" wrapText="1"/>
    </xf>
    <xf numFmtId="172" fontId="21" fillId="13" borderId="1" xfId="0" applyNumberFormat="1" applyFont="1" applyFill="1" applyBorder="1" applyAlignment="1">
      <alignment horizontal="left" vertical="center" wrapText="1"/>
    </xf>
    <xf numFmtId="172" fontId="21" fillId="11" borderId="15" xfId="12" applyNumberFormat="1" applyFont="1" applyBorder="1" applyAlignment="1">
      <alignment horizontal="center" vertical="center" wrapText="1"/>
    </xf>
    <xf numFmtId="172" fontId="7" fillId="7" borderId="13" xfId="0" applyNumberFormat="1" applyFont="1" applyFill="1" applyBorder="1" applyAlignment="1">
      <alignment horizontal="left" vertical="center"/>
    </xf>
    <xf numFmtId="172" fontId="7" fillId="7" borderId="16" xfId="0" applyNumberFormat="1" applyFont="1" applyFill="1" applyBorder="1" applyAlignment="1">
      <alignment horizontal="left" vertical="center"/>
    </xf>
    <xf numFmtId="172" fontId="7" fillId="7" borderId="1" xfId="0" applyNumberFormat="1" applyFont="1" applyFill="1" applyBorder="1" applyAlignment="1">
      <alignment horizontal="left" vertical="center"/>
    </xf>
    <xf numFmtId="172" fontId="8" fillId="7" borderId="13" xfId="0" applyNumberFormat="1" applyFont="1" applyFill="1" applyBorder="1" applyAlignment="1">
      <alignment horizontal="left" vertical="center"/>
    </xf>
    <xf numFmtId="172" fontId="62" fillId="7" borderId="13" xfId="0" applyNumberFormat="1" applyFont="1" applyFill="1" applyBorder="1" applyAlignment="1">
      <alignment vertical="center" wrapText="1"/>
    </xf>
    <xf numFmtId="172" fontId="8" fillId="7" borderId="1" xfId="0" applyNumberFormat="1" applyFont="1" applyFill="1" applyBorder="1">
      <alignment vertical="center"/>
    </xf>
    <xf numFmtId="172" fontId="64" fillId="7" borderId="13" xfId="0" applyNumberFormat="1" applyFont="1" applyFill="1" applyBorder="1" applyAlignment="1">
      <alignment horizontal="left" vertical="center"/>
    </xf>
    <xf numFmtId="172" fontId="64" fillId="7" borderId="16" xfId="0" applyNumberFormat="1" applyFont="1" applyFill="1" applyBorder="1" applyAlignment="1">
      <alignment horizontal="left" vertical="center"/>
    </xf>
    <xf numFmtId="172" fontId="64" fillId="0" borderId="0" xfId="0" applyNumberFormat="1" applyFont="1" applyAlignment="1">
      <alignment horizontal="left" vertical="center"/>
    </xf>
    <xf numFmtId="172" fontId="65" fillId="7" borderId="13" xfId="0" applyNumberFormat="1" applyFont="1" applyFill="1" applyBorder="1" applyAlignment="1">
      <alignment horizontal="left" vertical="center"/>
    </xf>
    <xf numFmtId="172" fontId="65" fillId="7" borderId="16" xfId="0" applyNumberFormat="1" applyFont="1" applyFill="1" applyBorder="1" applyAlignment="1">
      <alignment horizontal="left" vertical="center"/>
    </xf>
    <xf numFmtId="172" fontId="65" fillId="0" borderId="0" xfId="0" applyNumberFormat="1" applyFont="1" applyAlignment="1">
      <alignment horizontal="left" vertical="center"/>
    </xf>
    <xf numFmtId="172" fontId="8" fillId="7" borderId="0" xfId="0" applyNumberFormat="1" applyFont="1" applyFill="1" applyAlignment="1">
      <alignment horizontal="left" vertical="center"/>
    </xf>
    <xf numFmtId="172" fontId="7" fillId="7" borderId="2" xfId="0" applyNumberFormat="1" applyFont="1" applyFill="1" applyBorder="1" applyAlignment="1">
      <alignment horizontal="left" vertical="center"/>
    </xf>
    <xf numFmtId="187" fontId="8" fillId="0" borderId="0" xfId="0" applyNumberFormat="1" applyFont="1" applyAlignment="1">
      <alignment horizontal="left" vertical="center"/>
    </xf>
    <xf numFmtId="188" fontId="7" fillId="7" borderId="1" xfId="0" applyNumberFormat="1" applyFont="1" applyFill="1" applyBorder="1" applyAlignment="1">
      <alignment horizontal="left" vertical="center"/>
    </xf>
    <xf numFmtId="188" fontId="64" fillId="7" borderId="1" xfId="0" applyNumberFormat="1" applyFont="1" applyFill="1" applyBorder="1" applyAlignment="1">
      <alignment horizontal="left" vertical="center"/>
    </xf>
    <xf numFmtId="188" fontId="65" fillId="7" borderId="1" xfId="0" applyNumberFormat="1" applyFont="1" applyFill="1" applyBorder="1" applyAlignment="1">
      <alignment horizontal="left" vertical="center"/>
    </xf>
    <xf numFmtId="0" fontId="79" fillId="0" borderId="0" xfId="0" applyFont="1">
      <alignment vertical="center"/>
    </xf>
    <xf numFmtId="0" fontId="21" fillId="0" borderId="0" xfId="1" applyFont="1" applyAlignment="1">
      <alignment vertical="center"/>
    </xf>
    <xf numFmtId="0" fontId="20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54" fillId="0" borderId="14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42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9" fillId="0" borderId="43" xfId="1" applyFont="1" applyBorder="1" applyAlignment="1">
      <alignment horizontal="left" vertical="center"/>
    </xf>
    <xf numFmtId="0" fontId="9" fillId="0" borderId="44" xfId="1" applyFont="1" applyBorder="1" applyAlignment="1">
      <alignment horizontal="left" vertical="center"/>
    </xf>
    <xf numFmtId="0" fontId="3" fillId="0" borderId="34" xfId="1" applyFont="1" applyBorder="1" applyAlignment="1">
      <alignment horizontal="left" vertical="center"/>
    </xf>
    <xf numFmtId="0" fontId="3" fillId="0" borderId="35" xfId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0" fillId="0" borderId="42" xfId="1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78" fillId="2" borderId="2" xfId="1" applyFont="1" applyFill="1" applyBorder="1" applyAlignment="1">
      <alignment horizontal="center" vertical="center"/>
    </xf>
    <xf numFmtId="0" fontId="78" fillId="2" borderId="3" xfId="1" applyFont="1" applyFill="1" applyBorder="1" applyAlignment="1">
      <alignment horizontal="center" vertical="center"/>
    </xf>
    <xf numFmtId="0" fontId="78" fillId="2" borderId="9" xfId="1" applyFont="1" applyFill="1" applyBorder="1" applyAlignment="1">
      <alignment horizontal="center" vertical="center"/>
    </xf>
    <xf numFmtId="0" fontId="52" fillId="4" borderId="42" xfId="1" applyFont="1" applyFill="1" applyBorder="1" applyAlignment="1">
      <alignment horizontal="center" vertical="center"/>
    </xf>
    <xf numFmtId="0" fontId="52" fillId="4" borderId="3" xfId="1" applyFont="1" applyFill="1" applyBorder="1" applyAlignment="1">
      <alignment horizontal="center" vertical="center"/>
    </xf>
    <xf numFmtId="0" fontId="52" fillId="4" borderId="9" xfId="1" applyFont="1" applyFill="1" applyBorder="1" applyAlignment="1">
      <alignment horizontal="center" vertical="center"/>
    </xf>
    <xf numFmtId="0" fontId="7" fillId="0" borderId="42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78" fillId="0" borderId="42" xfId="1" applyFont="1" applyBorder="1" applyAlignment="1">
      <alignment horizontal="left" vertical="center"/>
    </xf>
    <xf numFmtId="0" fontId="78" fillId="0" borderId="4" xfId="1" applyFont="1" applyBorder="1" applyAlignment="1">
      <alignment horizontal="left" vertical="center"/>
    </xf>
    <xf numFmtId="0" fontId="78" fillId="0" borderId="2" xfId="0" applyFont="1" applyBorder="1" applyAlignment="1">
      <alignment horizontal="left" vertical="center"/>
    </xf>
    <xf numFmtId="0" fontId="78" fillId="0" borderId="9" xfId="0" applyFont="1" applyBorder="1" applyAlignment="1">
      <alignment horizontal="left" vertical="center"/>
    </xf>
    <xf numFmtId="0" fontId="51" fillId="0" borderId="5" xfId="1" applyFont="1" applyBorder="1" applyAlignment="1">
      <alignment horizontal="center" vertical="center" wrapText="1"/>
    </xf>
    <xf numFmtId="0" fontId="51" fillId="0" borderId="6" xfId="1" applyFont="1" applyBorder="1" applyAlignment="1">
      <alignment horizontal="center" vertical="center" wrapText="1"/>
    </xf>
    <xf numFmtId="0" fontId="51" fillId="0" borderId="7" xfId="1" applyFont="1" applyBorder="1" applyAlignment="1">
      <alignment horizontal="center" vertical="center" wrapText="1"/>
    </xf>
    <xf numFmtId="0" fontId="52" fillId="4" borderId="8" xfId="1" applyFont="1" applyFill="1" applyBorder="1" applyAlignment="1">
      <alignment horizontal="center" vertical="center"/>
    </xf>
    <xf numFmtId="0" fontId="52" fillId="4" borderId="1" xfId="1" applyFont="1" applyFill="1" applyBorder="1" applyAlignment="1">
      <alignment horizontal="center" vertical="center"/>
    </xf>
    <xf numFmtId="0" fontId="52" fillId="4" borderId="11" xfId="1" applyFont="1" applyFill="1" applyBorder="1" applyAlignment="1">
      <alignment horizontal="center" vertical="center"/>
    </xf>
    <xf numFmtId="0" fontId="21" fillId="8" borderId="16" xfId="0" applyFont="1" applyFill="1" applyBorder="1" applyAlignment="1">
      <alignment vertical="center" wrapText="1"/>
    </xf>
    <xf numFmtId="0" fontId="21" fillId="8" borderId="15" xfId="0" applyFont="1" applyFill="1" applyBorder="1" applyAlignment="1">
      <alignment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78" fillId="8" borderId="2" xfId="0" applyFont="1" applyFill="1" applyBorder="1" applyAlignment="1">
      <alignment horizontal="center" vertical="center" wrapText="1"/>
    </xf>
    <xf numFmtId="0" fontId="78" fillId="8" borderId="3" xfId="0" applyFont="1" applyFill="1" applyBorder="1" applyAlignment="1">
      <alignment horizontal="center" vertical="center" wrapText="1"/>
    </xf>
    <xf numFmtId="0" fontId="78" fillId="8" borderId="4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11" applyNumberFormat="1" applyFont="1" applyFill="1" applyBorder="1" applyAlignment="1">
      <alignment horizontal="center" vertical="center" wrapText="1"/>
    </xf>
    <xf numFmtId="0" fontId="21" fillId="8" borderId="15" xfId="11" applyNumberFormat="1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10" fontId="6" fillId="0" borderId="22" xfId="3" applyNumberFormat="1" applyFont="1" applyBorder="1" applyAlignment="1">
      <alignment horizontal="right" vertical="center"/>
    </xf>
    <xf numFmtId="10" fontId="6" fillId="0" borderId="23" xfId="3" applyNumberFormat="1" applyFont="1" applyBorder="1" applyAlignment="1">
      <alignment horizontal="right" vertical="center"/>
    </xf>
    <xf numFmtId="10" fontId="6" fillId="0" borderId="25" xfId="3" applyNumberFormat="1" applyFont="1" applyBorder="1" applyAlignment="1">
      <alignment horizontal="right" vertical="center"/>
    </xf>
    <xf numFmtId="10" fontId="6" fillId="0" borderId="26" xfId="3" applyNumberFormat="1" applyFont="1" applyBorder="1" applyAlignment="1">
      <alignment horizontal="right" vertical="center"/>
    </xf>
    <xf numFmtId="166" fontId="6" fillId="0" borderId="37" xfId="9" applyNumberFormat="1" applyFont="1" applyFill="1" applyBorder="1" applyAlignment="1" applyProtection="1">
      <alignment horizontal="right" vertical="center"/>
    </xf>
    <xf numFmtId="166" fontId="6" fillId="0" borderId="39" xfId="9" applyNumberFormat="1" applyFont="1" applyFill="1" applyBorder="1" applyAlignment="1" applyProtection="1">
      <alignment horizontal="right" vertical="center"/>
    </xf>
    <xf numFmtId="166" fontId="6" fillId="5" borderId="22" xfId="9" applyNumberFormat="1" applyFont="1" applyFill="1" applyBorder="1" applyAlignment="1" applyProtection="1">
      <alignment horizontal="right" vertical="center"/>
    </xf>
    <xf numFmtId="166" fontId="6" fillId="5" borderId="23" xfId="9" applyNumberFormat="1" applyFont="1" applyFill="1" applyBorder="1" applyAlignment="1" applyProtection="1">
      <alignment horizontal="right" vertical="center"/>
    </xf>
    <xf numFmtId="166" fontId="6" fillId="5" borderId="25" xfId="9" applyNumberFormat="1" applyFont="1" applyFill="1" applyBorder="1" applyAlignment="1" applyProtection="1">
      <alignment horizontal="right" vertical="center"/>
    </xf>
    <xf numFmtId="166" fontId="6" fillId="5" borderId="26" xfId="9" applyNumberFormat="1" applyFont="1" applyFill="1" applyBorder="1" applyAlignment="1" applyProtection="1">
      <alignment horizontal="right" vertical="center"/>
    </xf>
    <xf numFmtId="166" fontId="6" fillId="0" borderId="29" xfId="9" applyNumberFormat="1" applyFont="1" applyFill="1" applyBorder="1" applyAlignment="1" applyProtection="1">
      <alignment horizontal="right" vertical="center"/>
    </xf>
    <xf numFmtId="166" fontId="6" fillId="0" borderId="32" xfId="9" applyNumberFormat="1" applyFont="1" applyFill="1" applyBorder="1" applyAlignment="1" applyProtection="1">
      <alignment horizontal="right" vertical="center"/>
    </xf>
    <xf numFmtId="166" fontId="6" fillId="0" borderId="30" xfId="3" applyNumberFormat="1" applyFont="1" applyBorder="1" applyAlignment="1">
      <alignment horizontal="right" vertical="center"/>
    </xf>
    <xf numFmtId="166" fontId="6" fillId="0" borderId="33" xfId="3" applyNumberFormat="1" applyFont="1" applyBorder="1" applyAlignment="1">
      <alignment horizontal="right" vertical="center"/>
    </xf>
    <xf numFmtId="0" fontId="66" fillId="6" borderId="2" xfId="3" applyFont="1" applyFill="1" applyBorder="1" applyAlignment="1">
      <alignment horizontal="center" vertical="center" wrapText="1"/>
    </xf>
    <xf numFmtId="0" fontId="22" fillId="6" borderId="4" xfId="3" applyFont="1" applyFill="1" applyBorder="1" applyAlignment="1">
      <alignment horizontal="center" vertical="center" wrapText="1"/>
    </xf>
    <xf numFmtId="166" fontId="6" fillId="0" borderId="22" xfId="9" applyNumberFormat="1" applyFont="1" applyFill="1" applyBorder="1" applyAlignment="1" applyProtection="1">
      <alignment horizontal="right" vertical="center"/>
    </xf>
    <xf numFmtId="166" fontId="6" fillId="0" borderId="23" xfId="9" applyNumberFormat="1" applyFont="1" applyFill="1" applyBorder="1" applyAlignment="1" applyProtection="1">
      <alignment horizontal="right" vertical="center"/>
    </xf>
    <xf numFmtId="10" fontId="6" fillId="0" borderId="25" xfId="10" applyNumberFormat="1" applyFont="1" applyFill="1" applyBorder="1" applyAlignment="1" applyProtection="1">
      <alignment horizontal="right" vertical="center"/>
    </xf>
    <xf numFmtId="10" fontId="6" fillId="0" borderId="26" xfId="10" applyNumberFormat="1" applyFont="1" applyFill="1" applyBorder="1" applyAlignment="1" applyProtection="1">
      <alignment horizontal="right" vertical="center"/>
    </xf>
    <xf numFmtId="0" fontId="66" fillId="6" borderId="13" xfId="3" applyFont="1" applyFill="1" applyBorder="1" applyAlignment="1">
      <alignment horizontal="center" vertical="center"/>
    </xf>
    <xf numFmtId="0" fontId="22" fillId="6" borderId="12" xfId="3" applyFont="1" applyFill="1" applyBorder="1" applyAlignment="1">
      <alignment horizontal="center" vertical="center"/>
    </xf>
    <xf numFmtId="0" fontId="22" fillId="6" borderId="21" xfId="3" applyFont="1" applyFill="1" applyBorder="1" applyAlignment="1">
      <alignment horizontal="center" vertical="center"/>
    </xf>
    <xf numFmtId="0" fontId="22" fillId="6" borderId="13" xfId="3" applyFont="1" applyFill="1" applyBorder="1" applyAlignment="1">
      <alignment horizontal="center" vertical="center"/>
    </xf>
    <xf numFmtId="0" fontId="21" fillId="6" borderId="1" xfId="3" applyFont="1" applyFill="1" applyBorder="1" applyAlignment="1">
      <alignment horizontal="center" vertical="center"/>
    </xf>
    <xf numFmtId="0" fontId="22" fillId="6" borderId="1" xfId="3" applyFont="1" applyFill="1" applyBorder="1" applyAlignment="1">
      <alignment horizontal="center" vertical="center"/>
    </xf>
    <xf numFmtId="10" fontId="3" fillId="0" borderId="1" xfId="3" applyNumberFormat="1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0" fontId="66" fillId="6" borderId="2" xfId="3" applyFont="1" applyFill="1" applyBorder="1" applyAlignment="1">
      <alignment horizontal="center" vertical="center"/>
    </xf>
    <xf numFmtId="0" fontId="22" fillId="6" borderId="3" xfId="3" applyFont="1" applyFill="1" applyBorder="1" applyAlignment="1">
      <alignment horizontal="center" vertical="center"/>
    </xf>
    <xf numFmtId="0" fontId="22" fillId="6" borderId="4" xfId="3" applyFont="1" applyFill="1" applyBorder="1" applyAlignment="1">
      <alignment horizontal="center" vertical="center"/>
    </xf>
    <xf numFmtId="0" fontId="22" fillId="6" borderId="13" xfId="3" applyFont="1" applyFill="1" applyBorder="1" applyAlignment="1">
      <alignment horizontal="center" vertical="center" wrapText="1"/>
    </xf>
    <xf numFmtId="0" fontId="22" fillId="6" borderId="14" xfId="3" applyFont="1" applyFill="1" applyBorder="1" applyAlignment="1">
      <alignment horizontal="center" vertical="center" wrapText="1"/>
    </xf>
    <xf numFmtId="166" fontId="3" fillId="0" borderId="37" xfId="3" applyNumberFormat="1" applyFont="1" applyBorder="1" applyAlignment="1">
      <alignment horizontal="right" vertical="center"/>
    </xf>
    <xf numFmtId="166" fontId="3" fillId="0" borderId="38" xfId="3" applyNumberFormat="1" applyFont="1" applyBorder="1" applyAlignment="1">
      <alignment horizontal="right" vertical="center"/>
    </xf>
    <xf numFmtId="166" fontId="3" fillId="0" borderId="36" xfId="3" applyNumberFormat="1" applyFont="1" applyBorder="1" applyAlignment="1">
      <alignment horizontal="right" vertical="center"/>
    </xf>
    <xf numFmtId="0" fontId="22" fillId="6" borderId="2" xfId="3" applyFont="1" applyFill="1" applyBorder="1" applyAlignment="1">
      <alignment horizontal="center" vertical="center"/>
    </xf>
    <xf numFmtId="0" fontId="66" fillId="6" borderId="1" xfId="3" applyFont="1" applyFill="1" applyBorder="1" applyAlignment="1">
      <alignment horizontal="center" vertical="center"/>
    </xf>
    <xf numFmtId="166" fontId="6" fillId="0" borderId="39" xfId="3" applyNumberFormat="1" applyFont="1" applyBorder="1" applyAlignment="1">
      <alignment horizontal="right" vertical="center"/>
    </xf>
    <xf numFmtId="166" fontId="6" fillId="0" borderId="40" xfId="3" applyNumberFormat="1" applyFont="1" applyBorder="1" applyAlignment="1">
      <alignment horizontal="right" vertical="center"/>
    </xf>
    <xf numFmtId="166" fontId="6" fillId="0" borderId="41" xfId="3" applyNumberFormat="1" applyFont="1" applyBorder="1" applyAlignment="1">
      <alignment horizontal="right" vertical="center"/>
    </xf>
    <xf numFmtId="0" fontId="69" fillId="9" borderId="1" xfId="0" applyFont="1" applyFill="1" applyBorder="1" applyAlignment="1">
      <alignment horizontal="center" vertical="center"/>
    </xf>
    <xf numFmtId="0" fontId="69" fillId="9" borderId="3" xfId="3" applyFont="1" applyFill="1" applyBorder="1" applyAlignment="1">
      <alignment horizontal="center" vertical="center"/>
    </xf>
    <xf numFmtId="0" fontId="69" fillId="9" borderId="4" xfId="3" applyFont="1" applyFill="1" applyBorder="1" applyAlignment="1">
      <alignment horizontal="center" vertical="center"/>
    </xf>
    <xf numFmtId="0" fontId="21" fillId="6" borderId="12" xfId="3" applyFont="1" applyFill="1" applyBorder="1" applyAlignment="1">
      <alignment horizontal="center" vertical="center"/>
    </xf>
    <xf numFmtId="0" fontId="21" fillId="6" borderId="21" xfId="3" applyFont="1" applyFill="1" applyBorder="1" applyAlignment="1">
      <alignment horizontal="center" vertical="center"/>
    </xf>
    <xf numFmtId="0" fontId="21" fillId="6" borderId="20" xfId="3" applyFont="1" applyFill="1" applyBorder="1" applyAlignment="1">
      <alignment horizontal="center" vertical="center"/>
    </xf>
    <xf numFmtId="0" fontId="21" fillId="6" borderId="19" xfId="3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1" xfId="3" applyFont="1" applyFill="1" applyBorder="1" applyAlignment="1">
      <alignment horizontal="center" vertical="center"/>
    </xf>
    <xf numFmtId="0" fontId="7" fillId="7" borderId="1" xfId="3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0" fontId="21" fillId="8" borderId="1" xfId="11" applyNumberFormat="1" applyFont="1" applyFill="1" applyBorder="1" applyAlignment="1" applyProtection="1">
      <alignment horizontal="center" vertical="center" wrapText="1"/>
    </xf>
    <xf numFmtId="177" fontId="21" fillId="8" borderId="1" xfId="0" applyNumberFormat="1" applyFont="1" applyFill="1" applyBorder="1" applyAlignment="1">
      <alignment horizontal="center" vertical="center" wrapText="1"/>
    </xf>
    <xf numFmtId="11" fontId="49" fillId="0" borderId="10" xfId="0" applyNumberFormat="1" applyFont="1" applyBorder="1" applyAlignment="1">
      <alignment horizontal="center" vertical="center"/>
    </xf>
    <xf numFmtId="11" fontId="49" fillId="0" borderId="0" xfId="0" applyNumberFormat="1" applyFont="1" applyAlignment="1">
      <alignment horizontal="center" vertical="center"/>
    </xf>
    <xf numFmtId="0" fontId="44" fillId="5" borderId="1" xfId="1" applyFont="1" applyFill="1" applyBorder="1" applyAlignment="1">
      <alignment horizontal="left" vertical="center"/>
    </xf>
    <xf numFmtId="0" fontId="53" fillId="0" borderId="20" xfId="1" applyFont="1" applyBorder="1" applyAlignment="1">
      <alignment horizontal="left" vertical="center"/>
    </xf>
    <xf numFmtId="0" fontId="47" fillId="0" borderId="20" xfId="1" applyFont="1" applyBorder="1" applyAlignment="1">
      <alignment horizontal="left" vertical="center"/>
    </xf>
    <xf numFmtId="0" fontId="32" fillId="5" borderId="1" xfId="1" applyFont="1" applyFill="1" applyBorder="1" applyAlignment="1">
      <alignment horizontal="center" vertical="center"/>
    </xf>
    <xf numFmtId="0" fontId="32" fillId="5" borderId="1" xfId="1" applyFont="1" applyFill="1" applyBorder="1" applyAlignment="1">
      <alignment horizontal="center" vertical="center" wrapText="1"/>
    </xf>
    <xf numFmtId="168" fontId="36" fillId="5" borderId="16" xfId="0" applyNumberFormat="1" applyFont="1" applyFill="1" applyBorder="1" applyAlignment="1">
      <alignment horizontal="center" vertical="center" wrapText="1"/>
    </xf>
    <xf numFmtId="168" fontId="36" fillId="5" borderId="17" xfId="0" applyNumberFormat="1" applyFont="1" applyFill="1" applyBorder="1" applyAlignment="1">
      <alignment horizontal="center" vertical="center" wrapText="1"/>
    </xf>
    <xf numFmtId="168" fontId="36" fillId="5" borderId="15" xfId="0" applyNumberFormat="1" applyFont="1" applyFill="1" applyBorder="1" applyAlignment="1">
      <alignment horizontal="center" vertical="center" wrapText="1"/>
    </xf>
    <xf numFmtId="11" fontId="32" fillId="5" borderId="1" xfId="1" applyNumberFormat="1" applyFont="1" applyFill="1" applyBorder="1" applyAlignment="1">
      <alignment horizontal="center" vertical="center" wrapText="1"/>
    </xf>
    <xf numFmtId="0" fontId="32" fillId="5" borderId="1" xfId="1" applyFont="1" applyFill="1" applyBorder="1" applyAlignment="1">
      <alignment vertical="center"/>
    </xf>
    <xf numFmtId="168" fontId="32" fillId="5" borderId="1" xfId="1" applyNumberFormat="1" applyFont="1" applyFill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22" fillId="2" borderId="2" xfId="1" applyFont="1" applyFill="1" applyBorder="1" applyAlignment="1">
      <alignment horizontal="center" vertical="center"/>
    </xf>
    <xf numFmtId="0" fontId="22" fillId="2" borderId="3" xfId="1" applyFont="1" applyFill="1" applyBorder="1" applyAlignment="1">
      <alignment horizontal="center" vertical="center"/>
    </xf>
    <xf numFmtId="0" fontId="22" fillId="2" borderId="4" xfId="1" applyFont="1" applyFill="1" applyBorder="1" applyAlignment="1">
      <alignment horizontal="center" vertical="center"/>
    </xf>
    <xf numFmtId="0" fontId="22" fillId="2" borderId="16" xfId="1" applyFont="1" applyFill="1" applyBorder="1" applyAlignment="1">
      <alignment horizontal="center" vertical="center"/>
    </xf>
    <xf numFmtId="0" fontId="22" fillId="2" borderId="15" xfId="1" applyFont="1" applyFill="1" applyBorder="1" applyAlignment="1">
      <alignment horizontal="center" vertical="center"/>
    </xf>
    <xf numFmtId="0" fontId="22" fillId="2" borderId="18" xfId="1" applyFont="1" applyFill="1" applyBorder="1" applyAlignment="1">
      <alignment horizontal="center" vertical="center"/>
    </xf>
    <xf numFmtId="0" fontId="22" fillId="2" borderId="19" xfId="1" applyFont="1" applyFill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/>
    </xf>
  </cellXfs>
  <cellStyles count="17">
    <cellStyle name="Hyperlink" xfId="2" builtinId="8" hidden="1"/>
    <cellStyle name="Hyperlink" xfId="13" builtinId="8"/>
    <cellStyle name="Neutral" xfId="12" builtinId="28"/>
    <cellStyle name="Normal" xfId="0" builtinId="0"/>
    <cellStyle name="Percent" xfId="11" builtinId="5"/>
    <cellStyle name="一般 10" xfId="3" xr:uid="{00000000-0005-0000-0000-000001000000}"/>
    <cellStyle name="一般 2" xfId="1" xr:uid="{00000000-0005-0000-0000-000002000000}"/>
    <cellStyle name="一般 2 2" xfId="14" xr:uid="{00000000-0005-0000-0000-000003000000}"/>
    <cellStyle name="一般 3" xfId="15" xr:uid="{00000000-0005-0000-0000-000004000000}"/>
    <cellStyle name="一般 4" xfId="16" xr:uid="{00000000-0005-0000-0000-000005000000}"/>
    <cellStyle name="一般 8" xfId="7" xr:uid="{00000000-0005-0000-0000-000006000000}"/>
    <cellStyle name="千分位 2" xfId="8" xr:uid="{00000000-0005-0000-0000-000007000000}"/>
    <cellStyle name="千分位 3" xfId="9" xr:uid="{00000000-0005-0000-0000-000008000000}"/>
    <cellStyle name="常规 4" xfId="4" xr:uid="{00000000-0005-0000-0000-00000C000000}"/>
    <cellStyle name="百分比 2" xfId="10" xr:uid="{00000000-0005-0000-0000-00000B000000}"/>
    <cellStyle name="超連結 2" xfId="5" xr:uid="{00000000-0005-0000-0000-00000F000000}"/>
    <cellStyle name="超連結 3" xfId="6" xr:uid="{00000000-0005-0000-0000-000010000000}"/>
  </cellStyles>
  <dxfs count="51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36"/>
        <scheme val="minor"/>
      </font>
    </dxf>
  </dxfs>
  <tableStyles count="0" defaultTableStyle="TableStyleMedium2" defaultPivotStyle="PivotStyleLight16"/>
  <colors>
    <mruColors>
      <color rgb="FFDAEEF3"/>
      <color rgb="FFDEF1FE"/>
      <color rgb="FFFFFFFF"/>
      <color rgb="FFFFEB9C"/>
      <color rgb="FF88C9D8"/>
      <color rgb="FFE6E6E6"/>
      <color rgb="FFFFFF99"/>
      <color rgb="FFAF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nse\d\0.&#32147;&#29702;\2002&#24180;&#20445;&#20462;&#37096;AOD\2002&#24180;2&#26376;&#20221;\2002.1&#26376;&#24288;&#21209;&#36027;&#299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月維修費用"/>
      <sheetName val="1月call off"/>
      <sheetName val="1月維修費總表"/>
      <sheetName val="1月維修費趨勢圖"/>
      <sheetName val="Sheet1"/>
      <sheetName val="AOD"/>
      <sheetName val="Review Table"/>
      <sheetName val="費用調整後"/>
      <sheetName val="調整前"/>
      <sheetName val="5月保三差異分析"/>
      <sheetName val="1. 費用AOD"/>
      <sheetName val="保三修理"/>
      <sheetName val="保三保養"/>
      <sheetName val="費用IP"/>
      <sheetName val="2. 效率AOD"/>
      <sheetName val="5. 異常AOD"/>
      <sheetName val="5. 異常IP"/>
      <sheetName val="7. 監控"/>
      <sheetName val="K7"/>
      <sheetName val="工時分析"/>
      <sheetName val="在途"/>
      <sheetName val="Bumping EE"/>
      <sheetName val="520_02"/>
      <sheetName val="1.3.1. License "/>
      <sheetName val="1.3.2. 監控電腦數量名稱"/>
      <sheetName val="Quality Index"/>
      <sheetName val="1月call_off"/>
      <sheetName val="Review_Table"/>
      <sheetName val="1__費用AOD"/>
      <sheetName val="2__效率AOD"/>
      <sheetName val="5__異常AOD"/>
      <sheetName val="5__異常IP"/>
      <sheetName val="7__監控"/>
      <sheetName val="Bumping_EE"/>
      <sheetName val="1_3_1__License_"/>
      <sheetName val="1_3_2__監控電腦數量名稱"/>
      <sheetName val="details"/>
      <sheetName val="電"/>
      <sheetName val=" 查檢表"/>
      <sheetName val="0412"/>
    </sheetNames>
    <sheetDataSet>
      <sheetData sheetId="0" refreshError="1">
        <row r="1">
          <cell r="B1" t="str">
            <v>F A C  --- J A N 維 修 費 用</v>
          </cell>
        </row>
        <row r="10">
          <cell r="A10" t="str">
            <v>E15</v>
          </cell>
          <cell r="B10" t="str">
            <v>PR</v>
          </cell>
          <cell r="C10" t="str">
            <v>黃志成</v>
          </cell>
          <cell r="D10">
            <v>37257</v>
          </cell>
          <cell r="E10">
            <v>6108</v>
          </cell>
          <cell r="F10" t="str">
            <v>K2-1F隔間裝修工程</v>
          </cell>
          <cell r="G10" t="str">
            <v>M201070006</v>
          </cell>
          <cell r="H10">
            <v>14500</v>
          </cell>
        </row>
        <row r="11">
          <cell r="B11" t="str">
            <v>PR</v>
          </cell>
          <cell r="C11" t="str">
            <v>劉啟泰</v>
          </cell>
          <cell r="D11">
            <v>37259</v>
          </cell>
          <cell r="E11">
            <v>2100</v>
          </cell>
          <cell r="F11" t="str">
            <v>冷氣口出風馬達</v>
          </cell>
          <cell r="G11" t="str">
            <v>M201070004</v>
          </cell>
          <cell r="H11">
            <v>6600</v>
          </cell>
        </row>
        <row r="12">
          <cell r="B12" t="str">
            <v>PR</v>
          </cell>
          <cell r="C12" t="str">
            <v>黃志成</v>
          </cell>
          <cell r="D12">
            <v>37286</v>
          </cell>
          <cell r="E12">
            <v>6710</v>
          </cell>
          <cell r="F12" t="str">
            <v>K4-1F IQA裝修工程</v>
          </cell>
          <cell r="G12" t="str">
            <v>M202070004</v>
          </cell>
          <cell r="H12">
            <v>80000</v>
          </cell>
        </row>
        <row r="13">
          <cell r="B13" t="str">
            <v>PR</v>
          </cell>
          <cell r="C13" t="str">
            <v>蔡榮輝</v>
          </cell>
          <cell r="D13">
            <v>37267</v>
          </cell>
          <cell r="E13">
            <v>6104</v>
          </cell>
          <cell r="F13" t="str">
            <v>華新麗華 PVC電線</v>
          </cell>
          <cell r="G13" t="str">
            <v>M201180007</v>
          </cell>
          <cell r="H13">
            <v>1640</v>
          </cell>
        </row>
        <row r="14">
          <cell r="A14" t="str">
            <v>管制值</v>
          </cell>
          <cell r="B14">
            <v>90000</v>
          </cell>
          <cell r="D14" t="str">
            <v>小計</v>
          </cell>
          <cell r="E14">
            <v>102740</v>
          </cell>
        </row>
        <row r="15">
          <cell r="A15" t="str">
            <v>E20</v>
          </cell>
          <cell r="B15" t="str">
            <v>Call off</v>
          </cell>
          <cell r="C15" t="str">
            <v>鐘育成</v>
          </cell>
          <cell r="D15">
            <v>37261</v>
          </cell>
          <cell r="E15">
            <v>6104</v>
          </cell>
          <cell r="H15">
            <v>2167</v>
          </cell>
        </row>
        <row r="16">
          <cell r="B16" t="str">
            <v>Call off</v>
          </cell>
          <cell r="C16" t="str">
            <v>陳韋成</v>
          </cell>
          <cell r="D16">
            <v>37261</v>
          </cell>
          <cell r="E16">
            <v>6205</v>
          </cell>
          <cell r="H16">
            <v>2600</v>
          </cell>
        </row>
        <row r="17">
          <cell r="B17" t="str">
            <v>PR</v>
          </cell>
          <cell r="C17" t="str">
            <v>陳信男</v>
          </cell>
          <cell r="D17">
            <v>37263</v>
          </cell>
          <cell r="E17">
            <v>6205</v>
          </cell>
          <cell r="F17" t="str">
            <v>K5-4F後段烤箱電源工程</v>
          </cell>
          <cell r="G17" t="str">
            <v>M201160002</v>
          </cell>
          <cell r="H17">
            <v>85000</v>
          </cell>
        </row>
        <row r="18">
          <cell r="B18" t="str">
            <v>PR</v>
          </cell>
          <cell r="C18" t="str">
            <v>陳信男</v>
          </cell>
          <cell r="D18">
            <v>37263</v>
          </cell>
          <cell r="E18">
            <v>6205</v>
          </cell>
          <cell r="F18" t="str">
            <v>K5-4F後段烤箱抽氣工程</v>
          </cell>
          <cell r="G18" t="str">
            <v>M201160003</v>
          </cell>
          <cell r="H18">
            <v>49000</v>
          </cell>
        </row>
        <row r="19">
          <cell r="B19" t="str">
            <v>PR</v>
          </cell>
          <cell r="C19" t="str">
            <v>陳韋成</v>
          </cell>
          <cell r="D19">
            <v>37264</v>
          </cell>
          <cell r="E19">
            <v>6205</v>
          </cell>
          <cell r="F19" t="str">
            <v xml:space="preserve">PVC電纜 </v>
          </cell>
          <cell r="G19" t="str">
            <v>M201160001</v>
          </cell>
          <cell r="H19">
            <v>7300</v>
          </cell>
        </row>
        <row r="20">
          <cell r="B20" t="str">
            <v>Call off</v>
          </cell>
          <cell r="C20" t="str">
            <v>陳韋成</v>
          </cell>
          <cell r="D20">
            <v>37279</v>
          </cell>
          <cell r="E20">
            <v>6205</v>
          </cell>
          <cell r="H20">
            <v>1500</v>
          </cell>
        </row>
        <row r="21">
          <cell r="B21" t="str">
            <v>PR</v>
          </cell>
          <cell r="C21" t="str">
            <v>鐘育成</v>
          </cell>
          <cell r="D21">
            <v>37265</v>
          </cell>
          <cell r="E21">
            <v>6106</v>
          </cell>
          <cell r="F21" t="str">
            <v>K3-4F前段 PLASMA機台抽氣工程</v>
          </cell>
          <cell r="G21" t="str">
            <v>M201180003</v>
          </cell>
          <cell r="H21">
            <v>10000</v>
          </cell>
        </row>
        <row r="22">
          <cell r="B22" t="str">
            <v>Call off</v>
          </cell>
          <cell r="C22" t="str">
            <v>陳韋成</v>
          </cell>
          <cell r="D22">
            <v>37279</v>
          </cell>
          <cell r="E22">
            <v>6107</v>
          </cell>
          <cell r="H22">
            <v>3360</v>
          </cell>
        </row>
        <row r="23">
          <cell r="B23" t="str">
            <v>call off</v>
          </cell>
          <cell r="C23" t="str">
            <v>陳韋成</v>
          </cell>
          <cell r="D23">
            <v>37286</v>
          </cell>
          <cell r="E23">
            <v>6207</v>
          </cell>
          <cell r="H23">
            <v>5148</v>
          </cell>
        </row>
        <row r="24">
          <cell r="B24" t="str">
            <v>PR</v>
          </cell>
          <cell r="C24" t="str">
            <v>陳韋成</v>
          </cell>
          <cell r="D24">
            <v>37281</v>
          </cell>
          <cell r="E24">
            <v>6207</v>
          </cell>
          <cell r="F24" t="str">
            <v>PVC電纜 5.5*4C</v>
          </cell>
          <cell r="H24">
            <v>3300</v>
          </cell>
        </row>
        <row r="25">
          <cell r="B25" t="str">
            <v>call off</v>
          </cell>
          <cell r="C25" t="str">
            <v>陳韋成</v>
          </cell>
          <cell r="D25">
            <v>37286</v>
          </cell>
          <cell r="E25">
            <v>6109</v>
          </cell>
          <cell r="H25">
            <v>4200</v>
          </cell>
        </row>
        <row r="26">
          <cell r="B26" t="str">
            <v>Call off</v>
          </cell>
          <cell r="C26" t="str">
            <v>陳韋成</v>
          </cell>
          <cell r="D26">
            <v>37279</v>
          </cell>
          <cell r="E26">
            <v>6209</v>
          </cell>
          <cell r="H26">
            <v>3999</v>
          </cell>
        </row>
        <row r="27">
          <cell r="B27" t="str">
            <v>PR</v>
          </cell>
          <cell r="C27" t="str">
            <v>陳韋成</v>
          </cell>
          <cell r="D27">
            <v>37272</v>
          </cell>
          <cell r="E27">
            <v>6209</v>
          </cell>
          <cell r="F27" t="str">
            <v>電纜線 3.5 C*3 C…………..</v>
          </cell>
          <cell r="G27" t="str">
            <v>M201210003</v>
          </cell>
          <cell r="H27">
            <v>18800</v>
          </cell>
        </row>
        <row r="28">
          <cell r="B28" t="str">
            <v>Call off</v>
          </cell>
          <cell r="C28" t="str">
            <v>陳韋成</v>
          </cell>
          <cell r="D28">
            <v>37261</v>
          </cell>
          <cell r="E28">
            <v>6209</v>
          </cell>
          <cell r="H28">
            <v>1990</v>
          </cell>
        </row>
        <row r="29">
          <cell r="B29" t="str">
            <v>Call off</v>
          </cell>
          <cell r="C29" t="str">
            <v>陳韋成</v>
          </cell>
          <cell r="D29">
            <v>37261</v>
          </cell>
          <cell r="E29">
            <v>5200</v>
          </cell>
          <cell r="H29">
            <v>710</v>
          </cell>
        </row>
        <row r="30">
          <cell r="B30" t="str">
            <v>PR</v>
          </cell>
          <cell r="C30" t="str">
            <v>蔡慶隆</v>
          </cell>
          <cell r="D30">
            <v>37281</v>
          </cell>
          <cell r="E30">
            <v>5200</v>
          </cell>
          <cell r="F30" t="str">
            <v>華新麗華5.5m㎡*4C</v>
          </cell>
          <cell r="H30">
            <v>3300</v>
          </cell>
        </row>
        <row r="31">
          <cell r="B31" t="str">
            <v>PR</v>
          </cell>
          <cell r="C31" t="str">
            <v>鐘育成</v>
          </cell>
          <cell r="D31">
            <v>37280</v>
          </cell>
          <cell r="E31">
            <v>5200</v>
          </cell>
          <cell r="F31" t="str">
            <v>K1-1F RD PILOT LINE新增清洗機抽風工程</v>
          </cell>
          <cell r="G31" t="str">
            <v>M202010003</v>
          </cell>
          <cell r="H31">
            <v>7000</v>
          </cell>
        </row>
        <row r="32">
          <cell r="B32" t="str">
            <v>call off</v>
          </cell>
          <cell r="C32" t="str">
            <v>蔡慶隆</v>
          </cell>
          <cell r="D32">
            <v>37281</v>
          </cell>
          <cell r="E32">
            <v>5200</v>
          </cell>
          <cell r="H32">
            <v>849</v>
          </cell>
        </row>
        <row r="33">
          <cell r="B33" t="str">
            <v>PR</v>
          </cell>
          <cell r="C33" t="str">
            <v>陳韋成</v>
          </cell>
          <cell r="D33">
            <v>37272</v>
          </cell>
          <cell r="E33">
            <v>5600</v>
          </cell>
          <cell r="F33" t="str">
            <v>5.5 C*3 C電纜線</v>
          </cell>
          <cell r="G33" t="str">
            <v>M201210002</v>
          </cell>
          <cell r="H33">
            <v>2300</v>
          </cell>
        </row>
        <row r="34">
          <cell r="B34" t="str">
            <v>Call off</v>
          </cell>
          <cell r="C34" t="str">
            <v>陳韋成</v>
          </cell>
          <cell r="D34">
            <v>37279</v>
          </cell>
          <cell r="E34">
            <v>5600</v>
          </cell>
          <cell r="H34">
            <v>1500</v>
          </cell>
        </row>
        <row r="35">
          <cell r="B35" t="str">
            <v>Call off</v>
          </cell>
          <cell r="C35" t="str">
            <v>紀志忠</v>
          </cell>
          <cell r="D35">
            <v>37264</v>
          </cell>
          <cell r="E35">
            <v>6500</v>
          </cell>
          <cell r="H35">
            <v>2700</v>
          </cell>
        </row>
        <row r="36">
          <cell r="B36" t="str">
            <v>PR</v>
          </cell>
          <cell r="C36" t="str">
            <v>伍展逸</v>
          </cell>
          <cell r="D36">
            <v>37270</v>
          </cell>
          <cell r="E36">
            <v>6900</v>
          </cell>
          <cell r="F36" t="str">
            <v>Bumping chase3 PR Coater 機台抽氣配管工程</v>
          </cell>
          <cell r="G36" t="str">
            <v>M201210006</v>
          </cell>
          <cell r="H36">
            <v>7300</v>
          </cell>
        </row>
        <row r="37">
          <cell r="A37" t="str">
            <v>管制值</v>
          </cell>
          <cell r="B37">
            <v>126000</v>
          </cell>
          <cell r="D37" t="str">
            <v>小計</v>
          </cell>
          <cell r="E37">
            <v>224023</v>
          </cell>
        </row>
        <row r="38">
          <cell r="A38" t="str">
            <v>E21</v>
          </cell>
          <cell r="B38" t="str">
            <v>PR</v>
          </cell>
          <cell r="C38" t="str">
            <v>翁恒棋</v>
          </cell>
          <cell r="D38">
            <v>37260</v>
          </cell>
          <cell r="E38">
            <v>4120</v>
          </cell>
          <cell r="F38" t="str">
            <v>K1 地下室工會滲水處理</v>
          </cell>
          <cell r="G38" t="str">
            <v>M201100011</v>
          </cell>
          <cell r="H38">
            <v>12000</v>
          </cell>
        </row>
        <row r="39">
          <cell r="B39" t="str">
            <v>call off</v>
          </cell>
          <cell r="C39" t="str">
            <v>陳韋成</v>
          </cell>
          <cell r="D39">
            <v>37287</v>
          </cell>
          <cell r="E39">
            <v>4120</v>
          </cell>
          <cell r="H39">
            <v>650</v>
          </cell>
        </row>
        <row r="40">
          <cell r="B40" t="str">
            <v>PR</v>
          </cell>
          <cell r="C40" t="str">
            <v>翁恒棋</v>
          </cell>
          <cell r="D40">
            <v>37284</v>
          </cell>
          <cell r="E40">
            <v>6104</v>
          </cell>
          <cell r="F40" t="str">
            <v>K3-2F.3F F/E.A/B 門加裝陽極電鍞工事</v>
          </cell>
          <cell r="G40" t="str">
            <v>M202050010</v>
          </cell>
          <cell r="H40">
            <v>34000</v>
          </cell>
        </row>
        <row r="41">
          <cell r="B41" t="str">
            <v>call off</v>
          </cell>
          <cell r="C41" t="str">
            <v>陳韋成</v>
          </cell>
          <cell r="D41">
            <v>37261</v>
          </cell>
          <cell r="E41">
            <v>6105</v>
          </cell>
          <cell r="H41">
            <v>615</v>
          </cell>
        </row>
        <row r="42">
          <cell r="B42" t="str">
            <v>call off</v>
          </cell>
          <cell r="C42" t="str">
            <v>陳韋成</v>
          </cell>
          <cell r="D42">
            <v>37272</v>
          </cell>
          <cell r="E42">
            <v>6205</v>
          </cell>
          <cell r="H42">
            <v>4200</v>
          </cell>
        </row>
        <row r="43">
          <cell r="B43" t="str">
            <v>PR</v>
          </cell>
          <cell r="C43" t="str">
            <v>黃志成</v>
          </cell>
          <cell r="D43">
            <v>37278</v>
          </cell>
          <cell r="E43">
            <v>6206</v>
          </cell>
          <cell r="F43" t="str">
            <v>K3-4F後段牆面修繕工程</v>
          </cell>
          <cell r="G43" t="str">
            <v>M201280002</v>
          </cell>
          <cell r="H43">
            <v>13000</v>
          </cell>
        </row>
        <row r="44">
          <cell r="B44" t="str">
            <v>PR</v>
          </cell>
          <cell r="C44" t="str">
            <v>黃志成</v>
          </cell>
          <cell r="D44">
            <v>37287</v>
          </cell>
          <cell r="E44">
            <v>6206</v>
          </cell>
          <cell r="F44" t="str">
            <v>K3-1F後段牆鋁修修繕工和</v>
          </cell>
          <cell r="G44" t="str">
            <v>M202050001</v>
          </cell>
          <cell r="H44">
            <v>8140</v>
          </cell>
        </row>
        <row r="45">
          <cell r="B45" t="str">
            <v>PR</v>
          </cell>
          <cell r="C45" t="str">
            <v>李春億</v>
          </cell>
          <cell r="D45">
            <v>37267</v>
          </cell>
          <cell r="E45">
            <v>6207</v>
          </cell>
          <cell r="F45" t="str">
            <v>K5-2F（A214站）ESD接地銅線及地板更新</v>
          </cell>
          <cell r="G45" t="str">
            <v>M201190002</v>
          </cell>
          <cell r="H45">
            <v>48100</v>
          </cell>
        </row>
        <row r="46">
          <cell r="B46" t="str">
            <v>call off</v>
          </cell>
          <cell r="C46" t="str">
            <v>周文豪</v>
          </cell>
          <cell r="D46">
            <v>37270</v>
          </cell>
          <cell r="E46">
            <v>6500</v>
          </cell>
          <cell r="H46">
            <v>1380</v>
          </cell>
        </row>
        <row r="47">
          <cell r="B47" t="str">
            <v>call off</v>
          </cell>
          <cell r="C47" t="str">
            <v>馬清宮</v>
          </cell>
          <cell r="D47">
            <v>37277</v>
          </cell>
          <cell r="E47">
            <v>6500</v>
          </cell>
          <cell r="H47">
            <v>3694</v>
          </cell>
        </row>
        <row r="48">
          <cell r="B48" t="str">
            <v>PR</v>
          </cell>
          <cell r="C48" t="str">
            <v>曾志銘</v>
          </cell>
          <cell r="D48">
            <v>37267</v>
          </cell>
          <cell r="E48" t="str">
            <v>650Q</v>
          </cell>
          <cell r="F48" t="str">
            <v>K3空壓機房防水工程</v>
          </cell>
          <cell r="G48" t="str">
            <v>M201170004</v>
          </cell>
          <cell r="H48">
            <v>18000</v>
          </cell>
        </row>
        <row r="49">
          <cell r="B49" t="str">
            <v>PR</v>
          </cell>
          <cell r="C49" t="str">
            <v>黃志成</v>
          </cell>
          <cell r="D49">
            <v>37278</v>
          </cell>
          <cell r="E49" t="str">
            <v>650X</v>
          </cell>
          <cell r="F49" t="str">
            <v>K5-地下室廢水池隔間工程</v>
          </cell>
          <cell r="G49" t="str">
            <v>M201280001</v>
          </cell>
          <cell r="H49">
            <v>111500</v>
          </cell>
        </row>
        <row r="50">
          <cell r="B50" t="str">
            <v>PR</v>
          </cell>
          <cell r="C50" t="str">
            <v>林國盛</v>
          </cell>
          <cell r="D50">
            <v>37281</v>
          </cell>
          <cell r="E50" t="str">
            <v>650V</v>
          </cell>
          <cell r="F50" t="str">
            <v>K5-東側1F安全門修理</v>
          </cell>
          <cell r="G50" t="str">
            <v>M201300002</v>
          </cell>
          <cell r="H50">
            <v>9600</v>
          </cell>
        </row>
        <row r="51">
          <cell r="A51" t="str">
            <v>管制值</v>
          </cell>
          <cell r="B51">
            <v>276944</v>
          </cell>
          <cell r="D51" t="str">
            <v>小計</v>
          </cell>
          <cell r="E51">
            <v>264879</v>
          </cell>
        </row>
        <row r="52">
          <cell r="A52" t="str">
            <v>E22</v>
          </cell>
          <cell r="B52" t="str">
            <v>PR</v>
          </cell>
          <cell r="C52" t="str">
            <v>蕭家豪</v>
          </cell>
          <cell r="D52">
            <v>37258</v>
          </cell>
          <cell r="E52">
            <v>6500</v>
          </cell>
          <cell r="F52" t="str">
            <v>東亞日光燈管</v>
          </cell>
          <cell r="H52">
            <v>10000</v>
          </cell>
        </row>
        <row r="53">
          <cell r="B53" t="str">
            <v>PR</v>
          </cell>
          <cell r="C53" t="str">
            <v>蕭家豪</v>
          </cell>
          <cell r="D53">
            <v>37257</v>
          </cell>
          <cell r="E53">
            <v>6500</v>
          </cell>
          <cell r="F53" t="str">
            <v>K3-600RT冷卻水塔蝶閥工程</v>
          </cell>
          <cell r="G53" t="str">
            <v>M201070005</v>
          </cell>
          <cell r="H53">
            <v>156000</v>
          </cell>
        </row>
        <row r="54">
          <cell r="B54" t="str">
            <v>PR</v>
          </cell>
          <cell r="C54" t="str">
            <v>李崇銘</v>
          </cell>
          <cell r="D54">
            <v>37274</v>
          </cell>
          <cell r="E54">
            <v>6500</v>
          </cell>
          <cell r="F54" t="str">
            <v>東亞日光燈管 FL40D</v>
          </cell>
          <cell r="G54" t="str">
            <v>M201280007</v>
          </cell>
          <cell r="H54">
            <v>10000</v>
          </cell>
        </row>
        <row r="55">
          <cell r="B55" t="str">
            <v>call off</v>
          </cell>
          <cell r="C55" t="str">
            <v>虞積仁</v>
          </cell>
          <cell r="D55">
            <v>37278</v>
          </cell>
          <cell r="E55">
            <v>6500</v>
          </cell>
          <cell r="H55">
            <v>1336</v>
          </cell>
        </row>
        <row r="56">
          <cell r="B56" t="str">
            <v>PR</v>
          </cell>
          <cell r="C56" t="str">
            <v>郭孟淵</v>
          </cell>
          <cell r="D56">
            <v>37287</v>
          </cell>
          <cell r="E56">
            <v>6500</v>
          </cell>
          <cell r="F56" t="str">
            <v>K2-P8機台排放污水池抽水管路修繕工程</v>
          </cell>
          <cell r="G56" t="str">
            <v>M202050005</v>
          </cell>
          <cell r="H56">
            <v>60000</v>
          </cell>
        </row>
        <row r="57">
          <cell r="B57" t="str">
            <v>PR</v>
          </cell>
          <cell r="C57" t="str">
            <v>郭孟淵</v>
          </cell>
          <cell r="D57">
            <v>37287</v>
          </cell>
          <cell r="E57">
            <v>6500</v>
          </cell>
          <cell r="F57" t="str">
            <v>K2化糞池污水泵浦更換新品</v>
          </cell>
          <cell r="G57" t="str">
            <v>M202050006</v>
          </cell>
          <cell r="H57">
            <v>16000</v>
          </cell>
        </row>
        <row r="58">
          <cell r="B58" t="str">
            <v>PR</v>
          </cell>
          <cell r="C58" t="str">
            <v>陳韋成</v>
          </cell>
          <cell r="D58">
            <v>37286</v>
          </cell>
          <cell r="E58" t="str">
            <v>650V</v>
          </cell>
          <cell r="F58" t="str">
            <v>日光燈管 40W.20W</v>
          </cell>
          <cell r="G58" t="str">
            <v>M202050012</v>
          </cell>
          <cell r="H58">
            <v>6700</v>
          </cell>
        </row>
        <row r="59">
          <cell r="B59" t="str">
            <v>call off</v>
          </cell>
          <cell r="C59" t="str">
            <v>蔡慶隆</v>
          </cell>
          <cell r="D59">
            <v>37286</v>
          </cell>
          <cell r="E59">
            <v>6104</v>
          </cell>
          <cell r="H59">
            <v>1565</v>
          </cell>
        </row>
        <row r="60">
          <cell r="B60" t="str">
            <v>PR</v>
          </cell>
          <cell r="C60" t="str">
            <v>蔡榮輝</v>
          </cell>
          <cell r="D60">
            <v>37263</v>
          </cell>
          <cell r="E60">
            <v>6204</v>
          </cell>
          <cell r="F60" t="str">
            <v>K3-2F電鍍區加凡爾工程</v>
          </cell>
          <cell r="G60" t="str">
            <v>M201110002</v>
          </cell>
          <cell r="H60">
            <v>5000</v>
          </cell>
        </row>
        <row r="61">
          <cell r="B61" t="str">
            <v>call off</v>
          </cell>
          <cell r="C61" t="str">
            <v>郭孟淵</v>
          </cell>
          <cell r="D61">
            <v>37266</v>
          </cell>
          <cell r="E61">
            <v>4120</v>
          </cell>
          <cell r="H61">
            <v>9700</v>
          </cell>
        </row>
        <row r="62">
          <cell r="B62" t="str">
            <v>PR</v>
          </cell>
          <cell r="C62" t="str">
            <v>郭孟淵</v>
          </cell>
          <cell r="D62">
            <v>37271</v>
          </cell>
          <cell r="E62">
            <v>4140</v>
          </cell>
          <cell r="F62" t="str">
            <v>K3-1F電鍍區供應自來水DI水管路配管施工</v>
          </cell>
          <cell r="G62" t="str">
            <v>M202050016</v>
          </cell>
          <cell r="H62">
            <v>92000</v>
          </cell>
        </row>
        <row r="63">
          <cell r="B63" t="str">
            <v>PR</v>
          </cell>
          <cell r="C63" t="str">
            <v>陳韋成</v>
          </cell>
          <cell r="D63">
            <v>37286</v>
          </cell>
          <cell r="E63">
            <v>6109</v>
          </cell>
          <cell r="F63" t="str">
            <v>三波長太陽種燈具</v>
          </cell>
          <cell r="G63" t="str">
            <v>M202160002</v>
          </cell>
          <cell r="H63">
            <v>7400</v>
          </cell>
        </row>
        <row r="64">
          <cell r="B64" t="str">
            <v>PR</v>
          </cell>
          <cell r="C64" t="str">
            <v>伍展逸</v>
          </cell>
          <cell r="D64">
            <v>37265</v>
          </cell>
          <cell r="E64">
            <v>6900</v>
          </cell>
          <cell r="F64" t="str">
            <v>K5 Bumping白色日光燈  型號：FL 40D/38C</v>
          </cell>
          <cell r="G64" t="str">
            <v>M202050007</v>
          </cell>
          <cell r="H64">
            <v>2500</v>
          </cell>
        </row>
        <row r="65">
          <cell r="A65" t="str">
            <v>管制值</v>
          </cell>
          <cell r="B65">
            <v>132100</v>
          </cell>
          <cell r="D65" t="str">
            <v>小計</v>
          </cell>
          <cell r="E65">
            <v>378201</v>
          </cell>
        </row>
        <row r="66">
          <cell r="A66" t="str">
            <v>E23</v>
          </cell>
          <cell r="B66" t="str">
            <v>PR</v>
          </cell>
          <cell r="C66" t="str">
            <v>林國盛</v>
          </cell>
          <cell r="D66">
            <v>37257</v>
          </cell>
          <cell r="E66" t="str">
            <v>650V</v>
          </cell>
          <cell r="F66" t="str">
            <v>K5-電梯車廂鋼板修理</v>
          </cell>
          <cell r="G66" t="str">
            <v>M201110001</v>
          </cell>
          <cell r="H66">
            <v>43000</v>
          </cell>
        </row>
        <row r="67">
          <cell r="B67" t="str">
            <v>PR</v>
          </cell>
          <cell r="C67" t="str">
            <v>林國盛</v>
          </cell>
          <cell r="D67">
            <v>37270</v>
          </cell>
          <cell r="E67" t="str">
            <v>650V</v>
          </cell>
          <cell r="F67" t="str">
            <v>K5-C1電梯故障檢修</v>
          </cell>
          <cell r="G67" t="str">
            <v>M201190001</v>
          </cell>
          <cell r="H67">
            <v>29900</v>
          </cell>
        </row>
        <row r="68">
          <cell r="B68" t="str">
            <v>call off</v>
          </cell>
          <cell r="C68" t="str">
            <v>蔡啟仁</v>
          </cell>
          <cell r="D68">
            <v>37273</v>
          </cell>
          <cell r="E68" t="str">
            <v>650V</v>
          </cell>
          <cell r="F68" t="str">
            <v>RO濾心組</v>
          </cell>
          <cell r="H68">
            <v>4400</v>
          </cell>
        </row>
        <row r="69">
          <cell r="B69" t="str">
            <v>PR</v>
          </cell>
          <cell r="C69" t="str">
            <v>郭孟淵</v>
          </cell>
          <cell r="D69">
            <v>37270</v>
          </cell>
          <cell r="E69">
            <v>6500</v>
          </cell>
          <cell r="F69" t="str">
            <v>桌上型電話機、電腦用插線刀</v>
          </cell>
          <cell r="G69" t="str">
            <v>M201180008</v>
          </cell>
          <cell r="H69">
            <v>16800</v>
          </cell>
        </row>
        <row r="70">
          <cell r="B70" t="str">
            <v>PR</v>
          </cell>
          <cell r="C70" t="str">
            <v>張家祥</v>
          </cell>
          <cell r="D70">
            <v>37273</v>
          </cell>
          <cell r="E70">
            <v>6500</v>
          </cell>
          <cell r="F70" t="str">
            <v>K6/K8廣播及監控系統定維保養合約</v>
          </cell>
          <cell r="G70" t="str">
            <v>M201210004</v>
          </cell>
          <cell r="H70">
            <v>20000</v>
          </cell>
        </row>
        <row r="71">
          <cell r="B71" t="str">
            <v>call off</v>
          </cell>
          <cell r="C71" t="str">
            <v>葉書宏</v>
          </cell>
          <cell r="D71">
            <v>37274</v>
          </cell>
          <cell r="E71">
            <v>6500</v>
          </cell>
          <cell r="H71">
            <v>780</v>
          </cell>
        </row>
        <row r="72">
          <cell r="B72" t="str">
            <v>PR</v>
          </cell>
          <cell r="C72" t="str">
            <v>施文洲</v>
          </cell>
          <cell r="D72">
            <v>37278</v>
          </cell>
          <cell r="E72">
            <v>6500</v>
          </cell>
          <cell r="F72" t="str">
            <v>速博長途電話系統申請</v>
          </cell>
          <cell r="G72" t="str">
            <v>M201280005</v>
          </cell>
          <cell r="H72">
            <v>40000</v>
          </cell>
        </row>
        <row r="73">
          <cell r="B73" t="str">
            <v>PR</v>
          </cell>
          <cell r="C73" t="str">
            <v>袁常浩</v>
          </cell>
          <cell r="D73">
            <v>37280</v>
          </cell>
          <cell r="E73">
            <v>6500</v>
          </cell>
          <cell r="F73" t="str">
            <v>DOWMR-3核子級樹</v>
          </cell>
          <cell r="G73" t="str">
            <v>M201300003</v>
          </cell>
          <cell r="H73">
            <v>144000</v>
          </cell>
        </row>
        <row r="74">
          <cell r="B74" t="str">
            <v>PR</v>
          </cell>
          <cell r="C74" t="str">
            <v>蔡啟仁</v>
          </cell>
          <cell r="D74">
            <v>37280</v>
          </cell>
          <cell r="E74">
            <v>6500</v>
          </cell>
          <cell r="F74" t="str">
            <v>飲水機水質菌數檢驗</v>
          </cell>
          <cell r="G74" t="str">
            <v>M201310003</v>
          </cell>
          <cell r="H74">
            <v>20960</v>
          </cell>
        </row>
        <row r="75">
          <cell r="B75" t="str">
            <v>PR</v>
          </cell>
          <cell r="C75" t="str">
            <v>劉啟泰</v>
          </cell>
          <cell r="D75">
            <v>37259</v>
          </cell>
          <cell r="E75">
            <v>6400</v>
          </cell>
          <cell r="F75" t="str">
            <v>電話內線卡</v>
          </cell>
          <cell r="H75">
            <v>16000</v>
          </cell>
        </row>
        <row r="76">
          <cell r="B76" t="str">
            <v>PR</v>
          </cell>
          <cell r="C76" t="str">
            <v>蔡榮輝</v>
          </cell>
          <cell r="D76">
            <v>37257</v>
          </cell>
          <cell r="E76" t="str">
            <v>650Q</v>
          </cell>
          <cell r="F76" t="str">
            <v>K3-1F～4F前段廣播工程</v>
          </cell>
          <cell r="H76">
            <v>220000</v>
          </cell>
        </row>
        <row r="77">
          <cell r="B77" t="str">
            <v>PR</v>
          </cell>
          <cell r="C77" t="str">
            <v>劉啟泰</v>
          </cell>
          <cell r="D77">
            <v>37277</v>
          </cell>
          <cell r="E77">
            <v>6101</v>
          </cell>
          <cell r="F77" t="str">
            <v>CT-4電池充電器 ＃1115</v>
          </cell>
          <cell r="G77" t="str">
            <v>M201240003</v>
          </cell>
          <cell r="H77">
            <v>2250</v>
          </cell>
        </row>
        <row r="78">
          <cell r="B78" t="str">
            <v>call off</v>
          </cell>
          <cell r="C78" t="str">
            <v xml:space="preserve">翁恒棋 </v>
          </cell>
          <cell r="D78">
            <v>37260</v>
          </cell>
          <cell r="E78">
            <v>6201</v>
          </cell>
          <cell r="F78" t="str">
            <v>RO膜.UV燈組</v>
          </cell>
          <cell r="H78">
            <v>50400</v>
          </cell>
        </row>
        <row r="79">
          <cell r="B79" t="str">
            <v>call off</v>
          </cell>
          <cell r="C79" t="str">
            <v>陳韋成</v>
          </cell>
          <cell r="D79">
            <v>37261</v>
          </cell>
          <cell r="E79">
            <v>6105</v>
          </cell>
          <cell r="H79">
            <v>910</v>
          </cell>
        </row>
        <row r="80">
          <cell r="B80" t="str">
            <v>call off</v>
          </cell>
          <cell r="C80" t="str">
            <v>蔡啟仁</v>
          </cell>
          <cell r="D80">
            <v>37273</v>
          </cell>
          <cell r="E80">
            <v>6205</v>
          </cell>
          <cell r="F80" t="str">
            <v>RO濾心組</v>
          </cell>
          <cell r="H80">
            <v>15800</v>
          </cell>
        </row>
        <row r="81">
          <cell r="B81" t="str">
            <v>call off</v>
          </cell>
          <cell r="C81" t="str">
            <v>蔡榮輝</v>
          </cell>
          <cell r="D81">
            <v>37264</v>
          </cell>
          <cell r="E81">
            <v>6000</v>
          </cell>
          <cell r="H81">
            <v>2000</v>
          </cell>
        </row>
        <row r="82">
          <cell r="B82" t="str">
            <v>PR</v>
          </cell>
          <cell r="C82" t="str">
            <v>劉啟泰</v>
          </cell>
          <cell r="D82">
            <v>37279</v>
          </cell>
          <cell r="E82">
            <v>4600</v>
          </cell>
          <cell r="F82" t="str">
            <v>CT-4電池充電器 ＃3945</v>
          </cell>
          <cell r="G82" t="str">
            <v>M202020002</v>
          </cell>
          <cell r="H82">
            <v>2250</v>
          </cell>
        </row>
        <row r="83">
          <cell r="B83" t="str">
            <v>call off</v>
          </cell>
          <cell r="C83" t="str">
            <v>蔡啟仁</v>
          </cell>
          <cell r="D83">
            <v>37273</v>
          </cell>
          <cell r="E83">
            <v>6209</v>
          </cell>
          <cell r="F83" t="str">
            <v>RO濾心組</v>
          </cell>
          <cell r="H83">
            <v>14400</v>
          </cell>
        </row>
        <row r="84">
          <cell r="B84" t="str">
            <v>call off</v>
          </cell>
          <cell r="C84" t="str">
            <v>蔡啟仁</v>
          </cell>
          <cell r="D84">
            <v>37273</v>
          </cell>
          <cell r="E84">
            <v>6109</v>
          </cell>
          <cell r="F84" t="str">
            <v>RO濾心組</v>
          </cell>
          <cell r="H84">
            <v>8800</v>
          </cell>
        </row>
        <row r="85">
          <cell r="B85" t="str">
            <v>call off</v>
          </cell>
          <cell r="C85" t="str">
            <v>翁恒棋</v>
          </cell>
          <cell r="D85">
            <v>37287</v>
          </cell>
          <cell r="E85">
            <v>6700</v>
          </cell>
          <cell r="H85">
            <v>16800</v>
          </cell>
        </row>
        <row r="86">
          <cell r="B86" t="str">
            <v>call off</v>
          </cell>
          <cell r="C86" t="str">
            <v>翁恒棋</v>
          </cell>
          <cell r="D86">
            <v>37287</v>
          </cell>
          <cell r="E86">
            <v>6103</v>
          </cell>
          <cell r="H86">
            <v>25200</v>
          </cell>
        </row>
        <row r="87">
          <cell r="B87" t="str">
            <v>PR</v>
          </cell>
          <cell r="C87" t="str">
            <v>劉啟泰</v>
          </cell>
          <cell r="D87">
            <v>37277</v>
          </cell>
          <cell r="E87">
            <v>5200</v>
          </cell>
          <cell r="F87" t="str">
            <v>電話機</v>
          </cell>
          <cell r="G87" t="str">
            <v>M201280010</v>
          </cell>
          <cell r="H87">
            <v>2500</v>
          </cell>
        </row>
        <row r="88">
          <cell r="A88" t="str">
            <v>管制值</v>
          </cell>
          <cell r="B88">
            <v>517760</v>
          </cell>
          <cell r="D88" t="str">
            <v>小計</v>
          </cell>
          <cell r="E88">
            <v>697150</v>
          </cell>
        </row>
        <row r="89">
          <cell r="A89" t="str">
            <v>E24</v>
          </cell>
          <cell r="B89" t="str">
            <v>PR</v>
          </cell>
          <cell r="C89" t="str">
            <v>伍展逸</v>
          </cell>
          <cell r="D89">
            <v>37258</v>
          </cell>
          <cell r="E89">
            <v>6900</v>
          </cell>
          <cell r="F89" t="str">
            <v>K5-Bumping重流爐排氣伸縮管</v>
          </cell>
          <cell r="G89" t="str">
            <v>M201100007</v>
          </cell>
          <cell r="H89">
            <v>9200</v>
          </cell>
        </row>
        <row r="90">
          <cell r="B90" t="str">
            <v>PR</v>
          </cell>
          <cell r="C90" t="str">
            <v>黃士峰</v>
          </cell>
          <cell r="D90">
            <v>37257</v>
          </cell>
          <cell r="E90">
            <v>6500</v>
          </cell>
          <cell r="G90" t="str">
            <v>M201050004</v>
          </cell>
          <cell r="H90">
            <v>7200</v>
          </cell>
        </row>
        <row r="91">
          <cell r="B91" t="str">
            <v>PR</v>
          </cell>
          <cell r="C91" t="str">
            <v>蕭家豪</v>
          </cell>
          <cell r="D91">
            <v>37260</v>
          </cell>
          <cell r="E91">
            <v>6500</v>
          </cell>
          <cell r="F91" t="str">
            <v>P6-2  2＃2冷卻水塔散熱風車馬達</v>
          </cell>
          <cell r="G91" t="str">
            <v>M201100004</v>
          </cell>
          <cell r="H91">
            <v>22400</v>
          </cell>
        </row>
        <row r="92">
          <cell r="B92" t="str">
            <v>call off</v>
          </cell>
          <cell r="C92" t="str">
            <v>蔡榮輝</v>
          </cell>
          <cell r="D92">
            <v>37264</v>
          </cell>
          <cell r="E92">
            <v>6500</v>
          </cell>
          <cell r="H92">
            <v>65</v>
          </cell>
        </row>
        <row r="93">
          <cell r="B93" t="str">
            <v>PR</v>
          </cell>
          <cell r="C93" t="str">
            <v>嚴賜盛</v>
          </cell>
          <cell r="D93">
            <v>37264</v>
          </cell>
          <cell r="E93">
            <v>6500</v>
          </cell>
          <cell r="F93" t="str">
            <v>理研輔助電驛</v>
          </cell>
          <cell r="G93" t="str">
            <v>M201100009</v>
          </cell>
          <cell r="H93">
            <v>925</v>
          </cell>
        </row>
        <row r="94">
          <cell r="B94" t="str">
            <v>PR</v>
          </cell>
          <cell r="C94" t="str">
            <v>紀志忠</v>
          </cell>
          <cell r="D94">
            <v>37264</v>
          </cell>
          <cell r="E94">
            <v>6500</v>
          </cell>
          <cell r="F94" t="str">
            <v>空氣霧化噴嘴</v>
          </cell>
          <cell r="G94" t="str">
            <v>M201100008</v>
          </cell>
          <cell r="H94">
            <v>18400</v>
          </cell>
        </row>
        <row r="95">
          <cell r="B95" t="str">
            <v>PR</v>
          </cell>
          <cell r="C95" t="str">
            <v>周文豪</v>
          </cell>
          <cell r="D95">
            <v>37268</v>
          </cell>
          <cell r="E95">
            <v>6500</v>
          </cell>
          <cell r="F95" t="str">
            <v>自動排氣閥尺寸-3/4〞</v>
          </cell>
          <cell r="G95" t="str">
            <v>M201180006</v>
          </cell>
          <cell r="H95">
            <v>4020</v>
          </cell>
        </row>
        <row r="96">
          <cell r="B96" t="str">
            <v>PR</v>
          </cell>
          <cell r="C96" t="str">
            <v>張光明</v>
          </cell>
          <cell r="D96">
            <v>37271</v>
          </cell>
          <cell r="E96">
            <v>6500</v>
          </cell>
          <cell r="F96" t="str">
            <v>K5-純水機旁冷氣機修復</v>
          </cell>
          <cell r="G96" t="str">
            <v>M201180005</v>
          </cell>
          <cell r="H96">
            <v>13800</v>
          </cell>
        </row>
        <row r="97">
          <cell r="B97" t="str">
            <v>call off</v>
          </cell>
          <cell r="C97" t="str">
            <v>楊明龍</v>
          </cell>
          <cell r="D97">
            <v>37271</v>
          </cell>
          <cell r="E97">
            <v>6500</v>
          </cell>
          <cell r="F97" t="str">
            <v xml:space="preserve"> </v>
          </cell>
          <cell r="H97">
            <v>220</v>
          </cell>
        </row>
        <row r="98">
          <cell r="B98" t="str">
            <v>call off</v>
          </cell>
          <cell r="C98" t="str">
            <v>楊明龍</v>
          </cell>
          <cell r="D98">
            <v>37270</v>
          </cell>
          <cell r="E98">
            <v>6500</v>
          </cell>
          <cell r="H98">
            <v>960</v>
          </cell>
        </row>
        <row r="99">
          <cell r="B99" t="str">
            <v>call off</v>
          </cell>
          <cell r="C99" t="str">
            <v>楊明龍</v>
          </cell>
          <cell r="D99">
            <v>37273</v>
          </cell>
          <cell r="E99">
            <v>6500</v>
          </cell>
          <cell r="H99">
            <v>2400</v>
          </cell>
        </row>
        <row r="100">
          <cell r="B100" t="str">
            <v>PR</v>
          </cell>
          <cell r="C100" t="str">
            <v xml:space="preserve">陳俊男 </v>
          </cell>
          <cell r="D100">
            <v>37274</v>
          </cell>
          <cell r="E100">
            <v>6500</v>
          </cell>
          <cell r="F100" t="str">
            <v>真空幫浦、真空吸引杯</v>
          </cell>
          <cell r="G100" t="str">
            <v>M201230001</v>
          </cell>
          <cell r="H100">
            <v>14000</v>
          </cell>
        </row>
        <row r="101">
          <cell r="B101" t="str">
            <v>call off</v>
          </cell>
          <cell r="C101" t="str">
            <v>蔡慶隆</v>
          </cell>
          <cell r="D101">
            <v>37274</v>
          </cell>
          <cell r="E101">
            <v>6500</v>
          </cell>
          <cell r="H101">
            <v>8460</v>
          </cell>
        </row>
        <row r="102">
          <cell r="B102" t="str">
            <v>PR</v>
          </cell>
          <cell r="C102" t="str">
            <v>翁恒棋</v>
          </cell>
          <cell r="D102">
            <v>37273</v>
          </cell>
          <cell r="E102">
            <v>6500</v>
          </cell>
          <cell r="F102" t="str">
            <v>K1-1＃冷卻風扇馬達損壞請購（1/2HP 6P馬達）</v>
          </cell>
          <cell r="G102" t="str">
            <v>M201280011</v>
          </cell>
          <cell r="H102">
            <v>6500</v>
          </cell>
        </row>
        <row r="103">
          <cell r="B103" t="str">
            <v>PR</v>
          </cell>
          <cell r="C103" t="str">
            <v>蔡慶隆</v>
          </cell>
          <cell r="D103">
            <v>37274</v>
          </cell>
          <cell r="E103">
            <v>6500</v>
          </cell>
          <cell r="F103" t="str">
            <v>K3.K4冰水機藥洗口改善工程</v>
          </cell>
          <cell r="G103" t="str">
            <v>M201280008</v>
          </cell>
          <cell r="H103">
            <v>30000</v>
          </cell>
        </row>
        <row r="104">
          <cell r="B104" t="str">
            <v>PR</v>
          </cell>
          <cell r="C104" t="str">
            <v>黃士峰</v>
          </cell>
          <cell r="D104">
            <v>37284</v>
          </cell>
          <cell r="E104">
            <v>6500</v>
          </cell>
          <cell r="F104" t="str">
            <v>馬達軸封更換</v>
          </cell>
          <cell r="G104" t="str">
            <v>M201310002</v>
          </cell>
          <cell r="H104">
            <v>30000</v>
          </cell>
        </row>
        <row r="105">
          <cell r="B105" t="str">
            <v>PR</v>
          </cell>
          <cell r="C105" t="str">
            <v>翁恒棋</v>
          </cell>
          <cell r="D105">
            <v>37284</v>
          </cell>
          <cell r="E105">
            <v>6500</v>
          </cell>
          <cell r="F105" t="str">
            <v>600RT冷卻水塔灑水頭  K3-P6-2-2 ＃</v>
          </cell>
          <cell r="G105" t="str">
            <v>M202010001</v>
          </cell>
          <cell r="H105">
            <v>28000</v>
          </cell>
        </row>
        <row r="106">
          <cell r="B106" t="str">
            <v>PR</v>
          </cell>
          <cell r="C106" t="str">
            <v>劉啟泰</v>
          </cell>
          <cell r="D106">
            <v>37286</v>
          </cell>
          <cell r="E106">
            <v>6500</v>
          </cell>
          <cell r="F106" t="str">
            <v>濕度控制器/ H615A</v>
          </cell>
          <cell r="G106" t="str">
            <v>M202020003</v>
          </cell>
          <cell r="H106">
            <v>10925</v>
          </cell>
        </row>
        <row r="107">
          <cell r="B107" t="str">
            <v>call off</v>
          </cell>
          <cell r="C107" t="str">
            <v>翁恒棋</v>
          </cell>
          <cell r="D107">
            <v>37287</v>
          </cell>
          <cell r="E107">
            <v>6500</v>
          </cell>
          <cell r="H107">
            <v>9186</v>
          </cell>
        </row>
        <row r="108">
          <cell r="B108" t="str">
            <v>call off</v>
          </cell>
          <cell r="C108" t="str">
            <v>蔡慶隆</v>
          </cell>
          <cell r="D108">
            <v>37286</v>
          </cell>
          <cell r="E108">
            <v>6500</v>
          </cell>
          <cell r="H108">
            <v>7170</v>
          </cell>
        </row>
        <row r="109">
          <cell r="B109" t="str">
            <v>call off</v>
          </cell>
          <cell r="C109" t="str">
            <v>蔡慶隆</v>
          </cell>
          <cell r="D109">
            <v>37286</v>
          </cell>
          <cell r="E109">
            <v>6500</v>
          </cell>
          <cell r="H109">
            <v>5800</v>
          </cell>
        </row>
        <row r="110">
          <cell r="B110" t="str">
            <v>PR</v>
          </cell>
          <cell r="C110" t="str">
            <v>蔡慶隆</v>
          </cell>
          <cell r="D110">
            <v>37286</v>
          </cell>
          <cell r="E110">
            <v>6500</v>
          </cell>
          <cell r="F110" t="str">
            <v>25HP馬達避震器 UM202</v>
          </cell>
          <cell r="G110" t="str">
            <v>M202050013</v>
          </cell>
          <cell r="H110">
            <v>9240</v>
          </cell>
        </row>
        <row r="111">
          <cell r="B111" t="str">
            <v>PR</v>
          </cell>
          <cell r="C111" t="str">
            <v>戴文清</v>
          </cell>
          <cell r="D111">
            <v>37271</v>
          </cell>
          <cell r="E111" t="str">
            <v>650V</v>
          </cell>
          <cell r="F111" t="str">
            <v>逆止閥 9061</v>
          </cell>
          <cell r="G111" t="str">
            <v>M201210007</v>
          </cell>
          <cell r="H111">
            <v>1500</v>
          </cell>
        </row>
        <row r="112">
          <cell r="B112" t="str">
            <v>PR</v>
          </cell>
          <cell r="C112" t="str">
            <v>陳信男</v>
          </cell>
          <cell r="D112">
            <v>37263</v>
          </cell>
          <cell r="E112" t="str">
            <v>650V</v>
          </cell>
          <cell r="F112" t="str">
            <v>K5 Bumping冰水機感溫器及工資</v>
          </cell>
          <cell r="G112" t="str">
            <v>M201100005</v>
          </cell>
          <cell r="H112">
            <v>11700</v>
          </cell>
        </row>
        <row r="113">
          <cell r="B113" t="str">
            <v>call off</v>
          </cell>
          <cell r="C113" t="str">
            <v>陳韋成</v>
          </cell>
          <cell r="D113">
            <v>37261</v>
          </cell>
          <cell r="E113" t="str">
            <v>650V</v>
          </cell>
          <cell r="H113">
            <v>7372</v>
          </cell>
        </row>
        <row r="114">
          <cell r="B114" t="str">
            <v>PR</v>
          </cell>
          <cell r="C114" t="str">
            <v>陳坤村</v>
          </cell>
          <cell r="D114">
            <v>37280</v>
          </cell>
          <cell r="E114" t="str">
            <v>650v</v>
          </cell>
          <cell r="F114" t="str">
            <v>K5-9F空調箱SCR改善工程</v>
          </cell>
          <cell r="G114" t="str">
            <v>M201290005</v>
          </cell>
          <cell r="H114">
            <v>28400</v>
          </cell>
        </row>
        <row r="115">
          <cell r="B115" t="str">
            <v>PR</v>
          </cell>
          <cell r="C115" t="str">
            <v>陳韋成</v>
          </cell>
          <cell r="D115">
            <v>37280</v>
          </cell>
          <cell r="E115" t="str">
            <v>650v</v>
          </cell>
          <cell r="F115" t="str">
            <v>Y-Δ Relay 30sec 220v TRD-N</v>
          </cell>
          <cell r="G115" t="str">
            <v>M201290004</v>
          </cell>
          <cell r="H115">
            <v>1320</v>
          </cell>
        </row>
        <row r="116">
          <cell r="B116" t="str">
            <v>PR</v>
          </cell>
          <cell r="C116" t="str">
            <v>陳坤煌</v>
          </cell>
          <cell r="D116">
            <v>37287</v>
          </cell>
          <cell r="E116" t="str">
            <v>650V</v>
          </cell>
          <cell r="F116" t="str">
            <v>900RT 冷卻水塔（LRC）7.5HP風扇馬達損壞更換</v>
          </cell>
          <cell r="G116" t="str">
            <v>M202050009</v>
          </cell>
          <cell r="H116">
            <v>27000</v>
          </cell>
        </row>
        <row r="117">
          <cell r="B117" t="str">
            <v>PR</v>
          </cell>
          <cell r="C117" t="str">
            <v>戴文清</v>
          </cell>
          <cell r="D117">
            <v>37287</v>
          </cell>
          <cell r="E117" t="str">
            <v>650V</v>
          </cell>
          <cell r="F117" t="str">
            <v>電子式電壓錶 CSM-321AN</v>
          </cell>
          <cell r="G117" t="str">
            <v>M202050011</v>
          </cell>
          <cell r="H117">
            <v>3600</v>
          </cell>
        </row>
        <row r="118">
          <cell r="B118" t="str">
            <v>PR</v>
          </cell>
          <cell r="C118" t="str">
            <v>廖進雄</v>
          </cell>
          <cell r="D118">
            <v>37283</v>
          </cell>
          <cell r="E118" t="str">
            <v>650V</v>
          </cell>
          <cell r="F118" t="str">
            <v>K5-8F水洗塔軸承更換</v>
          </cell>
          <cell r="G118" t="str">
            <v>M201310004</v>
          </cell>
          <cell r="H118">
            <v>51656</v>
          </cell>
        </row>
        <row r="119">
          <cell r="B119" t="str">
            <v>call off</v>
          </cell>
          <cell r="C119" t="str">
            <v>陳韋成</v>
          </cell>
          <cell r="D119">
            <v>37280</v>
          </cell>
          <cell r="E119" t="str">
            <v>650V</v>
          </cell>
          <cell r="H119">
            <v>611</v>
          </cell>
        </row>
        <row r="120">
          <cell r="B120" t="str">
            <v>PR</v>
          </cell>
          <cell r="C120" t="str">
            <v>嚴賜盛</v>
          </cell>
          <cell r="D120">
            <v>37284</v>
          </cell>
          <cell r="E120" t="str">
            <v>650R</v>
          </cell>
          <cell r="F120" t="str">
            <v>200HP馬達（空壓機）線圈重新纏繞處理</v>
          </cell>
          <cell r="G120" t="str">
            <v>M201310005</v>
          </cell>
          <cell r="H120">
            <v>56000</v>
          </cell>
        </row>
        <row r="121">
          <cell r="B121" t="str">
            <v>PR</v>
          </cell>
          <cell r="C121" t="str">
            <v>陳韋成</v>
          </cell>
          <cell r="D121">
            <v>37264</v>
          </cell>
          <cell r="E121">
            <v>6102</v>
          </cell>
          <cell r="F121" t="str">
            <v>東亞安定器40W*220V</v>
          </cell>
          <cell r="H121">
            <v>18000</v>
          </cell>
        </row>
        <row r="122">
          <cell r="B122" t="str">
            <v>PR</v>
          </cell>
          <cell r="C122" t="str">
            <v>袁常浩</v>
          </cell>
          <cell r="D122">
            <v>37264</v>
          </cell>
          <cell r="E122">
            <v>6710</v>
          </cell>
          <cell r="F122" t="str">
            <v>K4洗銲針室遷至IQA管路工程</v>
          </cell>
          <cell r="H122">
            <v>20000</v>
          </cell>
        </row>
        <row r="123">
          <cell r="B123" t="str">
            <v>PR</v>
          </cell>
          <cell r="C123" t="str">
            <v>陳信男</v>
          </cell>
          <cell r="D123">
            <v>37267</v>
          </cell>
          <cell r="E123">
            <v>6105</v>
          </cell>
          <cell r="F123" t="str">
            <v>K5-5F 烤箱抽氣管路修理</v>
          </cell>
          <cell r="G123" t="str">
            <v>M201180002</v>
          </cell>
          <cell r="H123">
            <v>10750</v>
          </cell>
        </row>
        <row r="124">
          <cell r="B124" t="str">
            <v>PR</v>
          </cell>
          <cell r="C124" t="str">
            <v>黃士峰</v>
          </cell>
          <cell r="D124">
            <v>37271</v>
          </cell>
          <cell r="E124">
            <v>6900</v>
          </cell>
          <cell r="F124" t="str">
            <v>K5 Bumping舊PCW迴水流至BF儲存桶工程</v>
          </cell>
          <cell r="G124" t="str">
            <v>M201280015</v>
          </cell>
        </row>
        <row r="125">
          <cell r="B125" t="str">
            <v>PR</v>
          </cell>
          <cell r="C125" t="str">
            <v>李崇銘</v>
          </cell>
          <cell r="D125">
            <v>37278</v>
          </cell>
          <cell r="E125">
            <v>5200</v>
          </cell>
          <cell r="F125" t="str">
            <v>K6-2F-30RT箱型冷氣檢修工程</v>
          </cell>
          <cell r="G125" t="str">
            <v>M201290001</v>
          </cell>
          <cell r="H125">
            <v>35000</v>
          </cell>
        </row>
        <row r="126">
          <cell r="B126" t="str">
            <v>PR</v>
          </cell>
          <cell r="C126" t="str">
            <v>郭孟淵</v>
          </cell>
          <cell r="D126">
            <v>37279</v>
          </cell>
          <cell r="E126">
            <v>4120</v>
          </cell>
          <cell r="F126" t="str">
            <v>K1-BF廚房管路修改及抽水泵浦更換工程…..</v>
          </cell>
          <cell r="G126" t="str">
            <v>M202020004</v>
          </cell>
          <cell r="H126">
            <v>27600</v>
          </cell>
        </row>
        <row r="127">
          <cell r="B127" t="str">
            <v>call off</v>
          </cell>
          <cell r="C127" t="str">
            <v>鐘育成</v>
          </cell>
          <cell r="D127">
            <v>37285</v>
          </cell>
          <cell r="E127">
            <v>6204</v>
          </cell>
          <cell r="H127">
            <v>3100</v>
          </cell>
        </row>
        <row r="128">
          <cell r="B128" t="str">
            <v>call off</v>
          </cell>
          <cell r="C128" t="str">
            <v>蔡慶隆</v>
          </cell>
          <cell r="D128">
            <v>37281</v>
          </cell>
          <cell r="E128">
            <v>6204</v>
          </cell>
          <cell r="H128">
            <v>150</v>
          </cell>
        </row>
        <row r="129">
          <cell r="A129" t="str">
            <v>管制值</v>
          </cell>
          <cell r="B129">
            <v>579053</v>
          </cell>
          <cell r="D129" t="str">
            <v>小計</v>
          </cell>
          <cell r="E129">
            <v>542630</v>
          </cell>
        </row>
        <row r="130">
          <cell r="A130" t="str">
            <v>E25</v>
          </cell>
          <cell r="B130" t="str">
            <v>Call off</v>
          </cell>
          <cell r="C130" t="str">
            <v>鐘育成</v>
          </cell>
          <cell r="D130">
            <v>37260</v>
          </cell>
          <cell r="E130">
            <v>6500</v>
          </cell>
          <cell r="H130">
            <v>3680</v>
          </cell>
        </row>
        <row r="131">
          <cell r="B131" t="str">
            <v>Call off</v>
          </cell>
          <cell r="C131" t="str">
            <v>翁恒棋</v>
          </cell>
          <cell r="D131">
            <v>37260</v>
          </cell>
          <cell r="E131">
            <v>6500</v>
          </cell>
          <cell r="H131">
            <v>5560</v>
          </cell>
        </row>
        <row r="132">
          <cell r="B132" t="str">
            <v>Call off</v>
          </cell>
          <cell r="C132" t="str">
            <v>紀志忠</v>
          </cell>
          <cell r="D132">
            <v>37261</v>
          </cell>
          <cell r="E132">
            <v>6500</v>
          </cell>
          <cell r="H132">
            <v>9310</v>
          </cell>
        </row>
        <row r="133">
          <cell r="B133" t="str">
            <v>Call off</v>
          </cell>
          <cell r="C133" t="str">
            <v>翁恒棋</v>
          </cell>
          <cell r="D133">
            <v>37264</v>
          </cell>
          <cell r="E133">
            <v>6500</v>
          </cell>
          <cell r="H133">
            <v>2100</v>
          </cell>
        </row>
        <row r="134">
          <cell r="B134" t="str">
            <v>PR</v>
          </cell>
          <cell r="C134" t="str">
            <v>蔡榮輝</v>
          </cell>
          <cell r="D134">
            <v>37264</v>
          </cell>
          <cell r="E134">
            <v>6500</v>
          </cell>
          <cell r="F134" t="str">
            <v>華新麗華 60m㎡*1c</v>
          </cell>
          <cell r="G134" t="str">
            <v>M201100010</v>
          </cell>
          <cell r="H134">
            <v>2010</v>
          </cell>
        </row>
        <row r="135">
          <cell r="B135" t="str">
            <v>call off</v>
          </cell>
          <cell r="C135" t="str">
            <v>翁恒棋</v>
          </cell>
          <cell r="D135">
            <v>37265</v>
          </cell>
          <cell r="E135">
            <v>6500</v>
          </cell>
          <cell r="H135">
            <v>5500</v>
          </cell>
        </row>
        <row r="136">
          <cell r="B136" t="str">
            <v>call off</v>
          </cell>
          <cell r="C136" t="str">
            <v>虞積仁</v>
          </cell>
          <cell r="D136">
            <v>37274</v>
          </cell>
          <cell r="E136">
            <v>6500</v>
          </cell>
          <cell r="F136" t="str">
            <v>濾心、濾袋</v>
          </cell>
          <cell r="H136">
            <v>99280</v>
          </cell>
        </row>
        <row r="137">
          <cell r="B137" t="str">
            <v>PR</v>
          </cell>
          <cell r="C137" t="str">
            <v>蔡慶隆</v>
          </cell>
          <cell r="D137">
            <v>37274</v>
          </cell>
          <cell r="E137">
            <v>6500</v>
          </cell>
          <cell r="F137" t="str">
            <v>除垢劑（晨倍）</v>
          </cell>
          <cell r="G137" t="str">
            <v>M201280009</v>
          </cell>
          <cell r="H137">
            <v>31800</v>
          </cell>
        </row>
        <row r="138">
          <cell r="B138" t="str">
            <v>call off</v>
          </cell>
          <cell r="C138" t="str">
            <v>虞積仁</v>
          </cell>
          <cell r="D138">
            <v>37278</v>
          </cell>
          <cell r="E138">
            <v>6500</v>
          </cell>
          <cell r="H138">
            <v>36260</v>
          </cell>
        </row>
        <row r="139">
          <cell r="B139" t="str">
            <v>PR</v>
          </cell>
          <cell r="C139" t="str">
            <v>陳信男</v>
          </cell>
          <cell r="D139">
            <v>37267</v>
          </cell>
          <cell r="E139" t="str">
            <v>650V</v>
          </cell>
          <cell r="F139" t="str">
            <v>水垢劑</v>
          </cell>
          <cell r="G139" t="str">
            <v>M201170002</v>
          </cell>
          <cell r="H139">
            <v>21200</v>
          </cell>
        </row>
        <row r="140">
          <cell r="B140" t="str">
            <v>PR</v>
          </cell>
          <cell r="C140" t="str">
            <v>戴文清</v>
          </cell>
          <cell r="D140">
            <v>37267</v>
          </cell>
          <cell r="E140" t="str">
            <v>650V</v>
          </cell>
          <cell r="F140" t="str">
            <v>油過濾器</v>
          </cell>
          <cell r="G140" t="str">
            <v>M201170003</v>
          </cell>
          <cell r="H140">
            <v>87074</v>
          </cell>
        </row>
        <row r="141">
          <cell r="B141" t="str">
            <v>PR</v>
          </cell>
          <cell r="C141" t="str">
            <v>陳進源</v>
          </cell>
          <cell r="D141">
            <v>37267</v>
          </cell>
          <cell r="E141" t="str">
            <v>650V</v>
          </cell>
          <cell r="F141" t="str">
            <v>電磁閥KIT250010-337</v>
          </cell>
          <cell r="G141" t="str">
            <v>M201170001</v>
          </cell>
          <cell r="H141">
            <v>20580</v>
          </cell>
        </row>
        <row r="142">
          <cell r="B142" t="str">
            <v>PR</v>
          </cell>
          <cell r="C142" t="str">
            <v>陳進源</v>
          </cell>
          <cell r="D142">
            <v>37272</v>
          </cell>
          <cell r="E142" t="str">
            <v>650V</v>
          </cell>
          <cell r="F142" t="str">
            <v>空氣過濾器250007-838.839</v>
          </cell>
          <cell r="G142" t="str">
            <v>M201230002</v>
          </cell>
          <cell r="H142">
            <v>289478</v>
          </cell>
        </row>
        <row r="143">
          <cell r="B143" t="str">
            <v>call off</v>
          </cell>
          <cell r="C143" t="str">
            <v>陳韋成</v>
          </cell>
          <cell r="D143">
            <v>37261</v>
          </cell>
          <cell r="E143" t="str">
            <v>650V</v>
          </cell>
          <cell r="H143">
            <v>34796</v>
          </cell>
        </row>
        <row r="144">
          <cell r="B144" t="str">
            <v>PR</v>
          </cell>
          <cell r="C144" t="str">
            <v>曾志銘</v>
          </cell>
          <cell r="D144">
            <v>37287</v>
          </cell>
          <cell r="E144" t="str">
            <v>650Q</v>
          </cell>
          <cell r="F144" t="str">
            <v>K3廠200HP空壓機E組年度保養</v>
          </cell>
          <cell r="G144" t="str">
            <v>M202050004</v>
          </cell>
          <cell r="H144">
            <v>90000</v>
          </cell>
        </row>
        <row r="145">
          <cell r="B145" t="str">
            <v>PR</v>
          </cell>
          <cell r="C145" t="str">
            <v>嚴賜盛</v>
          </cell>
          <cell r="D145">
            <v>37278</v>
          </cell>
          <cell r="E145" t="str">
            <v>650R</v>
          </cell>
          <cell r="F145" t="str">
            <v>除垢劑（晨倍）、催化劑</v>
          </cell>
          <cell r="G145" t="str">
            <v>M201280003</v>
          </cell>
          <cell r="H145">
            <v>16600</v>
          </cell>
        </row>
        <row r="146">
          <cell r="B146" t="str">
            <v>Call off</v>
          </cell>
          <cell r="C146" t="str">
            <v>紀志忠</v>
          </cell>
          <cell r="D146">
            <v>37261</v>
          </cell>
          <cell r="E146">
            <v>6008</v>
          </cell>
          <cell r="H146">
            <v>7800</v>
          </cell>
        </row>
        <row r="147">
          <cell r="B147" t="str">
            <v>Call off</v>
          </cell>
          <cell r="C147" t="str">
            <v>紀志忠</v>
          </cell>
          <cell r="D147">
            <v>37261</v>
          </cell>
          <cell r="E147">
            <v>6006</v>
          </cell>
          <cell r="H147">
            <v>11620</v>
          </cell>
        </row>
        <row r="148">
          <cell r="B148" t="str">
            <v>Call off</v>
          </cell>
          <cell r="C148" t="str">
            <v>紀志忠</v>
          </cell>
          <cell r="D148">
            <v>37261</v>
          </cell>
          <cell r="E148">
            <v>6004</v>
          </cell>
          <cell r="H148">
            <v>5690</v>
          </cell>
        </row>
        <row r="149">
          <cell r="B149" t="str">
            <v>Call off</v>
          </cell>
          <cell r="C149" t="str">
            <v>紀志忠</v>
          </cell>
          <cell r="D149">
            <v>37261</v>
          </cell>
          <cell r="E149">
            <v>6003</v>
          </cell>
          <cell r="H149">
            <v>5690</v>
          </cell>
        </row>
        <row r="150">
          <cell r="B150" t="str">
            <v>Call off</v>
          </cell>
          <cell r="C150" t="str">
            <v>紀志忠</v>
          </cell>
          <cell r="D150">
            <v>37261</v>
          </cell>
          <cell r="E150">
            <v>6001</v>
          </cell>
          <cell r="H150">
            <v>9800</v>
          </cell>
        </row>
        <row r="151">
          <cell r="B151" t="str">
            <v>PR</v>
          </cell>
          <cell r="C151" t="str">
            <v>張家祥</v>
          </cell>
          <cell r="D151">
            <v>37287</v>
          </cell>
          <cell r="E151">
            <v>6500</v>
          </cell>
          <cell r="F151" t="str">
            <v>日月光廠區發電機保養保合約（共17部：91.2.1～91.12.31</v>
          </cell>
          <cell r="H151">
            <v>31818</v>
          </cell>
        </row>
        <row r="152">
          <cell r="A152" t="str">
            <v>管制值</v>
          </cell>
          <cell r="B152">
            <v>625865</v>
          </cell>
          <cell r="D152" t="str">
            <v>小計</v>
          </cell>
          <cell r="E152">
            <v>827646</v>
          </cell>
        </row>
        <row r="153">
          <cell r="A153" t="str">
            <v>E27</v>
          </cell>
          <cell r="B153" t="str">
            <v>Call off</v>
          </cell>
          <cell r="C153" t="str">
            <v>楊明龍</v>
          </cell>
          <cell r="D153">
            <v>37263</v>
          </cell>
          <cell r="E153">
            <v>4800</v>
          </cell>
          <cell r="H153">
            <v>4800</v>
          </cell>
        </row>
        <row r="154">
          <cell r="A154" t="str">
            <v>管制值</v>
          </cell>
          <cell r="B154">
            <v>470000</v>
          </cell>
          <cell r="D154" t="str">
            <v>小計</v>
          </cell>
          <cell r="E154">
            <v>4800</v>
          </cell>
        </row>
        <row r="155">
          <cell r="A155" t="str">
            <v>E28</v>
          </cell>
          <cell r="B155" t="str">
            <v>PR</v>
          </cell>
          <cell r="C155" t="str">
            <v>曾志銘</v>
          </cell>
          <cell r="D155">
            <v>37257</v>
          </cell>
          <cell r="E155" t="str">
            <v>650R</v>
          </cell>
          <cell r="F155" t="str">
            <v>K3東側化糞池排放水工程</v>
          </cell>
          <cell r="H155">
            <v>165000</v>
          </cell>
        </row>
        <row r="156">
          <cell r="B156" t="str">
            <v>Call off</v>
          </cell>
          <cell r="C156" t="str">
            <v>陳怡萱</v>
          </cell>
          <cell r="D156">
            <v>37261</v>
          </cell>
          <cell r="E156">
            <v>6500</v>
          </cell>
          <cell r="F156" t="str">
            <v>COD測試劑</v>
          </cell>
          <cell r="H156">
            <v>6000</v>
          </cell>
        </row>
        <row r="157">
          <cell r="B157" t="str">
            <v>Call off</v>
          </cell>
          <cell r="C157" t="str">
            <v>陳怡萱</v>
          </cell>
          <cell r="D157">
            <v>37275</v>
          </cell>
          <cell r="E157">
            <v>6500</v>
          </cell>
          <cell r="H157">
            <v>1427</v>
          </cell>
        </row>
        <row r="158">
          <cell r="A158" t="str">
            <v>管制值</v>
          </cell>
          <cell r="B158">
            <v>39000</v>
          </cell>
          <cell r="D158" t="str">
            <v>小計</v>
          </cell>
          <cell r="E158">
            <v>172427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AF47B6-B3CB-4546-9FC4-02BB13FF374F}" name="範疇1" displayName="範疇1" ref="A1:A6" totalsRowShown="0" headerRowDxfId="50" dataDxfId="49">
  <autoFilter ref="A1:A6" xr:uid="{D7AF47B6-B3CB-4546-9FC4-02BB13FF374F}"/>
  <tableColumns count="1">
    <tableColumn id="1" xr3:uid="{575A71EF-2771-4FDA-B0C4-BB554041FFE0}" name="範疇1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B9B726-6FC4-4254-8207-E55BDF9CC392}" name="類別8" displayName="類別8" ref="J1:J2" totalsRowShown="0" headerRowDxfId="23" dataDxfId="22">
  <autoFilter ref="J1:J2" xr:uid="{F8B9B726-6FC4-4254-8207-E55BDF9CC392}"/>
  <tableColumns count="1">
    <tableColumn id="1" xr3:uid="{621DE199-FFBA-4BFC-B00E-7405F65DC3B5}" name="類別8" dataDxfId="2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EE47E73-A7DA-4085-9AB2-6AC3AF35330E}" name="類別9" displayName="類別9" ref="K1:K2" totalsRowShown="0" headerRowDxfId="20" dataDxfId="19">
  <autoFilter ref="K1:K2" xr:uid="{0EE47E73-A7DA-4085-9AB2-6AC3AF35330E}"/>
  <tableColumns count="1">
    <tableColumn id="1" xr3:uid="{E6114D02-273E-41A0-99EB-FC2A8CF51F1F}" name="類別9" dataDxfId="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B84D5A-88A2-474C-A118-819CF362B25F}" name="類別10" displayName="類別10" ref="L1:L2" totalsRowShown="0" headerRowDxfId="17" dataDxfId="16">
  <autoFilter ref="L1:L2" xr:uid="{23B84D5A-88A2-474C-A118-819CF362B25F}"/>
  <tableColumns count="1">
    <tableColumn id="1" xr3:uid="{F89D54C0-7F1B-4C42-9DF7-C48ED39B1E99}" name="類別10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E81203-F412-4CB7-ABA1-696DAF10D28D}" name="類別11" displayName="類別11" ref="M1:M2" totalsRowShown="0" headerRowDxfId="14" dataDxfId="13">
  <autoFilter ref="M1:M2" xr:uid="{D5E81203-F412-4CB7-ABA1-696DAF10D28D}"/>
  <tableColumns count="1">
    <tableColumn id="1" xr3:uid="{5DAEBB3A-FDF1-41F8-AB26-85E13CA23B1C}" name="類別11" dataDxfId="1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59AFE1E-1FCE-4B4C-AE9F-ACDA9FC8E8FF}" name="類別12" displayName="類別12" ref="N1:N2" totalsRowShown="0" headerRowDxfId="11" dataDxfId="10">
  <autoFilter ref="N1:N2" xr:uid="{859AFE1E-1FCE-4B4C-AE9F-ACDA9FC8E8FF}"/>
  <tableColumns count="1">
    <tableColumn id="1" xr3:uid="{78110ED0-1645-4143-A5DF-1DCBB160E33A}" name="類別12" dataDxf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36F99F-EA8A-4CC7-9088-FF2BE7C2A108}" name="類別13" displayName="類別13" ref="O1:O2" totalsRowShown="0" headerRowDxfId="8" dataDxfId="7">
  <autoFilter ref="O1:O2" xr:uid="{9736F99F-EA8A-4CC7-9088-FF2BE7C2A108}"/>
  <tableColumns count="1">
    <tableColumn id="1" xr3:uid="{D9064BF0-1556-4787-A4F3-123991226BFA}" name="類別13" dataDxfId="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C46931F-779A-4375-B1CC-66FB825E704F}" name="類別14" displayName="類別14" ref="P1:P2" totalsRowShown="0" headerRowDxfId="5" dataDxfId="4">
  <autoFilter ref="P1:P2" xr:uid="{EC46931F-779A-4375-B1CC-66FB825E704F}"/>
  <tableColumns count="1">
    <tableColumn id="1" xr3:uid="{C34AE629-D3BB-4B9C-896F-7DC1F9AC547B}" name="類別14" dataDxfId="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60812F7-D73F-435A-91DD-ADFD4D035FE4}" name="類別15" displayName="類別15" ref="Q1:Q2" totalsRowShown="0" headerRowDxfId="2" dataDxfId="1">
  <autoFilter ref="Q1:Q2" xr:uid="{B60812F7-D73F-435A-91DD-ADFD4D035FE4}"/>
  <tableColumns count="1">
    <tableColumn id="1" xr3:uid="{44C45E59-1669-48D8-92CF-98AB8BC156A7}" name="類別15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41F7DE-929F-4630-8EE3-E2B8CD45F3D3}" name="範疇2" displayName="範疇2" ref="B1:B6" totalsRowShown="0" headerRowDxfId="47" dataDxfId="46">
  <autoFilter ref="B1:B6" xr:uid="{2E41F7DE-929F-4630-8EE3-E2B8CD45F3D3}"/>
  <tableColumns count="1">
    <tableColumn id="1" xr3:uid="{10F49853-7FBC-4A2A-8E01-A271162221E4}" name="範疇2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88F451-CE98-4730-82D6-291ED329A50F}" name="類別1" displayName="類別1" ref="C1:C2" totalsRowShown="0" headerRowDxfId="44" dataDxfId="43">
  <autoFilter ref="C1:C2" xr:uid="{4D88F451-CE98-4730-82D6-291ED329A50F}"/>
  <tableColumns count="1">
    <tableColumn id="1" xr3:uid="{E947F69B-271F-4DC7-9C1B-665C20E4A11F}" name="類別1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A8E828-6597-42E0-93E5-3132AD119FCE}" name="類別2" displayName="類別2" ref="D1:D2" totalsRowShown="0" headerRowDxfId="41" dataDxfId="40">
  <autoFilter ref="D1:D2" xr:uid="{C4A8E828-6597-42E0-93E5-3132AD119FCE}"/>
  <tableColumns count="1">
    <tableColumn id="1" xr3:uid="{27E75DB9-ED8D-40E1-93EC-170A15D38971}" name="類別2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3FA64A-05AD-4AD6-A243-89BDA83AB90C}" name="類別3" displayName="類別3" ref="E1:E2" totalsRowShown="0" headerRowDxfId="38" dataDxfId="37">
  <autoFilter ref="E1:E2" xr:uid="{593FA64A-05AD-4AD6-A243-89BDA83AB90C}"/>
  <tableColumns count="1">
    <tableColumn id="1" xr3:uid="{1AD85892-9430-49A9-B60B-BA8B21D9C69E}" name="類別3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71D14D-C48F-4244-A4F1-9ED2B0859656}" name="類別4" displayName="類別4" ref="F1:F2" totalsRowShown="0" headerRowDxfId="35" dataDxfId="34">
  <autoFilter ref="F1:F2" xr:uid="{CB71D14D-C48F-4244-A4F1-9ED2B0859656}"/>
  <tableColumns count="1">
    <tableColumn id="1" xr3:uid="{AEEAF3D4-8D7F-43AD-A5C5-7C10EF6C991D}" name="類別4" dataDxfId="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D5CEC2-3A30-44B0-BE0B-47296009EE93}" name="類別5" displayName="類別5" ref="G1:G2" totalsRowShown="0" headerRowDxfId="32" dataDxfId="31">
  <autoFilter ref="G1:G2" xr:uid="{29D5CEC2-3A30-44B0-BE0B-47296009EE93}"/>
  <tableColumns count="1">
    <tableColumn id="1" xr3:uid="{2265D6F2-F4D7-496B-BF1D-35B6EF433F42}" name="類別5" dataDxfId="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FDFC75-18C4-4FF4-935C-D5CAB3386A90}" name="類別6" displayName="類別6" ref="H1:H2" totalsRowShown="0" headerRowDxfId="29" dataDxfId="28">
  <autoFilter ref="H1:H2" xr:uid="{87FDFC75-18C4-4FF4-935C-D5CAB3386A90}"/>
  <tableColumns count="1">
    <tableColumn id="1" xr3:uid="{CB2846A3-1633-4A67-9D48-65C349491056}" name="類別6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FAE5BA-BC0A-41F2-A9B3-7B97C7065F6B}" name="類別7" displayName="類別7" ref="I1:I2" totalsRowShown="0" headerRowDxfId="26" dataDxfId="25">
  <autoFilter ref="I1:I2" xr:uid="{88FAE5BA-BC0A-41F2-A9B3-7B97C7065F6B}"/>
  <tableColumns count="1">
    <tableColumn id="1" xr3:uid="{77246367-1D12-4FD4-9133-960AD66E1732}" name="類別7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="70" zoomScaleNormal="70" workbookViewId="0">
      <selection activeCell="B29" sqref="B29"/>
    </sheetView>
  </sheetViews>
  <sheetFormatPr defaultColWidth="8.83203125" defaultRowHeight="15.5"/>
  <cols>
    <col min="1" max="1" width="13.83203125" style="1" customWidth="1"/>
    <col min="2" max="2" width="40.83203125" style="1" customWidth="1"/>
    <col min="3" max="3" width="130.83203125" style="1" customWidth="1"/>
    <col min="4" max="16384" width="8.83203125" style="1"/>
  </cols>
  <sheetData>
    <row r="1" spans="1:6" s="4" customFormat="1" ht="29.25" customHeight="1">
      <c r="A1" s="384" t="s">
        <v>26</v>
      </c>
      <c r="B1" s="385"/>
      <c r="F1" s="5"/>
    </row>
    <row r="2" spans="1:6" s="4" customFormat="1" ht="29.25" customHeight="1">
      <c r="A2" s="386" t="s">
        <v>816</v>
      </c>
      <c r="B2" s="387"/>
      <c r="F2" s="5"/>
    </row>
    <row r="3" spans="1:6" ht="29.25" customHeight="1">
      <c r="A3" s="13" t="s">
        <v>28</v>
      </c>
      <c r="B3" s="13" t="s">
        <v>29</v>
      </c>
      <c r="C3" s="13" t="s">
        <v>30</v>
      </c>
    </row>
    <row r="4" spans="1:6" ht="29.25" customHeight="1">
      <c r="A4" s="11" t="s">
        <v>3</v>
      </c>
      <c r="B4" s="8" t="s">
        <v>2</v>
      </c>
      <c r="C4" s="7" t="s">
        <v>16</v>
      </c>
    </row>
    <row r="5" spans="1:6" ht="29.25" customHeight="1">
      <c r="A5" s="11" t="s">
        <v>4</v>
      </c>
      <c r="B5" s="7" t="s">
        <v>17</v>
      </c>
      <c r="C5" s="8" t="s">
        <v>18</v>
      </c>
    </row>
    <row r="6" spans="1:6" ht="29.25" customHeight="1">
      <c r="A6" s="11" t="s">
        <v>5</v>
      </c>
      <c r="B6" s="7" t="s">
        <v>0</v>
      </c>
      <c r="C6" s="8" t="s">
        <v>19</v>
      </c>
    </row>
    <row r="7" spans="1:6" ht="29.25" customHeight="1">
      <c r="A7" s="11" t="s">
        <v>31</v>
      </c>
      <c r="B7" s="7" t="s">
        <v>1</v>
      </c>
      <c r="C7" s="7" t="s">
        <v>6</v>
      </c>
    </row>
    <row r="8" spans="1:6" ht="29.25" customHeight="1">
      <c r="A8" s="11" t="s">
        <v>32</v>
      </c>
      <c r="B8" s="9" t="s">
        <v>15</v>
      </c>
      <c r="C8" s="8" t="s">
        <v>11</v>
      </c>
    </row>
    <row r="9" spans="1:6" ht="29.25" customHeight="1">
      <c r="A9" s="11" t="s">
        <v>20</v>
      </c>
      <c r="B9" s="7" t="s">
        <v>740</v>
      </c>
      <c r="C9" s="8" t="s">
        <v>24</v>
      </c>
    </row>
    <row r="10" spans="1:6" ht="29.25" customHeight="1">
      <c r="A10" s="11" t="s">
        <v>9</v>
      </c>
      <c r="B10" s="7" t="s">
        <v>10</v>
      </c>
      <c r="C10" s="8" t="s">
        <v>25</v>
      </c>
    </row>
    <row r="11" spans="1:6" ht="29.25" customHeight="1">
      <c r="A11" s="11" t="s">
        <v>33</v>
      </c>
      <c r="B11" s="10" t="s">
        <v>739</v>
      </c>
      <c r="C11" s="6" t="s">
        <v>7</v>
      </c>
    </row>
    <row r="12" spans="1:6" ht="29.25" customHeight="1">
      <c r="A12" s="11" t="s">
        <v>784</v>
      </c>
      <c r="B12" s="8" t="s">
        <v>743</v>
      </c>
      <c r="C12" s="96" t="s">
        <v>741</v>
      </c>
    </row>
    <row r="13" spans="1:6" ht="29.25" customHeight="1">
      <c r="A13" s="11" t="s">
        <v>14</v>
      </c>
      <c r="B13" s="9" t="s">
        <v>683</v>
      </c>
      <c r="C13" s="9" t="s">
        <v>8</v>
      </c>
    </row>
    <row r="14" spans="1:6" ht="29.25" customHeight="1">
      <c r="A14" s="11" t="s">
        <v>12</v>
      </c>
      <c r="B14" s="7" t="s">
        <v>129</v>
      </c>
      <c r="C14" s="7" t="s">
        <v>13</v>
      </c>
    </row>
    <row r="15" spans="1:6" ht="29.25" customHeight="1">
      <c r="A15" s="388" t="s">
        <v>27</v>
      </c>
      <c r="B15" s="388"/>
      <c r="C15" s="3"/>
      <c r="D15" s="3"/>
      <c r="E15" s="3"/>
    </row>
    <row r="16" spans="1:6" ht="29.25" customHeight="1">
      <c r="A16" s="3" t="s">
        <v>21</v>
      </c>
      <c r="B16" s="3"/>
      <c r="C16" s="3"/>
      <c r="D16" s="3"/>
      <c r="E16" s="3"/>
    </row>
    <row r="17" spans="1:5" ht="29.25" customHeight="1">
      <c r="A17" s="3" t="s">
        <v>22</v>
      </c>
      <c r="B17" s="3"/>
      <c r="C17" s="3"/>
      <c r="D17" s="3"/>
      <c r="E17" s="3"/>
    </row>
    <row r="18" spans="1:5" ht="29.25" customHeight="1">
      <c r="A18" s="3" t="s">
        <v>23</v>
      </c>
      <c r="B18" s="3"/>
      <c r="C18" s="3"/>
      <c r="D18" s="3"/>
      <c r="E18" s="3"/>
    </row>
    <row r="19" spans="1:5" ht="29.25" customHeight="1">
      <c r="A19" s="80" t="s">
        <v>738</v>
      </c>
      <c r="B19" s="3"/>
      <c r="C19" s="3"/>
      <c r="D19" s="3"/>
      <c r="E19" s="3"/>
    </row>
  </sheetData>
  <mergeCells count="3">
    <mergeCell ref="A1:B1"/>
    <mergeCell ref="A2:B2"/>
    <mergeCell ref="A15:B1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71"/>
  <sheetViews>
    <sheetView zoomScale="40" zoomScaleNormal="40" workbookViewId="0">
      <pane xSplit="4" topLeftCell="E1" activePane="topRight" state="frozen"/>
      <selection sqref="A1:B1"/>
      <selection pane="topRight" activeCell="G4" sqref="G4:J171"/>
    </sheetView>
  </sheetViews>
  <sheetFormatPr defaultColWidth="8.83203125" defaultRowHeight="25" customHeight="1"/>
  <cols>
    <col min="1" max="1" width="25.83203125" style="81" customWidth="1"/>
    <col min="2" max="2" width="50.83203125" style="81" customWidth="1"/>
    <col min="3" max="3" width="30.83203125" style="105" customWidth="1"/>
    <col min="4" max="5" width="15.83203125" style="79" customWidth="1"/>
    <col min="6" max="6" width="22.08203125" style="79" customWidth="1"/>
    <col min="7" max="7" width="15.83203125" style="79" customWidth="1"/>
    <col min="8" max="9" width="15.83203125" style="185" customWidth="1"/>
    <col min="10" max="10" width="15.83203125" style="105" customWidth="1"/>
    <col min="11" max="13" width="15.83203125" style="79" customWidth="1"/>
    <col min="14" max="14" width="20.83203125" style="169" customWidth="1"/>
    <col min="15" max="16" width="15.83203125" style="93" customWidth="1"/>
    <col min="17" max="17" width="15.83203125" style="79" customWidth="1"/>
    <col min="18" max="18" width="30.83203125" style="81" customWidth="1"/>
    <col min="19" max="19" width="10.83203125" style="123" bestFit="1" customWidth="1"/>
    <col min="20" max="16384" width="8.83203125" style="123"/>
  </cols>
  <sheetData>
    <row r="1" spans="1:18" ht="22" customHeight="1">
      <c r="A1" s="138" t="s">
        <v>857</v>
      </c>
      <c r="B1" s="142"/>
      <c r="C1" s="139"/>
      <c r="D1" s="92"/>
      <c r="E1" s="92"/>
      <c r="F1" s="92"/>
      <c r="G1" s="141"/>
      <c r="H1" s="181"/>
      <c r="I1" s="181"/>
      <c r="J1" s="139"/>
      <c r="K1" s="92"/>
      <c r="L1" s="92"/>
      <c r="M1" s="92"/>
      <c r="N1" s="182"/>
      <c r="O1" s="92"/>
      <c r="P1" s="92"/>
      <c r="Q1" s="92"/>
      <c r="R1" s="142"/>
    </row>
    <row r="2" spans="1:18" ht="25" customHeight="1">
      <c r="A2" s="425" t="s">
        <v>815</v>
      </c>
      <c r="B2" s="425"/>
      <c r="C2" s="425"/>
      <c r="D2" s="425"/>
      <c r="E2" s="425" t="s">
        <v>821</v>
      </c>
      <c r="F2" s="425"/>
      <c r="G2" s="433" t="s">
        <v>858</v>
      </c>
      <c r="H2" s="435"/>
      <c r="I2" s="435"/>
      <c r="J2" s="435"/>
      <c r="K2" s="435"/>
      <c r="L2" s="435"/>
      <c r="M2" s="435"/>
      <c r="N2" s="112" t="s">
        <v>859</v>
      </c>
      <c r="O2" s="183">
        <f>SUM(Q4:Q164)</f>
        <v>0</v>
      </c>
      <c r="P2" s="112" t="s">
        <v>860</v>
      </c>
      <c r="Q2" s="94" t="str">
        <f>IF(O2&lt;10,"第一級(A)",IF(O2&lt;19,"第二級(B)",IF(O2&lt;=27,"第三級(C)","-")))</f>
        <v>第一級(A)</v>
      </c>
      <c r="R2" s="429" t="s">
        <v>822</v>
      </c>
    </row>
    <row r="3" spans="1:18" ht="45" customHeight="1">
      <c r="A3" s="112" t="s">
        <v>742</v>
      </c>
      <c r="B3" s="112" t="s">
        <v>823</v>
      </c>
      <c r="C3" s="112" t="s">
        <v>824</v>
      </c>
      <c r="D3" s="112" t="s">
        <v>825</v>
      </c>
      <c r="E3" s="112" t="s">
        <v>742</v>
      </c>
      <c r="F3" s="112" t="s">
        <v>827</v>
      </c>
      <c r="G3" s="112" t="s">
        <v>861</v>
      </c>
      <c r="H3" s="112" t="s">
        <v>862</v>
      </c>
      <c r="I3" s="184" t="s">
        <v>863</v>
      </c>
      <c r="J3" s="112" t="s">
        <v>864</v>
      </c>
      <c r="K3" s="112" t="s">
        <v>865</v>
      </c>
      <c r="L3" s="112" t="s">
        <v>866</v>
      </c>
      <c r="M3" s="112" t="s">
        <v>867</v>
      </c>
      <c r="N3" s="112" t="s">
        <v>868</v>
      </c>
      <c r="O3" s="112" t="s">
        <v>869</v>
      </c>
      <c r="P3" s="112" t="s">
        <v>870</v>
      </c>
      <c r="Q3" s="112" t="s">
        <v>871</v>
      </c>
      <c r="R3" s="488"/>
    </row>
    <row r="4" spans="1:18" ht="40.5" customHeight="1">
      <c r="A4" s="143" t="str">
        <f>IF('表2.排放源鑑別'!A4&lt;&gt;"",'表2.排放源鑑別'!A4,"")</f>
        <v/>
      </c>
      <c r="B4" s="143" t="str">
        <f>IF('表2.排放源鑑別'!B4&lt;&gt;"",'表2.排放源鑑別'!B4,"")</f>
        <v/>
      </c>
      <c r="C4" s="119" t="str">
        <f>IF('表2.排放源鑑別'!C4&lt;&gt;"",'表2.排放源鑑別'!C4,"")</f>
        <v/>
      </c>
      <c r="D4" s="111" t="str">
        <f>IF('表2.排放源鑑別'!D6&lt;&gt;"",'表2.排放源鑑別'!D6,"")</f>
        <v/>
      </c>
      <c r="E4" s="111" t="str">
        <f>IF('表2.排放源鑑別'!E4&lt;&gt;"",'表2.排放源鑑別'!E4,"")</f>
        <v/>
      </c>
      <c r="F4" s="111" t="str">
        <f>IF('表2.排放源鑑別'!K4&lt;&gt;"",'表2.排放源鑑別'!K4,"")</f>
        <v/>
      </c>
      <c r="G4" s="144"/>
      <c r="H4" s="180"/>
      <c r="I4" s="180"/>
      <c r="J4" s="121"/>
      <c r="K4" s="144" t="str">
        <f t="shared" ref="K4" si="0">IF(H4&lt;&gt;"",IF(H4="1.自動連續量測",1,IF(H4="2.間歇量測",2,IF(H4="3.自行推估",3,"0"))),"")</f>
        <v/>
      </c>
      <c r="L4" s="144" t="str">
        <f t="shared" ref="L4" si="1">IF(I4&lt;&gt;"",IF(I4="1.有進行外部校正或有多組數據茲佐證者",1,IF(I4="2.有進行內部校正或經過會計簽證証明者",2,IF(I4="3.未進行儀器校正或未進行紀錄彙整者",3,"0"))),"")</f>
        <v/>
      </c>
      <c r="M4" s="144" t="str">
        <f t="shared" ref="M4:M5" si="2">IF(J4="1.自廠係數/質量平衡所得係數",1,IF(J4="2.同製程/設備經驗係數",1,IF(J4="3.製造廠提供係數",2,IF(J4="4.區域排放係數",2,IF(J4="5.國家排放係數",3,IF(J4="6.國際排放係數",3,""))))))</f>
        <v/>
      </c>
      <c r="N4" s="144" t="str">
        <f t="shared" ref="N4" si="3">IF(K4&lt;&gt;"",IF(L4&lt;&gt;"",IF(M4&lt;&gt;"",K4*L4*M4,""),""),"")</f>
        <v/>
      </c>
      <c r="O4" s="356" t="str">
        <f t="shared" ref="O4" si="4">IF(N4&lt;10,"第一級(A)",IF(N4&lt;19,"第二級(B)",IF(N4&lt;=27,"第三級(C)","-")))</f>
        <v>-</v>
      </c>
      <c r="P4" s="356" t="e">
        <f>'表4.定量盤查'!R4</f>
        <v>#N/A</v>
      </c>
      <c r="Q4" s="357" t="str">
        <f t="shared" ref="Q4" si="5">IF(N4="","",IF(P4="","",N4*P4))</f>
        <v/>
      </c>
      <c r="R4" s="222"/>
    </row>
    <row r="5" spans="1:18" ht="40.5" customHeight="1">
      <c r="A5" s="143" t="str">
        <f>IF('表2.排放源鑑別'!A5&lt;&gt;"",'表2.排放源鑑別'!A5,"")</f>
        <v/>
      </c>
      <c r="B5" s="143" t="str">
        <f>IF('表2.排放源鑑別'!B5&lt;&gt;"",'表2.排放源鑑別'!B5,"")</f>
        <v/>
      </c>
      <c r="C5" s="119" t="str">
        <f>IF('表2.排放源鑑別'!C5&lt;&gt;"",'表2.排放源鑑別'!C5,"")</f>
        <v/>
      </c>
      <c r="D5" s="111" t="str">
        <f>IF('表2.排放源鑑別'!D7&lt;&gt;"",'表2.排放源鑑別'!D7,"")</f>
        <v/>
      </c>
      <c r="E5" s="111" t="str">
        <f>IF('表2.排放源鑑別'!E5&lt;&gt;"",'表2.排放源鑑別'!E5,"")</f>
        <v/>
      </c>
      <c r="F5" s="111" t="str">
        <f>IF('表2.排放源鑑別'!K5&lt;&gt;"",'表2.排放源鑑別'!K5,"")</f>
        <v/>
      </c>
      <c r="G5" s="144"/>
      <c r="H5" s="180"/>
      <c r="I5" s="180"/>
      <c r="J5" s="121"/>
      <c r="K5" s="144" t="str">
        <f t="shared" ref="K5:K68" si="6">IF(H5&lt;&gt;"",IF(H5="1.自動連續量測",1,IF(H5="2.間歇量測",2,IF(H5="3.自行推估",3,"0"))),"")</f>
        <v/>
      </c>
      <c r="L5" s="144" t="str">
        <f t="shared" ref="L5:L68" si="7">IF(I5&lt;&gt;"",IF(I5="1.有進行外部校正或有多組數據茲佐證者",1,IF(I5="2.有進行內部校正或經過會計簽證証明者",2,IF(I5="3.未進行儀器校正或未進行紀錄彙整者",3,"0"))),"")</f>
        <v/>
      </c>
      <c r="M5" s="144" t="str">
        <f t="shared" si="2"/>
        <v/>
      </c>
      <c r="N5" s="144" t="str">
        <f t="shared" ref="N5:N68" si="8">IF(K5&lt;&gt;"",IF(L5&lt;&gt;"",IF(M5&lt;&gt;"",K5*L5*M5,""),""),"")</f>
        <v/>
      </c>
      <c r="O5" s="356" t="str">
        <f t="shared" ref="O5:O68" si="9">IF(N5&lt;10,"第一級(A)",IF(N5&lt;19,"第二級(B)",IF(N5&lt;=27,"第三級(C)","-")))</f>
        <v>-</v>
      </c>
      <c r="P5" s="356" t="e">
        <f>'表4.定量盤查'!R5</f>
        <v>#N/A</v>
      </c>
      <c r="Q5" s="357" t="str">
        <f t="shared" ref="Q5:Q68" si="10">IF(N5="","",IF(P5="","",N5*P5))</f>
        <v/>
      </c>
      <c r="R5" s="222"/>
    </row>
    <row r="6" spans="1:18" ht="40.5" customHeight="1">
      <c r="A6" s="143" t="str">
        <f>IF('表2.排放源鑑別'!A6&lt;&gt;"",'表2.排放源鑑別'!A6,"")</f>
        <v/>
      </c>
      <c r="B6" s="143" t="str">
        <f>IF('表2.排放源鑑別'!B6&lt;&gt;"",'表2.排放源鑑別'!B6,"")</f>
        <v/>
      </c>
      <c r="C6" s="119" t="str">
        <f>IF('表2.排放源鑑別'!C6&lt;&gt;"",'表2.排放源鑑別'!C6,"")</f>
        <v/>
      </c>
      <c r="D6" s="111" t="str">
        <f>IF('表2.排放源鑑別'!D8&lt;&gt;"",'表2.排放源鑑別'!D8,"")</f>
        <v/>
      </c>
      <c r="E6" s="111" t="str">
        <f>IF('表2.排放源鑑別'!E6&lt;&gt;"",'表2.排放源鑑別'!E6,"")</f>
        <v/>
      </c>
      <c r="F6" s="111" t="str">
        <f>IF('表2.排放源鑑別'!K6&lt;&gt;"",'表2.排放源鑑別'!K6,"")</f>
        <v/>
      </c>
      <c r="G6" s="144"/>
      <c r="H6" s="180"/>
      <c r="I6" s="180"/>
      <c r="J6" s="121"/>
      <c r="K6" s="144" t="str">
        <f t="shared" si="6"/>
        <v/>
      </c>
      <c r="L6" s="144" t="str">
        <f t="shared" si="7"/>
        <v/>
      </c>
      <c r="M6" s="144" t="str">
        <f t="shared" ref="M6:M68" si="11">IF(J6="1.自廠係數/質量平衡所得係數",1,IF(J6="2.同製程/設備經驗係數",1,IF(J6="3.製造廠提供係數",2,IF(J6="4.區域排放係數",2,IF(J6="5.國家排放係數",3,IF(J6="6.國際排放係數",3,""))))))</f>
        <v/>
      </c>
      <c r="N6" s="144" t="str">
        <f t="shared" si="8"/>
        <v/>
      </c>
      <c r="O6" s="356" t="str">
        <f t="shared" si="9"/>
        <v>-</v>
      </c>
      <c r="P6" s="356" t="e">
        <f>'表4.定量盤查'!R6</f>
        <v>#N/A</v>
      </c>
      <c r="Q6" s="357" t="str">
        <f t="shared" si="10"/>
        <v/>
      </c>
      <c r="R6" s="222"/>
    </row>
    <row r="7" spans="1:18" ht="40.5" customHeight="1">
      <c r="A7" s="143" t="str">
        <f>IF('表2.排放源鑑別'!A7&lt;&gt;"",'表2.排放源鑑別'!A7,"")</f>
        <v/>
      </c>
      <c r="B7" s="143" t="str">
        <f>IF('表2.排放源鑑別'!B7&lt;&gt;"",'表2.排放源鑑別'!B7,"")</f>
        <v/>
      </c>
      <c r="C7" s="119" t="str">
        <f>IF('表2.排放源鑑別'!C7&lt;&gt;"",'表2.排放源鑑別'!C7,"")</f>
        <v/>
      </c>
      <c r="D7" s="111" t="str">
        <f>IF('表2.排放源鑑別'!D9&lt;&gt;"",'表2.排放源鑑別'!D9,"")</f>
        <v/>
      </c>
      <c r="E7" s="111" t="str">
        <f>IF('表2.排放源鑑別'!E7&lt;&gt;"",'表2.排放源鑑別'!E7,"")</f>
        <v/>
      </c>
      <c r="F7" s="111" t="str">
        <f>IF('表2.排放源鑑別'!K7&lt;&gt;"",'表2.排放源鑑別'!K7,"")</f>
        <v/>
      </c>
      <c r="G7" s="144"/>
      <c r="H7" s="180"/>
      <c r="I7" s="180"/>
      <c r="J7" s="121"/>
      <c r="K7" s="144" t="str">
        <f t="shared" si="6"/>
        <v/>
      </c>
      <c r="L7" s="144" t="str">
        <f t="shared" si="7"/>
        <v/>
      </c>
      <c r="M7" s="144" t="str">
        <f t="shared" si="11"/>
        <v/>
      </c>
      <c r="N7" s="144" t="str">
        <f t="shared" si="8"/>
        <v/>
      </c>
      <c r="O7" s="356" t="str">
        <f t="shared" si="9"/>
        <v>-</v>
      </c>
      <c r="P7" s="356" t="e">
        <f>'表4.定量盤查'!R7</f>
        <v>#N/A</v>
      </c>
      <c r="Q7" s="357" t="str">
        <f t="shared" si="10"/>
        <v/>
      </c>
      <c r="R7" s="222"/>
    </row>
    <row r="8" spans="1:18" ht="40.5" customHeight="1">
      <c r="A8" s="143" t="str">
        <f>IF('表2.排放源鑑別'!A8&lt;&gt;"",'表2.排放源鑑別'!A8,"")</f>
        <v/>
      </c>
      <c r="B8" s="143" t="str">
        <f>IF('表2.排放源鑑別'!B8&lt;&gt;"",'表2.排放源鑑別'!B8,"")</f>
        <v/>
      </c>
      <c r="C8" s="119" t="str">
        <f>IF('表2.排放源鑑別'!C8&lt;&gt;"",'表2.排放源鑑別'!C8,"")</f>
        <v/>
      </c>
      <c r="D8" s="111" t="str">
        <f>IF('表2.排放源鑑別'!D10&lt;&gt;"",'表2.排放源鑑別'!D10,"")</f>
        <v/>
      </c>
      <c r="E8" s="111" t="str">
        <f>IF('表2.排放源鑑別'!E8&lt;&gt;"",'表2.排放源鑑別'!E8,"")</f>
        <v/>
      </c>
      <c r="F8" s="111" t="str">
        <f>IF('表2.排放源鑑別'!K8&lt;&gt;"",'表2.排放源鑑別'!K8,"")</f>
        <v/>
      </c>
      <c r="G8" s="144"/>
      <c r="H8" s="180"/>
      <c r="I8" s="180"/>
      <c r="J8" s="121"/>
      <c r="K8" s="144" t="str">
        <f t="shared" si="6"/>
        <v/>
      </c>
      <c r="L8" s="144" t="str">
        <f t="shared" si="7"/>
        <v/>
      </c>
      <c r="M8" s="144" t="str">
        <f t="shared" si="11"/>
        <v/>
      </c>
      <c r="N8" s="144" t="str">
        <f t="shared" si="8"/>
        <v/>
      </c>
      <c r="O8" s="356" t="str">
        <f t="shared" si="9"/>
        <v>-</v>
      </c>
      <c r="P8" s="356" t="e">
        <f>'表4.定量盤查'!R8</f>
        <v>#N/A</v>
      </c>
      <c r="Q8" s="357" t="str">
        <f t="shared" si="10"/>
        <v/>
      </c>
      <c r="R8" s="222"/>
    </row>
    <row r="9" spans="1:18" ht="40.5" customHeight="1">
      <c r="A9" s="143" t="str">
        <f>IF('表2.排放源鑑別'!A9&lt;&gt;"",'表2.排放源鑑別'!A9,"")</f>
        <v/>
      </c>
      <c r="B9" s="143" t="str">
        <f>IF('表2.排放源鑑別'!B9&lt;&gt;"",'表2.排放源鑑別'!B9,"")</f>
        <v/>
      </c>
      <c r="C9" s="119" t="str">
        <f>IF('表2.排放源鑑別'!C9&lt;&gt;"",'表2.排放源鑑別'!C9,"")</f>
        <v/>
      </c>
      <c r="D9" s="111" t="str">
        <f>IF('表2.排放源鑑別'!D11&lt;&gt;"",'表2.排放源鑑別'!D11,"")</f>
        <v/>
      </c>
      <c r="E9" s="111" t="str">
        <f>IF('表2.排放源鑑別'!E9&lt;&gt;"",'表2.排放源鑑別'!E9,"")</f>
        <v/>
      </c>
      <c r="F9" s="111" t="str">
        <f>IF('表2.排放源鑑別'!K9&lt;&gt;"",'表2.排放源鑑別'!K9,"")</f>
        <v/>
      </c>
      <c r="G9" s="144"/>
      <c r="H9" s="180"/>
      <c r="I9" s="180"/>
      <c r="J9" s="121"/>
      <c r="K9" s="144" t="str">
        <f t="shared" si="6"/>
        <v/>
      </c>
      <c r="L9" s="144" t="str">
        <f t="shared" si="7"/>
        <v/>
      </c>
      <c r="M9" s="144" t="str">
        <f t="shared" si="11"/>
        <v/>
      </c>
      <c r="N9" s="144" t="str">
        <f t="shared" si="8"/>
        <v/>
      </c>
      <c r="O9" s="356" t="str">
        <f t="shared" si="9"/>
        <v>-</v>
      </c>
      <c r="P9" s="356" t="e">
        <f>'表4.定量盤查'!R9</f>
        <v>#N/A</v>
      </c>
      <c r="Q9" s="357" t="str">
        <f t="shared" si="10"/>
        <v/>
      </c>
      <c r="R9" s="222"/>
    </row>
    <row r="10" spans="1:18" ht="40.5" customHeight="1">
      <c r="A10" s="143" t="str">
        <f>IF('表2.排放源鑑別'!A10&lt;&gt;"",'表2.排放源鑑別'!A10,"")</f>
        <v/>
      </c>
      <c r="B10" s="143" t="str">
        <f>IF('表2.排放源鑑別'!B10&lt;&gt;"",'表2.排放源鑑別'!B10,"")</f>
        <v/>
      </c>
      <c r="C10" s="119" t="str">
        <f>IF('表2.排放源鑑別'!C10&lt;&gt;"",'表2.排放源鑑別'!C10,"")</f>
        <v/>
      </c>
      <c r="D10" s="111" t="str">
        <f>IF('表2.排放源鑑別'!D12&lt;&gt;"",'表2.排放源鑑別'!D12,"")</f>
        <v/>
      </c>
      <c r="E10" s="111" t="str">
        <f>IF('表2.排放源鑑別'!E10&lt;&gt;"",'表2.排放源鑑別'!E10,"")</f>
        <v/>
      </c>
      <c r="F10" s="111" t="str">
        <f>IF('表2.排放源鑑別'!K10&lt;&gt;"",'表2.排放源鑑別'!K10,"")</f>
        <v/>
      </c>
      <c r="G10" s="144"/>
      <c r="H10" s="180"/>
      <c r="I10" s="180"/>
      <c r="J10" s="121"/>
      <c r="K10" s="144" t="str">
        <f t="shared" si="6"/>
        <v/>
      </c>
      <c r="L10" s="144" t="str">
        <f t="shared" si="7"/>
        <v/>
      </c>
      <c r="M10" s="144" t="str">
        <f t="shared" si="11"/>
        <v/>
      </c>
      <c r="N10" s="144" t="str">
        <f t="shared" si="8"/>
        <v/>
      </c>
      <c r="O10" s="356" t="str">
        <f t="shared" si="9"/>
        <v>-</v>
      </c>
      <c r="P10" s="356" t="e">
        <f>'表4.定量盤查'!R10</f>
        <v>#N/A</v>
      </c>
      <c r="Q10" s="357" t="str">
        <f t="shared" si="10"/>
        <v/>
      </c>
      <c r="R10" s="222"/>
    </row>
    <row r="11" spans="1:18" ht="40.5" customHeight="1">
      <c r="A11" s="143" t="str">
        <f>IF('表2.排放源鑑別'!A11&lt;&gt;"",'表2.排放源鑑別'!A11,"")</f>
        <v/>
      </c>
      <c r="B11" s="143" t="str">
        <f>IF('表2.排放源鑑別'!B11&lt;&gt;"",'表2.排放源鑑別'!B11,"")</f>
        <v/>
      </c>
      <c r="C11" s="119" t="str">
        <f>IF('表2.排放源鑑別'!C11&lt;&gt;"",'表2.排放源鑑別'!C11,"")</f>
        <v/>
      </c>
      <c r="D11" s="111" t="str">
        <f>IF('表2.排放源鑑別'!D13&lt;&gt;"",'表2.排放源鑑別'!D13,"")</f>
        <v/>
      </c>
      <c r="E11" s="111" t="str">
        <f>IF('表2.排放源鑑別'!E11&lt;&gt;"",'表2.排放源鑑別'!E11,"")</f>
        <v/>
      </c>
      <c r="F11" s="111" t="str">
        <f>IF('表2.排放源鑑別'!K11&lt;&gt;"",'表2.排放源鑑別'!K11,"")</f>
        <v/>
      </c>
      <c r="G11" s="144"/>
      <c r="H11" s="180"/>
      <c r="I11" s="180"/>
      <c r="J11" s="121"/>
      <c r="K11" s="144" t="str">
        <f t="shared" si="6"/>
        <v/>
      </c>
      <c r="L11" s="144" t="str">
        <f t="shared" si="7"/>
        <v/>
      </c>
      <c r="M11" s="144" t="str">
        <f t="shared" si="11"/>
        <v/>
      </c>
      <c r="N11" s="144" t="str">
        <f t="shared" si="8"/>
        <v/>
      </c>
      <c r="O11" s="356" t="str">
        <f t="shared" si="9"/>
        <v>-</v>
      </c>
      <c r="P11" s="356" t="e">
        <f>'表4.定量盤查'!R11</f>
        <v>#N/A</v>
      </c>
      <c r="Q11" s="357" t="str">
        <f t="shared" si="10"/>
        <v/>
      </c>
      <c r="R11" s="222"/>
    </row>
    <row r="12" spans="1:18" ht="40.5" customHeight="1">
      <c r="A12" s="143" t="str">
        <f>IF('表2.排放源鑑別'!A12&lt;&gt;"",'表2.排放源鑑別'!A12,"")</f>
        <v/>
      </c>
      <c r="B12" s="143" t="str">
        <f>IF('表2.排放源鑑別'!B12&lt;&gt;"",'表2.排放源鑑別'!B12,"")</f>
        <v/>
      </c>
      <c r="C12" s="119" t="str">
        <f>IF('表2.排放源鑑別'!C12&lt;&gt;"",'表2.排放源鑑別'!C12,"")</f>
        <v/>
      </c>
      <c r="D12" s="111" t="str">
        <f>IF('表2.排放源鑑別'!D14&lt;&gt;"",'表2.排放源鑑別'!D14,"")</f>
        <v/>
      </c>
      <c r="E12" s="111" t="str">
        <f>IF('表2.排放源鑑別'!E12&lt;&gt;"",'表2.排放源鑑別'!E12,"")</f>
        <v/>
      </c>
      <c r="F12" s="111" t="str">
        <f>IF('表2.排放源鑑別'!K12&lt;&gt;"",'表2.排放源鑑別'!K12,"")</f>
        <v/>
      </c>
      <c r="G12" s="144"/>
      <c r="H12" s="180"/>
      <c r="I12" s="180"/>
      <c r="J12" s="121"/>
      <c r="K12" s="144" t="str">
        <f t="shared" si="6"/>
        <v/>
      </c>
      <c r="L12" s="144" t="str">
        <f t="shared" si="7"/>
        <v/>
      </c>
      <c r="M12" s="144" t="str">
        <f t="shared" si="11"/>
        <v/>
      </c>
      <c r="N12" s="144" t="str">
        <f t="shared" si="8"/>
        <v/>
      </c>
      <c r="O12" s="356" t="str">
        <f t="shared" si="9"/>
        <v>-</v>
      </c>
      <c r="P12" s="356" t="e">
        <f>'表4.定量盤查'!R12</f>
        <v>#N/A</v>
      </c>
      <c r="Q12" s="357" t="str">
        <f t="shared" si="10"/>
        <v/>
      </c>
      <c r="R12" s="222"/>
    </row>
    <row r="13" spans="1:18" ht="40.5" customHeight="1">
      <c r="A13" s="143" t="str">
        <f>IF('表2.排放源鑑別'!A13&lt;&gt;"",'表2.排放源鑑別'!A13,"")</f>
        <v/>
      </c>
      <c r="B13" s="143" t="str">
        <f>IF('表2.排放源鑑別'!B13&lt;&gt;"",'表2.排放源鑑別'!B13,"")</f>
        <v/>
      </c>
      <c r="C13" s="119" t="str">
        <f>IF('表2.排放源鑑別'!C13&lt;&gt;"",'表2.排放源鑑別'!C13,"")</f>
        <v/>
      </c>
      <c r="D13" s="111" t="str">
        <f>IF('表2.排放源鑑別'!D15&lt;&gt;"",'表2.排放源鑑別'!D15,"")</f>
        <v/>
      </c>
      <c r="E13" s="111" t="str">
        <f>IF('表2.排放源鑑別'!E13&lt;&gt;"",'表2.排放源鑑別'!E13,"")</f>
        <v/>
      </c>
      <c r="F13" s="111" t="str">
        <f>IF('表2.排放源鑑別'!K13&lt;&gt;"",'表2.排放源鑑別'!K13,"")</f>
        <v/>
      </c>
      <c r="G13" s="144"/>
      <c r="H13" s="180"/>
      <c r="I13" s="180"/>
      <c r="J13" s="121"/>
      <c r="K13" s="144" t="str">
        <f t="shared" si="6"/>
        <v/>
      </c>
      <c r="L13" s="144" t="str">
        <f t="shared" si="7"/>
        <v/>
      </c>
      <c r="M13" s="144" t="str">
        <f t="shared" si="11"/>
        <v/>
      </c>
      <c r="N13" s="144" t="str">
        <f t="shared" si="8"/>
        <v/>
      </c>
      <c r="O13" s="356" t="str">
        <f t="shared" si="9"/>
        <v>-</v>
      </c>
      <c r="P13" s="356" t="e">
        <f>'表4.定量盤查'!R13</f>
        <v>#N/A</v>
      </c>
      <c r="Q13" s="357" t="str">
        <f t="shared" si="10"/>
        <v/>
      </c>
      <c r="R13" s="222"/>
    </row>
    <row r="14" spans="1:18" ht="40.5" customHeight="1">
      <c r="A14" s="143" t="str">
        <f>IF('表2.排放源鑑別'!A14&lt;&gt;"",'表2.排放源鑑別'!A14,"")</f>
        <v/>
      </c>
      <c r="B14" s="143" t="str">
        <f>IF('表2.排放源鑑別'!B14&lt;&gt;"",'表2.排放源鑑別'!B14,"")</f>
        <v/>
      </c>
      <c r="C14" s="119" t="str">
        <f>IF('表2.排放源鑑別'!C14&lt;&gt;"",'表2.排放源鑑別'!C14,"")</f>
        <v/>
      </c>
      <c r="D14" s="111" t="str">
        <f>IF('表2.排放源鑑別'!D16&lt;&gt;"",'表2.排放源鑑別'!D16,"")</f>
        <v/>
      </c>
      <c r="E14" s="111" t="str">
        <f>IF('表2.排放源鑑別'!E14&lt;&gt;"",'表2.排放源鑑別'!E14,"")</f>
        <v/>
      </c>
      <c r="F14" s="111" t="str">
        <f>IF('表2.排放源鑑別'!K14&lt;&gt;"",'表2.排放源鑑別'!K14,"")</f>
        <v/>
      </c>
      <c r="G14" s="144"/>
      <c r="H14" s="180"/>
      <c r="I14" s="180"/>
      <c r="J14" s="121"/>
      <c r="K14" s="144" t="str">
        <f t="shared" si="6"/>
        <v/>
      </c>
      <c r="L14" s="144" t="str">
        <f t="shared" si="7"/>
        <v/>
      </c>
      <c r="M14" s="144" t="str">
        <f t="shared" si="11"/>
        <v/>
      </c>
      <c r="N14" s="144" t="str">
        <f t="shared" si="8"/>
        <v/>
      </c>
      <c r="O14" s="356" t="str">
        <f t="shared" si="9"/>
        <v>-</v>
      </c>
      <c r="P14" s="356" t="e">
        <f>'表4.定量盤查'!R14</f>
        <v>#N/A</v>
      </c>
      <c r="Q14" s="357" t="str">
        <f t="shared" si="10"/>
        <v/>
      </c>
      <c r="R14" s="222"/>
    </row>
    <row r="15" spans="1:18" ht="40.5" customHeight="1">
      <c r="A15" s="143" t="str">
        <f>IF('表2.排放源鑑別'!A15&lt;&gt;"",'表2.排放源鑑別'!A15,"")</f>
        <v/>
      </c>
      <c r="B15" s="143" t="str">
        <f>IF('表2.排放源鑑別'!B15&lt;&gt;"",'表2.排放源鑑別'!B15,"")</f>
        <v/>
      </c>
      <c r="C15" s="119" t="str">
        <f>IF('表2.排放源鑑別'!C15&lt;&gt;"",'表2.排放源鑑別'!C15,"")</f>
        <v/>
      </c>
      <c r="D15" s="111" t="str">
        <f>IF('表2.排放源鑑別'!D17&lt;&gt;"",'表2.排放源鑑別'!D17,"")</f>
        <v/>
      </c>
      <c r="E15" s="111" t="str">
        <f>IF('表2.排放源鑑別'!E15&lt;&gt;"",'表2.排放源鑑別'!E15,"")</f>
        <v/>
      </c>
      <c r="F15" s="111" t="str">
        <f>IF('表2.排放源鑑別'!K15&lt;&gt;"",'表2.排放源鑑別'!K15,"")</f>
        <v/>
      </c>
      <c r="G15" s="144"/>
      <c r="H15" s="180"/>
      <c r="I15" s="180"/>
      <c r="J15" s="121"/>
      <c r="K15" s="144" t="str">
        <f t="shared" si="6"/>
        <v/>
      </c>
      <c r="L15" s="144" t="str">
        <f t="shared" si="7"/>
        <v/>
      </c>
      <c r="M15" s="144" t="str">
        <f t="shared" si="11"/>
        <v/>
      </c>
      <c r="N15" s="144" t="str">
        <f t="shared" si="8"/>
        <v/>
      </c>
      <c r="O15" s="356" t="str">
        <f t="shared" si="9"/>
        <v>-</v>
      </c>
      <c r="P15" s="356" t="e">
        <f>'表4.定量盤查'!R15</f>
        <v>#N/A</v>
      </c>
      <c r="Q15" s="357" t="str">
        <f t="shared" si="10"/>
        <v/>
      </c>
      <c r="R15" s="222"/>
    </row>
    <row r="16" spans="1:18" ht="40.5" customHeight="1">
      <c r="A16" s="143" t="str">
        <f>IF('表2.排放源鑑別'!A16&lt;&gt;"",'表2.排放源鑑別'!A16,"")</f>
        <v/>
      </c>
      <c r="B16" s="143" t="str">
        <f>IF('表2.排放源鑑別'!B16&lt;&gt;"",'表2.排放源鑑別'!B16,"")</f>
        <v/>
      </c>
      <c r="C16" s="119" t="str">
        <f>IF('表2.排放源鑑別'!C16&lt;&gt;"",'表2.排放源鑑別'!C16,"")</f>
        <v/>
      </c>
      <c r="D16" s="111" t="str">
        <f>IF('表2.排放源鑑別'!D18&lt;&gt;"",'表2.排放源鑑別'!D18,"")</f>
        <v/>
      </c>
      <c r="E16" s="111" t="str">
        <f>IF('表2.排放源鑑別'!E16&lt;&gt;"",'表2.排放源鑑別'!E16,"")</f>
        <v/>
      </c>
      <c r="F16" s="111" t="str">
        <f>IF('表2.排放源鑑別'!K16&lt;&gt;"",'表2.排放源鑑別'!K16,"")</f>
        <v/>
      </c>
      <c r="G16" s="144"/>
      <c r="H16" s="180"/>
      <c r="I16" s="180"/>
      <c r="J16" s="121"/>
      <c r="K16" s="144" t="str">
        <f t="shared" si="6"/>
        <v/>
      </c>
      <c r="L16" s="144" t="str">
        <f t="shared" si="7"/>
        <v/>
      </c>
      <c r="M16" s="144" t="str">
        <f t="shared" si="11"/>
        <v/>
      </c>
      <c r="N16" s="144" t="str">
        <f t="shared" si="8"/>
        <v/>
      </c>
      <c r="O16" s="356" t="str">
        <f t="shared" si="9"/>
        <v>-</v>
      </c>
      <c r="P16" s="356" t="e">
        <f>'表4.定量盤查'!R16</f>
        <v>#N/A</v>
      </c>
      <c r="Q16" s="357" t="str">
        <f t="shared" si="10"/>
        <v/>
      </c>
      <c r="R16" s="222"/>
    </row>
    <row r="17" spans="1:18" ht="40.5" customHeight="1">
      <c r="A17" s="143" t="str">
        <f>IF('表2.排放源鑑別'!A17&lt;&gt;"",'表2.排放源鑑別'!A17,"")</f>
        <v/>
      </c>
      <c r="B17" s="143" t="str">
        <f>IF('表2.排放源鑑別'!B17&lt;&gt;"",'表2.排放源鑑別'!B17,"")</f>
        <v/>
      </c>
      <c r="C17" s="119" t="str">
        <f>IF('表2.排放源鑑別'!C17&lt;&gt;"",'表2.排放源鑑別'!C17,"")</f>
        <v/>
      </c>
      <c r="D17" s="111" t="str">
        <f>IF('表2.排放源鑑別'!D19&lt;&gt;"",'表2.排放源鑑別'!D19,"")</f>
        <v/>
      </c>
      <c r="E17" s="111" t="str">
        <f>IF('表2.排放源鑑別'!E17&lt;&gt;"",'表2.排放源鑑別'!E17,"")</f>
        <v/>
      </c>
      <c r="F17" s="111" t="str">
        <f>IF('表2.排放源鑑別'!K17&lt;&gt;"",'表2.排放源鑑別'!K17,"")</f>
        <v/>
      </c>
      <c r="G17" s="144"/>
      <c r="H17" s="180"/>
      <c r="I17" s="180"/>
      <c r="J17" s="121"/>
      <c r="K17" s="144" t="str">
        <f t="shared" si="6"/>
        <v/>
      </c>
      <c r="L17" s="144" t="str">
        <f t="shared" si="7"/>
        <v/>
      </c>
      <c r="M17" s="144" t="str">
        <f t="shared" si="11"/>
        <v/>
      </c>
      <c r="N17" s="144" t="str">
        <f t="shared" si="8"/>
        <v/>
      </c>
      <c r="O17" s="356" t="str">
        <f t="shared" si="9"/>
        <v>-</v>
      </c>
      <c r="P17" s="356" t="e">
        <f>'表4.定量盤查'!R17</f>
        <v>#N/A</v>
      </c>
      <c r="Q17" s="357" t="str">
        <f t="shared" si="10"/>
        <v/>
      </c>
      <c r="R17" s="222"/>
    </row>
    <row r="18" spans="1:18" ht="40.5" customHeight="1">
      <c r="A18" s="143" t="str">
        <f>IF('表2.排放源鑑別'!A18&lt;&gt;"",'表2.排放源鑑別'!A18,"")</f>
        <v/>
      </c>
      <c r="B18" s="143" t="str">
        <f>IF('表2.排放源鑑別'!B18&lt;&gt;"",'表2.排放源鑑別'!B18,"")</f>
        <v/>
      </c>
      <c r="C18" s="119" t="str">
        <f>IF('表2.排放源鑑別'!C18&lt;&gt;"",'表2.排放源鑑別'!C18,"")</f>
        <v/>
      </c>
      <c r="D18" s="111" t="str">
        <f>IF('表2.排放源鑑別'!D20&lt;&gt;"",'表2.排放源鑑別'!D20,"")</f>
        <v/>
      </c>
      <c r="E18" s="111" t="str">
        <f>IF('表2.排放源鑑別'!E18&lt;&gt;"",'表2.排放源鑑別'!E18,"")</f>
        <v/>
      </c>
      <c r="F18" s="111" t="str">
        <f>IF('表2.排放源鑑別'!K18&lt;&gt;"",'表2.排放源鑑別'!K18,"")</f>
        <v/>
      </c>
      <c r="G18" s="144"/>
      <c r="H18" s="180"/>
      <c r="I18" s="180"/>
      <c r="J18" s="121"/>
      <c r="K18" s="144" t="str">
        <f t="shared" si="6"/>
        <v/>
      </c>
      <c r="L18" s="144" t="str">
        <f t="shared" si="7"/>
        <v/>
      </c>
      <c r="M18" s="144" t="str">
        <f t="shared" si="11"/>
        <v/>
      </c>
      <c r="N18" s="144" t="str">
        <f t="shared" si="8"/>
        <v/>
      </c>
      <c r="O18" s="356" t="str">
        <f t="shared" si="9"/>
        <v>-</v>
      </c>
      <c r="P18" s="356" t="e">
        <f>'表4.定量盤查'!R18</f>
        <v>#N/A</v>
      </c>
      <c r="Q18" s="357" t="str">
        <f t="shared" si="10"/>
        <v/>
      </c>
      <c r="R18" s="222"/>
    </row>
    <row r="19" spans="1:18" ht="40.5" customHeight="1">
      <c r="A19" s="143" t="str">
        <f>IF('表2.排放源鑑別'!A19&lt;&gt;"",'表2.排放源鑑別'!A19,"")</f>
        <v/>
      </c>
      <c r="B19" s="143" t="str">
        <f>IF('表2.排放源鑑別'!B19&lt;&gt;"",'表2.排放源鑑別'!B19,"")</f>
        <v/>
      </c>
      <c r="C19" s="119" t="str">
        <f>IF('表2.排放源鑑別'!C19&lt;&gt;"",'表2.排放源鑑別'!C19,"")</f>
        <v/>
      </c>
      <c r="D19" s="111" t="str">
        <f>IF('表2.排放源鑑別'!D21&lt;&gt;"",'表2.排放源鑑別'!D21,"")</f>
        <v/>
      </c>
      <c r="E19" s="111" t="str">
        <f>IF('表2.排放源鑑別'!E19&lt;&gt;"",'表2.排放源鑑別'!E19,"")</f>
        <v/>
      </c>
      <c r="F19" s="111" t="str">
        <f>IF('表2.排放源鑑別'!K19&lt;&gt;"",'表2.排放源鑑別'!K19,"")</f>
        <v/>
      </c>
      <c r="G19" s="144"/>
      <c r="H19" s="180"/>
      <c r="I19" s="180"/>
      <c r="J19" s="121"/>
      <c r="K19" s="144" t="str">
        <f t="shared" si="6"/>
        <v/>
      </c>
      <c r="L19" s="144" t="str">
        <f t="shared" si="7"/>
        <v/>
      </c>
      <c r="M19" s="144" t="str">
        <f t="shared" si="11"/>
        <v/>
      </c>
      <c r="N19" s="144" t="str">
        <f t="shared" si="8"/>
        <v/>
      </c>
      <c r="O19" s="356" t="str">
        <f t="shared" si="9"/>
        <v>-</v>
      </c>
      <c r="P19" s="356" t="e">
        <f>'表4.定量盤查'!R19</f>
        <v>#N/A</v>
      </c>
      <c r="Q19" s="357" t="str">
        <f t="shared" si="10"/>
        <v/>
      </c>
      <c r="R19" s="222"/>
    </row>
    <row r="20" spans="1:18" ht="40.5" customHeight="1">
      <c r="A20" s="143" t="str">
        <f>IF('表2.排放源鑑別'!A20&lt;&gt;"",'表2.排放源鑑別'!A20,"")</f>
        <v/>
      </c>
      <c r="B20" s="143" t="str">
        <f>IF('表2.排放源鑑別'!B20&lt;&gt;"",'表2.排放源鑑別'!B20,"")</f>
        <v/>
      </c>
      <c r="C20" s="119" t="str">
        <f>IF('表2.排放源鑑別'!C20&lt;&gt;"",'表2.排放源鑑別'!C20,"")</f>
        <v/>
      </c>
      <c r="D20" s="111" t="str">
        <f>IF('表2.排放源鑑別'!D22&lt;&gt;"",'表2.排放源鑑別'!D22,"")</f>
        <v/>
      </c>
      <c r="E20" s="111" t="str">
        <f>IF('表2.排放源鑑別'!E20&lt;&gt;"",'表2.排放源鑑別'!E20,"")</f>
        <v/>
      </c>
      <c r="F20" s="111" t="str">
        <f>IF('表2.排放源鑑別'!K20&lt;&gt;"",'表2.排放源鑑別'!K20,"")</f>
        <v/>
      </c>
      <c r="G20" s="144"/>
      <c r="H20" s="180"/>
      <c r="I20" s="180"/>
      <c r="J20" s="121"/>
      <c r="K20" s="144" t="str">
        <f t="shared" si="6"/>
        <v/>
      </c>
      <c r="L20" s="144" t="str">
        <f t="shared" si="7"/>
        <v/>
      </c>
      <c r="M20" s="144" t="str">
        <f t="shared" si="11"/>
        <v/>
      </c>
      <c r="N20" s="144" t="str">
        <f t="shared" si="8"/>
        <v/>
      </c>
      <c r="O20" s="356" t="str">
        <f t="shared" si="9"/>
        <v>-</v>
      </c>
      <c r="P20" s="356" t="e">
        <f>'表4.定量盤查'!R20</f>
        <v>#N/A</v>
      </c>
      <c r="Q20" s="357" t="str">
        <f t="shared" si="10"/>
        <v/>
      </c>
      <c r="R20" s="222"/>
    </row>
    <row r="21" spans="1:18" ht="40.5" customHeight="1">
      <c r="A21" s="143" t="str">
        <f>IF('表2.排放源鑑別'!A21&lt;&gt;"",'表2.排放源鑑別'!A21,"")</f>
        <v/>
      </c>
      <c r="B21" s="143" t="str">
        <f>IF('表2.排放源鑑別'!B21&lt;&gt;"",'表2.排放源鑑別'!B21,"")</f>
        <v/>
      </c>
      <c r="C21" s="119" t="str">
        <f>IF('表2.排放源鑑別'!C21&lt;&gt;"",'表2.排放源鑑別'!C21,"")</f>
        <v/>
      </c>
      <c r="D21" s="111" t="str">
        <f>IF('表2.排放源鑑別'!D23&lt;&gt;"",'表2.排放源鑑別'!D23,"")</f>
        <v/>
      </c>
      <c r="E21" s="111" t="str">
        <f>IF('表2.排放源鑑別'!E21&lt;&gt;"",'表2.排放源鑑別'!E21,"")</f>
        <v/>
      </c>
      <c r="F21" s="111" t="str">
        <f>IF('表2.排放源鑑別'!K21&lt;&gt;"",'表2.排放源鑑別'!K21,"")</f>
        <v/>
      </c>
      <c r="G21" s="144"/>
      <c r="H21" s="180"/>
      <c r="I21" s="180"/>
      <c r="J21" s="121"/>
      <c r="K21" s="144" t="str">
        <f t="shared" si="6"/>
        <v/>
      </c>
      <c r="L21" s="144" t="str">
        <f t="shared" si="7"/>
        <v/>
      </c>
      <c r="M21" s="144" t="str">
        <f t="shared" si="11"/>
        <v/>
      </c>
      <c r="N21" s="144" t="str">
        <f t="shared" si="8"/>
        <v/>
      </c>
      <c r="O21" s="356" t="str">
        <f t="shared" si="9"/>
        <v>-</v>
      </c>
      <c r="P21" s="356" t="e">
        <f>'表4.定量盤查'!R21</f>
        <v>#N/A</v>
      </c>
      <c r="Q21" s="357" t="str">
        <f t="shared" si="10"/>
        <v/>
      </c>
      <c r="R21" s="222"/>
    </row>
    <row r="22" spans="1:18" ht="40.5" customHeight="1">
      <c r="A22" s="143" t="str">
        <f>IF('表2.排放源鑑別'!A22&lt;&gt;"",'表2.排放源鑑別'!A22,"")</f>
        <v/>
      </c>
      <c r="B22" s="143" t="str">
        <f>IF('表2.排放源鑑別'!B22&lt;&gt;"",'表2.排放源鑑別'!B22,"")</f>
        <v/>
      </c>
      <c r="C22" s="119" t="str">
        <f>IF('表2.排放源鑑別'!C22&lt;&gt;"",'表2.排放源鑑別'!C22,"")</f>
        <v/>
      </c>
      <c r="D22" s="111" t="str">
        <f>IF('表2.排放源鑑別'!D24&lt;&gt;"",'表2.排放源鑑別'!D24,"")</f>
        <v/>
      </c>
      <c r="E22" s="111" t="str">
        <f>IF('表2.排放源鑑別'!E22&lt;&gt;"",'表2.排放源鑑別'!E22,"")</f>
        <v/>
      </c>
      <c r="F22" s="111" t="str">
        <f>IF('表2.排放源鑑別'!K22&lt;&gt;"",'表2.排放源鑑別'!K22,"")</f>
        <v/>
      </c>
      <c r="G22" s="144"/>
      <c r="H22" s="180"/>
      <c r="I22" s="180"/>
      <c r="J22" s="121"/>
      <c r="K22" s="144" t="str">
        <f t="shared" si="6"/>
        <v/>
      </c>
      <c r="L22" s="144" t="str">
        <f t="shared" si="7"/>
        <v/>
      </c>
      <c r="M22" s="144" t="str">
        <f t="shared" si="11"/>
        <v/>
      </c>
      <c r="N22" s="144" t="str">
        <f t="shared" si="8"/>
        <v/>
      </c>
      <c r="O22" s="356" t="str">
        <f t="shared" si="9"/>
        <v>-</v>
      </c>
      <c r="P22" s="356" t="e">
        <f>'表4.定量盤查'!R22</f>
        <v>#N/A</v>
      </c>
      <c r="Q22" s="357" t="str">
        <f t="shared" si="10"/>
        <v/>
      </c>
      <c r="R22" s="222"/>
    </row>
    <row r="23" spans="1:18" ht="40.5" customHeight="1">
      <c r="A23" s="143" t="str">
        <f>IF('表2.排放源鑑別'!A23&lt;&gt;"",'表2.排放源鑑別'!A23,"")</f>
        <v/>
      </c>
      <c r="B23" s="143" t="str">
        <f>IF('表2.排放源鑑別'!B23&lt;&gt;"",'表2.排放源鑑別'!B23,"")</f>
        <v/>
      </c>
      <c r="C23" s="119" t="str">
        <f>IF('表2.排放源鑑別'!C23&lt;&gt;"",'表2.排放源鑑別'!C23,"")</f>
        <v/>
      </c>
      <c r="D23" s="111" t="str">
        <f>IF('表2.排放源鑑別'!D25&lt;&gt;"",'表2.排放源鑑別'!D25,"")</f>
        <v/>
      </c>
      <c r="E23" s="111" t="str">
        <f>IF('表2.排放源鑑別'!E23&lt;&gt;"",'表2.排放源鑑別'!E23,"")</f>
        <v/>
      </c>
      <c r="F23" s="111" t="str">
        <f>IF('表2.排放源鑑別'!K23&lt;&gt;"",'表2.排放源鑑別'!K23,"")</f>
        <v/>
      </c>
      <c r="G23" s="144"/>
      <c r="H23" s="180"/>
      <c r="I23" s="180"/>
      <c r="J23" s="121"/>
      <c r="K23" s="144" t="str">
        <f t="shared" si="6"/>
        <v/>
      </c>
      <c r="L23" s="144" t="str">
        <f t="shared" si="7"/>
        <v/>
      </c>
      <c r="M23" s="144" t="str">
        <f t="shared" si="11"/>
        <v/>
      </c>
      <c r="N23" s="144" t="str">
        <f t="shared" si="8"/>
        <v/>
      </c>
      <c r="O23" s="356" t="str">
        <f t="shared" si="9"/>
        <v>-</v>
      </c>
      <c r="P23" s="356" t="e">
        <f>'表4.定量盤查'!R23</f>
        <v>#N/A</v>
      </c>
      <c r="Q23" s="357" t="str">
        <f t="shared" si="10"/>
        <v/>
      </c>
      <c r="R23" s="222"/>
    </row>
    <row r="24" spans="1:18" ht="40.5" customHeight="1">
      <c r="A24" s="143" t="str">
        <f>IF('表2.排放源鑑別'!A24&lt;&gt;"",'表2.排放源鑑別'!A24,"")</f>
        <v/>
      </c>
      <c r="B24" s="143" t="str">
        <f>IF('表2.排放源鑑別'!B24&lt;&gt;"",'表2.排放源鑑別'!B24,"")</f>
        <v/>
      </c>
      <c r="C24" s="119" t="str">
        <f>IF('表2.排放源鑑別'!C24&lt;&gt;"",'表2.排放源鑑別'!C24,"")</f>
        <v/>
      </c>
      <c r="D24" s="111" t="str">
        <f>IF('表2.排放源鑑別'!D26&lt;&gt;"",'表2.排放源鑑別'!D26,"")</f>
        <v/>
      </c>
      <c r="E24" s="111" t="str">
        <f>IF('表2.排放源鑑別'!E24&lt;&gt;"",'表2.排放源鑑別'!E24,"")</f>
        <v/>
      </c>
      <c r="F24" s="111" t="str">
        <f>IF('表2.排放源鑑別'!K24&lt;&gt;"",'表2.排放源鑑別'!K24,"")</f>
        <v/>
      </c>
      <c r="G24" s="144"/>
      <c r="H24" s="180"/>
      <c r="I24" s="180"/>
      <c r="J24" s="121"/>
      <c r="K24" s="144" t="str">
        <f t="shared" si="6"/>
        <v/>
      </c>
      <c r="L24" s="144" t="str">
        <f t="shared" si="7"/>
        <v/>
      </c>
      <c r="M24" s="144" t="str">
        <f t="shared" si="11"/>
        <v/>
      </c>
      <c r="N24" s="144" t="str">
        <f t="shared" si="8"/>
        <v/>
      </c>
      <c r="O24" s="356" t="str">
        <f t="shared" si="9"/>
        <v>-</v>
      </c>
      <c r="P24" s="356" t="e">
        <f>'表4.定量盤查'!R24</f>
        <v>#N/A</v>
      </c>
      <c r="Q24" s="357" t="str">
        <f t="shared" si="10"/>
        <v/>
      </c>
      <c r="R24" s="222"/>
    </row>
    <row r="25" spans="1:18" ht="40.5" customHeight="1">
      <c r="A25" s="143" t="str">
        <f>IF('表2.排放源鑑別'!A25&lt;&gt;"",'表2.排放源鑑別'!A25,"")</f>
        <v/>
      </c>
      <c r="B25" s="143" t="str">
        <f>IF('表2.排放源鑑別'!B25&lt;&gt;"",'表2.排放源鑑別'!B25,"")</f>
        <v/>
      </c>
      <c r="C25" s="119" t="str">
        <f>IF('表2.排放源鑑別'!C25&lt;&gt;"",'表2.排放源鑑別'!C25,"")</f>
        <v/>
      </c>
      <c r="D25" s="111" t="str">
        <f>IF('表2.排放源鑑別'!D27&lt;&gt;"",'表2.排放源鑑別'!D27,"")</f>
        <v/>
      </c>
      <c r="E25" s="111" t="str">
        <f>IF('表2.排放源鑑別'!E25&lt;&gt;"",'表2.排放源鑑別'!E25,"")</f>
        <v/>
      </c>
      <c r="F25" s="111" t="str">
        <f>IF('表2.排放源鑑別'!K25&lt;&gt;"",'表2.排放源鑑別'!K25,"")</f>
        <v/>
      </c>
      <c r="G25" s="144"/>
      <c r="H25" s="180"/>
      <c r="I25" s="180"/>
      <c r="J25" s="121"/>
      <c r="K25" s="144" t="str">
        <f t="shared" si="6"/>
        <v/>
      </c>
      <c r="L25" s="144" t="str">
        <f t="shared" si="7"/>
        <v/>
      </c>
      <c r="M25" s="144" t="str">
        <f t="shared" si="11"/>
        <v/>
      </c>
      <c r="N25" s="144" t="str">
        <f t="shared" si="8"/>
        <v/>
      </c>
      <c r="O25" s="356" t="str">
        <f t="shared" si="9"/>
        <v>-</v>
      </c>
      <c r="P25" s="356" t="e">
        <f>'表4.定量盤查'!R25</f>
        <v>#N/A</v>
      </c>
      <c r="Q25" s="357" t="str">
        <f t="shared" si="10"/>
        <v/>
      </c>
      <c r="R25" s="222"/>
    </row>
    <row r="26" spans="1:18" ht="40.5" customHeight="1">
      <c r="A26" s="143" t="str">
        <f>IF('表2.排放源鑑別'!A26&lt;&gt;"",'表2.排放源鑑別'!A26,"")</f>
        <v/>
      </c>
      <c r="B26" s="143" t="str">
        <f>IF('表2.排放源鑑別'!B26&lt;&gt;"",'表2.排放源鑑別'!B26,"")</f>
        <v/>
      </c>
      <c r="C26" s="119" t="str">
        <f>IF('表2.排放源鑑別'!C26&lt;&gt;"",'表2.排放源鑑別'!C26,"")</f>
        <v/>
      </c>
      <c r="D26" s="111" t="str">
        <f>IF('表2.排放源鑑別'!D28&lt;&gt;"",'表2.排放源鑑別'!D28,"")</f>
        <v/>
      </c>
      <c r="E26" s="111" t="str">
        <f>IF('表2.排放源鑑別'!E26&lt;&gt;"",'表2.排放源鑑別'!E26,"")</f>
        <v/>
      </c>
      <c r="F26" s="111" t="str">
        <f>IF('表2.排放源鑑別'!K26&lt;&gt;"",'表2.排放源鑑別'!K26,"")</f>
        <v/>
      </c>
      <c r="G26" s="144"/>
      <c r="H26" s="180"/>
      <c r="I26" s="180"/>
      <c r="J26" s="121"/>
      <c r="K26" s="144" t="str">
        <f t="shared" si="6"/>
        <v/>
      </c>
      <c r="L26" s="144" t="str">
        <f t="shared" si="7"/>
        <v/>
      </c>
      <c r="M26" s="144" t="str">
        <f t="shared" si="11"/>
        <v/>
      </c>
      <c r="N26" s="144" t="str">
        <f t="shared" si="8"/>
        <v/>
      </c>
      <c r="O26" s="356" t="str">
        <f t="shared" si="9"/>
        <v>-</v>
      </c>
      <c r="P26" s="356" t="e">
        <f>'表4.定量盤查'!R26</f>
        <v>#N/A</v>
      </c>
      <c r="Q26" s="357" t="str">
        <f t="shared" si="10"/>
        <v/>
      </c>
      <c r="R26" s="222"/>
    </row>
    <row r="27" spans="1:18" ht="40.5" customHeight="1">
      <c r="A27" s="143" t="str">
        <f>IF('表2.排放源鑑別'!A27&lt;&gt;"",'表2.排放源鑑別'!A27,"")</f>
        <v/>
      </c>
      <c r="B27" s="143" t="str">
        <f>IF('表2.排放源鑑別'!B27&lt;&gt;"",'表2.排放源鑑別'!B27,"")</f>
        <v/>
      </c>
      <c r="C27" s="119" t="str">
        <f>IF('表2.排放源鑑別'!C27&lt;&gt;"",'表2.排放源鑑別'!C27,"")</f>
        <v/>
      </c>
      <c r="D27" s="111" t="str">
        <f>IF('表2.排放源鑑別'!D29&lt;&gt;"",'表2.排放源鑑別'!D29,"")</f>
        <v/>
      </c>
      <c r="E27" s="111" t="str">
        <f>IF('表2.排放源鑑別'!E27&lt;&gt;"",'表2.排放源鑑別'!E27,"")</f>
        <v/>
      </c>
      <c r="F27" s="111" t="str">
        <f>IF('表2.排放源鑑別'!K27&lt;&gt;"",'表2.排放源鑑別'!K27,"")</f>
        <v/>
      </c>
      <c r="G27" s="144"/>
      <c r="H27" s="180"/>
      <c r="I27" s="180"/>
      <c r="J27" s="121"/>
      <c r="K27" s="144" t="str">
        <f t="shared" si="6"/>
        <v/>
      </c>
      <c r="L27" s="144" t="str">
        <f t="shared" si="7"/>
        <v/>
      </c>
      <c r="M27" s="144" t="str">
        <f t="shared" si="11"/>
        <v/>
      </c>
      <c r="N27" s="144" t="str">
        <f t="shared" si="8"/>
        <v/>
      </c>
      <c r="O27" s="356" t="str">
        <f t="shared" si="9"/>
        <v>-</v>
      </c>
      <c r="P27" s="356" t="e">
        <f>'表4.定量盤查'!R27</f>
        <v>#N/A</v>
      </c>
      <c r="Q27" s="357" t="str">
        <f t="shared" si="10"/>
        <v/>
      </c>
      <c r="R27" s="222"/>
    </row>
    <row r="28" spans="1:18" ht="40.5" customHeight="1">
      <c r="A28" s="143" t="str">
        <f>IF('表2.排放源鑑別'!A28&lt;&gt;"",'表2.排放源鑑別'!A28,"")</f>
        <v/>
      </c>
      <c r="B28" s="143" t="str">
        <f>IF('表2.排放源鑑別'!B28&lt;&gt;"",'表2.排放源鑑別'!B28,"")</f>
        <v/>
      </c>
      <c r="C28" s="119" t="str">
        <f>IF('表2.排放源鑑別'!C28&lt;&gt;"",'表2.排放源鑑別'!C28,"")</f>
        <v/>
      </c>
      <c r="D28" s="111" t="str">
        <f>IF('表2.排放源鑑別'!D30&lt;&gt;"",'表2.排放源鑑別'!D30,"")</f>
        <v/>
      </c>
      <c r="E28" s="111" t="str">
        <f>IF('表2.排放源鑑別'!E28&lt;&gt;"",'表2.排放源鑑別'!E28,"")</f>
        <v/>
      </c>
      <c r="F28" s="111" t="str">
        <f>IF('表2.排放源鑑別'!K28&lt;&gt;"",'表2.排放源鑑別'!K28,"")</f>
        <v/>
      </c>
      <c r="G28" s="144"/>
      <c r="H28" s="180"/>
      <c r="I28" s="180"/>
      <c r="J28" s="121"/>
      <c r="K28" s="144" t="str">
        <f t="shared" si="6"/>
        <v/>
      </c>
      <c r="L28" s="144" t="str">
        <f t="shared" si="7"/>
        <v/>
      </c>
      <c r="M28" s="144" t="str">
        <f t="shared" si="11"/>
        <v/>
      </c>
      <c r="N28" s="144" t="str">
        <f t="shared" si="8"/>
        <v/>
      </c>
      <c r="O28" s="356" t="str">
        <f t="shared" si="9"/>
        <v>-</v>
      </c>
      <c r="P28" s="356" t="e">
        <f>'表4.定量盤查'!R28</f>
        <v>#N/A</v>
      </c>
      <c r="Q28" s="357" t="str">
        <f t="shared" si="10"/>
        <v/>
      </c>
      <c r="R28" s="222"/>
    </row>
    <row r="29" spans="1:18" ht="40.5" customHeight="1">
      <c r="A29" s="143" t="str">
        <f>IF('表2.排放源鑑別'!A29&lt;&gt;"",'表2.排放源鑑別'!A29,"")</f>
        <v/>
      </c>
      <c r="B29" s="143" t="str">
        <f>IF('表2.排放源鑑別'!B29&lt;&gt;"",'表2.排放源鑑別'!B29,"")</f>
        <v/>
      </c>
      <c r="C29" s="119" t="str">
        <f>IF('表2.排放源鑑別'!C29&lt;&gt;"",'表2.排放源鑑別'!C29,"")</f>
        <v/>
      </c>
      <c r="D29" s="111" t="str">
        <f>IF('表2.排放源鑑別'!D31&lt;&gt;"",'表2.排放源鑑別'!D31,"")</f>
        <v/>
      </c>
      <c r="E29" s="111" t="str">
        <f>IF('表2.排放源鑑別'!E29&lt;&gt;"",'表2.排放源鑑別'!E29,"")</f>
        <v/>
      </c>
      <c r="F29" s="111" t="str">
        <f>IF('表2.排放源鑑別'!K29&lt;&gt;"",'表2.排放源鑑別'!K29,"")</f>
        <v/>
      </c>
      <c r="G29" s="144"/>
      <c r="H29" s="180"/>
      <c r="I29" s="180"/>
      <c r="J29" s="121"/>
      <c r="K29" s="144" t="str">
        <f t="shared" si="6"/>
        <v/>
      </c>
      <c r="L29" s="144" t="str">
        <f t="shared" si="7"/>
        <v/>
      </c>
      <c r="M29" s="144" t="str">
        <f t="shared" si="11"/>
        <v/>
      </c>
      <c r="N29" s="144" t="str">
        <f t="shared" si="8"/>
        <v/>
      </c>
      <c r="O29" s="356" t="str">
        <f t="shared" si="9"/>
        <v>-</v>
      </c>
      <c r="P29" s="356" t="e">
        <f>'表4.定量盤查'!R29</f>
        <v>#N/A</v>
      </c>
      <c r="Q29" s="357" t="str">
        <f t="shared" si="10"/>
        <v/>
      </c>
      <c r="R29" s="222"/>
    </row>
    <row r="30" spans="1:18" ht="40.5" customHeight="1">
      <c r="A30" s="143" t="str">
        <f>IF('表2.排放源鑑別'!A30&lt;&gt;"",'表2.排放源鑑別'!A30,"")</f>
        <v/>
      </c>
      <c r="B30" s="143" t="str">
        <f>IF('表2.排放源鑑別'!B30&lt;&gt;"",'表2.排放源鑑別'!B30,"")</f>
        <v/>
      </c>
      <c r="C30" s="119" t="str">
        <f>IF('表2.排放源鑑別'!C30&lt;&gt;"",'表2.排放源鑑別'!C30,"")</f>
        <v/>
      </c>
      <c r="D30" s="111" t="str">
        <f>IF('表2.排放源鑑別'!D32&lt;&gt;"",'表2.排放源鑑別'!D32,"")</f>
        <v/>
      </c>
      <c r="E30" s="111" t="str">
        <f>IF('表2.排放源鑑別'!E30&lt;&gt;"",'表2.排放源鑑別'!E30,"")</f>
        <v/>
      </c>
      <c r="F30" s="111" t="str">
        <f>IF('表2.排放源鑑別'!K30&lt;&gt;"",'表2.排放源鑑別'!K30,"")</f>
        <v/>
      </c>
      <c r="G30" s="144"/>
      <c r="H30" s="180"/>
      <c r="I30" s="180"/>
      <c r="J30" s="121"/>
      <c r="K30" s="144" t="str">
        <f t="shared" si="6"/>
        <v/>
      </c>
      <c r="L30" s="144" t="str">
        <f t="shared" si="7"/>
        <v/>
      </c>
      <c r="M30" s="144" t="str">
        <f t="shared" si="11"/>
        <v/>
      </c>
      <c r="N30" s="144" t="str">
        <f t="shared" si="8"/>
        <v/>
      </c>
      <c r="O30" s="356" t="str">
        <f t="shared" si="9"/>
        <v>-</v>
      </c>
      <c r="P30" s="356" t="e">
        <f>'表4.定量盤查'!R30</f>
        <v>#N/A</v>
      </c>
      <c r="Q30" s="357" t="str">
        <f t="shared" si="10"/>
        <v/>
      </c>
      <c r="R30" s="222"/>
    </row>
    <row r="31" spans="1:18" ht="40.5" customHeight="1">
      <c r="A31" s="143" t="str">
        <f>IF('表2.排放源鑑別'!A31&lt;&gt;"",'表2.排放源鑑別'!A31,"")</f>
        <v/>
      </c>
      <c r="B31" s="143" t="str">
        <f>IF('表2.排放源鑑別'!B31&lt;&gt;"",'表2.排放源鑑別'!B31,"")</f>
        <v/>
      </c>
      <c r="C31" s="119" t="str">
        <f>IF('表2.排放源鑑別'!C31&lt;&gt;"",'表2.排放源鑑別'!C31,"")</f>
        <v/>
      </c>
      <c r="D31" s="111" t="str">
        <f>IF('表2.排放源鑑別'!D33&lt;&gt;"",'表2.排放源鑑別'!D33,"")</f>
        <v/>
      </c>
      <c r="E31" s="111" t="str">
        <f>IF('表2.排放源鑑別'!E31&lt;&gt;"",'表2.排放源鑑別'!E31,"")</f>
        <v/>
      </c>
      <c r="F31" s="111" t="str">
        <f>IF('表2.排放源鑑別'!K31&lt;&gt;"",'表2.排放源鑑別'!K31,"")</f>
        <v/>
      </c>
      <c r="G31" s="144"/>
      <c r="H31" s="180"/>
      <c r="I31" s="180"/>
      <c r="J31" s="121"/>
      <c r="K31" s="144" t="str">
        <f t="shared" si="6"/>
        <v/>
      </c>
      <c r="L31" s="144" t="str">
        <f t="shared" si="7"/>
        <v/>
      </c>
      <c r="M31" s="144" t="str">
        <f t="shared" si="11"/>
        <v/>
      </c>
      <c r="N31" s="144" t="str">
        <f t="shared" si="8"/>
        <v/>
      </c>
      <c r="O31" s="356" t="str">
        <f t="shared" si="9"/>
        <v>-</v>
      </c>
      <c r="P31" s="356" t="e">
        <f>'表4.定量盤查'!R31</f>
        <v>#N/A</v>
      </c>
      <c r="Q31" s="357" t="str">
        <f t="shared" si="10"/>
        <v/>
      </c>
      <c r="R31" s="222"/>
    </row>
    <row r="32" spans="1:18" ht="40.5" customHeight="1">
      <c r="A32" s="143" t="str">
        <f>IF('表2.排放源鑑別'!A32&lt;&gt;"",'表2.排放源鑑別'!A32,"")</f>
        <v/>
      </c>
      <c r="B32" s="143" t="str">
        <f>IF('表2.排放源鑑別'!B32&lt;&gt;"",'表2.排放源鑑別'!B32,"")</f>
        <v/>
      </c>
      <c r="C32" s="119" t="str">
        <f>IF('表2.排放源鑑別'!C32&lt;&gt;"",'表2.排放源鑑別'!C32,"")</f>
        <v/>
      </c>
      <c r="D32" s="111" t="str">
        <f>IF('表2.排放源鑑別'!D34&lt;&gt;"",'表2.排放源鑑別'!D34,"")</f>
        <v/>
      </c>
      <c r="E32" s="111" t="str">
        <f>IF('表2.排放源鑑別'!E32&lt;&gt;"",'表2.排放源鑑別'!E32,"")</f>
        <v/>
      </c>
      <c r="F32" s="111" t="str">
        <f>IF('表2.排放源鑑別'!K32&lt;&gt;"",'表2.排放源鑑別'!K32,"")</f>
        <v/>
      </c>
      <c r="G32" s="144"/>
      <c r="H32" s="180"/>
      <c r="I32" s="180"/>
      <c r="J32" s="121"/>
      <c r="K32" s="144" t="str">
        <f t="shared" si="6"/>
        <v/>
      </c>
      <c r="L32" s="144" t="str">
        <f t="shared" si="7"/>
        <v/>
      </c>
      <c r="M32" s="144" t="str">
        <f t="shared" si="11"/>
        <v/>
      </c>
      <c r="N32" s="144" t="str">
        <f t="shared" si="8"/>
        <v/>
      </c>
      <c r="O32" s="356" t="str">
        <f t="shared" si="9"/>
        <v>-</v>
      </c>
      <c r="P32" s="356" t="e">
        <f>'表4.定量盤查'!R32</f>
        <v>#N/A</v>
      </c>
      <c r="Q32" s="357" t="str">
        <f t="shared" si="10"/>
        <v/>
      </c>
      <c r="R32" s="222"/>
    </row>
    <row r="33" spans="1:18" ht="40.5" customHeight="1">
      <c r="A33" s="143" t="str">
        <f>IF('表2.排放源鑑別'!A33&lt;&gt;"",'表2.排放源鑑別'!A33,"")</f>
        <v/>
      </c>
      <c r="B33" s="143" t="str">
        <f>IF('表2.排放源鑑別'!B33&lt;&gt;"",'表2.排放源鑑別'!B33,"")</f>
        <v/>
      </c>
      <c r="C33" s="119" t="str">
        <f>IF('表2.排放源鑑別'!C33&lt;&gt;"",'表2.排放源鑑別'!C33,"")</f>
        <v/>
      </c>
      <c r="D33" s="111" t="str">
        <f>IF('表2.排放源鑑別'!D35&lt;&gt;"",'表2.排放源鑑別'!D35,"")</f>
        <v/>
      </c>
      <c r="E33" s="111" t="str">
        <f>IF('表2.排放源鑑別'!E33&lt;&gt;"",'表2.排放源鑑別'!E33,"")</f>
        <v/>
      </c>
      <c r="F33" s="111" t="str">
        <f>IF('表2.排放源鑑別'!K33&lt;&gt;"",'表2.排放源鑑別'!K33,"")</f>
        <v/>
      </c>
      <c r="G33" s="144"/>
      <c r="H33" s="180"/>
      <c r="I33" s="180"/>
      <c r="J33" s="121"/>
      <c r="K33" s="144" t="str">
        <f t="shared" si="6"/>
        <v/>
      </c>
      <c r="L33" s="144" t="str">
        <f t="shared" si="7"/>
        <v/>
      </c>
      <c r="M33" s="144" t="str">
        <f t="shared" si="11"/>
        <v/>
      </c>
      <c r="N33" s="144" t="str">
        <f t="shared" si="8"/>
        <v/>
      </c>
      <c r="O33" s="356" t="str">
        <f t="shared" si="9"/>
        <v>-</v>
      </c>
      <c r="P33" s="356" t="e">
        <f>'表4.定量盤查'!R33</f>
        <v>#N/A</v>
      </c>
      <c r="Q33" s="357" t="str">
        <f t="shared" si="10"/>
        <v/>
      </c>
      <c r="R33" s="222"/>
    </row>
    <row r="34" spans="1:18" ht="40.5" customHeight="1">
      <c r="A34" s="143" t="str">
        <f>IF('表2.排放源鑑別'!A34&lt;&gt;"",'表2.排放源鑑別'!A34,"")</f>
        <v/>
      </c>
      <c r="B34" s="143" t="str">
        <f>IF('表2.排放源鑑別'!B34&lt;&gt;"",'表2.排放源鑑別'!B34,"")</f>
        <v/>
      </c>
      <c r="C34" s="119" t="str">
        <f>IF('表2.排放源鑑別'!C34&lt;&gt;"",'表2.排放源鑑別'!C34,"")</f>
        <v/>
      </c>
      <c r="D34" s="111" t="str">
        <f>IF('表2.排放源鑑別'!D36&lt;&gt;"",'表2.排放源鑑別'!D36,"")</f>
        <v/>
      </c>
      <c r="E34" s="111" t="str">
        <f>IF('表2.排放源鑑別'!E34&lt;&gt;"",'表2.排放源鑑別'!E34,"")</f>
        <v/>
      </c>
      <c r="F34" s="111" t="str">
        <f>IF('表2.排放源鑑別'!K34&lt;&gt;"",'表2.排放源鑑別'!K34,"")</f>
        <v/>
      </c>
      <c r="G34" s="144"/>
      <c r="H34" s="180"/>
      <c r="I34" s="180"/>
      <c r="J34" s="121"/>
      <c r="K34" s="144" t="str">
        <f t="shared" si="6"/>
        <v/>
      </c>
      <c r="L34" s="144" t="str">
        <f t="shared" si="7"/>
        <v/>
      </c>
      <c r="M34" s="144" t="str">
        <f t="shared" si="11"/>
        <v/>
      </c>
      <c r="N34" s="144" t="str">
        <f t="shared" si="8"/>
        <v/>
      </c>
      <c r="O34" s="356" t="str">
        <f t="shared" si="9"/>
        <v>-</v>
      </c>
      <c r="P34" s="356" t="e">
        <f>'表4.定量盤查'!R34</f>
        <v>#N/A</v>
      </c>
      <c r="Q34" s="357" t="str">
        <f t="shared" si="10"/>
        <v/>
      </c>
      <c r="R34" s="222"/>
    </row>
    <row r="35" spans="1:18" ht="40.5" customHeight="1">
      <c r="A35" s="143" t="str">
        <f>IF('表2.排放源鑑別'!A35&lt;&gt;"",'表2.排放源鑑別'!A35,"")</f>
        <v/>
      </c>
      <c r="B35" s="143" t="str">
        <f>IF('表2.排放源鑑別'!B35&lt;&gt;"",'表2.排放源鑑別'!B35,"")</f>
        <v/>
      </c>
      <c r="C35" s="119" t="str">
        <f>IF('表2.排放源鑑別'!C35&lt;&gt;"",'表2.排放源鑑別'!C35,"")</f>
        <v/>
      </c>
      <c r="D35" s="111" t="str">
        <f>IF('表2.排放源鑑別'!D37&lt;&gt;"",'表2.排放源鑑別'!D37,"")</f>
        <v/>
      </c>
      <c r="E35" s="111" t="str">
        <f>IF('表2.排放源鑑別'!E35&lt;&gt;"",'表2.排放源鑑別'!E35,"")</f>
        <v/>
      </c>
      <c r="F35" s="111" t="str">
        <f>IF('表2.排放源鑑別'!K35&lt;&gt;"",'表2.排放源鑑別'!K35,"")</f>
        <v/>
      </c>
      <c r="G35" s="144"/>
      <c r="H35" s="180"/>
      <c r="I35" s="180"/>
      <c r="J35" s="121"/>
      <c r="K35" s="144" t="str">
        <f t="shared" si="6"/>
        <v/>
      </c>
      <c r="L35" s="144" t="str">
        <f t="shared" si="7"/>
        <v/>
      </c>
      <c r="M35" s="144" t="str">
        <f t="shared" si="11"/>
        <v/>
      </c>
      <c r="N35" s="144" t="str">
        <f t="shared" si="8"/>
        <v/>
      </c>
      <c r="O35" s="356" t="str">
        <f t="shared" si="9"/>
        <v>-</v>
      </c>
      <c r="P35" s="356" t="e">
        <f>'表4.定量盤查'!R35</f>
        <v>#N/A</v>
      </c>
      <c r="Q35" s="357" t="str">
        <f t="shared" si="10"/>
        <v/>
      </c>
      <c r="R35" s="222"/>
    </row>
    <row r="36" spans="1:18" ht="40.5" customHeight="1">
      <c r="A36" s="143" t="str">
        <f>IF('表2.排放源鑑別'!A36&lt;&gt;"",'表2.排放源鑑別'!A36,"")</f>
        <v/>
      </c>
      <c r="B36" s="143" t="str">
        <f>IF('表2.排放源鑑別'!B36&lt;&gt;"",'表2.排放源鑑別'!B36,"")</f>
        <v/>
      </c>
      <c r="C36" s="119" t="str">
        <f>IF('表2.排放源鑑別'!C36&lt;&gt;"",'表2.排放源鑑別'!C36,"")</f>
        <v/>
      </c>
      <c r="D36" s="111" t="str">
        <f>IF('表2.排放源鑑別'!D38&lt;&gt;"",'表2.排放源鑑別'!D38,"")</f>
        <v/>
      </c>
      <c r="E36" s="111" t="str">
        <f>IF('表2.排放源鑑別'!E36&lt;&gt;"",'表2.排放源鑑別'!E36,"")</f>
        <v/>
      </c>
      <c r="F36" s="111" t="str">
        <f>IF('表2.排放源鑑別'!K36&lt;&gt;"",'表2.排放源鑑別'!K36,"")</f>
        <v/>
      </c>
      <c r="G36" s="144"/>
      <c r="H36" s="180"/>
      <c r="I36" s="180"/>
      <c r="J36" s="121"/>
      <c r="K36" s="144" t="str">
        <f t="shared" si="6"/>
        <v/>
      </c>
      <c r="L36" s="144" t="str">
        <f t="shared" si="7"/>
        <v/>
      </c>
      <c r="M36" s="144" t="str">
        <f t="shared" si="11"/>
        <v/>
      </c>
      <c r="N36" s="144" t="str">
        <f t="shared" si="8"/>
        <v/>
      </c>
      <c r="O36" s="356" t="str">
        <f t="shared" si="9"/>
        <v>-</v>
      </c>
      <c r="P36" s="356" t="e">
        <f>'表4.定量盤查'!R36</f>
        <v>#N/A</v>
      </c>
      <c r="Q36" s="357" t="str">
        <f t="shared" si="10"/>
        <v/>
      </c>
      <c r="R36" s="222"/>
    </row>
    <row r="37" spans="1:18" ht="40.5" customHeight="1">
      <c r="A37" s="143" t="str">
        <f>IF('表2.排放源鑑別'!A37&lt;&gt;"",'表2.排放源鑑別'!A37,"")</f>
        <v/>
      </c>
      <c r="B37" s="143" t="str">
        <f>IF('表2.排放源鑑別'!B37&lt;&gt;"",'表2.排放源鑑別'!B37,"")</f>
        <v/>
      </c>
      <c r="C37" s="119" t="str">
        <f>IF('表2.排放源鑑別'!C37&lt;&gt;"",'表2.排放源鑑別'!C37,"")</f>
        <v/>
      </c>
      <c r="D37" s="111" t="str">
        <f>IF('表2.排放源鑑別'!D39&lt;&gt;"",'表2.排放源鑑別'!D39,"")</f>
        <v/>
      </c>
      <c r="E37" s="111" t="str">
        <f>IF('表2.排放源鑑別'!E37&lt;&gt;"",'表2.排放源鑑別'!E37,"")</f>
        <v/>
      </c>
      <c r="F37" s="111" t="str">
        <f>IF('表2.排放源鑑別'!K37&lt;&gt;"",'表2.排放源鑑別'!K37,"")</f>
        <v/>
      </c>
      <c r="G37" s="144"/>
      <c r="H37" s="180"/>
      <c r="I37" s="180"/>
      <c r="J37" s="121"/>
      <c r="K37" s="144" t="str">
        <f t="shared" si="6"/>
        <v/>
      </c>
      <c r="L37" s="144" t="str">
        <f t="shared" si="7"/>
        <v/>
      </c>
      <c r="M37" s="144" t="str">
        <f t="shared" si="11"/>
        <v/>
      </c>
      <c r="N37" s="144" t="str">
        <f t="shared" si="8"/>
        <v/>
      </c>
      <c r="O37" s="356" t="str">
        <f t="shared" si="9"/>
        <v>-</v>
      </c>
      <c r="P37" s="356" t="e">
        <f>'表4.定量盤查'!R37</f>
        <v>#N/A</v>
      </c>
      <c r="Q37" s="357" t="str">
        <f t="shared" si="10"/>
        <v/>
      </c>
      <c r="R37" s="222"/>
    </row>
    <row r="38" spans="1:18" ht="40.5" customHeight="1">
      <c r="A38" s="143" t="str">
        <f>IF('表2.排放源鑑別'!A38&lt;&gt;"",'表2.排放源鑑別'!A38,"")</f>
        <v/>
      </c>
      <c r="B38" s="143" t="str">
        <f>IF('表2.排放源鑑別'!B38&lt;&gt;"",'表2.排放源鑑別'!B38,"")</f>
        <v/>
      </c>
      <c r="C38" s="119" t="str">
        <f>IF('表2.排放源鑑別'!C38&lt;&gt;"",'表2.排放源鑑別'!C38,"")</f>
        <v/>
      </c>
      <c r="D38" s="111" t="str">
        <f>IF('表2.排放源鑑別'!D40&lt;&gt;"",'表2.排放源鑑別'!D40,"")</f>
        <v/>
      </c>
      <c r="E38" s="111" t="str">
        <f>IF('表2.排放源鑑別'!E38&lt;&gt;"",'表2.排放源鑑別'!E38,"")</f>
        <v/>
      </c>
      <c r="F38" s="111" t="str">
        <f>IF('表2.排放源鑑別'!K38&lt;&gt;"",'表2.排放源鑑別'!K38,"")</f>
        <v/>
      </c>
      <c r="G38" s="144"/>
      <c r="H38" s="180"/>
      <c r="I38" s="180"/>
      <c r="J38" s="121"/>
      <c r="K38" s="144" t="str">
        <f t="shared" si="6"/>
        <v/>
      </c>
      <c r="L38" s="144" t="str">
        <f t="shared" si="7"/>
        <v/>
      </c>
      <c r="M38" s="144" t="str">
        <f t="shared" si="11"/>
        <v/>
      </c>
      <c r="N38" s="144" t="str">
        <f t="shared" si="8"/>
        <v/>
      </c>
      <c r="O38" s="356" t="str">
        <f t="shared" si="9"/>
        <v>-</v>
      </c>
      <c r="P38" s="356" t="e">
        <f>'表4.定量盤查'!R38</f>
        <v>#N/A</v>
      </c>
      <c r="Q38" s="357" t="str">
        <f t="shared" si="10"/>
        <v/>
      </c>
      <c r="R38" s="222"/>
    </row>
    <row r="39" spans="1:18" ht="40.5" customHeight="1">
      <c r="A39" s="143" t="str">
        <f>IF('表2.排放源鑑別'!A39&lt;&gt;"",'表2.排放源鑑別'!A39,"")</f>
        <v/>
      </c>
      <c r="B39" s="143" t="str">
        <f>IF('表2.排放源鑑別'!B39&lt;&gt;"",'表2.排放源鑑別'!B39,"")</f>
        <v/>
      </c>
      <c r="C39" s="119" t="str">
        <f>IF('表2.排放源鑑別'!C39&lt;&gt;"",'表2.排放源鑑別'!C39,"")</f>
        <v/>
      </c>
      <c r="D39" s="111" t="str">
        <f>IF('表2.排放源鑑別'!D41&lt;&gt;"",'表2.排放源鑑別'!D41,"")</f>
        <v/>
      </c>
      <c r="E39" s="111" t="str">
        <f>IF('表2.排放源鑑別'!E39&lt;&gt;"",'表2.排放源鑑別'!E39,"")</f>
        <v/>
      </c>
      <c r="F39" s="111" t="str">
        <f>IF('表2.排放源鑑別'!K39&lt;&gt;"",'表2.排放源鑑別'!K39,"")</f>
        <v/>
      </c>
      <c r="G39" s="144"/>
      <c r="H39" s="180"/>
      <c r="I39" s="180"/>
      <c r="J39" s="121"/>
      <c r="K39" s="144" t="str">
        <f t="shared" si="6"/>
        <v/>
      </c>
      <c r="L39" s="144" t="str">
        <f t="shared" si="7"/>
        <v/>
      </c>
      <c r="M39" s="144" t="str">
        <f t="shared" si="11"/>
        <v/>
      </c>
      <c r="N39" s="144" t="str">
        <f t="shared" si="8"/>
        <v/>
      </c>
      <c r="O39" s="356" t="str">
        <f t="shared" si="9"/>
        <v>-</v>
      </c>
      <c r="P39" s="356" t="e">
        <f>'表4.定量盤查'!R39</f>
        <v>#N/A</v>
      </c>
      <c r="Q39" s="357" t="str">
        <f t="shared" si="10"/>
        <v/>
      </c>
      <c r="R39" s="222"/>
    </row>
    <row r="40" spans="1:18" ht="40.5" customHeight="1">
      <c r="A40" s="143" t="str">
        <f>IF('表2.排放源鑑別'!A40&lt;&gt;"",'表2.排放源鑑別'!A40,"")</f>
        <v/>
      </c>
      <c r="B40" s="143" t="str">
        <f>IF('表2.排放源鑑別'!B40&lt;&gt;"",'表2.排放源鑑別'!B40,"")</f>
        <v/>
      </c>
      <c r="C40" s="119" t="str">
        <f>IF('表2.排放源鑑別'!C40&lt;&gt;"",'表2.排放源鑑別'!C40,"")</f>
        <v/>
      </c>
      <c r="D40" s="111" t="str">
        <f>IF('表2.排放源鑑別'!D42&lt;&gt;"",'表2.排放源鑑別'!D42,"")</f>
        <v/>
      </c>
      <c r="E40" s="111" t="str">
        <f>IF('表2.排放源鑑別'!E40&lt;&gt;"",'表2.排放源鑑別'!E40,"")</f>
        <v/>
      </c>
      <c r="F40" s="111" t="str">
        <f>IF('表2.排放源鑑別'!K40&lt;&gt;"",'表2.排放源鑑別'!K40,"")</f>
        <v/>
      </c>
      <c r="G40" s="144"/>
      <c r="H40" s="180"/>
      <c r="I40" s="180"/>
      <c r="J40" s="121"/>
      <c r="K40" s="144" t="str">
        <f t="shared" si="6"/>
        <v/>
      </c>
      <c r="L40" s="144" t="str">
        <f t="shared" si="7"/>
        <v/>
      </c>
      <c r="M40" s="144" t="str">
        <f t="shared" si="11"/>
        <v/>
      </c>
      <c r="N40" s="144" t="str">
        <f t="shared" si="8"/>
        <v/>
      </c>
      <c r="O40" s="356" t="str">
        <f t="shared" si="9"/>
        <v>-</v>
      </c>
      <c r="P40" s="356" t="e">
        <f>'表4.定量盤查'!R40</f>
        <v>#N/A</v>
      </c>
      <c r="Q40" s="357" t="str">
        <f t="shared" si="10"/>
        <v/>
      </c>
      <c r="R40" s="222"/>
    </row>
    <row r="41" spans="1:18" ht="40.5" customHeight="1">
      <c r="A41" s="143" t="str">
        <f>IF('表2.排放源鑑別'!A41&lt;&gt;"",'表2.排放源鑑別'!A41,"")</f>
        <v/>
      </c>
      <c r="B41" s="143" t="str">
        <f>IF('表2.排放源鑑別'!B41&lt;&gt;"",'表2.排放源鑑別'!B41,"")</f>
        <v/>
      </c>
      <c r="C41" s="119" t="str">
        <f>IF('表2.排放源鑑別'!C41&lt;&gt;"",'表2.排放源鑑別'!C41,"")</f>
        <v/>
      </c>
      <c r="D41" s="111" t="str">
        <f>IF('表2.排放源鑑別'!D43&lt;&gt;"",'表2.排放源鑑別'!D43,"")</f>
        <v/>
      </c>
      <c r="E41" s="111" t="str">
        <f>IF('表2.排放源鑑別'!E41&lt;&gt;"",'表2.排放源鑑別'!E41,"")</f>
        <v/>
      </c>
      <c r="F41" s="111" t="str">
        <f>IF('表2.排放源鑑別'!K41&lt;&gt;"",'表2.排放源鑑別'!K41,"")</f>
        <v/>
      </c>
      <c r="G41" s="144"/>
      <c r="H41" s="180"/>
      <c r="I41" s="180"/>
      <c r="J41" s="121"/>
      <c r="K41" s="144" t="str">
        <f t="shared" si="6"/>
        <v/>
      </c>
      <c r="L41" s="144" t="str">
        <f t="shared" si="7"/>
        <v/>
      </c>
      <c r="M41" s="144" t="str">
        <f t="shared" si="11"/>
        <v/>
      </c>
      <c r="N41" s="144" t="str">
        <f t="shared" si="8"/>
        <v/>
      </c>
      <c r="O41" s="356" t="str">
        <f t="shared" si="9"/>
        <v>-</v>
      </c>
      <c r="P41" s="356" t="e">
        <f>'表4.定量盤查'!R41</f>
        <v>#N/A</v>
      </c>
      <c r="Q41" s="357" t="str">
        <f t="shared" si="10"/>
        <v/>
      </c>
      <c r="R41" s="222"/>
    </row>
    <row r="42" spans="1:18" ht="40.5" customHeight="1">
      <c r="A42" s="143" t="str">
        <f>IF('表2.排放源鑑別'!A42&lt;&gt;"",'表2.排放源鑑別'!A42,"")</f>
        <v/>
      </c>
      <c r="B42" s="143" t="str">
        <f>IF('表2.排放源鑑別'!B42&lt;&gt;"",'表2.排放源鑑別'!B42,"")</f>
        <v/>
      </c>
      <c r="C42" s="119" t="str">
        <f>IF('表2.排放源鑑別'!C42&lt;&gt;"",'表2.排放源鑑別'!C42,"")</f>
        <v/>
      </c>
      <c r="D42" s="111" t="str">
        <f>IF('表2.排放源鑑別'!D44&lt;&gt;"",'表2.排放源鑑別'!D44,"")</f>
        <v/>
      </c>
      <c r="E42" s="111" t="str">
        <f>IF('表2.排放源鑑別'!E42&lt;&gt;"",'表2.排放源鑑別'!E42,"")</f>
        <v/>
      </c>
      <c r="F42" s="111" t="str">
        <f>IF('表2.排放源鑑別'!K42&lt;&gt;"",'表2.排放源鑑別'!K42,"")</f>
        <v/>
      </c>
      <c r="G42" s="144"/>
      <c r="H42" s="180"/>
      <c r="I42" s="180"/>
      <c r="J42" s="121"/>
      <c r="K42" s="144" t="str">
        <f t="shared" si="6"/>
        <v/>
      </c>
      <c r="L42" s="144" t="str">
        <f t="shared" si="7"/>
        <v/>
      </c>
      <c r="M42" s="144" t="str">
        <f t="shared" si="11"/>
        <v/>
      </c>
      <c r="N42" s="144" t="str">
        <f t="shared" si="8"/>
        <v/>
      </c>
      <c r="O42" s="356" t="str">
        <f t="shared" si="9"/>
        <v>-</v>
      </c>
      <c r="P42" s="356" t="e">
        <f>'表4.定量盤查'!R42</f>
        <v>#N/A</v>
      </c>
      <c r="Q42" s="357" t="str">
        <f t="shared" si="10"/>
        <v/>
      </c>
      <c r="R42" s="222"/>
    </row>
    <row r="43" spans="1:18" ht="40.5" customHeight="1">
      <c r="A43" s="143" t="str">
        <f>IF('表2.排放源鑑別'!A43&lt;&gt;"",'表2.排放源鑑別'!A43,"")</f>
        <v/>
      </c>
      <c r="B43" s="143" t="str">
        <f>IF('表2.排放源鑑別'!B43&lt;&gt;"",'表2.排放源鑑別'!B43,"")</f>
        <v/>
      </c>
      <c r="C43" s="119" t="str">
        <f>IF('表2.排放源鑑別'!C43&lt;&gt;"",'表2.排放源鑑別'!C43,"")</f>
        <v/>
      </c>
      <c r="D43" s="111" t="str">
        <f>IF('表2.排放源鑑別'!D45&lt;&gt;"",'表2.排放源鑑別'!D45,"")</f>
        <v/>
      </c>
      <c r="E43" s="111" t="str">
        <f>IF('表2.排放源鑑別'!E43&lt;&gt;"",'表2.排放源鑑別'!E43,"")</f>
        <v/>
      </c>
      <c r="F43" s="111" t="str">
        <f>IF('表2.排放源鑑別'!K43&lt;&gt;"",'表2.排放源鑑別'!K43,"")</f>
        <v/>
      </c>
      <c r="G43" s="144"/>
      <c r="H43" s="180"/>
      <c r="I43" s="180"/>
      <c r="J43" s="121"/>
      <c r="K43" s="144" t="str">
        <f t="shared" si="6"/>
        <v/>
      </c>
      <c r="L43" s="144" t="str">
        <f t="shared" si="7"/>
        <v/>
      </c>
      <c r="M43" s="144" t="str">
        <f t="shared" si="11"/>
        <v/>
      </c>
      <c r="N43" s="144" t="str">
        <f t="shared" si="8"/>
        <v/>
      </c>
      <c r="O43" s="356" t="str">
        <f t="shared" si="9"/>
        <v>-</v>
      </c>
      <c r="P43" s="356" t="e">
        <f>'表4.定量盤查'!R43</f>
        <v>#N/A</v>
      </c>
      <c r="Q43" s="357" t="str">
        <f t="shared" si="10"/>
        <v/>
      </c>
      <c r="R43" s="222"/>
    </row>
    <row r="44" spans="1:18" ht="40.5" customHeight="1">
      <c r="A44" s="143" t="str">
        <f>IF('表2.排放源鑑別'!A44&lt;&gt;"",'表2.排放源鑑別'!A44,"")</f>
        <v/>
      </c>
      <c r="B44" s="143" t="str">
        <f>IF('表2.排放源鑑別'!B44&lt;&gt;"",'表2.排放源鑑別'!B44,"")</f>
        <v/>
      </c>
      <c r="C44" s="119" t="str">
        <f>IF('表2.排放源鑑別'!C44&lt;&gt;"",'表2.排放源鑑別'!C44,"")</f>
        <v/>
      </c>
      <c r="D44" s="111" t="str">
        <f>IF('表2.排放源鑑別'!D46&lt;&gt;"",'表2.排放源鑑別'!D46,"")</f>
        <v/>
      </c>
      <c r="E44" s="111" t="str">
        <f>IF('表2.排放源鑑別'!E44&lt;&gt;"",'表2.排放源鑑別'!E44,"")</f>
        <v/>
      </c>
      <c r="F44" s="111" t="str">
        <f>IF('表2.排放源鑑別'!K44&lt;&gt;"",'表2.排放源鑑別'!K44,"")</f>
        <v/>
      </c>
      <c r="G44" s="144"/>
      <c r="H44" s="180"/>
      <c r="I44" s="180"/>
      <c r="J44" s="121"/>
      <c r="K44" s="144" t="str">
        <f t="shared" si="6"/>
        <v/>
      </c>
      <c r="L44" s="144" t="str">
        <f t="shared" si="7"/>
        <v/>
      </c>
      <c r="M44" s="144" t="str">
        <f t="shared" si="11"/>
        <v/>
      </c>
      <c r="N44" s="144" t="str">
        <f t="shared" si="8"/>
        <v/>
      </c>
      <c r="O44" s="356" t="str">
        <f t="shared" si="9"/>
        <v>-</v>
      </c>
      <c r="P44" s="356" t="e">
        <f>'表4.定量盤查'!R44</f>
        <v>#N/A</v>
      </c>
      <c r="Q44" s="357" t="str">
        <f t="shared" si="10"/>
        <v/>
      </c>
      <c r="R44" s="222"/>
    </row>
    <row r="45" spans="1:18" ht="40.5" customHeight="1">
      <c r="A45" s="143" t="str">
        <f>IF('表2.排放源鑑別'!A45&lt;&gt;"",'表2.排放源鑑別'!A45,"")</f>
        <v/>
      </c>
      <c r="B45" s="143" t="str">
        <f>IF('表2.排放源鑑別'!B45&lt;&gt;"",'表2.排放源鑑別'!B45,"")</f>
        <v/>
      </c>
      <c r="C45" s="119" t="str">
        <f>IF('表2.排放源鑑別'!C45&lt;&gt;"",'表2.排放源鑑別'!C45,"")</f>
        <v/>
      </c>
      <c r="D45" s="111" t="str">
        <f>IF('表2.排放源鑑別'!D47&lt;&gt;"",'表2.排放源鑑別'!D47,"")</f>
        <v/>
      </c>
      <c r="E45" s="111" t="str">
        <f>IF('表2.排放源鑑別'!E45&lt;&gt;"",'表2.排放源鑑別'!E45,"")</f>
        <v/>
      </c>
      <c r="F45" s="111" t="str">
        <f>IF('表2.排放源鑑別'!K45&lt;&gt;"",'表2.排放源鑑別'!K45,"")</f>
        <v/>
      </c>
      <c r="G45" s="144"/>
      <c r="H45" s="180"/>
      <c r="I45" s="180"/>
      <c r="J45" s="121"/>
      <c r="K45" s="144" t="str">
        <f t="shared" si="6"/>
        <v/>
      </c>
      <c r="L45" s="144" t="str">
        <f t="shared" si="7"/>
        <v/>
      </c>
      <c r="M45" s="144" t="str">
        <f t="shared" si="11"/>
        <v/>
      </c>
      <c r="N45" s="144" t="str">
        <f t="shared" si="8"/>
        <v/>
      </c>
      <c r="O45" s="356" t="str">
        <f t="shared" si="9"/>
        <v>-</v>
      </c>
      <c r="P45" s="356" t="e">
        <f>'表4.定量盤查'!R45</f>
        <v>#N/A</v>
      </c>
      <c r="Q45" s="357" t="str">
        <f t="shared" si="10"/>
        <v/>
      </c>
      <c r="R45" s="222"/>
    </row>
    <row r="46" spans="1:18" ht="40.5" customHeight="1">
      <c r="A46" s="143" t="str">
        <f>IF('表2.排放源鑑別'!A46&lt;&gt;"",'表2.排放源鑑別'!A46,"")</f>
        <v/>
      </c>
      <c r="B46" s="143" t="str">
        <f>IF('表2.排放源鑑別'!B46&lt;&gt;"",'表2.排放源鑑別'!B46,"")</f>
        <v/>
      </c>
      <c r="C46" s="119" t="str">
        <f>IF('表2.排放源鑑別'!C46&lt;&gt;"",'表2.排放源鑑別'!C46,"")</f>
        <v/>
      </c>
      <c r="D46" s="111" t="str">
        <f>IF('表2.排放源鑑別'!D48&lt;&gt;"",'表2.排放源鑑別'!D48,"")</f>
        <v/>
      </c>
      <c r="E46" s="111" t="str">
        <f>IF('表2.排放源鑑別'!E46&lt;&gt;"",'表2.排放源鑑別'!E46,"")</f>
        <v/>
      </c>
      <c r="F46" s="111" t="str">
        <f>IF('表2.排放源鑑別'!K46&lt;&gt;"",'表2.排放源鑑別'!K46,"")</f>
        <v/>
      </c>
      <c r="G46" s="144"/>
      <c r="H46" s="180"/>
      <c r="I46" s="180"/>
      <c r="J46" s="121"/>
      <c r="K46" s="144" t="str">
        <f t="shared" si="6"/>
        <v/>
      </c>
      <c r="L46" s="144" t="str">
        <f t="shared" si="7"/>
        <v/>
      </c>
      <c r="M46" s="144" t="str">
        <f t="shared" si="11"/>
        <v/>
      </c>
      <c r="N46" s="144" t="str">
        <f t="shared" si="8"/>
        <v/>
      </c>
      <c r="O46" s="356" t="str">
        <f t="shared" si="9"/>
        <v>-</v>
      </c>
      <c r="P46" s="356" t="e">
        <f>'表4.定量盤查'!R46</f>
        <v>#N/A</v>
      </c>
      <c r="Q46" s="357" t="str">
        <f t="shared" si="10"/>
        <v/>
      </c>
      <c r="R46" s="222"/>
    </row>
    <row r="47" spans="1:18" ht="40.5" customHeight="1">
      <c r="A47" s="143" t="str">
        <f>IF('表2.排放源鑑別'!A47&lt;&gt;"",'表2.排放源鑑別'!A47,"")</f>
        <v/>
      </c>
      <c r="B47" s="143" t="str">
        <f>IF('表2.排放源鑑別'!B47&lt;&gt;"",'表2.排放源鑑別'!B47,"")</f>
        <v/>
      </c>
      <c r="C47" s="119" t="str">
        <f>IF('表2.排放源鑑別'!C47&lt;&gt;"",'表2.排放源鑑別'!C47,"")</f>
        <v/>
      </c>
      <c r="D47" s="111" t="str">
        <f>IF('表2.排放源鑑別'!D49&lt;&gt;"",'表2.排放源鑑別'!D49,"")</f>
        <v/>
      </c>
      <c r="E47" s="111" t="str">
        <f>IF('表2.排放源鑑別'!E47&lt;&gt;"",'表2.排放源鑑別'!E47,"")</f>
        <v/>
      </c>
      <c r="F47" s="111" t="str">
        <f>IF('表2.排放源鑑別'!K47&lt;&gt;"",'表2.排放源鑑別'!K47,"")</f>
        <v/>
      </c>
      <c r="G47" s="144"/>
      <c r="H47" s="180"/>
      <c r="I47" s="180"/>
      <c r="J47" s="121"/>
      <c r="K47" s="144" t="str">
        <f t="shared" si="6"/>
        <v/>
      </c>
      <c r="L47" s="144" t="str">
        <f t="shared" si="7"/>
        <v/>
      </c>
      <c r="M47" s="144" t="str">
        <f t="shared" si="11"/>
        <v/>
      </c>
      <c r="N47" s="144" t="str">
        <f t="shared" si="8"/>
        <v/>
      </c>
      <c r="O47" s="356" t="str">
        <f t="shared" si="9"/>
        <v>-</v>
      </c>
      <c r="P47" s="356" t="e">
        <f>'表4.定量盤查'!R47</f>
        <v>#N/A</v>
      </c>
      <c r="Q47" s="357" t="str">
        <f t="shared" si="10"/>
        <v/>
      </c>
      <c r="R47" s="222"/>
    </row>
    <row r="48" spans="1:18" ht="40.5" customHeight="1">
      <c r="A48" s="143" t="str">
        <f>IF('表2.排放源鑑別'!A48&lt;&gt;"",'表2.排放源鑑別'!A48,"")</f>
        <v/>
      </c>
      <c r="B48" s="143" t="str">
        <f>IF('表2.排放源鑑別'!B48&lt;&gt;"",'表2.排放源鑑別'!B48,"")</f>
        <v/>
      </c>
      <c r="C48" s="119" t="str">
        <f>IF('表2.排放源鑑別'!C48&lt;&gt;"",'表2.排放源鑑別'!C48,"")</f>
        <v/>
      </c>
      <c r="D48" s="111" t="str">
        <f>IF('表2.排放源鑑別'!D50&lt;&gt;"",'表2.排放源鑑別'!D50,"")</f>
        <v/>
      </c>
      <c r="E48" s="111" t="str">
        <f>IF('表2.排放源鑑別'!E48&lt;&gt;"",'表2.排放源鑑別'!E48,"")</f>
        <v/>
      </c>
      <c r="F48" s="111" t="str">
        <f>IF('表2.排放源鑑別'!K48&lt;&gt;"",'表2.排放源鑑別'!K48,"")</f>
        <v/>
      </c>
      <c r="G48" s="144"/>
      <c r="H48" s="180"/>
      <c r="I48" s="180"/>
      <c r="J48" s="121"/>
      <c r="K48" s="144" t="str">
        <f t="shared" si="6"/>
        <v/>
      </c>
      <c r="L48" s="144" t="str">
        <f t="shared" si="7"/>
        <v/>
      </c>
      <c r="M48" s="144" t="str">
        <f t="shared" si="11"/>
        <v/>
      </c>
      <c r="N48" s="144" t="str">
        <f t="shared" si="8"/>
        <v/>
      </c>
      <c r="O48" s="356" t="str">
        <f t="shared" si="9"/>
        <v>-</v>
      </c>
      <c r="P48" s="356" t="e">
        <f>'表4.定量盤查'!R48</f>
        <v>#N/A</v>
      </c>
      <c r="Q48" s="357" t="str">
        <f t="shared" si="10"/>
        <v/>
      </c>
      <c r="R48" s="222"/>
    </row>
    <row r="49" spans="1:18" ht="40.5" customHeight="1">
      <c r="A49" s="143" t="str">
        <f>IF('表2.排放源鑑別'!A49&lt;&gt;"",'表2.排放源鑑別'!A49,"")</f>
        <v/>
      </c>
      <c r="B49" s="143" t="str">
        <f>IF('表2.排放源鑑別'!B49&lt;&gt;"",'表2.排放源鑑別'!B49,"")</f>
        <v/>
      </c>
      <c r="C49" s="119" t="str">
        <f>IF('表2.排放源鑑別'!C49&lt;&gt;"",'表2.排放源鑑別'!C49,"")</f>
        <v/>
      </c>
      <c r="D49" s="111" t="str">
        <f>IF('表2.排放源鑑別'!D51&lt;&gt;"",'表2.排放源鑑別'!D51,"")</f>
        <v/>
      </c>
      <c r="E49" s="111" t="str">
        <f>IF('表2.排放源鑑別'!E49&lt;&gt;"",'表2.排放源鑑別'!E49,"")</f>
        <v/>
      </c>
      <c r="F49" s="111" t="str">
        <f>IF('表2.排放源鑑別'!K49&lt;&gt;"",'表2.排放源鑑別'!K49,"")</f>
        <v/>
      </c>
      <c r="G49" s="144"/>
      <c r="H49" s="180"/>
      <c r="I49" s="180"/>
      <c r="J49" s="121"/>
      <c r="K49" s="144" t="str">
        <f t="shared" si="6"/>
        <v/>
      </c>
      <c r="L49" s="144" t="str">
        <f t="shared" si="7"/>
        <v/>
      </c>
      <c r="M49" s="144" t="str">
        <f t="shared" si="11"/>
        <v/>
      </c>
      <c r="N49" s="144" t="str">
        <f t="shared" si="8"/>
        <v/>
      </c>
      <c r="O49" s="356" t="str">
        <f t="shared" si="9"/>
        <v>-</v>
      </c>
      <c r="P49" s="356" t="e">
        <f>'表4.定量盤查'!R49</f>
        <v>#N/A</v>
      </c>
      <c r="Q49" s="357" t="str">
        <f t="shared" si="10"/>
        <v/>
      </c>
      <c r="R49" s="222"/>
    </row>
    <row r="50" spans="1:18" ht="40.5" customHeight="1">
      <c r="A50" s="143" t="str">
        <f>IF('表2.排放源鑑別'!A50&lt;&gt;"",'表2.排放源鑑別'!A50,"")</f>
        <v/>
      </c>
      <c r="B50" s="143" t="str">
        <f>IF('表2.排放源鑑別'!B50&lt;&gt;"",'表2.排放源鑑別'!B50,"")</f>
        <v/>
      </c>
      <c r="C50" s="119" t="str">
        <f>IF('表2.排放源鑑別'!C50&lt;&gt;"",'表2.排放源鑑別'!C50,"")</f>
        <v/>
      </c>
      <c r="D50" s="111" t="str">
        <f>IF('表2.排放源鑑別'!D52&lt;&gt;"",'表2.排放源鑑別'!D52,"")</f>
        <v/>
      </c>
      <c r="E50" s="111" t="str">
        <f>IF('表2.排放源鑑別'!E50&lt;&gt;"",'表2.排放源鑑別'!E50,"")</f>
        <v/>
      </c>
      <c r="F50" s="111" t="str">
        <f>IF('表2.排放源鑑別'!K50&lt;&gt;"",'表2.排放源鑑別'!K50,"")</f>
        <v/>
      </c>
      <c r="G50" s="144"/>
      <c r="H50" s="180"/>
      <c r="I50" s="180"/>
      <c r="J50" s="121"/>
      <c r="K50" s="144" t="str">
        <f t="shared" si="6"/>
        <v/>
      </c>
      <c r="L50" s="144" t="str">
        <f t="shared" si="7"/>
        <v/>
      </c>
      <c r="M50" s="144" t="str">
        <f t="shared" si="11"/>
        <v/>
      </c>
      <c r="N50" s="144" t="str">
        <f t="shared" si="8"/>
        <v/>
      </c>
      <c r="O50" s="356" t="str">
        <f t="shared" si="9"/>
        <v>-</v>
      </c>
      <c r="P50" s="356" t="e">
        <f>'表4.定量盤查'!R50</f>
        <v>#N/A</v>
      </c>
      <c r="Q50" s="357" t="str">
        <f t="shared" si="10"/>
        <v/>
      </c>
      <c r="R50" s="222"/>
    </row>
    <row r="51" spans="1:18" ht="40.5" customHeight="1">
      <c r="A51" s="143" t="str">
        <f>IF('表2.排放源鑑別'!A51&lt;&gt;"",'表2.排放源鑑別'!A51,"")</f>
        <v/>
      </c>
      <c r="B51" s="143" t="str">
        <f>IF('表2.排放源鑑別'!B51&lt;&gt;"",'表2.排放源鑑別'!B51,"")</f>
        <v/>
      </c>
      <c r="C51" s="119" t="str">
        <f>IF('表2.排放源鑑別'!C51&lt;&gt;"",'表2.排放源鑑別'!C51,"")</f>
        <v/>
      </c>
      <c r="D51" s="111" t="str">
        <f>IF('表2.排放源鑑別'!D53&lt;&gt;"",'表2.排放源鑑別'!D53,"")</f>
        <v/>
      </c>
      <c r="E51" s="111" t="str">
        <f>IF('表2.排放源鑑別'!E51&lt;&gt;"",'表2.排放源鑑別'!E51,"")</f>
        <v/>
      </c>
      <c r="F51" s="111" t="str">
        <f>IF('表2.排放源鑑別'!K51&lt;&gt;"",'表2.排放源鑑別'!K51,"")</f>
        <v/>
      </c>
      <c r="G51" s="144"/>
      <c r="H51" s="180"/>
      <c r="I51" s="180"/>
      <c r="J51" s="121"/>
      <c r="K51" s="144" t="str">
        <f t="shared" si="6"/>
        <v/>
      </c>
      <c r="L51" s="144" t="str">
        <f t="shared" si="7"/>
        <v/>
      </c>
      <c r="M51" s="144" t="str">
        <f t="shared" si="11"/>
        <v/>
      </c>
      <c r="N51" s="144" t="str">
        <f t="shared" si="8"/>
        <v/>
      </c>
      <c r="O51" s="356" t="str">
        <f t="shared" si="9"/>
        <v>-</v>
      </c>
      <c r="P51" s="356" t="e">
        <f>'表4.定量盤查'!R51</f>
        <v>#N/A</v>
      </c>
      <c r="Q51" s="357" t="str">
        <f t="shared" si="10"/>
        <v/>
      </c>
      <c r="R51" s="222"/>
    </row>
    <row r="52" spans="1:18" ht="40.5" customHeight="1">
      <c r="A52" s="143" t="str">
        <f>IF('表2.排放源鑑別'!A52&lt;&gt;"",'表2.排放源鑑別'!A52,"")</f>
        <v/>
      </c>
      <c r="B52" s="143" t="str">
        <f>IF('表2.排放源鑑別'!B52&lt;&gt;"",'表2.排放源鑑別'!B52,"")</f>
        <v/>
      </c>
      <c r="C52" s="119" t="str">
        <f>IF('表2.排放源鑑別'!C52&lt;&gt;"",'表2.排放源鑑別'!C52,"")</f>
        <v/>
      </c>
      <c r="D52" s="111" t="str">
        <f>IF('表2.排放源鑑別'!D54&lt;&gt;"",'表2.排放源鑑別'!D54,"")</f>
        <v/>
      </c>
      <c r="E52" s="111" t="str">
        <f>IF('表2.排放源鑑別'!E52&lt;&gt;"",'表2.排放源鑑別'!E52,"")</f>
        <v/>
      </c>
      <c r="F52" s="111" t="str">
        <f>IF('表2.排放源鑑別'!K52&lt;&gt;"",'表2.排放源鑑別'!K52,"")</f>
        <v/>
      </c>
      <c r="G52" s="144"/>
      <c r="H52" s="180"/>
      <c r="I52" s="180"/>
      <c r="J52" s="121"/>
      <c r="K52" s="144" t="str">
        <f t="shared" si="6"/>
        <v/>
      </c>
      <c r="L52" s="144" t="str">
        <f t="shared" si="7"/>
        <v/>
      </c>
      <c r="M52" s="144" t="str">
        <f t="shared" si="11"/>
        <v/>
      </c>
      <c r="N52" s="144" t="str">
        <f t="shared" si="8"/>
        <v/>
      </c>
      <c r="O52" s="356" t="str">
        <f t="shared" si="9"/>
        <v>-</v>
      </c>
      <c r="P52" s="356" t="e">
        <f>'表4.定量盤查'!R52</f>
        <v>#N/A</v>
      </c>
      <c r="Q52" s="357" t="str">
        <f t="shared" si="10"/>
        <v/>
      </c>
      <c r="R52" s="222"/>
    </row>
    <row r="53" spans="1:18" ht="40.5" customHeight="1">
      <c r="A53" s="143" t="str">
        <f>IF('表2.排放源鑑別'!A53&lt;&gt;"",'表2.排放源鑑別'!A53,"")</f>
        <v/>
      </c>
      <c r="B53" s="143" t="str">
        <f>IF('表2.排放源鑑別'!B53&lt;&gt;"",'表2.排放源鑑別'!B53,"")</f>
        <v/>
      </c>
      <c r="C53" s="119" t="str">
        <f>IF('表2.排放源鑑別'!C53&lt;&gt;"",'表2.排放源鑑別'!C53,"")</f>
        <v/>
      </c>
      <c r="D53" s="111" t="str">
        <f>IF('表2.排放源鑑別'!D55&lt;&gt;"",'表2.排放源鑑別'!D55,"")</f>
        <v/>
      </c>
      <c r="E53" s="111" t="str">
        <f>IF('表2.排放源鑑別'!E53&lt;&gt;"",'表2.排放源鑑別'!E53,"")</f>
        <v/>
      </c>
      <c r="F53" s="111" t="str">
        <f>IF('表2.排放源鑑別'!K53&lt;&gt;"",'表2.排放源鑑別'!K53,"")</f>
        <v/>
      </c>
      <c r="G53" s="144"/>
      <c r="H53" s="180"/>
      <c r="I53" s="180"/>
      <c r="J53" s="121"/>
      <c r="K53" s="144" t="str">
        <f t="shared" si="6"/>
        <v/>
      </c>
      <c r="L53" s="144" t="str">
        <f t="shared" si="7"/>
        <v/>
      </c>
      <c r="M53" s="144" t="str">
        <f t="shared" si="11"/>
        <v/>
      </c>
      <c r="N53" s="144" t="str">
        <f t="shared" si="8"/>
        <v/>
      </c>
      <c r="O53" s="356" t="str">
        <f t="shared" si="9"/>
        <v>-</v>
      </c>
      <c r="P53" s="356" t="e">
        <f>'表4.定量盤查'!R53</f>
        <v>#N/A</v>
      </c>
      <c r="Q53" s="357" t="str">
        <f t="shared" si="10"/>
        <v/>
      </c>
      <c r="R53" s="222"/>
    </row>
    <row r="54" spans="1:18" ht="40.5" customHeight="1">
      <c r="A54" s="143" t="str">
        <f>IF('表2.排放源鑑別'!A54&lt;&gt;"",'表2.排放源鑑別'!A54,"")</f>
        <v/>
      </c>
      <c r="B54" s="143" t="str">
        <f>IF('表2.排放源鑑別'!B54&lt;&gt;"",'表2.排放源鑑別'!B54,"")</f>
        <v/>
      </c>
      <c r="C54" s="119" t="str">
        <f>IF('表2.排放源鑑別'!C54&lt;&gt;"",'表2.排放源鑑別'!C54,"")</f>
        <v/>
      </c>
      <c r="D54" s="111" t="str">
        <f>IF('表2.排放源鑑別'!D56&lt;&gt;"",'表2.排放源鑑別'!D56,"")</f>
        <v/>
      </c>
      <c r="E54" s="111" t="str">
        <f>IF('表2.排放源鑑別'!E54&lt;&gt;"",'表2.排放源鑑別'!E54,"")</f>
        <v/>
      </c>
      <c r="F54" s="111" t="str">
        <f>IF('表2.排放源鑑別'!K54&lt;&gt;"",'表2.排放源鑑別'!K54,"")</f>
        <v/>
      </c>
      <c r="G54" s="144"/>
      <c r="H54" s="180"/>
      <c r="I54" s="180"/>
      <c r="J54" s="121"/>
      <c r="K54" s="144" t="str">
        <f t="shared" si="6"/>
        <v/>
      </c>
      <c r="L54" s="144" t="str">
        <f t="shared" si="7"/>
        <v/>
      </c>
      <c r="M54" s="144" t="str">
        <f t="shared" si="11"/>
        <v/>
      </c>
      <c r="N54" s="144" t="str">
        <f t="shared" si="8"/>
        <v/>
      </c>
      <c r="O54" s="356" t="str">
        <f t="shared" si="9"/>
        <v>-</v>
      </c>
      <c r="P54" s="356" t="e">
        <f>'表4.定量盤查'!R54</f>
        <v>#N/A</v>
      </c>
      <c r="Q54" s="357" t="str">
        <f t="shared" si="10"/>
        <v/>
      </c>
      <c r="R54" s="222"/>
    </row>
    <row r="55" spans="1:18" ht="40.5" customHeight="1">
      <c r="A55" s="143" t="str">
        <f>IF('表2.排放源鑑別'!A55&lt;&gt;"",'表2.排放源鑑別'!A55,"")</f>
        <v/>
      </c>
      <c r="B55" s="143" t="str">
        <f>IF('表2.排放源鑑別'!B55&lt;&gt;"",'表2.排放源鑑別'!B55,"")</f>
        <v/>
      </c>
      <c r="C55" s="119" t="str">
        <f>IF('表2.排放源鑑別'!C55&lt;&gt;"",'表2.排放源鑑別'!C55,"")</f>
        <v/>
      </c>
      <c r="D55" s="111" t="str">
        <f>IF('表2.排放源鑑別'!D57&lt;&gt;"",'表2.排放源鑑別'!D57,"")</f>
        <v/>
      </c>
      <c r="E55" s="111" t="str">
        <f>IF('表2.排放源鑑別'!E55&lt;&gt;"",'表2.排放源鑑別'!E55,"")</f>
        <v/>
      </c>
      <c r="F55" s="111" t="str">
        <f>IF('表2.排放源鑑別'!K55&lt;&gt;"",'表2.排放源鑑別'!K55,"")</f>
        <v/>
      </c>
      <c r="G55" s="144"/>
      <c r="H55" s="180"/>
      <c r="I55" s="180"/>
      <c r="J55" s="121"/>
      <c r="K55" s="144" t="str">
        <f t="shared" si="6"/>
        <v/>
      </c>
      <c r="L55" s="144" t="str">
        <f t="shared" si="7"/>
        <v/>
      </c>
      <c r="M55" s="144" t="str">
        <f t="shared" si="11"/>
        <v/>
      </c>
      <c r="N55" s="144" t="str">
        <f t="shared" si="8"/>
        <v/>
      </c>
      <c r="O55" s="356" t="str">
        <f t="shared" si="9"/>
        <v>-</v>
      </c>
      <c r="P55" s="356" t="e">
        <f>'表4.定量盤查'!R55</f>
        <v>#N/A</v>
      </c>
      <c r="Q55" s="357" t="str">
        <f t="shared" si="10"/>
        <v/>
      </c>
      <c r="R55" s="222"/>
    </row>
    <row r="56" spans="1:18" ht="40.5" customHeight="1">
      <c r="A56" s="143" t="str">
        <f>IF('表2.排放源鑑別'!A56&lt;&gt;"",'表2.排放源鑑別'!A56,"")</f>
        <v/>
      </c>
      <c r="B56" s="143" t="str">
        <f>IF('表2.排放源鑑別'!B56&lt;&gt;"",'表2.排放源鑑別'!B56,"")</f>
        <v/>
      </c>
      <c r="C56" s="119" t="str">
        <f>IF('表2.排放源鑑別'!C56&lt;&gt;"",'表2.排放源鑑別'!C56,"")</f>
        <v/>
      </c>
      <c r="D56" s="111" t="str">
        <f>IF('表2.排放源鑑別'!D58&lt;&gt;"",'表2.排放源鑑別'!D58,"")</f>
        <v/>
      </c>
      <c r="E56" s="111" t="str">
        <f>IF('表2.排放源鑑別'!E56&lt;&gt;"",'表2.排放源鑑別'!E56,"")</f>
        <v/>
      </c>
      <c r="F56" s="111" t="str">
        <f>IF('表2.排放源鑑別'!K56&lt;&gt;"",'表2.排放源鑑別'!K56,"")</f>
        <v/>
      </c>
      <c r="G56" s="144"/>
      <c r="H56" s="180"/>
      <c r="I56" s="180"/>
      <c r="J56" s="121"/>
      <c r="K56" s="144" t="str">
        <f t="shared" si="6"/>
        <v/>
      </c>
      <c r="L56" s="144" t="str">
        <f t="shared" si="7"/>
        <v/>
      </c>
      <c r="M56" s="144" t="str">
        <f t="shared" si="11"/>
        <v/>
      </c>
      <c r="N56" s="144" t="str">
        <f t="shared" si="8"/>
        <v/>
      </c>
      <c r="O56" s="356" t="str">
        <f t="shared" si="9"/>
        <v>-</v>
      </c>
      <c r="P56" s="356" t="e">
        <f>'表4.定量盤查'!R56</f>
        <v>#N/A</v>
      </c>
      <c r="Q56" s="357" t="str">
        <f t="shared" si="10"/>
        <v/>
      </c>
      <c r="R56" s="222"/>
    </row>
    <row r="57" spans="1:18" ht="40.5" customHeight="1">
      <c r="A57" s="143" t="str">
        <f>IF('表2.排放源鑑別'!A57&lt;&gt;"",'表2.排放源鑑別'!A57,"")</f>
        <v/>
      </c>
      <c r="B57" s="143" t="str">
        <f>IF('表2.排放源鑑別'!B57&lt;&gt;"",'表2.排放源鑑別'!B57,"")</f>
        <v/>
      </c>
      <c r="C57" s="119" t="str">
        <f>IF('表2.排放源鑑別'!C57&lt;&gt;"",'表2.排放源鑑別'!C57,"")</f>
        <v/>
      </c>
      <c r="D57" s="111" t="str">
        <f>IF('表2.排放源鑑別'!D59&lt;&gt;"",'表2.排放源鑑別'!D59,"")</f>
        <v/>
      </c>
      <c r="E57" s="111" t="str">
        <f>IF('表2.排放源鑑別'!E57&lt;&gt;"",'表2.排放源鑑別'!E57,"")</f>
        <v/>
      </c>
      <c r="F57" s="111" t="str">
        <f>IF('表2.排放源鑑別'!K57&lt;&gt;"",'表2.排放源鑑別'!K57,"")</f>
        <v/>
      </c>
      <c r="G57" s="144"/>
      <c r="H57" s="180"/>
      <c r="I57" s="180"/>
      <c r="J57" s="121"/>
      <c r="K57" s="144" t="str">
        <f t="shared" si="6"/>
        <v/>
      </c>
      <c r="L57" s="144" t="str">
        <f t="shared" si="7"/>
        <v/>
      </c>
      <c r="M57" s="144" t="str">
        <f t="shared" si="11"/>
        <v/>
      </c>
      <c r="N57" s="144" t="str">
        <f t="shared" si="8"/>
        <v/>
      </c>
      <c r="O57" s="356" t="str">
        <f t="shared" si="9"/>
        <v>-</v>
      </c>
      <c r="P57" s="356" t="e">
        <f>'表4.定量盤查'!R57</f>
        <v>#N/A</v>
      </c>
      <c r="Q57" s="357" t="str">
        <f t="shared" si="10"/>
        <v/>
      </c>
      <c r="R57" s="222"/>
    </row>
    <row r="58" spans="1:18" ht="40.5" customHeight="1">
      <c r="A58" s="143" t="str">
        <f>IF('表2.排放源鑑別'!A58&lt;&gt;"",'表2.排放源鑑別'!A58,"")</f>
        <v/>
      </c>
      <c r="B58" s="143" t="str">
        <f>IF('表2.排放源鑑別'!B58&lt;&gt;"",'表2.排放源鑑別'!B58,"")</f>
        <v/>
      </c>
      <c r="C58" s="119" t="str">
        <f>IF('表2.排放源鑑別'!C58&lt;&gt;"",'表2.排放源鑑別'!C58,"")</f>
        <v/>
      </c>
      <c r="D58" s="111" t="str">
        <f>IF('表2.排放源鑑別'!D60&lt;&gt;"",'表2.排放源鑑別'!D60,"")</f>
        <v/>
      </c>
      <c r="E58" s="111" t="str">
        <f>IF('表2.排放源鑑別'!E58&lt;&gt;"",'表2.排放源鑑別'!E58,"")</f>
        <v/>
      </c>
      <c r="F58" s="111" t="str">
        <f>IF('表2.排放源鑑別'!K58&lt;&gt;"",'表2.排放源鑑別'!K58,"")</f>
        <v/>
      </c>
      <c r="G58" s="144"/>
      <c r="H58" s="180"/>
      <c r="I58" s="180"/>
      <c r="J58" s="121"/>
      <c r="K58" s="144" t="str">
        <f t="shared" si="6"/>
        <v/>
      </c>
      <c r="L58" s="144" t="str">
        <f t="shared" si="7"/>
        <v/>
      </c>
      <c r="M58" s="144" t="str">
        <f t="shared" si="11"/>
        <v/>
      </c>
      <c r="N58" s="144" t="str">
        <f t="shared" si="8"/>
        <v/>
      </c>
      <c r="O58" s="356" t="str">
        <f t="shared" si="9"/>
        <v>-</v>
      </c>
      <c r="P58" s="356" t="e">
        <f>'表4.定量盤查'!R58</f>
        <v>#N/A</v>
      </c>
      <c r="Q58" s="357" t="str">
        <f t="shared" si="10"/>
        <v/>
      </c>
      <c r="R58" s="222"/>
    </row>
    <row r="59" spans="1:18" ht="40.5" customHeight="1">
      <c r="A59" s="143" t="str">
        <f>IF('表2.排放源鑑別'!A59&lt;&gt;"",'表2.排放源鑑別'!A59,"")</f>
        <v/>
      </c>
      <c r="B59" s="143" t="str">
        <f>IF('表2.排放源鑑別'!B59&lt;&gt;"",'表2.排放源鑑別'!B59,"")</f>
        <v/>
      </c>
      <c r="C59" s="119" t="str">
        <f>IF('表2.排放源鑑別'!C59&lt;&gt;"",'表2.排放源鑑別'!C59,"")</f>
        <v/>
      </c>
      <c r="D59" s="111" t="str">
        <f>IF('表2.排放源鑑別'!D61&lt;&gt;"",'表2.排放源鑑別'!D61,"")</f>
        <v/>
      </c>
      <c r="E59" s="111" t="str">
        <f>IF('表2.排放源鑑別'!E59&lt;&gt;"",'表2.排放源鑑別'!E59,"")</f>
        <v/>
      </c>
      <c r="F59" s="111" t="str">
        <f>IF('表2.排放源鑑別'!K59&lt;&gt;"",'表2.排放源鑑別'!K59,"")</f>
        <v/>
      </c>
      <c r="G59" s="144"/>
      <c r="H59" s="180"/>
      <c r="I59" s="180"/>
      <c r="J59" s="121"/>
      <c r="K59" s="144" t="str">
        <f t="shared" si="6"/>
        <v/>
      </c>
      <c r="L59" s="144" t="str">
        <f t="shared" si="7"/>
        <v/>
      </c>
      <c r="M59" s="144" t="str">
        <f t="shared" si="11"/>
        <v/>
      </c>
      <c r="N59" s="144" t="str">
        <f t="shared" si="8"/>
        <v/>
      </c>
      <c r="O59" s="356" t="str">
        <f t="shared" si="9"/>
        <v>-</v>
      </c>
      <c r="P59" s="356" t="e">
        <f>'表4.定量盤查'!R59</f>
        <v>#N/A</v>
      </c>
      <c r="Q59" s="357" t="str">
        <f t="shared" si="10"/>
        <v/>
      </c>
      <c r="R59" s="222"/>
    </row>
    <row r="60" spans="1:18" ht="40.5" customHeight="1">
      <c r="A60" s="143" t="str">
        <f>IF('表2.排放源鑑別'!A60&lt;&gt;"",'表2.排放源鑑別'!A60,"")</f>
        <v/>
      </c>
      <c r="B60" s="143" t="str">
        <f>IF('表2.排放源鑑別'!B60&lt;&gt;"",'表2.排放源鑑別'!B60,"")</f>
        <v/>
      </c>
      <c r="C60" s="119" t="str">
        <f>IF('表2.排放源鑑別'!C60&lt;&gt;"",'表2.排放源鑑別'!C60,"")</f>
        <v/>
      </c>
      <c r="D60" s="111" t="str">
        <f>IF('表2.排放源鑑別'!D62&lt;&gt;"",'表2.排放源鑑別'!D62,"")</f>
        <v/>
      </c>
      <c r="E60" s="111" t="str">
        <f>IF('表2.排放源鑑別'!E60&lt;&gt;"",'表2.排放源鑑別'!E60,"")</f>
        <v/>
      </c>
      <c r="F60" s="111" t="str">
        <f>IF('表2.排放源鑑別'!K60&lt;&gt;"",'表2.排放源鑑別'!K60,"")</f>
        <v/>
      </c>
      <c r="G60" s="144"/>
      <c r="H60" s="180"/>
      <c r="I60" s="180"/>
      <c r="J60" s="121"/>
      <c r="K60" s="144" t="str">
        <f t="shared" si="6"/>
        <v/>
      </c>
      <c r="L60" s="144" t="str">
        <f t="shared" si="7"/>
        <v/>
      </c>
      <c r="M60" s="144" t="str">
        <f t="shared" si="11"/>
        <v/>
      </c>
      <c r="N60" s="144" t="str">
        <f t="shared" si="8"/>
        <v/>
      </c>
      <c r="O60" s="356" t="str">
        <f t="shared" si="9"/>
        <v>-</v>
      </c>
      <c r="P60" s="356" t="e">
        <f>'表4.定量盤查'!R60</f>
        <v>#N/A</v>
      </c>
      <c r="Q60" s="357" t="str">
        <f t="shared" si="10"/>
        <v/>
      </c>
      <c r="R60" s="222"/>
    </row>
    <row r="61" spans="1:18" ht="40.5" customHeight="1">
      <c r="A61" s="143" t="str">
        <f>IF('表2.排放源鑑別'!A61&lt;&gt;"",'表2.排放源鑑別'!A61,"")</f>
        <v/>
      </c>
      <c r="B61" s="143" t="str">
        <f>IF('表2.排放源鑑別'!B61&lt;&gt;"",'表2.排放源鑑別'!B61,"")</f>
        <v/>
      </c>
      <c r="C61" s="119" t="str">
        <f>IF('表2.排放源鑑別'!C61&lt;&gt;"",'表2.排放源鑑別'!C61,"")</f>
        <v/>
      </c>
      <c r="D61" s="111" t="str">
        <f>IF('表2.排放源鑑別'!D63&lt;&gt;"",'表2.排放源鑑別'!D63,"")</f>
        <v/>
      </c>
      <c r="E61" s="111" t="str">
        <f>IF('表2.排放源鑑別'!E61&lt;&gt;"",'表2.排放源鑑別'!E61,"")</f>
        <v/>
      </c>
      <c r="F61" s="111" t="str">
        <f>IF('表2.排放源鑑別'!K61&lt;&gt;"",'表2.排放源鑑別'!K61,"")</f>
        <v/>
      </c>
      <c r="G61" s="144"/>
      <c r="H61" s="180"/>
      <c r="I61" s="180"/>
      <c r="J61" s="121"/>
      <c r="K61" s="144" t="str">
        <f t="shared" si="6"/>
        <v/>
      </c>
      <c r="L61" s="144" t="str">
        <f t="shared" si="7"/>
        <v/>
      </c>
      <c r="M61" s="144" t="str">
        <f t="shared" si="11"/>
        <v/>
      </c>
      <c r="N61" s="144" t="str">
        <f t="shared" si="8"/>
        <v/>
      </c>
      <c r="O61" s="356" t="str">
        <f t="shared" si="9"/>
        <v>-</v>
      </c>
      <c r="P61" s="356" t="e">
        <f>'表4.定量盤查'!R61</f>
        <v>#N/A</v>
      </c>
      <c r="Q61" s="357" t="str">
        <f t="shared" si="10"/>
        <v/>
      </c>
      <c r="R61" s="222"/>
    </row>
    <row r="62" spans="1:18" ht="40.5" customHeight="1">
      <c r="A62" s="143" t="str">
        <f>IF('表2.排放源鑑別'!A62&lt;&gt;"",'表2.排放源鑑別'!A62,"")</f>
        <v/>
      </c>
      <c r="B62" s="143" t="str">
        <f>IF('表2.排放源鑑別'!B62&lt;&gt;"",'表2.排放源鑑別'!B62,"")</f>
        <v/>
      </c>
      <c r="C62" s="119" t="str">
        <f>IF('表2.排放源鑑別'!C62&lt;&gt;"",'表2.排放源鑑別'!C62,"")</f>
        <v/>
      </c>
      <c r="D62" s="111" t="str">
        <f>IF('表2.排放源鑑別'!D64&lt;&gt;"",'表2.排放源鑑別'!D64,"")</f>
        <v/>
      </c>
      <c r="E62" s="111" t="str">
        <f>IF('表2.排放源鑑別'!E62&lt;&gt;"",'表2.排放源鑑別'!E62,"")</f>
        <v/>
      </c>
      <c r="F62" s="111" t="str">
        <f>IF('表2.排放源鑑別'!K62&lt;&gt;"",'表2.排放源鑑別'!K62,"")</f>
        <v/>
      </c>
      <c r="G62" s="144"/>
      <c r="H62" s="180"/>
      <c r="I62" s="180"/>
      <c r="J62" s="121"/>
      <c r="K62" s="144" t="str">
        <f t="shared" si="6"/>
        <v/>
      </c>
      <c r="L62" s="144" t="str">
        <f t="shared" si="7"/>
        <v/>
      </c>
      <c r="M62" s="144" t="str">
        <f t="shared" si="11"/>
        <v/>
      </c>
      <c r="N62" s="144" t="str">
        <f t="shared" si="8"/>
        <v/>
      </c>
      <c r="O62" s="356" t="str">
        <f t="shared" si="9"/>
        <v>-</v>
      </c>
      <c r="P62" s="356" t="e">
        <f>'表4.定量盤查'!R62</f>
        <v>#N/A</v>
      </c>
      <c r="Q62" s="357" t="str">
        <f t="shared" si="10"/>
        <v/>
      </c>
      <c r="R62" s="222"/>
    </row>
    <row r="63" spans="1:18" ht="40.5" customHeight="1">
      <c r="A63" s="143" t="str">
        <f>IF('表2.排放源鑑別'!A63&lt;&gt;"",'表2.排放源鑑別'!A63,"")</f>
        <v/>
      </c>
      <c r="B63" s="143" t="str">
        <f>IF('表2.排放源鑑別'!B63&lt;&gt;"",'表2.排放源鑑別'!B63,"")</f>
        <v/>
      </c>
      <c r="C63" s="119" t="str">
        <f>IF('表2.排放源鑑別'!C63&lt;&gt;"",'表2.排放源鑑別'!C63,"")</f>
        <v/>
      </c>
      <c r="D63" s="111" t="str">
        <f>IF('表2.排放源鑑別'!D65&lt;&gt;"",'表2.排放源鑑別'!D65,"")</f>
        <v/>
      </c>
      <c r="E63" s="111" t="str">
        <f>IF('表2.排放源鑑別'!E63&lt;&gt;"",'表2.排放源鑑別'!E63,"")</f>
        <v/>
      </c>
      <c r="F63" s="111" t="str">
        <f>IF('表2.排放源鑑別'!K63&lt;&gt;"",'表2.排放源鑑別'!K63,"")</f>
        <v/>
      </c>
      <c r="G63" s="144"/>
      <c r="H63" s="180"/>
      <c r="I63" s="180"/>
      <c r="J63" s="121"/>
      <c r="K63" s="144" t="str">
        <f t="shared" si="6"/>
        <v/>
      </c>
      <c r="L63" s="144" t="str">
        <f t="shared" si="7"/>
        <v/>
      </c>
      <c r="M63" s="144" t="str">
        <f t="shared" si="11"/>
        <v/>
      </c>
      <c r="N63" s="144" t="str">
        <f t="shared" si="8"/>
        <v/>
      </c>
      <c r="O63" s="356" t="str">
        <f t="shared" si="9"/>
        <v>-</v>
      </c>
      <c r="P63" s="356" t="e">
        <f>'表4.定量盤查'!R63</f>
        <v>#N/A</v>
      </c>
      <c r="Q63" s="357" t="str">
        <f t="shared" si="10"/>
        <v/>
      </c>
      <c r="R63" s="222"/>
    </row>
    <row r="64" spans="1:18" ht="40.5" customHeight="1">
      <c r="A64" s="143" t="str">
        <f>IF('表2.排放源鑑別'!A64&lt;&gt;"",'表2.排放源鑑別'!A64,"")</f>
        <v/>
      </c>
      <c r="B64" s="143" t="str">
        <f>IF('表2.排放源鑑別'!B64&lt;&gt;"",'表2.排放源鑑別'!B64,"")</f>
        <v/>
      </c>
      <c r="C64" s="119" t="str">
        <f>IF('表2.排放源鑑別'!C64&lt;&gt;"",'表2.排放源鑑別'!C64,"")</f>
        <v/>
      </c>
      <c r="D64" s="111" t="str">
        <f>IF('表2.排放源鑑別'!D66&lt;&gt;"",'表2.排放源鑑別'!D66,"")</f>
        <v/>
      </c>
      <c r="E64" s="111" t="str">
        <f>IF('表2.排放源鑑別'!E64&lt;&gt;"",'表2.排放源鑑別'!E64,"")</f>
        <v/>
      </c>
      <c r="F64" s="111" t="str">
        <f>IF('表2.排放源鑑別'!K64&lt;&gt;"",'表2.排放源鑑別'!K64,"")</f>
        <v/>
      </c>
      <c r="G64" s="144"/>
      <c r="H64" s="180"/>
      <c r="I64" s="180"/>
      <c r="J64" s="121"/>
      <c r="K64" s="144" t="str">
        <f t="shared" si="6"/>
        <v/>
      </c>
      <c r="L64" s="144" t="str">
        <f t="shared" si="7"/>
        <v/>
      </c>
      <c r="M64" s="144" t="str">
        <f t="shared" si="11"/>
        <v/>
      </c>
      <c r="N64" s="144" t="str">
        <f t="shared" si="8"/>
        <v/>
      </c>
      <c r="O64" s="356" t="str">
        <f t="shared" si="9"/>
        <v>-</v>
      </c>
      <c r="P64" s="356" t="e">
        <f>'表4.定量盤查'!R64</f>
        <v>#N/A</v>
      </c>
      <c r="Q64" s="357" t="str">
        <f t="shared" si="10"/>
        <v/>
      </c>
      <c r="R64" s="222"/>
    </row>
    <row r="65" spans="1:18" ht="40.5" customHeight="1">
      <c r="A65" s="143" t="str">
        <f>IF('表2.排放源鑑別'!A65&lt;&gt;"",'表2.排放源鑑別'!A65,"")</f>
        <v/>
      </c>
      <c r="B65" s="143" t="str">
        <f>IF('表2.排放源鑑別'!B65&lt;&gt;"",'表2.排放源鑑別'!B65,"")</f>
        <v/>
      </c>
      <c r="C65" s="119" t="str">
        <f>IF('表2.排放源鑑別'!C65&lt;&gt;"",'表2.排放源鑑別'!C65,"")</f>
        <v/>
      </c>
      <c r="D65" s="111" t="str">
        <f>IF('表2.排放源鑑別'!D67&lt;&gt;"",'表2.排放源鑑別'!D67,"")</f>
        <v/>
      </c>
      <c r="E65" s="111" t="str">
        <f>IF('表2.排放源鑑別'!E65&lt;&gt;"",'表2.排放源鑑別'!E65,"")</f>
        <v/>
      </c>
      <c r="F65" s="111" t="str">
        <f>IF('表2.排放源鑑別'!K65&lt;&gt;"",'表2.排放源鑑別'!K65,"")</f>
        <v/>
      </c>
      <c r="G65" s="144"/>
      <c r="H65" s="180"/>
      <c r="I65" s="180"/>
      <c r="J65" s="121"/>
      <c r="K65" s="144" t="str">
        <f t="shared" si="6"/>
        <v/>
      </c>
      <c r="L65" s="144" t="str">
        <f t="shared" si="7"/>
        <v/>
      </c>
      <c r="M65" s="144" t="str">
        <f t="shared" si="11"/>
        <v/>
      </c>
      <c r="N65" s="144" t="str">
        <f t="shared" si="8"/>
        <v/>
      </c>
      <c r="O65" s="356" t="str">
        <f t="shared" si="9"/>
        <v>-</v>
      </c>
      <c r="P65" s="356" t="e">
        <f>'表4.定量盤查'!R65</f>
        <v>#N/A</v>
      </c>
      <c r="Q65" s="357" t="str">
        <f t="shared" si="10"/>
        <v/>
      </c>
      <c r="R65" s="222"/>
    </row>
    <row r="66" spans="1:18" ht="40.5" customHeight="1">
      <c r="A66" s="143" t="str">
        <f>IF('表2.排放源鑑別'!A66&lt;&gt;"",'表2.排放源鑑別'!A66,"")</f>
        <v/>
      </c>
      <c r="B66" s="143" t="str">
        <f>IF('表2.排放源鑑別'!B66&lt;&gt;"",'表2.排放源鑑別'!B66,"")</f>
        <v/>
      </c>
      <c r="C66" s="119" t="str">
        <f>IF('表2.排放源鑑別'!C66&lt;&gt;"",'表2.排放源鑑別'!C66,"")</f>
        <v/>
      </c>
      <c r="D66" s="111" t="str">
        <f>IF('表2.排放源鑑別'!D68&lt;&gt;"",'表2.排放源鑑別'!D68,"")</f>
        <v/>
      </c>
      <c r="E66" s="111" t="str">
        <f>IF('表2.排放源鑑別'!E66&lt;&gt;"",'表2.排放源鑑別'!E66,"")</f>
        <v/>
      </c>
      <c r="F66" s="111" t="str">
        <f>IF('表2.排放源鑑別'!K66&lt;&gt;"",'表2.排放源鑑別'!K66,"")</f>
        <v/>
      </c>
      <c r="G66" s="144"/>
      <c r="H66" s="180"/>
      <c r="I66" s="180"/>
      <c r="J66" s="121"/>
      <c r="K66" s="144" t="str">
        <f t="shared" si="6"/>
        <v/>
      </c>
      <c r="L66" s="144" t="str">
        <f t="shared" si="7"/>
        <v/>
      </c>
      <c r="M66" s="144" t="str">
        <f t="shared" si="11"/>
        <v/>
      </c>
      <c r="N66" s="144" t="str">
        <f t="shared" si="8"/>
        <v/>
      </c>
      <c r="O66" s="356" t="str">
        <f t="shared" si="9"/>
        <v>-</v>
      </c>
      <c r="P66" s="356" t="e">
        <f>'表4.定量盤查'!R66</f>
        <v>#N/A</v>
      </c>
      <c r="Q66" s="357" t="str">
        <f t="shared" si="10"/>
        <v/>
      </c>
      <c r="R66" s="222"/>
    </row>
    <row r="67" spans="1:18" ht="40.5" customHeight="1">
      <c r="A67" s="143" t="str">
        <f>IF('表2.排放源鑑別'!A67&lt;&gt;"",'表2.排放源鑑別'!A67,"")</f>
        <v/>
      </c>
      <c r="B67" s="143" t="str">
        <f>IF('表2.排放源鑑別'!B67&lt;&gt;"",'表2.排放源鑑別'!B67,"")</f>
        <v/>
      </c>
      <c r="C67" s="119" t="str">
        <f>IF('表2.排放源鑑別'!C67&lt;&gt;"",'表2.排放源鑑別'!C67,"")</f>
        <v/>
      </c>
      <c r="D67" s="111" t="str">
        <f>IF('表2.排放源鑑別'!D69&lt;&gt;"",'表2.排放源鑑別'!D69,"")</f>
        <v/>
      </c>
      <c r="E67" s="111" t="str">
        <f>IF('表2.排放源鑑別'!E67&lt;&gt;"",'表2.排放源鑑別'!E67,"")</f>
        <v/>
      </c>
      <c r="F67" s="111" t="str">
        <f>IF('表2.排放源鑑別'!K67&lt;&gt;"",'表2.排放源鑑別'!K67,"")</f>
        <v/>
      </c>
      <c r="G67" s="144"/>
      <c r="H67" s="180"/>
      <c r="I67" s="180"/>
      <c r="J67" s="121"/>
      <c r="K67" s="144" t="str">
        <f t="shared" si="6"/>
        <v/>
      </c>
      <c r="L67" s="144" t="str">
        <f t="shared" si="7"/>
        <v/>
      </c>
      <c r="M67" s="144" t="str">
        <f t="shared" si="11"/>
        <v/>
      </c>
      <c r="N67" s="144" t="str">
        <f t="shared" si="8"/>
        <v/>
      </c>
      <c r="O67" s="356" t="str">
        <f t="shared" si="9"/>
        <v>-</v>
      </c>
      <c r="P67" s="356" t="e">
        <f>'表4.定量盤查'!R67</f>
        <v>#N/A</v>
      </c>
      <c r="Q67" s="357" t="str">
        <f t="shared" si="10"/>
        <v/>
      </c>
      <c r="R67" s="222"/>
    </row>
    <row r="68" spans="1:18" ht="40.5" customHeight="1">
      <c r="A68" s="143" t="str">
        <f>IF('表2.排放源鑑別'!A68&lt;&gt;"",'表2.排放源鑑別'!A68,"")</f>
        <v/>
      </c>
      <c r="B68" s="143" t="str">
        <f>IF('表2.排放源鑑別'!B68&lt;&gt;"",'表2.排放源鑑別'!B68,"")</f>
        <v/>
      </c>
      <c r="C68" s="119" t="str">
        <f>IF('表2.排放源鑑別'!C68&lt;&gt;"",'表2.排放源鑑別'!C68,"")</f>
        <v/>
      </c>
      <c r="D68" s="111" t="str">
        <f>IF('表2.排放源鑑別'!D70&lt;&gt;"",'表2.排放源鑑別'!D70,"")</f>
        <v/>
      </c>
      <c r="E68" s="111" t="str">
        <f>IF('表2.排放源鑑別'!E68&lt;&gt;"",'表2.排放源鑑別'!E68,"")</f>
        <v/>
      </c>
      <c r="F68" s="111" t="str">
        <f>IF('表2.排放源鑑別'!K68&lt;&gt;"",'表2.排放源鑑別'!K68,"")</f>
        <v/>
      </c>
      <c r="G68" s="144"/>
      <c r="H68" s="180"/>
      <c r="I68" s="180"/>
      <c r="J68" s="121"/>
      <c r="K68" s="144" t="str">
        <f t="shared" si="6"/>
        <v/>
      </c>
      <c r="L68" s="144" t="str">
        <f t="shared" si="7"/>
        <v/>
      </c>
      <c r="M68" s="144" t="str">
        <f t="shared" si="11"/>
        <v/>
      </c>
      <c r="N68" s="144" t="str">
        <f t="shared" si="8"/>
        <v/>
      </c>
      <c r="O68" s="356" t="str">
        <f t="shared" si="9"/>
        <v>-</v>
      </c>
      <c r="P68" s="356" t="e">
        <f>'表4.定量盤查'!R68</f>
        <v>#N/A</v>
      </c>
      <c r="Q68" s="357" t="str">
        <f t="shared" si="10"/>
        <v/>
      </c>
      <c r="R68" s="222"/>
    </row>
    <row r="69" spans="1:18" ht="40.5" customHeight="1">
      <c r="A69" s="143" t="str">
        <f>IF('表2.排放源鑑別'!A69&lt;&gt;"",'表2.排放源鑑別'!A69,"")</f>
        <v/>
      </c>
      <c r="B69" s="143" t="str">
        <f>IF('表2.排放源鑑別'!B69&lt;&gt;"",'表2.排放源鑑別'!B69,"")</f>
        <v/>
      </c>
      <c r="C69" s="119" t="str">
        <f>IF('表2.排放源鑑別'!C69&lt;&gt;"",'表2.排放源鑑別'!C69,"")</f>
        <v/>
      </c>
      <c r="D69" s="111" t="str">
        <f>IF('表2.排放源鑑別'!D71&lt;&gt;"",'表2.排放源鑑別'!D71,"")</f>
        <v/>
      </c>
      <c r="E69" s="111" t="str">
        <f>IF('表2.排放源鑑別'!E69&lt;&gt;"",'表2.排放源鑑別'!E69,"")</f>
        <v/>
      </c>
      <c r="F69" s="111" t="str">
        <f>IF('表2.排放源鑑別'!K69&lt;&gt;"",'表2.排放源鑑別'!K69,"")</f>
        <v/>
      </c>
      <c r="G69" s="144"/>
      <c r="H69" s="180"/>
      <c r="I69" s="180"/>
      <c r="J69" s="121"/>
      <c r="K69" s="144" t="str">
        <f t="shared" ref="K69:K128" si="12">IF(H69&lt;&gt;"",IF(H69="1.自動連續量測",1,IF(H69="2.間歇量測",2,IF(H69="3.自行推估",3,"0"))),"")</f>
        <v/>
      </c>
      <c r="L69" s="144" t="str">
        <f t="shared" ref="L69:L128" si="13">IF(I69&lt;&gt;"",IF(I69="1.有進行外部校正或有多組數據茲佐證者",1,IF(I69="2.有進行內部校正或經過會計簽證証明者",2,IF(I69="3.未進行儀器校正或未進行紀錄彙整者",3,"0"))),"")</f>
        <v/>
      </c>
      <c r="M69" s="144" t="str">
        <f t="shared" ref="M69:M128" si="14">IF(J69="1.自廠係數/質量平衡所得係數",1,IF(J69="2.同製程/設備經驗係數",1,IF(J69="3.製造廠提供係數",2,IF(J69="4.區域排放係數",2,IF(J69="5.國家排放係數",3,IF(J69="6.國際排放係數",3,""))))))</f>
        <v/>
      </c>
      <c r="N69" s="144" t="str">
        <f t="shared" ref="N69:N128" si="15">IF(K69&lt;&gt;"",IF(L69&lt;&gt;"",IF(M69&lt;&gt;"",K69*L69*M69,""),""),"")</f>
        <v/>
      </c>
      <c r="O69" s="356" t="str">
        <f t="shared" ref="O69:O128" si="16">IF(N69&lt;10,"第一級(A)",IF(N69&lt;19,"第二級(B)",IF(N69&lt;=27,"第三級(C)","-")))</f>
        <v>-</v>
      </c>
      <c r="P69" s="356" t="e">
        <f>'表4.定量盤查'!R69</f>
        <v>#N/A</v>
      </c>
      <c r="Q69" s="357" t="str">
        <f t="shared" ref="Q69:Q128" si="17">IF(N69="","",IF(P69="","",N69*P69))</f>
        <v/>
      </c>
      <c r="R69" s="222"/>
    </row>
    <row r="70" spans="1:18" ht="40.5" customHeight="1">
      <c r="A70" s="143" t="str">
        <f>IF('表2.排放源鑑別'!A70&lt;&gt;"",'表2.排放源鑑別'!A70,"")</f>
        <v/>
      </c>
      <c r="B70" s="143" t="str">
        <f>IF('表2.排放源鑑別'!B70&lt;&gt;"",'表2.排放源鑑別'!B70,"")</f>
        <v/>
      </c>
      <c r="C70" s="119" t="str">
        <f>IF('表2.排放源鑑別'!C70&lt;&gt;"",'表2.排放源鑑別'!C70,"")</f>
        <v/>
      </c>
      <c r="D70" s="111" t="str">
        <f>IF('表2.排放源鑑別'!D72&lt;&gt;"",'表2.排放源鑑別'!D72,"")</f>
        <v/>
      </c>
      <c r="E70" s="111" t="str">
        <f>IF('表2.排放源鑑別'!E70&lt;&gt;"",'表2.排放源鑑別'!E70,"")</f>
        <v/>
      </c>
      <c r="F70" s="111" t="str">
        <f>IF('表2.排放源鑑別'!K70&lt;&gt;"",'表2.排放源鑑別'!K70,"")</f>
        <v/>
      </c>
      <c r="G70" s="144"/>
      <c r="H70" s="180"/>
      <c r="I70" s="180"/>
      <c r="J70" s="121"/>
      <c r="K70" s="144" t="str">
        <f t="shared" si="12"/>
        <v/>
      </c>
      <c r="L70" s="144" t="str">
        <f t="shared" si="13"/>
        <v/>
      </c>
      <c r="M70" s="144" t="str">
        <f t="shared" si="14"/>
        <v/>
      </c>
      <c r="N70" s="144" t="str">
        <f t="shared" si="15"/>
        <v/>
      </c>
      <c r="O70" s="356" t="str">
        <f t="shared" si="16"/>
        <v>-</v>
      </c>
      <c r="P70" s="356" t="e">
        <f>'表4.定量盤查'!R70</f>
        <v>#N/A</v>
      </c>
      <c r="Q70" s="357" t="str">
        <f t="shared" si="17"/>
        <v/>
      </c>
      <c r="R70" s="222"/>
    </row>
    <row r="71" spans="1:18" ht="40.5" customHeight="1">
      <c r="A71" s="143" t="str">
        <f>IF('表2.排放源鑑別'!A71&lt;&gt;"",'表2.排放源鑑別'!A71,"")</f>
        <v/>
      </c>
      <c r="B71" s="143" t="str">
        <f>IF('表2.排放源鑑別'!B71&lt;&gt;"",'表2.排放源鑑別'!B71,"")</f>
        <v/>
      </c>
      <c r="C71" s="119" t="str">
        <f>IF('表2.排放源鑑別'!C71&lt;&gt;"",'表2.排放源鑑別'!C71,"")</f>
        <v/>
      </c>
      <c r="D71" s="111" t="str">
        <f>IF('表2.排放源鑑別'!D73&lt;&gt;"",'表2.排放源鑑別'!D73,"")</f>
        <v/>
      </c>
      <c r="E71" s="111" t="str">
        <f>IF('表2.排放源鑑別'!E71&lt;&gt;"",'表2.排放源鑑別'!E71,"")</f>
        <v/>
      </c>
      <c r="F71" s="111" t="str">
        <f>IF('表2.排放源鑑別'!K71&lt;&gt;"",'表2.排放源鑑別'!K71,"")</f>
        <v/>
      </c>
      <c r="G71" s="144"/>
      <c r="H71" s="180"/>
      <c r="I71" s="180"/>
      <c r="J71" s="121"/>
      <c r="K71" s="144" t="str">
        <f t="shared" si="12"/>
        <v/>
      </c>
      <c r="L71" s="144" t="str">
        <f t="shared" si="13"/>
        <v/>
      </c>
      <c r="M71" s="144" t="str">
        <f t="shared" si="14"/>
        <v/>
      </c>
      <c r="N71" s="144" t="str">
        <f t="shared" si="15"/>
        <v/>
      </c>
      <c r="O71" s="356" t="str">
        <f t="shared" si="16"/>
        <v>-</v>
      </c>
      <c r="P71" s="356" t="e">
        <f>'表4.定量盤查'!R71</f>
        <v>#N/A</v>
      </c>
      <c r="Q71" s="357" t="str">
        <f t="shared" si="17"/>
        <v/>
      </c>
      <c r="R71" s="222"/>
    </row>
    <row r="72" spans="1:18" ht="40.5" customHeight="1">
      <c r="A72" s="143" t="str">
        <f>IF('表2.排放源鑑別'!A72&lt;&gt;"",'表2.排放源鑑別'!A72,"")</f>
        <v/>
      </c>
      <c r="B72" s="143" t="str">
        <f>IF('表2.排放源鑑別'!B72&lt;&gt;"",'表2.排放源鑑別'!B72,"")</f>
        <v/>
      </c>
      <c r="C72" s="119" t="str">
        <f>IF('表2.排放源鑑別'!C72&lt;&gt;"",'表2.排放源鑑別'!C72,"")</f>
        <v/>
      </c>
      <c r="D72" s="111" t="str">
        <f>IF('表2.排放源鑑別'!D74&lt;&gt;"",'表2.排放源鑑別'!D74,"")</f>
        <v/>
      </c>
      <c r="E72" s="111" t="str">
        <f>IF('表2.排放源鑑別'!E72&lt;&gt;"",'表2.排放源鑑別'!E72,"")</f>
        <v/>
      </c>
      <c r="F72" s="111" t="str">
        <f>IF('表2.排放源鑑別'!K72&lt;&gt;"",'表2.排放源鑑別'!K72,"")</f>
        <v/>
      </c>
      <c r="G72" s="144"/>
      <c r="H72" s="180"/>
      <c r="I72" s="180"/>
      <c r="J72" s="121"/>
      <c r="K72" s="144" t="str">
        <f t="shared" si="12"/>
        <v/>
      </c>
      <c r="L72" s="144" t="str">
        <f t="shared" si="13"/>
        <v/>
      </c>
      <c r="M72" s="144" t="str">
        <f t="shared" si="14"/>
        <v/>
      </c>
      <c r="N72" s="144" t="str">
        <f t="shared" si="15"/>
        <v/>
      </c>
      <c r="O72" s="356" t="str">
        <f t="shared" si="16"/>
        <v>-</v>
      </c>
      <c r="P72" s="356" t="e">
        <f>'表4.定量盤查'!R72</f>
        <v>#N/A</v>
      </c>
      <c r="Q72" s="357" t="str">
        <f t="shared" si="17"/>
        <v/>
      </c>
      <c r="R72" s="222"/>
    </row>
    <row r="73" spans="1:18" ht="40.5" customHeight="1">
      <c r="A73" s="143" t="str">
        <f>IF('表2.排放源鑑別'!A73&lt;&gt;"",'表2.排放源鑑別'!A73,"")</f>
        <v/>
      </c>
      <c r="B73" s="143" t="str">
        <f>IF('表2.排放源鑑別'!B73&lt;&gt;"",'表2.排放源鑑別'!B73,"")</f>
        <v/>
      </c>
      <c r="C73" s="119" t="str">
        <f>IF('表2.排放源鑑別'!C73&lt;&gt;"",'表2.排放源鑑別'!C73,"")</f>
        <v/>
      </c>
      <c r="D73" s="111" t="str">
        <f>IF('表2.排放源鑑別'!D75&lt;&gt;"",'表2.排放源鑑別'!D75,"")</f>
        <v/>
      </c>
      <c r="E73" s="111" t="str">
        <f>IF('表2.排放源鑑別'!E73&lt;&gt;"",'表2.排放源鑑別'!E73,"")</f>
        <v/>
      </c>
      <c r="F73" s="111" t="str">
        <f>IF('表2.排放源鑑別'!K73&lt;&gt;"",'表2.排放源鑑別'!K73,"")</f>
        <v/>
      </c>
      <c r="G73" s="144"/>
      <c r="H73" s="180"/>
      <c r="I73" s="180"/>
      <c r="J73" s="121"/>
      <c r="K73" s="144" t="str">
        <f t="shared" si="12"/>
        <v/>
      </c>
      <c r="L73" s="144" t="str">
        <f t="shared" si="13"/>
        <v/>
      </c>
      <c r="M73" s="144" t="str">
        <f t="shared" si="14"/>
        <v/>
      </c>
      <c r="N73" s="144" t="str">
        <f t="shared" si="15"/>
        <v/>
      </c>
      <c r="O73" s="356" t="str">
        <f t="shared" si="16"/>
        <v>-</v>
      </c>
      <c r="P73" s="356" t="e">
        <f>'表4.定量盤查'!R73</f>
        <v>#N/A</v>
      </c>
      <c r="Q73" s="357" t="str">
        <f t="shared" si="17"/>
        <v/>
      </c>
      <c r="R73" s="222"/>
    </row>
    <row r="74" spans="1:18" ht="40.5" customHeight="1">
      <c r="A74" s="143" t="str">
        <f>IF('表2.排放源鑑別'!A74&lt;&gt;"",'表2.排放源鑑別'!A74,"")</f>
        <v/>
      </c>
      <c r="B74" s="143" t="str">
        <f>IF('表2.排放源鑑別'!B74&lt;&gt;"",'表2.排放源鑑別'!B74,"")</f>
        <v/>
      </c>
      <c r="C74" s="119" t="str">
        <f>IF('表2.排放源鑑別'!C74&lt;&gt;"",'表2.排放源鑑別'!C74,"")</f>
        <v/>
      </c>
      <c r="D74" s="111" t="str">
        <f>IF('表2.排放源鑑別'!D76&lt;&gt;"",'表2.排放源鑑別'!D76,"")</f>
        <v/>
      </c>
      <c r="E74" s="111" t="str">
        <f>IF('表2.排放源鑑別'!E74&lt;&gt;"",'表2.排放源鑑別'!E74,"")</f>
        <v/>
      </c>
      <c r="F74" s="111" t="str">
        <f>IF('表2.排放源鑑別'!K74&lt;&gt;"",'表2.排放源鑑別'!K74,"")</f>
        <v/>
      </c>
      <c r="G74" s="144"/>
      <c r="H74" s="180"/>
      <c r="I74" s="180"/>
      <c r="J74" s="121"/>
      <c r="K74" s="144" t="str">
        <f t="shared" si="12"/>
        <v/>
      </c>
      <c r="L74" s="144" t="str">
        <f t="shared" si="13"/>
        <v/>
      </c>
      <c r="M74" s="144" t="str">
        <f t="shared" si="14"/>
        <v/>
      </c>
      <c r="N74" s="144" t="str">
        <f t="shared" si="15"/>
        <v/>
      </c>
      <c r="O74" s="356" t="str">
        <f t="shared" si="16"/>
        <v>-</v>
      </c>
      <c r="P74" s="356" t="e">
        <f>'表4.定量盤查'!R74</f>
        <v>#N/A</v>
      </c>
      <c r="Q74" s="357" t="str">
        <f t="shared" si="17"/>
        <v/>
      </c>
      <c r="R74" s="222"/>
    </row>
    <row r="75" spans="1:18" ht="40.5" customHeight="1">
      <c r="A75" s="143" t="str">
        <f>IF('表2.排放源鑑別'!A75&lt;&gt;"",'表2.排放源鑑別'!A75,"")</f>
        <v/>
      </c>
      <c r="B75" s="143" t="str">
        <f>IF('表2.排放源鑑別'!B75&lt;&gt;"",'表2.排放源鑑別'!B75,"")</f>
        <v/>
      </c>
      <c r="C75" s="119" t="str">
        <f>IF('表2.排放源鑑別'!C75&lt;&gt;"",'表2.排放源鑑別'!C75,"")</f>
        <v/>
      </c>
      <c r="D75" s="111" t="str">
        <f>IF('表2.排放源鑑別'!D77&lt;&gt;"",'表2.排放源鑑別'!D77,"")</f>
        <v/>
      </c>
      <c r="E75" s="111" t="str">
        <f>IF('表2.排放源鑑別'!E75&lt;&gt;"",'表2.排放源鑑別'!E75,"")</f>
        <v/>
      </c>
      <c r="F75" s="111" t="str">
        <f>IF('表2.排放源鑑別'!K75&lt;&gt;"",'表2.排放源鑑別'!K75,"")</f>
        <v/>
      </c>
      <c r="G75" s="144"/>
      <c r="H75" s="180"/>
      <c r="I75" s="180"/>
      <c r="J75" s="121"/>
      <c r="K75" s="144" t="str">
        <f t="shared" si="12"/>
        <v/>
      </c>
      <c r="L75" s="144" t="str">
        <f t="shared" si="13"/>
        <v/>
      </c>
      <c r="M75" s="144" t="str">
        <f t="shared" si="14"/>
        <v/>
      </c>
      <c r="N75" s="144" t="str">
        <f t="shared" si="15"/>
        <v/>
      </c>
      <c r="O75" s="356" t="str">
        <f t="shared" si="16"/>
        <v>-</v>
      </c>
      <c r="P75" s="356" t="e">
        <f>'表4.定量盤查'!R75</f>
        <v>#N/A</v>
      </c>
      <c r="Q75" s="357" t="str">
        <f t="shared" si="17"/>
        <v/>
      </c>
      <c r="R75" s="222"/>
    </row>
    <row r="76" spans="1:18" ht="40.5" customHeight="1">
      <c r="A76" s="143" t="str">
        <f>IF('表2.排放源鑑別'!A76&lt;&gt;"",'表2.排放源鑑別'!A76,"")</f>
        <v/>
      </c>
      <c r="B76" s="143" t="str">
        <f>IF('表2.排放源鑑別'!B76&lt;&gt;"",'表2.排放源鑑別'!B76,"")</f>
        <v/>
      </c>
      <c r="C76" s="119" t="str">
        <f>IF('表2.排放源鑑別'!C76&lt;&gt;"",'表2.排放源鑑別'!C76,"")</f>
        <v/>
      </c>
      <c r="D76" s="111" t="str">
        <f>IF('表2.排放源鑑別'!D78&lt;&gt;"",'表2.排放源鑑別'!D78,"")</f>
        <v/>
      </c>
      <c r="E76" s="111" t="str">
        <f>IF('表2.排放源鑑別'!E76&lt;&gt;"",'表2.排放源鑑別'!E76,"")</f>
        <v/>
      </c>
      <c r="F76" s="111" t="str">
        <f>IF('表2.排放源鑑別'!K76&lt;&gt;"",'表2.排放源鑑別'!K76,"")</f>
        <v/>
      </c>
      <c r="G76" s="144"/>
      <c r="H76" s="180"/>
      <c r="I76" s="180"/>
      <c r="J76" s="121"/>
      <c r="K76" s="144" t="str">
        <f t="shared" si="12"/>
        <v/>
      </c>
      <c r="L76" s="144" t="str">
        <f t="shared" si="13"/>
        <v/>
      </c>
      <c r="M76" s="144" t="str">
        <f t="shared" si="14"/>
        <v/>
      </c>
      <c r="N76" s="144" t="str">
        <f t="shared" si="15"/>
        <v/>
      </c>
      <c r="O76" s="356" t="str">
        <f t="shared" si="16"/>
        <v>-</v>
      </c>
      <c r="P76" s="356" t="e">
        <f>'表4.定量盤查'!R76</f>
        <v>#N/A</v>
      </c>
      <c r="Q76" s="357" t="str">
        <f t="shared" si="17"/>
        <v/>
      </c>
      <c r="R76" s="222"/>
    </row>
    <row r="77" spans="1:18" ht="40.5" customHeight="1">
      <c r="A77" s="143" t="str">
        <f>IF('表2.排放源鑑別'!A77&lt;&gt;"",'表2.排放源鑑別'!A77,"")</f>
        <v/>
      </c>
      <c r="B77" s="143" t="str">
        <f>IF('表2.排放源鑑別'!B77&lt;&gt;"",'表2.排放源鑑別'!B77,"")</f>
        <v/>
      </c>
      <c r="C77" s="119" t="str">
        <f>IF('表2.排放源鑑別'!C77&lt;&gt;"",'表2.排放源鑑別'!C77,"")</f>
        <v/>
      </c>
      <c r="D77" s="111" t="str">
        <f>IF('表2.排放源鑑別'!D79&lt;&gt;"",'表2.排放源鑑別'!D79,"")</f>
        <v/>
      </c>
      <c r="E77" s="111" t="str">
        <f>IF('表2.排放源鑑別'!E77&lt;&gt;"",'表2.排放源鑑別'!E77,"")</f>
        <v/>
      </c>
      <c r="F77" s="111" t="str">
        <f>IF('表2.排放源鑑別'!K77&lt;&gt;"",'表2.排放源鑑別'!K77,"")</f>
        <v/>
      </c>
      <c r="G77" s="144"/>
      <c r="H77" s="180"/>
      <c r="I77" s="180"/>
      <c r="J77" s="121"/>
      <c r="K77" s="144" t="str">
        <f t="shared" si="12"/>
        <v/>
      </c>
      <c r="L77" s="144" t="str">
        <f t="shared" si="13"/>
        <v/>
      </c>
      <c r="M77" s="144" t="str">
        <f t="shared" si="14"/>
        <v/>
      </c>
      <c r="N77" s="144" t="str">
        <f t="shared" si="15"/>
        <v/>
      </c>
      <c r="O77" s="356" t="str">
        <f t="shared" si="16"/>
        <v>-</v>
      </c>
      <c r="P77" s="356" t="e">
        <f>'表4.定量盤查'!R77</f>
        <v>#N/A</v>
      </c>
      <c r="Q77" s="357" t="str">
        <f t="shared" si="17"/>
        <v/>
      </c>
      <c r="R77" s="222"/>
    </row>
    <row r="78" spans="1:18" ht="40.5" customHeight="1">
      <c r="A78" s="143" t="str">
        <f>IF('表2.排放源鑑別'!A78&lt;&gt;"",'表2.排放源鑑別'!A78,"")</f>
        <v/>
      </c>
      <c r="B78" s="143" t="str">
        <f>IF('表2.排放源鑑別'!B78&lt;&gt;"",'表2.排放源鑑別'!B78,"")</f>
        <v/>
      </c>
      <c r="C78" s="119" t="str">
        <f>IF('表2.排放源鑑別'!C78&lt;&gt;"",'表2.排放源鑑別'!C78,"")</f>
        <v/>
      </c>
      <c r="D78" s="111" t="str">
        <f>IF('表2.排放源鑑別'!D80&lt;&gt;"",'表2.排放源鑑別'!D80,"")</f>
        <v/>
      </c>
      <c r="E78" s="111" t="str">
        <f>IF('表2.排放源鑑別'!E78&lt;&gt;"",'表2.排放源鑑別'!E78,"")</f>
        <v/>
      </c>
      <c r="F78" s="111" t="str">
        <f>IF('表2.排放源鑑別'!K78&lt;&gt;"",'表2.排放源鑑別'!K78,"")</f>
        <v/>
      </c>
      <c r="G78" s="144"/>
      <c r="H78" s="180"/>
      <c r="I78" s="180"/>
      <c r="J78" s="121"/>
      <c r="K78" s="144" t="str">
        <f t="shared" si="12"/>
        <v/>
      </c>
      <c r="L78" s="144" t="str">
        <f t="shared" si="13"/>
        <v/>
      </c>
      <c r="M78" s="144" t="str">
        <f t="shared" si="14"/>
        <v/>
      </c>
      <c r="N78" s="144" t="str">
        <f t="shared" si="15"/>
        <v/>
      </c>
      <c r="O78" s="356" t="str">
        <f t="shared" si="16"/>
        <v>-</v>
      </c>
      <c r="P78" s="356" t="e">
        <f>'表4.定量盤查'!R78</f>
        <v>#N/A</v>
      </c>
      <c r="Q78" s="357" t="str">
        <f t="shared" si="17"/>
        <v/>
      </c>
      <c r="R78" s="222"/>
    </row>
    <row r="79" spans="1:18" ht="40.5" customHeight="1">
      <c r="A79" s="143" t="str">
        <f>IF('表2.排放源鑑別'!A79&lt;&gt;"",'表2.排放源鑑別'!A79,"")</f>
        <v/>
      </c>
      <c r="B79" s="143" t="str">
        <f>IF('表2.排放源鑑別'!B79&lt;&gt;"",'表2.排放源鑑別'!B79,"")</f>
        <v/>
      </c>
      <c r="C79" s="119" t="str">
        <f>IF('表2.排放源鑑別'!C79&lt;&gt;"",'表2.排放源鑑別'!C79,"")</f>
        <v/>
      </c>
      <c r="D79" s="111" t="str">
        <f>IF('表2.排放源鑑別'!D81&lt;&gt;"",'表2.排放源鑑別'!D81,"")</f>
        <v/>
      </c>
      <c r="E79" s="111" t="str">
        <f>IF('表2.排放源鑑別'!E79&lt;&gt;"",'表2.排放源鑑別'!E79,"")</f>
        <v/>
      </c>
      <c r="F79" s="111" t="str">
        <f>IF('表2.排放源鑑別'!K79&lt;&gt;"",'表2.排放源鑑別'!K79,"")</f>
        <v/>
      </c>
      <c r="G79" s="144"/>
      <c r="H79" s="180"/>
      <c r="I79" s="180"/>
      <c r="J79" s="121"/>
      <c r="K79" s="144" t="str">
        <f t="shared" si="12"/>
        <v/>
      </c>
      <c r="L79" s="144" t="str">
        <f t="shared" si="13"/>
        <v/>
      </c>
      <c r="M79" s="144" t="str">
        <f t="shared" si="14"/>
        <v/>
      </c>
      <c r="N79" s="144" t="str">
        <f t="shared" si="15"/>
        <v/>
      </c>
      <c r="O79" s="356" t="str">
        <f t="shared" si="16"/>
        <v>-</v>
      </c>
      <c r="P79" s="356" t="e">
        <f>'表4.定量盤查'!R79</f>
        <v>#N/A</v>
      </c>
      <c r="Q79" s="357" t="str">
        <f t="shared" si="17"/>
        <v/>
      </c>
      <c r="R79" s="222"/>
    </row>
    <row r="80" spans="1:18" ht="40.5" customHeight="1">
      <c r="A80" s="143" t="str">
        <f>IF('表2.排放源鑑別'!A80&lt;&gt;"",'表2.排放源鑑別'!A80,"")</f>
        <v/>
      </c>
      <c r="B80" s="143" t="str">
        <f>IF('表2.排放源鑑別'!B80&lt;&gt;"",'表2.排放源鑑別'!B80,"")</f>
        <v/>
      </c>
      <c r="C80" s="119" t="str">
        <f>IF('表2.排放源鑑別'!C80&lt;&gt;"",'表2.排放源鑑別'!C80,"")</f>
        <v/>
      </c>
      <c r="D80" s="111" t="str">
        <f>IF('表2.排放源鑑別'!D82&lt;&gt;"",'表2.排放源鑑別'!D82,"")</f>
        <v/>
      </c>
      <c r="E80" s="111" t="str">
        <f>IF('表2.排放源鑑別'!E80&lt;&gt;"",'表2.排放源鑑別'!E80,"")</f>
        <v/>
      </c>
      <c r="F80" s="111" t="str">
        <f>IF('表2.排放源鑑別'!K80&lt;&gt;"",'表2.排放源鑑別'!K80,"")</f>
        <v/>
      </c>
      <c r="G80" s="144"/>
      <c r="H80" s="180"/>
      <c r="I80" s="180"/>
      <c r="J80" s="121"/>
      <c r="K80" s="144" t="str">
        <f t="shared" si="12"/>
        <v/>
      </c>
      <c r="L80" s="144" t="str">
        <f t="shared" si="13"/>
        <v/>
      </c>
      <c r="M80" s="144" t="str">
        <f t="shared" si="14"/>
        <v/>
      </c>
      <c r="N80" s="144" t="str">
        <f t="shared" si="15"/>
        <v/>
      </c>
      <c r="O80" s="356" t="str">
        <f t="shared" si="16"/>
        <v>-</v>
      </c>
      <c r="P80" s="356" t="e">
        <f>'表4.定量盤查'!R80</f>
        <v>#N/A</v>
      </c>
      <c r="Q80" s="357" t="str">
        <f t="shared" si="17"/>
        <v/>
      </c>
      <c r="R80" s="222"/>
    </row>
    <row r="81" spans="1:18" ht="40.5" customHeight="1">
      <c r="A81" s="143" t="str">
        <f>IF('表2.排放源鑑別'!A81&lt;&gt;"",'表2.排放源鑑別'!A81,"")</f>
        <v/>
      </c>
      <c r="B81" s="143" t="str">
        <f>IF('表2.排放源鑑別'!B81&lt;&gt;"",'表2.排放源鑑別'!B81,"")</f>
        <v/>
      </c>
      <c r="C81" s="119" t="str">
        <f>IF('表2.排放源鑑別'!C81&lt;&gt;"",'表2.排放源鑑別'!C81,"")</f>
        <v/>
      </c>
      <c r="D81" s="111" t="str">
        <f>IF('表2.排放源鑑別'!D83&lt;&gt;"",'表2.排放源鑑別'!D83,"")</f>
        <v/>
      </c>
      <c r="E81" s="111" t="str">
        <f>IF('表2.排放源鑑別'!E81&lt;&gt;"",'表2.排放源鑑別'!E81,"")</f>
        <v/>
      </c>
      <c r="F81" s="111" t="str">
        <f>IF('表2.排放源鑑別'!K81&lt;&gt;"",'表2.排放源鑑別'!K81,"")</f>
        <v/>
      </c>
      <c r="G81" s="144"/>
      <c r="H81" s="180"/>
      <c r="I81" s="180"/>
      <c r="J81" s="121"/>
      <c r="K81" s="144" t="str">
        <f t="shared" si="12"/>
        <v/>
      </c>
      <c r="L81" s="144" t="str">
        <f t="shared" si="13"/>
        <v/>
      </c>
      <c r="M81" s="144" t="str">
        <f t="shared" si="14"/>
        <v/>
      </c>
      <c r="N81" s="144" t="str">
        <f t="shared" si="15"/>
        <v/>
      </c>
      <c r="O81" s="356" t="str">
        <f t="shared" si="16"/>
        <v>-</v>
      </c>
      <c r="P81" s="356" t="e">
        <f>'表4.定量盤查'!R81</f>
        <v>#N/A</v>
      </c>
      <c r="Q81" s="357" t="str">
        <f t="shared" si="17"/>
        <v/>
      </c>
      <c r="R81" s="222"/>
    </row>
    <row r="82" spans="1:18" ht="40.5" customHeight="1">
      <c r="A82" s="143" t="str">
        <f>IF('表2.排放源鑑別'!A82&lt;&gt;"",'表2.排放源鑑別'!A82,"")</f>
        <v/>
      </c>
      <c r="B82" s="143" t="str">
        <f>IF('表2.排放源鑑別'!B82&lt;&gt;"",'表2.排放源鑑別'!B82,"")</f>
        <v/>
      </c>
      <c r="C82" s="119" t="str">
        <f>IF('表2.排放源鑑別'!C82&lt;&gt;"",'表2.排放源鑑別'!C82,"")</f>
        <v/>
      </c>
      <c r="D82" s="111" t="str">
        <f>IF('表2.排放源鑑別'!D84&lt;&gt;"",'表2.排放源鑑別'!D84,"")</f>
        <v/>
      </c>
      <c r="E82" s="111" t="str">
        <f>IF('表2.排放源鑑別'!E82&lt;&gt;"",'表2.排放源鑑別'!E82,"")</f>
        <v/>
      </c>
      <c r="F82" s="111" t="str">
        <f>IF('表2.排放源鑑別'!K82&lt;&gt;"",'表2.排放源鑑別'!K82,"")</f>
        <v/>
      </c>
      <c r="G82" s="144"/>
      <c r="H82" s="180"/>
      <c r="I82" s="180"/>
      <c r="J82" s="121"/>
      <c r="K82" s="144" t="str">
        <f t="shared" si="12"/>
        <v/>
      </c>
      <c r="L82" s="144" t="str">
        <f t="shared" si="13"/>
        <v/>
      </c>
      <c r="M82" s="144" t="str">
        <f t="shared" si="14"/>
        <v/>
      </c>
      <c r="N82" s="144" t="str">
        <f t="shared" si="15"/>
        <v/>
      </c>
      <c r="O82" s="356" t="str">
        <f t="shared" si="16"/>
        <v>-</v>
      </c>
      <c r="P82" s="356" t="e">
        <f>'表4.定量盤查'!R82</f>
        <v>#N/A</v>
      </c>
      <c r="Q82" s="357" t="str">
        <f t="shared" si="17"/>
        <v/>
      </c>
      <c r="R82" s="222"/>
    </row>
    <row r="83" spans="1:18" ht="40.5" customHeight="1">
      <c r="A83" s="143" t="str">
        <f>IF('表2.排放源鑑別'!A83&lt;&gt;"",'表2.排放源鑑別'!A83,"")</f>
        <v/>
      </c>
      <c r="B83" s="143" t="str">
        <f>IF('表2.排放源鑑別'!B83&lt;&gt;"",'表2.排放源鑑別'!B83,"")</f>
        <v/>
      </c>
      <c r="C83" s="119" t="str">
        <f>IF('表2.排放源鑑別'!C83&lt;&gt;"",'表2.排放源鑑別'!C83,"")</f>
        <v/>
      </c>
      <c r="D83" s="111" t="str">
        <f>IF('表2.排放源鑑別'!D85&lt;&gt;"",'表2.排放源鑑別'!D85,"")</f>
        <v/>
      </c>
      <c r="E83" s="111" t="str">
        <f>IF('表2.排放源鑑別'!E83&lt;&gt;"",'表2.排放源鑑別'!E83,"")</f>
        <v/>
      </c>
      <c r="F83" s="111" t="str">
        <f>IF('表2.排放源鑑別'!K83&lt;&gt;"",'表2.排放源鑑別'!K83,"")</f>
        <v/>
      </c>
      <c r="G83" s="144"/>
      <c r="H83" s="180"/>
      <c r="I83" s="180"/>
      <c r="J83" s="121"/>
      <c r="K83" s="144" t="str">
        <f t="shared" si="12"/>
        <v/>
      </c>
      <c r="L83" s="144" t="str">
        <f t="shared" si="13"/>
        <v/>
      </c>
      <c r="M83" s="144" t="str">
        <f t="shared" si="14"/>
        <v/>
      </c>
      <c r="N83" s="144" t="str">
        <f t="shared" si="15"/>
        <v/>
      </c>
      <c r="O83" s="356" t="str">
        <f t="shared" si="16"/>
        <v>-</v>
      </c>
      <c r="P83" s="356" t="e">
        <f>'表4.定量盤查'!R83</f>
        <v>#N/A</v>
      </c>
      <c r="Q83" s="357" t="str">
        <f t="shared" si="17"/>
        <v/>
      </c>
      <c r="R83" s="222"/>
    </row>
    <row r="84" spans="1:18" ht="40.5" customHeight="1">
      <c r="A84" s="143" t="str">
        <f>IF('表2.排放源鑑別'!A84&lt;&gt;"",'表2.排放源鑑別'!A84,"")</f>
        <v/>
      </c>
      <c r="B84" s="143" t="str">
        <f>IF('表2.排放源鑑別'!B84&lt;&gt;"",'表2.排放源鑑別'!B84,"")</f>
        <v/>
      </c>
      <c r="C84" s="119" t="str">
        <f>IF('表2.排放源鑑別'!C84&lt;&gt;"",'表2.排放源鑑別'!C84,"")</f>
        <v/>
      </c>
      <c r="D84" s="111" t="str">
        <f>IF('表2.排放源鑑別'!D86&lt;&gt;"",'表2.排放源鑑別'!D86,"")</f>
        <v/>
      </c>
      <c r="E84" s="111" t="str">
        <f>IF('表2.排放源鑑別'!E84&lt;&gt;"",'表2.排放源鑑別'!E84,"")</f>
        <v/>
      </c>
      <c r="F84" s="111" t="str">
        <f>IF('表2.排放源鑑別'!K84&lt;&gt;"",'表2.排放源鑑別'!K84,"")</f>
        <v/>
      </c>
      <c r="G84" s="144"/>
      <c r="H84" s="180"/>
      <c r="I84" s="180"/>
      <c r="J84" s="121"/>
      <c r="K84" s="144" t="str">
        <f t="shared" si="12"/>
        <v/>
      </c>
      <c r="L84" s="144" t="str">
        <f t="shared" si="13"/>
        <v/>
      </c>
      <c r="M84" s="144" t="str">
        <f t="shared" si="14"/>
        <v/>
      </c>
      <c r="N84" s="144" t="str">
        <f t="shared" si="15"/>
        <v/>
      </c>
      <c r="O84" s="356" t="str">
        <f t="shared" si="16"/>
        <v>-</v>
      </c>
      <c r="P84" s="356" t="e">
        <f>'表4.定量盤查'!R84</f>
        <v>#N/A</v>
      </c>
      <c r="Q84" s="357" t="str">
        <f t="shared" si="17"/>
        <v/>
      </c>
      <c r="R84" s="222"/>
    </row>
    <row r="85" spans="1:18" ht="40.5" customHeight="1">
      <c r="A85" s="143" t="str">
        <f>IF('表2.排放源鑑別'!A85&lt;&gt;"",'表2.排放源鑑別'!A85,"")</f>
        <v/>
      </c>
      <c r="B85" s="143" t="str">
        <f>IF('表2.排放源鑑別'!B85&lt;&gt;"",'表2.排放源鑑別'!B85,"")</f>
        <v/>
      </c>
      <c r="C85" s="119" t="str">
        <f>IF('表2.排放源鑑別'!C85&lt;&gt;"",'表2.排放源鑑別'!C85,"")</f>
        <v/>
      </c>
      <c r="D85" s="111" t="str">
        <f>IF('表2.排放源鑑別'!D87&lt;&gt;"",'表2.排放源鑑別'!D87,"")</f>
        <v/>
      </c>
      <c r="E85" s="111" t="str">
        <f>IF('表2.排放源鑑別'!E85&lt;&gt;"",'表2.排放源鑑別'!E85,"")</f>
        <v/>
      </c>
      <c r="F85" s="111" t="str">
        <f>IF('表2.排放源鑑別'!K85&lt;&gt;"",'表2.排放源鑑別'!K85,"")</f>
        <v/>
      </c>
      <c r="G85" s="144"/>
      <c r="H85" s="180"/>
      <c r="I85" s="180"/>
      <c r="J85" s="121"/>
      <c r="K85" s="144" t="str">
        <f t="shared" si="12"/>
        <v/>
      </c>
      <c r="L85" s="144" t="str">
        <f t="shared" si="13"/>
        <v/>
      </c>
      <c r="M85" s="144" t="str">
        <f t="shared" si="14"/>
        <v/>
      </c>
      <c r="N85" s="144" t="str">
        <f t="shared" si="15"/>
        <v/>
      </c>
      <c r="O85" s="356" t="str">
        <f t="shared" si="16"/>
        <v>-</v>
      </c>
      <c r="P85" s="356" t="e">
        <f>'表4.定量盤查'!R85</f>
        <v>#N/A</v>
      </c>
      <c r="Q85" s="357" t="str">
        <f t="shared" si="17"/>
        <v/>
      </c>
      <c r="R85" s="222"/>
    </row>
    <row r="86" spans="1:18" ht="40.5" customHeight="1">
      <c r="A86" s="143" t="str">
        <f>IF('表2.排放源鑑別'!A86&lt;&gt;"",'表2.排放源鑑別'!A86,"")</f>
        <v/>
      </c>
      <c r="B86" s="143" t="str">
        <f>IF('表2.排放源鑑別'!B86&lt;&gt;"",'表2.排放源鑑別'!B86,"")</f>
        <v/>
      </c>
      <c r="C86" s="119" t="str">
        <f>IF('表2.排放源鑑別'!C86&lt;&gt;"",'表2.排放源鑑別'!C86,"")</f>
        <v/>
      </c>
      <c r="D86" s="111" t="str">
        <f>IF('表2.排放源鑑別'!D88&lt;&gt;"",'表2.排放源鑑別'!D88,"")</f>
        <v/>
      </c>
      <c r="E86" s="111" t="str">
        <f>IF('表2.排放源鑑別'!E86&lt;&gt;"",'表2.排放源鑑別'!E86,"")</f>
        <v/>
      </c>
      <c r="F86" s="111" t="str">
        <f>IF('表2.排放源鑑別'!K86&lt;&gt;"",'表2.排放源鑑別'!K86,"")</f>
        <v/>
      </c>
      <c r="G86" s="144"/>
      <c r="H86" s="180"/>
      <c r="I86" s="180"/>
      <c r="J86" s="121"/>
      <c r="K86" s="144" t="str">
        <f t="shared" si="12"/>
        <v/>
      </c>
      <c r="L86" s="144" t="str">
        <f t="shared" si="13"/>
        <v/>
      </c>
      <c r="M86" s="144" t="str">
        <f t="shared" si="14"/>
        <v/>
      </c>
      <c r="N86" s="144" t="str">
        <f t="shared" si="15"/>
        <v/>
      </c>
      <c r="O86" s="356" t="str">
        <f t="shared" si="16"/>
        <v>-</v>
      </c>
      <c r="P86" s="356" t="e">
        <f>'表4.定量盤查'!R86</f>
        <v>#N/A</v>
      </c>
      <c r="Q86" s="357" t="str">
        <f t="shared" si="17"/>
        <v/>
      </c>
      <c r="R86" s="222"/>
    </row>
    <row r="87" spans="1:18" ht="40.5" customHeight="1">
      <c r="A87" s="143" t="str">
        <f>IF('表2.排放源鑑別'!A87&lt;&gt;"",'表2.排放源鑑別'!A87,"")</f>
        <v/>
      </c>
      <c r="B87" s="143" t="str">
        <f>IF('表2.排放源鑑別'!B87&lt;&gt;"",'表2.排放源鑑別'!B87,"")</f>
        <v/>
      </c>
      <c r="C87" s="119" t="str">
        <f>IF('表2.排放源鑑別'!C87&lt;&gt;"",'表2.排放源鑑別'!C87,"")</f>
        <v/>
      </c>
      <c r="D87" s="111" t="str">
        <f>IF('表2.排放源鑑別'!D89&lt;&gt;"",'表2.排放源鑑別'!D89,"")</f>
        <v/>
      </c>
      <c r="E87" s="111" t="str">
        <f>IF('表2.排放源鑑別'!E87&lt;&gt;"",'表2.排放源鑑別'!E87,"")</f>
        <v/>
      </c>
      <c r="F87" s="111" t="str">
        <f>IF('表2.排放源鑑別'!K87&lt;&gt;"",'表2.排放源鑑別'!K87,"")</f>
        <v/>
      </c>
      <c r="G87" s="144"/>
      <c r="H87" s="180"/>
      <c r="I87" s="180"/>
      <c r="J87" s="121"/>
      <c r="K87" s="144" t="str">
        <f t="shared" si="12"/>
        <v/>
      </c>
      <c r="L87" s="144" t="str">
        <f t="shared" si="13"/>
        <v/>
      </c>
      <c r="M87" s="144" t="str">
        <f t="shared" si="14"/>
        <v/>
      </c>
      <c r="N87" s="144" t="str">
        <f t="shared" si="15"/>
        <v/>
      </c>
      <c r="O87" s="356" t="str">
        <f t="shared" si="16"/>
        <v>-</v>
      </c>
      <c r="P87" s="356" t="e">
        <f>'表4.定量盤查'!R87</f>
        <v>#N/A</v>
      </c>
      <c r="Q87" s="357" t="str">
        <f t="shared" si="17"/>
        <v/>
      </c>
      <c r="R87" s="222"/>
    </row>
    <row r="88" spans="1:18" ht="40.5" customHeight="1">
      <c r="A88" s="143" t="str">
        <f>IF('表2.排放源鑑別'!A88&lt;&gt;"",'表2.排放源鑑別'!A88,"")</f>
        <v/>
      </c>
      <c r="B88" s="143" t="str">
        <f>IF('表2.排放源鑑別'!B88&lt;&gt;"",'表2.排放源鑑別'!B88,"")</f>
        <v/>
      </c>
      <c r="C88" s="119" t="str">
        <f>IF('表2.排放源鑑別'!C88&lt;&gt;"",'表2.排放源鑑別'!C88,"")</f>
        <v/>
      </c>
      <c r="D88" s="111" t="str">
        <f>IF('表2.排放源鑑別'!D90&lt;&gt;"",'表2.排放源鑑別'!D90,"")</f>
        <v/>
      </c>
      <c r="E88" s="111" t="str">
        <f>IF('表2.排放源鑑別'!E88&lt;&gt;"",'表2.排放源鑑別'!E88,"")</f>
        <v/>
      </c>
      <c r="F88" s="111" t="str">
        <f>IF('表2.排放源鑑別'!K88&lt;&gt;"",'表2.排放源鑑別'!K88,"")</f>
        <v/>
      </c>
      <c r="G88" s="144"/>
      <c r="H88" s="180"/>
      <c r="I88" s="180"/>
      <c r="J88" s="121"/>
      <c r="K88" s="144" t="str">
        <f t="shared" si="12"/>
        <v/>
      </c>
      <c r="L88" s="144" t="str">
        <f t="shared" si="13"/>
        <v/>
      </c>
      <c r="M88" s="144" t="str">
        <f t="shared" si="14"/>
        <v/>
      </c>
      <c r="N88" s="144" t="str">
        <f t="shared" si="15"/>
        <v/>
      </c>
      <c r="O88" s="356" t="str">
        <f t="shared" si="16"/>
        <v>-</v>
      </c>
      <c r="P88" s="356" t="e">
        <f>'表4.定量盤查'!R88</f>
        <v>#N/A</v>
      </c>
      <c r="Q88" s="357" t="str">
        <f t="shared" si="17"/>
        <v/>
      </c>
      <c r="R88" s="222"/>
    </row>
    <row r="89" spans="1:18" ht="40.5" customHeight="1">
      <c r="A89" s="143" t="str">
        <f>IF('表2.排放源鑑別'!A89&lt;&gt;"",'表2.排放源鑑別'!A89,"")</f>
        <v/>
      </c>
      <c r="B89" s="143" t="str">
        <f>IF('表2.排放源鑑別'!B89&lt;&gt;"",'表2.排放源鑑別'!B89,"")</f>
        <v/>
      </c>
      <c r="C89" s="119" t="str">
        <f>IF('表2.排放源鑑別'!C89&lt;&gt;"",'表2.排放源鑑別'!C89,"")</f>
        <v/>
      </c>
      <c r="D89" s="111" t="str">
        <f>IF('表2.排放源鑑別'!D91&lt;&gt;"",'表2.排放源鑑別'!D91,"")</f>
        <v/>
      </c>
      <c r="E89" s="111" t="str">
        <f>IF('表2.排放源鑑別'!E89&lt;&gt;"",'表2.排放源鑑別'!E89,"")</f>
        <v/>
      </c>
      <c r="F89" s="111" t="str">
        <f>IF('表2.排放源鑑別'!K89&lt;&gt;"",'表2.排放源鑑別'!K89,"")</f>
        <v/>
      </c>
      <c r="G89" s="144"/>
      <c r="H89" s="180"/>
      <c r="I89" s="180"/>
      <c r="J89" s="121"/>
      <c r="K89" s="144" t="str">
        <f t="shared" si="12"/>
        <v/>
      </c>
      <c r="L89" s="144" t="str">
        <f t="shared" si="13"/>
        <v/>
      </c>
      <c r="M89" s="144" t="str">
        <f t="shared" si="14"/>
        <v/>
      </c>
      <c r="N89" s="144" t="str">
        <f t="shared" si="15"/>
        <v/>
      </c>
      <c r="O89" s="356" t="str">
        <f t="shared" si="16"/>
        <v>-</v>
      </c>
      <c r="P89" s="356" t="e">
        <f>'表4.定量盤查'!R89</f>
        <v>#N/A</v>
      </c>
      <c r="Q89" s="357" t="str">
        <f t="shared" si="17"/>
        <v/>
      </c>
      <c r="R89" s="222"/>
    </row>
    <row r="90" spans="1:18" ht="40.5" customHeight="1">
      <c r="A90" s="143" t="str">
        <f>IF('表2.排放源鑑別'!A90&lt;&gt;"",'表2.排放源鑑別'!A90,"")</f>
        <v/>
      </c>
      <c r="B90" s="143" t="str">
        <f>IF('表2.排放源鑑別'!B90&lt;&gt;"",'表2.排放源鑑別'!B90,"")</f>
        <v/>
      </c>
      <c r="C90" s="119" t="str">
        <f>IF('表2.排放源鑑別'!C90&lt;&gt;"",'表2.排放源鑑別'!C90,"")</f>
        <v/>
      </c>
      <c r="D90" s="111" t="str">
        <f>IF('表2.排放源鑑別'!D92&lt;&gt;"",'表2.排放源鑑別'!D92,"")</f>
        <v/>
      </c>
      <c r="E90" s="111" t="str">
        <f>IF('表2.排放源鑑別'!E90&lt;&gt;"",'表2.排放源鑑別'!E90,"")</f>
        <v/>
      </c>
      <c r="F90" s="111" t="str">
        <f>IF('表2.排放源鑑別'!K90&lt;&gt;"",'表2.排放源鑑別'!K90,"")</f>
        <v/>
      </c>
      <c r="G90" s="144"/>
      <c r="H90" s="180"/>
      <c r="I90" s="180"/>
      <c r="J90" s="121"/>
      <c r="K90" s="144" t="str">
        <f t="shared" si="12"/>
        <v/>
      </c>
      <c r="L90" s="144" t="str">
        <f t="shared" si="13"/>
        <v/>
      </c>
      <c r="M90" s="144" t="str">
        <f t="shared" si="14"/>
        <v/>
      </c>
      <c r="N90" s="144" t="str">
        <f t="shared" si="15"/>
        <v/>
      </c>
      <c r="O90" s="356" t="str">
        <f t="shared" si="16"/>
        <v>-</v>
      </c>
      <c r="P90" s="356" t="e">
        <f>'表4.定量盤查'!R90</f>
        <v>#N/A</v>
      </c>
      <c r="Q90" s="357" t="str">
        <f t="shared" si="17"/>
        <v/>
      </c>
      <c r="R90" s="222"/>
    </row>
    <row r="91" spans="1:18" ht="40.5" customHeight="1">
      <c r="A91" s="143" t="str">
        <f>IF('表2.排放源鑑別'!A91&lt;&gt;"",'表2.排放源鑑別'!A91,"")</f>
        <v/>
      </c>
      <c r="B91" s="143" t="str">
        <f>IF('表2.排放源鑑別'!B91&lt;&gt;"",'表2.排放源鑑別'!B91,"")</f>
        <v/>
      </c>
      <c r="C91" s="119" t="str">
        <f>IF('表2.排放源鑑別'!C91&lt;&gt;"",'表2.排放源鑑別'!C91,"")</f>
        <v/>
      </c>
      <c r="D91" s="111" t="str">
        <f>IF('表2.排放源鑑別'!D93&lt;&gt;"",'表2.排放源鑑別'!D93,"")</f>
        <v/>
      </c>
      <c r="E91" s="111" t="str">
        <f>IF('表2.排放源鑑別'!E91&lt;&gt;"",'表2.排放源鑑別'!E91,"")</f>
        <v/>
      </c>
      <c r="F91" s="111" t="str">
        <f>IF('表2.排放源鑑別'!K91&lt;&gt;"",'表2.排放源鑑別'!K91,"")</f>
        <v/>
      </c>
      <c r="G91" s="144"/>
      <c r="H91" s="180"/>
      <c r="I91" s="180"/>
      <c r="J91" s="121"/>
      <c r="K91" s="144" t="str">
        <f t="shared" si="12"/>
        <v/>
      </c>
      <c r="L91" s="144" t="str">
        <f t="shared" si="13"/>
        <v/>
      </c>
      <c r="M91" s="144" t="str">
        <f t="shared" si="14"/>
        <v/>
      </c>
      <c r="N91" s="144" t="str">
        <f t="shared" si="15"/>
        <v/>
      </c>
      <c r="O91" s="356" t="str">
        <f t="shared" si="16"/>
        <v>-</v>
      </c>
      <c r="P91" s="356" t="e">
        <f>'表4.定量盤查'!R91</f>
        <v>#N/A</v>
      </c>
      <c r="Q91" s="357" t="str">
        <f t="shared" si="17"/>
        <v/>
      </c>
      <c r="R91" s="222"/>
    </row>
    <row r="92" spans="1:18" ht="40.5" customHeight="1">
      <c r="A92" s="143" t="str">
        <f>IF('表2.排放源鑑別'!A92&lt;&gt;"",'表2.排放源鑑別'!A92,"")</f>
        <v/>
      </c>
      <c r="B92" s="143" t="str">
        <f>IF('表2.排放源鑑別'!B92&lt;&gt;"",'表2.排放源鑑別'!B92,"")</f>
        <v/>
      </c>
      <c r="C92" s="119" t="str">
        <f>IF('表2.排放源鑑別'!C92&lt;&gt;"",'表2.排放源鑑別'!C92,"")</f>
        <v/>
      </c>
      <c r="D92" s="111" t="str">
        <f>IF('表2.排放源鑑別'!D94&lt;&gt;"",'表2.排放源鑑別'!D94,"")</f>
        <v/>
      </c>
      <c r="E92" s="111" t="str">
        <f>IF('表2.排放源鑑別'!E92&lt;&gt;"",'表2.排放源鑑別'!E92,"")</f>
        <v/>
      </c>
      <c r="F92" s="111" t="str">
        <f>IF('表2.排放源鑑別'!K92&lt;&gt;"",'表2.排放源鑑別'!K92,"")</f>
        <v/>
      </c>
      <c r="G92" s="144"/>
      <c r="H92" s="180"/>
      <c r="I92" s="180"/>
      <c r="J92" s="121"/>
      <c r="K92" s="144" t="str">
        <f t="shared" si="12"/>
        <v/>
      </c>
      <c r="L92" s="144" t="str">
        <f t="shared" si="13"/>
        <v/>
      </c>
      <c r="M92" s="144" t="str">
        <f t="shared" si="14"/>
        <v/>
      </c>
      <c r="N92" s="144" t="str">
        <f t="shared" si="15"/>
        <v/>
      </c>
      <c r="O92" s="356" t="str">
        <f t="shared" si="16"/>
        <v>-</v>
      </c>
      <c r="P92" s="356" t="e">
        <f>'表4.定量盤查'!R92</f>
        <v>#N/A</v>
      </c>
      <c r="Q92" s="357" t="str">
        <f t="shared" si="17"/>
        <v/>
      </c>
      <c r="R92" s="222"/>
    </row>
    <row r="93" spans="1:18" ht="40.5" customHeight="1">
      <c r="A93" s="143" t="str">
        <f>IF('表2.排放源鑑別'!A93&lt;&gt;"",'表2.排放源鑑別'!A93,"")</f>
        <v/>
      </c>
      <c r="B93" s="143" t="str">
        <f>IF('表2.排放源鑑別'!B93&lt;&gt;"",'表2.排放源鑑別'!B93,"")</f>
        <v/>
      </c>
      <c r="C93" s="119" t="str">
        <f>IF('表2.排放源鑑別'!C93&lt;&gt;"",'表2.排放源鑑別'!C93,"")</f>
        <v/>
      </c>
      <c r="D93" s="111" t="str">
        <f>IF('表2.排放源鑑別'!D95&lt;&gt;"",'表2.排放源鑑別'!D95,"")</f>
        <v/>
      </c>
      <c r="E93" s="111" t="str">
        <f>IF('表2.排放源鑑別'!E93&lt;&gt;"",'表2.排放源鑑別'!E93,"")</f>
        <v/>
      </c>
      <c r="F93" s="111" t="str">
        <f>IF('表2.排放源鑑別'!K93&lt;&gt;"",'表2.排放源鑑別'!K93,"")</f>
        <v/>
      </c>
      <c r="G93" s="144"/>
      <c r="H93" s="180"/>
      <c r="I93" s="180"/>
      <c r="J93" s="121"/>
      <c r="K93" s="144" t="str">
        <f t="shared" si="12"/>
        <v/>
      </c>
      <c r="L93" s="144" t="str">
        <f t="shared" si="13"/>
        <v/>
      </c>
      <c r="M93" s="144" t="str">
        <f t="shared" si="14"/>
        <v/>
      </c>
      <c r="N93" s="144" t="str">
        <f t="shared" si="15"/>
        <v/>
      </c>
      <c r="O93" s="356" t="str">
        <f t="shared" si="16"/>
        <v>-</v>
      </c>
      <c r="P93" s="356" t="e">
        <f>'表4.定量盤查'!R93</f>
        <v>#N/A</v>
      </c>
      <c r="Q93" s="357" t="str">
        <f t="shared" si="17"/>
        <v/>
      </c>
      <c r="R93" s="222"/>
    </row>
    <row r="94" spans="1:18" ht="40.5" customHeight="1">
      <c r="A94" s="143" t="str">
        <f>IF('表2.排放源鑑別'!A94&lt;&gt;"",'表2.排放源鑑別'!A94,"")</f>
        <v/>
      </c>
      <c r="B94" s="143" t="str">
        <f>IF('表2.排放源鑑別'!B94&lt;&gt;"",'表2.排放源鑑別'!B94,"")</f>
        <v/>
      </c>
      <c r="C94" s="119" t="str">
        <f>IF('表2.排放源鑑別'!C94&lt;&gt;"",'表2.排放源鑑別'!C94,"")</f>
        <v/>
      </c>
      <c r="D94" s="111" t="str">
        <f>IF('表2.排放源鑑別'!D96&lt;&gt;"",'表2.排放源鑑別'!D96,"")</f>
        <v/>
      </c>
      <c r="E94" s="111" t="str">
        <f>IF('表2.排放源鑑別'!E94&lt;&gt;"",'表2.排放源鑑別'!E94,"")</f>
        <v/>
      </c>
      <c r="F94" s="111" t="str">
        <f>IF('表2.排放源鑑別'!K94&lt;&gt;"",'表2.排放源鑑別'!K94,"")</f>
        <v/>
      </c>
      <c r="G94" s="144"/>
      <c r="H94" s="180"/>
      <c r="I94" s="180"/>
      <c r="J94" s="121"/>
      <c r="K94" s="144" t="str">
        <f t="shared" si="12"/>
        <v/>
      </c>
      <c r="L94" s="144" t="str">
        <f t="shared" si="13"/>
        <v/>
      </c>
      <c r="M94" s="144" t="str">
        <f t="shared" si="14"/>
        <v/>
      </c>
      <c r="N94" s="144" t="str">
        <f t="shared" si="15"/>
        <v/>
      </c>
      <c r="O94" s="356" t="str">
        <f t="shared" si="16"/>
        <v>-</v>
      </c>
      <c r="P94" s="356" t="e">
        <f>'表4.定量盤查'!R94</f>
        <v>#N/A</v>
      </c>
      <c r="Q94" s="357" t="str">
        <f t="shared" si="17"/>
        <v/>
      </c>
      <c r="R94" s="222"/>
    </row>
    <row r="95" spans="1:18" ht="40.5" customHeight="1">
      <c r="A95" s="143" t="str">
        <f>IF('表2.排放源鑑別'!A95&lt;&gt;"",'表2.排放源鑑別'!A95,"")</f>
        <v/>
      </c>
      <c r="B95" s="143" t="str">
        <f>IF('表2.排放源鑑別'!B95&lt;&gt;"",'表2.排放源鑑別'!B95,"")</f>
        <v/>
      </c>
      <c r="C95" s="119" t="str">
        <f>IF('表2.排放源鑑別'!C95&lt;&gt;"",'表2.排放源鑑別'!C95,"")</f>
        <v/>
      </c>
      <c r="D95" s="111" t="str">
        <f>IF('表2.排放源鑑別'!D97&lt;&gt;"",'表2.排放源鑑別'!D97,"")</f>
        <v/>
      </c>
      <c r="E95" s="111" t="str">
        <f>IF('表2.排放源鑑別'!E95&lt;&gt;"",'表2.排放源鑑別'!E95,"")</f>
        <v/>
      </c>
      <c r="F95" s="111" t="str">
        <f>IF('表2.排放源鑑別'!K95&lt;&gt;"",'表2.排放源鑑別'!K95,"")</f>
        <v/>
      </c>
      <c r="G95" s="144"/>
      <c r="H95" s="180"/>
      <c r="I95" s="180"/>
      <c r="J95" s="121"/>
      <c r="K95" s="144" t="str">
        <f t="shared" si="12"/>
        <v/>
      </c>
      <c r="L95" s="144" t="str">
        <f t="shared" si="13"/>
        <v/>
      </c>
      <c r="M95" s="144" t="str">
        <f t="shared" si="14"/>
        <v/>
      </c>
      <c r="N95" s="144" t="str">
        <f t="shared" si="15"/>
        <v/>
      </c>
      <c r="O95" s="356" t="str">
        <f t="shared" si="16"/>
        <v>-</v>
      </c>
      <c r="P95" s="356" t="e">
        <f>'表4.定量盤查'!R95</f>
        <v>#N/A</v>
      </c>
      <c r="Q95" s="357" t="str">
        <f t="shared" si="17"/>
        <v/>
      </c>
      <c r="R95" s="222"/>
    </row>
    <row r="96" spans="1:18" ht="40.5" customHeight="1">
      <c r="A96" s="143" t="str">
        <f>IF('表2.排放源鑑別'!A96&lt;&gt;"",'表2.排放源鑑別'!A96,"")</f>
        <v/>
      </c>
      <c r="B96" s="143" t="str">
        <f>IF('表2.排放源鑑別'!B96&lt;&gt;"",'表2.排放源鑑別'!B96,"")</f>
        <v/>
      </c>
      <c r="C96" s="119" t="str">
        <f>IF('表2.排放源鑑別'!C96&lt;&gt;"",'表2.排放源鑑別'!C96,"")</f>
        <v/>
      </c>
      <c r="D96" s="111" t="str">
        <f>IF('表2.排放源鑑別'!D98&lt;&gt;"",'表2.排放源鑑別'!D98,"")</f>
        <v/>
      </c>
      <c r="E96" s="111" t="str">
        <f>IF('表2.排放源鑑別'!E96&lt;&gt;"",'表2.排放源鑑別'!E96,"")</f>
        <v/>
      </c>
      <c r="F96" s="111" t="str">
        <f>IF('表2.排放源鑑別'!K96&lt;&gt;"",'表2.排放源鑑別'!K96,"")</f>
        <v/>
      </c>
      <c r="G96" s="144"/>
      <c r="H96" s="180"/>
      <c r="I96" s="180"/>
      <c r="J96" s="121"/>
      <c r="K96" s="144" t="str">
        <f t="shared" si="12"/>
        <v/>
      </c>
      <c r="L96" s="144" t="str">
        <f t="shared" si="13"/>
        <v/>
      </c>
      <c r="M96" s="144" t="str">
        <f t="shared" si="14"/>
        <v/>
      </c>
      <c r="N96" s="144" t="str">
        <f t="shared" si="15"/>
        <v/>
      </c>
      <c r="O96" s="356" t="str">
        <f t="shared" si="16"/>
        <v>-</v>
      </c>
      <c r="P96" s="356" t="e">
        <f>'表4.定量盤查'!R96</f>
        <v>#N/A</v>
      </c>
      <c r="Q96" s="357" t="str">
        <f t="shared" si="17"/>
        <v/>
      </c>
      <c r="R96" s="222"/>
    </row>
    <row r="97" spans="1:18" ht="40.5" customHeight="1">
      <c r="A97" s="143" t="str">
        <f>IF('表2.排放源鑑別'!A97&lt;&gt;"",'表2.排放源鑑別'!A97,"")</f>
        <v/>
      </c>
      <c r="B97" s="143" t="str">
        <f>IF('表2.排放源鑑別'!B97&lt;&gt;"",'表2.排放源鑑別'!B97,"")</f>
        <v/>
      </c>
      <c r="C97" s="119" t="str">
        <f>IF('表2.排放源鑑別'!C97&lt;&gt;"",'表2.排放源鑑別'!C97,"")</f>
        <v/>
      </c>
      <c r="D97" s="111" t="str">
        <f>IF('表2.排放源鑑別'!D99&lt;&gt;"",'表2.排放源鑑別'!D99,"")</f>
        <v/>
      </c>
      <c r="E97" s="111" t="str">
        <f>IF('表2.排放源鑑別'!E97&lt;&gt;"",'表2.排放源鑑別'!E97,"")</f>
        <v/>
      </c>
      <c r="F97" s="111" t="str">
        <f>IF('表2.排放源鑑別'!K97&lt;&gt;"",'表2.排放源鑑別'!K97,"")</f>
        <v/>
      </c>
      <c r="G97" s="144"/>
      <c r="H97" s="180"/>
      <c r="I97" s="180"/>
      <c r="J97" s="121"/>
      <c r="K97" s="144" t="str">
        <f t="shared" si="12"/>
        <v/>
      </c>
      <c r="L97" s="144" t="str">
        <f t="shared" si="13"/>
        <v/>
      </c>
      <c r="M97" s="144" t="str">
        <f t="shared" si="14"/>
        <v/>
      </c>
      <c r="N97" s="144" t="str">
        <f t="shared" si="15"/>
        <v/>
      </c>
      <c r="O97" s="356" t="str">
        <f t="shared" si="16"/>
        <v>-</v>
      </c>
      <c r="P97" s="356" t="e">
        <f>'表4.定量盤查'!R97</f>
        <v>#N/A</v>
      </c>
      <c r="Q97" s="357" t="str">
        <f t="shared" si="17"/>
        <v/>
      </c>
      <c r="R97" s="222"/>
    </row>
    <row r="98" spans="1:18" ht="40.5" customHeight="1">
      <c r="A98" s="143" t="str">
        <f>IF('表2.排放源鑑別'!A98&lt;&gt;"",'表2.排放源鑑別'!A98,"")</f>
        <v/>
      </c>
      <c r="B98" s="143" t="str">
        <f>IF('表2.排放源鑑別'!B98&lt;&gt;"",'表2.排放源鑑別'!B98,"")</f>
        <v/>
      </c>
      <c r="C98" s="119" t="str">
        <f>IF('表2.排放源鑑別'!C98&lt;&gt;"",'表2.排放源鑑別'!C98,"")</f>
        <v/>
      </c>
      <c r="D98" s="111" t="str">
        <f>IF('表2.排放源鑑別'!D100&lt;&gt;"",'表2.排放源鑑別'!D100,"")</f>
        <v/>
      </c>
      <c r="E98" s="111" t="str">
        <f>IF('表2.排放源鑑別'!E98&lt;&gt;"",'表2.排放源鑑別'!E98,"")</f>
        <v/>
      </c>
      <c r="F98" s="111" t="str">
        <f>IF('表2.排放源鑑別'!K98&lt;&gt;"",'表2.排放源鑑別'!K98,"")</f>
        <v/>
      </c>
      <c r="G98" s="144"/>
      <c r="H98" s="180"/>
      <c r="I98" s="180"/>
      <c r="J98" s="121"/>
      <c r="K98" s="144" t="str">
        <f t="shared" si="12"/>
        <v/>
      </c>
      <c r="L98" s="144" t="str">
        <f t="shared" si="13"/>
        <v/>
      </c>
      <c r="M98" s="144" t="str">
        <f t="shared" si="14"/>
        <v/>
      </c>
      <c r="N98" s="144" t="str">
        <f t="shared" si="15"/>
        <v/>
      </c>
      <c r="O98" s="356" t="str">
        <f t="shared" si="16"/>
        <v>-</v>
      </c>
      <c r="P98" s="356" t="e">
        <f>'表4.定量盤查'!R98</f>
        <v>#N/A</v>
      </c>
      <c r="Q98" s="357" t="str">
        <f t="shared" si="17"/>
        <v/>
      </c>
      <c r="R98" s="222"/>
    </row>
    <row r="99" spans="1:18" ht="40.5" customHeight="1">
      <c r="A99" s="143" t="str">
        <f>IF('表2.排放源鑑別'!A99&lt;&gt;"",'表2.排放源鑑別'!A99,"")</f>
        <v/>
      </c>
      <c r="B99" s="143" t="str">
        <f>IF('表2.排放源鑑別'!B99&lt;&gt;"",'表2.排放源鑑別'!B99,"")</f>
        <v/>
      </c>
      <c r="C99" s="119" t="str">
        <f>IF('表2.排放源鑑別'!C99&lt;&gt;"",'表2.排放源鑑別'!C99,"")</f>
        <v/>
      </c>
      <c r="D99" s="111" t="str">
        <f>IF('表2.排放源鑑別'!D101&lt;&gt;"",'表2.排放源鑑別'!D101,"")</f>
        <v/>
      </c>
      <c r="E99" s="111" t="str">
        <f>IF('表2.排放源鑑別'!E99&lt;&gt;"",'表2.排放源鑑別'!E99,"")</f>
        <v/>
      </c>
      <c r="F99" s="111" t="str">
        <f>IF('表2.排放源鑑別'!K99&lt;&gt;"",'表2.排放源鑑別'!K99,"")</f>
        <v/>
      </c>
      <c r="G99" s="144"/>
      <c r="H99" s="180"/>
      <c r="I99" s="180"/>
      <c r="J99" s="121"/>
      <c r="K99" s="144" t="str">
        <f t="shared" si="12"/>
        <v/>
      </c>
      <c r="L99" s="144" t="str">
        <f t="shared" si="13"/>
        <v/>
      </c>
      <c r="M99" s="144" t="str">
        <f t="shared" si="14"/>
        <v/>
      </c>
      <c r="N99" s="144" t="str">
        <f t="shared" si="15"/>
        <v/>
      </c>
      <c r="O99" s="356" t="str">
        <f t="shared" si="16"/>
        <v>-</v>
      </c>
      <c r="P99" s="356" t="e">
        <f>'表4.定量盤查'!R99</f>
        <v>#N/A</v>
      </c>
      <c r="Q99" s="357" t="str">
        <f t="shared" si="17"/>
        <v/>
      </c>
      <c r="R99" s="222"/>
    </row>
    <row r="100" spans="1:18" ht="40.5" customHeight="1">
      <c r="A100" s="143" t="str">
        <f>IF('表2.排放源鑑別'!A100&lt;&gt;"",'表2.排放源鑑別'!A100,"")</f>
        <v/>
      </c>
      <c r="B100" s="143" t="str">
        <f>IF('表2.排放源鑑別'!B100&lt;&gt;"",'表2.排放源鑑別'!B100,"")</f>
        <v/>
      </c>
      <c r="C100" s="119" t="str">
        <f>IF('表2.排放源鑑別'!C100&lt;&gt;"",'表2.排放源鑑別'!C100,"")</f>
        <v/>
      </c>
      <c r="D100" s="111" t="str">
        <f>IF('表2.排放源鑑別'!D102&lt;&gt;"",'表2.排放源鑑別'!D102,"")</f>
        <v/>
      </c>
      <c r="E100" s="111" t="str">
        <f>IF('表2.排放源鑑別'!E100&lt;&gt;"",'表2.排放源鑑別'!E100,"")</f>
        <v/>
      </c>
      <c r="F100" s="111" t="str">
        <f>IF('表2.排放源鑑別'!K100&lt;&gt;"",'表2.排放源鑑別'!K100,"")</f>
        <v/>
      </c>
      <c r="G100" s="144"/>
      <c r="H100" s="180"/>
      <c r="I100" s="180"/>
      <c r="J100" s="121"/>
      <c r="K100" s="144" t="str">
        <f t="shared" si="12"/>
        <v/>
      </c>
      <c r="L100" s="144" t="str">
        <f t="shared" si="13"/>
        <v/>
      </c>
      <c r="M100" s="144" t="str">
        <f t="shared" si="14"/>
        <v/>
      </c>
      <c r="N100" s="144" t="str">
        <f t="shared" si="15"/>
        <v/>
      </c>
      <c r="O100" s="356" t="str">
        <f t="shared" si="16"/>
        <v>-</v>
      </c>
      <c r="P100" s="356" t="e">
        <f>'表4.定量盤查'!R100</f>
        <v>#N/A</v>
      </c>
      <c r="Q100" s="357" t="str">
        <f t="shared" si="17"/>
        <v/>
      </c>
      <c r="R100" s="222"/>
    </row>
    <row r="101" spans="1:18" ht="40.5" customHeight="1">
      <c r="A101" s="143" t="str">
        <f>IF('表2.排放源鑑別'!A101&lt;&gt;"",'表2.排放源鑑別'!A101,"")</f>
        <v/>
      </c>
      <c r="B101" s="143" t="str">
        <f>IF('表2.排放源鑑別'!B101&lt;&gt;"",'表2.排放源鑑別'!B101,"")</f>
        <v/>
      </c>
      <c r="C101" s="119" t="str">
        <f>IF('表2.排放源鑑別'!C101&lt;&gt;"",'表2.排放源鑑別'!C101,"")</f>
        <v/>
      </c>
      <c r="D101" s="111" t="str">
        <f>IF('表2.排放源鑑別'!D103&lt;&gt;"",'表2.排放源鑑別'!D103,"")</f>
        <v/>
      </c>
      <c r="E101" s="111" t="str">
        <f>IF('表2.排放源鑑別'!E101&lt;&gt;"",'表2.排放源鑑別'!E101,"")</f>
        <v/>
      </c>
      <c r="F101" s="111" t="str">
        <f>IF('表2.排放源鑑別'!K101&lt;&gt;"",'表2.排放源鑑別'!K101,"")</f>
        <v/>
      </c>
      <c r="G101" s="144"/>
      <c r="H101" s="180"/>
      <c r="I101" s="180"/>
      <c r="J101" s="121"/>
      <c r="K101" s="144" t="str">
        <f t="shared" si="12"/>
        <v/>
      </c>
      <c r="L101" s="144" t="str">
        <f t="shared" si="13"/>
        <v/>
      </c>
      <c r="M101" s="144" t="str">
        <f t="shared" si="14"/>
        <v/>
      </c>
      <c r="N101" s="144" t="str">
        <f t="shared" si="15"/>
        <v/>
      </c>
      <c r="O101" s="356" t="str">
        <f t="shared" si="16"/>
        <v>-</v>
      </c>
      <c r="P101" s="356" t="e">
        <f>'表4.定量盤查'!R101</f>
        <v>#N/A</v>
      </c>
      <c r="Q101" s="357" t="str">
        <f t="shared" si="17"/>
        <v/>
      </c>
      <c r="R101" s="222"/>
    </row>
    <row r="102" spans="1:18" ht="40.5" customHeight="1">
      <c r="A102" s="143" t="str">
        <f>IF('表2.排放源鑑別'!A102&lt;&gt;"",'表2.排放源鑑別'!A102,"")</f>
        <v/>
      </c>
      <c r="B102" s="143" t="str">
        <f>IF('表2.排放源鑑別'!B102&lt;&gt;"",'表2.排放源鑑別'!B102,"")</f>
        <v/>
      </c>
      <c r="C102" s="119" t="str">
        <f>IF('表2.排放源鑑別'!C102&lt;&gt;"",'表2.排放源鑑別'!C102,"")</f>
        <v/>
      </c>
      <c r="D102" s="111" t="str">
        <f>IF('表2.排放源鑑別'!D104&lt;&gt;"",'表2.排放源鑑別'!D104,"")</f>
        <v/>
      </c>
      <c r="E102" s="111" t="str">
        <f>IF('表2.排放源鑑別'!E102&lt;&gt;"",'表2.排放源鑑別'!E102,"")</f>
        <v/>
      </c>
      <c r="F102" s="111" t="str">
        <f>IF('表2.排放源鑑別'!K102&lt;&gt;"",'表2.排放源鑑別'!K102,"")</f>
        <v/>
      </c>
      <c r="G102" s="144"/>
      <c r="H102" s="180"/>
      <c r="I102" s="180"/>
      <c r="J102" s="121"/>
      <c r="K102" s="144" t="str">
        <f t="shared" si="12"/>
        <v/>
      </c>
      <c r="L102" s="144" t="str">
        <f t="shared" si="13"/>
        <v/>
      </c>
      <c r="M102" s="144" t="str">
        <f t="shared" si="14"/>
        <v/>
      </c>
      <c r="N102" s="144" t="str">
        <f t="shared" si="15"/>
        <v/>
      </c>
      <c r="O102" s="356" t="str">
        <f t="shared" si="16"/>
        <v>-</v>
      </c>
      <c r="P102" s="356" t="e">
        <f>'表4.定量盤查'!R102</f>
        <v>#N/A</v>
      </c>
      <c r="Q102" s="357" t="str">
        <f t="shared" si="17"/>
        <v/>
      </c>
      <c r="R102" s="222"/>
    </row>
    <row r="103" spans="1:18" ht="40.5" customHeight="1">
      <c r="A103" s="143" t="str">
        <f>IF('表2.排放源鑑別'!A103&lt;&gt;"",'表2.排放源鑑別'!A103,"")</f>
        <v/>
      </c>
      <c r="B103" s="143" t="str">
        <f>IF('表2.排放源鑑別'!B103&lt;&gt;"",'表2.排放源鑑別'!B103,"")</f>
        <v/>
      </c>
      <c r="C103" s="119" t="str">
        <f>IF('表2.排放源鑑別'!C103&lt;&gt;"",'表2.排放源鑑別'!C103,"")</f>
        <v/>
      </c>
      <c r="D103" s="111" t="str">
        <f>IF('表2.排放源鑑別'!D105&lt;&gt;"",'表2.排放源鑑別'!D105,"")</f>
        <v/>
      </c>
      <c r="E103" s="111" t="str">
        <f>IF('表2.排放源鑑別'!E103&lt;&gt;"",'表2.排放源鑑別'!E103,"")</f>
        <v/>
      </c>
      <c r="F103" s="111" t="str">
        <f>IF('表2.排放源鑑別'!K103&lt;&gt;"",'表2.排放源鑑別'!K103,"")</f>
        <v/>
      </c>
      <c r="G103" s="144"/>
      <c r="H103" s="180"/>
      <c r="I103" s="180"/>
      <c r="J103" s="121"/>
      <c r="K103" s="144" t="str">
        <f t="shared" si="12"/>
        <v/>
      </c>
      <c r="L103" s="144" t="str">
        <f t="shared" si="13"/>
        <v/>
      </c>
      <c r="M103" s="144" t="str">
        <f t="shared" si="14"/>
        <v/>
      </c>
      <c r="N103" s="144" t="str">
        <f t="shared" si="15"/>
        <v/>
      </c>
      <c r="O103" s="356" t="str">
        <f t="shared" si="16"/>
        <v>-</v>
      </c>
      <c r="P103" s="356" t="e">
        <f>'表4.定量盤查'!R103</f>
        <v>#N/A</v>
      </c>
      <c r="Q103" s="357" t="str">
        <f t="shared" si="17"/>
        <v/>
      </c>
      <c r="R103" s="222"/>
    </row>
    <row r="104" spans="1:18" ht="40.5" customHeight="1">
      <c r="A104" s="143" t="str">
        <f>IF('表2.排放源鑑別'!A104&lt;&gt;"",'表2.排放源鑑別'!A104,"")</f>
        <v/>
      </c>
      <c r="B104" s="143" t="str">
        <f>IF('表2.排放源鑑別'!B104&lt;&gt;"",'表2.排放源鑑別'!B104,"")</f>
        <v/>
      </c>
      <c r="C104" s="119" t="str">
        <f>IF('表2.排放源鑑別'!C104&lt;&gt;"",'表2.排放源鑑別'!C104,"")</f>
        <v/>
      </c>
      <c r="D104" s="111" t="str">
        <f>IF('表2.排放源鑑別'!D106&lt;&gt;"",'表2.排放源鑑別'!D106,"")</f>
        <v/>
      </c>
      <c r="E104" s="111" t="str">
        <f>IF('表2.排放源鑑別'!E104&lt;&gt;"",'表2.排放源鑑別'!E104,"")</f>
        <v/>
      </c>
      <c r="F104" s="111" t="str">
        <f>IF('表2.排放源鑑別'!K104&lt;&gt;"",'表2.排放源鑑別'!K104,"")</f>
        <v/>
      </c>
      <c r="G104" s="144"/>
      <c r="H104" s="180"/>
      <c r="I104" s="180"/>
      <c r="J104" s="121"/>
      <c r="K104" s="144" t="str">
        <f t="shared" si="12"/>
        <v/>
      </c>
      <c r="L104" s="144" t="str">
        <f t="shared" si="13"/>
        <v/>
      </c>
      <c r="M104" s="144" t="str">
        <f t="shared" si="14"/>
        <v/>
      </c>
      <c r="N104" s="144" t="str">
        <f t="shared" si="15"/>
        <v/>
      </c>
      <c r="O104" s="356" t="str">
        <f t="shared" si="16"/>
        <v>-</v>
      </c>
      <c r="P104" s="356" t="e">
        <f>'表4.定量盤查'!R104</f>
        <v>#N/A</v>
      </c>
      <c r="Q104" s="357" t="str">
        <f t="shared" si="17"/>
        <v/>
      </c>
      <c r="R104" s="222"/>
    </row>
    <row r="105" spans="1:18" ht="40.5" customHeight="1">
      <c r="A105" s="143" t="str">
        <f>IF('表2.排放源鑑別'!A105&lt;&gt;"",'表2.排放源鑑別'!A105,"")</f>
        <v/>
      </c>
      <c r="B105" s="143" t="str">
        <f>IF('表2.排放源鑑別'!B105&lt;&gt;"",'表2.排放源鑑別'!B105,"")</f>
        <v/>
      </c>
      <c r="C105" s="119" t="str">
        <f>IF('表2.排放源鑑別'!C105&lt;&gt;"",'表2.排放源鑑別'!C105,"")</f>
        <v/>
      </c>
      <c r="D105" s="111" t="str">
        <f>IF('表2.排放源鑑別'!D107&lt;&gt;"",'表2.排放源鑑別'!D107,"")</f>
        <v/>
      </c>
      <c r="E105" s="111" t="str">
        <f>IF('表2.排放源鑑別'!E105&lt;&gt;"",'表2.排放源鑑別'!E105,"")</f>
        <v/>
      </c>
      <c r="F105" s="111" t="str">
        <f>IF('表2.排放源鑑別'!K105&lt;&gt;"",'表2.排放源鑑別'!K105,"")</f>
        <v/>
      </c>
      <c r="G105" s="144"/>
      <c r="H105" s="180"/>
      <c r="I105" s="180"/>
      <c r="J105" s="121"/>
      <c r="K105" s="144" t="str">
        <f t="shared" si="12"/>
        <v/>
      </c>
      <c r="L105" s="144" t="str">
        <f t="shared" si="13"/>
        <v/>
      </c>
      <c r="M105" s="144" t="str">
        <f t="shared" si="14"/>
        <v/>
      </c>
      <c r="N105" s="144" t="str">
        <f t="shared" si="15"/>
        <v/>
      </c>
      <c r="O105" s="356" t="str">
        <f t="shared" si="16"/>
        <v>-</v>
      </c>
      <c r="P105" s="356" t="e">
        <f>'表4.定量盤查'!R105</f>
        <v>#N/A</v>
      </c>
      <c r="Q105" s="357" t="str">
        <f t="shared" si="17"/>
        <v/>
      </c>
      <c r="R105" s="222"/>
    </row>
    <row r="106" spans="1:18" ht="40.5" customHeight="1">
      <c r="A106" s="143" t="str">
        <f>IF('表2.排放源鑑別'!A106&lt;&gt;"",'表2.排放源鑑別'!A106,"")</f>
        <v/>
      </c>
      <c r="B106" s="143" t="str">
        <f>IF('表2.排放源鑑別'!B106&lt;&gt;"",'表2.排放源鑑別'!B106,"")</f>
        <v/>
      </c>
      <c r="C106" s="119" t="str">
        <f>IF('表2.排放源鑑別'!C106&lt;&gt;"",'表2.排放源鑑別'!C106,"")</f>
        <v/>
      </c>
      <c r="D106" s="111" t="str">
        <f>IF('表2.排放源鑑別'!D108&lt;&gt;"",'表2.排放源鑑別'!D108,"")</f>
        <v/>
      </c>
      <c r="E106" s="111" t="str">
        <f>IF('表2.排放源鑑別'!E106&lt;&gt;"",'表2.排放源鑑別'!E106,"")</f>
        <v/>
      </c>
      <c r="F106" s="111" t="str">
        <f>IF('表2.排放源鑑別'!K106&lt;&gt;"",'表2.排放源鑑別'!K106,"")</f>
        <v/>
      </c>
      <c r="G106" s="144"/>
      <c r="H106" s="180"/>
      <c r="I106" s="180"/>
      <c r="J106" s="121"/>
      <c r="K106" s="144" t="str">
        <f t="shared" si="12"/>
        <v/>
      </c>
      <c r="L106" s="144" t="str">
        <f t="shared" si="13"/>
        <v/>
      </c>
      <c r="M106" s="144" t="str">
        <f t="shared" si="14"/>
        <v/>
      </c>
      <c r="N106" s="144" t="str">
        <f t="shared" si="15"/>
        <v/>
      </c>
      <c r="O106" s="356" t="str">
        <f t="shared" si="16"/>
        <v>-</v>
      </c>
      <c r="P106" s="356" t="e">
        <f>'表4.定量盤查'!R106</f>
        <v>#N/A</v>
      </c>
      <c r="Q106" s="357" t="str">
        <f t="shared" si="17"/>
        <v/>
      </c>
      <c r="R106" s="222"/>
    </row>
    <row r="107" spans="1:18" ht="40.5" customHeight="1">
      <c r="A107" s="143" t="str">
        <f>IF('表2.排放源鑑別'!A107&lt;&gt;"",'表2.排放源鑑別'!A107,"")</f>
        <v/>
      </c>
      <c r="B107" s="143" t="str">
        <f>IF('表2.排放源鑑別'!B107&lt;&gt;"",'表2.排放源鑑別'!B107,"")</f>
        <v/>
      </c>
      <c r="C107" s="119" t="str">
        <f>IF('表2.排放源鑑別'!C107&lt;&gt;"",'表2.排放源鑑別'!C107,"")</f>
        <v/>
      </c>
      <c r="D107" s="111" t="str">
        <f>IF('表2.排放源鑑別'!D109&lt;&gt;"",'表2.排放源鑑別'!D109,"")</f>
        <v/>
      </c>
      <c r="E107" s="111" t="str">
        <f>IF('表2.排放源鑑別'!E107&lt;&gt;"",'表2.排放源鑑別'!E107,"")</f>
        <v/>
      </c>
      <c r="F107" s="111" t="str">
        <f>IF('表2.排放源鑑別'!K107&lt;&gt;"",'表2.排放源鑑別'!K107,"")</f>
        <v/>
      </c>
      <c r="G107" s="144"/>
      <c r="H107" s="180"/>
      <c r="I107" s="180"/>
      <c r="J107" s="121"/>
      <c r="K107" s="144" t="str">
        <f t="shared" si="12"/>
        <v/>
      </c>
      <c r="L107" s="144" t="str">
        <f t="shared" si="13"/>
        <v/>
      </c>
      <c r="M107" s="144" t="str">
        <f t="shared" si="14"/>
        <v/>
      </c>
      <c r="N107" s="144" t="str">
        <f t="shared" si="15"/>
        <v/>
      </c>
      <c r="O107" s="356" t="str">
        <f t="shared" si="16"/>
        <v>-</v>
      </c>
      <c r="P107" s="356" t="e">
        <f>'表4.定量盤查'!R107</f>
        <v>#N/A</v>
      </c>
      <c r="Q107" s="357" t="str">
        <f t="shared" si="17"/>
        <v/>
      </c>
      <c r="R107" s="222"/>
    </row>
    <row r="108" spans="1:18" ht="40.5" customHeight="1">
      <c r="A108" s="143" t="str">
        <f>IF('表2.排放源鑑別'!A108&lt;&gt;"",'表2.排放源鑑別'!A108,"")</f>
        <v/>
      </c>
      <c r="B108" s="143" t="str">
        <f>IF('表2.排放源鑑別'!B108&lt;&gt;"",'表2.排放源鑑別'!B108,"")</f>
        <v/>
      </c>
      <c r="C108" s="119" t="str">
        <f>IF('表2.排放源鑑別'!C108&lt;&gt;"",'表2.排放源鑑別'!C108,"")</f>
        <v/>
      </c>
      <c r="D108" s="111" t="str">
        <f>IF('表2.排放源鑑別'!D110&lt;&gt;"",'表2.排放源鑑別'!D110,"")</f>
        <v/>
      </c>
      <c r="E108" s="111" t="str">
        <f>IF('表2.排放源鑑別'!E108&lt;&gt;"",'表2.排放源鑑別'!E108,"")</f>
        <v/>
      </c>
      <c r="F108" s="111" t="str">
        <f>IF('表2.排放源鑑別'!K108&lt;&gt;"",'表2.排放源鑑別'!K108,"")</f>
        <v/>
      </c>
      <c r="G108" s="144"/>
      <c r="H108" s="180"/>
      <c r="I108" s="180"/>
      <c r="J108" s="121"/>
      <c r="K108" s="144" t="str">
        <f t="shared" si="12"/>
        <v/>
      </c>
      <c r="L108" s="144" t="str">
        <f t="shared" si="13"/>
        <v/>
      </c>
      <c r="M108" s="144" t="str">
        <f t="shared" si="14"/>
        <v/>
      </c>
      <c r="N108" s="144" t="str">
        <f t="shared" si="15"/>
        <v/>
      </c>
      <c r="O108" s="356" t="str">
        <f t="shared" si="16"/>
        <v>-</v>
      </c>
      <c r="P108" s="356" t="e">
        <f>'表4.定量盤查'!R108</f>
        <v>#N/A</v>
      </c>
      <c r="Q108" s="357" t="str">
        <f t="shared" si="17"/>
        <v/>
      </c>
      <c r="R108" s="222"/>
    </row>
    <row r="109" spans="1:18" ht="40.5" customHeight="1">
      <c r="A109" s="143" t="str">
        <f>IF('表2.排放源鑑別'!A109&lt;&gt;"",'表2.排放源鑑別'!A109,"")</f>
        <v/>
      </c>
      <c r="B109" s="143" t="str">
        <f>IF('表2.排放源鑑別'!B109&lt;&gt;"",'表2.排放源鑑別'!B109,"")</f>
        <v/>
      </c>
      <c r="C109" s="119" t="str">
        <f>IF('表2.排放源鑑別'!C109&lt;&gt;"",'表2.排放源鑑別'!C109,"")</f>
        <v/>
      </c>
      <c r="D109" s="111" t="str">
        <f>IF('表2.排放源鑑別'!D111&lt;&gt;"",'表2.排放源鑑別'!D111,"")</f>
        <v/>
      </c>
      <c r="E109" s="111" t="str">
        <f>IF('表2.排放源鑑別'!E109&lt;&gt;"",'表2.排放源鑑別'!E109,"")</f>
        <v/>
      </c>
      <c r="F109" s="111" t="str">
        <f>IF('表2.排放源鑑別'!K109&lt;&gt;"",'表2.排放源鑑別'!K109,"")</f>
        <v/>
      </c>
      <c r="G109" s="144"/>
      <c r="H109" s="180"/>
      <c r="I109" s="180"/>
      <c r="J109" s="121"/>
      <c r="K109" s="144" t="str">
        <f t="shared" si="12"/>
        <v/>
      </c>
      <c r="L109" s="144" t="str">
        <f t="shared" si="13"/>
        <v/>
      </c>
      <c r="M109" s="144" t="str">
        <f t="shared" si="14"/>
        <v/>
      </c>
      <c r="N109" s="144" t="str">
        <f t="shared" si="15"/>
        <v/>
      </c>
      <c r="O109" s="356" t="str">
        <f t="shared" si="16"/>
        <v>-</v>
      </c>
      <c r="P109" s="356" t="e">
        <f>'表4.定量盤查'!R109</f>
        <v>#N/A</v>
      </c>
      <c r="Q109" s="357" t="str">
        <f t="shared" si="17"/>
        <v/>
      </c>
      <c r="R109" s="222"/>
    </row>
    <row r="110" spans="1:18" ht="40.5" customHeight="1">
      <c r="A110" s="143" t="str">
        <f>IF('表2.排放源鑑別'!A110&lt;&gt;"",'表2.排放源鑑別'!A110,"")</f>
        <v/>
      </c>
      <c r="B110" s="143" t="str">
        <f>IF('表2.排放源鑑別'!B110&lt;&gt;"",'表2.排放源鑑別'!B110,"")</f>
        <v/>
      </c>
      <c r="C110" s="119" t="str">
        <f>IF('表2.排放源鑑別'!C110&lt;&gt;"",'表2.排放源鑑別'!C110,"")</f>
        <v/>
      </c>
      <c r="D110" s="111" t="str">
        <f>IF('表2.排放源鑑別'!D121&lt;&gt;"",'表2.排放源鑑別'!D121,"")</f>
        <v/>
      </c>
      <c r="E110" s="111" t="str">
        <f>IF('表2.排放源鑑別'!E110&lt;&gt;"",'表2.排放源鑑別'!E110,"")</f>
        <v/>
      </c>
      <c r="F110" s="111" t="str">
        <f>IF('表2.排放源鑑別'!K110&lt;&gt;"",'表2.排放源鑑別'!K110,"")</f>
        <v/>
      </c>
      <c r="G110" s="144"/>
      <c r="H110" s="180"/>
      <c r="I110" s="180"/>
      <c r="J110" s="121"/>
      <c r="K110" s="144" t="str">
        <f t="shared" si="12"/>
        <v/>
      </c>
      <c r="L110" s="144" t="str">
        <f t="shared" si="13"/>
        <v/>
      </c>
      <c r="M110" s="144" t="str">
        <f t="shared" si="14"/>
        <v/>
      </c>
      <c r="N110" s="144" t="str">
        <f t="shared" si="15"/>
        <v/>
      </c>
      <c r="O110" s="356" t="str">
        <f t="shared" si="16"/>
        <v>-</v>
      </c>
      <c r="P110" s="356" t="e">
        <f>'表4.定量盤查'!R110</f>
        <v>#N/A</v>
      </c>
      <c r="Q110" s="357" t="str">
        <f t="shared" si="17"/>
        <v/>
      </c>
      <c r="R110" s="222"/>
    </row>
    <row r="111" spans="1:18" ht="40.5" customHeight="1">
      <c r="A111" s="143" t="str">
        <f>IF('表2.排放源鑑別'!A111&lt;&gt;"",'表2.排放源鑑別'!A111,"")</f>
        <v/>
      </c>
      <c r="B111" s="143" t="str">
        <f>IF('表2.排放源鑑別'!B111&lt;&gt;"",'表2.排放源鑑別'!B111,"")</f>
        <v/>
      </c>
      <c r="C111" s="119" t="str">
        <f>IF('表2.排放源鑑別'!C111&lt;&gt;"",'表2.排放源鑑別'!C111,"")</f>
        <v/>
      </c>
      <c r="D111" s="111" t="str">
        <f>IF('表2.排放源鑑別'!D122&lt;&gt;"",'表2.排放源鑑別'!D122,"")</f>
        <v/>
      </c>
      <c r="E111" s="111" t="str">
        <f>IF('表2.排放源鑑別'!E111&lt;&gt;"",'表2.排放源鑑別'!E111,"")</f>
        <v/>
      </c>
      <c r="F111" s="111" t="str">
        <f>IF('表2.排放源鑑別'!K111&lt;&gt;"",'表2.排放源鑑別'!K111,"")</f>
        <v/>
      </c>
      <c r="G111" s="144"/>
      <c r="H111" s="180"/>
      <c r="I111" s="180"/>
      <c r="J111" s="121"/>
      <c r="K111" s="144" t="str">
        <f t="shared" si="12"/>
        <v/>
      </c>
      <c r="L111" s="144" t="str">
        <f t="shared" si="13"/>
        <v/>
      </c>
      <c r="M111" s="144" t="str">
        <f t="shared" si="14"/>
        <v/>
      </c>
      <c r="N111" s="144" t="str">
        <f t="shared" si="15"/>
        <v/>
      </c>
      <c r="O111" s="356" t="str">
        <f t="shared" si="16"/>
        <v>-</v>
      </c>
      <c r="P111" s="356" t="e">
        <f>'表4.定量盤查'!R111</f>
        <v>#N/A</v>
      </c>
      <c r="Q111" s="357" t="str">
        <f t="shared" si="17"/>
        <v/>
      </c>
      <c r="R111" s="222"/>
    </row>
    <row r="112" spans="1:18" s="303" customFormat="1" ht="40.5" customHeight="1">
      <c r="A112" s="143" t="str">
        <f>IF('表2.排放源鑑別'!A112&lt;&gt;"",'表2.排放源鑑別'!A112,"")</f>
        <v/>
      </c>
      <c r="B112" s="143" t="str">
        <f>IF('表2.排放源鑑別'!B112&lt;&gt;"",'表2.排放源鑑別'!B112,"")</f>
        <v/>
      </c>
      <c r="C112" s="119" t="str">
        <f>IF('表2.排放源鑑別'!C112&lt;&gt;"",'表2.排放源鑑別'!C112,"")</f>
        <v/>
      </c>
      <c r="D112" s="111" t="str">
        <f>IF('表2.排放源鑑別'!D123&lt;&gt;"",'表2.排放源鑑別'!D123,"")</f>
        <v/>
      </c>
      <c r="E112" s="111" t="str">
        <f>IF('表2.排放源鑑別'!E112&lt;&gt;"",'表2.排放源鑑別'!E112,"")</f>
        <v/>
      </c>
      <c r="F112" s="111" t="str">
        <f>IF('表2.排放源鑑別'!K112&lt;&gt;"",'表2.排放源鑑別'!K112,"")</f>
        <v/>
      </c>
      <c r="G112" s="144"/>
      <c r="H112" s="180"/>
      <c r="I112" s="180"/>
      <c r="J112" s="121"/>
      <c r="K112" s="144" t="str">
        <f t="shared" ref="K112:K120" si="18">IF(H112&lt;&gt;"",IF(H112="1.自動連續量測",1,IF(H112="2.間歇量測",2,IF(H112="3.自行推估",3,"0"))),"")</f>
        <v/>
      </c>
      <c r="L112" s="144" t="str">
        <f t="shared" ref="L112:L120" si="19">IF(I112&lt;&gt;"",IF(I112="1.有進行外部校正或有多組數據茲佐證者",1,IF(I112="2.有進行內部校正或經過會計簽證証明者",2,IF(I112="3.未進行儀器校正或未進行紀錄彙整者",3,"0"))),"")</f>
        <v/>
      </c>
      <c r="M112" s="144" t="str">
        <f t="shared" ref="M112:M120" si="20">IF(J112="1.自廠係數/質量平衡所得係數",1,IF(J112="2.同製程/設備經驗係數",1,IF(J112="3.製造廠提供係數",2,IF(J112="4.區域排放係數",2,IF(J112="5.國家排放係數",3,IF(J112="6.國際排放係數",3,""))))))</f>
        <v/>
      </c>
      <c r="N112" s="144" t="str">
        <f t="shared" ref="N112:N120" si="21">IF(K112&lt;&gt;"",IF(L112&lt;&gt;"",IF(M112&lt;&gt;"",K112*L112*M112,""),""),"")</f>
        <v/>
      </c>
      <c r="O112" s="356" t="str">
        <f t="shared" ref="O112:O120" si="22">IF(N112&lt;10,"第一級(A)",IF(N112&lt;19,"第二級(B)",IF(N112&lt;=27,"第三級(C)","-")))</f>
        <v>-</v>
      </c>
      <c r="P112" s="356" t="e">
        <f>'表4.定量盤查'!R112</f>
        <v>#N/A</v>
      </c>
      <c r="Q112" s="357" t="str">
        <f t="shared" ref="Q112:Q120" si="23">IF(N112="","",IF(P112="","",N112*P112))</f>
        <v/>
      </c>
      <c r="R112" s="222"/>
    </row>
    <row r="113" spans="1:18" s="303" customFormat="1" ht="40.5" customHeight="1">
      <c r="A113" s="143" t="str">
        <f>IF('表2.排放源鑑別'!A113&lt;&gt;"",'表2.排放源鑑別'!A113,"")</f>
        <v/>
      </c>
      <c r="B113" s="143" t="str">
        <f>IF('表2.排放源鑑別'!B113&lt;&gt;"",'表2.排放源鑑別'!B113,"")</f>
        <v/>
      </c>
      <c r="C113" s="119" t="str">
        <f>IF('表2.排放源鑑別'!C113&lt;&gt;"",'表2.排放源鑑別'!C113,"")</f>
        <v/>
      </c>
      <c r="D113" s="111" t="str">
        <f>IF('表2.排放源鑑別'!D124&lt;&gt;"",'表2.排放源鑑別'!D124,"")</f>
        <v/>
      </c>
      <c r="E113" s="111" t="str">
        <f>IF('表2.排放源鑑別'!E113&lt;&gt;"",'表2.排放源鑑別'!E113,"")</f>
        <v/>
      </c>
      <c r="F113" s="111" t="str">
        <f>IF('表2.排放源鑑別'!K113&lt;&gt;"",'表2.排放源鑑別'!K113,"")</f>
        <v/>
      </c>
      <c r="G113" s="144"/>
      <c r="H113" s="180"/>
      <c r="I113" s="180"/>
      <c r="J113" s="121"/>
      <c r="K113" s="144" t="str">
        <f t="shared" si="18"/>
        <v/>
      </c>
      <c r="L113" s="144" t="str">
        <f t="shared" si="19"/>
        <v/>
      </c>
      <c r="M113" s="144" t="str">
        <f t="shared" si="20"/>
        <v/>
      </c>
      <c r="N113" s="144" t="str">
        <f t="shared" si="21"/>
        <v/>
      </c>
      <c r="O113" s="356" t="str">
        <f t="shared" si="22"/>
        <v>-</v>
      </c>
      <c r="P113" s="356" t="e">
        <f>'表4.定量盤查'!R113</f>
        <v>#N/A</v>
      </c>
      <c r="Q113" s="357" t="str">
        <f t="shared" si="23"/>
        <v/>
      </c>
      <c r="R113" s="222"/>
    </row>
    <row r="114" spans="1:18" s="303" customFormat="1" ht="40.5" customHeight="1">
      <c r="A114" s="143" t="str">
        <f>IF('表2.排放源鑑別'!A114&lt;&gt;"",'表2.排放源鑑別'!A114,"")</f>
        <v/>
      </c>
      <c r="B114" s="143" t="str">
        <f>IF('表2.排放源鑑別'!B114&lt;&gt;"",'表2.排放源鑑別'!B114,"")</f>
        <v/>
      </c>
      <c r="C114" s="119" t="str">
        <f>IF('表2.排放源鑑別'!C114&lt;&gt;"",'表2.排放源鑑別'!C114,"")</f>
        <v/>
      </c>
      <c r="D114" s="111" t="str">
        <f>IF('表2.排放源鑑別'!D125&lt;&gt;"",'表2.排放源鑑別'!D125,"")</f>
        <v/>
      </c>
      <c r="E114" s="111" t="str">
        <f>IF('表2.排放源鑑別'!E114&lt;&gt;"",'表2.排放源鑑別'!E114,"")</f>
        <v/>
      </c>
      <c r="F114" s="111" t="str">
        <f>IF('表2.排放源鑑別'!K114&lt;&gt;"",'表2.排放源鑑別'!K114,"")</f>
        <v/>
      </c>
      <c r="G114" s="144"/>
      <c r="H114" s="180"/>
      <c r="I114" s="180"/>
      <c r="J114" s="121"/>
      <c r="K114" s="144" t="str">
        <f t="shared" si="18"/>
        <v/>
      </c>
      <c r="L114" s="144" t="str">
        <f t="shared" si="19"/>
        <v/>
      </c>
      <c r="M114" s="144" t="str">
        <f t="shared" si="20"/>
        <v/>
      </c>
      <c r="N114" s="144" t="str">
        <f t="shared" si="21"/>
        <v/>
      </c>
      <c r="O114" s="356" t="str">
        <f t="shared" si="22"/>
        <v>-</v>
      </c>
      <c r="P114" s="356" t="e">
        <f>'表4.定量盤查'!R114</f>
        <v>#N/A</v>
      </c>
      <c r="Q114" s="357" t="str">
        <f t="shared" si="23"/>
        <v/>
      </c>
      <c r="R114" s="222"/>
    </row>
    <row r="115" spans="1:18" s="303" customFormat="1" ht="40.5" customHeight="1">
      <c r="A115" s="143" t="str">
        <f>IF('表2.排放源鑑別'!A115&lt;&gt;"",'表2.排放源鑑別'!A115,"")</f>
        <v/>
      </c>
      <c r="B115" s="143" t="str">
        <f>IF('表2.排放源鑑別'!B115&lt;&gt;"",'表2.排放源鑑別'!B115,"")</f>
        <v/>
      </c>
      <c r="C115" s="119" t="str">
        <f>IF('表2.排放源鑑別'!C115&lt;&gt;"",'表2.排放源鑑別'!C115,"")</f>
        <v/>
      </c>
      <c r="D115" s="111" t="str">
        <f>IF('表2.排放源鑑別'!D126&lt;&gt;"",'表2.排放源鑑別'!D126,"")</f>
        <v/>
      </c>
      <c r="E115" s="111" t="str">
        <f>IF('表2.排放源鑑別'!E115&lt;&gt;"",'表2.排放源鑑別'!E115,"")</f>
        <v/>
      </c>
      <c r="F115" s="111" t="str">
        <f>IF('表2.排放源鑑別'!K115&lt;&gt;"",'表2.排放源鑑別'!K115,"")</f>
        <v/>
      </c>
      <c r="G115" s="144"/>
      <c r="H115" s="180"/>
      <c r="I115" s="180"/>
      <c r="J115" s="121"/>
      <c r="K115" s="144" t="str">
        <f t="shared" si="18"/>
        <v/>
      </c>
      <c r="L115" s="144" t="str">
        <f t="shared" si="19"/>
        <v/>
      </c>
      <c r="M115" s="144" t="str">
        <f t="shared" si="20"/>
        <v/>
      </c>
      <c r="N115" s="144" t="str">
        <f t="shared" si="21"/>
        <v/>
      </c>
      <c r="O115" s="356" t="str">
        <f t="shared" si="22"/>
        <v>-</v>
      </c>
      <c r="P115" s="356" t="e">
        <f>'表4.定量盤查'!R115</f>
        <v>#N/A</v>
      </c>
      <c r="Q115" s="357" t="str">
        <f t="shared" si="23"/>
        <v/>
      </c>
      <c r="R115" s="222"/>
    </row>
    <row r="116" spans="1:18" s="303" customFormat="1" ht="40.5" customHeight="1">
      <c r="A116" s="143" t="str">
        <f>IF('表2.排放源鑑別'!A116&lt;&gt;"",'表2.排放源鑑別'!A116,"")</f>
        <v/>
      </c>
      <c r="B116" s="143" t="str">
        <f>IF('表2.排放源鑑別'!B116&lt;&gt;"",'表2.排放源鑑別'!B116,"")</f>
        <v/>
      </c>
      <c r="C116" s="119" t="str">
        <f>IF('表2.排放源鑑別'!C116&lt;&gt;"",'表2.排放源鑑別'!C116,"")</f>
        <v/>
      </c>
      <c r="D116" s="111" t="str">
        <f>IF('表2.排放源鑑別'!D127&lt;&gt;"",'表2.排放源鑑別'!D127,"")</f>
        <v/>
      </c>
      <c r="E116" s="111" t="str">
        <f>IF('表2.排放源鑑別'!E116&lt;&gt;"",'表2.排放源鑑別'!E116,"")</f>
        <v/>
      </c>
      <c r="F116" s="111" t="str">
        <f>IF('表2.排放源鑑別'!K116&lt;&gt;"",'表2.排放源鑑別'!K116,"")</f>
        <v/>
      </c>
      <c r="G116" s="144"/>
      <c r="H116" s="180"/>
      <c r="I116" s="180"/>
      <c r="J116" s="121"/>
      <c r="K116" s="144" t="str">
        <f t="shared" si="18"/>
        <v/>
      </c>
      <c r="L116" s="144" t="str">
        <f t="shared" si="19"/>
        <v/>
      </c>
      <c r="M116" s="144" t="str">
        <f t="shared" si="20"/>
        <v/>
      </c>
      <c r="N116" s="144" t="str">
        <f t="shared" si="21"/>
        <v/>
      </c>
      <c r="O116" s="356" t="str">
        <f t="shared" si="22"/>
        <v>-</v>
      </c>
      <c r="P116" s="356" t="e">
        <f>'表4.定量盤查'!R116</f>
        <v>#N/A</v>
      </c>
      <c r="Q116" s="357" t="str">
        <f t="shared" si="23"/>
        <v/>
      </c>
      <c r="R116" s="222"/>
    </row>
    <row r="117" spans="1:18" s="303" customFormat="1" ht="40.5" customHeight="1">
      <c r="A117" s="143" t="str">
        <f>IF('表2.排放源鑑別'!A117&lt;&gt;"",'表2.排放源鑑別'!A117,"")</f>
        <v/>
      </c>
      <c r="B117" s="143" t="str">
        <f>IF('表2.排放源鑑別'!B117&lt;&gt;"",'表2.排放源鑑別'!B117,"")</f>
        <v/>
      </c>
      <c r="C117" s="119" t="str">
        <f>IF('表2.排放源鑑別'!C117&lt;&gt;"",'表2.排放源鑑別'!C117,"")</f>
        <v/>
      </c>
      <c r="D117" s="111" t="str">
        <f>IF('表2.排放源鑑別'!D128&lt;&gt;"",'表2.排放源鑑別'!D128,"")</f>
        <v/>
      </c>
      <c r="E117" s="111" t="str">
        <f>IF('表2.排放源鑑別'!E117&lt;&gt;"",'表2.排放源鑑別'!E117,"")</f>
        <v/>
      </c>
      <c r="F117" s="111" t="str">
        <f>IF('表2.排放源鑑別'!K117&lt;&gt;"",'表2.排放源鑑別'!K117,"")</f>
        <v/>
      </c>
      <c r="G117" s="144"/>
      <c r="H117" s="180"/>
      <c r="I117" s="180"/>
      <c r="J117" s="121"/>
      <c r="K117" s="144" t="str">
        <f t="shared" si="18"/>
        <v/>
      </c>
      <c r="L117" s="144" t="str">
        <f t="shared" si="19"/>
        <v/>
      </c>
      <c r="M117" s="144" t="str">
        <f t="shared" si="20"/>
        <v/>
      </c>
      <c r="N117" s="144" t="str">
        <f t="shared" si="21"/>
        <v/>
      </c>
      <c r="O117" s="356" t="str">
        <f t="shared" si="22"/>
        <v>-</v>
      </c>
      <c r="P117" s="356" t="e">
        <f>'表4.定量盤查'!R117</f>
        <v>#N/A</v>
      </c>
      <c r="Q117" s="357" t="str">
        <f t="shared" si="23"/>
        <v/>
      </c>
      <c r="R117" s="222"/>
    </row>
    <row r="118" spans="1:18" s="303" customFormat="1" ht="40.5" customHeight="1">
      <c r="A118" s="143" t="str">
        <f>IF('表2.排放源鑑別'!A118&lt;&gt;"",'表2.排放源鑑別'!A118,"")</f>
        <v/>
      </c>
      <c r="B118" s="143" t="str">
        <f>IF('表2.排放源鑑別'!B118&lt;&gt;"",'表2.排放源鑑別'!B118,"")</f>
        <v/>
      </c>
      <c r="C118" s="119" t="str">
        <f>IF('表2.排放源鑑別'!C118&lt;&gt;"",'表2.排放源鑑別'!C118,"")</f>
        <v/>
      </c>
      <c r="D118" s="111" t="str">
        <f>IF('表2.排放源鑑別'!D129&lt;&gt;"",'表2.排放源鑑別'!D129,"")</f>
        <v/>
      </c>
      <c r="E118" s="111" t="str">
        <f>IF('表2.排放源鑑別'!E118&lt;&gt;"",'表2.排放源鑑別'!E118,"")</f>
        <v/>
      </c>
      <c r="F118" s="111" t="str">
        <f>IF('表2.排放源鑑別'!K118&lt;&gt;"",'表2.排放源鑑別'!K118,"")</f>
        <v/>
      </c>
      <c r="G118" s="144"/>
      <c r="H118" s="180"/>
      <c r="I118" s="180"/>
      <c r="J118" s="121"/>
      <c r="K118" s="144" t="str">
        <f t="shared" si="18"/>
        <v/>
      </c>
      <c r="L118" s="144" t="str">
        <f t="shared" si="19"/>
        <v/>
      </c>
      <c r="M118" s="144" t="str">
        <f t="shared" si="20"/>
        <v/>
      </c>
      <c r="N118" s="144" t="str">
        <f t="shared" si="21"/>
        <v/>
      </c>
      <c r="O118" s="356" t="str">
        <f t="shared" si="22"/>
        <v>-</v>
      </c>
      <c r="P118" s="356" t="e">
        <f>'表4.定量盤查'!R118</f>
        <v>#N/A</v>
      </c>
      <c r="Q118" s="357" t="str">
        <f t="shared" si="23"/>
        <v/>
      </c>
      <c r="R118" s="222"/>
    </row>
    <row r="119" spans="1:18" s="303" customFormat="1" ht="40.5" customHeight="1">
      <c r="A119" s="143" t="str">
        <f>IF('表2.排放源鑑別'!A119&lt;&gt;"",'表2.排放源鑑別'!A119,"")</f>
        <v/>
      </c>
      <c r="B119" s="143" t="str">
        <f>IF('表2.排放源鑑別'!B119&lt;&gt;"",'表2.排放源鑑別'!B119,"")</f>
        <v/>
      </c>
      <c r="C119" s="119" t="str">
        <f>IF('表2.排放源鑑別'!C119&lt;&gt;"",'表2.排放源鑑別'!C119,"")</f>
        <v/>
      </c>
      <c r="D119" s="111" t="str">
        <f>IF('表2.排放源鑑別'!D130&lt;&gt;"",'表2.排放源鑑別'!D130,"")</f>
        <v/>
      </c>
      <c r="E119" s="111" t="str">
        <f>IF('表2.排放源鑑別'!E119&lt;&gt;"",'表2.排放源鑑別'!E119,"")</f>
        <v/>
      </c>
      <c r="F119" s="111" t="str">
        <f>IF('表2.排放源鑑別'!K119&lt;&gt;"",'表2.排放源鑑別'!K119,"")</f>
        <v/>
      </c>
      <c r="G119" s="144"/>
      <c r="H119" s="180"/>
      <c r="I119" s="180"/>
      <c r="J119" s="121"/>
      <c r="K119" s="144" t="str">
        <f t="shared" si="18"/>
        <v/>
      </c>
      <c r="L119" s="144" t="str">
        <f t="shared" si="19"/>
        <v/>
      </c>
      <c r="M119" s="144" t="str">
        <f t="shared" si="20"/>
        <v/>
      </c>
      <c r="N119" s="144" t="str">
        <f t="shared" si="21"/>
        <v/>
      </c>
      <c r="O119" s="356" t="str">
        <f t="shared" si="22"/>
        <v>-</v>
      </c>
      <c r="P119" s="356" t="e">
        <f>'表4.定量盤查'!R119</f>
        <v>#N/A</v>
      </c>
      <c r="Q119" s="357" t="str">
        <f t="shared" si="23"/>
        <v/>
      </c>
      <c r="R119" s="222"/>
    </row>
    <row r="120" spans="1:18" s="303" customFormat="1" ht="40.5" customHeight="1">
      <c r="A120" s="143" t="str">
        <f>IF('表2.排放源鑑別'!A120&lt;&gt;"",'表2.排放源鑑別'!A120,"")</f>
        <v/>
      </c>
      <c r="B120" s="143" t="str">
        <f>IF('表2.排放源鑑別'!B120&lt;&gt;"",'表2.排放源鑑別'!B120,"")</f>
        <v/>
      </c>
      <c r="C120" s="119" t="str">
        <f>IF('表2.排放源鑑別'!C120&lt;&gt;"",'表2.排放源鑑別'!C120,"")</f>
        <v/>
      </c>
      <c r="D120" s="111" t="str">
        <f>IF('表2.排放源鑑別'!D131&lt;&gt;"",'表2.排放源鑑別'!D131,"")</f>
        <v/>
      </c>
      <c r="E120" s="111" t="str">
        <f>IF('表2.排放源鑑別'!E120&lt;&gt;"",'表2.排放源鑑別'!E120,"")</f>
        <v/>
      </c>
      <c r="F120" s="111" t="str">
        <f>IF('表2.排放源鑑別'!K120&lt;&gt;"",'表2.排放源鑑別'!K120,"")</f>
        <v/>
      </c>
      <c r="G120" s="144"/>
      <c r="H120" s="180"/>
      <c r="I120" s="180"/>
      <c r="J120" s="121"/>
      <c r="K120" s="144" t="str">
        <f t="shared" si="18"/>
        <v/>
      </c>
      <c r="L120" s="144" t="str">
        <f t="shared" si="19"/>
        <v/>
      </c>
      <c r="M120" s="144" t="str">
        <f t="shared" si="20"/>
        <v/>
      </c>
      <c r="N120" s="144" t="str">
        <f t="shared" si="21"/>
        <v/>
      </c>
      <c r="O120" s="356" t="str">
        <f t="shared" si="22"/>
        <v>-</v>
      </c>
      <c r="P120" s="356" t="e">
        <f>'表4.定量盤查'!R120</f>
        <v>#N/A</v>
      </c>
      <c r="Q120" s="357" t="str">
        <f t="shared" si="23"/>
        <v/>
      </c>
      <c r="R120" s="222"/>
    </row>
    <row r="121" spans="1:18" ht="40.5" customHeight="1">
      <c r="A121" s="143" t="str">
        <f>IF('表2.排放源鑑別'!A121&lt;&gt;"",'表2.排放源鑑別'!A121,"")</f>
        <v/>
      </c>
      <c r="B121" s="143" t="str">
        <f>IF('表2.排放源鑑別'!B121&lt;&gt;"",'表2.排放源鑑別'!B121,"")</f>
        <v/>
      </c>
      <c r="C121" s="119" t="str">
        <f>IF('表2.排放源鑑別'!C121&lt;&gt;"",'表2.排放源鑑別'!C121,"")</f>
        <v/>
      </c>
      <c r="D121" s="111" t="str">
        <f>IF('表2.排放源鑑別'!D123&lt;&gt;"",'表2.排放源鑑別'!D123,"")</f>
        <v/>
      </c>
      <c r="E121" s="111" t="str">
        <f>IF('表2.排放源鑑別'!E121&lt;&gt;"",'表2.排放源鑑別'!E121,"")</f>
        <v/>
      </c>
      <c r="F121" s="111" t="str">
        <f>IF('表2.排放源鑑別'!K121&lt;&gt;"",'表2.排放源鑑別'!K121,"")</f>
        <v/>
      </c>
      <c r="G121" s="144"/>
      <c r="H121" s="180"/>
      <c r="I121" s="180"/>
      <c r="J121" s="121"/>
      <c r="K121" s="144" t="str">
        <f t="shared" si="12"/>
        <v/>
      </c>
      <c r="L121" s="144" t="str">
        <f t="shared" si="13"/>
        <v/>
      </c>
      <c r="M121" s="144" t="str">
        <f t="shared" si="14"/>
        <v/>
      </c>
      <c r="N121" s="144" t="str">
        <f t="shared" si="15"/>
        <v/>
      </c>
      <c r="O121" s="356" t="str">
        <f t="shared" si="16"/>
        <v>-</v>
      </c>
      <c r="P121" s="356" t="e">
        <f>'表4.定量盤查'!R121</f>
        <v>#N/A</v>
      </c>
      <c r="Q121" s="357" t="str">
        <f t="shared" si="17"/>
        <v/>
      </c>
      <c r="R121" s="222"/>
    </row>
    <row r="122" spans="1:18" ht="40.5" customHeight="1">
      <c r="A122" s="143" t="str">
        <f>IF('表2.排放源鑑別'!A122&lt;&gt;"",'表2.排放源鑑別'!A122,"")</f>
        <v/>
      </c>
      <c r="B122" s="143" t="str">
        <f>IF('表2.排放源鑑別'!B122&lt;&gt;"",'表2.排放源鑑別'!B122,"")</f>
        <v/>
      </c>
      <c r="C122" s="119" t="str">
        <f>IF('表2.排放源鑑別'!C122&lt;&gt;"",'表2.排放源鑑別'!C122,"")</f>
        <v/>
      </c>
      <c r="D122" s="111" t="str">
        <f>IF('表2.排放源鑑別'!D124&lt;&gt;"",'表2.排放源鑑別'!D124,"")</f>
        <v/>
      </c>
      <c r="E122" s="111" t="str">
        <f>IF('表2.排放源鑑別'!E122&lt;&gt;"",'表2.排放源鑑別'!E122,"")</f>
        <v/>
      </c>
      <c r="F122" s="111" t="str">
        <f>IF('表2.排放源鑑別'!K122&lt;&gt;"",'表2.排放源鑑別'!K122,"")</f>
        <v/>
      </c>
      <c r="G122" s="144"/>
      <c r="H122" s="180"/>
      <c r="I122" s="180"/>
      <c r="J122" s="121"/>
      <c r="K122" s="144" t="str">
        <f t="shared" si="12"/>
        <v/>
      </c>
      <c r="L122" s="144" t="str">
        <f t="shared" si="13"/>
        <v/>
      </c>
      <c r="M122" s="144" t="str">
        <f t="shared" si="14"/>
        <v/>
      </c>
      <c r="N122" s="144" t="str">
        <f t="shared" si="15"/>
        <v/>
      </c>
      <c r="O122" s="356" t="str">
        <f t="shared" si="16"/>
        <v>-</v>
      </c>
      <c r="P122" s="356" t="e">
        <f>'表4.定量盤查'!R122</f>
        <v>#N/A</v>
      </c>
      <c r="Q122" s="357" t="str">
        <f t="shared" si="17"/>
        <v/>
      </c>
      <c r="R122" s="222"/>
    </row>
    <row r="123" spans="1:18" ht="40.5" customHeight="1">
      <c r="A123" s="143" t="str">
        <f>IF('表2.排放源鑑別'!A123&lt;&gt;"",'表2.排放源鑑別'!A123,"")</f>
        <v/>
      </c>
      <c r="B123" s="143" t="str">
        <f>IF('表2.排放源鑑別'!B123&lt;&gt;"",'表2.排放源鑑別'!B123,"")</f>
        <v/>
      </c>
      <c r="C123" s="119" t="str">
        <f>IF('表2.排放源鑑別'!C123&lt;&gt;"",'表2.排放源鑑別'!C123,"")</f>
        <v/>
      </c>
      <c r="D123" s="111" t="str">
        <f>IF('表2.排放源鑑別'!D125&lt;&gt;"",'表2.排放源鑑別'!D125,"")</f>
        <v/>
      </c>
      <c r="E123" s="111" t="str">
        <f>IF('表2.排放源鑑別'!E123&lt;&gt;"",'表2.排放源鑑別'!E123,"")</f>
        <v/>
      </c>
      <c r="F123" s="111" t="str">
        <f>IF('表2.排放源鑑別'!K123&lt;&gt;"",'表2.排放源鑑別'!K123,"")</f>
        <v/>
      </c>
      <c r="G123" s="144"/>
      <c r="H123" s="180"/>
      <c r="I123" s="180"/>
      <c r="J123" s="121"/>
      <c r="K123" s="144" t="str">
        <f t="shared" si="12"/>
        <v/>
      </c>
      <c r="L123" s="144" t="str">
        <f t="shared" si="13"/>
        <v/>
      </c>
      <c r="M123" s="144" t="str">
        <f t="shared" si="14"/>
        <v/>
      </c>
      <c r="N123" s="144" t="str">
        <f t="shared" si="15"/>
        <v/>
      </c>
      <c r="O123" s="356" t="str">
        <f t="shared" si="16"/>
        <v>-</v>
      </c>
      <c r="P123" s="356" t="e">
        <f>'表4.定量盤查'!R123</f>
        <v>#N/A</v>
      </c>
      <c r="Q123" s="357" t="str">
        <f t="shared" si="17"/>
        <v/>
      </c>
      <c r="R123" s="222"/>
    </row>
    <row r="124" spans="1:18" ht="40.5" customHeight="1">
      <c r="A124" s="143" t="str">
        <f>IF('表2.排放源鑑別'!A124&lt;&gt;"",'表2.排放源鑑別'!A124,"")</f>
        <v/>
      </c>
      <c r="B124" s="143" t="str">
        <f>IF('表2.排放源鑑別'!B124&lt;&gt;"",'表2.排放源鑑別'!B124,"")</f>
        <v/>
      </c>
      <c r="C124" s="119" t="str">
        <f>IF('表2.排放源鑑別'!C124&lt;&gt;"",'表2.排放源鑑別'!C124,"")</f>
        <v/>
      </c>
      <c r="D124" s="111" t="str">
        <f>IF('表2.排放源鑑別'!D126&lt;&gt;"",'表2.排放源鑑別'!D126,"")</f>
        <v/>
      </c>
      <c r="E124" s="111" t="str">
        <f>IF('表2.排放源鑑別'!E124&lt;&gt;"",'表2.排放源鑑別'!E124,"")</f>
        <v/>
      </c>
      <c r="F124" s="111" t="str">
        <f>IF('表2.排放源鑑別'!K124&lt;&gt;"",'表2.排放源鑑別'!K124,"")</f>
        <v/>
      </c>
      <c r="G124" s="144"/>
      <c r="H124" s="180"/>
      <c r="I124" s="180"/>
      <c r="J124" s="121"/>
      <c r="K124" s="144" t="str">
        <f t="shared" si="12"/>
        <v/>
      </c>
      <c r="L124" s="144" t="str">
        <f t="shared" si="13"/>
        <v/>
      </c>
      <c r="M124" s="144" t="str">
        <f t="shared" si="14"/>
        <v/>
      </c>
      <c r="N124" s="144" t="str">
        <f t="shared" si="15"/>
        <v/>
      </c>
      <c r="O124" s="356" t="str">
        <f t="shared" si="16"/>
        <v>-</v>
      </c>
      <c r="P124" s="356" t="e">
        <f>'表4.定量盤查'!R124</f>
        <v>#N/A</v>
      </c>
      <c r="Q124" s="357" t="str">
        <f t="shared" si="17"/>
        <v/>
      </c>
      <c r="R124" s="222"/>
    </row>
    <row r="125" spans="1:18" ht="40.5" customHeight="1">
      <c r="A125" s="143" t="str">
        <f>IF('表2.排放源鑑別'!A125&lt;&gt;"",'表2.排放源鑑別'!A125,"")</f>
        <v/>
      </c>
      <c r="B125" s="143" t="str">
        <f>IF('表2.排放源鑑別'!B125&lt;&gt;"",'表2.排放源鑑別'!B125,"")</f>
        <v/>
      </c>
      <c r="C125" s="119" t="str">
        <f>IF('表2.排放源鑑別'!C125&lt;&gt;"",'表2.排放源鑑別'!C125,"")</f>
        <v/>
      </c>
      <c r="D125" s="111" t="str">
        <f>IF('表2.排放源鑑別'!D127&lt;&gt;"",'表2.排放源鑑別'!D127,"")</f>
        <v/>
      </c>
      <c r="E125" s="111" t="str">
        <f>IF('表2.排放源鑑別'!E125&lt;&gt;"",'表2.排放源鑑別'!E125,"")</f>
        <v/>
      </c>
      <c r="F125" s="111" t="str">
        <f>IF('表2.排放源鑑別'!K125&lt;&gt;"",'表2.排放源鑑別'!K125,"")</f>
        <v/>
      </c>
      <c r="G125" s="144"/>
      <c r="H125" s="180"/>
      <c r="I125" s="180"/>
      <c r="J125" s="121"/>
      <c r="K125" s="144" t="str">
        <f t="shared" si="12"/>
        <v/>
      </c>
      <c r="L125" s="144" t="str">
        <f t="shared" si="13"/>
        <v/>
      </c>
      <c r="M125" s="144" t="str">
        <f t="shared" si="14"/>
        <v/>
      </c>
      <c r="N125" s="144" t="str">
        <f t="shared" si="15"/>
        <v/>
      </c>
      <c r="O125" s="356" t="str">
        <f t="shared" si="16"/>
        <v>-</v>
      </c>
      <c r="P125" s="356" t="e">
        <f>'表4.定量盤查'!R125</f>
        <v>#N/A</v>
      </c>
      <c r="Q125" s="357" t="str">
        <f t="shared" si="17"/>
        <v/>
      </c>
      <c r="R125" s="222"/>
    </row>
    <row r="126" spans="1:18" ht="40.5" customHeight="1">
      <c r="A126" s="143" t="str">
        <f>IF('表2.排放源鑑別'!A126&lt;&gt;"",'表2.排放源鑑別'!A126,"")</f>
        <v/>
      </c>
      <c r="B126" s="143" t="str">
        <f>IF('表2.排放源鑑別'!B126&lt;&gt;"",'表2.排放源鑑別'!B126,"")</f>
        <v/>
      </c>
      <c r="C126" s="119" t="str">
        <f>IF('表2.排放源鑑別'!C126&lt;&gt;"",'表2.排放源鑑別'!C126,"")</f>
        <v/>
      </c>
      <c r="D126" s="111" t="str">
        <f>IF('表2.排放源鑑別'!D128&lt;&gt;"",'表2.排放源鑑別'!D128,"")</f>
        <v/>
      </c>
      <c r="E126" s="111" t="str">
        <f>IF('表2.排放源鑑別'!E126&lt;&gt;"",'表2.排放源鑑別'!E126,"")</f>
        <v/>
      </c>
      <c r="F126" s="111" t="str">
        <f>IF('表2.排放源鑑別'!K126&lt;&gt;"",'表2.排放源鑑別'!K126,"")</f>
        <v/>
      </c>
      <c r="G126" s="144"/>
      <c r="H126" s="180"/>
      <c r="I126" s="180"/>
      <c r="J126" s="121"/>
      <c r="K126" s="144" t="str">
        <f t="shared" si="12"/>
        <v/>
      </c>
      <c r="L126" s="144" t="str">
        <f t="shared" si="13"/>
        <v/>
      </c>
      <c r="M126" s="144" t="str">
        <f t="shared" si="14"/>
        <v/>
      </c>
      <c r="N126" s="144" t="str">
        <f t="shared" si="15"/>
        <v/>
      </c>
      <c r="O126" s="356" t="str">
        <f t="shared" si="16"/>
        <v>-</v>
      </c>
      <c r="P126" s="356" t="e">
        <f>'表4.定量盤查'!R126</f>
        <v>#N/A</v>
      </c>
      <c r="Q126" s="357" t="str">
        <f t="shared" si="17"/>
        <v/>
      </c>
      <c r="R126" s="222"/>
    </row>
    <row r="127" spans="1:18" ht="40.5" customHeight="1">
      <c r="A127" s="143" t="str">
        <f>IF('表2.排放源鑑別'!A127&lt;&gt;"",'表2.排放源鑑別'!A127,"")</f>
        <v/>
      </c>
      <c r="B127" s="143" t="str">
        <f>IF('表2.排放源鑑別'!B127&lt;&gt;"",'表2.排放源鑑別'!B127,"")</f>
        <v/>
      </c>
      <c r="C127" s="119" t="str">
        <f>IF('表2.排放源鑑別'!C127&lt;&gt;"",'表2.排放源鑑別'!C127,"")</f>
        <v/>
      </c>
      <c r="D127" s="111" t="str">
        <f>IF('表2.排放源鑑別'!D129&lt;&gt;"",'表2.排放源鑑別'!D129,"")</f>
        <v/>
      </c>
      <c r="E127" s="111" t="str">
        <f>IF('表2.排放源鑑別'!E127&lt;&gt;"",'表2.排放源鑑別'!E127,"")</f>
        <v/>
      </c>
      <c r="F127" s="111" t="str">
        <f>IF('表2.排放源鑑別'!K127&lt;&gt;"",'表2.排放源鑑別'!K127,"")</f>
        <v/>
      </c>
      <c r="G127" s="144"/>
      <c r="H127" s="180"/>
      <c r="I127" s="180"/>
      <c r="J127" s="121"/>
      <c r="K127" s="144" t="str">
        <f t="shared" si="12"/>
        <v/>
      </c>
      <c r="L127" s="144" t="str">
        <f t="shared" si="13"/>
        <v/>
      </c>
      <c r="M127" s="144" t="str">
        <f t="shared" si="14"/>
        <v/>
      </c>
      <c r="N127" s="144" t="str">
        <f t="shared" si="15"/>
        <v/>
      </c>
      <c r="O127" s="356" t="str">
        <f t="shared" si="16"/>
        <v>-</v>
      </c>
      <c r="P127" s="356" t="e">
        <f>'表4.定量盤查'!R127</f>
        <v>#N/A</v>
      </c>
      <c r="Q127" s="357" t="str">
        <f t="shared" si="17"/>
        <v/>
      </c>
      <c r="R127" s="222"/>
    </row>
    <row r="128" spans="1:18" ht="40.5" customHeight="1">
      <c r="A128" s="143" t="str">
        <f>IF('表2.排放源鑑別'!A128&lt;&gt;"",'表2.排放源鑑別'!A128,"")</f>
        <v/>
      </c>
      <c r="B128" s="143" t="str">
        <f>IF('表2.排放源鑑別'!B128&lt;&gt;"",'表2.排放源鑑別'!B128,"")</f>
        <v/>
      </c>
      <c r="C128" s="119" t="str">
        <f>IF('表2.排放源鑑別'!C128&lt;&gt;"",'表2.排放源鑑別'!C128,"")</f>
        <v/>
      </c>
      <c r="D128" s="111" t="str">
        <f>IF('表2.排放源鑑別'!D130&lt;&gt;"",'表2.排放源鑑別'!D130,"")</f>
        <v/>
      </c>
      <c r="E128" s="111" t="str">
        <f>IF('表2.排放源鑑別'!E128&lt;&gt;"",'表2.排放源鑑別'!E128,"")</f>
        <v/>
      </c>
      <c r="F128" s="111" t="str">
        <f>IF('表2.排放源鑑別'!K128&lt;&gt;"",'表2.排放源鑑別'!K128,"")</f>
        <v/>
      </c>
      <c r="G128" s="144"/>
      <c r="H128" s="180"/>
      <c r="I128" s="180"/>
      <c r="J128" s="121"/>
      <c r="K128" s="144" t="str">
        <f t="shared" si="12"/>
        <v/>
      </c>
      <c r="L128" s="144" t="str">
        <f t="shared" si="13"/>
        <v/>
      </c>
      <c r="M128" s="144" t="str">
        <f t="shared" si="14"/>
        <v/>
      </c>
      <c r="N128" s="144" t="str">
        <f t="shared" si="15"/>
        <v/>
      </c>
      <c r="O128" s="356" t="str">
        <f t="shared" si="16"/>
        <v>-</v>
      </c>
      <c r="P128" s="356" t="e">
        <f>'表4.定量盤查'!R128</f>
        <v>#N/A</v>
      </c>
      <c r="Q128" s="357" t="str">
        <f t="shared" si="17"/>
        <v/>
      </c>
      <c r="R128" s="222"/>
    </row>
    <row r="129" spans="1:18" ht="40.5" customHeight="1">
      <c r="A129" s="143" t="str">
        <f>IF('表2.排放源鑑別'!A129&lt;&gt;"",'表2.排放源鑑別'!A129,"")</f>
        <v/>
      </c>
      <c r="B129" s="143" t="str">
        <f>IF('表2.排放源鑑別'!B129&lt;&gt;"",'表2.排放源鑑別'!B129,"")</f>
        <v/>
      </c>
      <c r="C129" s="119" t="str">
        <f>IF('表2.排放源鑑別'!C129&lt;&gt;"",'表2.排放源鑑別'!C129,"")</f>
        <v/>
      </c>
      <c r="D129" s="111" t="str">
        <f>IF('表2.排放源鑑別'!D131&lt;&gt;"",'表2.排放源鑑別'!D131,"")</f>
        <v/>
      </c>
      <c r="E129" s="111" t="str">
        <f>IF('表2.排放源鑑別'!E129&lt;&gt;"",'表2.排放源鑑別'!E129,"")</f>
        <v/>
      </c>
      <c r="F129" s="111" t="str">
        <f>IF('表2.排放源鑑別'!K129&lt;&gt;"",'表2.排放源鑑別'!K129,"")</f>
        <v/>
      </c>
      <c r="G129" s="144"/>
      <c r="H129" s="180"/>
      <c r="I129" s="180"/>
      <c r="J129" s="121"/>
      <c r="K129" s="144" t="str">
        <f t="shared" ref="K129:K171" si="24">IF(H129&lt;&gt;"",IF(H129="1.自動連續量測",1,IF(H129="2.間歇量測",2,IF(H129="3.自行推估",3,"0"))),"")</f>
        <v/>
      </c>
      <c r="L129" s="144" t="str">
        <f t="shared" ref="L129:L171" si="25">IF(I129&lt;&gt;"",IF(I129="1.有進行外部校正或有多組數據茲佐證者",1,IF(I129="2.有進行內部校正或經過會計簽證証明者",2,IF(I129="3.未進行儀器校正或未進行紀錄彙整者",3,"0"))),"")</f>
        <v/>
      </c>
      <c r="M129" s="144" t="str">
        <f t="shared" ref="M129:M171" si="26">IF(J129="1.自廠係數/質量平衡所得係數",1,IF(J129="2.同製程/設備經驗係數",1,IF(J129="3.製造廠提供係數",2,IF(J129="4.區域排放係數",2,IF(J129="5.國家排放係數",3,IF(J129="6.國際排放係數",3,""))))))</f>
        <v/>
      </c>
      <c r="N129" s="144" t="str">
        <f t="shared" ref="N129:N171" si="27">IF(K129&lt;&gt;"",IF(L129&lt;&gt;"",IF(M129&lt;&gt;"",K129*L129*M129,""),""),"")</f>
        <v/>
      </c>
      <c r="O129" s="356" t="str">
        <f t="shared" ref="O129:O171" si="28">IF(N129&lt;10,"第一級(A)",IF(N129&lt;19,"第二級(B)",IF(N129&lt;=27,"第三級(C)","-")))</f>
        <v>-</v>
      </c>
      <c r="P129" s="356" t="e">
        <f>'表4.定量盤查'!R129</f>
        <v>#N/A</v>
      </c>
      <c r="Q129" s="357" t="str">
        <f t="shared" ref="Q129:Q171" si="29">IF(N129="","",IF(P129="","",N129*P129))</f>
        <v/>
      </c>
      <c r="R129" s="222"/>
    </row>
    <row r="130" spans="1:18" ht="40.5" customHeight="1">
      <c r="A130" s="143" t="str">
        <f>IF('表2.排放源鑑別'!A130&lt;&gt;"",'表2.排放源鑑別'!A130,"")</f>
        <v/>
      </c>
      <c r="B130" s="143" t="str">
        <f>IF('表2.排放源鑑別'!B130&lt;&gt;"",'表2.排放源鑑別'!B130,"")</f>
        <v/>
      </c>
      <c r="C130" s="119" t="str">
        <f>IF('表2.排放源鑑別'!C130&lt;&gt;"",'表2.排放源鑑別'!C130,"")</f>
        <v/>
      </c>
      <c r="D130" s="111" t="str">
        <f>IF('表2.排放源鑑別'!D132&lt;&gt;"",'表2.排放源鑑別'!D132,"")</f>
        <v/>
      </c>
      <c r="E130" s="111" t="str">
        <f>IF('表2.排放源鑑別'!E130&lt;&gt;"",'表2.排放源鑑別'!E130,"")</f>
        <v/>
      </c>
      <c r="F130" s="111" t="str">
        <f>IF('表2.排放源鑑別'!K130&lt;&gt;"",'表2.排放源鑑別'!K130,"")</f>
        <v/>
      </c>
      <c r="G130" s="144"/>
      <c r="H130" s="180"/>
      <c r="I130" s="180"/>
      <c r="J130" s="121"/>
      <c r="K130" s="144" t="str">
        <f t="shared" si="24"/>
        <v/>
      </c>
      <c r="L130" s="144" t="str">
        <f t="shared" si="25"/>
        <v/>
      </c>
      <c r="M130" s="144" t="str">
        <f t="shared" si="26"/>
        <v/>
      </c>
      <c r="N130" s="144" t="str">
        <f t="shared" si="27"/>
        <v/>
      </c>
      <c r="O130" s="356" t="str">
        <f t="shared" si="28"/>
        <v>-</v>
      </c>
      <c r="P130" s="356" t="e">
        <f>'表4.定量盤查'!R130</f>
        <v>#N/A</v>
      </c>
      <c r="Q130" s="357" t="str">
        <f t="shared" si="29"/>
        <v/>
      </c>
      <c r="R130" s="222"/>
    </row>
    <row r="131" spans="1:18" ht="40.5" customHeight="1">
      <c r="A131" s="143" t="str">
        <f>IF('表2.排放源鑑別'!A131&lt;&gt;"",'表2.排放源鑑別'!A131,"")</f>
        <v/>
      </c>
      <c r="B131" s="143" t="str">
        <f>IF('表2.排放源鑑別'!B131&lt;&gt;"",'表2.排放源鑑別'!B131,"")</f>
        <v/>
      </c>
      <c r="C131" s="119" t="str">
        <f>IF('表2.排放源鑑別'!C131&lt;&gt;"",'表2.排放源鑑別'!C131,"")</f>
        <v/>
      </c>
      <c r="D131" s="111" t="str">
        <f>IF('表2.排放源鑑別'!D133&lt;&gt;"",'表2.排放源鑑別'!D133,"")</f>
        <v/>
      </c>
      <c r="E131" s="111" t="str">
        <f>IF('表2.排放源鑑別'!E131&lt;&gt;"",'表2.排放源鑑別'!E131,"")</f>
        <v/>
      </c>
      <c r="F131" s="111" t="str">
        <f>IF('表2.排放源鑑別'!K131&lt;&gt;"",'表2.排放源鑑別'!K131,"")</f>
        <v/>
      </c>
      <c r="G131" s="144"/>
      <c r="H131" s="180"/>
      <c r="I131" s="180"/>
      <c r="J131" s="121"/>
      <c r="K131" s="144" t="str">
        <f t="shared" si="24"/>
        <v/>
      </c>
      <c r="L131" s="144" t="str">
        <f t="shared" si="25"/>
        <v/>
      </c>
      <c r="M131" s="144" t="str">
        <f t="shared" si="26"/>
        <v/>
      </c>
      <c r="N131" s="144" t="str">
        <f t="shared" si="27"/>
        <v/>
      </c>
      <c r="O131" s="356" t="str">
        <f t="shared" si="28"/>
        <v>-</v>
      </c>
      <c r="P131" s="356" t="e">
        <f>'表4.定量盤查'!R131</f>
        <v>#N/A</v>
      </c>
      <c r="Q131" s="357" t="str">
        <f t="shared" si="29"/>
        <v/>
      </c>
      <c r="R131" s="222"/>
    </row>
    <row r="132" spans="1:18" ht="40.5" customHeight="1">
      <c r="A132" s="143" t="str">
        <f>IF('表2.排放源鑑別'!A132&lt;&gt;"",'表2.排放源鑑別'!A132,"")</f>
        <v/>
      </c>
      <c r="B132" s="143" t="str">
        <f>IF('表2.排放源鑑別'!B132&lt;&gt;"",'表2.排放源鑑別'!B132,"")</f>
        <v/>
      </c>
      <c r="C132" s="119" t="str">
        <f>IF('表2.排放源鑑別'!C132&lt;&gt;"",'表2.排放源鑑別'!C132,"")</f>
        <v/>
      </c>
      <c r="D132" s="111" t="str">
        <f>IF('表2.排放源鑑別'!D134&lt;&gt;"",'表2.排放源鑑別'!D134,"")</f>
        <v/>
      </c>
      <c r="E132" s="111" t="str">
        <f>IF('表2.排放源鑑別'!E132&lt;&gt;"",'表2.排放源鑑別'!E132,"")</f>
        <v/>
      </c>
      <c r="F132" s="111" t="str">
        <f>IF('表2.排放源鑑別'!K132&lt;&gt;"",'表2.排放源鑑別'!K132,"")</f>
        <v/>
      </c>
      <c r="G132" s="144"/>
      <c r="H132" s="180"/>
      <c r="I132" s="180"/>
      <c r="J132" s="121"/>
      <c r="K132" s="144" t="str">
        <f t="shared" si="24"/>
        <v/>
      </c>
      <c r="L132" s="144" t="str">
        <f t="shared" si="25"/>
        <v/>
      </c>
      <c r="M132" s="144" t="str">
        <f t="shared" si="26"/>
        <v/>
      </c>
      <c r="N132" s="144" t="str">
        <f t="shared" si="27"/>
        <v/>
      </c>
      <c r="O132" s="356" t="str">
        <f t="shared" si="28"/>
        <v>-</v>
      </c>
      <c r="P132" s="356" t="e">
        <f>'表4.定量盤查'!R132</f>
        <v>#N/A</v>
      </c>
      <c r="Q132" s="357" t="str">
        <f t="shared" si="29"/>
        <v/>
      </c>
      <c r="R132" s="222"/>
    </row>
    <row r="133" spans="1:18" ht="40.5" customHeight="1">
      <c r="A133" s="143" t="str">
        <f>IF('表2.排放源鑑別'!A133&lt;&gt;"",'表2.排放源鑑別'!A133,"")</f>
        <v/>
      </c>
      <c r="B133" s="143" t="str">
        <f>IF('表2.排放源鑑別'!B133&lt;&gt;"",'表2.排放源鑑別'!B133,"")</f>
        <v/>
      </c>
      <c r="C133" s="119" t="str">
        <f>IF('表2.排放源鑑別'!C133&lt;&gt;"",'表2.排放源鑑別'!C133,"")</f>
        <v/>
      </c>
      <c r="D133" s="111" t="str">
        <f>IF('表2.排放源鑑別'!D135&lt;&gt;"",'表2.排放源鑑別'!D135,"")</f>
        <v/>
      </c>
      <c r="E133" s="111" t="str">
        <f>IF('表2.排放源鑑別'!E133&lt;&gt;"",'表2.排放源鑑別'!E133,"")</f>
        <v/>
      </c>
      <c r="F133" s="111" t="str">
        <f>IF('表2.排放源鑑別'!K133&lt;&gt;"",'表2.排放源鑑別'!K133,"")</f>
        <v/>
      </c>
      <c r="G133" s="144"/>
      <c r="H133" s="180"/>
      <c r="I133" s="180"/>
      <c r="J133" s="121"/>
      <c r="K133" s="144" t="str">
        <f t="shared" si="24"/>
        <v/>
      </c>
      <c r="L133" s="144" t="str">
        <f t="shared" si="25"/>
        <v/>
      </c>
      <c r="M133" s="144" t="str">
        <f t="shared" si="26"/>
        <v/>
      </c>
      <c r="N133" s="144" t="str">
        <f t="shared" si="27"/>
        <v/>
      </c>
      <c r="O133" s="356" t="str">
        <f t="shared" si="28"/>
        <v>-</v>
      </c>
      <c r="P133" s="356" t="e">
        <f>'表4.定量盤查'!R133</f>
        <v>#N/A</v>
      </c>
      <c r="Q133" s="357" t="str">
        <f t="shared" si="29"/>
        <v/>
      </c>
      <c r="R133" s="222"/>
    </row>
    <row r="134" spans="1:18" ht="40.5" customHeight="1">
      <c r="A134" s="143" t="str">
        <f>IF('表2.排放源鑑別'!A134&lt;&gt;"",'表2.排放源鑑別'!A134,"")</f>
        <v/>
      </c>
      <c r="B134" s="143" t="str">
        <f>IF('表2.排放源鑑別'!B134&lt;&gt;"",'表2.排放源鑑別'!B134,"")</f>
        <v/>
      </c>
      <c r="C134" s="119" t="str">
        <f>IF('表2.排放源鑑別'!C134&lt;&gt;"",'表2.排放源鑑別'!C134,"")</f>
        <v/>
      </c>
      <c r="D134" s="111" t="str">
        <f>IF('表2.排放源鑑別'!D136&lt;&gt;"",'表2.排放源鑑別'!D136,"")</f>
        <v/>
      </c>
      <c r="E134" s="111" t="str">
        <f>IF('表2.排放源鑑別'!E134&lt;&gt;"",'表2.排放源鑑別'!E134,"")</f>
        <v/>
      </c>
      <c r="F134" s="111" t="str">
        <f>IF('表2.排放源鑑別'!K134&lt;&gt;"",'表2.排放源鑑別'!K134,"")</f>
        <v/>
      </c>
      <c r="G134" s="144"/>
      <c r="H134" s="180"/>
      <c r="I134" s="180"/>
      <c r="J134" s="121"/>
      <c r="K134" s="144" t="str">
        <f t="shared" si="24"/>
        <v/>
      </c>
      <c r="L134" s="144" t="str">
        <f t="shared" si="25"/>
        <v/>
      </c>
      <c r="M134" s="144" t="str">
        <f t="shared" si="26"/>
        <v/>
      </c>
      <c r="N134" s="144" t="str">
        <f t="shared" si="27"/>
        <v/>
      </c>
      <c r="O134" s="356" t="str">
        <f t="shared" si="28"/>
        <v>-</v>
      </c>
      <c r="P134" s="356" t="e">
        <f>'表4.定量盤查'!R134</f>
        <v>#N/A</v>
      </c>
      <c r="Q134" s="357" t="str">
        <f t="shared" si="29"/>
        <v/>
      </c>
      <c r="R134" s="222"/>
    </row>
    <row r="135" spans="1:18" ht="40.5" customHeight="1">
      <c r="A135" s="143" t="str">
        <f>IF('表2.排放源鑑別'!A135&lt;&gt;"",'表2.排放源鑑別'!A135,"")</f>
        <v/>
      </c>
      <c r="B135" s="143" t="str">
        <f>IF('表2.排放源鑑別'!B135&lt;&gt;"",'表2.排放源鑑別'!B135,"")</f>
        <v/>
      </c>
      <c r="C135" s="119" t="str">
        <f>IF('表2.排放源鑑別'!C135&lt;&gt;"",'表2.排放源鑑別'!C135,"")</f>
        <v/>
      </c>
      <c r="D135" s="111" t="str">
        <f>IF('表2.排放源鑑別'!D137&lt;&gt;"",'表2.排放源鑑別'!D137,"")</f>
        <v/>
      </c>
      <c r="E135" s="111" t="str">
        <f>IF('表2.排放源鑑別'!E135&lt;&gt;"",'表2.排放源鑑別'!E135,"")</f>
        <v/>
      </c>
      <c r="F135" s="111" t="str">
        <f>IF('表2.排放源鑑別'!K135&lt;&gt;"",'表2.排放源鑑別'!K135,"")</f>
        <v/>
      </c>
      <c r="G135" s="144"/>
      <c r="H135" s="180"/>
      <c r="I135" s="180"/>
      <c r="J135" s="121"/>
      <c r="K135" s="144" t="str">
        <f t="shared" si="24"/>
        <v/>
      </c>
      <c r="L135" s="144" t="str">
        <f t="shared" si="25"/>
        <v/>
      </c>
      <c r="M135" s="144" t="str">
        <f t="shared" si="26"/>
        <v/>
      </c>
      <c r="N135" s="144" t="str">
        <f t="shared" si="27"/>
        <v/>
      </c>
      <c r="O135" s="356" t="str">
        <f t="shared" si="28"/>
        <v>-</v>
      </c>
      <c r="P135" s="356" t="e">
        <f>'表4.定量盤查'!R135</f>
        <v>#N/A</v>
      </c>
      <c r="Q135" s="357" t="str">
        <f t="shared" si="29"/>
        <v/>
      </c>
      <c r="R135" s="222"/>
    </row>
    <row r="136" spans="1:18" ht="40.5" customHeight="1">
      <c r="A136" s="143" t="str">
        <f>IF('表2.排放源鑑別'!A136&lt;&gt;"",'表2.排放源鑑別'!A136,"")</f>
        <v/>
      </c>
      <c r="B136" s="143" t="str">
        <f>IF('表2.排放源鑑別'!B136&lt;&gt;"",'表2.排放源鑑別'!B136,"")</f>
        <v/>
      </c>
      <c r="C136" s="119" t="str">
        <f>IF('表2.排放源鑑別'!C136&lt;&gt;"",'表2.排放源鑑別'!C136,"")</f>
        <v/>
      </c>
      <c r="D136" s="111" t="str">
        <f>IF('表2.排放源鑑別'!D138&lt;&gt;"",'表2.排放源鑑別'!D138,"")</f>
        <v/>
      </c>
      <c r="E136" s="111" t="str">
        <f>IF('表2.排放源鑑別'!E136&lt;&gt;"",'表2.排放源鑑別'!E136,"")</f>
        <v/>
      </c>
      <c r="F136" s="111" t="str">
        <f>IF('表2.排放源鑑別'!K136&lt;&gt;"",'表2.排放源鑑別'!K136,"")</f>
        <v/>
      </c>
      <c r="G136" s="144"/>
      <c r="H136" s="180"/>
      <c r="I136" s="180"/>
      <c r="J136" s="121"/>
      <c r="K136" s="144" t="str">
        <f t="shared" si="24"/>
        <v/>
      </c>
      <c r="L136" s="144" t="str">
        <f t="shared" si="25"/>
        <v/>
      </c>
      <c r="M136" s="144" t="str">
        <f t="shared" si="26"/>
        <v/>
      </c>
      <c r="N136" s="144" t="str">
        <f t="shared" si="27"/>
        <v/>
      </c>
      <c r="O136" s="356" t="str">
        <f t="shared" si="28"/>
        <v>-</v>
      </c>
      <c r="P136" s="356" t="e">
        <f>'表4.定量盤查'!R136</f>
        <v>#N/A</v>
      </c>
      <c r="Q136" s="357" t="str">
        <f t="shared" si="29"/>
        <v/>
      </c>
      <c r="R136" s="222"/>
    </row>
    <row r="137" spans="1:18" ht="40.5" customHeight="1">
      <c r="A137" s="143" t="str">
        <f>IF('表2.排放源鑑別'!A137&lt;&gt;"",'表2.排放源鑑別'!A137,"")</f>
        <v/>
      </c>
      <c r="B137" s="143" t="str">
        <f>IF('表2.排放源鑑別'!B137&lt;&gt;"",'表2.排放源鑑別'!B137,"")</f>
        <v/>
      </c>
      <c r="C137" s="119" t="str">
        <f>IF('表2.排放源鑑別'!C137&lt;&gt;"",'表2.排放源鑑別'!C137,"")</f>
        <v/>
      </c>
      <c r="D137" s="111" t="str">
        <f>IF('表2.排放源鑑別'!D139&lt;&gt;"",'表2.排放源鑑別'!D139,"")</f>
        <v/>
      </c>
      <c r="E137" s="111" t="str">
        <f>IF('表2.排放源鑑別'!E137&lt;&gt;"",'表2.排放源鑑別'!E137,"")</f>
        <v/>
      </c>
      <c r="F137" s="111" t="str">
        <f>IF('表2.排放源鑑別'!K137&lt;&gt;"",'表2.排放源鑑別'!K137,"")</f>
        <v/>
      </c>
      <c r="G137" s="144"/>
      <c r="H137" s="180"/>
      <c r="I137" s="180"/>
      <c r="J137" s="121"/>
      <c r="K137" s="144" t="str">
        <f t="shared" si="24"/>
        <v/>
      </c>
      <c r="L137" s="144" t="str">
        <f t="shared" si="25"/>
        <v/>
      </c>
      <c r="M137" s="144" t="str">
        <f t="shared" si="26"/>
        <v/>
      </c>
      <c r="N137" s="144" t="str">
        <f t="shared" si="27"/>
        <v/>
      </c>
      <c r="O137" s="356" t="str">
        <f t="shared" si="28"/>
        <v>-</v>
      </c>
      <c r="P137" s="356" t="e">
        <f>'表4.定量盤查'!R137</f>
        <v>#N/A</v>
      </c>
      <c r="Q137" s="357" t="str">
        <f t="shared" si="29"/>
        <v/>
      </c>
      <c r="R137" s="222"/>
    </row>
    <row r="138" spans="1:18" ht="40.5" customHeight="1">
      <c r="A138" s="143" t="str">
        <f>IF('表2.排放源鑑別'!A138&lt;&gt;"",'表2.排放源鑑別'!A138,"")</f>
        <v/>
      </c>
      <c r="B138" s="143" t="str">
        <f>IF('表2.排放源鑑別'!B138&lt;&gt;"",'表2.排放源鑑別'!B138,"")</f>
        <v/>
      </c>
      <c r="C138" s="119" t="str">
        <f>IF('表2.排放源鑑別'!C138&lt;&gt;"",'表2.排放源鑑別'!C138,"")</f>
        <v/>
      </c>
      <c r="D138" s="111" t="str">
        <f>IF('表2.排放源鑑別'!D140&lt;&gt;"",'表2.排放源鑑別'!D140,"")</f>
        <v/>
      </c>
      <c r="E138" s="111" t="str">
        <f>IF('表2.排放源鑑別'!E138&lt;&gt;"",'表2.排放源鑑別'!E138,"")</f>
        <v/>
      </c>
      <c r="F138" s="111" t="str">
        <f>IF('表2.排放源鑑別'!K138&lt;&gt;"",'表2.排放源鑑別'!K138,"")</f>
        <v/>
      </c>
      <c r="G138" s="144"/>
      <c r="H138" s="180"/>
      <c r="I138" s="180"/>
      <c r="J138" s="121"/>
      <c r="K138" s="144" t="str">
        <f t="shared" si="24"/>
        <v/>
      </c>
      <c r="L138" s="144" t="str">
        <f t="shared" si="25"/>
        <v/>
      </c>
      <c r="M138" s="144" t="str">
        <f t="shared" si="26"/>
        <v/>
      </c>
      <c r="N138" s="144" t="str">
        <f t="shared" si="27"/>
        <v/>
      </c>
      <c r="O138" s="356" t="str">
        <f t="shared" si="28"/>
        <v>-</v>
      </c>
      <c r="P138" s="356" t="e">
        <f>'表4.定量盤查'!R138</f>
        <v>#N/A</v>
      </c>
      <c r="Q138" s="357" t="str">
        <f t="shared" si="29"/>
        <v/>
      </c>
      <c r="R138" s="222"/>
    </row>
    <row r="139" spans="1:18" ht="40.5" customHeight="1">
      <c r="A139" s="143" t="str">
        <f>IF('表2.排放源鑑別'!A139&lt;&gt;"",'表2.排放源鑑別'!A139,"")</f>
        <v/>
      </c>
      <c r="B139" s="143" t="str">
        <f>IF('表2.排放源鑑別'!B139&lt;&gt;"",'表2.排放源鑑別'!B139,"")</f>
        <v/>
      </c>
      <c r="C139" s="119" t="str">
        <f>IF('表2.排放源鑑別'!C139&lt;&gt;"",'表2.排放源鑑別'!C139,"")</f>
        <v/>
      </c>
      <c r="D139" s="111" t="str">
        <f>IF('表2.排放源鑑別'!D141&lt;&gt;"",'表2.排放源鑑別'!D141,"")</f>
        <v/>
      </c>
      <c r="E139" s="111" t="str">
        <f>IF('表2.排放源鑑別'!E139&lt;&gt;"",'表2.排放源鑑別'!E139,"")</f>
        <v/>
      </c>
      <c r="F139" s="111" t="str">
        <f>IF('表2.排放源鑑別'!K139&lt;&gt;"",'表2.排放源鑑別'!K139,"")</f>
        <v/>
      </c>
      <c r="G139" s="144"/>
      <c r="H139" s="180"/>
      <c r="I139" s="180"/>
      <c r="J139" s="121"/>
      <c r="K139" s="144" t="str">
        <f t="shared" si="24"/>
        <v/>
      </c>
      <c r="L139" s="144" t="str">
        <f t="shared" si="25"/>
        <v/>
      </c>
      <c r="M139" s="144" t="str">
        <f t="shared" si="26"/>
        <v/>
      </c>
      <c r="N139" s="144" t="str">
        <f t="shared" si="27"/>
        <v/>
      </c>
      <c r="O139" s="356" t="str">
        <f t="shared" si="28"/>
        <v>-</v>
      </c>
      <c r="P139" s="356" t="e">
        <f>'表4.定量盤查'!R139</f>
        <v>#N/A</v>
      </c>
      <c r="Q139" s="357" t="str">
        <f t="shared" si="29"/>
        <v/>
      </c>
      <c r="R139" s="222"/>
    </row>
    <row r="140" spans="1:18" ht="40.5" customHeight="1">
      <c r="A140" s="143" t="str">
        <f>IF('表2.排放源鑑別'!A140&lt;&gt;"",'表2.排放源鑑別'!A140,"")</f>
        <v/>
      </c>
      <c r="B140" s="143" t="str">
        <f>IF('表2.排放源鑑別'!B140&lt;&gt;"",'表2.排放源鑑別'!B140,"")</f>
        <v/>
      </c>
      <c r="C140" s="119" t="str">
        <f>IF('表2.排放源鑑別'!C140&lt;&gt;"",'表2.排放源鑑別'!C140,"")</f>
        <v/>
      </c>
      <c r="D140" s="111" t="str">
        <f>IF('表2.排放源鑑別'!D142&lt;&gt;"",'表2.排放源鑑別'!D142,"")</f>
        <v/>
      </c>
      <c r="E140" s="111" t="str">
        <f>IF('表2.排放源鑑別'!E140&lt;&gt;"",'表2.排放源鑑別'!E140,"")</f>
        <v/>
      </c>
      <c r="F140" s="111" t="str">
        <f>IF('表2.排放源鑑別'!K140&lt;&gt;"",'表2.排放源鑑別'!K140,"")</f>
        <v/>
      </c>
      <c r="G140" s="144"/>
      <c r="H140" s="180"/>
      <c r="I140" s="180"/>
      <c r="J140" s="121"/>
      <c r="K140" s="144" t="str">
        <f t="shared" si="24"/>
        <v/>
      </c>
      <c r="L140" s="144" t="str">
        <f t="shared" si="25"/>
        <v/>
      </c>
      <c r="M140" s="144" t="str">
        <f t="shared" si="26"/>
        <v/>
      </c>
      <c r="N140" s="144" t="str">
        <f t="shared" si="27"/>
        <v/>
      </c>
      <c r="O140" s="356" t="str">
        <f t="shared" si="28"/>
        <v>-</v>
      </c>
      <c r="P140" s="356" t="e">
        <f>'表4.定量盤查'!R140</f>
        <v>#N/A</v>
      </c>
      <c r="Q140" s="357" t="str">
        <f t="shared" si="29"/>
        <v/>
      </c>
      <c r="R140" s="222"/>
    </row>
    <row r="141" spans="1:18" ht="40.5" customHeight="1">
      <c r="A141" s="143" t="str">
        <f>IF('表2.排放源鑑別'!A141&lt;&gt;"",'表2.排放源鑑別'!A141,"")</f>
        <v/>
      </c>
      <c r="B141" s="143" t="str">
        <f>IF('表2.排放源鑑別'!B141&lt;&gt;"",'表2.排放源鑑別'!B141,"")</f>
        <v/>
      </c>
      <c r="C141" s="119" t="str">
        <f>IF('表2.排放源鑑別'!C141&lt;&gt;"",'表2.排放源鑑別'!C141,"")</f>
        <v/>
      </c>
      <c r="D141" s="111" t="str">
        <f>IF('表2.排放源鑑別'!D143&lt;&gt;"",'表2.排放源鑑別'!D143,"")</f>
        <v/>
      </c>
      <c r="E141" s="111" t="str">
        <f>IF('表2.排放源鑑別'!E141&lt;&gt;"",'表2.排放源鑑別'!E141,"")</f>
        <v/>
      </c>
      <c r="F141" s="111" t="str">
        <f>IF('表2.排放源鑑別'!K141&lt;&gt;"",'表2.排放源鑑別'!K141,"")</f>
        <v/>
      </c>
      <c r="G141" s="144"/>
      <c r="H141" s="180"/>
      <c r="I141" s="180"/>
      <c r="J141" s="121"/>
      <c r="K141" s="144" t="str">
        <f t="shared" si="24"/>
        <v/>
      </c>
      <c r="L141" s="144" t="str">
        <f t="shared" si="25"/>
        <v/>
      </c>
      <c r="M141" s="144" t="str">
        <f t="shared" si="26"/>
        <v/>
      </c>
      <c r="N141" s="144" t="str">
        <f t="shared" si="27"/>
        <v/>
      </c>
      <c r="O141" s="356" t="str">
        <f t="shared" si="28"/>
        <v>-</v>
      </c>
      <c r="P141" s="356" t="e">
        <f>'表4.定量盤查'!R141</f>
        <v>#N/A</v>
      </c>
      <c r="Q141" s="357" t="str">
        <f t="shared" si="29"/>
        <v/>
      </c>
      <c r="R141" s="222"/>
    </row>
    <row r="142" spans="1:18" ht="40.5" customHeight="1">
      <c r="A142" s="143" t="str">
        <f>IF('表2.排放源鑑別'!A142&lt;&gt;"",'表2.排放源鑑別'!A142,"")</f>
        <v/>
      </c>
      <c r="B142" s="143" t="str">
        <f>IF('表2.排放源鑑別'!B142&lt;&gt;"",'表2.排放源鑑別'!B142,"")</f>
        <v/>
      </c>
      <c r="C142" s="119" t="str">
        <f>IF('表2.排放源鑑別'!C142&lt;&gt;"",'表2.排放源鑑別'!C142,"")</f>
        <v/>
      </c>
      <c r="D142" s="111" t="str">
        <f>IF('表2.排放源鑑別'!D144&lt;&gt;"",'表2.排放源鑑別'!D144,"")</f>
        <v/>
      </c>
      <c r="E142" s="111" t="str">
        <f>IF('表2.排放源鑑別'!E142&lt;&gt;"",'表2.排放源鑑別'!E142,"")</f>
        <v/>
      </c>
      <c r="F142" s="111" t="str">
        <f>IF('表2.排放源鑑別'!K142&lt;&gt;"",'表2.排放源鑑別'!K142,"")</f>
        <v/>
      </c>
      <c r="G142" s="144"/>
      <c r="H142" s="180"/>
      <c r="I142" s="180"/>
      <c r="J142" s="121"/>
      <c r="K142" s="144" t="str">
        <f t="shared" si="24"/>
        <v/>
      </c>
      <c r="L142" s="144" t="str">
        <f t="shared" si="25"/>
        <v/>
      </c>
      <c r="M142" s="144" t="str">
        <f t="shared" si="26"/>
        <v/>
      </c>
      <c r="N142" s="144" t="str">
        <f t="shared" si="27"/>
        <v/>
      </c>
      <c r="O142" s="356" t="str">
        <f t="shared" si="28"/>
        <v>-</v>
      </c>
      <c r="P142" s="356" t="e">
        <f>'表4.定量盤查'!R142</f>
        <v>#N/A</v>
      </c>
      <c r="Q142" s="357" t="str">
        <f t="shared" si="29"/>
        <v/>
      </c>
      <c r="R142" s="222"/>
    </row>
    <row r="143" spans="1:18" ht="40.5" customHeight="1">
      <c r="A143" s="143" t="str">
        <f>IF('表2.排放源鑑別'!A143&lt;&gt;"",'表2.排放源鑑別'!A143,"")</f>
        <v/>
      </c>
      <c r="B143" s="143" t="str">
        <f>IF('表2.排放源鑑別'!B143&lt;&gt;"",'表2.排放源鑑別'!B143,"")</f>
        <v/>
      </c>
      <c r="C143" s="119" t="str">
        <f>IF('表2.排放源鑑別'!C143&lt;&gt;"",'表2.排放源鑑別'!C143,"")</f>
        <v/>
      </c>
      <c r="D143" s="111" t="str">
        <f>IF('表2.排放源鑑別'!D145&lt;&gt;"",'表2.排放源鑑別'!D145,"")</f>
        <v/>
      </c>
      <c r="E143" s="111" t="str">
        <f>IF('表2.排放源鑑別'!E143&lt;&gt;"",'表2.排放源鑑別'!E143,"")</f>
        <v/>
      </c>
      <c r="F143" s="111" t="str">
        <f>IF('表2.排放源鑑別'!K143&lt;&gt;"",'表2.排放源鑑別'!K143,"")</f>
        <v/>
      </c>
      <c r="G143" s="144"/>
      <c r="H143" s="180"/>
      <c r="I143" s="180"/>
      <c r="J143" s="121"/>
      <c r="K143" s="144" t="str">
        <f t="shared" si="24"/>
        <v/>
      </c>
      <c r="L143" s="144" t="str">
        <f t="shared" si="25"/>
        <v/>
      </c>
      <c r="M143" s="144" t="str">
        <f t="shared" si="26"/>
        <v/>
      </c>
      <c r="N143" s="144" t="str">
        <f t="shared" si="27"/>
        <v/>
      </c>
      <c r="O143" s="356" t="str">
        <f t="shared" si="28"/>
        <v>-</v>
      </c>
      <c r="P143" s="356" t="e">
        <f>'表4.定量盤查'!R143</f>
        <v>#N/A</v>
      </c>
      <c r="Q143" s="357" t="str">
        <f t="shared" si="29"/>
        <v/>
      </c>
      <c r="R143" s="222"/>
    </row>
    <row r="144" spans="1:18" ht="40.5" customHeight="1">
      <c r="A144" s="143" t="str">
        <f>IF('表2.排放源鑑別'!A144&lt;&gt;"",'表2.排放源鑑別'!A144,"")</f>
        <v/>
      </c>
      <c r="B144" s="143" t="str">
        <f>IF('表2.排放源鑑別'!B144&lt;&gt;"",'表2.排放源鑑別'!B144,"")</f>
        <v/>
      </c>
      <c r="C144" s="119" t="str">
        <f>IF('表2.排放源鑑別'!C144&lt;&gt;"",'表2.排放源鑑別'!C144,"")</f>
        <v/>
      </c>
      <c r="D144" s="111" t="str">
        <f>IF('表2.排放源鑑別'!D146&lt;&gt;"",'表2.排放源鑑別'!D146,"")</f>
        <v/>
      </c>
      <c r="E144" s="111" t="str">
        <f>IF('表2.排放源鑑別'!E144&lt;&gt;"",'表2.排放源鑑別'!E144,"")</f>
        <v/>
      </c>
      <c r="F144" s="111" t="str">
        <f>IF('表2.排放源鑑別'!K144&lt;&gt;"",'表2.排放源鑑別'!K144,"")</f>
        <v/>
      </c>
      <c r="G144" s="144"/>
      <c r="H144" s="180"/>
      <c r="I144" s="180"/>
      <c r="J144" s="121"/>
      <c r="K144" s="144" t="str">
        <f t="shared" si="24"/>
        <v/>
      </c>
      <c r="L144" s="144" t="str">
        <f t="shared" si="25"/>
        <v/>
      </c>
      <c r="M144" s="144" t="str">
        <f t="shared" si="26"/>
        <v/>
      </c>
      <c r="N144" s="144" t="str">
        <f t="shared" si="27"/>
        <v/>
      </c>
      <c r="O144" s="356" t="str">
        <f t="shared" si="28"/>
        <v>-</v>
      </c>
      <c r="P144" s="356" t="e">
        <f>'表4.定量盤查'!R144</f>
        <v>#N/A</v>
      </c>
      <c r="Q144" s="357" t="str">
        <f t="shared" si="29"/>
        <v/>
      </c>
      <c r="R144" s="222"/>
    </row>
    <row r="145" spans="1:18" ht="40.5" customHeight="1">
      <c r="A145" s="143" t="str">
        <f>IF('表2.排放源鑑別'!A145&lt;&gt;"",'表2.排放源鑑別'!A145,"")</f>
        <v/>
      </c>
      <c r="B145" s="143" t="str">
        <f>IF('表2.排放源鑑別'!B145&lt;&gt;"",'表2.排放源鑑別'!B145,"")</f>
        <v/>
      </c>
      <c r="C145" s="119" t="str">
        <f>IF('表2.排放源鑑別'!C145&lt;&gt;"",'表2.排放源鑑別'!C145,"")</f>
        <v/>
      </c>
      <c r="D145" s="111" t="str">
        <f>IF('表2.排放源鑑別'!D147&lt;&gt;"",'表2.排放源鑑別'!D147,"")</f>
        <v/>
      </c>
      <c r="E145" s="111" t="str">
        <f>IF('表2.排放源鑑別'!E145&lt;&gt;"",'表2.排放源鑑別'!E145,"")</f>
        <v/>
      </c>
      <c r="F145" s="111" t="str">
        <f>IF('表2.排放源鑑別'!K145&lt;&gt;"",'表2.排放源鑑別'!K145,"")</f>
        <v/>
      </c>
      <c r="G145" s="144"/>
      <c r="H145" s="180"/>
      <c r="I145" s="180"/>
      <c r="J145" s="121"/>
      <c r="K145" s="144" t="str">
        <f t="shared" si="24"/>
        <v/>
      </c>
      <c r="L145" s="144" t="str">
        <f t="shared" si="25"/>
        <v/>
      </c>
      <c r="M145" s="144" t="str">
        <f t="shared" si="26"/>
        <v/>
      </c>
      <c r="N145" s="144" t="str">
        <f t="shared" si="27"/>
        <v/>
      </c>
      <c r="O145" s="356" t="str">
        <f t="shared" si="28"/>
        <v>-</v>
      </c>
      <c r="P145" s="356" t="e">
        <f>'表4.定量盤查'!R145</f>
        <v>#N/A</v>
      </c>
      <c r="Q145" s="357" t="str">
        <f t="shared" si="29"/>
        <v/>
      </c>
      <c r="R145" s="222"/>
    </row>
    <row r="146" spans="1:18" ht="40.5" customHeight="1">
      <c r="A146" s="143" t="str">
        <f>IF('表2.排放源鑑別'!A146&lt;&gt;"",'表2.排放源鑑別'!A146,"")</f>
        <v/>
      </c>
      <c r="B146" s="143" t="str">
        <f>IF('表2.排放源鑑別'!B146&lt;&gt;"",'表2.排放源鑑別'!B146,"")</f>
        <v/>
      </c>
      <c r="C146" s="119" t="str">
        <f>IF('表2.排放源鑑別'!C146&lt;&gt;"",'表2.排放源鑑別'!C146,"")</f>
        <v/>
      </c>
      <c r="D146" s="111" t="str">
        <f>IF('表2.排放源鑑別'!D148&lt;&gt;"",'表2.排放源鑑別'!D148,"")</f>
        <v/>
      </c>
      <c r="E146" s="111" t="str">
        <f>IF('表2.排放源鑑別'!E146&lt;&gt;"",'表2.排放源鑑別'!E146,"")</f>
        <v/>
      </c>
      <c r="F146" s="111" t="str">
        <f>IF('表2.排放源鑑別'!K146&lt;&gt;"",'表2.排放源鑑別'!K146,"")</f>
        <v/>
      </c>
      <c r="G146" s="144"/>
      <c r="H146" s="180"/>
      <c r="I146" s="180"/>
      <c r="J146" s="121"/>
      <c r="K146" s="144" t="str">
        <f t="shared" si="24"/>
        <v/>
      </c>
      <c r="L146" s="144" t="str">
        <f t="shared" si="25"/>
        <v/>
      </c>
      <c r="M146" s="144" t="str">
        <f t="shared" si="26"/>
        <v/>
      </c>
      <c r="N146" s="144" t="str">
        <f t="shared" si="27"/>
        <v/>
      </c>
      <c r="O146" s="356" t="str">
        <f t="shared" si="28"/>
        <v>-</v>
      </c>
      <c r="P146" s="356" t="e">
        <f>'表4.定量盤查'!R146</f>
        <v>#N/A</v>
      </c>
      <c r="Q146" s="357" t="str">
        <f t="shared" si="29"/>
        <v/>
      </c>
      <c r="R146" s="222"/>
    </row>
    <row r="147" spans="1:18" ht="40.5" customHeight="1">
      <c r="A147" s="143" t="str">
        <f>IF('表2.排放源鑑別'!A147&lt;&gt;"",'表2.排放源鑑別'!A147,"")</f>
        <v/>
      </c>
      <c r="B147" s="143" t="str">
        <f>IF('表2.排放源鑑別'!B147&lt;&gt;"",'表2.排放源鑑別'!B147,"")</f>
        <v/>
      </c>
      <c r="C147" s="119" t="str">
        <f>IF('表2.排放源鑑別'!C147&lt;&gt;"",'表2.排放源鑑別'!C147,"")</f>
        <v/>
      </c>
      <c r="D147" s="111" t="str">
        <f>IF('表2.排放源鑑別'!D149&lt;&gt;"",'表2.排放源鑑別'!D149,"")</f>
        <v/>
      </c>
      <c r="E147" s="111" t="str">
        <f>IF('表2.排放源鑑別'!E147&lt;&gt;"",'表2.排放源鑑別'!E147,"")</f>
        <v/>
      </c>
      <c r="F147" s="111" t="str">
        <f>IF('表2.排放源鑑別'!K147&lt;&gt;"",'表2.排放源鑑別'!K147,"")</f>
        <v/>
      </c>
      <c r="G147" s="144"/>
      <c r="H147" s="180"/>
      <c r="I147" s="180"/>
      <c r="J147" s="121"/>
      <c r="K147" s="144" t="str">
        <f t="shared" si="24"/>
        <v/>
      </c>
      <c r="L147" s="144" t="str">
        <f t="shared" si="25"/>
        <v/>
      </c>
      <c r="M147" s="144" t="str">
        <f t="shared" si="26"/>
        <v/>
      </c>
      <c r="N147" s="144" t="str">
        <f t="shared" si="27"/>
        <v/>
      </c>
      <c r="O147" s="356" t="str">
        <f t="shared" si="28"/>
        <v>-</v>
      </c>
      <c r="P147" s="356" t="e">
        <f>'表4.定量盤查'!R147</f>
        <v>#N/A</v>
      </c>
      <c r="Q147" s="357" t="str">
        <f t="shared" si="29"/>
        <v/>
      </c>
      <c r="R147" s="222"/>
    </row>
    <row r="148" spans="1:18" ht="40.5" customHeight="1">
      <c r="A148" s="143" t="str">
        <f>IF('表2.排放源鑑別'!A148&lt;&gt;"",'表2.排放源鑑別'!A148,"")</f>
        <v/>
      </c>
      <c r="B148" s="143" t="str">
        <f>IF('表2.排放源鑑別'!B148&lt;&gt;"",'表2.排放源鑑別'!B148,"")</f>
        <v/>
      </c>
      <c r="C148" s="119" t="str">
        <f>IF('表2.排放源鑑別'!C148&lt;&gt;"",'表2.排放源鑑別'!C148,"")</f>
        <v/>
      </c>
      <c r="D148" s="111" t="str">
        <f>IF('表2.排放源鑑別'!D150&lt;&gt;"",'表2.排放源鑑別'!D150,"")</f>
        <v/>
      </c>
      <c r="E148" s="111" t="str">
        <f>IF('表2.排放源鑑別'!E148&lt;&gt;"",'表2.排放源鑑別'!E148,"")</f>
        <v/>
      </c>
      <c r="F148" s="111" t="str">
        <f>IF('表2.排放源鑑別'!K148&lt;&gt;"",'表2.排放源鑑別'!K148,"")</f>
        <v/>
      </c>
      <c r="G148" s="144"/>
      <c r="H148" s="180"/>
      <c r="I148" s="180"/>
      <c r="J148" s="121"/>
      <c r="K148" s="144" t="str">
        <f t="shared" si="24"/>
        <v/>
      </c>
      <c r="L148" s="144" t="str">
        <f t="shared" si="25"/>
        <v/>
      </c>
      <c r="M148" s="144" t="str">
        <f t="shared" si="26"/>
        <v/>
      </c>
      <c r="N148" s="144" t="str">
        <f t="shared" si="27"/>
        <v/>
      </c>
      <c r="O148" s="356" t="str">
        <f t="shared" si="28"/>
        <v>-</v>
      </c>
      <c r="P148" s="356" t="e">
        <f>'表4.定量盤查'!R148</f>
        <v>#N/A</v>
      </c>
      <c r="Q148" s="357" t="str">
        <f t="shared" si="29"/>
        <v/>
      </c>
      <c r="R148" s="222"/>
    </row>
    <row r="149" spans="1:18" ht="40.5" customHeight="1">
      <c r="A149" s="143" t="str">
        <f>IF('表2.排放源鑑別'!A149&lt;&gt;"",'表2.排放源鑑別'!A149,"")</f>
        <v/>
      </c>
      <c r="B149" s="143" t="str">
        <f>IF('表2.排放源鑑別'!B149&lt;&gt;"",'表2.排放源鑑別'!B149,"")</f>
        <v/>
      </c>
      <c r="C149" s="119" t="str">
        <f>IF('表2.排放源鑑別'!C149&lt;&gt;"",'表2.排放源鑑別'!C149,"")</f>
        <v/>
      </c>
      <c r="D149" s="111" t="str">
        <f>IF('表2.排放源鑑別'!D151&lt;&gt;"",'表2.排放源鑑別'!D151,"")</f>
        <v/>
      </c>
      <c r="E149" s="111" t="str">
        <f>IF('表2.排放源鑑別'!E149&lt;&gt;"",'表2.排放源鑑別'!E149,"")</f>
        <v/>
      </c>
      <c r="F149" s="111" t="str">
        <f>IF('表2.排放源鑑別'!K149&lt;&gt;"",'表2.排放源鑑別'!K149,"")</f>
        <v/>
      </c>
      <c r="G149" s="144"/>
      <c r="H149" s="180"/>
      <c r="I149" s="180"/>
      <c r="J149" s="121"/>
      <c r="K149" s="144" t="str">
        <f t="shared" si="24"/>
        <v/>
      </c>
      <c r="L149" s="144" t="str">
        <f t="shared" si="25"/>
        <v/>
      </c>
      <c r="M149" s="144" t="str">
        <f t="shared" si="26"/>
        <v/>
      </c>
      <c r="N149" s="144" t="str">
        <f t="shared" si="27"/>
        <v/>
      </c>
      <c r="O149" s="356" t="str">
        <f t="shared" si="28"/>
        <v>-</v>
      </c>
      <c r="P149" s="356" t="e">
        <f>'表4.定量盤查'!R149</f>
        <v>#N/A</v>
      </c>
      <c r="Q149" s="357" t="str">
        <f t="shared" si="29"/>
        <v/>
      </c>
      <c r="R149" s="222"/>
    </row>
    <row r="150" spans="1:18" ht="40.5" customHeight="1">
      <c r="A150" s="143" t="str">
        <f>IF('表2.排放源鑑別'!A150&lt;&gt;"",'表2.排放源鑑別'!A150,"")</f>
        <v/>
      </c>
      <c r="B150" s="143" t="str">
        <f>IF('表2.排放源鑑別'!B150&lt;&gt;"",'表2.排放源鑑別'!B150,"")</f>
        <v/>
      </c>
      <c r="C150" s="119" t="str">
        <f>IF('表2.排放源鑑別'!C150&lt;&gt;"",'表2.排放源鑑別'!C150,"")</f>
        <v/>
      </c>
      <c r="D150" s="111" t="str">
        <f>IF('表2.排放源鑑別'!D152&lt;&gt;"",'表2.排放源鑑別'!D152,"")</f>
        <v/>
      </c>
      <c r="E150" s="111" t="str">
        <f>IF('表2.排放源鑑別'!E150&lt;&gt;"",'表2.排放源鑑別'!E150,"")</f>
        <v/>
      </c>
      <c r="F150" s="111" t="str">
        <f>IF('表2.排放源鑑別'!K150&lt;&gt;"",'表2.排放源鑑別'!K150,"")</f>
        <v/>
      </c>
      <c r="G150" s="144"/>
      <c r="H150" s="180"/>
      <c r="I150" s="180"/>
      <c r="J150" s="121"/>
      <c r="K150" s="144" t="str">
        <f t="shared" si="24"/>
        <v/>
      </c>
      <c r="L150" s="144" t="str">
        <f t="shared" si="25"/>
        <v/>
      </c>
      <c r="M150" s="144" t="str">
        <f t="shared" si="26"/>
        <v/>
      </c>
      <c r="N150" s="144" t="str">
        <f t="shared" si="27"/>
        <v/>
      </c>
      <c r="O150" s="356" t="str">
        <f t="shared" si="28"/>
        <v>-</v>
      </c>
      <c r="P150" s="356" t="e">
        <f>'表4.定量盤查'!R150</f>
        <v>#N/A</v>
      </c>
      <c r="Q150" s="357" t="str">
        <f t="shared" si="29"/>
        <v/>
      </c>
      <c r="R150" s="222"/>
    </row>
    <row r="151" spans="1:18" ht="40.5" customHeight="1">
      <c r="A151" s="143" t="str">
        <f>IF('表2.排放源鑑別'!A151&lt;&gt;"",'表2.排放源鑑別'!A151,"")</f>
        <v/>
      </c>
      <c r="B151" s="143" t="str">
        <f>IF('表2.排放源鑑別'!B151&lt;&gt;"",'表2.排放源鑑別'!B151,"")</f>
        <v/>
      </c>
      <c r="C151" s="119" t="str">
        <f>IF('表2.排放源鑑別'!C151&lt;&gt;"",'表2.排放源鑑別'!C151,"")</f>
        <v/>
      </c>
      <c r="D151" s="111" t="str">
        <f>IF('表2.排放源鑑別'!D153&lt;&gt;"",'表2.排放源鑑別'!D153,"")</f>
        <v/>
      </c>
      <c r="E151" s="111" t="str">
        <f>IF('表2.排放源鑑別'!E151&lt;&gt;"",'表2.排放源鑑別'!E151,"")</f>
        <v/>
      </c>
      <c r="F151" s="111" t="str">
        <f>IF('表2.排放源鑑別'!K151&lt;&gt;"",'表2.排放源鑑別'!K151,"")</f>
        <v/>
      </c>
      <c r="G151" s="144"/>
      <c r="H151" s="180"/>
      <c r="I151" s="180"/>
      <c r="J151" s="121"/>
      <c r="K151" s="144" t="str">
        <f t="shared" si="24"/>
        <v/>
      </c>
      <c r="L151" s="144" t="str">
        <f t="shared" si="25"/>
        <v/>
      </c>
      <c r="M151" s="144" t="str">
        <f t="shared" si="26"/>
        <v/>
      </c>
      <c r="N151" s="144" t="str">
        <f t="shared" si="27"/>
        <v/>
      </c>
      <c r="O151" s="356" t="str">
        <f t="shared" si="28"/>
        <v>-</v>
      </c>
      <c r="P151" s="356" t="e">
        <f>'表4.定量盤查'!R151</f>
        <v>#N/A</v>
      </c>
      <c r="Q151" s="357" t="str">
        <f t="shared" si="29"/>
        <v/>
      </c>
      <c r="R151" s="222"/>
    </row>
    <row r="152" spans="1:18" ht="40.5" customHeight="1">
      <c r="A152" s="143" t="str">
        <f>IF('表2.排放源鑑別'!A152&lt;&gt;"",'表2.排放源鑑別'!A152,"")</f>
        <v/>
      </c>
      <c r="B152" s="143" t="str">
        <f>IF('表2.排放源鑑別'!B152&lt;&gt;"",'表2.排放源鑑別'!B152,"")</f>
        <v/>
      </c>
      <c r="C152" s="119" t="str">
        <f>IF('表2.排放源鑑別'!C152&lt;&gt;"",'表2.排放源鑑別'!C152,"")</f>
        <v/>
      </c>
      <c r="D152" s="111" t="str">
        <f>IF('表2.排放源鑑別'!D154&lt;&gt;"",'表2.排放源鑑別'!D154,"")</f>
        <v/>
      </c>
      <c r="E152" s="111" t="str">
        <f>IF('表2.排放源鑑別'!E152&lt;&gt;"",'表2.排放源鑑別'!E152,"")</f>
        <v/>
      </c>
      <c r="F152" s="111" t="str">
        <f>IF('表2.排放源鑑別'!K152&lt;&gt;"",'表2.排放源鑑別'!K152,"")</f>
        <v/>
      </c>
      <c r="G152" s="144"/>
      <c r="H152" s="180"/>
      <c r="I152" s="180"/>
      <c r="J152" s="121"/>
      <c r="K152" s="144" t="str">
        <f t="shared" si="24"/>
        <v/>
      </c>
      <c r="L152" s="144" t="str">
        <f t="shared" si="25"/>
        <v/>
      </c>
      <c r="M152" s="144" t="str">
        <f t="shared" si="26"/>
        <v/>
      </c>
      <c r="N152" s="144" t="str">
        <f t="shared" si="27"/>
        <v/>
      </c>
      <c r="O152" s="356" t="str">
        <f t="shared" si="28"/>
        <v>-</v>
      </c>
      <c r="P152" s="356" t="e">
        <f>'表4.定量盤查'!R152</f>
        <v>#N/A</v>
      </c>
      <c r="Q152" s="357" t="str">
        <f t="shared" si="29"/>
        <v/>
      </c>
      <c r="R152" s="222"/>
    </row>
    <row r="153" spans="1:18" ht="40.5" customHeight="1">
      <c r="A153" s="143" t="str">
        <f>IF('表2.排放源鑑別'!A153&lt;&gt;"",'表2.排放源鑑別'!A153,"")</f>
        <v/>
      </c>
      <c r="B153" s="143" t="str">
        <f>IF('表2.排放源鑑別'!B153&lt;&gt;"",'表2.排放源鑑別'!B153,"")</f>
        <v/>
      </c>
      <c r="C153" s="119" t="str">
        <f>IF('表2.排放源鑑別'!C153&lt;&gt;"",'表2.排放源鑑別'!C153,"")</f>
        <v/>
      </c>
      <c r="D153" s="111" t="str">
        <f>IF('表2.排放源鑑別'!D155&lt;&gt;"",'表2.排放源鑑別'!D155,"")</f>
        <v/>
      </c>
      <c r="E153" s="111" t="str">
        <f>IF('表2.排放源鑑別'!E153&lt;&gt;"",'表2.排放源鑑別'!E153,"")</f>
        <v/>
      </c>
      <c r="F153" s="111" t="str">
        <f>IF('表2.排放源鑑別'!K153&lt;&gt;"",'表2.排放源鑑別'!K153,"")</f>
        <v/>
      </c>
      <c r="G153" s="144"/>
      <c r="H153" s="180"/>
      <c r="I153" s="180"/>
      <c r="J153" s="121"/>
      <c r="K153" s="144" t="str">
        <f t="shared" si="24"/>
        <v/>
      </c>
      <c r="L153" s="144" t="str">
        <f t="shared" si="25"/>
        <v/>
      </c>
      <c r="M153" s="144" t="str">
        <f t="shared" si="26"/>
        <v/>
      </c>
      <c r="N153" s="144" t="str">
        <f t="shared" si="27"/>
        <v/>
      </c>
      <c r="O153" s="356" t="str">
        <f t="shared" si="28"/>
        <v>-</v>
      </c>
      <c r="P153" s="356" t="e">
        <f>'表4.定量盤查'!R153</f>
        <v>#N/A</v>
      </c>
      <c r="Q153" s="357" t="str">
        <f t="shared" si="29"/>
        <v/>
      </c>
      <c r="R153" s="222"/>
    </row>
    <row r="154" spans="1:18" ht="40.5" customHeight="1">
      <c r="A154" s="143" t="str">
        <f>IF('表2.排放源鑑別'!A154&lt;&gt;"",'表2.排放源鑑別'!A154,"")</f>
        <v/>
      </c>
      <c r="B154" s="143" t="str">
        <f>IF('表2.排放源鑑別'!B154&lt;&gt;"",'表2.排放源鑑別'!B154,"")</f>
        <v/>
      </c>
      <c r="C154" s="119" t="str">
        <f>IF('表2.排放源鑑別'!C154&lt;&gt;"",'表2.排放源鑑別'!C154,"")</f>
        <v/>
      </c>
      <c r="D154" s="111" t="str">
        <f>IF('表2.排放源鑑別'!D156&lt;&gt;"",'表2.排放源鑑別'!D156,"")</f>
        <v/>
      </c>
      <c r="E154" s="111" t="str">
        <f>IF('表2.排放源鑑別'!E154&lt;&gt;"",'表2.排放源鑑別'!E154,"")</f>
        <v/>
      </c>
      <c r="F154" s="111" t="str">
        <f>IF('表2.排放源鑑別'!K154&lt;&gt;"",'表2.排放源鑑別'!K154,"")</f>
        <v/>
      </c>
      <c r="G154" s="144"/>
      <c r="H154" s="180"/>
      <c r="I154" s="180"/>
      <c r="J154" s="121"/>
      <c r="K154" s="144" t="str">
        <f t="shared" si="24"/>
        <v/>
      </c>
      <c r="L154" s="144" t="str">
        <f t="shared" si="25"/>
        <v/>
      </c>
      <c r="M154" s="144" t="str">
        <f t="shared" si="26"/>
        <v/>
      </c>
      <c r="N154" s="144" t="str">
        <f t="shared" si="27"/>
        <v/>
      </c>
      <c r="O154" s="356" t="str">
        <f t="shared" si="28"/>
        <v>-</v>
      </c>
      <c r="P154" s="356" t="e">
        <f>'表4.定量盤查'!R154</f>
        <v>#N/A</v>
      </c>
      <c r="Q154" s="357" t="str">
        <f t="shared" si="29"/>
        <v/>
      </c>
      <c r="R154" s="222"/>
    </row>
    <row r="155" spans="1:18" ht="40.5" customHeight="1">
      <c r="A155" s="143" t="str">
        <f>IF('表2.排放源鑑別'!A155&lt;&gt;"",'表2.排放源鑑別'!A155,"")</f>
        <v/>
      </c>
      <c r="B155" s="143" t="str">
        <f>IF('表2.排放源鑑別'!B155&lt;&gt;"",'表2.排放源鑑別'!B155,"")</f>
        <v/>
      </c>
      <c r="C155" s="119" t="str">
        <f>IF('表2.排放源鑑別'!C155&lt;&gt;"",'表2.排放源鑑別'!C155,"")</f>
        <v/>
      </c>
      <c r="D155" s="111" t="str">
        <f>IF('表2.排放源鑑別'!D157&lt;&gt;"",'表2.排放源鑑別'!D157,"")</f>
        <v/>
      </c>
      <c r="E155" s="111" t="str">
        <f>IF('表2.排放源鑑別'!E155&lt;&gt;"",'表2.排放源鑑別'!E155,"")</f>
        <v/>
      </c>
      <c r="F155" s="111" t="str">
        <f>IF('表2.排放源鑑別'!K155&lt;&gt;"",'表2.排放源鑑別'!K155,"")</f>
        <v/>
      </c>
      <c r="G155" s="144"/>
      <c r="H155" s="180"/>
      <c r="I155" s="180"/>
      <c r="J155" s="121"/>
      <c r="K155" s="144" t="str">
        <f t="shared" si="24"/>
        <v/>
      </c>
      <c r="L155" s="144" t="str">
        <f t="shared" si="25"/>
        <v/>
      </c>
      <c r="M155" s="144" t="str">
        <f t="shared" si="26"/>
        <v/>
      </c>
      <c r="N155" s="144" t="str">
        <f t="shared" si="27"/>
        <v/>
      </c>
      <c r="O155" s="356" t="str">
        <f t="shared" si="28"/>
        <v>-</v>
      </c>
      <c r="P155" s="356" t="e">
        <f>'表4.定量盤查'!R155</f>
        <v>#N/A</v>
      </c>
      <c r="Q155" s="357" t="str">
        <f t="shared" si="29"/>
        <v/>
      </c>
      <c r="R155" s="222"/>
    </row>
    <row r="156" spans="1:18" ht="40.5" customHeight="1">
      <c r="A156" s="143" t="str">
        <f>IF('表2.排放源鑑別'!A156&lt;&gt;"",'表2.排放源鑑別'!A156,"")</f>
        <v/>
      </c>
      <c r="B156" s="143" t="str">
        <f>IF('表2.排放源鑑別'!B156&lt;&gt;"",'表2.排放源鑑別'!B156,"")</f>
        <v/>
      </c>
      <c r="C156" s="119" t="str">
        <f>IF('表2.排放源鑑別'!C156&lt;&gt;"",'表2.排放源鑑別'!C156,"")</f>
        <v/>
      </c>
      <c r="D156" s="111" t="str">
        <f>IF('表2.排放源鑑別'!D158&lt;&gt;"",'表2.排放源鑑別'!D158,"")</f>
        <v/>
      </c>
      <c r="E156" s="111" t="str">
        <f>IF('表2.排放源鑑別'!E156&lt;&gt;"",'表2.排放源鑑別'!E156,"")</f>
        <v/>
      </c>
      <c r="F156" s="111" t="str">
        <f>IF('表2.排放源鑑別'!K156&lt;&gt;"",'表2.排放源鑑別'!K156,"")</f>
        <v/>
      </c>
      <c r="G156" s="144"/>
      <c r="H156" s="180"/>
      <c r="I156" s="180"/>
      <c r="J156" s="121"/>
      <c r="K156" s="144" t="str">
        <f t="shared" si="24"/>
        <v/>
      </c>
      <c r="L156" s="144" t="str">
        <f t="shared" si="25"/>
        <v/>
      </c>
      <c r="M156" s="144" t="str">
        <f t="shared" si="26"/>
        <v/>
      </c>
      <c r="N156" s="144" t="str">
        <f t="shared" si="27"/>
        <v/>
      </c>
      <c r="O156" s="356" t="str">
        <f t="shared" si="28"/>
        <v>-</v>
      </c>
      <c r="P156" s="356" t="e">
        <f>'表4.定量盤查'!R156</f>
        <v>#N/A</v>
      </c>
      <c r="Q156" s="357" t="str">
        <f t="shared" si="29"/>
        <v/>
      </c>
      <c r="R156" s="222"/>
    </row>
    <row r="157" spans="1:18" ht="40.5" customHeight="1">
      <c r="A157" s="143" t="str">
        <f>IF('表2.排放源鑑別'!A157&lt;&gt;"",'表2.排放源鑑別'!A157,"")</f>
        <v/>
      </c>
      <c r="B157" s="143" t="str">
        <f>IF('表2.排放源鑑別'!B157&lt;&gt;"",'表2.排放源鑑別'!B157,"")</f>
        <v/>
      </c>
      <c r="C157" s="119" t="str">
        <f>IF('表2.排放源鑑別'!C157&lt;&gt;"",'表2.排放源鑑別'!C157,"")</f>
        <v/>
      </c>
      <c r="D157" s="111" t="str">
        <f>IF('表2.排放源鑑別'!D159&lt;&gt;"",'表2.排放源鑑別'!D159,"")</f>
        <v/>
      </c>
      <c r="E157" s="111" t="str">
        <f>IF('表2.排放源鑑別'!E157&lt;&gt;"",'表2.排放源鑑別'!E157,"")</f>
        <v/>
      </c>
      <c r="F157" s="111" t="str">
        <f>IF('表2.排放源鑑別'!K157&lt;&gt;"",'表2.排放源鑑別'!K157,"")</f>
        <v/>
      </c>
      <c r="G157" s="144"/>
      <c r="H157" s="180"/>
      <c r="I157" s="180"/>
      <c r="J157" s="121"/>
      <c r="K157" s="144" t="str">
        <f t="shared" si="24"/>
        <v/>
      </c>
      <c r="L157" s="144" t="str">
        <f t="shared" si="25"/>
        <v/>
      </c>
      <c r="M157" s="144" t="str">
        <f t="shared" si="26"/>
        <v/>
      </c>
      <c r="N157" s="144" t="str">
        <f t="shared" si="27"/>
        <v/>
      </c>
      <c r="O157" s="356" t="str">
        <f t="shared" si="28"/>
        <v>-</v>
      </c>
      <c r="P157" s="356" t="e">
        <f>'表4.定量盤查'!R157</f>
        <v>#N/A</v>
      </c>
      <c r="Q157" s="357" t="str">
        <f t="shared" si="29"/>
        <v/>
      </c>
      <c r="R157" s="222"/>
    </row>
    <row r="158" spans="1:18" ht="40.5" customHeight="1">
      <c r="A158" s="143" t="str">
        <f>IF('表2.排放源鑑別'!A158&lt;&gt;"",'表2.排放源鑑別'!A158,"")</f>
        <v/>
      </c>
      <c r="B158" s="143" t="str">
        <f>IF('表2.排放源鑑別'!B158&lt;&gt;"",'表2.排放源鑑別'!B158,"")</f>
        <v/>
      </c>
      <c r="C158" s="119" t="str">
        <f>IF('表2.排放源鑑別'!C158&lt;&gt;"",'表2.排放源鑑別'!C158,"")</f>
        <v/>
      </c>
      <c r="D158" s="111" t="str">
        <f>IF('表2.排放源鑑別'!D160&lt;&gt;"",'表2.排放源鑑別'!D160,"")</f>
        <v/>
      </c>
      <c r="E158" s="111" t="str">
        <f>IF('表2.排放源鑑別'!E158&lt;&gt;"",'表2.排放源鑑別'!E158,"")</f>
        <v/>
      </c>
      <c r="F158" s="111" t="str">
        <f>IF('表2.排放源鑑別'!K158&lt;&gt;"",'表2.排放源鑑別'!K158,"")</f>
        <v/>
      </c>
      <c r="G158" s="144"/>
      <c r="H158" s="180"/>
      <c r="I158" s="180"/>
      <c r="J158" s="121"/>
      <c r="K158" s="144" t="str">
        <f t="shared" si="24"/>
        <v/>
      </c>
      <c r="L158" s="144" t="str">
        <f t="shared" si="25"/>
        <v/>
      </c>
      <c r="M158" s="144" t="str">
        <f t="shared" si="26"/>
        <v/>
      </c>
      <c r="N158" s="144" t="str">
        <f t="shared" si="27"/>
        <v/>
      </c>
      <c r="O158" s="356" t="str">
        <f t="shared" si="28"/>
        <v>-</v>
      </c>
      <c r="P158" s="356" t="e">
        <f>'表4.定量盤查'!R158</f>
        <v>#N/A</v>
      </c>
      <c r="Q158" s="357" t="str">
        <f t="shared" si="29"/>
        <v/>
      </c>
      <c r="R158" s="222"/>
    </row>
    <row r="159" spans="1:18" ht="40.5" customHeight="1">
      <c r="A159" s="143" t="str">
        <f>IF('表2.排放源鑑別'!A159&lt;&gt;"",'表2.排放源鑑別'!A159,"")</f>
        <v/>
      </c>
      <c r="B159" s="143" t="str">
        <f>IF('表2.排放源鑑別'!B159&lt;&gt;"",'表2.排放源鑑別'!B159,"")</f>
        <v/>
      </c>
      <c r="C159" s="119" t="str">
        <f>IF('表2.排放源鑑別'!C159&lt;&gt;"",'表2.排放源鑑別'!C159,"")</f>
        <v/>
      </c>
      <c r="D159" s="111" t="str">
        <f>IF('表2.排放源鑑別'!D161&lt;&gt;"",'表2.排放源鑑別'!D161,"")</f>
        <v/>
      </c>
      <c r="E159" s="111" t="str">
        <f>IF('表2.排放源鑑別'!E159&lt;&gt;"",'表2.排放源鑑別'!E159,"")</f>
        <v/>
      </c>
      <c r="F159" s="111" t="str">
        <f>IF('表2.排放源鑑別'!K159&lt;&gt;"",'表2.排放源鑑別'!K159,"")</f>
        <v/>
      </c>
      <c r="G159" s="144"/>
      <c r="H159" s="180"/>
      <c r="I159" s="180"/>
      <c r="J159" s="121"/>
      <c r="K159" s="144" t="str">
        <f t="shared" si="24"/>
        <v/>
      </c>
      <c r="L159" s="144" t="str">
        <f t="shared" si="25"/>
        <v/>
      </c>
      <c r="M159" s="144" t="str">
        <f t="shared" si="26"/>
        <v/>
      </c>
      <c r="N159" s="144" t="str">
        <f t="shared" si="27"/>
        <v/>
      </c>
      <c r="O159" s="356" t="str">
        <f t="shared" si="28"/>
        <v>-</v>
      </c>
      <c r="P159" s="356" t="e">
        <f>'表4.定量盤查'!R159</f>
        <v>#N/A</v>
      </c>
      <c r="Q159" s="357" t="str">
        <f t="shared" si="29"/>
        <v/>
      </c>
      <c r="R159" s="222"/>
    </row>
    <row r="160" spans="1:18" ht="40.5" customHeight="1">
      <c r="A160" s="143" t="str">
        <f>IF('表2.排放源鑑別'!A160&lt;&gt;"",'表2.排放源鑑別'!A160,"")</f>
        <v/>
      </c>
      <c r="B160" s="143" t="str">
        <f>IF('表2.排放源鑑別'!B160&lt;&gt;"",'表2.排放源鑑別'!B160,"")</f>
        <v/>
      </c>
      <c r="C160" s="119" t="str">
        <f>IF('表2.排放源鑑別'!C160&lt;&gt;"",'表2.排放源鑑別'!C160,"")</f>
        <v/>
      </c>
      <c r="D160" s="111" t="str">
        <f>IF('表2.排放源鑑別'!D162&lt;&gt;"",'表2.排放源鑑別'!D162,"")</f>
        <v/>
      </c>
      <c r="E160" s="111" t="str">
        <f>IF('表2.排放源鑑別'!E160&lt;&gt;"",'表2.排放源鑑別'!E160,"")</f>
        <v/>
      </c>
      <c r="F160" s="111" t="str">
        <f>IF('表2.排放源鑑別'!K160&lt;&gt;"",'表2.排放源鑑別'!K160,"")</f>
        <v/>
      </c>
      <c r="G160" s="144"/>
      <c r="H160" s="180"/>
      <c r="I160" s="180"/>
      <c r="J160" s="121"/>
      <c r="K160" s="144" t="str">
        <f t="shared" si="24"/>
        <v/>
      </c>
      <c r="L160" s="144" t="str">
        <f t="shared" si="25"/>
        <v/>
      </c>
      <c r="M160" s="144" t="str">
        <f t="shared" si="26"/>
        <v/>
      </c>
      <c r="N160" s="144" t="str">
        <f t="shared" si="27"/>
        <v/>
      </c>
      <c r="O160" s="356" t="str">
        <f t="shared" si="28"/>
        <v>-</v>
      </c>
      <c r="P160" s="356" t="e">
        <f>'表4.定量盤查'!R160</f>
        <v>#N/A</v>
      </c>
      <c r="Q160" s="357" t="str">
        <f t="shared" si="29"/>
        <v/>
      </c>
      <c r="R160" s="222"/>
    </row>
    <row r="161" spans="1:18" ht="40.5" customHeight="1">
      <c r="A161" s="143" t="str">
        <f>IF('表2.排放源鑑別'!A161&lt;&gt;"",'表2.排放源鑑別'!A161,"")</f>
        <v/>
      </c>
      <c r="B161" s="143" t="str">
        <f>IF('表2.排放源鑑別'!B161&lt;&gt;"",'表2.排放源鑑別'!B161,"")</f>
        <v/>
      </c>
      <c r="C161" s="119" t="str">
        <f>IF('表2.排放源鑑別'!C161&lt;&gt;"",'表2.排放源鑑別'!C161,"")</f>
        <v/>
      </c>
      <c r="D161" s="111" t="str">
        <f>IF('表2.排放源鑑別'!D163&lt;&gt;"",'表2.排放源鑑別'!D163,"")</f>
        <v/>
      </c>
      <c r="E161" s="111" t="str">
        <f>IF('表2.排放源鑑別'!E161&lt;&gt;"",'表2.排放源鑑別'!E161,"")</f>
        <v/>
      </c>
      <c r="F161" s="111" t="str">
        <f>IF('表2.排放源鑑別'!K161&lt;&gt;"",'表2.排放源鑑別'!K161,"")</f>
        <v/>
      </c>
      <c r="G161" s="144"/>
      <c r="H161" s="180"/>
      <c r="I161" s="180"/>
      <c r="J161" s="121"/>
      <c r="K161" s="144" t="str">
        <f t="shared" si="24"/>
        <v/>
      </c>
      <c r="L161" s="144" t="str">
        <f t="shared" si="25"/>
        <v/>
      </c>
      <c r="M161" s="144" t="str">
        <f t="shared" si="26"/>
        <v/>
      </c>
      <c r="N161" s="144" t="str">
        <f t="shared" si="27"/>
        <v/>
      </c>
      <c r="O161" s="356" t="str">
        <f t="shared" si="28"/>
        <v>-</v>
      </c>
      <c r="P161" s="356" t="e">
        <f>'表4.定量盤查'!R161</f>
        <v>#N/A</v>
      </c>
      <c r="Q161" s="357" t="str">
        <f t="shared" si="29"/>
        <v/>
      </c>
      <c r="R161" s="222"/>
    </row>
    <row r="162" spans="1:18" ht="40.5" customHeight="1">
      <c r="A162" s="143" t="str">
        <f>IF('表2.排放源鑑別'!A162&lt;&gt;"",'表2.排放源鑑別'!A162,"")</f>
        <v/>
      </c>
      <c r="B162" s="143" t="str">
        <f>IF('表2.排放源鑑別'!B162&lt;&gt;"",'表2.排放源鑑別'!B162,"")</f>
        <v/>
      </c>
      <c r="C162" s="119" t="str">
        <f>IF('表2.排放源鑑別'!C162&lt;&gt;"",'表2.排放源鑑別'!C162,"")</f>
        <v/>
      </c>
      <c r="D162" s="111" t="str">
        <f>IF('表2.排放源鑑別'!D164&lt;&gt;"",'表2.排放源鑑別'!D164,"")</f>
        <v/>
      </c>
      <c r="E162" s="111" t="str">
        <f>IF('表2.排放源鑑別'!E162&lt;&gt;"",'表2.排放源鑑別'!E162,"")</f>
        <v/>
      </c>
      <c r="F162" s="111" t="str">
        <f>IF('表2.排放源鑑別'!K162&lt;&gt;"",'表2.排放源鑑別'!K162,"")</f>
        <v/>
      </c>
      <c r="G162" s="144"/>
      <c r="H162" s="180"/>
      <c r="I162" s="180"/>
      <c r="J162" s="121"/>
      <c r="K162" s="144" t="str">
        <f t="shared" si="24"/>
        <v/>
      </c>
      <c r="L162" s="144" t="str">
        <f t="shared" si="25"/>
        <v/>
      </c>
      <c r="M162" s="144" t="str">
        <f t="shared" si="26"/>
        <v/>
      </c>
      <c r="N162" s="144" t="str">
        <f t="shared" si="27"/>
        <v/>
      </c>
      <c r="O162" s="356" t="str">
        <f t="shared" si="28"/>
        <v>-</v>
      </c>
      <c r="P162" s="356" t="e">
        <f>'表4.定量盤查'!R162</f>
        <v>#N/A</v>
      </c>
      <c r="Q162" s="357" t="str">
        <f t="shared" si="29"/>
        <v/>
      </c>
      <c r="R162" s="222"/>
    </row>
    <row r="163" spans="1:18" ht="40.5" customHeight="1">
      <c r="A163" s="143" t="str">
        <f>IF('表2.排放源鑑別'!A163&lt;&gt;"",'表2.排放源鑑別'!A163,"")</f>
        <v/>
      </c>
      <c r="B163" s="143" t="str">
        <f>IF('表2.排放源鑑別'!B163&lt;&gt;"",'表2.排放源鑑別'!B163,"")</f>
        <v/>
      </c>
      <c r="C163" s="119" t="str">
        <f>IF('表2.排放源鑑別'!C163&lt;&gt;"",'表2.排放源鑑別'!C163,"")</f>
        <v/>
      </c>
      <c r="D163" s="111" t="str">
        <f>IF('表2.排放源鑑別'!D165&lt;&gt;"",'表2.排放源鑑別'!D165,"")</f>
        <v/>
      </c>
      <c r="E163" s="111" t="str">
        <f>IF('表2.排放源鑑別'!E163&lt;&gt;"",'表2.排放源鑑別'!E163,"")</f>
        <v/>
      </c>
      <c r="F163" s="111" t="str">
        <f>IF('表2.排放源鑑別'!K163&lt;&gt;"",'表2.排放源鑑別'!K163,"")</f>
        <v/>
      </c>
      <c r="G163" s="144"/>
      <c r="H163" s="180"/>
      <c r="I163" s="180"/>
      <c r="J163" s="121"/>
      <c r="K163" s="144" t="str">
        <f t="shared" si="24"/>
        <v/>
      </c>
      <c r="L163" s="144" t="str">
        <f t="shared" si="25"/>
        <v/>
      </c>
      <c r="M163" s="144" t="str">
        <f t="shared" si="26"/>
        <v/>
      </c>
      <c r="N163" s="144" t="str">
        <f t="shared" si="27"/>
        <v/>
      </c>
      <c r="O163" s="356" t="str">
        <f t="shared" si="28"/>
        <v>-</v>
      </c>
      <c r="P163" s="356" t="e">
        <f>'表4.定量盤查'!R163</f>
        <v>#N/A</v>
      </c>
      <c r="Q163" s="357" t="str">
        <f t="shared" si="29"/>
        <v/>
      </c>
      <c r="R163" s="222"/>
    </row>
    <row r="164" spans="1:18" ht="40.5" customHeight="1">
      <c r="A164" s="143" t="str">
        <f>IF('表2.排放源鑑別'!A164&lt;&gt;"",'表2.排放源鑑別'!A164,"")</f>
        <v/>
      </c>
      <c r="B164" s="143" t="str">
        <f>IF('表2.排放源鑑別'!B164&lt;&gt;"",'表2.排放源鑑別'!B164,"")</f>
        <v/>
      </c>
      <c r="C164" s="119" t="str">
        <f>IF('表2.排放源鑑別'!C164&lt;&gt;"",'表2.排放源鑑別'!C164,"")</f>
        <v/>
      </c>
      <c r="D164" s="111" t="str">
        <f>IF('表2.排放源鑑別'!D166&lt;&gt;"",'表2.排放源鑑別'!D166,"")</f>
        <v/>
      </c>
      <c r="E164" s="111" t="str">
        <f>IF('表2.排放源鑑別'!E164&lt;&gt;"",'表2.排放源鑑別'!E164,"")</f>
        <v/>
      </c>
      <c r="F164" s="111" t="str">
        <f>IF('表2.排放源鑑別'!K164&lt;&gt;"",'表2.排放源鑑別'!K164,"")</f>
        <v/>
      </c>
      <c r="G164" s="144"/>
      <c r="H164" s="180"/>
      <c r="I164" s="180"/>
      <c r="J164" s="121"/>
      <c r="K164" s="144" t="str">
        <f t="shared" si="24"/>
        <v/>
      </c>
      <c r="L164" s="144" t="str">
        <f t="shared" si="25"/>
        <v/>
      </c>
      <c r="M164" s="144" t="str">
        <f t="shared" si="26"/>
        <v/>
      </c>
      <c r="N164" s="144" t="str">
        <f t="shared" si="27"/>
        <v/>
      </c>
      <c r="O164" s="356" t="str">
        <f t="shared" si="28"/>
        <v>-</v>
      </c>
      <c r="P164" s="356" t="e">
        <f>'表4.定量盤查'!R164</f>
        <v>#N/A</v>
      </c>
      <c r="Q164" s="357" t="str">
        <f t="shared" si="29"/>
        <v/>
      </c>
      <c r="R164" s="222"/>
    </row>
    <row r="165" spans="1:18" ht="40.5" customHeight="1">
      <c r="A165" s="143" t="str">
        <f>IF('表2.排放源鑑別'!A165&lt;&gt;"",'表2.排放源鑑別'!A165,"")</f>
        <v/>
      </c>
      <c r="B165" s="143" t="str">
        <f>IF('表2.排放源鑑別'!B165&lt;&gt;"",'表2.排放源鑑別'!B165,"")</f>
        <v/>
      </c>
      <c r="C165" s="119" t="str">
        <f>IF('表2.排放源鑑別'!C165&lt;&gt;"",'表2.排放源鑑別'!C165,"")</f>
        <v/>
      </c>
      <c r="D165" s="111" t="str">
        <f>IF('表2.排放源鑑別'!D167&lt;&gt;"",'表2.排放源鑑別'!D167,"")</f>
        <v/>
      </c>
      <c r="E165" s="111" t="str">
        <f>IF('表2.排放源鑑別'!E165&lt;&gt;"",'表2.排放源鑑別'!E165,"")</f>
        <v/>
      </c>
      <c r="F165" s="111" t="str">
        <f>IF('表2.排放源鑑別'!K165&lt;&gt;"",'表2.排放源鑑別'!K165,"")</f>
        <v/>
      </c>
      <c r="G165" s="144"/>
      <c r="H165" s="180"/>
      <c r="I165" s="180"/>
      <c r="J165" s="121"/>
      <c r="K165" s="144" t="str">
        <f t="shared" si="24"/>
        <v/>
      </c>
      <c r="L165" s="144" t="str">
        <f t="shared" si="25"/>
        <v/>
      </c>
      <c r="M165" s="144" t="str">
        <f t="shared" si="26"/>
        <v/>
      </c>
      <c r="N165" s="144" t="str">
        <f t="shared" si="27"/>
        <v/>
      </c>
      <c r="O165" s="356" t="str">
        <f t="shared" si="28"/>
        <v>-</v>
      </c>
      <c r="P165" s="356" t="e">
        <f>'表4.定量盤查'!R165</f>
        <v>#N/A</v>
      </c>
      <c r="Q165" s="357" t="str">
        <f t="shared" si="29"/>
        <v/>
      </c>
      <c r="R165" s="222"/>
    </row>
    <row r="166" spans="1:18" ht="40.5" customHeight="1">
      <c r="A166" s="143" t="str">
        <f>IF('表2.排放源鑑別'!A166&lt;&gt;"",'表2.排放源鑑別'!A166,"")</f>
        <v/>
      </c>
      <c r="B166" s="143" t="str">
        <f>IF('表2.排放源鑑別'!B166&lt;&gt;"",'表2.排放源鑑別'!B166,"")</f>
        <v/>
      </c>
      <c r="C166" s="119" t="str">
        <f>IF('表2.排放源鑑別'!C166&lt;&gt;"",'表2.排放源鑑別'!C166,"")</f>
        <v/>
      </c>
      <c r="D166" s="111" t="str">
        <f>IF('表2.排放源鑑別'!D168&lt;&gt;"",'表2.排放源鑑別'!D168,"")</f>
        <v/>
      </c>
      <c r="E166" s="111" t="str">
        <f>IF('表2.排放源鑑別'!E166&lt;&gt;"",'表2.排放源鑑別'!E166,"")</f>
        <v/>
      </c>
      <c r="F166" s="111" t="str">
        <f>IF('表2.排放源鑑別'!K166&lt;&gt;"",'表2.排放源鑑別'!K166,"")</f>
        <v/>
      </c>
      <c r="G166" s="144"/>
      <c r="H166" s="180"/>
      <c r="I166" s="180"/>
      <c r="J166" s="121"/>
      <c r="K166" s="144" t="str">
        <f t="shared" si="24"/>
        <v/>
      </c>
      <c r="L166" s="144" t="str">
        <f t="shared" si="25"/>
        <v/>
      </c>
      <c r="M166" s="144" t="str">
        <f t="shared" si="26"/>
        <v/>
      </c>
      <c r="N166" s="144" t="str">
        <f t="shared" si="27"/>
        <v/>
      </c>
      <c r="O166" s="356" t="str">
        <f t="shared" si="28"/>
        <v>-</v>
      </c>
      <c r="P166" s="356" t="e">
        <f>'表4.定量盤查'!R166</f>
        <v>#N/A</v>
      </c>
      <c r="Q166" s="357" t="str">
        <f t="shared" si="29"/>
        <v/>
      </c>
      <c r="R166" s="222"/>
    </row>
    <row r="167" spans="1:18" ht="40.5" customHeight="1">
      <c r="A167" s="143" t="str">
        <f>IF('表2.排放源鑑別'!A167&lt;&gt;"",'表2.排放源鑑別'!A167,"")</f>
        <v/>
      </c>
      <c r="B167" s="143" t="str">
        <f>IF('表2.排放源鑑別'!B167&lt;&gt;"",'表2.排放源鑑別'!B167,"")</f>
        <v/>
      </c>
      <c r="C167" s="119" t="str">
        <f>IF('表2.排放源鑑別'!C167&lt;&gt;"",'表2.排放源鑑別'!C167,"")</f>
        <v/>
      </c>
      <c r="D167" s="111" t="str">
        <f>IF('表2.排放源鑑別'!D169&lt;&gt;"",'表2.排放源鑑別'!D169,"")</f>
        <v/>
      </c>
      <c r="E167" s="111" t="str">
        <f>IF('表2.排放源鑑別'!E167&lt;&gt;"",'表2.排放源鑑別'!E167,"")</f>
        <v/>
      </c>
      <c r="F167" s="111" t="str">
        <f>IF('表2.排放源鑑別'!K167&lt;&gt;"",'表2.排放源鑑別'!K167,"")</f>
        <v/>
      </c>
      <c r="G167" s="144"/>
      <c r="H167" s="180"/>
      <c r="I167" s="180"/>
      <c r="J167" s="121"/>
      <c r="K167" s="144" t="str">
        <f t="shared" si="24"/>
        <v/>
      </c>
      <c r="L167" s="144" t="str">
        <f t="shared" si="25"/>
        <v/>
      </c>
      <c r="M167" s="144" t="str">
        <f t="shared" si="26"/>
        <v/>
      </c>
      <c r="N167" s="144" t="str">
        <f t="shared" si="27"/>
        <v/>
      </c>
      <c r="O167" s="356" t="str">
        <f t="shared" si="28"/>
        <v>-</v>
      </c>
      <c r="P167" s="356" t="e">
        <f>'表4.定量盤查'!R167</f>
        <v>#N/A</v>
      </c>
      <c r="Q167" s="357" t="str">
        <f t="shared" si="29"/>
        <v/>
      </c>
      <c r="R167" s="222"/>
    </row>
    <row r="168" spans="1:18" ht="40.5" customHeight="1">
      <c r="A168" s="143" t="str">
        <f>IF('表2.排放源鑑別'!A168&lt;&gt;"",'表2.排放源鑑別'!A168,"")</f>
        <v/>
      </c>
      <c r="B168" s="143" t="str">
        <f>IF('表2.排放源鑑別'!B168&lt;&gt;"",'表2.排放源鑑別'!B168,"")</f>
        <v/>
      </c>
      <c r="C168" s="119" t="str">
        <f>IF('表2.排放源鑑別'!C168&lt;&gt;"",'表2.排放源鑑別'!C168,"")</f>
        <v/>
      </c>
      <c r="D168" s="111" t="str">
        <f>IF('表2.排放源鑑別'!D170&lt;&gt;"",'表2.排放源鑑別'!D170,"")</f>
        <v/>
      </c>
      <c r="E168" s="111" t="str">
        <f>IF('表2.排放源鑑別'!E168&lt;&gt;"",'表2.排放源鑑別'!E168,"")</f>
        <v/>
      </c>
      <c r="F168" s="111" t="str">
        <f>IF('表2.排放源鑑別'!K168&lt;&gt;"",'表2.排放源鑑別'!K168,"")</f>
        <v/>
      </c>
      <c r="G168" s="144"/>
      <c r="H168" s="180"/>
      <c r="I168" s="180"/>
      <c r="J168" s="121"/>
      <c r="K168" s="144" t="str">
        <f t="shared" si="24"/>
        <v/>
      </c>
      <c r="L168" s="144" t="str">
        <f t="shared" si="25"/>
        <v/>
      </c>
      <c r="M168" s="144" t="str">
        <f t="shared" si="26"/>
        <v/>
      </c>
      <c r="N168" s="144" t="str">
        <f t="shared" si="27"/>
        <v/>
      </c>
      <c r="O168" s="356" t="str">
        <f t="shared" si="28"/>
        <v>-</v>
      </c>
      <c r="P168" s="356" t="e">
        <f>'表4.定量盤查'!R168</f>
        <v>#N/A</v>
      </c>
      <c r="Q168" s="357" t="str">
        <f t="shared" si="29"/>
        <v/>
      </c>
      <c r="R168" s="222"/>
    </row>
    <row r="169" spans="1:18" ht="40.5" customHeight="1">
      <c r="A169" s="143" t="str">
        <f>IF('表2.排放源鑑別'!A169&lt;&gt;"",'表2.排放源鑑別'!A169,"")</f>
        <v/>
      </c>
      <c r="B169" s="143" t="str">
        <f>IF('表2.排放源鑑別'!B169&lt;&gt;"",'表2.排放源鑑別'!B169,"")</f>
        <v/>
      </c>
      <c r="C169" s="119" t="str">
        <f>IF('表2.排放源鑑別'!C169&lt;&gt;"",'表2.排放源鑑別'!C169,"")</f>
        <v/>
      </c>
      <c r="D169" s="111" t="str">
        <f>IF('表2.排放源鑑別'!D171&lt;&gt;"",'表2.排放源鑑別'!D171,"")</f>
        <v/>
      </c>
      <c r="E169" s="111" t="str">
        <f>IF('表2.排放源鑑別'!E169&lt;&gt;"",'表2.排放源鑑別'!E169,"")</f>
        <v/>
      </c>
      <c r="F169" s="111" t="str">
        <f>IF('表2.排放源鑑別'!K169&lt;&gt;"",'表2.排放源鑑別'!K169,"")</f>
        <v/>
      </c>
      <c r="G169" s="144"/>
      <c r="H169" s="180"/>
      <c r="I169" s="180"/>
      <c r="J169" s="121"/>
      <c r="K169" s="144" t="str">
        <f t="shared" si="24"/>
        <v/>
      </c>
      <c r="L169" s="144" t="str">
        <f t="shared" si="25"/>
        <v/>
      </c>
      <c r="M169" s="144" t="str">
        <f t="shared" si="26"/>
        <v/>
      </c>
      <c r="N169" s="144" t="str">
        <f t="shared" si="27"/>
        <v/>
      </c>
      <c r="O169" s="356" t="str">
        <f t="shared" si="28"/>
        <v>-</v>
      </c>
      <c r="P169" s="356" t="e">
        <f>'表4.定量盤查'!R169</f>
        <v>#N/A</v>
      </c>
      <c r="Q169" s="357" t="str">
        <f t="shared" si="29"/>
        <v/>
      </c>
      <c r="R169" s="222"/>
    </row>
    <row r="170" spans="1:18" ht="40.5" customHeight="1">
      <c r="A170" s="143" t="str">
        <f>IF('表2.排放源鑑別'!A170&lt;&gt;"",'表2.排放源鑑別'!A170,"")</f>
        <v/>
      </c>
      <c r="B170" s="143" t="str">
        <f>IF('表2.排放源鑑別'!B170&lt;&gt;"",'表2.排放源鑑別'!B170,"")</f>
        <v/>
      </c>
      <c r="C170" s="119" t="str">
        <f>IF('表2.排放源鑑別'!C170&lt;&gt;"",'表2.排放源鑑別'!C170,"")</f>
        <v/>
      </c>
      <c r="D170" s="111" t="str">
        <f>IF('表2.排放源鑑別'!D172&lt;&gt;"",'表2.排放源鑑別'!D172,"")</f>
        <v/>
      </c>
      <c r="E170" s="111" t="str">
        <f>IF('表2.排放源鑑別'!E170&lt;&gt;"",'表2.排放源鑑別'!E170,"")</f>
        <v/>
      </c>
      <c r="F170" s="111" t="str">
        <f>IF('表2.排放源鑑別'!K170&lt;&gt;"",'表2.排放源鑑別'!K170,"")</f>
        <v/>
      </c>
      <c r="G170" s="144"/>
      <c r="H170" s="180"/>
      <c r="I170" s="180"/>
      <c r="J170" s="121"/>
      <c r="K170" s="144" t="str">
        <f t="shared" si="24"/>
        <v/>
      </c>
      <c r="L170" s="144" t="str">
        <f t="shared" si="25"/>
        <v/>
      </c>
      <c r="M170" s="144" t="str">
        <f t="shared" si="26"/>
        <v/>
      </c>
      <c r="N170" s="144" t="str">
        <f t="shared" si="27"/>
        <v/>
      </c>
      <c r="O170" s="356" t="str">
        <f t="shared" si="28"/>
        <v>-</v>
      </c>
      <c r="P170" s="356" t="e">
        <f>'表4.定量盤查'!R170</f>
        <v>#N/A</v>
      </c>
      <c r="Q170" s="357" t="str">
        <f t="shared" si="29"/>
        <v/>
      </c>
      <c r="R170" s="222"/>
    </row>
    <row r="171" spans="1:18" ht="40.5" customHeight="1">
      <c r="A171" s="143" t="str">
        <f>IF('表2.排放源鑑別'!A171&lt;&gt;"",'表2.排放源鑑別'!A171,"")</f>
        <v/>
      </c>
      <c r="B171" s="143" t="str">
        <f>IF('表2.排放源鑑別'!B171&lt;&gt;"",'表2.排放源鑑別'!B171,"")</f>
        <v/>
      </c>
      <c r="C171" s="119" t="str">
        <f>IF('表2.排放源鑑別'!C171&lt;&gt;"",'表2.排放源鑑別'!C171,"")</f>
        <v/>
      </c>
      <c r="D171" s="111" t="str">
        <f>IF('表2.排放源鑑別'!D173&lt;&gt;"",'表2.排放源鑑別'!D173,"")</f>
        <v/>
      </c>
      <c r="E171" s="111" t="str">
        <f>IF('表2.排放源鑑別'!E171&lt;&gt;"",'表2.排放源鑑別'!E171,"")</f>
        <v/>
      </c>
      <c r="F171" s="111" t="str">
        <f>IF('表2.排放源鑑別'!K171&lt;&gt;"",'表2.排放源鑑別'!K171,"")</f>
        <v/>
      </c>
      <c r="G171" s="144"/>
      <c r="H171" s="180"/>
      <c r="I171" s="180"/>
      <c r="J171" s="121"/>
      <c r="K171" s="144" t="str">
        <f t="shared" si="24"/>
        <v/>
      </c>
      <c r="L171" s="144" t="str">
        <f t="shared" si="25"/>
        <v/>
      </c>
      <c r="M171" s="144" t="str">
        <f t="shared" si="26"/>
        <v/>
      </c>
      <c r="N171" s="144" t="str">
        <f t="shared" si="27"/>
        <v/>
      </c>
      <c r="O171" s="356" t="str">
        <f t="shared" si="28"/>
        <v>-</v>
      </c>
      <c r="P171" s="356" t="e">
        <f>'表4.定量盤查'!R171</f>
        <v>#N/A</v>
      </c>
      <c r="Q171" s="357" t="str">
        <f t="shared" si="29"/>
        <v/>
      </c>
      <c r="R171" s="222"/>
    </row>
  </sheetData>
  <protectedRanges>
    <protectedRange sqref="R4:R171" name="範圍1"/>
    <protectedRange sqref="G4:G171 K4:Q171" name="範圍1_4"/>
    <protectedRange sqref="A4:F171" name="範圍1_5"/>
    <protectedRange sqref="H4:J171" name="範圍1_4_2"/>
  </protectedRanges>
  <autoFilter ref="E1:E163" xr:uid="{00000000-0001-0000-0900-000000000000}"/>
  <mergeCells count="4">
    <mergeCell ref="G2:M2"/>
    <mergeCell ref="A2:D2"/>
    <mergeCell ref="E2:F2"/>
    <mergeCell ref="R2:R3"/>
  </mergeCells>
  <phoneticPr fontId="2" type="noConversion"/>
  <dataValidations count="4">
    <dataValidation type="list" allowBlank="1" showInputMessage="1" showErrorMessage="1" sqref="G4:G171" xr:uid="{00000000-0002-0000-0900-000001000000}">
      <formula1>"直接監測法, 質量平衡法, 排放係數法"</formula1>
    </dataValidation>
    <dataValidation type="list" allowBlank="1" showInputMessage="1" showErrorMessage="1" sqref="J4:J171" xr:uid="{00000000-0002-0000-0900-000002000000}">
      <formula1>"1.自廠係數/質量平衡所得係數,2.同製程/設備經驗係數,3.製造廠提供係數,4.區域排放係數,5.國家排放係數,6.國際排放係數"</formula1>
    </dataValidation>
    <dataValidation type="list" allowBlank="1" showInputMessage="1" showErrorMessage="1" sqref="H4:H171" xr:uid="{00000000-0002-0000-0900-000003000000}">
      <formula1>"1.自動連續量測,2.間歇量測,3.自行推估"</formula1>
    </dataValidation>
    <dataValidation type="list" allowBlank="1" showInputMessage="1" showErrorMessage="1" sqref="I4:I171" xr:uid="{00000000-0002-0000-0900-000004000000}">
      <formula1>"1.有進行外部校正或有多組數據茲佐證者,2.有進行內部校正或經過會計簽證証明者,3.未進行儀器校正或未進行紀錄彙整者"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Q91"/>
  <sheetViews>
    <sheetView topLeftCell="A4" zoomScale="50" zoomScaleNormal="50" workbookViewId="0">
      <selection activeCell="I7" sqref="I7"/>
    </sheetView>
  </sheetViews>
  <sheetFormatPr defaultColWidth="8.83203125" defaultRowHeight="25" customHeight="1"/>
  <cols>
    <col min="1" max="1" width="30.83203125" style="81" customWidth="1"/>
    <col min="2" max="2" width="74.5" style="81" customWidth="1"/>
    <col min="3" max="3" width="37.08203125" style="81" customWidth="1"/>
    <col min="4" max="4" width="17.83203125" style="207" customWidth="1"/>
    <col min="5" max="5" width="17.83203125" style="208" customWidth="1"/>
    <col min="6" max="6" width="17.83203125" style="209" customWidth="1"/>
    <col min="7" max="7" width="17.83203125" style="210" customWidth="1"/>
    <col min="8" max="8" width="17.83203125" style="208" customWidth="1"/>
    <col min="9" max="9" width="17.83203125" style="209" customWidth="1"/>
    <col min="10" max="10" width="17.83203125" style="210" customWidth="1"/>
    <col min="11" max="11" width="22.83203125" style="218" customWidth="1"/>
    <col min="12" max="12" width="22.83203125" style="219" customWidth="1"/>
    <col min="13" max="13" width="22.83203125" style="208" customWidth="1"/>
    <col min="14" max="14" width="22.83203125" style="209" customWidth="1"/>
    <col min="15" max="15" width="30.83203125" style="209" customWidth="1"/>
    <col min="16" max="17" width="10.83203125" style="196" customWidth="1"/>
    <col min="18" max="16384" width="8.83203125" style="123"/>
  </cols>
  <sheetData>
    <row r="1" spans="1:17" ht="22" customHeight="1">
      <c r="A1" s="138" t="s">
        <v>954</v>
      </c>
      <c r="B1" s="142"/>
      <c r="C1" s="142"/>
      <c r="D1" s="186"/>
      <c r="E1" s="92"/>
      <c r="F1" s="154"/>
      <c r="G1" s="154"/>
      <c r="H1" s="92"/>
      <c r="I1" s="141"/>
      <c r="J1" s="141"/>
      <c r="K1" s="187"/>
      <c r="L1" s="172"/>
      <c r="M1" s="92"/>
      <c r="N1" s="92"/>
      <c r="O1" s="92"/>
      <c r="P1" s="188"/>
      <c r="Q1" s="188"/>
    </row>
    <row r="2" spans="1:17" ht="25" customHeight="1">
      <c r="A2" s="425" t="s">
        <v>815</v>
      </c>
      <c r="B2" s="425"/>
      <c r="C2" s="425" t="s">
        <v>872</v>
      </c>
      <c r="D2" s="493" t="s">
        <v>850</v>
      </c>
      <c r="E2" s="425" t="s">
        <v>873</v>
      </c>
      <c r="F2" s="425"/>
      <c r="G2" s="425"/>
      <c r="H2" s="425" t="s">
        <v>874</v>
      </c>
      <c r="I2" s="425"/>
      <c r="J2" s="425"/>
      <c r="K2" s="492" t="s">
        <v>875</v>
      </c>
      <c r="L2" s="492"/>
      <c r="M2" s="425" t="s">
        <v>876</v>
      </c>
      <c r="N2" s="425"/>
      <c r="O2" s="429" t="s">
        <v>822</v>
      </c>
      <c r="P2" s="494" t="s">
        <v>877</v>
      </c>
      <c r="Q2" s="495"/>
    </row>
    <row r="3" spans="1:17" ht="45" customHeight="1">
      <c r="A3" s="112" t="s">
        <v>742</v>
      </c>
      <c r="B3" s="112" t="s">
        <v>853</v>
      </c>
      <c r="C3" s="425"/>
      <c r="D3" s="493"/>
      <c r="E3" s="112" t="s">
        <v>878</v>
      </c>
      <c r="F3" s="112" t="s">
        <v>879</v>
      </c>
      <c r="G3" s="112" t="s">
        <v>880</v>
      </c>
      <c r="H3" s="112" t="s">
        <v>878</v>
      </c>
      <c r="I3" s="112" t="s">
        <v>879</v>
      </c>
      <c r="J3" s="112" t="s">
        <v>880</v>
      </c>
      <c r="K3" s="112" t="s">
        <v>878</v>
      </c>
      <c r="L3" s="112" t="s">
        <v>879</v>
      </c>
      <c r="M3" s="112" t="s">
        <v>878</v>
      </c>
      <c r="N3" s="112" t="s">
        <v>879</v>
      </c>
      <c r="O3" s="430"/>
      <c r="P3" s="494"/>
      <c r="Q3" s="495"/>
    </row>
    <row r="4" spans="1:17" ht="25" customHeight="1">
      <c r="A4" s="95" t="str">
        <f>'表4.定量盤查'!C4</f>
        <v/>
      </c>
      <c r="B4" s="95" t="str">
        <f>'表4.定量盤查'!C4</f>
        <v/>
      </c>
      <c r="C4" s="98" t="s">
        <v>886</v>
      </c>
      <c r="D4" s="189" t="e">
        <f>'表4.定量盤查'!P4</f>
        <v>#N/A</v>
      </c>
      <c r="E4" s="248">
        <v>0.03</v>
      </c>
      <c r="F4" s="249">
        <v>0.03</v>
      </c>
      <c r="G4" s="250" t="s">
        <v>955</v>
      </c>
      <c r="H4" s="190">
        <v>3.2000000000000001E-2</v>
      </c>
      <c r="I4" s="193">
        <v>3.9E-2</v>
      </c>
      <c r="J4" s="192" t="s">
        <v>813</v>
      </c>
      <c r="K4" s="194">
        <f t="shared" ref="K4:K6" si="0">(E4^2+H4^2)^0.5</f>
        <v>4.3863424398922615E-2</v>
      </c>
      <c r="L4" s="193">
        <f t="shared" ref="L4:L6" si="1">(F4^2+I4^2)^0.5</f>
        <v>4.9203658400570179E-2</v>
      </c>
      <c r="M4" s="194" t="e">
        <f t="shared" ref="M4:M6" si="2">(($D4*K4)^2)^0.5/$D4</f>
        <v>#N/A</v>
      </c>
      <c r="N4" s="193" t="e">
        <f t="shared" ref="N4:N6" si="3">(($D4*L4)^2)^0.5/$D4</f>
        <v>#N/A</v>
      </c>
      <c r="O4" s="195"/>
      <c r="P4" s="196" t="e">
        <f t="shared" ref="P4:P6" si="4">(D4*M4)^2</f>
        <v>#N/A</v>
      </c>
      <c r="Q4" s="196" t="e">
        <f t="shared" ref="Q4:Q6" si="5">(D4*N4)^2</f>
        <v>#N/A</v>
      </c>
    </row>
    <row r="5" spans="1:17" ht="25" customHeight="1">
      <c r="A5" s="95" t="str">
        <f>'表4.定量盤查'!C6</f>
        <v/>
      </c>
      <c r="B5" s="95" t="str">
        <f>'表4.定量盤查'!C6</f>
        <v/>
      </c>
      <c r="C5" s="98" t="s">
        <v>886</v>
      </c>
      <c r="D5" s="189" t="e">
        <f>'表4.定量盤查'!P6</f>
        <v>#N/A</v>
      </c>
      <c r="E5" s="190">
        <v>0.01</v>
      </c>
      <c r="F5" s="191">
        <v>0.01</v>
      </c>
      <c r="G5" s="197" t="s">
        <v>956</v>
      </c>
      <c r="H5" s="190">
        <v>2.5999999999999999E-2</v>
      </c>
      <c r="I5" s="193">
        <v>5.2999999999999999E-2</v>
      </c>
      <c r="J5" s="192" t="s">
        <v>813</v>
      </c>
      <c r="K5" s="194">
        <f t="shared" si="0"/>
        <v>2.7856776554368239E-2</v>
      </c>
      <c r="L5" s="193">
        <f t="shared" si="1"/>
        <v>5.39351462406472E-2</v>
      </c>
      <c r="M5" s="194" t="e">
        <f>(($D5*K5)^2)^0.5/$D5</f>
        <v>#N/A</v>
      </c>
      <c r="N5" s="193" t="e">
        <f t="shared" si="3"/>
        <v>#N/A</v>
      </c>
      <c r="O5" s="195"/>
      <c r="P5" s="196" t="e">
        <f t="shared" si="4"/>
        <v>#N/A</v>
      </c>
      <c r="Q5" s="196" t="e">
        <f t="shared" si="5"/>
        <v>#N/A</v>
      </c>
    </row>
    <row r="6" spans="1:17" ht="25" customHeight="1">
      <c r="A6" s="95" t="str">
        <f>'表4.定量盤查'!C17</f>
        <v/>
      </c>
      <c r="B6" s="95" t="str">
        <f>'表4.定量盤查'!C17</f>
        <v/>
      </c>
      <c r="C6" s="98" t="s">
        <v>886</v>
      </c>
      <c r="D6" s="189" t="e">
        <f>'表4.定量盤查'!P17</f>
        <v>#N/A</v>
      </c>
      <c r="E6" s="190">
        <v>0.01</v>
      </c>
      <c r="F6" s="191">
        <v>0.01</v>
      </c>
      <c r="G6" s="197" t="s">
        <v>817</v>
      </c>
      <c r="H6" s="190">
        <v>7.0000000000000007E-2</v>
      </c>
      <c r="I6" s="191">
        <v>7.0000000000000007E-2</v>
      </c>
      <c r="J6" s="192" t="s">
        <v>813</v>
      </c>
      <c r="K6" s="194">
        <f t="shared" si="0"/>
        <v>7.0710678118654766E-2</v>
      </c>
      <c r="L6" s="193">
        <f t="shared" si="1"/>
        <v>7.0710678118654766E-2</v>
      </c>
      <c r="M6" s="194" t="e">
        <f t="shared" si="2"/>
        <v>#N/A</v>
      </c>
      <c r="N6" s="193" t="e">
        <f t="shared" si="3"/>
        <v>#N/A</v>
      </c>
      <c r="O6" s="195"/>
      <c r="P6" s="196" t="e">
        <f t="shared" si="4"/>
        <v>#N/A</v>
      </c>
      <c r="Q6" s="196" t="e">
        <f t="shared" si="5"/>
        <v>#N/A</v>
      </c>
    </row>
    <row r="7" spans="1:17" ht="25" customHeight="1">
      <c r="A7" s="83"/>
      <c r="B7" s="83"/>
      <c r="C7" s="83"/>
      <c r="D7" s="198"/>
      <c r="E7" s="199"/>
      <c r="F7" s="200"/>
      <c r="G7" s="201"/>
      <c r="H7" s="199"/>
      <c r="I7" s="202"/>
      <c r="J7" s="203"/>
      <c r="K7" s="204"/>
      <c r="L7" s="205"/>
      <c r="M7" s="97"/>
      <c r="N7" s="202"/>
      <c r="O7" s="202"/>
    </row>
    <row r="8" spans="1:17" ht="25" customHeight="1">
      <c r="G8" s="201"/>
      <c r="H8" s="199"/>
      <c r="I8" s="202"/>
      <c r="J8" s="203"/>
      <c r="K8" s="204"/>
      <c r="L8" s="205"/>
      <c r="M8" s="97"/>
      <c r="N8" s="202"/>
      <c r="O8" s="202"/>
    </row>
    <row r="9" spans="1:17" ht="25" customHeight="1">
      <c r="G9" s="201"/>
      <c r="H9" s="199"/>
      <c r="I9" s="202"/>
      <c r="J9" s="203"/>
      <c r="K9" s="204"/>
      <c r="L9" s="205"/>
      <c r="M9" s="97"/>
      <c r="N9" s="202"/>
      <c r="O9" s="202"/>
    </row>
    <row r="10" spans="1:17" ht="25" customHeight="1">
      <c r="G10" s="201"/>
      <c r="H10" s="199"/>
      <c r="I10" s="202"/>
      <c r="J10" s="203"/>
      <c r="K10" s="204"/>
      <c r="L10" s="205"/>
      <c r="M10" s="97"/>
      <c r="N10" s="202"/>
      <c r="O10" s="202"/>
    </row>
    <row r="11" spans="1:17" ht="25" customHeight="1">
      <c r="G11" s="201"/>
      <c r="H11" s="199"/>
      <c r="I11" s="202"/>
      <c r="J11" s="203"/>
      <c r="K11" s="204"/>
      <c r="L11" s="205"/>
      <c r="M11" s="97"/>
      <c r="N11" s="202"/>
      <c r="O11" s="202"/>
    </row>
    <row r="12" spans="1:17" ht="25" customHeight="1">
      <c r="G12" s="201"/>
      <c r="H12" s="199"/>
      <c r="I12" s="202"/>
      <c r="J12" s="203"/>
      <c r="K12" s="204"/>
      <c r="L12" s="205"/>
      <c r="M12" s="97"/>
      <c r="N12" s="202"/>
      <c r="O12" s="202"/>
    </row>
    <row r="13" spans="1:17" ht="25" customHeight="1">
      <c r="A13" s="83"/>
      <c r="B13" s="83"/>
      <c r="C13" s="83"/>
      <c r="D13" s="198"/>
      <c r="E13" s="199"/>
      <c r="F13" s="200"/>
      <c r="G13" s="201"/>
      <c r="H13" s="199"/>
      <c r="I13" s="202"/>
      <c r="J13" s="203"/>
      <c r="K13" s="204"/>
      <c r="L13" s="205"/>
      <c r="M13" s="97"/>
      <c r="N13" s="202"/>
      <c r="O13" s="202"/>
    </row>
    <row r="14" spans="1:17" ht="25" customHeight="1">
      <c r="A14" s="83"/>
      <c r="B14" s="83"/>
      <c r="C14" s="83"/>
      <c r="D14" s="198"/>
      <c r="E14" s="199"/>
      <c r="F14" s="200"/>
      <c r="G14" s="201"/>
      <c r="H14" s="199"/>
      <c r="I14" s="202"/>
      <c r="J14" s="203"/>
      <c r="K14" s="204"/>
      <c r="L14" s="205"/>
      <c r="M14" s="97"/>
      <c r="N14" s="202"/>
      <c r="O14" s="202"/>
    </row>
    <row r="15" spans="1:17" ht="25" customHeight="1">
      <c r="A15" s="83"/>
      <c r="B15" s="83"/>
      <c r="C15" s="83"/>
      <c r="D15" s="198"/>
      <c r="E15" s="199"/>
      <c r="F15" s="200"/>
      <c r="G15" s="201"/>
      <c r="H15" s="199"/>
      <c r="I15" s="202"/>
      <c r="J15" s="203"/>
      <c r="K15" s="204"/>
      <c r="L15" s="205"/>
      <c r="M15" s="97"/>
      <c r="N15" s="202"/>
      <c r="O15" s="202"/>
    </row>
    <row r="16" spans="1:17" ht="25" customHeight="1">
      <c r="A16" s="83"/>
      <c r="B16" s="83"/>
      <c r="C16" s="83"/>
      <c r="D16" s="198"/>
      <c r="E16" s="199"/>
      <c r="F16" s="200"/>
      <c r="G16" s="201"/>
      <c r="H16" s="199"/>
      <c r="I16" s="202"/>
      <c r="J16" s="203"/>
      <c r="K16" s="204"/>
      <c r="L16" s="205"/>
      <c r="M16" s="97"/>
      <c r="N16" s="202"/>
      <c r="O16" s="202"/>
    </row>
    <row r="17" spans="1:15" ht="25" customHeight="1">
      <c r="A17" s="83"/>
      <c r="B17" s="83"/>
      <c r="C17" s="83"/>
      <c r="D17" s="198"/>
      <c r="E17" s="199"/>
      <c r="F17" s="200"/>
      <c r="G17" s="201"/>
      <c r="H17" s="199"/>
      <c r="I17" s="202"/>
      <c r="J17" s="203"/>
      <c r="K17" s="204"/>
      <c r="L17" s="205"/>
      <c r="M17" s="97"/>
      <c r="N17" s="202"/>
      <c r="O17" s="202"/>
    </row>
    <row r="18" spans="1:15" ht="25" customHeight="1">
      <c r="A18" s="83"/>
      <c r="B18" s="83"/>
      <c r="C18" s="83"/>
      <c r="D18" s="198"/>
      <c r="E18" s="199"/>
      <c r="F18" s="200"/>
      <c r="G18" s="201"/>
      <c r="H18" s="199"/>
      <c r="I18" s="202"/>
      <c r="J18" s="203"/>
      <c r="K18" s="204"/>
      <c r="L18" s="205"/>
      <c r="M18" s="97"/>
      <c r="N18" s="202"/>
      <c r="O18" s="202"/>
    </row>
    <row r="19" spans="1:15" ht="25" customHeight="1">
      <c r="A19" s="83"/>
      <c r="B19" s="83"/>
      <c r="C19" s="83"/>
      <c r="D19" s="198"/>
      <c r="E19" s="199"/>
      <c r="F19" s="200"/>
      <c r="G19" s="201"/>
      <c r="H19" s="199"/>
      <c r="I19" s="202"/>
      <c r="J19" s="203"/>
      <c r="K19" s="204"/>
      <c r="L19" s="205"/>
      <c r="M19" s="97"/>
      <c r="N19" s="202"/>
      <c r="O19" s="202"/>
    </row>
    <row r="20" spans="1:15" ht="25" customHeight="1">
      <c r="A20" s="383" t="s">
        <v>881</v>
      </c>
      <c r="B20" s="206"/>
      <c r="C20" s="206"/>
      <c r="D20" s="206"/>
      <c r="E20" s="206"/>
      <c r="F20" s="206"/>
      <c r="G20" s="201"/>
      <c r="H20" s="199"/>
      <c r="I20" s="202"/>
      <c r="J20" s="203"/>
      <c r="K20" s="204"/>
      <c r="L20" s="205"/>
      <c r="M20" s="97"/>
      <c r="N20" s="202"/>
      <c r="O20" s="202"/>
    </row>
    <row r="21" spans="1:15" ht="25" customHeight="1">
      <c r="A21" s="425" t="s">
        <v>882</v>
      </c>
      <c r="B21" s="425"/>
      <c r="C21" s="425" t="s">
        <v>883</v>
      </c>
      <c r="D21" s="425"/>
      <c r="E21" s="425"/>
      <c r="F21" s="425"/>
      <c r="G21" s="201"/>
      <c r="H21" s="199"/>
      <c r="I21" s="202"/>
      <c r="J21" s="203"/>
      <c r="K21" s="204"/>
      <c r="L21" s="205"/>
      <c r="M21" s="97"/>
      <c r="N21" s="202"/>
      <c r="O21" s="202"/>
    </row>
    <row r="22" spans="1:15" ht="25" customHeight="1">
      <c r="A22" s="425"/>
      <c r="B22" s="425"/>
      <c r="C22" s="425" t="s">
        <v>884</v>
      </c>
      <c r="D22" s="425"/>
      <c r="E22" s="425" t="s">
        <v>885</v>
      </c>
      <c r="F22" s="425"/>
      <c r="G22" s="201"/>
      <c r="H22" s="199"/>
      <c r="I22" s="202"/>
      <c r="J22" s="203"/>
      <c r="K22" s="204"/>
      <c r="L22" s="205"/>
      <c r="M22" s="97"/>
      <c r="N22" s="202"/>
      <c r="O22" s="202"/>
    </row>
    <row r="23" spans="1:15" ht="25" customHeight="1">
      <c r="A23" s="489" t="e">
        <f>SUM(D4:D6)/'表6.1溫室氣體排放量(範疇1-2)'!J12</f>
        <v>#N/A</v>
      </c>
      <c r="B23" s="489"/>
      <c r="C23" s="490" t="e">
        <f>(SUM(P4:P6))^0.5/SUM(D4:D6)</f>
        <v>#N/A</v>
      </c>
      <c r="D23" s="490"/>
      <c r="E23" s="491" t="e">
        <f>(SUM(Q4:Q6))^0.5/SUM(D4:D6)</f>
        <v>#N/A</v>
      </c>
      <c r="F23" s="491"/>
      <c r="G23" s="201"/>
      <c r="H23" s="199"/>
      <c r="I23" s="202"/>
      <c r="J23" s="203"/>
      <c r="K23" s="204"/>
      <c r="L23" s="205"/>
      <c r="M23" s="97"/>
      <c r="N23" s="202"/>
      <c r="O23" s="202"/>
    </row>
    <row r="24" spans="1:15" ht="25" customHeight="1">
      <c r="A24" s="489"/>
      <c r="B24" s="489"/>
      <c r="C24" s="490"/>
      <c r="D24" s="490"/>
      <c r="E24" s="491"/>
      <c r="F24" s="491"/>
      <c r="G24" s="201"/>
      <c r="H24" s="199"/>
      <c r="I24" s="202"/>
      <c r="J24" s="203"/>
      <c r="K24" s="204"/>
      <c r="L24" s="205"/>
      <c r="M24" s="97"/>
      <c r="N24" s="202"/>
      <c r="O24" s="202"/>
    </row>
    <row r="25" spans="1:15" ht="25" customHeight="1">
      <c r="A25" s="83"/>
      <c r="B25" s="83"/>
      <c r="C25" s="83"/>
      <c r="D25" s="198"/>
      <c r="E25" s="199"/>
      <c r="F25" s="200"/>
      <c r="G25" s="201"/>
      <c r="H25" s="199"/>
      <c r="I25" s="202"/>
      <c r="J25" s="203"/>
      <c r="K25" s="204"/>
      <c r="L25" s="205"/>
      <c r="M25" s="97"/>
      <c r="N25" s="202"/>
      <c r="O25" s="202"/>
    </row>
    <row r="26" spans="1:15" ht="25" customHeight="1">
      <c r="A26" s="83"/>
      <c r="B26" s="83"/>
      <c r="C26" s="83"/>
      <c r="D26" s="198"/>
      <c r="E26" s="199"/>
      <c r="F26" s="200"/>
      <c r="G26" s="201"/>
      <c r="H26" s="199"/>
      <c r="I26" s="202"/>
      <c r="J26" s="203"/>
      <c r="K26" s="204"/>
      <c r="L26" s="205"/>
      <c r="M26" s="97"/>
      <c r="N26" s="202"/>
      <c r="O26" s="202"/>
    </row>
    <row r="27" spans="1:15" ht="25" customHeight="1">
      <c r="A27" s="83"/>
      <c r="B27" s="83"/>
      <c r="C27" s="83"/>
      <c r="D27" s="198"/>
      <c r="E27" s="199"/>
      <c r="F27" s="200"/>
      <c r="G27" s="201"/>
      <c r="H27" s="199"/>
      <c r="I27" s="202"/>
      <c r="J27" s="203"/>
      <c r="K27" s="204"/>
      <c r="L27" s="205"/>
      <c r="M27" s="97"/>
      <c r="N27" s="202"/>
      <c r="O27" s="202"/>
    </row>
    <row r="28" spans="1:15" ht="25" customHeight="1">
      <c r="A28" s="83"/>
      <c r="B28" s="83"/>
      <c r="C28" s="83"/>
      <c r="D28" s="198"/>
      <c r="E28" s="199"/>
      <c r="F28" s="200"/>
      <c r="G28" s="201"/>
      <c r="H28" s="199"/>
      <c r="I28" s="202"/>
      <c r="J28" s="203"/>
      <c r="K28" s="204"/>
      <c r="L28" s="205"/>
      <c r="M28" s="97"/>
      <c r="N28" s="202"/>
      <c r="O28" s="202"/>
    </row>
    <row r="29" spans="1:15" ht="25" customHeight="1">
      <c r="A29" s="83"/>
      <c r="B29" s="83"/>
      <c r="C29" s="83"/>
      <c r="D29" s="198"/>
      <c r="E29" s="199"/>
      <c r="F29" s="200"/>
      <c r="G29" s="201"/>
      <c r="H29" s="199"/>
      <c r="I29" s="202"/>
      <c r="J29" s="203"/>
      <c r="K29" s="204"/>
      <c r="L29" s="205"/>
      <c r="M29" s="97"/>
      <c r="N29" s="202"/>
      <c r="O29" s="202"/>
    </row>
    <row r="30" spans="1:15" ht="25" customHeight="1">
      <c r="A30" s="83"/>
      <c r="B30" s="83"/>
      <c r="C30" s="83"/>
      <c r="D30" s="198"/>
      <c r="E30" s="199"/>
      <c r="F30" s="200"/>
      <c r="G30" s="201"/>
      <c r="H30" s="199"/>
      <c r="I30" s="202"/>
      <c r="J30" s="203"/>
      <c r="K30" s="204"/>
      <c r="L30" s="205"/>
      <c r="M30" s="97"/>
      <c r="N30" s="202"/>
      <c r="O30" s="202"/>
    </row>
    <row r="31" spans="1:15" ht="25" customHeight="1">
      <c r="A31" s="83"/>
      <c r="B31" s="83"/>
      <c r="C31" s="83"/>
      <c r="D31" s="198"/>
      <c r="E31" s="199"/>
      <c r="F31" s="200"/>
      <c r="G31" s="201"/>
      <c r="H31" s="199"/>
      <c r="I31" s="202"/>
      <c r="J31" s="203"/>
      <c r="K31" s="204"/>
      <c r="L31" s="205"/>
      <c r="M31" s="97"/>
      <c r="N31" s="202"/>
      <c r="O31" s="202"/>
    </row>
    <row r="32" spans="1:15" ht="25" customHeight="1">
      <c r="A32" s="83"/>
      <c r="B32" s="83"/>
      <c r="C32" s="83"/>
      <c r="D32" s="198"/>
      <c r="E32" s="199"/>
      <c r="F32" s="200"/>
      <c r="G32" s="201"/>
      <c r="H32" s="199"/>
      <c r="I32" s="202"/>
      <c r="J32" s="203"/>
      <c r="K32" s="204"/>
      <c r="L32" s="205"/>
      <c r="M32" s="97"/>
      <c r="N32" s="202"/>
      <c r="O32" s="202"/>
    </row>
    <row r="33" spans="1:15" ht="25" customHeight="1">
      <c r="A33" s="83"/>
      <c r="B33" s="83"/>
      <c r="C33" s="83"/>
      <c r="D33" s="198"/>
      <c r="E33" s="199"/>
      <c r="F33" s="200"/>
      <c r="G33" s="201"/>
      <c r="H33" s="199"/>
      <c r="I33" s="202"/>
      <c r="J33" s="203"/>
      <c r="K33" s="204"/>
      <c r="L33" s="205"/>
      <c r="M33" s="97"/>
      <c r="N33" s="202"/>
      <c r="O33" s="202"/>
    </row>
    <row r="34" spans="1:15" ht="25" customHeight="1">
      <c r="A34" s="83"/>
      <c r="B34" s="83"/>
      <c r="C34" s="83"/>
      <c r="D34" s="198"/>
      <c r="E34" s="199"/>
      <c r="F34" s="200"/>
      <c r="G34" s="201"/>
      <c r="H34" s="199"/>
      <c r="I34" s="202"/>
      <c r="J34" s="203"/>
      <c r="K34" s="204"/>
      <c r="L34" s="205"/>
      <c r="M34" s="97"/>
      <c r="N34" s="202"/>
      <c r="O34" s="202"/>
    </row>
    <row r="35" spans="1:15" ht="25" customHeight="1">
      <c r="A35" s="83"/>
      <c r="B35" s="83"/>
      <c r="C35" s="83"/>
      <c r="D35" s="198"/>
      <c r="E35" s="199"/>
      <c r="F35" s="200"/>
      <c r="G35" s="201"/>
      <c r="H35" s="199"/>
      <c r="I35" s="202"/>
      <c r="J35" s="203"/>
      <c r="K35" s="204"/>
      <c r="L35" s="205"/>
      <c r="M35" s="97"/>
      <c r="N35" s="202"/>
      <c r="O35" s="202"/>
    </row>
    <row r="36" spans="1:15" ht="25" customHeight="1">
      <c r="A36" s="83"/>
      <c r="B36" s="83"/>
      <c r="C36" s="83"/>
      <c r="D36" s="198"/>
      <c r="E36" s="199"/>
      <c r="F36" s="200"/>
      <c r="G36" s="201"/>
      <c r="H36" s="199"/>
      <c r="I36" s="202"/>
      <c r="J36" s="203"/>
      <c r="K36" s="204"/>
      <c r="L36" s="205"/>
      <c r="M36" s="97"/>
      <c r="N36" s="202"/>
      <c r="O36" s="202"/>
    </row>
    <row r="37" spans="1:15" ht="25" customHeight="1">
      <c r="A37" s="83"/>
      <c r="B37" s="83"/>
      <c r="C37" s="83"/>
      <c r="D37" s="198"/>
      <c r="E37" s="199"/>
      <c r="F37" s="200"/>
      <c r="G37" s="201"/>
      <c r="H37" s="199"/>
      <c r="I37" s="202"/>
      <c r="J37" s="203"/>
      <c r="K37" s="204"/>
      <c r="L37" s="205"/>
      <c r="M37" s="97"/>
      <c r="N37" s="202"/>
      <c r="O37" s="202"/>
    </row>
    <row r="38" spans="1:15" ht="25" customHeight="1">
      <c r="A38" s="83"/>
      <c r="B38" s="83"/>
      <c r="C38" s="83"/>
      <c r="D38" s="198"/>
      <c r="E38" s="199"/>
      <c r="F38" s="200"/>
      <c r="G38" s="201"/>
      <c r="H38" s="199"/>
      <c r="I38" s="202"/>
      <c r="J38" s="203"/>
      <c r="K38" s="204"/>
      <c r="L38" s="205"/>
      <c r="M38" s="97"/>
      <c r="N38" s="202"/>
      <c r="O38" s="202"/>
    </row>
    <row r="39" spans="1:15" ht="25" customHeight="1">
      <c r="A39" s="83"/>
      <c r="B39" s="83"/>
      <c r="C39" s="83"/>
      <c r="D39" s="198"/>
      <c r="E39" s="199"/>
      <c r="F39" s="200"/>
      <c r="G39" s="201"/>
      <c r="H39" s="199"/>
      <c r="I39" s="202"/>
      <c r="J39" s="203"/>
      <c r="K39" s="204"/>
      <c r="L39" s="205"/>
      <c r="M39" s="97"/>
      <c r="N39" s="202"/>
      <c r="O39" s="202"/>
    </row>
    <row r="40" spans="1:15" ht="25" customHeight="1">
      <c r="A40" s="83"/>
      <c r="B40" s="83"/>
      <c r="C40" s="83"/>
      <c r="D40" s="198"/>
      <c r="E40" s="199"/>
      <c r="F40" s="200"/>
      <c r="G40" s="201"/>
      <c r="H40" s="199"/>
      <c r="I40" s="202"/>
      <c r="J40" s="203"/>
      <c r="K40" s="204"/>
      <c r="L40" s="205"/>
      <c r="M40" s="97"/>
      <c r="N40" s="202"/>
      <c r="O40" s="202"/>
    </row>
    <row r="41" spans="1:15" ht="25" customHeight="1">
      <c r="A41" s="83"/>
      <c r="B41" s="83"/>
      <c r="C41" s="83"/>
      <c r="D41" s="198"/>
      <c r="E41" s="199"/>
      <c r="F41" s="200"/>
      <c r="G41" s="201"/>
      <c r="H41" s="199"/>
      <c r="I41" s="202"/>
      <c r="J41" s="203"/>
      <c r="K41" s="204"/>
      <c r="L41" s="205"/>
      <c r="M41" s="97"/>
      <c r="N41" s="202"/>
      <c r="O41" s="202"/>
    </row>
    <row r="42" spans="1:15" ht="25" customHeight="1">
      <c r="A42" s="83"/>
      <c r="B42" s="83"/>
      <c r="C42" s="83"/>
      <c r="D42" s="198"/>
      <c r="E42" s="199"/>
      <c r="F42" s="200"/>
      <c r="G42" s="201"/>
      <c r="H42" s="199"/>
      <c r="I42" s="202"/>
      <c r="J42" s="203"/>
      <c r="K42" s="204"/>
      <c r="L42" s="205"/>
      <c r="M42" s="97"/>
      <c r="N42" s="202"/>
      <c r="O42" s="202"/>
    </row>
    <row r="43" spans="1:15" ht="25" customHeight="1">
      <c r="A43" s="83"/>
      <c r="B43" s="83"/>
      <c r="C43" s="83"/>
      <c r="D43" s="198"/>
      <c r="E43" s="199"/>
      <c r="F43" s="200"/>
      <c r="G43" s="201"/>
      <c r="H43" s="199"/>
      <c r="I43" s="202"/>
      <c r="J43" s="203"/>
      <c r="K43" s="204"/>
      <c r="L43" s="205"/>
      <c r="M43" s="97"/>
      <c r="N43" s="202"/>
      <c r="O43" s="202"/>
    </row>
    <row r="44" spans="1:15" ht="25" customHeight="1">
      <c r="A44" s="83"/>
      <c r="B44" s="83"/>
      <c r="C44" s="83"/>
      <c r="D44" s="198"/>
      <c r="E44" s="199"/>
      <c r="F44" s="200"/>
      <c r="G44" s="201"/>
      <c r="H44" s="199"/>
      <c r="I44" s="202"/>
      <c r="J44" s="203"/>
      <c r="K44" s="204"/>
      <c r="L44" s="205"/>
      <c r="M44" s="97"/>
      <c r="N44" s="202"/>
      <c r="O44" s="202"/>
    </row>
    <row r="45" spans="1:15" ht="25" customHeight="1">
      <c r="A45" s="83"/>
      <c r="B45" s="83"/>
      <c r="C45" s="83"/>
      <c r="D45" s="198"/>
      <c r="E45" s="199"/>
      <c r="F45" s="200"/>
      <c r="G45" s="201"/>
      <c r="H45" s="199"/>
      <c r="I45" s="202"/>
      <c r="J45" s="203"/>
      <c r="K45" s="204"/>
      <c r="L45" s="205"/>
      <c r="M45" s="97"/>
      <c r="N45" s="202"/>
      <c r="O45" s="202"/>
    </row>
    <row r="46" spans="1:15" ht="25" customHeight="1">
      <c r="A46" s="83"/>
      <c r="B46" s="83"/>
      <c r="C46" s="83"/>
      <c r="D46" s="198"/>
      <c r="E46" s="199"/>
      <c r="F46" s="200"/>
      <c r="G46" s="201"/>
      <c r="H46" s="199"/>
      <c r="I46" s="202"/>
      <c r="J46" s="203"/>
      <c r="K46" s="204"/>
      <c r="L46" s="205"/>
      <c r="M46" s="97"/>
      <c r="N46" s="202"/>
      <c r="O46" s="202"/>
    </row>
    <row r="47" spans="1:15" ht="25" customHeight="1">
      <c r="A47" s="83"/>
      <c r="B47" s="83"/>
      <c r="C47" s="83"/>
      <c r="D47" s="198"/>
      <c r="E47" s="199"/>
      <c r="F47" s="200"/>
      <c r="G47" s="201"/>
      <c r="H47" s="199"/>
      <c r="I47" s="202"/>
      <c r="J47" s="203"/>
      <c r="K47" s="204"/>
      <c r="L47" s="205"/>
      <c r="M47" s="97"/>
      <c r="N47" s="202"/>
      <c r="O47" s="202"/>
    </row>
    <row r="48" spans="1:15" ht="25" customHeight="1">
      <c r="A48" s="83"/>
      <c r="B48" s="83"/>
      <c r="C48" s="83"/>
      <c r="D48" s="198"/>
      <c r="E48" s="199"/>
      <c r="F48" s="200"/>
      <c r="G48" s="201"/>
      <c r="H48" s="199"/>
      <c r="I48" s="202"/>
      <c r="J48" s="203"/>
      <c r="K48" s="204"/>
      <c r="L48" s="205"/>
      <c r="M48" s="97"/>
      <c r="N48" s="202"/>
      <c r="O48" s="202"/>
    </row>
    <row r="49" spans="1:15" ht="25" customHeight="1">
      <c r="A49" s="83"/>
      <c r="B49" s="83"/>
      <c r="C49" s="83"/>
      <c r="D49" s="198"/>
      <c r="E49" s="199"/>
      <c r="F49" s="200"/>
      <c r="G49" s="201"/>
      <c r="H49" s="199"/>
      <c r="I49" s="202"/>
      <c r="J49" s="203"/>
      <c r="K49" s="204"/>
      <c r="L49" s="205"/>
      <c r="M49" s="97"/>
      <c r="N49" s="202"/>
      <c r="O49" s="202"/>
    </row>
    <row r="50" spans="1:15" ht="25" customHeight="1">
      <c r="A50" s="83"/>
      <c r="B50" s="83"/>
      <c r="C50" s="83"/>
      <c r="D50" s="198"/>
      <c r="E50" s="199"/>
      <c r="F50" s="200"/>
      <c r="G50" s="201"/>
      <c r="H50" s="199"/>
      <c r="I50" s="202"/>
      <c r="J50" s="203"/>
      <c r="K50" s="204"/>
      <c r="L50" s="205"/>
      <c r="M50" s="97"/>
      <c r="N50" s="202"/>
      <c r="O50" s="202"/>
    </row>
    <row r="51" spans="1:15" ht="25" customHeight="1">
      <c r="A51" s="83"/>
      <c r="B51" s="83"/>
      <c r="C51" s="83"/>
      <c r="D51" s="198"/>
      <c r="E51" s="199"/>
      <c r="F51" s="200"/>
      <c r="G51" s="201"/>
      <c r="H51" s="199"/>
      <c r="I51" s="202"/>
      <c r="J51" s="203"/>
      <c r="K51" s="204"/>
      <c r="L51" s="205"/>
      <c r="M51" s="97"/>
      <c r="N51" s="202"/>
      <c r="O51" s="202"/>
    </row>
    <row r="52" spans="1:15" ht="25" customHeight="1">
      <c r="A52" s="83"/>
      <c r="B52" s="83"/>
      <c r="C52" s="83"/>
      <c r="D52" s="198"/>
      <c r="E52" s="199"/>
      <c r="F52" s="200"/>
      <c r="G52" s="201"/>
      <c r="H52" s="199"/>
      <c r="I52" s="202"/>
      <c r="J52" s="203"/>
      <c r="K52" s="204"/>
      <c r="L52" s="205"/>
      <c r="M52" s="97"/>
      <c r="N52" s="202"/>
      <c r="O52" s="202"/>
    </row>
    <row r="53" spans="1:15" ht="25" customHeight="1">
      <c r="A53" s="83"/>
      <c r="B53" s="83"/>
      <c r="C53" s="83"/>
      <c r="D53" s="198"/>
      <c r="E53" s="199"/>
      <c r="F53" s="200"/>
      <c r="G53" s="201"/>
      <c r="H53" s="199"/>
      <c r="I53" s="202"/>
      <c r="J53" s="203"/>
      <c r="K53" s="204"/>
      <c r="L53" s="205"/>
      <c r="M53" s="97"/>
      <c r="N53" s="202"/>
      <c r="O53" s="202"/>
    </row>
    <row r="54" spans="1:15" ht="25" customHeight="1">
      <c r="A54" s="83"/>
      <c r="B54" s="83"/>
      <c r="C54" s="83"/>
      <c r="D54" s="198"/>
      <c r="E54" s="199"/>
      <c r="F54" s="200"/>
      <c r="G54" s="201"/>
      <c r="H54" s="199"/>
      <c r="I54" s="202"/>
      <c r="J54" s="203"/>
      <c r="K54" s="204"/>
      <c r="L54" s="205"/>
      <c r="M54" s="97"/>
      <c r="N54" s="202"/>
      <c r="O54" s="202"/>
    </row>
    <row r="55" spans="1:15" ht="25" customHeight="1">
      <c r="A55" s="83"/>
      <c r="B55" s="83"/>
      <c r="C55" s="83"/>
      <c r="D55" s="198"/>
      <c r="E55" s="199"/>
      <c r="F55" s="200"/>
      <c r="G55" s="201"/>
      <c r="H55" s="199"/>
      <c r="I55" s="202"/>
      <c r="J55" s="203"/>
      <c r="K55" s="204"/>
      <c r="L55" s="205"/>
      <c r="M55" s="97"/>
      <c r="N55" s="202"/>
      <c r="O55" s="202"/>
    </row>
    <row r="56" spans="1:15" ht="25" customHeight="1">
      <c r="A56" s="83"/>
      <c r="B56" s="83"/>
      <c r="C56" s="83"/>
      <c r="D56" s="198"/>
      <c r="E56" s="199"/>
      <c r="F56" s="200"/>
      <c r="G56" s="201"/>
      <c r="H56" s="199"/>
      <c r="I56" s="202"/>
      <c r="J56" s="203"/>
      <c r="K56" s="204"/>
      <c r="L56" s="205"/>
      <c r="M56" s="97"/>
      <c r="N56" s="202"/>
      <c r="O56" s="202"/>
    </row>
    <row r="57" spans="1:15" ht="25" customHeight="1">
      <c r="A57" s="83"/>
      <c r="B57" s="83"/>
      <c r="C57" s="83"/>
      <c r="D57" s="198"/>
      <c r="E57" s="199"/>
      <c r="F57" s="200"/>
      <c r="G57" s="201"/>
      <c r="H57" s="199"/>
      <c r="I57" s="202"/>
      <c r="J57" s="203"/>
      <c r="K57" s="204"/>
      <c r="L57" s="205"/>
      <c r="M57" s="97"/>
      <c r="N57" s="202"/>
      <c r="O57" s="202"/>
    </row>
    <row r="58" spans="1:15" ht="25" customHeight="1">
      <c r="A58" s="83"/>
      <c r="B58" s="83"/>
      <c r="C58" s="83"/>
      <c r="D58" s="198"/>
      <c r="E58" s="199"/>
      <c r="F58" s="200"/>
      <c r="G58" s="201"/>
      <c r="H58" s="199"/>
      <c r="I58" s="202"/>
      <c r="J58" s="203"/>
      <c r="K58" s="204"/>
      <c r="L58" s="205"/>
      <c r="M58" s="97"/>
      <c r="N58" s="202"/>
      <c r="O58" s="202"/>
    </row>
    <row r="59" spans="1:15" ht="25" customHeight="1">
      <c r="A59" s="83"/>
      <c r="B59" s="83"/>
      <c r="C59" s="83"/>
      <c r="D59" s="198"/>
      <c r="E59" s="199"/>
      <c r="F59" s="200"/>
      <c r="G59" s="201"/>
      <c r="H59" s="199"/>
      <c r="I59" s="202"/>
      <c r="J59" s="203"/>
      <c r="K59" s="204"/>
      <c r="L59" s="205"/>
      <c r="M59" s="97"/>
      <c r="N59" s="202"/>
      <c r="O59" s="202"/>
    </row>
    <row r="60" spans="1:15" ht="25" customHeight="1">
      <c r="A60" s="83"/>
      <c r="B60" s="83"/>
      <c r="C60" s="83"/>
      <c r="D60" s="198"/>
      <c r="E60" s="199"/>
      <c r="F60" s="200"/>
      <c r="G60" s="201"/>
      <c r="H60" s="199"/>
      <c r="I60" s="202"/>
      <c r="J60" s="203"/>
      <c r="K60" s="204"/>
      <c r="L60" s="205"/>
      <c r="M60" s="97"/>
      <c r="N60" s="202"/>
      <c r="O60" s="202"/>
    </row>
    <row r="61" spans="1:15" ht="25" customHeight="1">
      <c r="A61" s="83"/>
      <c r="B61" s="83"/>
      <c r="C61" s="83"/>
      <c r="D61" s="198"/>
      <c r="E61" s="199"/>
      <c r="F61" s="200"/>
      <c r="G61" s="201"/>
      <c r="H61" s="199"/>
      <c r="I61" s="202"/>
      <c r="J61" s="203"/>
      <c r="K61" s="204"/>
      <c r="L61" s="205"/>
      <c r="M61" s="97"/>
      <c r="N61" s="202"/>
      <c r="O61" s="202"/>
    </row>
    <row r="62" spans="1:15" ht="25" customHeight="1">
      <c r="A62" s="83"/>
      <c r="B62" s="83"/>
      <c r="C62" s="83"/>
      <c r="D62" s="198"/>
      <c r="E62" s="199"/>
      <c r="F62" s="200"/>
      <c r="G62" s="201"/>
      <c r="H62" s="199"/>
      <c r="I62" s="202"/>
      <c r="J62" s="203"/>
      <c r="K62" s="204"/>
      <c r="L62" s="205"/>
      <c r="M62" s="97"/>
      <c r="N62" s="202"/>
      <c r="O62" s="202"/>
    </row>
    <row r="63" spans="1:15" ht="25" customHeight="1">
      <c r="A63" s="83"/>
      <c r="B63" s="83"/>
      <c r="C63" s="83"/>
      <c r="D63" s="198"/>
      <c r="E63" s="199"/>
      <c r="F63" s="200"/>
      <c r="G63" s="201"/>
      <c r="H63" s="199"/>
      <c r="I63" s="202"/>
      <c r="J63" s="203"/>
      <c r="K63" s="204"/>
      <c r="L63" s="205"/>
      <c r="M63" s="97"/>
      <c r="N63" s="202"/>
      <c r="O63" s="202"/>
    </row>
    <row r="64" spans="1:15" ht="25" customHeight="1">
      <c r="A64" s="83"/>
      <c r="B64" s="83"/>
      <c r="C64" s="83"/>
      <c r="D64" s="198"/>
      <c r="E64" s="199"/>
      <c r="F64" s="200"/>
      <c r="G64" s="201"/>
      <c r="H64" s="199"/>
      <c r="I64" s="202"/>
      <c r="J64" s="203"/>
      <c r="K64" s="204"/>
      <c r="L64" s="205"/>
      <c r="M64" s="97"/>
      <c r="N64" s="202"/>
      <c r="O64" s="202"/>
    </row>
    <row r="65" spans="1:15" ht="25" customHeight="1">
      <c r="A65" s="83"/>
      <c r="B65" s="83"/>
      <c r="C65" s="83"/>
      <c r="D65" s="198"/>
      <c r="E65" s="199"/>
      <c r="F65" s="200"/>
      <c r="G65" s="201"/>
      <c r="H65" s="199"/>
      <c r="I65" s="202"/>
      <c r="J65" s="203"/>
      <c r="K65" s="204"/>
      <c r="L65" s="205"/>
      <c r="M65" s="97"/>
      <c r="N65" s="202"/>
      <c r="O65" s="202"/>
    </row>
    <row r="66" spans="1:15" ht="25" customHeight="1">
      <c r="A66" s="83"/>
      <c r="B66" s="83"/>
      <c r="C66" s="83"/>
      <c r="D66" s="198"/>
      <c r="E66" s="199"/>
      <c r="F66" s="200"/>
      <c r="G66" s="201"/>
      <c r="H66" s="199"/>
      <c r="I66" s="202"/>
      <c r="J66" s="203"/>
      <c r="K66" s="204"/>
      <c r="L66" s="205"/>
      <c r="M66" s="97"/>
      <c r="N66" s="202"/>
      <c r="O66" s="202"/>
    </row>
    <row r="67" spans="1:15" ht="25" customHeight="1">
      <c r="A67" s="83"/>
      <c r="B67" s="83"/>
      <c r="C67" s="83"/>
      <c r="D67" s="198"/>
      <c r="E67" s="199"/>
      <c r="F67" s="200"/>
      <c r="G67" s="201"/>
      <c r="H67" s="199"/>
      <c r="I67" s="202"/>
      <c r="J67" s="203"/>
      <c r="K67" s="204"/>
      <c r="L67" s="205"/>
      <c r="M67" s="97"/>
      <c r="N67" s="202"/>
      <c r="O67" s="202"/>
    </row>
    <row r="68" spans="1:15" ht="25" customHeight="1">
      <c r="A68" s="83"/>
      <c r="B68" s="83"/>
      <c r="C68" s="83"/>
      <c r="D68" s="198"/>
      <c r="E68" s="199"/>
      <c r="F68" s="200"/>
      <c r="G68" s="201"/>
      <c r="H68" s="199"/>
      <c r="I68" s="202"/>
      <c r="J68" s="203"/>
      <c r="K68" s="204"/>
      <c r="L68" s="205"/>
      <c r="M68" s="97"/>
      <c r="N68" s="202"/>
      <c r="O68" s="202"/>
    </row>
    <row r="69" spans="1:15" ht="25" customHeight="1">
      <c r="A69" s="83"/>
      <c r="B69" s="83"/>
      <c r="C69" s="83"/>
      <c r="D69" s="198"/>
      <c r="E69" s="199"/>
      <c r="F69" s="200"/>
      <c r="G69" s="201"/>
      <c r="H69" s="199"/>
      <c r="I69" s="202"/>
      <c r="J69" s="203"/>
      <c r="K69" s="204"/>
      <c r="L69" s="205"/>
      <c r="M69" s="97"/>
      <c r="N69" s="202"/>
      <c r="O69" s="202"/>
    </row>
    <row r="70" spans="1:15" ht="25" customHeight="1">
      <c r="A70" s="83"/>
      <c r="B70" s="83"/>
      <c r="C70" s="83"/>
      <c r="D70" s="198"/>
      <c r="E70" s="199"/>
      <c r="F70" s="200"/>
      <c r="G70" s="201"/>
      <c r="H70" s="199"/>
      <c r="I70" s="202"/>
      <c r="J70" s="203"/>
      <c r="K70" s="204"/>
      <c r="L70" s="205"/>
      <c r="M70" s="97"/>
      <c r="N70" s="202"/>
      <c r="O70" s="202"/>
    </row>
    <row r="71" spans="1:15" ht="25" customHeight="1">
      <c r="A71" s="83"/>
      <c r="B71" s="83"/>
      <c r="C71" s="83"/>
      <c r="D71" s="198"/>
      <c r="E71" s="199"/>
      <c r="F71" s="200"/>
      <c r="G71" s="201"/>
      <c r="H71" s="199"/>
      <c r="I71" s="202"/>
      <c r="J71" s="203"/>
      <c r="K71" s="204"/>
      <c r="L71" s="205"/>
      <c r="M71" s="97"/>
      <c r="N71" s="202"/>
      <c r="O71" s="202"/>
    </row>
    <row r="72" spans="1:15" ht="25" customHeight="1">
      <c r="A72" s="83"/>
      <c r="B72" s="83"/>
      <c r="C72" s="83"/>
      <c r="D72" s="198"/>
      <c r="E72" s="199"/>
      <c r="F72" s="200"/>
      <c r="G72" s="201"/>
      <c r="H72" s="199"/>
      <c r="I72" s="202"/>
      <c r="J72" s="203"/>
      <c r="K72" s="204"/>
      <c r="L72" s="205"/>
      <c r="M72" s="97"/>
      <c r="N72" s="202"/>
      <c r="O72" s="202"/>
    </row>
    <row r="73" spans="1:15" ht="25" customHeight="1">
      <c r="K73" s="211"/>
      <c r="L73" s="212"/>
    </row>
    <row r="74" spans="1:15" ht="25" customHeight="1">
      <c r="K74" s="211"/>
      <c r="L74" s="212"/>
    </row>
    <row r="75" spans="1:15" ht="25" customHeight="1">
      <c r="K75" s="211"/>
      <c r="L75" s="212"/>
    </row>
    <row r="76" spans="1:15" ht="25" customHeight="1">
      <c r="K76" s="211"/>
      <c r="L76" s="212"/>
    </row>
    <row r="77" spans="1:15" ht="25" customHeight="1">
      <c r="K77" s="211"/>
      <c r="L77" s="212"/>
    </row>
    <row r="78" spans="1:15" ht="25" customHeight="1">
      <c r="K78" s="211"/>
      <c r="L78" s="212"/>
    </row>
    <row r="79" spans="1:15" ht="25" customHeight="1">
      <c r="K79" s="211"/>
      <c r="L79" s="212"/>
    </row>
    <row r="80" spans="1:15" ht="25" customHeight="1">
      <c r="K80" s="211"/>
      <c r="L80" s="212"/>
    </row>
    <row r="81" spans="9:15" ht="25" customHeight="1">
      <c r="K81" s="211"/>
      <c r="L81" s="212"/>
    </row>
    <row r="82" spans="9:15" ht="25" customHeight="1">
      <c r="K82" s="211"/>
      <c r="L82" s="212"/>
    </row>
    <row r="83" spans="9:15" ht="25" customHeight="1">
      <c r="I83" s="213"/>
      <c r="J83" s="214"/>
      <c r="K83" s="215"/>
      <c r="L83" s="216"/>
      <c r="M83" s="217"/>
      <c r="N83" s="213"/>
      <c r="O83" s="213"/>
    </row>
    <row r="84" spans="9:15" ht="25" customHeight="1">
      <c r="K84" s="211"/>
      <c r="L84" s="212"/>
    </row>
    <row r="85" spans="9:15" ht="25" customHeight="1">
      <c r="K85" s="211"/>
      <c r="L85" s="212"/>
    </row>
    <row r="86" spans="9:15" ht="25" customHeight="1">
      <c r="K86" s="211"/>
      <c r="L86" s="212"/>
    </row>
    <row r="87" spans="9:15" ht="25" customHeight="1">
      <c r="K87" s="211"/>
      <c r="L87" s="212"/>
    </row>
    <row r="88" spans="9:15" ht="25" customHeight="1">
      <c r="K88" s="211"/>
      <c r="L88" s="212"/>
    </row>
    <row r="89" spans="9:15" ht="25" customHeight="1">
      <c r="K89" s="211"/>
      <c r="L89" s="212"/>
    </row>
    <row r="90" spans="9:15" ht="25" customHeight="1">
      <c r="K90" s="211"/>
      <c r="L90" s="212"/>
    </row>
    <row r="91" spans="9:15" ht="25" customHeight="1">
      <c r="K91" s="211"/>
      <c r="L91" s="212"/>
    </row>
  </sheetData>
  <protectedRanges>
    <protectedRange sqref="A7 F7:G7 I7:O72 F25:F72 G8:G72 F13:F19 A13:A19 A25:A72" name="範圍1"/>
    <protectedRange sqref="H7:H87 K4:O6" name="範圍1_4"/>
    <protectedRange sqref="A4:D6" name="範圍1_5"/>
    <protectedRange sqref="I4:I5" name="範圍1_4_1_1"/>
    <protectedRange sqref="H6:I6 E4:F6 H4:H5" name="範圍1_5_1_2_1"/>
    <protectedRange sqref="G4:G6 J4:J6" name="範圍1_4_2_2_1"/>
  </protectedRanges>
  <mergeCells count="16">
    <mergeCell ref="P2:Q3"/>
    <mergeCell ref="O2:O3"/>
    <mergeCell ref="A21:B22"/>
    <mergeCell ref="C21:F21"/>
    <mergeCell ref="E22:F22"/>
    <mergeCell ref="M2:N2"/>
    <mergeCell ref="A23:B24"/>
    <mergeCell ref="C23:D24"/>
    <mergeCell ref="E23:F24"/>
    <mergeCell ref="C22:D22"/>
    <mergeCell ref="K2:L2"/>
    <mergeCell ref="E2:G2"/>
    <mergeCell ref="H2:J2"/>
    <mergeCell ref="A2:B2"/>
    <mergeCell ref="C2:C3"/>
    <mergeCell ref="D2:D3"/>
  </mergeCells>
  <phoneticPr fontId="2" type="noConversion"/>
  <dataValidations count="1">
    <dataValidation type="list" allowBlank="1" showInputMessage="1" showErrorMessage="1" prompt="提供下拉選擇" sqref="H73:H87" xr:uid="{00000000-0002-0000-0A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75"/>
  <sheetViews>
    <sheetView zoomScale="85" zoomScaleNormal="85" workbookViewId="0">
      <pane xSplit="7" topLeftCell="H1" activePane="topRight" state="frozen"/>
      <selection sqref="A1:B1"/>
      <selection pane="topRight" activeCell="L27" sqref="L27"/>
    </sheetView>
  </sheetViews>
  <sheetFormatPr defaultColWidth="8.83203125" defaultRowHeight="22" customHeight="1"/>
  <cols>
    <col min="1" max="3" width="8.83203125" style="1"/>
    <col min="4" max="4" width="8.83203125" style="1" customWidth="1"/>
    <col min="5" max="5" width="22.83203125" style="2" customWidth="1"/>
    <col min="6" max="6" width="24.58203125" style="46" bestFit="1" customWidth="1"/>
    <col min="7" max="7" width="18.83203125" style="1" customWidth="1"/>
    <col min="8" max="8" width="28.83203125" style="1" customWidth="1"/>
    <col min="9" max="13" width="13.83203125" style="1" customWidth="1"/>
    <col min="14" max="15" width="16.83203125" style="1" customWidth="1"/>
    <col min="16" max="22" width="13.83203125" style="1" customWidth="1"/>
    <col min="23" max="24" width="16.83203125" style="1" customWidth="1"/>
    <col min="25" max="25" width="19.83203125" style="1" customWidth="1"/>
    <col min="26" max="26" width="22.83203125" style="1" customWidth="1"/>
    <col min="27" max="27" width="12.83203125" style="1" customWidth="1"/>
    <col min="28" max="16384" width="8.83203125" style="1"/>
  </cols>
  <sheetData>
    <row r="1" spans="1:27" ht="22" customHeight="1">
      <c r="A1" s="497" t="s">
        <v>752</v>
      </c>
      <c r="B1" s="498"/>
      <c r="C1" s="498"/>
      <c r="D1" s="498"/>
      <c r="E1" s="498"/>
      <c r="F1" s="44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22" customHeight="1">
      <c r="A2" s="499" t="s">
        <v>305</v>
      </c>
      <c r="B2" s="499" t="s">
        <v>306</v>
      </c>
      <c r="C2" s="500" t="s">
        <v>514</v>
      </c>
      <c r="D2" s="499" t="s">
        <v>515</v>
      </c>
      <c r="E2" s="499"/>
      <c r="F2" s="496"/>
      <c r="G2" s="500" t="s">
        <v>521</v>
      </c>
      <c r="H2" s="500" t="s">
        <v>522</v>
      </c>
      <c r="I2" s="500" t="s">
        <v>435</v>
      </c>
      <c r="J2" s="500"/>
      <c r="K2" s="53" t="s">
        <v>436</v>
      </c>
      <c r="L2" s="500" t="s">
        <v>437</v>
      </c>
      <c r="M2" s="500"/>
      <c r="N2" s="53" t="s">
        <v>313</v>
      </c>
      <c r="O2" s="53" t="s">
        <v>438</v>
      </c>
      <c r="P2" s="504" t="s">
        <v>523</v>
      </c>
      <c r="Q2" s="504"/>
      <c r="R2" s="499" t="s">
        <v>439</v>
      </c>
      <c r="S2" s="505"/>
      <c r="T2" s="500" t="s">
        <v>524</v>
      </c>
      <c r="U2" s="506" t="s">
        <v>440</v>
      </c>
      <c r="V2" s="506"/>
      <c r="W2" s="54" t="s">
        <v>441</v>
      </c>
      <c r="X2" s="54" t="s">
        <v>442</v>
      </c>
      <c r="Y2" s="501" t="s">
        <v>525</v>
      </c>
      <c r="Z2" s="501" t="s">
        <v>526</v>
      </c>
      <c r="AA2" s="499" t="s">
        <v>516</v>
      </c>
    </row>
    <row r="3" spans="1:27" ht="22" customHeight="1">
      <c r="A3" s="499"/>
      <c r="B3" s="499"/>
      <c r="C3" s="499"/>
      <c r="D3" s="499" t="s">
        <v>527</v>
      </c>
      <c r="E3" s="499" t="s">
        <v>517</v>
      </c>
      <c r="F3" s="496"/>
      <c r="G3" s="500"/>
      <c r="H3" s="500"/>
      <c r="I3" s="500" t="s">
        <v>528</v>
      </c>
      <c r="J3" s="500"/>
      <c r="K3" s="500" t="s">
        <v>518</v>
      </c>
      <c r="L3" s="499" t="s">
        <v>529</v>
      </c>
      <c r="M3" s="499"/>
      <c r="N3" s="500" t="s">
        <v>530</v>
      </c>
      <c r="O3" s="500"/>
      <c r="P3" s="504" t="s">
        <v>519</v>
      </c>
      <c r="Q3" s="504"/>
      <c r="R3" s="500" t="s">
        <v>531</v>
      </c>
      <c r="S3" s="505"/>
      <c r="T3" s="505"/>
      <c r="U3" s="506" t="s">
        <v>307</v>
      </c>
      <c r="V3" s="506"/>
      <c r="W3" s="500" t="s">
        <v>520</v>
      </c>
      <c r="X3" s="500"/>
      <c r="Y3" s="502"/>
      <c r="Z3" s="502"/>
      <c r="AA3" s="499"/>
    </row>
    <row r="4" spans="1:27" ht="22" customHeight="1">
      <c r="A4" s="499"/>
      <c r="B4" s="499"/>
      <c r="C4" s="499"/>
      <c r="D4" s="499"/>
      <c r="E4" s="499"/>
      <c r="F4" s="496"/>
      <c r="G4" s="500"/>
      <c r="H4" s="500"/>
      <c r="I4" s="55" t="s">
        <v>682</v>
      </c>
      <c r="J4" s="53" t="s">
        <v>308</v>
      </c>
      <c r="K4" s="500"/>
      <c r="L4" s="53" t="s">
        <v>532</v>
      </c>
      <c r="M4" s="53" t="s">
        <v>533</v>
      </c>
      <c r="N4" s="53" t="s">
        <v>534</v>
      </c>
      <c r="O4" s="53" t="s">
        <v>443</v>
      </c>
      <c r="P4" s="56" t="s">
        <v>310</v>
      </c>
      <c r="Q4" s="57" t="s">
        <v>311</v>
      </c>
      <c r="R4" s="55" t="s">
        <v>312</v>
      </c>
      <c r="S4" s="55" t="s">
        <v>535</v>
      </c>
      <c r="T4" s="505"/>
      <c r="U4" s="58" t="s">
        <v>536</v>
      </c>
      <c r="V4" s="55" t="s">
        <v>308</v>
      </c>
      <c r="W4" s="53" t="s">
        <v>309</v>
      </c>
      <c r="X4" s="53" t="s">
        <v>537</v>
      </c>
      <c r="Y4" s="503"/>
      <c r="Z4" s="503"/>
      <c r="AA4" s="499"/>
    </row>
    <row r="5" spans="1:27" ht="22" customHeight="1">
      <c r="A5" s="26" t="s">
        <v>538</v>
      </c>
      <c r="B5" s="26" t="s">
        <v>539</v>
      </c>
      <c r="C5" s="27" t="s">
        <v>318</v>
      </c>
      <c r="D5" s="28">
        <v>170001</v>
      </c>
      <c r="E5" s="27" t="s">
        <v>314</v>
      </c>
      <c r="F5" s="45" t="str">
        <f t="shared" ref="F5:F68" si="0">A5&amp;B5&amp;C5&amp;D5</f>
        <v>範疇1固定 (E)CH4170001</v>
      </c>
      <c r="G5" s="27" t="s">
        <v>316</v>
      </c>
      <c r="H5" s="29" t="s">
        <v>139</v>
      </c>
      <c r="I5" s="29">
        <v>3</v>
      </c>
      <c r="J5" s="29" t="s">
        <v>164</v>
      </c>
      <c r="K5" s="26"/>
      <c r="L5" s="26"/>
      <c r="M5" s="26"/>
      <c r="N5" s="30">
        <v>0.66666666666666663</v>
      </c>
      <c r="O5" s="31">
        <v>2.3333333333333335</v>
      </c>
      <c r="P5" s="32">
        <f>I5*4186.8*10^(-9)*10^(-3)</f>
        <v>1.2560400000000003E-8</v>
      </c>
      <c r="Q5" s="32" t="s">
        <v>141</v>
      </c>
      <c r="R5" s="27">
        <v>7800</v>
      </c>
      <c r="S5" s="27" t="s">
        <v>151</v>
      </c>
      <c r="T5" s="27" t="s">
        <v>540</v>
      </c>
      <c r="U5" s="47">
        <f t="shared" ref="U5:U61" si="1">P5*R5</f>
        <v>9.7971120000000023E-5</v>
      </c>
      <c r="V5" s="48" t="s">
        <v>143</v>
      </c>
      <c r="W5" s="49">
        <v>0.66666666666666663</v>
      </c>
      <c r="X5" s="50">
        <v>2.3333333333333335</v>
      </c>
      <c r="Y5" s="60" t="s">
        <v>541</v>
      </c>
      <c r="Z5" s="60" t="s">
        <v>542</v>
      </c>
      <c r="AA5" s="26"/>
    </row>
    <row r="6" spans="1:27" ht="22" customHeight="1">
      <c r="A6" s="26" t="s">
        <v>538</v>
      </c>
      <c r="B6" s="26" t="s">
        <v>539</v>
      </c>
      <c r="C6" s="27" t="s">
        <v>169</v>
      </c>
      <c r="D6" s="28">
        <v>170001</v>
      </c>
      <c r="E6" s="27" t="s">
        <v>314</v>
      </c>
      <c r="F6" s="45" t="str">
        <f t="shared" si="0"/>
        <v>範疇1固定 (E)CO2170001</v>
      </c>
      <c r="G6" s="27" t="s">
        <v>340</v>
      </c>
      <c r="H6" s="29" t="s">
        <v>147</v>
      </c>
      <c r="I6" s="33">
        <v>18.899999999999999</v>
      </c>
      <c r="J6" s="34" t="s">
        <v>290</v>
      </c>
      <c r="K6" s="34">
        <v>1</v>
      </c>
      <c r="L6" s="35">
        <v>69300</v>
      </c>
      <c r="M6" s="34" t="s">
        <v>199</v>
      </c>
      <c r="N6" s="30">
        <v>2.5974025974025976E-2</v>
      </c>
      <c r="O6" s="31">
        <v>5.3391053391053392E-2</v>
      </c>
      <c r="P6" s="32">
        <f>L6*(4186.8*10^(-9)*10^(-3))</f>
        <v>2.9014524000000002E-4</v>
      </c>
      <c r="Q6" s="32" t="s">
        <v>189</v>
      </c>
      <c r="R6" s="27">
        <v>7800</v>
      </c>
      <c r="S6" s="27" t="s">
        <v>142</v>
      </c>
      <c r="T6" s="27" t="s">
        <v>540</v>
      </c>
      <c r="U6" s="47">
        <f t="shared" si="1"/>
        <v>2.2631328720000004</v>
      </c>
      <c r="V6" s="48" t="s">
        <v>317</v>
      </c>
      <c r="W6" s="49">
        <v>2.5974025974025976E-2</v>
      </c>
      <c r="X6" s="50">
        <v>5.3391053391053392E-2</v>
      </c>
      <c r="Y6" s="60" t="s">
        <v>541</v>
      </c>
      <c r="Z6" s="60" t="s">
        <v>542</v>
      </c>
      <c r="AA6" s="26"/>
    </row>
    <row r="7" spans="1:27" ht="22" customHeight="1">
      <c r="A7" s="26" t="s">
        <v>538</v>
      </c>
      <c r="B7" s="26" t="s">
        <v>539</v>
      </c>
      <c r="C7" s="27" t="s">
        <v>325</v>
      </c>
      <c r="D7" s="28">
        <v>170001</v>
      </c>
      <c r="E7" s="27" t="s">
        <v>314</v>
      </c>
      <c r="F7" s="45" t="str">
        <f t="shared" si="0"/>
        <v>範疇1固定 (E)N2O170001</v>
      </c>
      <c r="G7" s="27" t="s">
        <v>340</v>
      </c>
      <c r="H7" s="29" t="s">
        <v>296</v>
      </c>
      <c r="I7" s="33">
        <v>0.6</v>
      </c>
      <c r="J7" s="36" t="s">
        <v>331</v>
      </c>
      <c r="K7" s="26"/>
      <c r="L7" s="26"/>
      <c r="M7" s="26"/>
      <c r="N7" s="30">
        <v>0.66666666666666663</v>
      </c>
      <c r="O7" s="31">
        <v>2.3333333333333335</v>
      </c>
      <c r="P7" s="32">
        <f>I7*4186.8*10^(-9)*10^(-3)</f>
        <v>2.5120799999999999E-9</v>
      </c>
      <c r="Q7" s="32" t="s">
        <v>148</v>
      </c>
      <c r="R7" s="27">
        <v>7800</v>
      </c>
      <c r="S7" s="27" t="s">
        <v>444</v>
      </c>
      <c r="T7" s="27" t="s">
        <v>540</v>
      </c>
      <c r="U7" s="47">
        <f t="shared" si="1"/>
        <v>1.9594223999999998E-5</v>
      </c>
      <c r="V7" s="48" t="s">
        <v>149</v>
      </c>
      <c r="W7" s="49">
        <v>0.66666666666666663</v>
      </c>
      <c r="X7" s="50">
        <v>2.3333333333333335</v>
      </c>
      <c r="Y7" s="60" t="s">
        <v>543</v>
      </c>
      <c r="Z7" s="60" t="s">
        <v>544</v>
      </c>
      <c r="AA7" s="26"/>
    </row>
    <row r="8" spans="1:27" ht="22" customHeight="1">
      <c r="A8" s="26" t="s">
        <v>538</v>
      </c>
      <c r="B8" s="26" t="s">
        <v>539</v>
      </c>
      <c r="C8" s="27" t="s">
        <v>318</v>
      </c>
      <c r="D8" s="27">
        <v>170005</v>
      </c>
      <c r="E8" s="27" t="s">
        <v>319</v>
      </c>
      <c r="F8" s="45" t="str">
        <f t="shared" si="0"/>
        <v>範疇1固定 (E)CH4170005</v>
      </c>
      <c r="G8" s="27" t="s">
        <v>320</v>
      </c>
      <c r="H8" s="29" t="s">
        <v>150</v>
      </c>
      <c r="I8" s="29">
        <v>3</v>
      </c>
      <c r="J8" s="29" t="s">
        <v>164</v>
      </c>
      <c r="K8" s="26"/>
      <c r="L8" s="26"/>
      <c r="M8" s="26"/>
      <c r="N8" s="30">
        <v>0.66666666666666663</v>
      </c>
      <c r="O8" s="31">
        <v>2.3333333333333335</v>
      </c>
      <c r="P8" s="32">
        <f>I8*4186.8*10^(-9)*10^(-3)</f>
        <v>1.2560400000000003E-8</v>
      </c>
      <c r="Q8" s="32" t="s">
        <v>141</v>
      </c>
      <c r="R8" s="27">
        <v>8500</v>
      </c>
      <c r="S8" s="27" t="s">
        <v>151</v>
      </c>
      <c r="T8" s="27" t="s">
        <v>545</v>
      </c>
      <c r="U8" s="47">
        <f t="shared" si="1"/>
        <v>1.0676340000000002E-4</v>
      </c>
      <c r="V8" s="48" t="s">
        <v>143</v>
      </c>
      <c r="W8" s="49">
        <v>0.66666666666666663</v>
      </c>
      <c r="X8" s="50">
        <v>2.3333333333333335</v>
      </c>
      <c r="Y8" s="60" t="s">
        <v>546</v>
      </c>
      <c r="Z8" s="60" t="s">
        <v>544</v>
      </c>
      <c r="AA8" s="26"/>
    </row>
    <row r="9" spans="1:27" ht="22" customHeight="1">
      <c r="A9" s="26" t="s">
        <v>538</v>
      </c>
      <c r="B9" s="26" t="s">
        <v>539</v>
      </c>
      <c r="C9" s="27" t="s">
        <v>165</v>
      </c>
      <c r="D9" s="27">
        <v>170005</v>
      </c>
      <c r="E9" s="27" t="s">
        <v>319</v>
      </c>
      <c r="F9" s="45" t="str">
        <f t="shared" si="0"/>
        <v>範疇1固定 (E)CO2170005</v>
      </c>
      <c r="G9" s="27" t="s">
        <v>547</v>
      </c>
      <c r="H9" s="29" t="s">
        <v>445</v>
      </c>
      <c r="I9" s="33">
        <v>19.600000000000001</v>
      </c>
      <c r="J9" s="34" t="s">
        <v>152</v>
      </c>
      <c r="K9" s="34">
        <v>1</v>
      </c>
      <c r="L9" s="35">
        <v>71900</v>
      </c>
      <c r="M9" s="34" t="s">
        <v>153</v>
      </c>
      <c r="N9" s="30">
        <v>1.5299026425591099E-2</v>
      </c>
      <c r="O9" s="31">
        <v>2.5034770514603615E-2</v>
      </c>
      <c r="P9" s="32">
        <f>L9*(4186.8*10^(-9)*10^(-3))</f>
        <v>3.0103092000000005E-4</v>
      </c>
      <c r="Q9" s="32" t="s">
        <v>154</v>
      </c>
      <c r="R9" s="27">
        <v>8500</v>
      </c>
      <c r="S9" s="27" t="s">
        <v>145</v>
      </c>
      <c r="T9" s="27" t="s">
        <v>545</v>
      </c>
      <c r="U9" s="47">
        <f t="shared" si="1"/>
        <v>2.5587628200000005</v>
      </c>
      <c r="V9" s="48" t="s">
        <v>171</v>
      </c>
      <c r="W9" s="49">
        <v>1.5299026425591099E-2</v>
      </c>
      <c r="X9" s="50">
        <v>2.5034770514603615E-2</v>
      </c>
      <c r="Y9" s="60" t="s">
        <v>548</v>
      </c>
      <c r="Z9" s="60" t="s">
        <v>542</v>
      </c>
      <c r="AA9" s="26"/>
    </row>
    <row r="10" spans="1:27" ht="22" customHeight="1">
      <c r="A10" s="26" t="s">
        <v>538</v>
      </c>
      <c r="B10" s="26" t="s">
        <v>539</v>
      </c>
      <c r="C10" s="27" t="s">
        <v>155</v>
      </c>
      <c r="D10" s="27">
        <v>170005</v>
      </c>
      <c r="E10" s="27" t="s">
        <v>319</v>
      </c>
      <c r="F10" s="45" t="str">
        <f t="shared" si="0"/>
        <v>範疇1固定 (E)N2O170005</v>
      </c>
      <c r="G10" s="27" t="s">
        <v>320</v>
      </c>
      <c r="H10" s="29" t="s">
        <v>150</v>
      </c>
      <c r="I10" s="33">
        <v>0.6</v>
      </c>
      <c r="J10" s="36" t="s">
        <v>156</v>
      </c>
      <c r="K10" s="26"/>
      <c r="L10" s="26"/>
      <c r="M10" s="26"/>
      <c r="N10" s="30">
        <v>0.66666666666666663</v>
      </c>
      <c r="O10" s="31">
        <v>2.3333333333333335</v>
      </c>
      <c r="P10" s="32">
        <f>I10*4186.8*10^(-9)*10^(-3)</f>
        <v>2.5120799999999999E-9</v>
      </c>
      <c r="Q10" s="32" t="s">
        <v>148</v>
      </c>
      <c r="R10" s="27">
        <v>8500</v>
      </c>
      <c r="S10" s="27" t="s">
        <v>151</v>
      </c>
      <c r="T10" s="27" t="s">
        <v>549</v>
      </c>
      <c r="U10" s="47">
        <f t="shared" si="1"/>
        <v>2.1352679999999998E-5</v>
      </c>
      <c r="V10" s="48" t="s">
        <v>149</v>
      </c>
      <c r="W10" s="49">
        <v>0.66666666666666663</v>
      </c>
      <c r="X10" s="50">
        <v>2.3333333333333335</v>
      </c>
      <c r="Y10" s="60" t="s">
        <v>541</v>
      </c>
      <c r="Z10" s="60" t="s">
        <v>542</v>
      </c>
      <c r="AA10" s="26"/>
    </row>
    <row r="11" spans="1:27" ht="22" customHeight="1">
      <c r="A11" s="26" t="s">
        <v>538</v>
      </c>
      <c r="B11" s="26" t="s">
        <v>539</v>
      </c>
      <c r="C11" s="27" t="s">
        <v>157</v>
      </c>
      <c r="D11" s="27">
        <v>170006</v>
      </c>
      <c r="E11" s="27" t="s">
        <v>321</v>
      </c>
      <c r="F11" s="45" t="str">
        <f t="shared" si="0"/>
        <v>範疇1固定 (E)CH4170006</v>
      </c>
      <c r="G11" s="27" t="s">
        <v>322</v>
      </c>
      <c r="H11" s="29" t="s">
        <v>158</v>
      </c>
      <c r="I11" s="29">
        <v>3</v>
      </c>
      <c r="J11" s="29" t="s">
        <v>168</v>
      </c>
      <c r="K11" s="26"/>
      <c r="L11" s="26"/>
      <c r="M11" s="26"/>
      <c r="N11" s="30">
        <v>0.66666666666666663</v>
      </c>
      <c r="O11" s="31">
        <v>2.3333333333333335</v>
      </c>
      <c r="P11" s="32">
        <f>I11*4186.8*10^(-9)*10^(-3)</f>
        <v>1.2560400000000003E-8</v>
      </c>
      <c r="Q11" s="32" t="s">
        <v>141</v>
      </c>
      <c r="R11" s="27">
        <v>8400</v>
      </c>
      <c r="S11" s="27" t="s">
        <v>151</v>
      </c>
      <c r="T11" s="27" t="s">
        <v>545</v>
      </c>
      <c r="U11" s="47">
        <f t="shared" si="1"/>
        <v>1.0550736000000003E-4</v>
      </c>
      <c r="V11" s="48" t="s">
        <v>143</v>
      </c>
      <c r="W11" s="49">
        <v>0.66666666666666663</v>
      </c>
      <c r="X11" s="50">
        <v>2.3333333333333335</v>
      </c>
      <c r="Y11" s="60" t="s">
        <v>550</v>
      </c>
      <c r="Z11" s="60" t="s">
        <v>542</v>
      </c>
      <c r="AA11" s="26"/>
    </row>
    <row r="12" spans="1:27" ht="22" customHeight="1">
      <c r="A12" s="26" t="s">
        <v>538</v>
      </c>
      <c r="B12" s="26" t="s">
        <v>551</v>
      </c>
      <c r="C12" s="27" t="s">
        <v>165</v>
      </c>
      <c r="D12" s="27">
        <v>170006</v>
      </c>
      <c r="E12" s="27" t="s">
        <v>321</v>
      </c>
      <c r="F12" s="45" t="str">
        <f t="shared" si="0"/>
        <v>範疇1固定 (E)CO2170006</v>
      </c>
      <c r="G12" s="27" t="s">
        <v>322</v>
      </c>
      <c r="H12" s="29" t="s">
        <v>295</v>
      </c>
      <c r="I12" s="33">
        <v>20.2</v>
      </c>
      <c r="J12" s="34" t="s">
        <v>152</v>
      </c>
      <c r="K12" s="34">
        <v>1</v>
      </c>
      <c r="L12" s="35">
        <v>74100</v>
      </c>
      <c r="M12" s="34" t="s">
        <v>153</v>
      </c>
      <c r="N12" s="30">
        <v>2.0242914979757085E-2</v>
      </c>
      <c r="O12" s="31">
        <v>9.4466936572199737E-3</v>
      </c>
      <c r="P12" s="32">
        <f>L12*(4186.8*10^(-9)*10^(-3))</f>
        <v>3.1024188000000006E-4</v>
      </c>
      <c r="Q12" s="32" t="s">
        <v>187</v>
      </c>
      <c r="R12" s="27">
        <v>8400</v>
      </c>
      <c r="S12" s="27" t="s">
        <v>151</v>
      </c>
      <c r="T12" s="27" t="s">
        <v>545</v>
      </c>
      <c r="U12" s="47">
        <f t="shared" si="1"/>
        <v>2.6060317920000005</v>
      </c>
      <c r="V12" s="48" t="s">
        <v>171</v>
      </c>
      <c r="W12" s="49">
        <v>2.0242914979757085E-2</v>
      </c>
      <c r="X12" s="50">
        <v>9.4466936572199737E-3</v>
      </c>
      <c r="Y12" s="60" t="s">
        <v>541</v>
      </c>
      <c r="Z12" s="60" t="s">
        <v>552</v>
      </c>
      <c r="AA12" s="26"/>
    </row>
    <row r="13" spans="1:27" ht="22" customHeight="1">
      <c r="A13" s="26" t="s">
        <v>538</v>
      </c>
      <c r="B13" s="26" t="s">
        <v>539</v>
      </c>
      <c r="C13" s="27" t="s">
        <v>159</v>
      </c>
      <c r="D13" s="27">
        <v>170006</v>
      </c>
      <c r="E13" s="27" t="s">
        <v>321</v>
      </c>
      <c r="F13" s="45" t="str">
        <f t="shared" si="0"/>
        <v>範疇1固定 (E)N2O170006</v>
      </c>
      <c r="G13" s="27" t="s">
        <v>553</v>
      </c>
      <c r="H13" s="29" t="s">
        <v>158</v>
      </c>
      <c r="I13" s="33">
        <v>0.6</v>
      </c>
      <c r="J13" s="36" t="s">
        <v>156</v>
      </c>
      <c r="K13" s="26"/>
      <c r="L13" s="26"/>
      <c r="M13" s="26"/>
      <c r="N13" s="30">
        <v>0.66666666666666663</v>
      </c>
      <c r="O13" s="31">
        <v>2.3333333333333335</v>
      </c>
      <c r="P13" s="32">
        <f>I13*4186.8*10^(-9)*10^(-3)</f>
        <v>2.5120799999999999E-9</v>
      </c>
      <c r="Q13" s="32" t="s">
        <v>148</v>
      </c>
      <c r="R13" s="27">
        <v>8400</v>
      </c>
      <c r="S13" s="27" t="s">
        <v>145</v>
      </c>
      <c r="T13" s="27" t="s">
        <v>554</v>
      </c>
      <c r="U13" s="47">
        <f t="shared" si="1"/>
        <v>2.1101471999999998E-5</v>
      </c>
      <c r="V13" s="48" t="s">
        <v>149</v>
      </c>
      <c r="W13" s="49">
        <v>0.66666666666666663</v>
      </c>
      <c r="X13" s="50">
        <v>2.3333333333333335</v>
      </c>
      <c r="Y13" s="60" t="s">
        <v>546</v>
      </c>
      <c r="Z13" s="60" t="s">
        <v>542</v>
      </c>
      <c r="AA13" s="26"/>
    </row>
    <row r="14" spans="1:27" ht="22" customHeight="1">
      <c r="A14" s="26" t="s">
        <v>538</v>
      </c>
      <c r="B14" s="26" t="s">
        <v>555</v>
      </c>
      <c r="C14" s="27" t="s">
        <v>157</v>
      </c>
      <c r="D14" s="27">
        <v>170010</v>
      </c>
      <c r="E14" s="27" t="s">
        <v>323</v>
      </c>
      <c r="F14" s="45" t="str">
        <f t="shared" si="0"/>
        <v>範疇1固定 (E)CH4170010</v>
      </c>
      <c r="G14" s="27" t="s">
        <v>556</v>
      </c>
      <c r="H14" s="29" t="s">
        <v>160</v>
      </c>
      <c r="I14" s="29">
        <v>3</v>
      </c>
      <c r="J14" s="29" t="s">
        <v>164</v>
      </c>
      <c r="K14" s="26"/>
      <c r="L14" s="26"/>
      <c r="M14" s="26"/>
      <c r="N14" s="30">
        <v>0.66666666666666663</v>
      </c>
      <c r="O14" s="31">
        <v>2.3333333333333335</v>
      </c>
      <c r="P14" s="32">
        <f>I14*4186.8*10^(-9)*10^(-3)</f>
        <v>1.2560400000000003E-8</v>
      </c>
      <c r="Q14" s="32" t="s">
        <v>141</v>
      </c>
      <c r="R14" s="27">
        <v>9600</v>
      </c>
      <c r="S14" s="27" t="s">
        <v>151</v>
      </c>
      <c r="T14" s="27" t="s">
        <v>545</v>
      </c>
      <c r="U14" s="47">
        <f t="shared" si="1"/>
        <v>1.2057984000000003E-4</v>
      </c>
      <c r="V14" s="48" t="s">
        <v>143</v>
      </c>
      <c r="W14" s="49">
        <v>0.66666666666666663</v>
      </c>
      <c r="X14" s="50">
        <v>2.3333333333333335</v>
      </c>
      <c r="Y14" s="60" t="s">
        <v>541</v>
      </c>
      <c r="Z14" s="60" t="s">
        <v>542</v>
      </c>
      <c r="AA14" s="26"/>
    </row>
    <row r="15" spans="1:27" ht="22" customHeight="1">
      <c r="A15" s="26" t="s">
        <v>538</v>
      </c>
      <c r="B15" s="26" t="s">
        <v>551</v>
      </c>
      <c r="C15" s="27" t="s">
        <v>165</v>
      </c>
      <c r="D15" s="27">
        <v>170010</v>
      </c>
      <c r="E15" s="27" t="s">
        <v>323</v>
      </c>
      <c r="F15" s="45" t="str">
        <f t="shared" si="0"/>
        <v>範疇1固定 (E)CO2170010</v>
      </c>
      <c r="G15" s="27" t="s">
        <v>324</v>
      </c>
      <c r="H15" s="29" t="s">
        <v>161</v>
      </c>
      <c r="I15" s="33">
        <v>20</v>
      </c>
      <c r="J15" s="34" t="s">
        <v>273</v>
      </c>
      <c r="K15" s="34">
        <v>1</v>
      </c>
      <c r="L15" s="35">
        <v>73300</v>
      </c>
      <c r="M15" s="34" t="s">
        <v>153</v>
      </c>
      <c r="N15" s="30">
        <v>1.9099590723055934E-2</v>
      </c>
      <c r="O15" s="31">
        <v>2.5920873124147339E-2</v>
      </c>
      <c r="P15" s="32">
        <f>L15*(4186.8*10^(-9)*10^(-3))</f>
        <v>3.0689244000000005E-4</v>
      </c>
      <c r="Q15" s="32" t="s">
        <v>154</v>
      </c>
      <c r="R15" s="27">
        <v>9600</v>
      </c>
      <c r="S15" s="27" t="s">
        <v>145</v>
      </c>
      <c r="T15" s="27" t="s">
        <v>545</v>
      </c>
      <c r="U15" s="47">
        <f t="shared" si="1"/>
        <v>2.9461674240000004</v>
      </c>
      <c r="V15" s="48" t="s">
        <v>146</v>
      </c>
      <c r="W15" s="49">
        <v>1.9099590723055934E-2</v>
      </c>
      <c r="X15" s="50">
        <v>2.5920873124147339E-2</v>
      </c>
      <c r="Y15" s="60" t="s">
        <v>541</v>
      </c>
      <c r="Z15" s="60" t="s">
        <v>542</v>
      </c>
      <c r="AA15" s="26"/>
    </row>
    <row r="16" spans="1:27" ht="22" customHeight="1">
      <c r="A16" s="26" t="s">
        <v>538</v>
      </c>
      <c r="B16" s="26" t="s">
        <v>539</v>
      </c>
      <c r="C16" s="27" t="s">
        <v>155</v>
      </c>
      <c r="D16" s="27">
        <v>170010</v>
      </c>
      <c r="E16" s="27" t="s">
        <v>323</v>
      </c>
      <c r="F16" s="45" t="str">
        <f t="shared" si="0"/>
        <v>範疇1固定 (E)N2O170010</v>
      </c>
      <c r="G16" s="27" t="s">
        <v>324</v>
      </c>
      <c r="H16" s="29" t="s">
        <v>446</v>
      </c>
      <c r="I16" s="33">
        <v>0.6</v>
      </c>
      <c r="J16" s="36" t="s">
        <v>156</v>
      </c>
      <c r="K16" s="26"/>
      <c r="L16" s="26"/>
      <c r="M16" s="26"/>
      <c r="N16" s="30">
        <v>0.66666666666666663</v>
      </c>
      <c r="O16" s="31">
        <v>2.3333333333333335</v>
      </c>
      <c r="P16" s="32">
        <f>I16*4186.8*10^(-9)*10^(-3)</f>
        <v>2.5120799999999999E-9</v>
      </c>
      <c r="Q16" s="32" t="s">
        <v>148</v>
      </c>
      <c r="R16" s="27">
        <v>9600</v>
      </c>
      <c r="S16" s="27" t="s">
        <v>327</v>
      </c>
      <c r="T16" s="27" t="s">
        <v>545</v>
      </c>
      <c r="U16" s="47">
        <f t="shared" si="1"/>
        <v>2.4115968E-5</v>
      </c>
      <c r="V16" s="48" t="s">
        <v>149</v>
      </c>
      <c r="W16" s="49">
        <v>0.66666666666666663</v>
      </c>
      <c r="X16" s="50">
        <v>2.3333333333333335</v>
      </c>
      <c r="Y16" s="60" t="s">
        <v>541</v>
      </c>
      <c r="Z16" s="60" t="s">
        <v>542</v>
      </c>
      <c r="AA16" s="26"/>
    </row>
    <row r="17" spans="1:27" ht="22" customHeight="1">
      <c r="A17" s="26" t="s">
        <v>538</v>
      </c>
      <c r="B17" s="26" t="s">
        <v>557</v>
      </c>
      <c r="C17" s="27" t="s">
        <v>172</v>
      </c>
      <c r="D17" s="27">
        <v>170011</v>
      </c>
      <c r="E17" s="27" t="s">
        <v>558</v>
      </c>
      <c r="F17" s="45" t="str">
        <f t="shared" si="0"/>
        <v>範疇1固定 (E)CH4170011</v>
      </c>
      <c r="G17" s="27" t="s">
        <v>394</v>
      </c>
      <c r="H17" s="29" t="s">
        <v>196</v>
      </c>
      <c r="I17" s="29">
        <v>3</v>
      </c>
      <c r="J17" s="29" t="s">
        <v>168</v>
      </c>
      <c r="K17" s="26"/>
      <c r="L17" s="26"/>
      <c r="M17" s="26"/>
      <c r="N17" s="30">
        <v>0.66666666666666663</v>
      </c>
      <c r="O17" s="31">
        <v>2.3333333333333335</v>
      </c>
      <c r="P17" s="32">
        <f>I17*4186.8*10^(-9)*10^(-3)</f>
        <v>1.2560400000000003E-8</v>
      </c>
      <c r="Q17" s="32" t="s">
        <v>141</v>
      </c>
      <c r="R17" s="27">
        <v>7800</v>
      </c>
      <c r="S17" s="27" t="s">
        <v>327</v>
      </c>
      <c r="T17" s="27" t="s">
        <v>545</v>
      </c>
      <c r="U17" s="47">
        <f t="shared" si="1"/>
        <v>9.7971120000000023E-5</v>
      </c>
      <c r="V17" s="48" t="s">
        <v>143</v>
      </c>
      <c r="W17" s="49">
        <v>0.66666666666666663</v>
      </c>
      <c r="X17" s="50">
        <v>2.3333333333333335</v>
      </c>
      <c r="Y17" s="60" t="s">
        <v>541</v>
      </c>
      <c r="Z17" s="60" t="s">
        <v>542</v>
      </c>
      <c r="AA17" s="26"/>
    </row>
    <row r="18" spans="1:27" ht="22" customHeight="1">
      <c r="A18" s="26" t="s">
        <v>538</v>
      </c>
      <c r="B18" s="26" t="s">
        <v>539</v>
      </c>
      <c r="C18" s="27" t="s">
        <v>165</v>
      </c>
      <c r="D18" s="27">
        <v>170011</v>
      </c>
      <c r="E18" s="27" t="s">
        <v>558</v>
      </c>
      <c r="F18" s="45" t="str">
        <f t="shared" si="0"/>
        <v>範疇1固定 (E)CO2170011</v>
      </c>
      <c r="G18" s="27" t="s">
        <v>395</v>
      </c>
      <c r="H18" s="29" t="s">
        <v>196</v>
      </c>
      <c r="I18" s="33">
        <v>20</v>
      </c>
      <c r="J18" s="34" t="s">
        <v>162</v>
      </c>
      <c r="K18" s="34">
        <v>1</v>
      </c>
      <c r="L18" s="35">
        <v>73300</v>
      </c>
      <c r="M18" s="34" t="s">
        <v>188</v>
      </c>
      <c r="N18" s="30">
        <v>5.4570259208731244E-2</v>
      </c>
      <c r="O18" s="31">
        <v>4.0927694406548434E-2</v>
      </c>
      <c r="P18" s="32">
        <f>L18*(4186.8*10^(-9)*10^(-3))</f>
        <v>3.0689244000000005E-4</v>
      </c>
      <c r="Q18" s="32" t="s">
        <v>187</v>
      </c>
      <c r="R18" s="27">
        <v>7800</v>
      </c>
      <c r="S18" s="27" t="s">
        <v>151</v>
      </c>
      <c r="T18" s="27" t="s">
        <v>545</v>
      </c>
      <c r="U18" s="47">
        <f t="shared" si="1"/>
        <v>2.3937610320000005</v>
      </c>
      <c r="V18" s="48" t="s">
        <v>171</v>
      </c>
      <c r="W18" s="49">
        <v>5.4570259208731244E-2</v>
      </c>
      <c r="X18" s="50">
        <v>4.0927694406548434E-2</v>
      </c>
      <c r="Y18" s="60" t="s">
        <v>543</v>
      </c>
      <c r="Z18" s="60" t="s">
        <v>542</v>
      </c>
      <c r="AA18" s="26"/>
    </row>
    <row r="19" spans="1:27" ht="22" customHeight="1">
      <c r="A19" s="26" t="s">
        <v>538</v>
      </c>
      <c r="B19" s="26" t="s">
        <v>539</v>
      </c>
      <c r="C19" s="27" t="s">
        <v>155</v>
      </c>
      <c r="D19" s="27">
        <v>170011</v>
      </c>
      <c r="E19" s="27" t="s">
        <v>558</v>
      </c>
      <c r="F19" s="45" t="str">
        <f t="shared" si="0"/>
        <v>範疇1固定 (E)N2O170011</v>
      </c>
      <c r="G19" s="27" t="s">
        <v>394</v>
      </c>
      <c r="H19" s="29" t="s">
        <v>447</v>
      </c>
      <c r="I19" s="33">
        <v>0.6</v>
      </c>
      <c r="J19" s="36" t="s">
        <v>163</v>
      </c>
      <c r="K19" s="26"/>
      <c r="L19" s="26"/>
      <c r="M19" s="26"/>
      <c r="N19" s="30">
        <v>0.66666666666666663</v>
      </c>
      <c r="O19" s="31">
        <v>2.3333333333333335</v>
      </c>
      <c r="P19" s="32">
        <f>I19*4186.8*10^(-9)*10^(-3)</f>
        <v>2.5120799999999999E-9</v>
      </c>
      <c r="Q19" s="32" t="s">
        <v>148</v>
      </c>
      <c r="R19" s="27">
        <v>7800</v>
      </c>
      <c r="S19" s="27" t="s">
        <v>145</v>
      </c>
      <c r="T19" s="27" t="s">
        <v>545</v>
      </c>
      <c r="U19" s="47">
        <f t="shared" si="1"/>
        <v>1.9594223999999998E-5</v>
      </c>
      <c r="V19" s="48" t="s">
        <v>149</v>
      </c>
      <c r="W19" s="49">
        <v>0.66666666666666663</v>
      </c>
      <c r="X19" s="50">
        <v>2.3333333333333335</v>
      </c>
      <c r="Y19" s="60" t="s">
        <v>543</v>
      </c>
      <c r="Z19" s="60" t="s">
        <v>542</v>
      </c>
      <c r="AA19" s="26"/>
    </row>
    <row r="20" spans="1:27" ht="22" customHeight="1">
      <c r="A20" s="26" t="s">
        <v>538</v>
      </c>
      <c r="B20" s="26" t="s">
        <v>551</v>
      </c>
      <c r="C20" s="27" t="s">
        <v>172</v>
      </c>
      <c r="D20" s="27">
        <v>170013</v>
      </c>
      <c r="E20" s="27" t="s">
        <v>559</v>
      </c>
      <c r="F20" s="45" t="str">
        <f t="shared" si="0"/>
        <v>範疇1固定 (E)CH4170013</v>
      </c>
      <c r="G20" s="27" t="s">
        <v>328</v>
      </c>
      <c r="H20" s="29" t="s">
        <v>170</v>
      </c>
      <c r="I20" s="29">
        <v>3</v>
      </c>
      <c r="J20" s="29" t="s">
        <v>168</v>
      </c>
      <c r="K20" s="26"/>
      <c r="L20" s="26"/>
      <c r="M20" s="26"/>
      <c r="N20" s="30">
        <v>0.66666666666666663</v>
      </c>
      <c r="O20" s="31">
        <v>2.3333333333333335</v>
      </c>
      <c r="P20" s="32">
        <f>I20*4186.8*10^(-9)*10^(-3)</f>
        <v>1.2560400000000003E-8</v>
      </c>
      <c r="Q20" s="32" t="s">
        <v>141</v>
      </c>
      <c r="R20" s="27">
        <v>10000</v>
      </c>
      <c r="S20" s="27" t="s">
        <v>151</v>
      </c>
      <c r="T20" s="27" t="s">
        <v>545</v>
      </c>
      <c r="U20" s="47">
        <f t="shared" si="1"/>
        <v>1.2560400000000003E-4</v>
      </c>
      <c r="V20" s="48" t="s">
        <v>143</v>
      </c>
      <c r="W20" s="49">
        <v>0.66666666666666663</v>
      </c>
      <c r="X20" s="50">
        <v>2.3333333333333335</v>
      </c>
      <c r="Y20" s="60" t="s">
        <v>543</v>
      </c>
      <c r="Z20" s="60" t="s">
        <v>560</v>
      </c>
      <c r="AA20" s="26"/>
    </row>
    <row r="21" spans="1:27" ht="22" customHeight="1">
      <c r="A21" s="26" t="s">
        <v>538</v>
      </c>
      <c r="B21" s="26" t="s">
        <v>561</v>
      </c>
      <c r="C21" s="27" t="s">
        <v>165</v>
      </c>
      <c r="D21" s="27">
        <v>170013</v>
      </c>
      <c r="E21" s="27" t="s">
        <v>559</v>
      </c>
      <c r="F21" s="45" t="str">
        <f t="shared" si="0"/>
        <v>範疇1固定 (E)CO2170013</v>
      </c>
      <c r="G21" s="27" t="s">
        <v>328</v>
      </c>
      <c r="H21" s="29" t="s">
        <v>170</v>
      </c>
      <c r="I21" s="33">
        <v>22</v>
      </c>
      <c r="J21" s="34" t="s">
        <v>152</v>
      </c>
      <c r="K21" s="34">
        <v>1</v>
      </c>
      <c r="L21" s="35">
        <v>80700</v>
      </c>
      <c r="M21" s="34" t="s">
        <v>188</v>
      </c>
      <c r="N21" s="30">
        <v>9.541511771995044E-2</v>
      </c>
      <c r="O21" s="31">
        <v>0.11400247831474597</v>
      </c>
      <c r="P21" s="32">
        <f>L21*(4186.8*10^(-9)*10^(-3))</f>
        <v>3.3787476000000005E-4</v>
      </c>
      <c r="Q21" s="32" t="s">
        <v>154</v>
      </c>
      <c r="R21" s="27">
        <v>10000</v>
      </c>
      <c r="S21" s="27" t="s">
        <v>151</v>
      </c>
      <c r="T21" s="27" t="s">
        <v>545</v>
      </c>
      <c r="U21" s="47">
        <f t="shared" si="1"/>
        <v>3.3787476000000005</v>
      </c>
      <c r="V21" s="48" t="s">
        <v>146</v>
      </c>
      <c r="W21" s="49">
        <v>9.541511771995044E-2</v>
      </c>
      <c r="X21" s="50">
        <v>0.11400247831474597</v>
      </c>
      <c r="Y21" s="60" t="s">
        <v>541</v>
      </c>
      <c r="Z21" s="60" t="s">
        <v>542</v>
      </c>
      <c r="AA21" s="26"/>
    </row>
    <row r="22" spans="1:27" ht="22" customHeight="1">
      <c r="A22" s="26" t="s">
        <v>538</v>
      </c>
      <c r="B22" s="26" t="s">
        <v>551</v>
      </c>
      <c r="C22" s="27" t="s">
        <v>159</v>
      </c>
      <c r="D22" s="27">
        <v>170013</v>
      </c>
      <c r="E22" s="27" t="s">
        <v>559</v>
      </c>
      <c r="F22" s="45" t="str">
        <f t="shared" si="0"/>
        <v>範疇1固定 (E)N2O170013</v>
      </c>
      <c r="G22" s="27" t="s">
        <v>328</v>
      </c>
      <c r="H22" s="29" t="s">
        <v>170</v>
      </c>
      <c r="I22" s="33">
        <v>0.6</v>
      </c>
      <c r="J22" s="36" t="s">
        <v>156</v>
      </c>
      <c r="K22" s="26"/>
      <c r="L22" s="26"/>
      <c r="M22" s="26"/>
      <c r="N22" s="30">
        <v>0.66666666666666663</v>
      </c>
      <c r="O22" s="31">
        <v>2.3333333333333335</v>
      </c>
      <c r="P22" s="32">
        <f>I22*4186.8*10^(-9)*10^(-3)</f>
        <v>2.5120799999999999E-9</v>
      </c>
      <c r="Q22" s="32" t="s">
        <v>148</v>
      </c>
      <c r="R22" s="27">
        <v>10000</v>
      </c>
      <c r="S22" s="27" t="s">
        <v>151</v>
      </c>
      <c r="T22" s="27" t="s">
        <v>549</v>
      </c>
      <c r="U22" s="47">
        <f t="shared" si="1"/>
        <v>2.5120799999999998E-5</v>
      </c>
      <c r="V22" s="48" t="s">
        <v>149</v>
      </c>
      <c r="W22" s="49">
        <v>0.66666666666666663</v>
      </c>
      <c r="X22" s="50">
        <v>2.3333333333333335</v>
      </c>
      <c r="Y22" s="60" t="s">
        <v>541</v>
      </c>
      <c r="Z22" s="60" t="s">
        <v>544</v>
      </c>
      <c r="AA22" s="26"/>
    </row>
    <row r="23" spans="1:27" ht="22" customHeight="1">
      <c r="A23" s="26" t="s">
        <v>538</v>
      </c>
      <c r="B23" s="26" t="s">
        <v>551</v>
      </c>
      <c r="C23" s="27" t="s">
        <v>172</v>
      </c>
      <c r="D23" s="27">
        <v>170014</v>
      </c>
      <c r="E23" s="27" t="s">
        <v>329</v>
      </c>
      <c r="F23" s="45" t="str">
        <f t="shared" si="0"/>
        <v>範疇1固定 (E)CH4170014</v>
      </c>
      <c r="G23" s="27" t="s">
        <v>328</v>
      </c>
      <c r="H23" s="29" t="s">
        <v>167</v>
      </c>
      <c r="I23" s="29">
        <v>3</v>
      </c>
      <c r="J23" s="29" t="s">
        <v>164</v>
      </c>
      <c r="K23" s="26"/>
      <c r="L23" s="26"/>
      <c r="M23" s="26"/>
      <c r="N23" s="30">
        <v>0.66666666666666663</v>
      </c>
      <c r="O23" s="31">
        <v>2.3333333333333335</v>
      </c>
      <c r="P23" s="32">
        <f>I23*4186.8*10^(-9)*10^(-3)</f>
        <v>1.2560400000000003E-8</v>
      </c>
      <c r="Q23" s="32" t="s">
        <v>141</v>
      </c>
      <c r="R23" s="27">
        <v>10000</v>
      </c>
      <c r="S23" s="27" t="s">
        <v>151</v>
      </c>
      <c r="T23" s="27" t="s">
        <v>545</v>
      </c>
      <c r="U23" s="47">
        <f t="shared" si="1"/>
        <v>1.2560400000000003E-4</v>
      </c>
      <c r="V23" s="48" t="s">
        <v>143</v>
      </c>
      <c r="W23" s="49">
        <v>0.66666666666666663</v>
      </c>
      <c r="X23" s="50">
        <v>2.3333333333333335</v>
      </c>
      <c r="Y23" s="60" t="s">
        <v>543</v>
      </c>
      <c r="Z23" s="60" t="s">
        <v>544</v>
      </c>
      <c r="AA23" s="26"/>
    </row>
    <row r="24" spans="1:27" ht="22" customHeight="1">
      <c r="A24" s="26" t="s">
        <v>538</v>
      </c>
      <c r="B24" s="26" t="s">
        <v>551</v>
      </c>
      <c r="C24" s="27" t="s">
        <v>169</v>
      </c>
      <c r="D24" s="27">
        <v>170014</v>
      </c>
      <c r="E24" s="27" t="s">
        <v>329</v>
      </c>
      <c r="F24" s="45" t="str">
        <f t="shared" si="0"/>
        <v>範疇1固定 (E)CO2170014</v>
      </c>
      <c r="G24" s="27" t="s">
        <v>328</v>
      </c>
      <c r="H24" s="29" t="s">
        <v>448</v>
      </c>
      <c r="I24" s="33">
        <v>22</v>
      </c>
      <c r="J24" s="34" t="s">
        <v>449</v>
      </c>
      <c r="K24" s="34">
        <v>1</v>
      </c>
      <c r="L24" s="35">
        <v>80700</v>
      </c>
      <c r="M24" s="34" t="s">
        <v>450</v>
      </c>
      <c r="N24" s="30">
        <v>9.541511771995044E-2</v>
      </c>
      <c r="O24" s="31">
        <v>0.11400247831474597</v>
      </c>
      <c r="P24" s="32">
        <f>L24*(4186.8*10^(-9)*10^(-3))</f>
        <v>3.3787476000000005E-4</v>
      </c>
      <c r="Q24" s="32" t="s">
        <v>330</v>
      </c>
      <c r="R24" s="27">
        <v>10000</v>
      </c>
      <c r="S24" s="27" t="s">
        <v>145</v>
      </c>
      <c r="T24" s="27" t="s">
        <v>545</v>
      </c>
      <c r="U24" s="47">
        <f t="shared" si="1"/>
        <v>3.3787476000000005</v>
      </c>
      <c r="V24" s="48" t="s">
        <v>146</v>
      </c>
      <c r="W24" s="49">
        <v>9.541511771995044E-2</v>
      </c>
      <c r="X24" s="50">
        <v>0.11400247831474597</v>
      </c>
      <c r="Y24" s="60" t="s">
        <v>541</v>
      </c>
      <c r="Z24" s="60" t="s">
        <v>542</v>
      </c>
      <c r="AA24" s="26"/>
    </row>
    <row r="25" spans="1:27" ht="22" customHeight="1">
      <c r="A25" s="26" t="s">
        <v>538</v>
      </c>
      <c r="B25" s="26" t="s">
        <v>551</v>
      </c>
      <c r="C25" s="27" t="s">
        <v>155</v>
      </c>
      <c r="D25" s="27">
        <v>170014</v>
      </c>
      <c r="E25" s="27" t="s">
        <v>329</v>
      </c>
      <c r="F25" s="45" t="str">
        <f t="shared" si="0"/>
        <v>範疇1固定 (E)N2O170014</v>
      </c>
      <c r="G25" s="27" t="s">
        <v>328</v>
      </c>
      <c r="H25" s="29" t="s">
        <v>448</v>
      </c>
      <c r="I25" s="33">
        <v>0.6</v>
      </c>
      <c r="J25" s="36" t="s">
        <v>451</v>
      </c>
      <c r="K25" s="26"/>
      <c r="L25" s="26"/>
      <c r="M25" s="26"/>
      <c r="N25" s="30">
        <v>0.66666666666666663</v>
      </c>
      <c r="O25" s="31">
        <v>2.3333333333333335</v>
      </c>
      <c r="P25" s="32">
        <f>I25*4186.8*10^(-9)*10^(-3)</f>
        <v>2.5120799999999999E-9</v>
      </c>
      <c r="Q25" s="32" t="s">
        <v>148</v>
      </c>
      <c r="R25" s="27">
        <v>10000</v>
      </c>
      <c r="S25" s="27" t="s">
        <v>151</v>
      </c>
      <c r="T25" s="27" t="s">
        <v>549</v>
      </c>
      <c r="U25" s="47">
        <f t="shared" si="1"/>
        <v>2.5120799999999998E-5</v>
      </c>
      <c r="V25" s="48" t="s">
        <v>149</v>
      </c>
      <c r="W25" s="49">
        <v>0.66666666666666663</v>
      </c>
      <c r="X25" s="50">
        <v>2.3333333333333335</v>
      </c>
      <c r="Y25" s="60" t="s">
        <v>541</v>
      </c>
      <c r="Z25" s="60" t="s">
        <v>560</v>
      </c>
      <c r="AA25" s="26"/>
    </row>
    <row r="26" spans="1:27" ht="22" customHeight="1">
      <c r="A26" s="26" t="s">
        <v>538</v>
      </c>
      <c r="B26" s="26" t="s">
        <v>551</v>
      </c>
      <c r="C26" s="27" t="s">
        <v>178</v>
      </c>
      <c r="D26" s="27">
        <v>170018</v>
      </c>
      <c r="E26" s="24" t="s">
        <v>680</v>
      </c>
      <c r="F26" s="45" t="str">
        <f t="shared" si="0"/>
        <v>範疇1固定 (E)CH4170018</v>
      </c>
      <c r="G26" s="27" t="s">
        <v>562</v>
      </c>
      <c r="H26" s="29" t="s">
        <v>175</v>
      </c>
      <c r="I26" s="29">
        <v>3</v>
      </c>
      <c r="J26" s="29" t="s">
        <v>168</v>
      </c>
      <c r="K26" s="26"/>
      <c r="L26" s="26"/>
      <c r="M26" s="26"/>
      <c r="N26" s="30">
        <v>0.66666666666666663</v>
      </c>
      <c r="O26" s="31">
        <v>2.3333333333333335</v>
      </c>
      <c r="P26" s="32">
        <f>I26*4186.8*10^(-9)*10^(-3)</f>
        <v>1.2560400000000003E-8</v>
      </c>
      <c r="Q26" s="32" t="s">
        <v>141</v>
      </c>
      <c r="R26" s="27">
        <v>9600</v>
      </c>
      <c r="S26" s="27" t="s">
        <v>151</v>
      </c>
      <c r="T26" s="27" t="s">
        <v>549</v>
      </c>
      <c r="U26" s="47">
        <f t="shared" si="1"/>
        <v>1.2057984000000003E-4</v>
      </c>
      <c r="V26" s="48" t="s">
        <v>143</v>
      </c>
      <c r="W26" s="49">
        <v>0.66666666666666663</v>
      </c>
      <c r="X26" s="50">
        <v>2.3333333333333335</v>
      </c>
      <c r="Y26" s="60" t="s">
        <v>543</v>
      </c>
      <c r="Z26" s="60" t="s">
        <v>560</v>
      </c>
      <c r="AA26" s="26"/>
    </row>
    <row r="27" spans="1:27" ht="22" customHeight="1">
      <c r="A27" s="26" t="s">
        <v>538</v>
      </c>
      <c r="B27" s="26" t="s">
        <v>563</v>
      </c>
      <c r="C27" s="27" t="s">
        <v>169</v>
      </c>
      <c r="D27" s="27">
        <v>170018</v>
      </c>
      <c r="E27" s="24" t="s">
        <v>680</v>
      </c>
      <c r="F27" s="45" t="str">
        <f t="shared" si="0"/>
        <v>範疇1固定 (E)CO2170018</v>
      </c>
      <c r="G27" s="27" t="s">
        <v>562</v>
      </c>
      <c r="H27" s="29" t="s">
        <v>452</v>
      </c>
      <c r="I27" s="33">
        <v>21.1</v>
      </c>
      <c r="J27" s="34" t="s">
        <v>162</v>
      </c>
      <c r="K27" s="34">
        <v>1</v>
      </c>
      <c r="L27" s="35">
        <v>77400</v>
      </c>
      <c r="M27" s="34" t="s">
        <v>239</v>
      </c>
      <c r="N27" s="30">
        <v>2.454780361757106E-2</v>
      </c>
      <c r="O27" s="31">
        <v>1.8087855297157621E-2</v>
      </c>
      <c r="P27" s="32">
        <f>L27*(4186.8*10^(-9)*10^(-3))</f>
        <v>3.2405832000000003E-4</v>
      </c>
      <c r="Q27" s="32" t="s">
        <v>154</v>
      </c>
      <c r="R27" s="27">
        <v>9600</v>
      </c>
      <c r="S27" s="27" t="s">
        <v>145</v>
      </c>
      <c r="T27" s="27" t="s">
        <v>549</v>
      </c>
      <c r="U27" s="47">
        <f t="shared" si="1"/>
        <v>3.1109598720000005</v>
      </c>
      <c r="V27" s="48" t="s">
        <v>146</v>
      </c>
      <c r="W27" s="49">
        <v>2.454780361757106E-2</v>
      </c>
      <c r="X27" s="50">
        <v>1.8087855297157621E-2</v>
      </c>
      <c r="Y27" s="60" t="s">
        <v>564</v>
      </c>
      <c r="Z27" s="60" t="s">
        <v>565</v>
      </c>
      <c r="AA27" s="26"/>
    </row>
    <row r="28" spans="1:27" ht="22" customHeight="1">
      <c r="A28" s="26" t="s">
        <v>538</v>
      </c>
      <c r="B28" s="26" t="s">
        <v>551</v>
      </c>
      <c r="C28" s="27" t="s">
        <v>159</v>
      </c>
      <c r="D28" s="27">
        <v>170018</v>
      </c>
      <c r="E28" s="24" t="s">
        <v>680</v>
      </c>
      <c r="F28" s="45" t="str">
        <f t="shared" si="0"/>
        <v>範疇1固定 (E)N2O170018</v>
      </c>
      <c r="G28" s="27" t="s">
        <v>562</v>
      </c>
      <c r="H28" s="29" t="s">
        <v>175</v>
      </c>
      <c r="I28" s="33">
        <v>0.6</v>
      </c>
      <c r="J28" s="36" t="s">
        <v>156</v>
      </c>
      <c r="K28" s="26"/>
      <c r="L28" s="26"/>
      <c r="M28" s="26"/>
      <c r="N28" s="30">
        <v>0.66666666666666663</v>
      </c>
      <c r="O28" s="31">
        <v>2.3333333333333335</v>
      </c>
      <c r="P28" s="32">
        <f>I28*4186.8*10^(-9)*10^(-3)</f>
        <v>2.5120799999999999E-9</v>
      </c>
      <c r="Q28" s="32" t="s">
        <v>148</v>
      </c>
      <c r="R28" s="27">
        <v>9600</v>
      </c>
      <c r="S28" s="27" t="s">
        <v>145</v>
      </c>
      <c r="T28" s="27" t="s">
        <v>545</v>
      </c>
      <c r="U28" s="47">
        <f t="shared" si="1"/>
        <v>2.4115968E-5</v>
      </c>
      <c r="V28" s="48" t="s">
        <v>149</v>
      </c>
      <c r="W28" s="49">
        <v>0.66666666666666663</v>
      </c>
      <c r="X28" s="50">
        <v>2.3333333333333335</v>
      </c>
      <c r="Y28" s="60" t="s">
        <v>541</v>
      </c>
      <c r="Z28" s="60" t="s">
        <v>544</v>
      </c>
      <c r="AA28" s="26"/>
    </row>
    <row r="29" spans="1:27" ht="22" customHeight="1">
      <c r="A29" s="26" t="s">
        <v>538</v>
      </c>
      <c r="B29" s="26" t="s">
        <v>557</v>
      </c>
      <c r="C29" s="27" t="s">
        <v>157</v>
      </c>
      <c r="D29" s="27">
        <v>170019</v>
      </c>
      <c r="E29" s="24" t="s">
        <v>681</v>
      </c>
      <c r="F29" s="45" t="str">
        <f t="shared" si="0"/>
        <v>範疇1固定 (E)CH4170019</v>
      </c>
      <c r="G29" s="27" t="s">
        <v>562</v>
      </c>
      <c r="H29" s="29" t="s">
        <v>174</v>
      </c>
      <c r="I29" s="29">
        <v>3</v>
      </c>
      <c r="J29" s="29" t="s">
        <v>168</v>
      </c>
      <c r="K29" s="26"/>
      <c r="L29" s="26"/>
      <c r="M29" s="26"/>
      <c r="N29" s="30">
        <v>0.66666666666666663</v>
      </c>
      <c r="O29" s="31">
        <v>2.3333333333333335</v>
      </c>
      <c r="P29" s="32">
        <f>I29*4186.8*10^(-9)*10^(-3)</f>
        <v>1.2560400000000003E-8</v>
      </c>
      <c r="Q29" s="32" t="s">
        <v>141</v>
      </c>
      <c r="R29" s="27">
        <v>9600</v>
      </c>
      <c r="S29" s="27" t="s">
        <v>145</v>
      </c>
      <c r="T29" s="27" t="s">
        <v>549</v>
      </c>
      <c r="U29" s="47">
        <f t="shared" si="1"/>
        <v>1.2057984000000003E-4</v>
      </c>
      <c r="V29" s="48" t="s">
        <v>143</v>
      </c>
      <c r="W29" s="49">
        <v>0.66666666666666663</v>
      </c>
      <c r="X29" s="50">
        <v>2.3333333333333335</v>
      </c>
      <c r="Y29" s="60" t="s">
        <v>541</v>
      </c>
      <c r="Z29" s="60" t="s">
        <v>544</v>
      </c>
      <c r="AA29" s="26"/>
    </row>
    <row r="30" spans="1:27" ht="22" customHeight="1">
      <c r="A30" s="26" t="s">
        <v>538</v>
      </c>
      <c r="B30" s="26" t="s">
        <v>566</v>
      </c>
      <c r="C30" s="27" t="s">
        <v>165</v>
      </c>
      <c r="D30" s="27">
        <v>170019</v>
      </c>
      <c r="E30" s="24" t="s">
        <v>681</v>
      </c>
      <c r="F30" s="45" t="str">
        <f t="shared" si="0"/>
        <v>範疇1固定 (E)CO2170019</v>
      </c>
      <c r="G30" s="27" t="s">
        <v>562</v>
      </c>
      <c r="H30" s="29" t="s">
        <v>173</v>
      </c>
      <c r="I30" s="33">
        <v>21.1</v>
      </c>
      <c r="J30" s="34" t="s">
        <v>162</v>
      </c>
      <c r="K30" s="34">
        <v>1</v>
      </c>
      <c r="L30" s="35">
        <v>77400</v>
      </c>
      <c r="M30" s="34" t="s">
        <v>188</v>
      </c>
      <c r="N30" s="30">
        <v>2.454780361757106E-2</v>
      </c>
      <c r="O30" s="31">
        <v>1.8087855297157621E-2</v>
      </c>
      <c r="P30" s="32">
        <f>L30*(4186.8*10^(-9)*10^(-3))</f>
        <v>3.2405832000000003E-4</v>
      </c>
      <c r="Q30" s="32" t="s">
        <v>193</v>
      </c>
      <c r="R30" s="27">
        <v>9600</v>
      </c>
      <c r="S30" s="27" t="s">
        <v>145</v>
      </c>
      <c r="T30" s="27" t="s">
        <v>567</v>
      </c>
      <c r="U30" s="47">
        <f t="shared" si="1"/>
        <v>3.1109598720000005</v>
      </c>
      <c r="V30" s="48" t="s">
        <v>171</v>
      </c>
      <c r="W30" s="49">
        <v>2.454780361757106E-2</v>
      </c>
      <c r="X30" s="50">
        <v>1.8087855297157621E-2</v>
      </c>
      <c r="Y30" s="60" t="s">
        <v>568</v>
      </c>
      <c r="Z30" s="60" t="s">
        <v>544</v>
      </c>
      <c r="AA30" s="26"/>
    </row>
    <row r="31" spans="1:27" ht="22" customHeight="1">
      <c r="A31" s="26" t="s">
        <v>538</v>
      </c>
      <c r="B31" s="26" t="s">
        <v>539</v>
      </c>
      <c r="C31" s="27" t="s">
        <v>155</v>
      </c>
      <c r="D31" s="27">
        <v>170019</v>
      </c>
      <c r="E31" s="24" t="s">
        <v>681</v>
      </c>
      <c r="F31" s="45" t="str">
        <f t="shared" si="0"/>
        <v>範疇1固定 (E)N2O170019</v>
      </c>
      <c r="G31" s="27" t="s">
        <v>562</v>
      </c>
      <c r="H31" s="29" t="s">
        <v>452</v>
      </c>
      <c r="I31" s="33">
        <v>0.6</v>
      </c>
      <c r="J31" s="36" t="s">
        <v>163</v>
      </c>
      <c r="K31" s="26"/>
      <c r="L31" s="26"/>
      <c r="M31" s="26"/>
      <c r="N31" s="30">
        <v>0.66666666666666663</v>
      </c>
      <c r="O31" s="31">
        <v>2.3333333333333335</v>
      </c>
      <c r="P31" s="32">
        <f>I31*4186.8*10^(-9)*10^(-3)</f>
        <v>2.5120799999999999E-9</v>
      </c>
      <c r="Q31" s="32" t="s">
        <v>148</v>
      </c>
      <c r="R31" s="27">
        <v>9600</v>
      </c>
      <c r="S31" s="27" t="s">
        <v>332</v>
      </c>
      <c r="T31" s="27" t="s">
        <v>567</v>
      </c>
      <c r="U31" s="47">
        <f t="shared" si="1"/>
        <v>2.4115968E-5</v>
      </c>
      <c r="V31" s="48" t="s">
        <v>149</v>
      </c>
      <c r="W31" s="49">
        <v>0.66666666666666663</v>
      </c>
      <c r="X31" s="50">
        <v>2.3333333333333335</v>
      </c>
      <c r="Y31" s="60" t="s">
        <v>543</v>
      </c>
      <c r="Z31" s="60" t="s">
        <v>569</v>
      </c>
      <c r="AA31" s="26"/>
    </row>
    <row r="32" spans="1:27" ht="22" customHeight="1">
      <c r="A32" s="26" t="s">
        <v>538</v>
      </c>
      <c r="B32" s="26" t="s">
        <v>551</v>
      </c>
      <c r="C32" s="27" t="s">
        <v>172</v>
      </c>
      <c r="D32" s="27">
        <v>170028</v>
      </c>
      <c r="E32" s="27" t="s">
        <v>333</v>
      </c>
      <c r="F32" s="45" t="str">
        <f t="shared" si="0"/>
        <v>範疇1固定 (E)CH4170028</v>
      </c>
      <c r="G32" s="27" t="s">
        <v>334</v>
      </c>
      <c r="H32" s="29" t="s">
        <v>181</v>
      </c>
      <c r="I32" s="29">
        <v>1</v>
      </c>
      <c r="J32" s="29" t="s">
        <v>164</v>
      </c>
      <c r="K32" s="26"/>
      <c r="L32" s="26"/>
      <c r="M32" s="26"/>
      <c r="N32" s="30">
        <v>0.7</v>
      </c>
      <c r="O32" s="31">
        <v>2</v>
      </c>
      <c r="P32" s="32">
        <f>I32*4186.8*10^(-9)*10^(-3)</f>
        <v>4.1868000000000005E-9</v>
      </c>
      <c r="Q32" s="32" t="s">
        <v>141</v>
      </c>
      <c r="R32" s="27">
        <v>7000</v>
      </c>
      <c r="S32" s="27" t="s">
        <v>179</v>
      </c>
      <c r="T32" s="27" t="s">
        <v>570</v>
      </c>
      <c r="U32" s="47">
        <f t="shared" si="1"/>
        <v>2.9307600000000004E-5</v>
      </c>
      <c r="V32" s="48" t="s">
        <v>180</v>
      </c>
      <c r="W32" s="49">
        <v>0.7</v>
      </c>
      <c r="X32" s="50">
        <v>2</v>
      </c>
      <c r="Y32" s="60" t="s">
        <v>568</v>
      </c>
      <c r="Z32" s="60" t="s">
        <v>544</v>
      </c>
      <c r="AA32" s="26"/>
    </row>
    <row r="33" spans="1:27" ht="22" customHeight="1">
      <c r="A33" s="26" t="s">
        <v>538</v>
      </c>
      <c r="B33" s="26" t="s">
        <v>571</v>
      </c>
      <c r="C33" s="27" t="s">
        <v>453</v>
      </c>
      <c r="D33" s="27">
        <v>170028</v>
      </c>
      <c r="E33" s="27" t="s">
        <v>333</v>
      </c>
      <c r="F33" s="45" t="str">
        <f t="shared" si="0"/>
        <v>範疇1固定 (E)CO2170028</v>
      </c>
      <c r="G33" s="27" t="s">
        <v>334</v>
      </c>
      <c r="H33" s="29" t="s">
        <v>181</v>
      </c>
      <c r="I33" s="33">
        <v>29.2</v>
      </c>
      <c r="J33" s="34" t="s">
        <v>152</v>
      </c>
      <c r="K33" s="34">
        <v>1</v>
      </c>
      <c r="L33" s="37">
        <v>107000</v>
      </c>
      <c r="M33" s="34" t="s">
        <v>182</v>
      </c>
      <c r="N33" s="30">
        <v>0.10560747663551402</v>
      </c>
      <c r="O33" s="31">
        <v>0.11214953271028037</v>
      </c>
      <c r="P33" s="32">
        <f>L33*(4186.8*10^(-9)*10^(-3))</f>
        <v>4.4798760000000005E-4</v>
      </c>
      <c r="Q33" s="32" t="s">
        <v>154</v>
      </c>
      <c r="R33" s="27">
        <v>7000</v>
      </c>
      <c r="S33" s="27" t="s">
        <v>185</v>
      </c>
      <c r="T33" s="27" t="s">
        <v>549</v>
      </c>
      <c r="U33" s="47">
        <f t="shared" si="1"/>
        <v>3.1359132000000005</v>
      </c>
      <c r="V33" s="48" t="s">
        <v>231</v>
      </c>
      <c r="W33" s="49">
        <v>0.10560747663551402</v>
      </c>
      <c r="X33" s="50">
        <v>0.11214953271028037</v>
      </c>
      <c r="Y33" s="60" t="s">
        <v>543</v>
      </c>
      <c r="Z33" s="60" t="s">
        <v>542</v>
      </c>
      <c r="AA33" s="26"/>
    </row>
    <row r="34" spans="1:27" ht="22" customHeight="1">
      <c r="A34" s="26" t="s">
        <v>538</v>
      </c>
      <c r="B34" s="26" t="s">
        <v>551</v>
      </c>
      <c r="C34" s="27" t="s">
        <v>155</v>
      </c>
      <c r="D34" s="27">
        <v>170028</v>
      </c>
      <c r="E34" s="27" t="s">
        <v>333</v>
      </c>
      <c r="F34" s="45" t="str">
        <f t="shared" si="0"/>
        <v>範疇1固定 (E)N2O170028</v>
      </c>
      <c r="G34" s="27" t="s">
        <v>572</v>
      </c>
      <c r="H34" s="29" t="s">
        <v>335</v>
      </c>
      <c r="I34" s="33">
        <v>1.5</v>
      </c>
      <c r="J34" s="36" t="s">
        <v>156</v>
      </c>
      <c r="K34" s="26"/>
      <c r="L34" s="26"/>
      <c r="M34" s="26"/>
      <c r="N34" s="30">
        <v>0.66666666666666663</v>
      </c>
      <c r="O34" s="31">
        <v>2.3333333333333335</v>
      </c>
      <c r="P34" s="32">
        <f>I34*4186.8*10^(-9)*10^(-3)</f>
        <v>6.2802000000000015E-9</v>
      </c>
      <c r="Q34" s="32" t="s">
        <v>148</v>
      </c>
      <c r="R34" s="27">
        <v>7000</v>
      </c>
      <c r="S34" s="27" t="s">
        <v>185</v>
      </c>
      <c r="T34" s="27" t="s">
        <v>570</v>
      </c>
      <c r="U34" s="47">
        <f t="shared" si="1"/>
        <v>4.3961400000000009E-5</v>
      </c>
      <c r="V34" s="48" t="s">
        <v>186</v>
      </c>
      <c r="W34" s="49">
        <v>0.66666666666666663</v>
      </c>
      <c r="X34" s="50">
        <v>2.3333333333333335</v>
      </c>
      <c r="Y34" s="60" t="s">
        <v>541</v>
      </c>
      <c r="Z34" s="60" t="s">
        <v>544</v>
      </c>
      <c r="AA34" s="26"/>
    </row>
    <row r="35" spans="1:27" ht="22" customHeight="1">
      <c r="A35" s="26" t="s">
        <v>538</v>
      </c>
      <c r="B35" s="26" t="s">
        <v>551</v>
      </c>
      <c r="C35" s="27" t="s">
        <v>172</v>
      </c>
      <c r="D35" s="27">
        <v>170029</v>
      </c>
      <c r="E35" s="27" t="s">
        <v>336</v>
      </c>
      <c r="F35" s="45" t="str">
        <f t="shared" si="0"/>
        <v>範疇1固定 (E)CH4170029</v>
      </c>
      <c r="G35" s="27" t="s">
        <v>337</v>
      </c>
      <c r="H35" s="29" t="s">
        <v>338</v>
      </c>
      <c r="I35" s="29">
        <v>3</v>
      </c>
      <c r="J35" s="29" t="s">
        <v>164</v>
      </c>
      <c r="K35" s="26"/>
      <c r="L35" s="26"/>
      <c r="M35" s="26"/>
      <c r="N35" s="30">
        <v>0.66666666666666663</v>
      </c>
      <c r="O35" s="31">
        <v>2.3333333333333335</v>
      </c>
      <c r="P35" s="32">
        <f>I35*4186.8*10^(-9)*10^(-3)</f>
        <v>1.2560400000000003E-8</v>
      </c>
      <c r="Q35" s="32" t="s">
        <v>141</v>
      </c>
      <c r="R35" s="27">
        <v>8200</v>
      </c>
      <c r="S35" s="27" t="s">
        <v>454</v>
      </c>
      <c r="T35" s="27" t="s">
        <v>573</v>
      </c>
      <c r="U35" s="47">
        <f t="shared" si="1"/>
        <v>1.0299528000000002E-4</v>
      </c>
      <c r="V35" s="48" t="s">
        <v>180</v>
      </c>
      <c r="W35" s="49">
        <v>0.66666666666666663</v>
      </c>
      <c r="X35" s="50">
        <v>2.3333333333333335</v>
      </c>
      <c r="Y35" s="60" t="s">
        <v>548</v>
      </c>
      <c r="Z35" s="60" t="s">
        <v>544</v>
      </c>
      <c r="AA35" s="26"/>
    </row>
    <row r="36" spans="1:27" ht="22" customHeight="1">
      <c r="A36" s="26" t="s">
        <v>538</v>
      </c>
      <c r="B36" s="26" t="s">
        <v>551</v>
      </c>
      <c r="C36" s="27" t="s">
        <v>169</v>
      </c>
      <c r="D36" s="27">
        <v>170029</v>
      </c>
      <c r="E36" s="27" t="s">
        <v>336</v>
      </c>
      <c r="F36" s="45" t="str">
        <f t="shared" si="0"/>
        <v>範疇1固定 (E)CO2170029</v>
      </c>
      <c r="G36" s="27" t="s">
        <v>337</v>
      </c>
      <c r="H36" s="29" t="s">
        <v>455</v>
      </c>
      <c r="I36" s="33">
        <v>26.6</v>
      </c>
      <c r="J36" s="34" t="s">
        <v>456</v>
      </c>
      <c r="K36" s="34">
        <v>1</v>
      </c>
      <c r="L36" s="35">
        <v>97500</v>
      </c>
      <c r="M36" s="34" t="s">
        <v>188</v>
      </c>
      <c r="N36" s="30">
        <v>0.14974358974358976</v>
      </c>
      <c r="O36" s="31">
        <v>0.17948717948717949</v>
      </c>
      <c r="P36" s="32">
        <f>L36*(4186.8*10^(-9)*10^(-3))</f>
        <v>4.0821300000000004E-4</v>
      </c>
      <c r="Q36" s="32" t="s">
        <v>187</v>
      </c>
      <c r="R36" s="27">
        <v>8200</v>
      </c>
      <c r="S36" s="27" t="s">
        <v>454</v>
      </c>
      <c r="T36" s="27" t="s">
        <v>574</v>
      </c>
      <c r="U36" s="47">
        <f t="shared" si="1"/>
        <v>3.3473466000000003</v>
      </c>
      <c r="V36" s="48" t="s">
        <v>457</v>
      </c>
      <c r="W36" s="49">
        <v>0.14974358974358976</v>
      </c>
      <c r="X36" s="50">
        <v>0.17948717948717949</v>
      </c>
      <c r="Y36" s="60" t="s">
        <v>575</v>
      </c>
      <c r="Z36" s="60" t="s">
        <v>544</v>
      </c>
      <c r="AA36" s="26"/>
    </row>
    <row r="37" spans="1:27" ht="22" customHeight="1">
      <c r="A37" s="26" t="s">
        <v>538</v>
      </c>
      <c r="B37" s="26" t="s">
        <v>551</v>
      </c>
      <c r="C37" s="27" t="s">
        <v>159</v>
      </c>
      <c r="D37" s="27">
        <v>170029</v>
      </c>
      <c r="E37" s="27" t="s">
        <v>336</v>
      </c>
      <c r="F37" s="45" t="str">
        <f t="shared" si="0"/>
        <v>範疇1固定 (E)N2O170029</v>
      </c>
      <c r="G37" s="27" t="s">
        <v>576</v>
      </c>
      <c r="H37" s="29" t="s">
        <v>338</v>
      </c>
      <c r="I37" s="33">
        <v>0.6</v>
      </c>
      <c r="J37" s="36" t="s">
        <v>156</v>
      </c>
      <c r="K37" s="26"/>
      <c r="L37" s="26"/>
      <c r="M37" s="26"/>
      <c r="N37" s="30">
        <v>0.66666666666666663</v>
      </c>
      <c r="O37" s="31">
        <v>2.3333333333333335</v>
      </c>
      <c r="P37" s="32">
        <f>I37*4186.8*10^(-9)*10^(-3)</f>
        <v>2.5120799999999999E-9</v>
      </c>
      <c r="Q37" s="32" t="s">
        <v>148</v>
      </c>
      <c r="R37" s="27">
        <v>8200</v>
      </c>
      <c r="S37" s="27" t="s">
        <v>183</v>
      </c>
      <c r="T37" s="27" t="s">
        <v>549</v>
      </c>
      <c r="U37" s="47">
        <f t="shared" si="1"/>
        <v>2.0599056E-5</v>
      </c>
      <c r="V37" s="48" t="s">
        <v>186</v>
      </c>
      <c r="W37" s="49">
        <v>0.66666666666666663</v>
      </c>
      <c r="X37" s="50">
        <v>2.3333333333333335</v>
      </c>
      <c r="Y37" s="60" t="s">
        <v>577</v>
      </c>
      <c r="Z37" s="60" t="s">
        <v>578</v>
      </c>
      <c r="AA37" s="26"/>
    </row>
    <row r="38" spans="1:27" ht="22" customHeight="1">
      <c r="A38" s="26" t="s">
        <v>538</v>
      </c>
      <c r="B38" s="26" t="s">
        <v>539</v>
      </c>
      <c r="C38" s="27" t="s">
        <v>172</v>
      </c>
      <c r="D38" s="27">
        <v>170030</v>
      </c>
      <c r="E38" s="27" t="s">
        <v>339</v>
      </c>
      <c r="F38" s="45" t="str">
        <f t="shared" si="0"/>
        <v>範疇1固定 (E)CH4170030</v>
      </c>
      <c r="G38" s="27" t="s">
        <v>340</v>
      </c>
      <c r="H38" s="29" t="s">
        <v>296</v>
      </c>
      <c r="I38" s="29">
        <v>3</v>
      </c>
      <c r="J38" s="29" t="s">
        <v>315</v>
      </c>
      <c r="K38" s="26"/>
      <c r="L38" s="26"/>
      <c r="M38" s="26"/>
      <c r="N38" s="30">
        <v>0.66666666666666663</v>
      </c>
      <c r="O38" s="31">
        <v>2.3333333333333335</v>
      </c>
      <c r="P38" s="32">
        <f>I38*4186.8*10^(-9)*10^(-3)</f>
        <v>1.2560400000000003E-8</v>
      </c>
      <c r="Q38" s="32" t="s">
        <v>141</v>
      </c>
      <c r="R38" s="27">
        <v>7800</v>
      </c>
      <c r="S38" s="27" t="s">
        <v>151</v>
      </c>
      <c r="T38" s="27" t="s">
        <v>567</v>
      </c>
      <c r="U38" s="47">
        <f t="shared" si="1"/>
        <v>9.7971120000000023E-5</v>
      </c>
      <c r="V38" s="48" t="s">
        <v>143</v>
      </c>
      <c r="W38" s="49">
        <v>0.66666666666666663</v>
      </c>
      <c r="X38" s="50">
        <v>2.3333333333333335</v>
      </c>
      <c r="Y38" s="60" t="s">
        <v>575</v>
      </c>
      <c r="Z38" s="60" t="s">
        <v>544</v>
      </c>
      <c r="AA38" s="26"/>
    </row>
    <row r="39" spans="1:27" ht="22" customHeight="1">
      <c r="A39" s="26" t="s">
        <v>538</v>
      </c>
      <c r="B39" s="26" t="s">
        <v>539</v>
      </c>
      <c r="C39" s="27" t="s">
        <v>165</v>
      </c>
      <c r="D39" s="27">
        <v>170030</v>
      </c>
      <c r="E39" s="27" t="s">
        <v>339</v>
      </c>
      <c r="F39" s="45" t="str">
        <f t="shared" si="0"/>
        <v>範疇1固定 (E)CO2170030</v>
      </c>
      <c r="G39" s="27" t="s">
        <v>341</v>
      </c>
      <c r="H39" s="29" t="s">
        <v>296</v>
      </c>
      <c r="I39" s="33">
        <v>18.899999999999999</v>
      </c>
      <c r="J39" s="34" t="s">
        <v>191</v>
      </c>
      <c r="K39" s="34">
        <v>1</v>
      </c>
      <c r="L39" s="35">
        <v>69300</v>
      </c>
      <c r="M39" s="34" t="s">
        <v>199</v>
      </c>
      <c r="N39" s="30">
        <v>2.5974025974025976E-2</v>
      </c>
      <c r="O39" s="31">
        <v>5.3391053391053392E-2</v>
      </c>
      <c r="P39" s="32">
        <f>L39*(4186.8*10^(-9)*10^(-3))</f>
        <v>2.9014524000000002E-4</v>
      </c>
      <c r="Q39" s="32" t="s">
        <v>154</v>
      </c>
      <c r="R39" s="27">
        <v>7800</v>
      </c>
      <c r="S39" s="27" t="s">
        <v>151</v>
      </c>
      <c r="T39" s="27" t="s">
        <v>549</v>
      </c>
      <c r="U39" s="47">
        <f t="shared" si="1"/>
        <v>2.2631328720000004</v>
      </c>
      <c r="V39" s="48" t="s">
        <v>146</v>
      </c>
      <c r="W39" s="49">
        <v>2.5974025974025976E-2</v>
      </c>
      <c r="X39" s="50">
        <v>5.3391053391053392E-2</v>
      </c>
      <c r="Y39" s="60" t="s">
        <v>568</v>
      </c>
      <c r="Z39" s="60" t="s">
        <v>579</v>
      </c>
      <c r="AA39" s="26"/>
    </row>
    <row r="40" spans="1:27" ht="22" customHeight="1">
      <c r="A40" s="26" t="s">
        <v>538</v>
      </c>
      <c r="B40" s="26" t="s">
        <v>539</v>
      </c>
      <c r="C40" s="27" t="s">
        <v>159</v>
      </c>
      <c r="D40" s="27">
        <v>170030</v>
      </c>
      <c r="E40" s="27" t="s">
        <v>339</v>
      </c>
      <c r="F40" s="45" t="str">
        <f t="shared" si="0"/>
        <v>範疇1固定 (E)N2O170030</v>
      </c>
      <c r="G40" s="27" t="s">
        <v>580</v>
      </c>
      <c r="H40" s="29" t="s">
        <v>139</v>
      </c>
      <c r="I40" s="33">
        <v>0.6</v>
      </c>
      <c r="J40" s="36" t="s">
        <v>163</v>
      </c>
      <c r="K40" s="26"/>
      <c r="L40" s="26"/>
      <c r="M40" s="26"/>
      <c r="N40" s="30">
        <v>0.66666666666666663</v>
      </c>
      <c r="O40" s="31">
        <v>2.3333333333333335</v>
      </c>
      <c r="P40" s="32">
        <f>I40*4186.8*10^(-9)*10^(-3)</f>
        <v>2.5120799999999999E-9</v>
      </c>
      <c r="Q40" s="32" t="s">
        <v>148</v>
      </c>
      <c r="R40" s="27">
        <v>7800</v>
      </c>
      <c r="S40" s="27" t="s">
        <v>145</v>
      </c>
      <c r="T40" s="27" t="s">
        <v>549</v>
      </c>
      <c r="U40" s="47">
        <f t="shared" si="1"/>
        <v>1.9594223999999998E-5</v>
      </c>
      <c r="V40" s="48" t="s">
        <v>149</v>
      </c>
      <c r="W40" s="49">
        <v>0.66666666666666663</v>
      </c>
      <c r="X40" s="50">
        <v>2.3333333333333335</v>
      </c>
      <c r="Y40" s="60" t="s">
        <v>543</v>
      </c>
      <c r="Z40" s="60" t="s">
        <v>552</v>
      </c>
      <c r="AA40" s="26"/>
    </row>
    <row r="41" spans="1:27" ht="22" customHeight="1">
      <c r="A41" s="26" t="s">
        <v>538</v>
      </c>
      <c r="B41" s="26" t="s">
        <v>551</v>
      </c>
      <c r="C41" s="27" t="s">
        <v>157</v>
      </c>
      <c r="D41" s="27">
        <v>170031</v>
      </c>
      <c r="E41" s="27" t="s">
        <v>342</v>
      </c>
      <c r="F41" s="45" t="str">
        <f t="shared" si="0"/>
        <v>範疇1固定 (E)CH4170031</v>
      </c>
      <c r="G41" s="27" t="s">
        <v>341</v>
      </c>
      <c r="H41" s="29" t="s">
        <v>139</v>
      </c>
      <c r="I41" s="29">
        <v>3</v>
      </c>
      <c r="J41" s="29" t="s">
        <v>164</v>
      </c>
      <c r="K41" s="26"/>
      <c r="L41" s="26"/>
      <c r="M41" s="26"/>
      <c r="N41" s="30">
        <v>0.66666666666666663</v>
      </c>
      <c r="O41" s="31">
        <v>2.3333333333333335</v>
      </c>
      <c r="P41" s="32">
        <f>I41*4186.8*10^(-9)*10^(-3)</f>
        <v>1.2560400000000003E-8</v>
      </c>
      <c r="Q41" s="32" t="s">
        <v>141</v>
      </c>
      <c r="R41" s="27">
        <v>7800</v>
      </c>
      <c r="S41" s="27" t="s">
        <v>151</v>
      </c>
      <c r="T41" s="27" t="s">
        <v>554</v>
      </c>
      <c r="U41" s="47">
        <f t="shared" si="1"/>
        <v>9.7971120000000023E-5</v>
      </c>
      <c r="V41" s="48" t="s">
        <v>143</v>
      </c>
      <c r="W41" s="49">
        <v>0.66666666666666663</v>
      </c>
      <c r="X41" s="50">
        <v>2.3333333333333335</v>
      </c>
      <c r="Y41" s="60" t="s">
        <v>568</v>
      </c>
      <c r="Z41" s="60" t="s">
        <v>544</v>
      </c>
      <c r="AA41" s="26"/>
    </row>
    <row r="42" spans="1:27" ht="22" customHeight="1">
      <c r="A42" s="26" t="s">
        <v>538</v>
      </c>
      <c r="B42" s="26" t="s">
        <v>551</v>
      </c>
      <c r="C42" s="27" t="s">
        <v>194</v>
      </c>
      <c r="D42" s="27">
        <v>170031</v>
      </c>
      <c r="E42" s="27" t="s">
        <v>342</v>
      </c>
      <c r="F42" s="45" t="str">
        <f t="shared" si="0"/>
        <v>範疇1固定 (E)CO2170031</v>
      </c>
      <c r="G42" s="27" t="s">
        <v>340</v>
      </c>
      <c r="H42" s="29" t="s">
        <v>139</v>
      </c>
      <c r="I42" s="33">
        <v>18.899999999999999</v>
      </c>
      <c r="J42" s="34" t="s">
        <v>300</v>
      </c>
      <c r="K42" s="34">
        <v>1</v>
      </c>
      <c r="L42" s="35">
        <v>69300</v>
      </c>
      <c r="M42" s="34" t="s">
        <v>299</v>
      </c>
      <c r="N42" s="30">
        <v>2.5974025974025976E-2</v>
      </c>
      <c r="O42" s="31">
        <v>5.3391053391053392E-2</v>
      </c>
      <c r="P42" s="32">
        <f>L42*(4186.8*10^(-9)*10^(-3))</f>
        <v>2.9014524000000002E-4</v>
      </c>
      <c r="Q42" s="32" t="s">
        <v>187</v>
      </c>
      <c r="R42" s="27">
        <v>7800</v>
      </c>
      <c r="S42" s="27" t="s">
        <v>151</v>
      </c>
      <c r="T42" s="27" t="s">
        <v>545</v>
      </c>
      <c r="U42" s="47">
        <f t="shared" si="1"/>
        <v>2.2631328720000004</v>
      </c>
      <c r="V42" s="48" t="s">
        <v>198</v>
      </c>
      <c r="W42" s="49">
        <v>2.5974025974025976E-2</v>
      </c>
      <c r="X42" s="50">
        <v>5.3391053391053392E-2</v>
      </c>
      <c r="Y42" s="60" t="s">
        <v>541</v>
      </c>
      <c r="Z42" s="60" t="s">
        <v>544</v>
      </c>
      <c r="AA42" s="26"/>
    </row>
    <row r="43" spans="1:27" ht="22" customHeight="1">
      <c r="A43" s="26" t="s">
        <v>538</v>
      </c>
      <c r="B43" s="26" t="s">
        <v>581</v>
      </c>
      <c r="C43" s="27" t="s">
        <v>159</v>
      </c>
      <c r="D43" s="27">
        <v>170031</v>
      </c>
      <c r="E43" s="27" t="s">
        <v>342</v>
      </c>
      <c r="F43" s="45" t="str">
        <f t="shared" si="0"/>
        <v>範疇1固定 (E)N2O170031</v>
      </c>
      <c r="G43" s="27" t="s">
        <v>341</v>
      </c>
      <c r="H43" s="29" t="s">
        <v>298</v>
      </c>
      <c r="I43" s="33">
        <v>0.6</v>
      </c>
      <c r="J43" s="36" t="s">
        <v>156</v>
      </c>
      <c r="K43" s="26"/>
      <c r="L43" s="26"/>
      <c r="M43" s="26"/>
      <c r="N43" s="30">
        <v>0.66666666666666663</v>
      </c>
      <c r="O43" s="31">
        <v>2.3333333333333335</v>
      </c>
      <c r="P43" s="32">
        <f>I43*4186.8*10^(-9)*10^(-3)</f>
        <v>2.5120799999999999E-9</v>
      </c>
      <c r="Q43" s="32" t="s">
        <v>148</v>
      </c>
      <c r="R43" s="27">
        <v>7800</v>
      </c>
      <c r="S43" s="27" t="s">
        <v>151</v>
      </c>
      <c r="T43" s="27" t="s">
        <v>545</v>
      </c>
      <c r="U43" s="47">
        <f t="shared" si="1"/>
        <v>1.9594223999999998E-5</v>
      </c>
      <c r="V43" s="48" t="s">
        <v>149</v>
      </c>
      <c r="W43" s="49">
        <v>0.66666666666666663</v>
      </c>
      <c r="X43" s="50">
        <v>2.3333333333333335</v>
      </c>
      <c r="Y43" s="60" t="s">
        <v>543</v>
      </c>
      <c r="Z43" s="60" t="s">
        <v>552</v>
      </c>
      <c r="AA43" s="26"/>
    </row>
    <row r="44" spans="1:27" ht="22" customHeight="1">
      <c r="A44" s="26" t="s">
        <v>538</v>
      </c>
      <c r="B44" s="26" t="s">
        <v>539</v>
      </c>
      <c r="C44" s="27" t="s">
        <v>157</v>
      </c>
      <c r="D44" s="27">
        <v>170032</v>
      </c>
      <c r="E44" s="27" t="s">
        <v>343</v>
      </c>
      <c r="F44" s="45" t="str">
        <f t="shared" si="0"/>
        <v>範疇1固定 (E)CH4170032</v>
      </c>
      <c r="G44" s="27" t="s">
        <v>353</v>
      </c>
      <c r="H44" s="29" t="s">
        <v>458</v>
      </c>
      <c r="I44" s="29">
        <v>3</v>
      </c>
      <c r="J44" s="29" t="s">
        <v>164</v>
      </c>
      <c r="K44" s="26"/>
      <c r="L44" s="26"/>
      <c r="M44" s="26"/>
      <c r="N44" s="30">
        <v>0.66666666666666663</v>
      </c>
      <c r="O44" s="31">
        <v>2.3333333333333335</v>
      </c>
      <c r="P44" s="32">
        <f>I44*4186.8*10^(-9)*10^(-3)</f>
        <v>1.2560400000000003E-8</v>
      </c>
      <c r="Q44" s="32" t="s">
        <v>141</v>
      </c>
      <c r="R44" s="27">
        <v>7800</v>
      </c>
      <c r="S44" s="27" t="s">
        <v>145</v>
      </c>
      <c r="T44" s="27" t="s">
        <v>582</v>
      </c>
      <c r="U44" s="47">
        <f t="shared" si="1"/>
        <v>9.7971120000000023E-5</v>
      </c>
      <c r="V44" s="48" t="s">
        <v>143</v>
      </c>
      <c r="W44" s="49">
        <v>0.66666666666666663</v>
      </c>
      <c r="X44" s="50">
        <v>2.3333333333333335</v>
      </c>
      <c r="Y44" s="60" t="s">
        <v>546</v>
      </c>
      <c r="Z44" s="60" t="s">
        <v>583</v>
      </c>
      <c r="AA44" s="26"/>
    </row>
    <row r="45" spans="1:27" ht="22" customHeight="1">
      <c r="A45" s="26" t="s">
        <v>538</v>
      </c>
      <c r="B45" s="26" t="s">
        <v>551</v>
      </c>
      <c r="C45" s="27" t="s">
        <v>169</v>
      </c>
      <c r="D45" s="27">
        <v>170032</v>
      </c>
      <c r="E45" s="27" t="s">
        <v>343</v>
      </c>
      <c r="F45" s="45" t="str">
        <f t="shared" si="0"/>
        <v>範疇1固定 (E)CO2170032</v>
      </c>
      <c r="G45" s="27" t="s">
        <v>353</v>
      </c>
      <c r="H45" s="29" t="s">
        <v>139</v>
      </c>
      <c r="I45" s="33">
        <v>18.899999999999999</v>
      </c>
      <c r="J45" s="34" t="s">
        <v>152</v>
      </c>
      <c r="K45" s="34">
        <v>1</v>
      </c>
      <c r="L45" s="35">
        <v>69300</v>
      </c>
      <c r="M45" s="34" t="s">
        <v>153</v>
      </c>
      <c r="N45" s="30">
        <v>2.5974025974025976E-2</v>
      </c>
      <c r="O45" s="31">
        <v>5.3391053391053392E-2</v>
      </c>
      <c r="P45" s="32">
        <f>L45*(4186.8*10^(-9)*10^(-3))</f>
        <v>2.9014524000000002E-4</v>
      </c>
      <c r="Q45" s="32" t="s">
        <v>154</v>
      </c>
      <c r="R45" s="27">
        <v>7800</v>
      </c>
      <c r="S45" s="27" t="s">
        <v>151</v>
      </c>
      <c r="T45" s="27" t="s">
        <v>567</v>
      </c>
      <c r="U45" s="47">
        <f t="shared" si="1"/>
        <v>2.2631328720000004</v>
      </c>
      <c r="V45" s="48" t="s">
        <v>146</v>
      </c>
      <c r="W45" s="49">
        <v>2.5974025974025976E-2</v>
      </c>
      <c r="X45" s="50">
        <v>5.3391053391053392E-2</v>
      </c>
      <c r="Y45" s="60" t="s">
        <v>543</v>
      </c>
      <c r="Z45" s="60" t="s">
        <v>544</v>
      </c>
      <c r="AA45" s="26"/>
    </row>
    <row r="46" spans="1:27" ht="22" customHeight="1">
      <c r="A46" s="26" t="s">
        <v>538</v>
      </c>
      <c r="B46" s="26" t="s">
        <v>539</v>
      </c>
      <c r="C46" s="27" t="s">
        <v>155</v>
      </c>
      <c r="D46" s="27">
        <v>170032</v>
      </c>
      <c r="E46" s="27" t="s">
        <v>343</v>
      </c>
      <c r="F46" s="45" t="str">
        <f t="shared" si="0"/>
        <v>範疇1固定 (E)N2O170032</v>
      </c>
      <c r="G46" s="27" t="s">
        <v>340</v>
      </c>
      <c r="H46" s="29" t="s">
        <v>139</v>
      </c>
      <c r="I46" s="33">
        <v>0.6</v>
      </c>
      <c r="J46" s="36" t="s">
        <v>459</v>
      </c>
      <c r="K46" s="26"/>
      <c r="L46" s="26"/>
      <c r="M46" s="26"/>
      <c r="N46" s="30">
        <v>0.66666666666666663</v>
      </c>
      <c r="O46" s="31">
        <v>2.3333333333333335</v>
      </c>
      <c r="P46" s="32">
        <f>I46*4186.8*10^(-9)*10^(-3)</f>
        <v>2.5120799999999999E-9</v>
      </c>
      <c r="Q46" s="32" t="s">
        <v>148</v>
      </c>
      <c r="R46" s="27">
        <v>7800</v>
      </c>
      <c r="S46" s="27" t="s">
        <v>151</v>
      </c>
      <c r="T46" s="27" t="s">
        <v>582</v>
      </c>
      <c r="U46" s="47">
        <f t="shared" si="1"/>
        <v>1.9594223999999998E-5</v>
      </c>
      <c r="V46" s="48" t="s">
        <v>149</v>
      </c>
      <c r="W46" s="49">
        <v>0.66666666666666663</v>
      </c>
      <c r="X46" s="50">
        <v>2.3333333333333335</v>
      </c>
      <c r="Y46" s="60" t="s">
        <v>541</v>
      </c>
      <c r="Z46" s="60" t="s">
        <v>583</v>
      </c>
      <c r="AA46" s="26"/>
    </row>
    <row r="47" spans="1:27" ht="22" customHeight="1">
      <c r="A47" s="26" t="s">
        <v>538</v>
      </c>
      <c r="B47" s="26" t="s">
        <v>555</v>
      </c>
      <c r="C47" s="27" t="s">
        <v>460</v>
      </c>
      <c r="D47" s="27">
        <v>170033</v>
      </c>
      <c r="E47" s="27" t="s">
        <v>345</v>
      </c>
      <c r="F47" s="45" t="str">
        <f t="shared" si="0"/>
        <v>範疇1固定 (E)CH4170033</v>
      </c>
      <c r="G47" s="27" t="s">
        <v>341</v>
      </c>
      <c r="H47" s="29" t="s">
        <v>461</v>
      </c>
      <c r="I47" s="29">
        <v>3</v>
      </c>
      <c r="J47" s="29" t="s">
        <v>462</v>
      </c>
      <c r="K47" s="26"/>
      <c r="L47" s="26"/>
      <c r="M47" s="26"/>
      <c r="N47" s="30">
        <v>0.66666666666666663</v>
      </c>
      <c r="O47" s="31">
        <v>2.3333333333333335</v>
      </c>
      <c r="P47" s="32">
        <f>I47*4186.8*10^(-9)*10^(-3)</f>
        <v>1.2560400000000003E-8</v>
      </c>
      <c r="Q47" s="32" t="s">
        <v>141</v>
      </c>
      <c r="R47" s="27">
        <v>7800</v>
      </c>
      <c r="S47" s="27" t="s">
        <v>151</v>
      </c>
      <c r="T47" s="27" t="s">
        <v>574</v>
      </c>
      <c r="U47" s="47">
        <f t="shared" si="1"/>
        <v>9.7971120000000023E-5</v>
      </c>
      <c r="V47" s="48" t="s">
        <v>143</v>
      </c>
      <c r="W47" s="49">
        <v>0.66666666666666663</v>
      </c>
      <c r="X47" s="50">
        <v>2.3333333333333335</v>
      </c>
      <c r="Y47" s="60" t="s">
        <v>543</v>
      </c>
      <c r="Z47" s="60" t="s">
        <v>583</v>
      </c>
      <c r="AA47" s="26"/>
    </row>
    <row r="48" spans="1:27" ht="22" customHeight="1">
      <c r="A48" s="26" t="s">
        <v>538</v>
      </c>
      <c r="B48" s="26" t="s">
        <v>539</v>
      </c>
      <c r="C48" s="27" t="s">
        <v>463</v>
      </c>
      <c r="D48" s="27">
        <v>170033</v>
      </c>
      <c r="E48" s="27" t="s">
        <v>345</v>
      </c>
      <c r="F48" s="45" t="str">
        <f t="shared" si="0"/>
        <v>範疇1固定 (E)CO2170033</v>
      </c>
      <c r="G48" s="27" t="s">
        <v>347</v>
      </c>
      <c r="H48" s="29" t="s">
        <v>458</v>
      </c>
      <c r="I48" s="33">
        <v>18.899999999999999</v>
      </c>
      <c r="J48" s="34" t="s">
        <v>152</v>
      </c>
      <c r="K48" s="34">
        <v>1</v>
      </c>
      <c r="L48" s="35">
        <v>69300</v>
      </c>
      <c r="M48" s="34" t="s">
        <v>153</v>
      </c>
      <c r="N48" s="30">
        <v>2.5974025974025976E-2</v>
      </c>
      <c r="O48" s="31">
        <v>5.3391053391053392E-2</v>
      </c>
      <c r="P48" s="32">
        <f>L48*(4186.8*10^(-9)*10^(-3))</f>
        <v>2.9014524000000002E-4</v>
      </c>
      <c r="Q48" s="32" t="s">
        <v>464</v>
      </c>
      <c r="R48" s="27">
        <v>7800</v>
      </c>
      <c r="S48" s="27" t="s">
        <v>444</v>
      </c>
      <c r="T48" s="27" t="s">
        <v>570</v>
      </c>
      <c r="U48" s="47">
        <f t="shared" si="1"/>
        <v>2.2631328720000004</v>
      </c>
      <c r="V48" s="48" t="s">
        <v>465</v>
      </c>
      <c r="W48" s="49">
        <v>2.5974025974025976E-2</v>
      </c>
      <c r="X48" s="50">
        <v>5.3391053391053392E-2</v>
      </c>
      <c r="Y48" s="60" t="s">
        <v>541</v>
      </c>
      <c r="Z48" s="60" t="s">
        <v>542</v>
      </c>
      <c r="AA48" s="26"/>
    </row>
    <row r="49" spans="1:27" ht="22" customHeight="1">
      <c r="A49" s="26" t="s">
        <v>538</v>
      </c>
      <c r="B49" s="26" t="s">
        <v>557</v>
      </c>
      <c r="C49" s="27" t="s">
        <v>159</v>
      </c>
      <c r="D49" s="27">
        <v>170033</v>
      </c>
      <c r="E49" s="27" t="s">
        <v>345</v>
      </c>
      <c r="F49" s="45" t="str">
        <f t="shared" si="0"/>
        <v>範疇1固定 (E)N2O170033</v>
      </c>
      <c r="G49" s="27" t="s">
        <v>340</v>
      </c>
      <c r="H49" s="29" t="s">
        <v>139</v>
      </c>
      <c r="I49" s="33">
        <v>0.6</v>
      </c>
      <c r="J49" s="36" t="s">
        <v>163</v>
      </c>
      <c r="K49" s="26"/>
      <c r="L49" s="26"/>
      <c r="M49" s="26"/>
      <c r="N49" s="30">
        <v>0.66666666666666663</v>
      </c>
      <c r="O49" s="31">
        <v>2.3333333333333335</v>
      </c>
      <c r="P49" s="32">
        <f>I49*4186.8*10^(-9)*10^(-3)</f>
        <v>2.5120799999999999E-9</v>
      </c>
      <c r="Q49" s="32" t="s">
        <v>148</v>
      </c>
      <c r="R49" s="27">
        <v>7800</v>
      </c>
      <c r="S49" s="27" t="s">
        <v>151</v>
      </c>
      <c r="T49" s="27" t="s">
        <v>545</v>
      </c>
      <c r="U49" s="47">
        <f t="shared" si="1"/>
        <v>1.9594223999999998E-5</v>
      </c>
      <c r="V49" s="48" t="s">
        <v>149</v>
      </c>
      <c r="W49" s="49">
        <v>0.66666666666666663</v>
      </c>
      <c r="X49" s="50">
        <v>2.3333333333333335</v>
      </c>
      <c r="Y49" s="60" t="s">
        <v>541</v>
      </c>
      <c r="Z49" s="60" t="s">
        <v>583</v>
      </c>
      <c r="AA49" s="26"/>
    </row>
    <row r="50" spans="1:27" ht="22" customHeight="1">
      <c r="A50" s="26" t="s">
        <v>538</v>
      </c>
      <c r="B50" s="26" t="s">
        <v>539</v>
      </c>
      <c r="C50" s="27" t="s">
        <v>157</v>
      </c>
      <c r="D50" s="27">
        <v>170036</v>
      </c>
      <c r="E50" s="27" t="s">
        <v>584</v>
      </c>
      <c r="F50" s="45" t="str">
        <f t="shared" si="0"/>
        <v>範疇1固定 (E)CH4170036</v>
      </c>
      <c r="G50" s="27" t="s">
        <v>395</v>
      </c>
      <c r="H50" s="29" t="s">
        <v>166</v>
      </c>
      <c r="I50" s="29">
        <v>3</v>
      </c>
      <c r="J50" s="29" t="s">
        <v>466</v>
      </c>
      <c r="K50" s="26"/>
      <c r="L50" s="26"/>
      <c r="M50" s="26"/>
      <c r="N50" s="30">
        <v>0.66666666666666663</v>
      </c>
      <c r="O50" s="31">
        <v>2.3333333333333335</v>
      </c>
      <c r="P50" s="32">
        <f>I50*4186.8*10^(-9)*10^(-3)</f>
        <v>1.2560400000000003E-8</v>
      </c>
      <c r="Q50" s="32" t="s">
        <v>141</v>
      </c>
      <c r="R50" s="27">
        <v>7800</v>
      </c>
      <c r="S50" s="27" t="s">
        <v>195</v>
      </c>
      <c r="T50" s="27" t="s">
        <v>545</v>
      </c>
      <c r="U50" s="47">
        <f t="shared" si="1"/>
        <v>9.7971120000000023E-5</v>
      </c>
      <c r="V50" s="48" t="s">
        <v>143</v>
      </c>
      <c r="W50" s="49">
        <v>0.66666666666666663</v>
      </c>
      <c r="X50" s="50">
        <v>2.3333333333333335</v>
      </c>
      <c r="Y50" s="60" t="s">
        <v>543</v>
      </c>
      <c r="Z50" s="60" t="s">
        <v>542</v>
      </c>
      <c r="AA50" s="26"/>
    </row>
    <row r="51" spans="1:27" ht="22" customHeight="1">
      <c r="A51" s="26" t="s">
        <v>538</v>
      </c>
      <c r="B51" s="26" t="s">
        <v>539</v>
      </c>
      <c r="C51" s="27" t="s">
        <v>463</v>
      </c>
      <c r="D51" s="27">
        <v>170036</v>
      </c>
      <c r="E51" s="27" t="s">
        <v>584</v>
      </c>
      <c r="F51" s="45" t="str">
        <f t="shared" si="0"/>
        <v>範疇1固定 (E)CO2170036</v>
      </c>
      <c r="G51" s="27" t="s">
        <v>395</v>
      </c>
      <c r="H51" s="29" t="s">
        <v>166</v>
      </c>
      <c r="I51" s="33">
        <v>20</v>
      </c>
      <c r="J51" s="34" t="s">
        <v>162</v>
      </c>
      <c r="K51" s="34">
        <v>1</v>
      </c>
      <c r="L51" s="35">
        <v>73300</v>
      </c>
      <c r="M51" s="34" t="s">
        <v>153</v>
      </c>
      <c r="N51" s="30">
        <v>5.4570259208731244E-2</v>
      </c>
      <c r="O51" s="31">
        <v>4.0927694406548434E-2</v>
      </c>
      <c r="P51" s="32">
        <f>L51*(4186.8*10^(-9)*10^(-3))</f>
        <v>3.0689244000000005E-4</v>
      </c>
      <c r="Q51" s="32" t="s">
        <v>154</v>
      </c>
      <c r="R51" s="27">
        <v>7800</v>
      </c>
      <c r="S51" s="27" t="s">
        <v>151</v>
      </c>
      <c r="T51" s="27" t="s">
        <v>554</v>
      </c>
      <c r="U51" s="47">
        <f t="shared" si="1"/>
        <v>2.3937610320000005</v>
      </c>
      <c r="V51" s="48" t="s">
        <v>146</v>
      </c>
      <c r="W51" s="49">
        <v>5.4570259208731244E-2</v>
      </c>
      <c r="X51" s="50">
        <v>4.0927694406548434E-2</v>
      </c>
      <c r="Y51" s="60" t="s">
        <v>577</v>
      </c>
      <c r="Z51" s="60" t="s">
        <v>542</v>
      </c>
      <c r="AA51" s="26"/>
    </row>
    <row r="52" spans="1:27" ht="22" customHeight="1">
      <c r="A52" s="26" t="s">
        <v>538</v>
      </c>
      <c r="B52" s="26" t="s">
        <v>539</v>
      </c>
      <c r="C52" s="27" t="s">
        <v>467</v>
      </c>
      <c r="D52" s="27">
        <v>170036</v>
      </c>
      <c r="E52" s="27" t="s">
        <v>584</v>
      </c>
      <c r="F52" s="45" t="str">
        <f t="shared" si="0"/>
        <v>範疇1固定 (E)N2O170036</v>
      </c>
      <c r="G52" s="27" t="s">
        <v>394</v>
      </c>
      <c r="H52" s="29" t="s">
        <v>166</v>
      </c>
      <c r="I52" s="33">
        <v>0.6</v>
      </c>
      <c r="J52" s="36" t="s">
        <v>459</v>
      </c>
      <c r="K52" s="26"/>
      <c r="L52" s="26"/>
      <c r="M52" s="26"/>
      <c r="N52" s="30">
        <v>0.66666666666666663</v>
      </c>
      <c r="O52" s="31">
        <v>2.3333333333333335</v>
      </c>
      <c r="P52" s="32">
        <f>I52*4186.8*10^(-9)*10^(-3)</f>
        <v>2.5120799999999999E-9</v>
      </c>
      <c r="Q52" s="32" t="s">
        <v>148</v>
      </c>
      <c r="R52" s="27">
        <v>7800</v>
      </c>
      <c r="S52" s="27" t="s">
        <v>151</v>
      </c>
      <c r="T52" s="27" t="s">
        <v>549</v>
      </c>
      <c r="U52" s="47">
        <f t="shared" si="1"/>
        <v>1.9594223999999998E-5</v>
      </c>
      <c r="V52" s="48" t="s">
        <v>149</v>
      </c>
      <c r="W52" s="49">
        <v>0.66666666666666663</v>
      </c>
      <c r="X52" s="50">
        <v>2.3333333333333335</v>
      </c>
      <c r="Y52" s="60" t="s">
        <v>541</v>
      </c>
      <c r="Z52" s="60" t="s">
        <v>544</v>
      </c>
      <c r="AA52" s="26"/>
    </row>
    <row r="53" spans="1:27" ht="22" customHeight="1">
      <c r="A53" s="26" t="s">
        <v>538</v>
      </c>
      <c r="B53" s="26" t="s">
        <v>539</v>
      </c>
      <c r="C53" s="27" t="s">
        <v>172</v>
      </c>
      <c r="D53" s="27">
        <v>170040</v>
      </c>
      <c r="E53" s="27" t="s">
        <v>346</v>
      </c>
      <c r="F53" s="45" t="str">
        <f t="shared" si="0"/>
        <v>範疇1固定 (E)CH4170040</v>
      </c>
      <c r="G53" s="27" t="s">
        <v>316</v>
      </c>
      <c r="H53" s="29" t="s">
        <v>190</v>
      </c>
      <c r="I53" s="29">
        <v>3</v>
      </c>
      <c r="J53" s="29" t="s">
        <v>433</v>
      </c>
      <c r="K53" s="26"/>
      <c r="L53" s="26"/>
      <c r="M53" s="26"/>
      <c r="N53" s="30">
        <v>0.66666666666666663</v>
      </c>
      <c r="O53" s="31">
        <v>2.3333333333333335</v>
      </c>
      <c r="P53" s="32">
        <f>I53*4186.8*10^(-9)*10^(-3)</f>
        <v>1.2560400000000003E-8</v>
      </c>
      <c r="Q53" s="32" t="s">
        <v>141</v>
      </c>
      <c r="R53" s="27">
        <v>7800</v>
      </c>
      <c r="S53" s="27" t="s">
        <v>151</v>
      </c>
      <c r="T53" s="27" t="s">
        <v>545</v>
      </c>
      <c r="U53" s="47">
        <f t="shared" si="1"/>
        <v>9.7971120000000023E-5</v>
      </c>
      <c r="V53" s="48" t="s">
        <v>143</v>
      </c>
      <c r="W53" s="49">
        <v>0.66666666666666663</v>
      </c>
      <c r="X53" s="50">
        <v>2.3333333333333335</v>
      </c>
      <c r="Y53" s="60" t="s">
        <v>577</v>
      </c>
      <c r="Z53" s="60" t="s">
        <v>542</v>
      </c>
      <c r="AA53" s="26"/>
    </row>
    <row r="54" spans="1:27" ht="22" customHeight="1">
      <c r="A54" s="26" t="s">
        <v>538</v>
      </c>
      <c r="B54" s="26" t="s">
        <v>551</v>
      </c>
      <c r="C54" s="27" t="s">
        <v>169</v>
      </c>
      <c r="D54" s="27">
        <v>170040</v>
      </c>
      <c r="E54" s="27" t="s">
        <v>346</v>
      </c>
      <c r="F54" s="45" t="str">
        <f t="shared" si="0"/>
        <v>範疇1固定 (E)CO2170040</v>
      </c>
      <c r="G54" s="27" t="s">
        <v>340</v>
      </c>
      <c r="H54" s="29" t="s">
        <v>139</v>
      </c>
      <c r="I54" s="33">
        <v>18.899999999999999</v>
      </c>
      <c r="J54" s="34" t="s">
        <v>152</v>
      </c>
      <c r="K54" s="34">
        <v>1</v>
      </c>
      <c r="L54" s="35">
        <v>69300</v>
      </c>
      <c r="M54" s="34" t="s">
        <v>188</v>
      </c>
      <c r="N54" s="30">
        <v>2.5974025974025976E-2</v>
      </c>
      <c r="O54" s="31">
        <v>5.3391053391053392E-2</v>
      </c>
      <c r="P54" s="32">
        <f>L54*(4186.8*10^(-9)*10^(-3))</f>
        <v>2.9014524000000002E-4</v>
      </c>
      <c r="Q54" s="32" t="s">
        <v>464</v>
      </c>
      <c r="R54" s="27">
        <v>7800</v>
      </c>
      <c r="S54" s="27" t="s">
        <v>145</v>
      </c>
      <c r="T54" s="27" t="s">
        <v>574</v>
      </c>
      <c r="U54" s="47">
        <f t="shared" si="1"/>
        <v>2.2631328720000004</v>
      </c>
      <c r="V54" s="48" t="s">
        <v>146</v>
      </c>
      <c r="W54" s="49">
        <v>2.5974025974025976E-2</v>
      </c>
      <c r="X54" s="50">
        <v>5.3391053391053392E-2</v>
      </c>
      <c r="Y54" s="60" t="s">
        <v>543</v>
      </c>
      <c r="Z54" s="60" t="s">
        <v>542</v>
      </c>
      <c r="AA54" s="26"/>
    </row>
    <row r="55" spans="1:27" ht="22" customHeight="1">
      <c r="A55" s="26" t="s">
        <v>538</v>
      </c>
      <c r="B55" s="26" t="s">
        <v>585</v>
      </c>
      <c r="C55" s="27" t="s">
        <v>159</v>
      </c>
      <c r="D55" s="27">
        <v>170040</v>
      </c>
      <c r="E55" s="27" t="s">
        <v>346</v>
      </c>
      <c r="F55" s="45" t="str">
        <f t="shared" si="0"/>
        <v>範疇1固定 (E)N2O170040</v>
      </c>
      <c r="G55" s="27" t="s">
        <v>352</v>
      </c>
      <c r="H55" s="29" t="s">
        <v>139</v>
      </c>
      <c r="I55" s="33">
        <v>0.6</v>
      </c>
      <c r="J55" s="36" t="s">
        <v>459</v>
      </c>
      <c r="K55" s="26"/>
      <c r="L55" s="26"/>
      <c r="M55" s="26"/>
      <c r="N55" s="30">
        <v>0.66666666666666663</v>
      </c>
      <c r="O55" s="31">
        <v>2.3333333333333335</v>
      </c>
      <c r="P55" s="32">
        <f>I55*4186.8*10^(-9)*10^(-3)</f>
        <v>2.5120799999999999E-9</v>
      </c>
      <c r="Q55" s="32" t="s">
        <v>148</v>
      </c>
      <c r="R55" s="27">
        <v>7800</v>
      </c>
      <c r="S55" s="27" t="s">
        <v>195</v>
      </c>
      <c r="T55" s="27" t="s">
        <v>545</v>
      </c>
      <c r="U55" s="47">
        <f t="shared" si="1"/>
        <v>1.9594223999999998E-5</v>
      </c>
      <c r="V55" s="48" t="s">
        <v>149</v>
      </c>
      <c r="W55" s="49">
        <v>0.66666666666666663</v>
      </c>
      <c r="X55" s="50">
        <v>2.3333333333333335</v>
      </c>
      <c r="Y55" s="60" t="s">
        <v>586</v>
      </c>
      <c r="Z55" s="60" t="s">
        <v>542</v>
      </c>
      <c r="AA55" s="26"/>
    </row>
    <row r="56" spans="1:27" ht="22" customHeight="1">
      <c r="A56" s="26" t="s">
        <v>538</v>
      </c>
      <c r="B56" s="26" t="s">
        <v>551</v>
      </c>
      <c r="C56" s="27" t="s">
        <v>460</v>
      </c>
      <c r="D56" s="27">
        <v>170042</v>
      </c>
      <c r="E56" s="27" t="s">
        <v>348</v>
      </c>
      <c r="F56" s="45" t="str">
        <f t="shared" si="0"/>
        <v>範疇1固定 (E)CH4170042</v>
      </c>
      <c r="G56" s="27" t="s">
        <v>349</v>
      </c>
      <c r="H56" s="29" t="s">
        <v>201</v>
      </c>
      <c r="I56" s="29">
        <v>1</v>
      </c>
      <c r="J56" s="29" t="s">
        <v>164</v>
      </c>
      <c r="K56" s="26"/>
      <c r="L56" s="26"/>
      <c r="M56" s="26"/>
      <c r="N56" s="30">
        <v>0.7</v>
      </c>
      <c r="O56" s="31">
        <v>2</v>
      </c>
      <c r="P56" s="32">
        <f>I56*4186.8*10^(-9)*10^(-3)</f>
        <v>4.1868000000000005E-9</v>
      </c>
      <c r="Q56" s="32" t="s">
        <v>141</v>
      </c>
      <c r="R56" s="27">
        <v>3800</v>
      </c>
      <c r="S56" s="27" t="s">
        <v>468</v>
      </c>
      <c r="T56" s="27" t="s">
        <v>545</v>
      </c>
      <c r="U56" s="47">
        <f t="shared" si="1"/>
        <v>1.5909840000000001E-5</v>
      </c>
      <c r="V56" s="48" t="s">
        <v>180</v>
      </c>
      <c r="W56" s="49">
        <v>0.7</v>
      </c>
      <c r="X56" s="50">
        <v>2</v>
      </c>
      <c r="Y56" s="60" t="s">
        <v>587</v>
      </c>
      <c r="Z56" s="60" t="s">
        <v>588</v>
      </c>
      <c r="AA56" s="26"/>
    </row>
    <row r="57" spans="1:27" ht="22" customHeight="1">
      <c r="A57" s="26" t="s">
        <v>538</v>
      </c>
      <c r="B57" s="26" t="s">
        <v>551</v>
      </c>
      <c r="C57" s="27" t="s">
        <v>194</v>
      </c>
      <c r="D57" s="27">
        <v>170042</v>
      </c>
      <c r="E57" s="27" t="s">
        <v>348</v>
      </c>
      <c r="F57" s="45" t="str">
        <f t="shared" si="0"/>
        <v>範疇1固定 (E)CO2170042</v>
      </c>
      <c r="G57" s="27" t="s">
        <v>350</v>
      </c>
      <c r="H57" s="29" t="s">
        <v>469</v>
      </c>
      <c r="I57" s="33">
        <v>26.6</v>
      </c>
      <c r="J57" s="34" t="s">
        <v>162</v>
      </c>
      <c r="K57" s="34">
        <v>1</v>
      </c>
      <c r="L57" s="37">
        <v>97500</v>
      </c>
      <c r="M57" s="34" t="s">
        <v>153</v>
      </c>
      <c r="N57" s="30">
        <v>0.10461538461538461</v>
      </c>
      <c r="O57" s="31">
        <v>0.11794871794871795</v>
      </c>
      <c r="P57" s="32">
        <f>L57*(4186.8*10^(-9)*10^(-3))</f>
        <v>4.0821300000000004E-4</v>
      </c>
      <c r="Q57" s="32" t="s">
        <v>187</v>
      </c>
      <c r="R57" s="27">
        <v>3800</v>
      </c>
      <c r="S57" s="27" t="s">
        <v>183</v>
      </c>
      <c r="T57" s="27" t="s">
        <v>549</v>
      </c>
      <c r="U57" s="47">
        <f t="shared" si="1"/>
        <v>1.5512094000000001</v>
      </c>
      <c r="V57" s="48" t="s">
        <v>470</v>
      </c>
      <c r="W57" s="49">
        <v>0.10461538461538461</v>
      </c>
      <c r="X57" s="50">
        <v>0.11794871794871795</v>
      </c>
      <c r="Y57" s="60" t="s">
        <v>543</v>
      </c>
      <c r="Z57" s="60" t="s">
        <v>542</v>
      </c>
      <c r="AA57" s="26"/>
    </row>
    <row r="58" spans="1:27" ht="22" customHeight="1">
      <c r="A58" s="26" t="s">
        <v>538</v>
      </c>
      <c r="B58" s="26" t="s">
        <v>555</v>
      </c>
      <c r="C58" s="27" t="s">
        <v>344</v>
      </c>
      <c r="D58" s="27">
        <v>170042</v>
      </c>
      <c r="E58" s="27" t="s">
        <v>348</v>
      </c>
      <c r="F58" s="45" t="str">
        <f t="shared" si="0"/>
        <v>範疇1固定 (E)N2O170042</v>
      </c>
      <c r="G58" s="27" t="s">
        <v>350</v>
      </c>
      <c r="H58" s="29" t="s">
        <v>201</v>
      </c>
      <c r="I58" s="33">
        <v>1.5</v>
      </c>
      <c r="J58" s="36" t="s">
        <v>163</v>
      </c>
      <c r="K58" s="26"/>
      <c r="L58" s="26"/>
      <c r="M58" s="26"/>
      <c r="N58" s="30">
        <v>0.66666666666666663</v>
      </c>
      <c r="O58" s="31">
        <v>2.3333333333333335</v>
      </c>
      <c r="P58" s="32">
        <f>I58*4186.8*10^(-9)*10^(-3)</f>
        <v>6.2802000000000015E-9</v>
      </c>
      <c r="Q58" s="32" t="s">
        <v>148</v>
      </c>
      <c r="R58" s="27">
        <v>3800</v>
      </c>
      <c r="S58" s="27" t="s">
        <v>468</v>
      </c>
      <c r="T58" s="27" t="s">
        <v>545</v>
      </c>
      <c r="U58" s="47">
        <f t="shared" si="1"/>
        <v>2.3864760000000006E-5</v>
      </c>
      <c r="V58" s="48" t="s">
        <v>186</v>
      </c>
      <c r="W58" s="49">
        <v>0.66666666666666663</v>
      </c>
      <c r="X58" s="50">
        <v>2.3333333333333335</v>
      </c>
      <c r="Y58" s="60" t="s">
        <v>541</v>
      </c>
      <c r="Z58" s="60" t="s">
        <v>544</v>
      </c>
      <c r="AA58" s="26"/>
    </row>
    <row r="59" spans="1:27" ht="22" customHeight="1">
      <c r="A59" s="26" t="s">
        <v>538</v>
      </c>
      <c r="B59" s="26" t="s">
        <v>539</v>
      </c>
      <c r="C59" s="27" t="s">
        <v>157</v>
      </c>
      <c r="D59" s="28">
        <v>170099</v>
      </c>
      <c r="E59" s="27" t="s">
        <v>351</v>
      </c>
      <c r="F59" s="45" t="str">
        <f t="shared" si="0"/>
        <v>範疇1固定 (E)CH4170099</v>
      </c>
      <c r="G59" s="27" t="s">
        <v>340</v>
      </c>
      <c r="H59" s="29" t="s">
        <v>139</v>
      </c>
      <c r="I59" s="29">
        <v>3</v>
      </c>
      <c r="J59" s="29" t="s">
        <v>164</v>
      </c>
      <c r="K59" s="26"/>
      <c r="L59" s="26"/>
      <c r="M59" s="26"/>
      <c r="N59" s="30">
        <v>0.66666666666666663</v>
      </c>
      <c r="O59" s="31">
        <v>2.3333333333333335</v>
      </c>
      <c r="P59" s="32">
        <f>I59*4186.8*10^(-9)*10^(-3)</f>
        <v>1.2560400000000003E-8</v>
      </c>
      <c r="Q59" s="32" t="s">
        <v>141</v>
      </c>
      <c r="R59" s="27">
        <v>7800</v>
      </c>
      <c r="S59" s="27" t="s">
        <v>151</v>
      </c>
      <c r="T59" s="27" t="s">
        <v>545</v>
      </c>
      <c r="U59" s="47">
        <f t="shared" si="1"/>
        <v>9.7971120000000023E-5</v>
      </c>
      <c r="V59" s="48" t="s">
        <v>143</v>
      </c>
      <c r="W59" s="49">
        <v>0.66666666666666663</v>
      </c>
      <c r="X59" s="50">
        <v>2.3333333333333335</v>
      </c>
      <c r="Y59" s="60" t="s">
        <v>541</v>
      </c>
      <c r="Z59" s="60" t="s">
        <v>552</v>
      </c>
      <c r="AA59" s="26"/>
    </row>
    <row r="60" spans="1:27" ht="22" customHeight="1">
      <c r="A60" s="26" t="s">
        <v>538</v>
      </c>
      <c r="B60" s="26" t="s">
        <v>539</v>
      </c>
      <c r="C60" s="27" t="s">
        <v>463</v>
      </c>
      <c r="D60" s="27">
        <v>170099</v>
      </c>
      <c r="E60" s="27" t="s">
        <v>351</v>
      </c>
      <c r="F60" s="45" t="str">
        <f t="shared" si="0"/>
        <v>範疇1固定 (E)CO2170099</v>
      </c>
      <c r="G60" s="27" t="s">
        <v>341</v>
      </c>
      <c r="H60" s="29" t="s">
        <v>139</v>
      </c>
      <c r="I60" s="33">
        <v>18.899999999999999</v>
      </c>
      <c r="J60" s="34" t="s">
        <v>162</v>
      </c>
      <c r="K60" s="34">
        <v>1</v>
      </c>
      <c r="L60" s="35">
        <v>69300</v>
      </c>
      <c r="M60" s="34" t="s">
        <v>471</v>
      </c>
      <c r="N60" s="30">
        <v>2.5974025974025976E-2</v>
      </c>
      <c r="O60" s="31">
        <v>5.3391053391053392E-2</v>
      </c>
      <c r="P60" s="32">
        <f>L60*(4186.8*10^(-9)*10^(-3))</f>
        <v>2.9014524000000002E-4</v>
      </c>
      <c r="Q60" s="32" t="s">
        <v>200</v>
      </c>
      <c r="R60" s="27">
        <v>7800</v>
      </c>
      <c r="S60" s="27" t="s">
        <v>145</v>
      </c>
      <c r="T60" s="27" t="s">
        <v>549</v>
      </c>
      <c r="U60" s="47">
        <f t="shared" si="1"/>
        <v>2.2631328720000004</v>
      </c>
      <c r="V60" s="48" t="s">
        <v>171</v>
      </c>
      <c r="W60" s="49">
        <v>2.5974025974025976E-2</v>
      </c>
      <c r="X60" s="50">
        <v>5.3391053391053392E-2</v>
      </c>
      <c r="Y60" s="60" t="s">
        <v>541</v>
      </c>
      <c r="Z60" s="60" t="s">
        <v>544</v>
      </c>
      <c r="AA60" s="26"/>
    </row>
    <row r="61" spans="1:27" ht="22" customHeight="1">
      <c r="A61" s="26" t="s">
        <v>538</v>
      </c>
      <c r="B61" s="26" t="s">
        <v>539</v>
      </c>
      <c r="C61" s="27" t="s">
        <v>467</v>
      </c>
      <c r="D61" s="27">
        <v>170099</v>
      </c>
      <c r="E61" s="27" t="s">
        <v>351</v>
      </c>
      <c r="F61" s="45" t="str">
        <f t="shared" si="0"/>
        <v>範疇1固定 (E)N2O170099</v>
      </c>
      <c r="G61" s="27" t="s">
        <v>316</v>
      </c>
      <c r="H61" s="29" t="s">
        <v>139</v>
      </c>
      <c r="I61" s="33">
        <v>0.6</v>
      </c>
      <c r="J61" s="36" t="s">
        <v>202</v>
      </c>
      <c r="K61" s="26"/>
      <c r="L61" s="26"/>
      <c r="M61" s="26"/>
      <c r="N61" s="30">
        <v>0.66666666666666663</v>
      </c>
      <c r="O61" s="31">
        <v>2.3333333333333335</v>
      </c>
      <c r="P61" s="32">
        <f>I61*4186.8*10^(-9)*10^(-3)</f>
        <v>2.5120799999999999E-9</v>
      </c>
      <c r="Q61" s="32" t="s">
        <v>148</v>
      </c>
      <c r="R61" s="27">
        <v>7800</v>
      </c>
      <c r="S61" s="27" t="s">
        <v>145</v>
      </c>
      <c r="T61" s="27" t="s">
        <v>545</v>
      </c>
      <c r="U61" s="47">
        <f t="shared" si="1"/>
        <v>1.9594223999999998E-5</v>
      </c>
      <c r="V61" s="48" t="s">
        <v>149</v>
      </c>
      <c r="W61" s="49">
        <v>0.66666666666666663</v>
      </c>
      <c r="X61" s="50">
        <v>2.3333333333333335</v>
      </c>
      <c r="Y61" s="60" t="s">
        <v>543</v>
      </c>
      <c r="Z61" s="60" t="s">
        <v>552</v>
      </c>
      <c r="AA61" s="26"/>
    </row>
    <row r="62" spans="1:27" ht="22" customHeight="1">
      <c r="A62" s="26" t="s">
        <v>538</v>
      </c>
      <c r="B62" s="26" t="s">
        <v>539</v>
      </c>
      <c r="C62" s="27" t="s">
        <v>172</v>
      </c>
      <c r="D62" s="27">
        <v>170399</v>
      </c>
      <c r="E62" s="27" t="s">
        <v>354</v>
      </c>
      <c r="F62" s="45" t="str">
        <f t="shared" si="0"/>
        <v>範疇1固定 (E)CH4170399</v>
      </c>
      <c r="G62" s="27" t="s">
        <v>204</v>
      </c>
      <c r="H62" s="26">
        <v>0</v>
      </c>
      <c r="I62" s="26" t="s">
        <v>205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38"/>
      <c r="V62" s="26"/>
      <c r="W62" s="26"/>
      <c r="X62" s="26"/>
      <c r="Y62" s="61"/>
      <c r="Z62" s="61"/>
      <c r="AA62" s="26"/>
    </row>
    <row r="63" spans="1:27" ht="22" customHeight="1">
      <c r="A63" s="26" t="s">
        <v>538</v>
      </c>
      <c r="B63" s="26" t="s">
        <v>539</v>
      </c>
      <c r="C63" s="27" t="s">
        <v>463</v>
      </c>
      <c r="D63" s="27">
        <v>170399</v>
      </c>
      <c r="E63" s="27" t="s">
        <v>354</v>
      </c>
      <c r="F63" s="45" t="str">
        <f t="shared" si="0"/>
        <v>範疇1固定 (E)CO2170399</v>
      </c>
      <c r="G63" s="27" t="s">
        <v>204</v>
      </c>
      <c r="H63" s="26">
        <v>0</v>
      </c>
      <c r="I63" s="26" t="s">
        <v>205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38"/>
      <c r="V63" s="26"/>
      <c r="W63" s="26"/>
      <c r="X63" s="26"/>
      <c r="Y63" s="61"/>
      <c r="Z63" s="61"/>
      <c r="AA63" s="26"/>
    </row>
    <row r="64" spans="1:27" ht="22" customHeight="1">
      <c r="A64" s="26" t="s">
        <v>538</v>
      </c>
      <c r="B64" s="26" t="s">
        <v>539</v>
      </c>
      <c r="C64" s="27" t="s">
        <v>155</v>
      </c>
      <c r="D64" s="27">
        <v>170399</v>
      </c>
      <c r="E64" s="27" t="s">
        <v>354</v>
      </c>
      <c r="F64" s="45" t="str">
        <f t="shared" si="0"/>
        <v>範疇1固定 (E)N2O170399</v>
      </c>
      <c r="G64" s="27" t="s">
        <v>204</v>
      </c>
      <c r="H64" s="26">
        <v>0</v>
      </c>
      <c r="I64" s="26" t="s">
        <v>205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38"/>
      <c r="V64" s="26"/>
      <c r="W64" s="26"/>
      <c r="X64" s="26"/>
      <c r="Y64" s="61"/>
      <c r="Z64" s="61"/>
      <c r="AA64" s="26"/>
    </row>
    <row r="65" spans="1:27" ht="22" customHeight="1">
      <c r="A65" s="26" t="s">
        <v>538</v>
      </c>
      <c r="B65" s="26" t="s">
        <v>589</v>
      </c>
      <c r="C65" s="27" t="s">
        <v>157</v>
      </c>
      <c r="D65" s="27">
        <v>180178</v>
      </c>
      <c r="E65" s="27" t="s">
        <v>355</v>
      </c>
      <c r="F65" s="45" t="str">
        <f t="shared" si="0"/>
        <v>範疇1固定 (E)CH4180178</v>
      </c>
      <c r="G65" s="27" t="s">
        <v>590</v>
      </c>
      <c r="H65" s="29" t="s">
        <v>357</v>
      </c>
      <c r="I65" s="29">
        <v>1</v>
      </c>
      <c r="J65" s="29" t="s">
        <v>164</v>
      </c>
      <c r="K65" s="26"/>
      <c r="L65" s="26"/>
      <c r="M65" s="26"/>
      <c r="N65" s="30">
        <v>0.7</v>
      </c>
      <c r="O65" s="31">
        <v>2</v>
      </c>
      <c r="P65" s="32">
        <f>I65*4186.8*10^(-9)*10^(-3)</f>
        <v>4.1868000000000005E-9</v>
      </c>
      <c r="Q65" s="32" t="s">
        <v>141</v>
      </c>
      <c r="R65" s="27">
        <v>11090</v>
      </c>
      <c r="S65" s="27" t="s">
        <v>151</v>
      </c>
      <c r="T65" s="27" t="s">
        <v>591</v>
      </c>
      <c r="U65" s="47">
        <f t="shared" ref="U65:U115" si="2">P65*R65</f>
        <v>4.6431612000000004E-5</v>
      </c>
      <c r="V65" s="48" t="s">
        <v>143</v>
      </c>
      <c r="W65" s="49">
        <v>0.7</v>
      </c>
      <c r="X65" s="50">
        <v>2</v>
      </c>
      <c r="Y65" s="60" t="s">
        <v>542</v>
      </c>
      <c r="Z65" s="60" t="s">
        <v>542</v>
      </c>
      <c r="AA65" s="26"/>
    </row>
    <row r="66" spans="1:27" ht="22" customHeight="1">
      <c r="A66" s="26" t="s">
        <v>538</v>
      </c>
      <c r="B66" s="26" t="s">
        <v>539</v>
      </c>
      <c r="C66" s="27" t="s">
        <v>165</v>
      </c>
      <c r="D66" s="27">
        <v>180178</v>
      </c>
      <c r="E66" s="27" t="s">
        <v>355</v>
      </c>
      <c r="F66" s="45" t="str">
        <f t="shared" si="0"/>
        <v>範疇1固定 (E)CO2180178</v>
      </c>
      <c r="G66" s="27" t="s">
        <v>356</v>
      </c>
      <c r="H66" s="29" t="s">
        <v>472</v>
      </c>
      <c r="I66" s="33">
        <v>16.8</v>
      </c>
      <c r="J66" s="34" t="s">
        <v>152</v>
      </c>
      <c r="K66" s="34">
        <v>1</v>
      </c>
      <c r="L66" s="35">
        <v>61600</v>
      </c>
      <c r="M66" s="34" t="s">
        <v>153</v>
      </c>
      <c r="N66" s="30">
        <v>8.2792207792207792E-2</v>
      </c>
      <c r="O66" s="31">
        <v>0.11363636363636363</v>
      </c>
      <c r="P66" s="32">
        <f>L66*(4186.8*10^(-9)*10^(-3))</f>
        <v>2.5790688000000003E-4</v>
      </c>
      <c r="Q66" s="32" t="s">
        <v>154</v>
      </c>
      <c r="R66" s="27">
        <v>11090</v>
      </c>
      <c r="S66" s="27" t="s">
        <v>151</v>
      </c>
      <c r="T66" s="27" t="s">
        <v>591</v>
      </c>
      <c r="U66" s="47">
        <f t="shared" si="2"/>
        <v>2.8601872992000001</v>
      </c>
      <c r="V66" s="48" t="s">
        <v>146</v>
      </c>
      <c r="W66" s="49">
        <v>8.2792207792207792E-2</v>
      </c>
      <c r="X66" s="50">
        <v>0.11363636363636363</v>
      </c>
      <c r="Y66" s="60" t="s">
        <v>544</v>
      </c>
      <c r="Z66" s="60" t="s">
        <v>544</v>
      </c>
      <c r="AA66" s="26"/>
    </row>
    <row r="67" spans="1:27" ht="22" customHeight="1">
      <c r="A67" s="26" t="s">
        <v>538</v>
      </c>
      <c r="B67" s="26" t="s">
        <v>551</v>
      </c>
      <c r="C67" s="27" t="s">
        <v>159</v>
      </c>
      <c r="D67" s="27">
        <v>180178</v>
      </c>
      <c r="E67" s="27" t="s">
        <v>355</v>
      </c>
      <c r="F67" s="45" t="str">
        <f t="shared" si="0"/>
        <v>範疇1固定 (E)N2O180178</v>
      </c>
      <c r="G67" s="27" t="s">
        <v>356</v>
      </c>
      <c r="H67" s="29" t="s">
        <v>206</v>
      </c>
      <c r="I67" s="33">
        <v>0.1</v>
      </c>
      <c r="J67" s="36" t="s">
        <v>459</v>
      </c>
      <c r="K67" s="26"/>
      <c r="L67" s="26"/>
      <c r="M67" s="26"/>
      <c r="N67" s="30">
        <v>0.7</v>
      </c>
      <c r="O67" s="31">
        <v>2</v>
      </c>
      <c r="P67" s="32">
        <f>I67*4186.8*10^(-9)*10^(-3)</f>
        <v>4.186800000000001E-10</v>
      </c>
      <c r="Q67" s="32" t="s">
        <v>148</v>
      </c>
      <c r="R67" s="27">
        <v>11090</v>
      </c>
      <c r="S67" s="27" t="s">
        <v>145</v>
      </c>
      <c r="T67" s="27" t="s">
        <v>591</v>
      </c>
      <c r="U67" s="47">
        <f t="shared" si="2"/>
        <v>4.6431612000000014E-6</v>
      </c>
      <c r="V67" s="48" t="s">
        <v>149</v>
      </c>
      <c r="W67" s="49">
        <v>0.7</v>
      </c>
      <c r="X67" s="50">
        <v>2</v>
      </c>
      <c r="Y67" s="60" t="s">
        <v>544</v>
      </c>
      <c r="Z67" s="60" t="s">
        <v>544</v>
      </c>
      <c r="AA67" s="26"/>
    </row>
    <row r="68" spans="1:27" ht="22" customHeight="1">
      <c r="A68" s="26" t="s">
        <v>538</v>
      </c>
      <c r="B68" s="26" t="s">
        <v>551</v>
      </c>
      <c r="C68" s="27" t="s">
        <v>172</v>
      </c>
      <c r="D68" s="27">
        <v>350008</v>
      </c>
      <c r="E68" s="27" t="s">
        <v>358</v>
      </c>
      <c r="F68" s="45" t="str">
        <f t="shared" si="0"/>
        <v>範疇1固定 (E)CH4350008</v>
      </c>
      <c r="G68" s="27" t="s">
        <v>592</v>
      </c>
      <c r="H68" s="29" t="s">
        <v>207</v>
      </c>
      <c r="I68" s="29">
        <v>1</v>
      </c>
      <c r="J68" s="29" t="s">
        <v>164</v>
      </c>
      <c r="K68" s="26"/>
      <c r="L68" s="26"/>
      <c r="M68" s="26"/>
      <c r="N68" s="30">
        <v>0.7</v>
      </c>
      <c r="O68" s="31">
        <v>2</v>
      </c>
      <c r="P68" s="32">
        <f>I68*4186.8*10^(-9)*10^(-3)</f>
        <v>4.1868000000000005E-9</v>
      </c>
      <c r="Q68" s="32" t="s">
        <v>141</v>
      </c>
      <c r="R68" s="27">
        <v>6635</v>
      </c>
      <c r="S68" s="27" t="s">
        <v>151</v>
      </c>
      <c r="T68" s="27" t="s">
        <v>545</v>
      </c>
      <c r="U68" s="47">
        <f t="shared" si="2"/>
        <v>2.7779418000000003E-5</v>
      </c>
      <c r="V68" s="48" t="s">
        <v>143</v>
      </c>
      <c r="W68" s="49">
        <v>0.7</v>
      </c>
      <c r="X68" s="50">
        <v>2</v>
      </c>
      <c r="Y68" s="60" t="s">
        <v>543</v>
      </c>
      <c r="Z68" s="60" t="s">
        <v>544</v>
      </c>
      <c r="AA68" s="26"/>
    </row>
    <row r="69" spans="1:27" ht="22" customHeight="1">
      <c r="A69" s="26" t="s">
        <v>538</v>
      </c>
      <c r="B69" s="26" t="s">
        <v>593</v>
      </c>
      <c r="C69" s="27" t="s">
        <v>463</v>
      </c>
      <c r="D69" s="27">
        <v>350008</v>
      </c>
      <c r="E69" s="27" t="s">
        <v>358</v>
      </c>
      <c r="F69" s="45" t="str">
        <f t="shared" ref="F69:F132" si="3">A69&amp;B69&amp;C69&amp;D69</f>
        <v>範疇1固定 (E)CO2350008</v>
      </c>
      <c r="G69" s="27" t="s">
        <v>592</v>
      </c>
      <c r="H69" s="29" t="s">
        <v>207</v>
      </c>
      <c r="I69" s="33">
        <v>17.2</v>
      </c>
      <c r="J69" s="34" t="s">
        <v>162</v>
      </c>
      <c r="K69" s="34">
        <v>1</v>
      </c>
      <c r="L69" s="35">
        <v>63100</v>
      </c>
      <c r="M69" s="34" t="s">
        <v>188</v>
      </c>
      <c r="N69" s="30">
        <v>2.3771790808240888E-2</v>
      </c>
      <c r="O69" s="31">
        <v>3.9619651347068144E-2</v>
      </c>
      <c r="P69" s="32">
        <f>L69*(4186.8*10^(-9)*10^(-3))</f>
        <v>2.6418708000000004E-4</v>
      </c>
      <c r="Q69" s="32" t="s">
        <v>464</v>
      </c>
      <c r="R69" s="27">
        <v>6635</v>
      </c>
      <c r="S69" s="27" t="s">
        <v>145</v>
      </c>
      <c r="T69" s="27" t="s">
        <v>549</v>
      </c>
      <c r="U69" s="47">
        <f t="shared" si="2"/>
        <v>1.7528812758000003</v>
      </c>
      <c r="V69" s="48" t="s">
        <v>171</v>
      </c>
      <c r="W69" s="49">
        <v>2.3771790808240888E-2</v>
      </c>
      <c r="X69" s="50">
        <v>3.9619651347068144E-2</v>
      </c>
      <c r="Y69" s="60" t="s">
        <v>543</v>
      </c>
      <c r="Z69" s="60" t="s">
        <v>542</v>
      </c>
      <c r="AA69" s="26"/>
    </row>
    <row r="70" spans="1:27" ht="22" customHeight="1">
      <c r="A70" s="26" t="s">
        <v>538</v>
      </c>
      <c r="B70" s="26" t="s">
        <v>555</v>
      </c>
      <c r="C70" s="27" t="s">
        <v>155</v>
      </c>
      <c r="D70" s="27">
        <v>350008</v>
      </c>
      <c r="E70" s="27" t="s">
        <v>358</v>
      </c>
      <c r="F70" s="45" t="str">
        <f t="shared" si="3"/>
        <v>範疇1固定 (E)N2O350008</v>
      </c>
      <c r="G70" s="27" t="s">
        <v>592</v>
      </c>
      <c r="H70" s="29" t="s">
        <v>207</v>
      </c>
      <c r="I70" s="33">
        <v>0.1</v>
      </c>
      <c r="J70" s="36" t="s">
        <v>359</v>
      </c>
      <c r="K70" s="26"/>
      <c r="L70" s="26"/>
      <c r="M70" s="26"/>
      <c r="N70" s="30">
        <v>0.7</v>
      </c>
      <c r="O70" s="31">
        <v>2</v>
      </c>
      <c r="P70" s="32">
        <f>I70*4186.8*10^(-9)*10^(-3)</f>
        <v>4.186800000000001E-10</v>
      </c>
      <c r="Q70" s="32" t="s">
        <v>148</v>
      </c>
      <c r="R70" s="27">
        <v>6635</v>
      </c>
      <c r="S70" s="27" t="s">
        <v>151</v>
      </c>
      <c r="T70" s="27" t="s">
        <v>545</v>
      </c>
      <c r="U70" s="47">
        <f t="shared" si="2"/>
        <v>2.7779418000000006E-6</v>
      </c>
      <c r="V70" s="48" t="s">
        <v>149</v>
      </c>
      <c r="W70" s="49">
        <v>0.7</v>
      </c>
      <c r="X70" s="50">
        <v>2</v>
      </c>
      <c r="Y70" s="60" t="s">
        <v>543</v>
      </c>
      <c r="Z70" s="60" t="s">
        <v>588</v>
      </c>
      <c r="AA70" s="26"/>
    </row>
    <row r="71" spans="1:27" ht="22" customHeight="1">
      <c r="A71" s="26" t="s">
        <v>538</v>
      </c>
      <c r="B71" s="26" t="s">
        <v>551</v>
      </c>
      <c r="C71" s="27" t="s">
        <v>413</v>
      </c>
      <c r="D71" s="27">
        <v>350014</v>
      </c>
      <c r="E71" s="27" t="s">
        <v>360</v>
      </c>
      <c r="F71" s="45" t="str">
        <f t="shared" si="3"/>
        <v>範疇1固定 (E)CH4350014</v>
      </c>
      <c r="G71" s="27" t="s">
        <v>363</v>
      </c>
      <c r="H71" s="29" t="s">
        <v>362</v>
      </c>
      <c r="I71" s="29">
        <v>1</v>
      </c>
      <c r="J71" s="29" t="s">
        <v>164</v>
      </c>
      <c r="K71" s="26"/>
      <c r="L71" s="26"/>
      <c r="M71" s="26"/>
      <c r="N71" s="30">
        <v>0.7</v>
      </c>
      <c r="O71" s="31">
        <v>2</v>
      </c>
      <c r="P71" s="32">
        <f>I71*4186.8*10^(-9)*10^(-3)</f>
        <v>4.1868000000000005E-9</v>
      </c>
      <c r="Q71" s="32" t="s">
        <v>141</v>
      </c>
      <c r="R71" s="27">
        <v>4200</v>
      </c>
      <c r="S71" s="27" t="s">
        <v>594</v>
      </c>
      <c r="T71" s="27" t="s">
        <v>545</v>
      </c>
      <c r="U71" s="47">
        <f t="shared" si="2"/>
        <v>1.7584560000000002E-5</v>
      </c>
      <c r="V71" s="48" t="s">
        <v>595</v>
      </c>
      <c r="W71" s="49">
        <v>0.7</v>
      </c>
      <c r="X71" s="50">
        <v>2</v>
      </c>
      <c r="Y71" s="60" t="s">
        <v>543</v>
      </c>
      <c r="Z71" s="60" t="s">
        <v>544</v>
      </c>
      <c r="AA71" s="26"/>
    </row>
    <row r="72" spans="1:27" ht="22" customHeight="1">
      <c r="A72" s="26" t="s">
        <v>538</v>
      </c>
      <c r="B72" s="26" t="s">
        <v>551</v>
      </c>
      <c r="C72" s="27" t="s">
        <v>165</v>
      </c>
      <c r="D72" s="27">
        <v>350014</v>
      </c>
      <c r="E72" s="27" t="s">
        <v>360</v>
      </c>
      <c r="F72" s="45" t="str">
        <f t="shared" si="3"/>
        <v>範疇1固定 (E)CO2350014</v>
      </c>
      <c r="G72" s="27" t="s">
        <v>361</v>
      </c>
      <c r="H72" s="29" t="s">
        <v>362</v>
      </c>
      <c r="I72" s="33">
        <v>12.1</v>
      </c>
      <c r="J72" s="34" t="s">
        <v>162</v>
      </c>
      <c r="K72" s="34">
        <v>1</v>
      </c>
      <c r="L72" s="35">
        <v>44400</v>
      </c>
      <c r="M72" s="34" t="s">
        <v>473</v>
      </c>
      <c r="N72" s="30">
        <v>0.15990990990990991</v>
      </c>
      <c r="O72" s="31">
        <v>0.21846846846846846</v>
      </c>
      <c r="P72" s="32">
        <f>L72*(4186.8*10^(-9)*10^(-3))</f>
        <v>1.8589392000000003E-4</v>
      </c>
      <c r="Q72" s="32" t="s">
        <v>474</v>
      </c>
      <c r="R72" s="27">
        <v>4200</v>
      </c>
      <c r="S72" s="27" t="s">
        <v>594</v>
      </c>
      <c r="T72" s="27" t="s">
        <v>596</v>
      </c>
      <c r="U72" s="47">
        <f t="shared" si="2"/>
        <v>0.78075446400000015</v>
      </c>
      <c r="V72" s="48" t="s">
        <v>597</v>
      </c>
      <c r="W72" s="49">
        <v>0.15990990990990991</v>
      </c>
      <c r="X72" s="50">
        <v>0.21846846846846846</v>
      </c>
      <c r="Y72" s="60" t="s">
        <v>541</v>
      </c>
      <c r="Z72" s="60" t="s">
        <v>544</v>
      </c>
      <c r="AA72" s="26"/>
    </row>
    <row r="73" spans="1:27" ht="22" customHeight="1">
      <c r="A73" s="26" t="s">
        <v>538</v>
      </c>
      <c r="B73" s="26" t="s">
        <v>539</v>
      </c>
      <c r="C73" s="27" t="s">
        <v>159</v>
      </c>
      <c r="D73" s="27">
        <v>350014</v>
      </c>
      <c r="E73" s="27" t="s">
        <v>360</v>
      </c>
      <c r="F73" s="45" t="str">
        <f t="shared" si="3"/>
        <v>範疇1固定 (E)N2O350014</v>
      </c>
      <c r="G73" s="27" t="s">
        <v>361</v>
      </c>
      <c r="H73" s="29" t="s">
        <v>362</v>
      </c>
      <c r="I73" s="33">
        <v>0.1</v>
      </c>
      <c r="J73" s="36" t="s">
        <v>163</v>
      </c>
      <c r="K73" s="26"/>
      <c r="L73" s="26"/>
      <c r="M73" s="26"/>
      <c r="N73" s="30">
        <v>0.7</v>
      </c>
      <c r="O73" s="31">
        <v>2</v>
      </c>
      <c r="P73" s="32">
        <f>I73*4186.8*10^(-9)*10^(-3)</f>
        <v>4.186800000000001E-10</v>
      </c>
      <c r="Q73" s="32" t="s">
        <v>148</v>
      </c>
      <c r="R73" s="27">
        <v>4200</v>
      </c>
      <c r="S73" s="27" t="s">
        <v>598</v>
      </c>
      <c r="T73" s="27" t="s">
        <v>596</v>
      </c>
      <c r="U73" s="47">
        <f t="shared" si="2"/>
        <v>1.7584560000000005E-6</v>
      </c>
      <c r="V73" s="48" t="s">
        <v>599</v>
      </c>
      <c r="W73" s="49">
        <v>0.7</v>
      </c>
      <c r="X73" s="50">
        <v>2</v>
      </c>
      <c r="Y73" s="60" t="s">
        <v>586</v>
      </c>
      <c r="Z73" s="60" t="s">
        <v>542</v>
      </c>
      <c r="AA73" s="26"/>
    </row>
    <row r="74" spans="1:27" ht="22" customHeight="1">
      <c r="A74" s="26" t="s">
        <v>538</v>
      </c>
      <c r="B74" s="26" t="s">
        <v>551</v>
      </c>
      <c r="C74" s="27" t="s">
        <v>460</v>
      </c>
      <c r="D74" s="27">
        <v>350016</v>
      </c>
      <c r="E74" s="27" t="s">
        <v>364</v>
      </c>
      <c r="F74" s="45" t="str">
        <f t="shared" si="3"/>
        <v>範疇1固定 (E)CH4350016</v>
      </c>
      <c r="G74" s="27" t="s">
        <v>365</v>
      </c>
      <c r="H74" s="29" t="s">
        <v>475</v>
      </c>
      <c r="I74" s="29">
        <v>1</v>
      </c>
      <c r="J74" s="29" t="s">
        <v>164</v>
      </c>
      <c r="K74" s="26"/>
      <c r="L74" s="26"/>
      <c r="M74" s="26"/>
      <c r="N74" s="30">
        <v>0.7</v>
      </c>
      <c r="O74" s="31">
        <v>2</v>
      </c>
      <c r="P74" s="32">
        <f>I74*4186.8*10^(-9)*10^(-3)</f>
        <v>4.1868000000000005E-9</v>
      </c>
      <c r="Q74" s="32" t="s">
        <v>141</v>
      </c>
      <c r="R74" s="27">
        <v>9000</v>
      </c>
      <c r="S74" s="27" t="s">
        <v>600</v>
      </c>
      <c r="T74" s="27" t="s">
        <v>601</v>
      </c>
      <c r="U74" s="47">
        <f t="shared" si="2"/>
        <v>3.7681200000000001E-5</v>
      </c>
      <c r="V74" s="48" t="s">
        <v>602</v>
      </c>
      <c r="W74" s="49">
        <v>0.7</v>
      </c>
      <c r="X74" s="50">
        <v>2</v>
      </c>
      <c r="Y74" s="60" t="s">
        <v>543</v>
      </c>
      <c r="Z74" s="60" t="s">
        <v>542</v>
      </c>
      <c r="AA74" s="26"/>
    </row>
    <row r="75" spans="1:27" ht="22" customHeight="1">
      <c r="A75" s="26" t="s">
        <v>538</v>
      </c>
      <c r="B75" s="26" t="s">
        <v>603</v>
      </c>
      <c r="C75" s="27" t="s">
        <v>165</v>
      </c>
      <c r="D75" s="27">
        <v>350016</v>
      </c>
      <c r="E75" s="27" t="s">
        <v>364</v>
      </c>
      <c r="F75" s="45" t="str">
        <f t="shared" si="3"/>
        <v>範疇1固定 (E)CO2350016</v>
      </c>
      <c r="G75" s="27" t="s">
        <v>604</v>
      </c>
      <c r="H75" s="29" t="s">
        <v>210</v>
      </c>
      <c r="I75" s="33">
        <v>15.7</v>
      </c>
      <c r="J75" s="34" t="s">
        <v>476</v>
      </c>
      <c r="K75" s="34">
        <v>1</v>
      </c>
      <c r="L75" s="35">
        <v>57600</v>
      </c>
      <c r="M75" s="34" t="s">
        <v>153</v>
      </c>
      <c r="N75" s="30">
        <v>0.16319444444444445</v>
      </c>
      <c r="O75" s="31">
        <v>0.19791666666666666</v>
      </c>
      <c r="P75" s="32">
        <f>L75*(4186.8*10^(-9)*10^(-3))</f>
        <v>2.4115968000000003E-4</v>
      </c>
      <c r="Q75" s="32" t="s">
        <v>154</v>
      </c>
      <c r="R75" s="27">
        <v>9000</v>
      </c>
      <c r="S75" s="27" t="s">
        <v>594</v>
      </c>
      <c r="T75" s="27" t="s">
        <v>545</v>
      </c>
      <c r="U75" s="47">
        <f t="shared" si="2"/>
        <v>2.1704371200000003</v>
      </c>
      <c r="V75" s="48" t="s">
        <v>605</v>
      </c>
      <c r="W75" s="49">
        <v>0.16319444444444445</v>
      </c>
      <c r="X75" s="50">
        <v>0.19791666666666666</v>
      </c>
      <c r="Y75" s="60" t="s">
        <v>606</v>
      </c>
      <c r="Z75" s="60" t="s">
        <v>542</v>
      </c>
      <c r="AA75" s="26"/>
    </row>
    <row r="76" spans="1:27" ht="22" customHeight="1">
      <c r="A76" s="26" t="s">
        <v>538</v>
      </c>
      <c r="B76" s="26" t="s">
        <v>539</v>
      </c>
      <c r="C76" s="27" t="s">
        <v>155</v>
      </c>
      <c r="D76" s="27">
        <v>350016</v>
      </c>
      <c r="E76" s="27" t="s">
        <v>364</v>
      </c>
      <c r="F76" s="45" t="str">
        <f t="shared" si="3"/>
        <v>範疇1固定 (E)N2O350016</v>
      </c>
      <c r="G76" s="27" t="s">
        <v>365</v>
      </c>
      <c r="H76" s="29" t="s">
        <v>366</v>
      </c>
      <c r="I76" s="33">
        <v>0.1</v>
      </c>
      <c r="J76" s="36" t="s">
        <v>156</v>
      </c>
      <c r="K76" s="26"/>
      <c r="L76" s="26"/>
      <c r="M76" s="26"/>
      <c r="N76" s="30">
        <v>0.7</v>
      </c>
      <c r="O76" s="31">
        <v>2</v>
      </c>
      <c r="P76" s="32">
        <f>I76*4186.8*10^(-9)*10^(-3)</f>
        <v>4.186800000000001E-10</v>
      </c>
      <c r="Q76" s="32" t="s">
        <v>148</v>
      </c>
      <c r="R76" s="27">
        <v>9000</v>
      </c>
      <c r="S76" s="27" t="s">
        <v>600</v>
      </c>
      <c r="T76" s="27" t="s">
        <v>607</v>
      </c>
      <c r="U76" s="47">
        <f t="shared" si="2"/>
        <v>3.7681200000000009E-6</v>
      </c>
      <c r="V76" s="48" t="s">
        <v>608</v>
      </c>
      <c r="W76" s="49">
        <v>0.7</v>
      </c>
      <c r="X76" s="50">
        <v>2</v>
      </c>
      <c r="Y76" s="60" t="s">
        <v>586</v>
      </c>
      <c r="Z76" s="60" t="s">
        <v>609</v>
      </c>
      <c r="AA76" s="26"/>
    </row>
    <row r="77" spans="1:27" ht="22" customHeight="1">
      <c r="A77" s="26" t="s">
        <v>538</v>
      </c>
      <c r="B77" s="26" t="s">
        <v>610</v>
      </c>
      <c r="C77" s="27" t="s">
        <v>172</v>
      </c>
      <c r="D77" s="27">
        <v>350017</v>
      </c>
      <c r="E77" s="27" t="s">
        <v>367</v>
      </c>
      <c r="F77" s="45" t="str">
        <f t="shared" si="3"/>
        <v>範疇1固定 (E)CH4350017</v>
      </c>
      <c r="G77" s="27" t="s">
        <v>369</v>
      </c>
      <c r="H77" s="29" t="s">
        <v>213</v>
      </c>
      <c r="I77" s="29">
        <v>1</v>
      </c>
      <c r="J77" s="29" t="s">
        <v>477</v>
      </c>
      <c r="K77" s="26"/>
      <c r="L77" s="26"/>
      <c r="M77" s="26"/>
      <c r="N77" s="30">
        <v>0.7</v>
      </c>
      <c r="O77" s="31">
        <v>2</v>
      </c>
      <c r="P77" s="32">
        <f>I77*4186.8*10^(-9)*10^(-3)</f>
        <v>4.1868000000000005E-9</v>
      </c>
      <c r="Q77" s="32" t="s">
        <v>141</v>
      </c>
      <c r="R77" s="27">
        <v>777</v>
      </c>
      <c r="S77" s="27" t="s">
        <v>594</v>
      </c>
      <c r="T77" s="27" t="s">
        <v>611</v>
      </c>
      <c r="U77" s="47">
        <f t="shared" si="2"/>
        <v>3.2531436000000004E-6</v>
      </c>
      <c r="V77" s="48" t="s">
        <v>595</v>
      </c>
      <c r="W77" s="49">
        <v>0.7</v>
      </c>
      <c r="X77" s="50">
        <v>2</v>
      </c>
      <c r="Y77" s="60" t="s">
        <v>543</v>
      </c>
      <c r="Z77" s="60" t="s">
        <v>612</v>
      </c>
      <c r="AA77" s="26"/>
    </row>
    <row r="78" spans="1:27" ht="22" customHeight="1">
      <c r="A78" s="26" t="s">
        <v>538</v>
      </c>
      <c r="B78" s="26" t="s">
        <v>539</v>
      </c>
      <c r="C78" s="27" t="s">
        <v>214</v>
      </c>
      <c r="D78" s="27">
        <v>350017</v>
      </c>
      <c r="E78" s="27" t="s">
        <v>367</v>
      </c>
      <c r="F78" s="45" t="str">
        <f t="shared" si="3"/>
        <v>範疇1固定 (E)CO2350017</v>
      </c>
      <c r="G78" s="27" t="s">
        <v>478</v>
      </c>
      <c r="H78" s="29" t="s">
        <v>479</v>
      </c>
      <c r="I78" s="33">
        <v>70.8</v>
      </c>
      <c r="J78" s="34" t="s">
        <v>480</v>
      </c>
      <c r="K78" s="34">
        <v>1</v>
      </c>
      <c r="L78" s="35">
        <v>260000</v>
      </c>
      <c r="M78" s="34" t="s">
        <v>188</v>
      </c>
      <c r="N78" s="30">
        <v>0.15769230769230769</v>
      </c>
      <c r="O78" s="31">
        <v>0.18461538461538463</v>
      </c>
      <c r="P78" s="32">
        <f>L78*(4186.8*10^(-9)*10^(-3))</f>
        <v>1.088568E-3</v>
      </c>
      <c r="Q78" s="32" t="s">
        <v>154</v>
      </c>
      <c r="R78" s="27">
        <v>777</v>
      </c>
      <c r="S78" s="27" t="s">
        <v>600</v>
      </c>
      <c r="T78" s="27" t="s">
        <v>596</v>
      </c>
      <c r="U78" s="47">
        <f t="shared" si="2"/>
        <v>0.84581733600000009</v>
      </c>
      <c r="V78" s="48" t="s">
        <v>605</v>
      </c>
      <c r="W78" s="49">
        <v>0.15769230769230769</v>
      </c>
      <c r="X78" s="50">
        <v>0.18461538461538463</v>
      </c>
      <c r="Y78" s="60" t="s">
        <v>541</v>
      </c>
      <c r="Z78" s="60" t="s">
        <v>612</v>
      </c>
      <c r="AA78" s="26"/>
    </row>
    <row r="79" spans="1:27" ht="22" customHeight="1">
      <c r="A79" s="26" t="s">
        <v>538</v>
      </c>
      <c r="B79" s="26" t="s">
        <v>613</v>
      </c>
      <c r="C79" s="27" t="s">
        <v>159</v>
      </c>
      <c r="D79" s="27">
        <v>350017</v>
      </c>
      <c r="E79" s="27" t="s">
        <v>367</v>
      </c>
      <c r="F79" s="45" t="str">
        <f t="shared" si="3"/>
        <v>範疇1固定 (E)N2O350017</v>
      </c>
      <c r="G79" s="27" t="s">
        <v>368</v>
      </c>
      <c r="H79" s="29" t="s">
        <v>370</v>
      </c>
      <c r="I79" s="33">
        <v>0.1</v>
      </c>
      <c r="J79" s="36" t="s">
        <v>156</v>
      </c>
      <c r="K79" s="26"/>
      <c r="L79" s="26"/>
      <c r="M79" s="26"/>
      <c r="N79" s="30">
        <v>0.7</v>
      </c>
      <c r="O79" s="31">
        <v>2</v>
      </c>
      <c r="P79" s="32">
        <f>I79*4186.8*10^(-9)*10^(-3)</f>
        <v>4.186800000000001E-10</v>
      </c>
      <c r="Q79" s="32" t="s">
        <v>148</v>
      </c>
      <c r="R79" s="27">
        <v>777</v>
      </c>
      <c r="S79" s="27" t="s">
        <v>594</v>
      </c>
      <c r="T79" s="27" t="s">
        <v>614</v>
      </c>
      <c r="U79" s="47">
        <f t="shared" si="2"/>
        <v>3.2531436000000009E-7</v>
      </c>
      <c r="V79" s="48" t="s">
        <v>608</v>
      </c>
      <c r="W79" s="49">
        <v>0.7</v>
      </c>
      <c r="X79" s="50">
        <v>2</v>
      </c>
      <c r="Y79" s="60" t="s">
        <v>615</v>
      </c>
      <c r="Z79" s="60" t="s">
        <v>569</v>
      </c>
      <c r="AA79" s="26"/>
    </row>
    <row r="80" spans="1:27" ht="22" customHeight="1">
      <c r="A80" s="26" t="s">
        <v>538</v>
      </c>
      <c r="B80" s="26" t="s">
        <v>551</v>
      </c>
      <c r="C80" s="27" t="s">
        <v>223</v>
      </c>
      <c r="D80" s="27" t="s">
        <v>215</v>
      </c>
      <c r="E80" s="27" t="s">
        <v>371</v>
      </c>
      <c r="F80" s="45" t="str">
        <f t="shared" si="3"/>
        <v>範疇1固定 (E)CH4050001</v>
      </c>
      <c r="G80" s="27" t="s">
        <v>616</v>
      </c>
      <c r="H80" s="29" t="s">
        <v>217</v>
      </c>
      <c r="I80" s="29">
        <v>3</v>
      </c>
      <c r="J80" s="29" t="s">
        <v>164</v>
      </c>
      <c r="K80" s="26"/>
      <c r="L80" s="26"/>
      <c r="M80" s="26"/>
      <c r="N80" s="30">
        <v>0.66666666666666663</v>
      </c>
      <c r="O80" s="31">
        <v>2.3333333333333335</v>
      </c>
      <c r="P80" s="32">
        <f>I80*4186.8*10^(-9)*10^(-3)</f>
        <v>1.2560400000000003E-8</v>
      </c>
      <c r="Q80" s="32" t="s">
        <v>141</v>
      </c>
      <c r="R80" s="27">
        <v>9000</v>
      </c>
      <c r="S80" s="27" t="s">
        <v>481</v>
      </c>
      <c r="T80" s="27" t="s">
        <v>611</v>
      </c>
      <c r="U80" s="47">
        <f t="shared" si="2"/>
        <v>1.1304360000000002E-4</v>
      </c>
      <c r="V80" s="48" t="s">
        <v>143</v>
      </c>
      <c r="W80" s="49">
        <v>0.66666666666666663</v>
      </c>
      <c r="X80" s="50">
        <v>2.3333333333333335</v>
      </c>
      <c r="Y80" s="60" t="s">
        <v>543</v>
      </c>
      <c r="Z80" s="60" t="s">
        <v>542</v>
      </c>
      <c r="AA80" s="26"/>
    </row>
    <row r="81" spans="1:27" ht="22" customHeight="1">
      <c r="A81" s="26" t="s">
        <v>538</v>
      </c>
      <c r="B81" s="26" t="s">
        <v>551</v>
      </c>
      <c r="C81" s="27" t="s">
        <v>165</v>
      </c>
      <c r="D81" s="27" t="s">
        <v>215</v>
      </c>
      <c r="E81" s="27" t="s">
        <v>371</v>
      </c>
      <c r="F81" s="45" t="str">
        <f t="shared" si="3"/>
        <v>範疇1固定 (E)CO2050001</v>
      </c>
      <c r="G81" s="27" t="s">
        <v>617</v>
      </c>
      <c r="H81" s="29" t="s">
        <v>217</v>
      </c>
      <c r="I81" s="33">
        <v>20</v>
      </c>
      <c r="J81" s="34" t="s">
        <v>482</v>
      </c>
      <c r="K81" s="34">
        <v>1</v>
      </c>
      <c r="L81" s="35">
        <v>73300</v>
      </c>
      <c r="M81" s="34" t="s">
        <v>153</v>
      </c>
      <c r="N81" s="30">
        <v>3.0013642564802184E-2</v>
      </c>
      <c r="O81" s="31">
        <v>3.0013642564802184E-2</v>
      </c>
      <c r="P81" s="32">
        <f>L81*(4186.8*10^(-9)*10^(-3))</f>
        <v>3.0689244000000005E-4</v>
      </c>
      <c r="Q81" s="32" t="s">
        <v>154</v>
      </c>
      <c r="R81" s="27">
        <v>9000</v>
      </c>
      <c r="S81" s="27" t="s">
        <v>145</v>
      </c>
      <c r="T81" s="27" t="s">
        <v>611</v>
      </c>
      <c r="U81" s="47">
        <f t="shared" si="2"/>
        <v>2.7620319600000003</v>
      </c>
      <c r="V81" s="48" t="s">
        <v>146</v>
      </c>
      <c r="W81" s="49">
        <v>3.0013642564802184E-2</v>
      </c>
      <c r="X81" s="50">
        <v>3.0013642564802184E-2</v>
      </c>
      <c r="Y81" s="60" t="s">
        <v>618</v>
      </c>
      <c r="Z81" s="60" t="s">
        <v>544</v>
      </c>
      <c r="AA81" s="26"/>
    </row>
    <row r="82" spans="1:27" ht="22" customHeight="1">
      <c r="A82" s="26" t="s">
        <v>538</v>
      </c>
      <c r="B82" s="26" t="s">
        <v>603</v>
      </c>
      <c r="C82" s="27" t="s">
        <v>192</v>
      </c>
      <c r="D82" s="27" t="s">
        <v>215</v>
      </c>
      <c r="E82" s="27" t="s">
        <v>371</v>
      </c>
      <c r="F82" s="45" t="str">
        <f t="shared" si="3"/>
        <v>範疇1固定 (E)N2O050001</v>
      </c>
      <c r="G82" s="27" t="s">
        <v>372</v>
      </c>
      <c r="H82" s="29" t="s">
        <v>373</v>
      </c>
      <c r="I82" s="33">
        <v>0.6</v>
      </c>
      <c r="J82" s="36" t="s">
        <v>156</v>
      </c>
      <c r="K82" s="26"/>
      <c r="L82" s="26"/>
      <c r="M82" s="26"/>
      <c r="N82" s="30">
        <v>0.66666666666666663</v>
      </c>
      <c r="O82" s="31">
        <v>2.3333333333333335</v>
      </c>
      <c r="P82" s="32">
        <f>I82*4186.8*10^(-9)*10^(-3)</f>
        <v>2.5120799999999999E-9</v>
      </c>
      <c r="Q82" s="32" t="s">
        <v>148</v>
      </c>
      <c r="R82" s="27">
        <v>9000</v>
      </c>
      <c r="S82" s="27" t="s">
        <v>483</v>
      </c>
      <c r="T82" s="27" t="s">
        <v>545</v>
      </c>
      <c r="U82" s="47">
        <f t="shared" si="2"/>
        <v>2.2608719999999997E-5</v>
      </c>
      <c r="V82" s="48" t="s">
        <v>149</v>
      </c>
      <c r="W82" s="49">
        <v>0.66666666666666663</v>
      </c>
      <c r="X82" s="50">
        <v>2.3333333333333335</v>
      </c>
      <c r="Y82" s="60" t="s">
        <v>543</v>
      </c>
      <c r="Z82" s="60" t="s">
        <v>544</v>
      </c>
      <c r="AA82" s="26"/>
    </row>
    <row r="83" spans="1:27" ht="22" customHeight="1">
      <c r="A83" s="26" t="s">
        <v>538</v>
      </c>
      <c r="B83" s="26" t="s">
        <v>551</v>
      </c>
      <c r="C83" s="27" t="s">
        <v>223</v>
      </c>
      <c r="D83" s="27" t="s">
        <v>218</v>
      </c>
      <c r="E83" s="27" t="s">
        <v>374</v>
      </c>
      <c r="F83" s="45" t="str">
        <f t="shared" si="3"/>
        <v>範疇1固定 (E)CH4050002</v>
      </c>
      <c r="G83" s="27" t="s">
        <v>375</v>
      </c>
      <c r="H83" s="29" t="s">
        <v>221</v>
      </c>
      <c r="I83" s="29">
        <v>1</v>
      </c>
      <c r="J83" s="29" t="s">
        <v>164</v>
      </c>
      <c r="K83" s="26"/>
      <c r="L83" s="26"/>
      <c r="M83" s="26"/>
      <c r="N83" s="30">
        <v>0.7</v>
      </c>
      <c r="O83" s="31">
        <v>2</v>
      </c>
      <c r="P83" s="32">
        <f>I83*4186.8*10^(-9)*10^(-3)</f>
        <v>4.1868000000000005E-9</v>
      </c>
      <c r="Q83" s="32" t="s">
        <v>141</v>
      </c>
      <c r="R83" s="27">
        <v>8000</v>
      </c>
      <c r="S83" s="27" t="s">
        <v>600</v>
      </c>
      <c r="T83" s="27" t="s">
        <v>545</v>
      </c>
      <c r="U83" s="47">
        <f t="shared" si="2"/>
        <v>3.3494400000000002E-5</v>
      </c>
      <c r="V83" s="48" t="s">
        <v>595</v>
      </c>
      <c r="W83" s="49">
        <v>0.7</v>
      </c>
      <c r="X83" s="50">
        <v>2</v>
      </c>
      <c r="Y83" s="60" t="s">
        <v>618</v>
      </c>
      <c r="Z83" s="60" t="s">
        <v>542</v>
      </c>
      <c r="AA83" s="26" t="s">
        <v>376</v>
      </c>
    </row>
    <row r="84" spans="1:27" ht="22" customHeight="1">
      <c r="A84" s="26" t="s">
        <v>538</v>
      </c>
      <c r="B84" s="26" t="s">
        <v>613</v>
      </c>
      <c r="C84" s="27" t="s">
        <v>194</v>
      </c>
      <c r="D84" s="27" t="s">
        <v>218</v>
      </c>
      <c r="E84" s="27" t="s">
        <v>374</v>
      </c>
      <c r="F84" s="45" t="str">
        <f t="shared" si="3"/>
        <v>範疇1固定 (E)CO2050002</v>
      </c>
      <c r="G84" s="27" t="s">
        <v>375</v>
      </c>
      <c r="H84" s="29" t="s">
        <v>219</v>
      </c>
      <c r="I84" s="33">
        <v>15.3</v>
      </c>
      <c r="J84" s="34" t="s">
        <v>152</v>
      </c>
      <c r="K84" s="34">
        <v>1</v>
      </c>
      <c r="L84" s="35">
        <v>56100</v>
      </c>
      <c r="M84" s="34" t="s">
        <v>471</v>
      </c>
      <c r="N84" s="30">
        <v>3.2085561497326207E-2</v>
      </c>
      <c r="O84" s="31">
        <v>3.9215686274509803E-2</v>
      </c>
      <c r="P84" s="32">
        <f>L84*(4186.8*10^(-9)*10^(-3))</f>
        <v>2.3487948000000002E-4</v>
      </c>
      <c r="Q84" s="32" t="s">
        <v>200</v>
      </c>
      <c r="R84" s="27">
        <v>8000</v>
      </c>
      <c r="S84" s="27" t="s">
        <v>600</v>
      </c>
      <c r="T84" s="27" t="s">
        <v>607</v>
      </c>
      <c r="U84" s="47">
        <f t="shared" si="2"/>
        <v>1.8790358400000002</v>
      </c>
      <c r="V84" s="48" t="s">
        <v>605</v>
      </c>
      <c r="W84" s="49">
        <v>3.2085561497326207E-2</v>
      </c>
      <c r="X84" s="50">
        <v>3.9215686274509803E-2</v>
      </c>
      <c r="Y84" s="60" t="s">
        <v>606</v>
      </c>
      <c r="Z84" s="60" t="s">
        <v>544</v>
      </c>
      <c r="AA84" s="26" t="s">
        <v>484</v>
      </c>
    </row>
    <row r="85" spans="1:27" ht="22" customHeight="1">
      <c r="A85" s="26" t="s">
        <v>538</v>
      </c>
      <c r="B85" s="26" t="s">
        <v>539</v>
      </c>
      <c r="C85" s="27" t="s">
        <v>235</v>
      </c>
      <c r="D85" s="27" t="s">
        <v>218</v>
      </c>
      <c r="E85" s="27" t="s">
        <v>374</v>
      </c>
      <c r="F85" s="45" t="str">
        <f t="shared" si="3"/>
        <v>範疇1固定 (E)N2O050002</v>
      </c>
      <c r="G85" s="27" t="s">
        <v>375</v>
      </c>
      <c r="H85" s="29" t="s">
        <v>221</v>
      </c>
      <c r="I85" s="33">
        <v>0.1</v>
      </c>
      <c r="J85" s="36" t="s">
        <v>270</v>
      </c>
      <c r="K85" s="26"/>
      <c r="L85" s="26"/>
      <c r="M85" s="26"/>
      <c r="N85" s="30">
        <v>0.7</v>
      </c>
      <c r="O85" s="31">
        <v>2</v>
      </c>
      <c r="P85" s="32">
        <f>I85*4186.8*10^(-9)*10^(-3)</f>
        <v>4.186800000000001E-10</v>
      </c>
      <c r="Q85" s="32" t="s">
        <v>148</v>
      </c>
      <c r="R85" s="27">
        <v>8000</v>
      </c>
      <c r="S85" s="27" t="s">
        <v>600</v>
      </c>
      <c r="T85" s="27" t="s">
        <v>614</v>
      </c>
      <c r="U85" s="47">
        <f t="shared" si="2"/>
        <v>3.3494400000000007E-6</v>
      </c>
      <c r="V85" s="48" t="s">
        <v>599</v>
      </c>
      <c r="W85" s="49">
        <v>0.7</v>
      </c>
      <c r="X85" s="50">
        <v>2</v>
      </c>
      <c r="Y85" s="60" t="s">
        <v>618</v>
      </c>
      <c r="Z85" s="60" t="s">
        <v>619</v>
      </c>
      <c r="AA85" s="26" t="s">
        <v>620</v>
      </c>
    </row>
    <row r="86" spans="1:27" ht="22" customHeight="1">
      <c r="A86" s="26" t="s">
        <v>538</v>
      </c>
      <c r="B86" s="26" t="s">
        <v>539</v>
      </c>
      <c r="C86" s="27" t="s">
        <v>172</v>
      </c>
      <c r="D86" s="27" t="s">
        <v>222</v>
      </c>
      <c r="E86" s="27" t="s">
        <v>377</v>
      </c>
      <c r="F86" s="45" t="str">
        <f t="shared" si="3"/>
        <v>範疇1固定 (E)CH4050004</v>
      </c>
      <c r="G86" s="27" t="s">
        <v>621</v>
      </c>
      <c r="H86" s="29" t="s">
        <v>485</v>
      </c>
      <c r="I86" s="29">
        <v>3</v>
      </c>
      <c r="J86" s="29" t="s">
        <v>211</v>
      </c>
      <c r="K86" s="26"/>
      <c r="L86" s="26"/>
      <c r="M86" s="26"/>
      <c r="N86" s="30">
        <v>0.66666666666666663</v>
      </c>
      <c r="O86" s="31">
        <v>2.3333333333333335</v>
      </c>
      <c r="P86" s="32">
        <f>I86*4186.8*10^(-9)*10^(-3)</f>
        <v>1.2560400000000003E-8</v>
      </c>
      <c r="Q86" s="32" t="s">
        <v>141</v>
      </c>
      <c r="R86" s="27">
        <v>10564</v>
      </c>
      <c r="S86" s="27" t="s">
        <v>622</v>
      </c>
      <c r="T86" s="27" t="s">
        <v>545</v>
      </c>
      <c r="U86" s="47">
        <f t="shared" si="2"/>
        <v>1.3268806560000004E-4</v>
      </c>
      <c r="V86" s="48" t="s">
        <v>623</v>
      </c>
      <c r="W86" s="49">
        <v>0.66666666666666663</v>
      </c>
      <c r="X86" s="50">
        <v>2.3333333333333335</v>
      </c>
      <c r="Y86" s="60" t="s">
        <v>541</v>
      </c>
      <c r="Z86" s="60" t="s">
        <v>588</v>
      </c>
      <c r="AA86" s="26"/>
    </row>
    <row r="87" spans="1:27" ht="22" customHeight="1">
      <c r="A87" s="26" t="s">
        <v>538</v>
      </c>
      <c r="B87" s="26" t="s">
        <v>539</v>
      </c>
      <c r="C87" s="27" t="s">
        <v>165</v>
      </c>
      <c r="D87" s="28" t="s">
        <v>222</v>
      </c>
      <c r="E87" s="27" t="s">
        <v>377</v>
      </c>
      <c r="F87" s="45" t="str">
        <f t="shared" si="3"/>
        <v>範疇1固定 (E)CO2050004</v>
      </c>
      <c r="G87" s="27" t="s">
        <v>624</v>
      </c>
      <c r="H87" s="29" t="s">
        <v>486</v>
      </c>
      <c r="I87" s="33">
        <v>17.5</v>
      </c>
      <c r="J87" s="34" t="s">
        <v>482</v>
      </c>
      <c r="K87" s="34">
        <v>1</v>
      </c>
      <c r="L87" s="35">
        <v>64200</v>
      </c>
      <c r="M87" s="34" t="s">
        <v>188</v>
      </c>
      <c r="N87" s="30">
        <v>9.1900311526479747E-2</v>
      </c>
      <c r="O87" s="31">
        <v>9.657320872274143E-2</v>
      </c>
      <c r="P87" s="32">
        <f>L87*(4186.8*10^(-9)*10^(-3))</f>
        <v>2.6879256000000005E-4</v>
      </c>
      <c r="Q87" s="32" t="s">
        <v>154</v>
      </c>
      <c r="R87" s="27">
        <v>10564</v>
      </c>
      <c r="S87" s="27" t="s">
        <v>622</v>
      </c>
      <c r="T87" s="27" t="s">
        <v>625</v>
      </c>
      <c r="U87" s="47">
        <f t="shared" si="2"/>
        <v>2.8395246038400006</v>
      </c>
      <c r="V87" s="48" t="s">
        <v>605</v>
      </c>
      <c r="W87" s="49">
        <v>9.1900311526479747E-2</v>
      </c>
      <c r="X87" s="50">
        <v>9.657320872274143E-2</v>
      </c>
      <c r="Y87" s="60" t="s">
        <v>544</v>
      </c>
      <c r="Z87" s="60" t="s">
        <v>544</v>
      </c>
      <c r="AA87" s="26"/>
    </row>
    <row r="88" spans="1:27" ht="22" customHeight="1">
      <c r="A88" s="26" t="s">
        <v>538</v>
      </c>
      <c r="B88" s="26" t="s">
        <v>603</v>
      </c>
      <c r="C88" s="27" t="s">
        <v>410</v>
      </c>
      <c r="D88" s="27" t="s">
        <v>222</v>
      </c>
      <c r="E88" s="27" t="s">
        <v>377</v>
      </c>
      <c r="F88" s="45" t="str">
        <f t="shared" si="3"/>
        <v>範疇1固定 (E)N2O050004</v>
      </c>
      <c r="G88" s="27" t="s">
        <v>624</v>
      </c>
      <c r="H88" s="29" t="s">
        <v>378</v>
      </c>
      <c r="I88" s="33">
        <v>0.6</v>
      </c>
      <c r="J88" s="36" t="s">
        <v>163</v>
      </c>
      <c r="K88" s="26"/>
      <c r="L88" s="26"/>
      <c r="M88" s="26"/>
      <c r="N88" s="30">
        <v>0.66666666666666663</v>
      </c>
      <c r="O88" s="31">
        <v>2.3333333333333335</v>
      </c>
      <c r="P88" s="32">
        <f>I88*4186.8*10^(-9)*10^(-3)</f>
        <v>2.5120799999999999E-9</v>
      </c>
      <c r="Q88" s="32" t="s">
        <v>148</v>
      </c>
      <c r="R88" s="27">
        <v>10564</v>
      </c>
      <c r="S88" s="27" t="s">
        <v>594</v>
      </c>
      <c r="T88" s="27" t="s">
        <v>549</v>
      </c>
      <c r="U88" s="47">
        <f t="shared" si="2"/>
        <v>2.6537613119999998E-5</v>
      </c>
      <c r="V88" s="48" t="s">
        <v>599</v>
      </c>
      <c r="W88" s="49">
        <v>0.66666666666666663</v>
      </c>
      <c r="X88" s="50">
        <v>2.3333333333333335</v>
      </c>
      <c r="Y88" s="60" t="s">
        <v>541</v>
      </c>
      <c r="Z88" s="60" t="s">
        <v>619</v>
      </c>
      <c r="AA88" s="26"/>
    </row>
    <row r="89" spans="1:27" ht="22" customHeight="1">
      <c r="A89" s="26" t="s">
        <v>538</v>
      </c>
      <c r="B89" s="26" t="s">
        <v>603</v>
      </c>
      <c r="C89" s="27" t="s">
        <v>172</v>
      </c>
      <c r="D89" s="27" t="s">
        <v>224</v>
      </c>
      <c r="E89" s="27" t="s">
        <v>379</v>
      </c>
      <c r="F89" s="45" t="str">
        <f t="shared" si="3"/>
        <v>範疇1固定 (E)CH4070001</v>
      </c>
      <c r="G89" s="27" t="s">
        <v>488</v>
      </c>
      <c r="H89" s="29" t="s">
        <v>225</v>
      </c>
      <c r="I89" s="29">
        <v>1</v>
      </c>
      <c r="J89" s="29" t="s">
        <v>168</v>
      </c>
      <c r="K89" s="26"/>
      <c r="L89" s="26"/>
      <c r="M89" s="26"/>
      <c r="N89" s="30">
        <v>0.7</v>
      </c>
      <c r="O89" s="31">
        <v>2</v>
      </c>
      <c r="P89" s="32">
        <f>I89*4186.8*10^(-9)*10^(-3)</f>
        <v>4.1868000000000005E-9</v>
      </c>
      <c r="Q89" s="32" t="s">
        <v>141</v>
      </c>
      <c r="R89" s="27">
        <v>2333</v>
      </c>
      <c r="S89" s="27" t="s">
        <v>392</v>
      </c>
      <c r="T89" s="27" t="s">
        <v>626</v>
      </c>
      <c r="U89" s="47">
        <f t="shared" si="2"/>
        <v>9.7678044000000006E-6</v>
      </c>
      <c r="V89" s="48" t="s">
        <v>180</v>
      </c>
      <c r="W89" s="49">
        <v>0.7</v>
      </c>
      <c r="X89" s="50">
        <v>2</v>
      </c>
      <c r="Y89" s="60" t="s">
        <v>627</v>
      </c>
      <c r="Z89" s="60" t="s">
        <v>627</v>
      </c>
      <c r="AA89" s="26"/>
    </row>
    <row r="90" spans="1:27" ht="22" customHeight="1">
      <c r="A90" s="26" t="s">
        <v>538</v>
      </c>
      <c r="B90" s="26" t="s">
        <v>539</v>
      </c>
      <c r="C90" s="27" t="s">
        <v>487</v>
      </c>
      <c r="D90" s="27" t="s">
        <v>224</v>
      </c>
      <c r="E90" s="27" t="s">
        <v>379</v>
      </c>
      <c r="F90" s="45" t="str">
        <f t="shared" si="3"/>
        <v>範疇1固定 (E)CO2070001</v>
      </c>
      <c r="G90" s="27" t="s">
        <v>628</v>
      </c>
      <c r="H90" s="29" t="s">
        <v>225</v>
      </c>
      <c r="I90" s="33">
        <v>28.9</v>
      </c>
      <c r="J90" s="34" t="s">
        <v>152</v>
      </c>
      <c r="K90" s="34">
        <v>1</v>
      </c>
      <c r="L90" s="37">
        <v>106000</v>
      </c>
      <c r="M90" s="34" t="s">
        <v>188</v>
      </c>
      <c r="N90" s="30">
        <v>5.6603773584905662E-2</v>
      </c>
      <c r="O90" s="31">
        <v>1.8867924528301886E-2</v>
      </c>
      <c r="P90" s="32">
        <f>L90*(4186.8*10^(-9)*10^(-3))</f>
        <v>4.4380080000000006E-4</v>
      </c>
      <c r="Q90" s="32" t="s">
        <v>187</v>
      </c>
      <c r="R90" s="27">
        <v>2333</v>
      </c>
      <c r="S90" s="27" t="s">
        <v>183</v>
      </c>
      <c r="T90" s="27" t="s">
        <v>591</v>
      </c>
      <c r="U90" s="47">
        <f t="shared" si="2"/>
        <v>1.0353872664000001</v>
      </c>
      <c r="V90" s="48" t="s">
        <v>234</v>
      </c>
      <c r="W90" s="49">
        <v>5.6603773584905662E-2</v>
      </c>
      <c r="X90" s="50">
        <v>1.8867924528301886E-2</v>
      </c>
      <c r="Y90" s="60" t="s">
        <v>544</v>
      </c>
      <c r="Z90" s="60" t="s">
        <v>542</v>
      </c>
      <c r="AA90" s="26"/>
    </row>
    <row r="91" spans="1:27" ht="22" customHeight="1">
      <c r="A91" s="26" t="s">
        <v>538</v>
      </c>
      <c r="B91" s="26" t="s">
        <v>539</v>
      </c>
      <c r="C91" s="27" t="s">
        <v>297</v>
      </c>
      <c r="D91" s="27" t="s">
        <v>224</v>
      </c>
      <c r="E91" s="27" t="s">
        <v>379</v>
      </c>
      <c r="F91" s="45" t="str">
        <f t="shared" si="3"/>
        <v>範疇1固定 (E)N2O070001</v>
      </c>
      <c r="G91" s="27" t="s">
        <v>380</v>
      </c>
      <c r="H91" s="29" t="s">
        <v>489</v>
      </c>
      <c r="I91" s="33">
        <v>1.5</v>
      </c>
      <c r="J91" s="36" t="s">
        <v>163</v>
      </c>
      <c r="K91" s="26"/>
      <c r="L91" s="26"/>
      <c r="M91" s="26"/>
      <c r="N91" s="30">
        <v>0.66666666666666663</v>
      </c>
      <c r="O91" s="31">
        <v>2.3333333333333335</v>
      </c>
      <c r="P91" s="32">
        <f>I91*4186.8*10^(-9)*10^(-3)</f>
        <v>6.2802000000000015E-9</v>
      </c>
      <c r="Q91" s="32" t="s">
        <v>148</v>
      </c>
      <c r="R91" s="27">
        <v>2333</v>
      </c>
      <c r="S91" s="27" t="s">
        <v>183</v>
      </c>
      <c r="T91" s="27" t="s">
        <v>629</v>
      </c>
      <c r="U91" s="47">
        <f t="shared" si="2"/>
        <v>1.4651706600000003E-5</v>
      </c>
      <c r="V91" s="48" t="s">
        <v>186</v>
      </c>
      <c r="W91" s="49">
        <v>0.66666666666666663</v>
      </c>
      <c r="X91" s="50">
        <v>2.3333333333333335</v>
      </c>
      <c r="Y91" s="60" t="s">
        <v>627</v>
      </c>
      <c r="Z91" s="60" t="s">
        <v>542</v>
      </c>
      <c r="AA91" s="26"/>
    </row>
    <row r="92" spans="1:27" ht="22" customHeight="1">
      <c r="A92" s="26" t="s">
        <v>538</v>
      </c>
      <c r="B92" s="26" t="s">
        <v>551</v>
      </c>
      <c r="C92" s="27" t="s">
        <v>157</v>
      </c>
      <c r="D92" s="27" t="s">
        <v>226</v>
      </c>
      <c r="E92" s="27" t="s">
        <v>381</v>
      </c>
      <c r="F92" s="45" t="str">
        <f t="shared" si="3"/>
        <v>範疇1固定 (E)CH4070002</v>
      </c>
      <c r="G92" s="27" t="s">
        <v>630</v>
      </c>
      <c r="H92" s="29" t="s">
        <v>382</v>
      </c>
      <c r="I92" s="29">
        <v>1</v>
      </c>
      <c r="J92" s="29" t="s">
        <v>164</v>
      </c>
      <c r="K92" s="26"/>
      <c r="L92" s="26"/>
      <c r="M92" s="26"/>
      <c r="N92" s="30">
        <v>0.7</v>
      </c>
      <c r="O92" s="31">
        <v>2</v>
      </c>
      <c r="P92" s="32">
        <f>I92*4186.8*10^(-9)*10^(-3)</f>
        <v>4.1868000000000005E-9</v>
      </c>
      <c r="Q92" s="32" t="s">
        <v>141</v>
      </c>
      <c r="R92" s="27">
        <v>2844</v>
      </c>
      <c r="S92" s="27" t="s">
        <v>183</v>
      </c>
      <c r="T92" s="27" t="s">
        <v>591</v>
      </c>
      <c r="U92" s="47">
        <f t="shared" si="2"/>
        <v>1.1907259200000001E-5</v>
      </c>
      <c r="V92" s="48" t="s">
        <v>180</v>
      </c>
      <c r="W92" s="49">
        <v>0.7</v>
      </c>
      <c r="X92" s="50">
        <v>2</v>
      </c>
      <c r="Y92" s="60" t="s">
        <v>544</v>
      </c>
      <c r="Z92" s="60" t="s">
        <v>542</v>
      </c>
      <c r="AA92" s="26"/>
    </row>
    <row r="93" spans="1:27" ht="22" customHeight="1">
      <c r="A93" s="26" t="s">
        <v>538</v>
      </c>
      <c r="B93" s="26" t="s">
        <v>551</v>
      </c>
      <c r="C93" s="27" t="s">
        <v>169</v>
      </c>
      <c r="D93" s="27" t="s">
        <v>226</v>
      </c>
      <c r="E93" s="27" t="s">
        <v>381</v>
      </c>
      <c r="F93" s="45" t="str">
        <f t="shared" si="3"/>
        <v>範疇1固定 (E)CO2070002</v>
      </c>
      <c r="G93" s="27" t="s">
        <v>383</v>
      </c>
      <c r="H93" s="29" t="s">
        <v>227</v>
      </c>
      <c r="I93" s="33">
        <v>27.6</v>
      </c>
      <c r="J93" s="34" t="s">
        <v>300</v>
      </c>
      <c r="K93" s="34">
        <v>1</v>
      </c>
      <c r="L93" s="37">
        <v>101000</v>
      </c>
      <c r="M93" s="34" t="s">
        <v>153</v>
      </c>
      <c r="N93" s="30">
        <v>0.1</v>
      </c>
      <c r="O93" s="31">
        <v>0.13861386138613863</v>
      </c>
      <c r="P93" s="32">
        <f>L93*(4186.8*10^(-9)*10^(-3))</f>
        <v>4.2286680000000004E-4</v>
      </c>
      <c r="Q93" s="32" t="s">
        <v>274</v>
      </c>
      <c r="R93" s="27">
        <v>2844</v>
      </c>
      <c r="S93" s="27" t="s">
        <v>185</v>
      </c>
      <c r="T93" s="27" t="s">
        <v>629</v>
      </c>
      <c r="U93" s="47">
        <f t="shared" si="2"/>
        <v>1.2026331792</v>
      </c>
      <c r="V93" s="48" t="s">
        <v>184</v>
      </c>
      <c r="W93" s="49">
        <v>0.1</v>
      </c>
      <c r="X93" s="50">
        <v>0.13861386138613863</v>
      </c>
      <c r="Y93" s="60" t="s">
        <v>542</v>
      </c>
      <c r="Z93" s="60" t="s">
        <v>542</v>
      </c>
      <c r="AA93" s="26"/>
    </row>
    <row r="94" spans="1:27" ht="22" customHeight="1">
      <c r="A94" s="26" t="s">
        <v>538</v>
      </c>
      <c r="B94" s="26" t="s">
        <v>585</v>
      </c>
      <c r="C94" s="27" t="s">
        <v>159</v>
      </c>
      <c r="D94" s="27" t="s">
        <v>226</v>
      </c>
      <c r="E94" s="27" t="s">
        <v>381</v>
      </c>
      <c r="F94" s="45" t="str">
        <f t="shared" si="3"/>
        <v>範疇1固定 (E)N2O070002</v>
      </c>
      <c r="G94" s="27" t="s">
        <v>631</v>
      </c>
      <c r="H94" s="29" t="s">
        <v>490</v>
      </c>
      <c r="I94" s="33">
        <v>1.5</v>
      </c>
      <c r="J94" s="36" t="s">
        <v>424</v>
      </c>
      <c r="K94" s="26"/>
      <c r="L94" s="26"/>
      <c r="M94" s="26"/>
      <c r="N94" s="30">
        <v>0.66666666666666663</v>
      </c>
      <c r="O94" s="31">
        <v>2.3333333333333335</v>
      </c>
      <c r="P94" s="32">
        <f>I94*4186.8*10^(-9)*10^(-3)</f>
        <v>6.2802000000000015E-9</v>
      </c>
      <c r="Q94" s="32" t="s">
        <v>148</v>
      </c>
      <c r="R94" s="27">
        <v>2844</v>
      </c>
      <c r="S94" s="27" t="s">
        <v>185</v>
      </c>
      <c r="T94" s="27" t="s">
        <v>632</v>
      </c>
      <c r="U94" s="47">
        <f t="shared" si="2"/>
        <v>1.7860888800000004E-5</v>
      </c>
      <c r="V94" s="48" t="s">
        <v>186</v>
      </c>
      <c r="W94" s="49">
        <v>0.66666666666666663</v>
      </c>
      <c r="X94" s="50">
        <v>2.3333333333333335</v>
      </c>
      <c r="Y94" s="60" t="s">
        <v>544</v>
      </c>
      <c r="Z94" s="60" t="s">
        <v>619</v>
      </c>
      <c r="AA94" s="26"/>
    </row>
    <row r="95" spans="1:27" ht="22" customHeight="1">
      <c r="A95" s="26" t="s">
        <v>538</v>
      </c>
      <c r="B95" s="26" t="s">
        <v>539</v>
      </c>
      <c r="C95" s="27" t="s">
        <v>209</v>
      </c>
      <c r="D95" s="27" t="s">
        <v>228</v>
      </c>
      <c r="E95" s="27" t="s">
        <v>384</v>
      </c>
      <c r="F95" s="45" t="str">
        <f t="shared" si="3"/>
        <v>範疇1固定 (E)CH4070003</v>
      </c>
      <c r="G95" s="27" t="s">
        <v>385</v>
      </c>
      <c r="H95" s="29" t="s">
        <v>229</v>
      </c>
      <c r="I95" s="29">
        <v>1</v>
      </c>
      <c r="J95" s="29" t="s">
        <v>477</v>
      </c>
      <c r="K95" s="26"/>
      <c r="L95" s="26"/>
      <c r="M95" s="26"/>
      <c r="N95" s="30">
        <v>0.7</v>
      </c>
      <c r="O95" s="31">
        <v>2</v>
      </c>
      <c r="P95" s="32">
        <f>I95*4186.8*10^(-9)*10^(-3)</f>
        <v>4.1868000000000005E-9</v>
      </c>
      <c r="Q95" s="32" t="s">
        <v>141</v>
      </c>
      <c r="R95" s="39">
        <v>6080</v>
      </c>
      <c r="S95" s="27" t="s">
        <v>185</v>
      </c>
      <c r="T95" s="27" t="s">
        <v>545</v>
      </c>
      <c r="U95" s="47">
        <f t="shared" si="2"/>
        <v>2.5455744000000001E-5</v>
      </c>
      <c r="V95" s="48" t="s">
        <v>180</v>
      </c>
      <c r="W95" s="49">
        <v>0.7</v>
      </c>
      <c r="X95" s="50">
        <v>2</v>
      </c>
      <c r="Y95" s="60" t="s">
        <v>541</v>
      </c>
      <c r="Z95" s="60" t="s">
        <v>627</v>
      </c>
      <c r="AA95" s="26"/>
    </row>
    <row r="96" spans="1:27" ht="22" customHeight="1">
      <c r="A96" s="26" t="s">
        <v>538</v>
      </c>
      <c r="B96" s="26" t="s">
        <v>593</v>
      </c>
      <c r="C96" s="27" t="s">
        <v>165</v>
      </c>
      <c r="D96" s="27" t="s">
        <v>228</v>
      </c>
      <c r="E96" s="27" t="s">
        <v>384</v>
      </c>
      <c r="F96" s="45" t="str">
        <f t="shared" si="3"/>
        <v>範疇1固定 (E)CO2070003</v>
      </c>
      <c r="G96" s="27" t="s">
        <v>633</v>
      </c>
      <c r="H96" s="29" t="s">
        <v>230</v>
      </c>
      <c r="I96" s="33">
        <v>25.8</v>
      </c>
      <c r="J96" s="34" t="s">
        <v>152</v>
      </c>
      <c r="K96" s="34">
        <v>1</v>
      </c>
      <c r="L96" s="37">
        <v>94600</v>
      </c>
      <c r="M96" s="34" t="s">
        <v>188</v>
      </c>
      <c r="N96" s="30">
        <v>5.3911205073995772E-2</v>
      </c>
      <c r="O96" s="31">
        <v>5.3911205073995772E-2</v>
      </c>
      <c r="P96" s="32">
        <f>L96*(4186.8*10^(-9)*10^(-3))</f>
        <v>3.9607128000000003E-4</v>
      </c>
      <c r="Q96" s="32" t="s">
        <v>187</v>
      </c>
      <c r="R96" s="39">
        <v>6080</v>
      </c>
      <c r="S96" s="27" t="s">
        <v>183</v>
      </c>
      <c r="T96" s="27" t="s">
        <v>549</v>
      </c>
      <c r="U96" s="47">
        <f t="shared" si="2"/>
        <v>2.4081133824000003</v>
      </c>
      <c r="V96" s="48" t="s">
        <v>184</v>
      </c>
      <c r="W96" s="49">
        <v>5.3911205073995772E-2</v>
      </c>
      <c r="X96" s="50">
        <v>5.3911205073995772E-2</v>
      </c>
      <c r="Y96" s="60" t="s">
        <v>541</v>
      </c>
      <c r="Z96" s="60" t="s">
        <v>542</v>
      </c>
      <c r="AA96" s="26"/>
    </row>
    <row r="97" spans="1:27" ht="22" customHeight="1">
      <c r="A97" s="26" t="s">
        <v>538</v>
      </c>
      <c r="B97" s="26" t="s">
        <v>539</v>
      </c>
      <c r="C97" s="27" t="s">
        <v>410</v>
      </c>
      <c r="D97" s="27" t="s">
        <v>228</v>
      </c>
      <c r="E97" s="27" t="s">
        <v>384</v>
      </c>
      <c r="F97" s="45" t="str">
        <f t="shared" si="3"/>
        <v>範疇1固定 (E)N2O070003</v>
      </c>
      <c r="G97" s="27" t="s">
        <v>634</v>
      </c>
      <c r="H97" s="29" t="s">
        <v>491</v>
      </c>
      <c r="I97" s="33">
        <v>1.5</v>
      </c>
      <c r="J97" s="36" t="s">
        <v>163</v>
      </c>
      <c r="K97" s="26"/>
      <c r="L97" s="26"/>
      <c r="M97" s="26"/>
      <c r="N97" s="30">
        <v>0.66666666666666663</v>
      </c>
      <c r="O97" s="31">
        <v>2.3333333333333335</v>
      </c>
      <c r="P97" s="32">
        <f>I97*4186.8*10^(-9)*10^(-3)</f>
        <v>6.2802000000000015E-9</v>
      </c>
      <c r="Q97" s="32" t="s">
        <v>148</v>
      </c>
      <c r="R97" s="39">
        <v>6080</v>
      </c>
      <c r="S97" s="27" t="s">
        <v>183</v>
      </c>
      <c r="T97" s="27" t="s">
        <v>545</v>
      </c>
      <c r="U97" s="47">
        <f t="shared" si="2"/>
        <v>3.8183616000000009E-5</v>
      </c>
      <c r="V97" s="48" t="s">
        <v>186</v>
      </c>
      <c r="W97" s="49">
        <v>0.66666666666666663</v>
      </c>
      <c r="X97" s="50">
        <v>2.3333333333333335</v>
      </c>
      <c r="Y97" s="60" t="s">
        <v>543</v>
      </c>
      <c r="Z97" s="60" t="s">
        <v>612</v>
      </c>
      <c r="AA97" s="26"/>
    </row>
    <row r="98" spans="1:27" ht="22" customHeight="1">
      <c r="A98" s="26" t="s">
        <v>538</v>
      </c>
      <c r="B98" s="26" t="s">
        <v>551</v>
      </c>
      <c r="C98" s="27" t="s">
        <v>157</v>
      </c>
      <c r="D98" s="27" t="s">
        <v>232</v>
      </c>
      <c r="E98" s="27" t="s">
        <v>386</v>
      </c>
      <c r="F98" s="45" t="str">
        <f t="shared" si="3"/>
        <v>範疇1固定 (E)CH4070004</v>
      </c>
      <c r="G98" s="27" t="s">
        <v>387</v>
      </c>
      <c r="H98" s="29" t="s">
        <v>492</v>
      </c>
      <c r="I98" s="29">
        <v>1</v>
      </c>
      <c r="J98" s="29" t="s">
        <v>164</v>
      </c>
      <c r="K98" s="26"/>
      <c r="L98" s="26"/>
      <c r="M98" s="26"/>
      <c r="N98" s="30">
        <v>0.7</v>
      </c>
      <c r="O98" s="31">
        <v>2</v>
      </c>
      <c r="P98" s="32">
        <f>I98*4186.8*10^(-9)*10^(-3)</f>
        <v>4.1868000000000005E-9</v>
      </c>
      <c r="Q98" s="32" t="s">
        <v>141</v>
      </c>
      <c r="R98" s="39">
        <v>5600</v>
      </c>
      <c r="S98" s="27" t="s">
        <v>185</v>
      </c>
      <c r="T98" s="27" t="s">
        <v>549</v>
      </c>
      <c r="U98" s="47">
        <f t="shared" si="2"/>
        <v>2.3446080000000001E-5</v>
      </c>
      <c r="V98" s="48" t="s">
        <v>180</v>
      </c>
      <c r="W98" s="49">
        <v>0.7</v>
      </c>
      <c r="X98" s="50">
        <v>2</v>
      </c>
      <c r="Y98" s="60" t="s">
        <v>635</v>
      </c>
      <c r="Z98" s="60" t="s">
        <v>542</v>
      </c>
      <c r="AA98" s="26"/>
    </row>
    <row r="99" spans="1:27" ht="22" customHeight="1">
      <c r="A99" s="26" t="s">
        <v>538</v>
      </c>
      <c r="B99" s="26" t="s">
        <v>551</v>
      </c>
      <c r="C99" s="27" t="s">
        <v>165</v>
      </c>
      <c r="D99" s="27" t="s">
        <v>232</v>
      </c>
      <c r="E99" s="27" t="s">
        <v>386</v>
      </c>
      <c r="F99" s="45" t="str">
        <f t="shared" si="3"/>
        <v>範疇1固定 (E)CO2070004</v>
      </c>
      <c r="G99" s="27" t="s">
        <v>387</v>
      </c>
      <c r="H99" s="29" t="s">
        <v>493</v>
      </c>
      <c r="I99" s="33">
        <v>26.2</v>
      </c>
      <c r="J99" s="34" t="s">
        <v>162</v>
      </c>
      <c r="K99" s="34">
        <v>1</v>
      </c>
      <c r="L99" s="37">
        <v>96100</v>
      </c>
      <c r="M99" s="34" t="s">
        <v>188</v>
      </c>
      <c r="N99" s="30">
        <v>3.4339229968782518E-2</v>
      </c>
      <c r="O99" s="31">
        <v>4.0582726326742979E-2</v>
      </c>
      <c r="P99" s="32">
        <f>L99*(4186.8*10^(-9)*10^(-3))</f>
        <v>4.0235148000000004E-4</v>
      </c>
      <c r="Q99" s="32" t="s">
        <v>154</v>
      </c>
      <c r="R99" s="39">
        <v>5600</v>
      </c>
      <c r="S99" s="27" t="s">
        <v>183</v>
      </c>
      <c r="T99" s="27" t="s">
        <v>549</v>
      </c>
      <c r="U99" s="47">
        <f t="shared" si="2"/>
        <v>2.2531682880000004</v>
      </c>
      <c r="V99" s="48" t="s">
        <v>231</v>
      </c>
      <c r="W99" s="49">
        <v>3.4339229968782518E-2</v>
      </c>
      <c r="X99" s="50">
        <v>4.0582726326742979E-2</v>
      </c>
      <c r="Y99" s="60" t="s">
        <v>541</v>
      </c>
      <c r="Z99" s="60" t="s">
        <v>544</v>
      </c>
      <c r="AA99" s="26"/>
    </row>
    <row r="100" spans="1:27" ht="22" customHeight="1">
      <c r="A100" s="26" t="s">
        <v>538</v>
      </c>
      <c r="B100" s="26" t="s">
        <v>551</v>
      </c>
      <c r="C100" s="27" t="s">
        <v>155</v>
      </c>
      <c r="D100" s="27" t="s">
        <v>232</v>
      </c>
      <c r="E100" s="27" t="s">
        <v>386</v>
      </c>
      <c r="F100" s="45" t="str">
        <f t="shared" si="3"/>
        <v>範疇1固定 (E)N2O070004</v>
      </c>
      <c r="G100" s="27" t="s">
        <v>387</v>
      </c>
      <c r="H100" s="29" t="s">
        <v>233</v>
      </c>
      <c r="I100" s="33">
        <v>1.5</v>
      </c>
      <c r="J100" s="36" t="s">
        <v>163</v>
      </c>
      <c r="K100" s="26"/>
      <c r="L100" s="26"/>
      <c r="M100" s="26"/>
      <c r="N100" s="30">
        <v>0.66666666666666663</v>
      </c>
      <c r="O100" s="31">
        <v>2.3333333333333335</v>
      </c>
      <c r="P100" s="32">
        <f>I100*4186.8*10^(-9)*10^(-3)</f>
        <v>6.2802000000000015E-9</v>
      </c>
      <c r="Q100" s="32" t="s">
        <v>148</v>
      </c>
      <c r="R100" s="39">
        <v>5600</v>
      </c>
      <c r="S100" s="27" t="s">
        <v>183</v>
      </c>
      <c r="T100" s="27" t="s">
        <v>549</v>
      </c>
      <c r="U100" s="47">
        <f t="shared" si="2"/>
        <v>3.516912000000001E-5</v>
      </c>
      <c r="V100" s="48" t="s">
        <v>186</v>
      </c>
      <c r="W100" s="49">
        <v>0.66666666666666663</v>
      </c>
      <c r="X100" s="50">
        <v>2.3333333333333335</v>
      </c>
      <c r="Y100" s="60" t="s">
        <v>636</v>
      </c>
      <c r="Z100" s="60" t="s">
        <v>542</v>
      </c>
      <c r="AA100" s="26"/>
    </row>
    <row r="101" spans="1:27" ht="22" customHeight="1">
      <c r="A101" s="26" t="s">
        <v>538</v>
      </c>
      <c r="B101" s="26" t="s">
        <v>551</v>
      </c>
      <c r="C101" s="27" t="s">
        <v>157</v>
      </c>
      <c r="D101" s="27" t="s">
        <v>237</v>
      </c>
      <c r="E101" s="27" t="s">
        <v>389</v>
      </c>
      <c r="F101" s="45" t="str">
        <f t="shared" si="3"/>
        <v>範疇1固定 (E)CH4070005</v>
      </c>
      <c r="G101" s="27" t="s">
        <v>390</v>
      </c>
      <c r="H101" s="29" t="s">
        <v>238</v>
      </c>
      <c r="I101" s="29">
        <v>1</v>
      </c>
      <c r="J101" s="29" t="s">
        <v>168</v>
      </c>
      <c r="K101" s="26"/>
      <c r="L101" s="26"/>
      <c r="M101" s="26"/>
      <c r="N101" s="30">
        <v>0.7</v>
      </c>
      <c r="O101" s="31">
        <v>2</v>
      </c>
      <c r="P101" s="32">
        <f>I101*4186.8*10^(-9)*10^(-3)</f>
        <v>4.1868000000000005E-9</v>
      </c>
      <c r="Q101" s="32" t="s">
        <v>141</v>
      </c>
      <c r="R101" s="27">
        <v>7100</v>
      </c>
      <c r="S101" s="27" t="s">
        <v>388</v>
      </c>
      <c r="T101" s="27" t="s">
        <v>549</v>
      </c>
      <c r="U101" s="47">
        <f t="shared" si="2"/>
        <v>2.9726280000000002E-5</v>
      </c>
      <c r="V101" s="48" t="s">
        <v>180</v>
      </c>
      <c r="W101" s="49">
        <v>0.7</v>
      </c>
      <c r="X101" s="50">
        <v>2</v>
      </c>
      <c r="Y101" s="60" t="s">
        <v>541</v>
      </c>
      <c r="Z101" s="60" t="s">
        <v>542</v>
      </c>
      <c r="AA101" s="26"/>
    </row>
    <row r="102" spans="1:27" ht="22" customHeight="1">
      <c r="A102" s="26" t="s">
        <v>538</v>
      </c>
      <c r="B102" s="26" t="s">
        <v>539</v>
      </c>
      <c r="C102" s="27" t="s">
        <v>165</v>
      </c>
      <c r="D102" s="27" t="s">
        <v>237</v>
      </c>
      <c r="E102" s="27" t="s">
        <v>389</v>
      </c>
      <c r="F102" s="45" t="str">
        <f t="shared" si="3"/>
        <v>範疇1固定 (E)CO2070005</v>
      </c>
      <c r="G102" s="27" t="s">
        <v>393</v>
      </c>
      <c r="H102" s="29" t="s">
        <v>240</v>
      </c>
      <c r="I102" s="40">
        <v>26.8</v>
      </c>
      <c r="J102" s="34" t="s">
        <v>152</v>
      </c>
      <c r="K102" s="34">
        <v>1</v>
      </c>
      <c r="L102" s="35">
        <v>98300</v>
      </c>
      <c r="M102" s="34" t="s">
        <v>220</v>
      </c>
      <c r="N102" s="30">
        <v>3.7639877924720247E-2</v>
      </c>
      <c r="O102" s="31">
        <v>2.7466937945066123E-2</v>
      </c>
      <c r="P102" s="32">
        <f>L102*(4186.8*10^(-9)*10^(-3))</f>
        <v>4.1156244000000006E-4</v>
      </c>
      <c r="Q102" s="32" t="s">
        <v>154</v>
      </c>
      <c r="R102" s="27">
        <v>7100</v>
      </c>
      <c r="S102" s="27" t="s">
        <v>494</v>
      </c>
      <c r="T102" s="27" t="s">
        <v>545</v>
      </c>
      <c r="U102" s="47">
        <f t="shared" si="2"/>
        <v>2.9220933240000004</v>
      </c>
      <c r="V102" s="48" t="s">
        <v>265</v>
      </c>
      <c r="W102" s="49">
        <v>3.7639877924720247E-2</v>
      </c>
      <c r="X102" s="50">
        <v>2.7466937945066123E-2</v>
      </c>
      <c r="Y102" s="60" t="s">
        <v>636</v>
      </c>
      <c r="Z102" s="60" t="s">
        <v>544</v>
      </c>
      <c r="AA102" s="26"/>
    </row>
    <row r="103" spans="1:27" ht="22" customHeight="1">
      <c r="A103" s="26" t="s">
        <v>538</v>
      </c>
      <c r="B103" s="26" t="s">
        <v>637</v>
      </c>
      <c r="C103" s="27" t="s">
        <v>155</v>
      </c>
      <c r="D103" s="27" t="s">
        <v>237</v>
      </c>
      <c r="E103" s="27" t="s">
        <v>389</v>
      </c>
      <c r="F103" s="45" t="str">
        <f t="shared" si="3"/>
        <v>範疇1固定 (E)N2O070005</v>
      </c>
      <c r="G103" s="27" t="s">
        <v>391</v>
      </c>
      <c r="H103" s="29" t="s">
        <v>495</v>
      </c>
      <c r="I103" s="40">
        <v>1.5</v>
      </c>
      <c r="J103" s="36" t="s">
        <v>163</v>
      </c>
      <c r="K103" s="26"/>
      <c r="L103" s="26"/>
      <c r="M103" s="26"/>
      <c r="N103" s="30">
        <v>0.66666666666666663</v>
      </c>
      <c r="O103" s="31">
        <v>2.3333333333333335</v>
      </c>
      <c r="P103" s="32">
        <f>I103*4186.8*10^(-9)*10^(-3)</f>
        <v>6.2802000000000015E-9</v>
      </c>
      <c r="Q103" s="32" t="s">
        <v>148</v>
      </c>
      <c r="R103" s="27">
        <v>7100</v>
      </c>
      <c r="S103" s="27" t="s">
        <v>185</v>
      </c>
      <c r="T103" s="27" t="s">
        <v>545</v>
      </c>
      <c r="U103" s="47">
        <f t="shared" si="2"/>
        <v>4.4589420000000012E-5</v>
      </c>
      <c r="V103" s="48" t="s">
        <v>186</v>
      </c>
      <c r="W103" s="49">
        <v>0.66666666666666663</v>
      </c>
      <c r="X103" s="50">
        <v>2.3333333333333335</v>
      </c>
      <c r="Y103" s="60" t="s">
        <v>636</v>
      </c>
      <c r="Z103" s="60" t="s">
        <v>627</v>
      </c>
      <c r="AA103" s="26"/>
    </row>
    <row r="104" spans="1:27" ht="22" customHeight="1">
      <c r="A104" s="26" t="s">
        <v>538</v>
      </c>
      <c r="B104" s="26" t="s">
        <v>539</v>
      </c>
      <c r="C104" s="27" t="s">
        <v>275</v>
      </c>
      <c r="D104" s="27" t="s">
        <v>244</v>
      </c>
      <c r="E104" s="27" t="s">
        <v>638</v>
      </c>
      <c r="F104" s="45" t="str">
        <f t="shared" si="3"/>
        <v>範疇1固定 (E)CH4B00006</v>
      </c>
      <c r="G104" s="27" t="s">
        <v>394</v>
      </c>
      <c r="H104" s="29" t="s">
        <v>166</v>
      </c>
      <c r="I104" s="29">
        <v>3</v>
      </c>
      <c r="J104" s="29" t="s">
        <v>164</v>
      </c>
      <c r="K104" s="26"/>
      <c r="L104" s="26"/>
      <c r="M104" s="26"/>
      <c r="N104" s="30">
        <v>0.66666666666666663</v>
      </c>
      <c r="O104" s="31">
        <v>2.3333333333333335</v>
      </c>
      <c r="P104" s="32">
        <f>I104*4186.8*10^(-9)*10^(-3)</f>
        <v>1.2560400000000003E-8</v>
      </c>
      <c r="Q104" s="32" t="s">
        <v>141</v>
      </c>
      <c r="R104" s="27">
        <v>7800</v>
      </c>
      <c r="S104" s="27" t="s">
        <v>145</v>
      </c>
      <c r="T104" s="27" t="s">
        <v>545</v>
      </c>
      <c r="U104" s="47">
        <f t="shared" si="2"/>
        <v>9.7971120000000023E-5</v>
      </c>
      <c r="V104" s="48" t="s">
        <v>143</v>
      </c>
      <c r="W104" s="49">
        <v>0.66666666666666663</v>
      </c>
      <c r="X104" s="50">
        <v>2.3333333333333335</v>
      </c>
      <c r="Y104" s="60" t="s">
        <v>636</v>
      </c>
      <c r="Z104" s="60" t="s">
        <v>544</v>
      </c>
      <c r="AA104" s="26"/>
    </row>
    <row r="105" spans="1:27" ht="22" customHeight="1">
      <c r="A105" s="26" t="s">
        <v>538</v>
      </c>
      <c r="B105" s="26" t="s">
        <v>539</v>
      </c>
      <c r="C105" s="27" t="s">
        <v>165</v>
      </c>
      <c r="D105" s="27" t="s">
        <v>244</v>
      </c>
      <c r="E105" s="27" t="s">
        <v>639</v>
      </c>
      <c r="F105" s="45" t="str">
        <f t="shared" si="3"/>
        <v>範疇1固定 (E)CO2B00006</v>
      </c>
      <c r="G105" s="27" t="s">
        <v>395</v>
      </c>
      <c r="H105" s="29" t="s">
        <v>196</v>
      </c>
      <c r="I105" s="33">
        <v>20</v>
      </c>
      <c r="J105" s="34" t="s">
        <v>152</v>
      </c>
      <c r="K105" s="34">
        <v>1</v>
      </c>
      <c r="L105" s="35">
        <v>73300</v>
      </c>
      <c r="M105" s="34" t="s">
        <v>153</v>
      </c>
      <c r="N105" s="30">
        <v>5.4570259208731244E-2</v>
      </c>
      <c r="O105" s="31">
        <v>4.0927694406548434E-2</v>
      </c>
      <c r="P105" s="32">
        <f>L105*(4186.8*10^(-9)*10^(-3))</f>
        <v>3.0689244000000005E-4</v>
      </c>
      <c r="Q105" s="32" t="s">
        <v>274</v>
      </c>
      <c r="R105" s="27">
        <v>7800</v>
      </c>
      <c r="S105" s="27" t="s">
        <v>151</v>
      </c>
      <c r="T105" s="27" t="s">
        <v>614</v>
      </c>
      <c r="U105" s="47">
        <f t="shared" si="2"/>
        <v>2.3937610320000005</v>
      </c>
      <c r="V105" s="48" t="s">
        <v>171</v>
      </c>
      <c r="W105" s="49">
        <v>5.4570259208731244E-2</v>
      </c>
      <c r="X105" s="50">
        <v>4.0927694406548434E-2</v>
      </c>
      <c r="Y105" s="60" t="s">
        <v>543</v>
      </c>
      <c r="Z105" s="60" t="s">
        <v>542</v>
      </c>
      <c r="AA105" s="26"/>
    </row>
    <row r="106" spans="1:27" ht="22" customHeight="1">
      <c r="A106" s="26" t="s">
        <v>538</v>
      </c>
      <c r="B106" s="26" t="s">
        <v>539</v>
      </c>
      <c r="C106" s="27" t="s">
        <v>235</v>
      </c>
      <c r="D106" s="27" t="s">
        <v>244</v>
      </c>
      <c r="E106" s="27" t="s">
        <v>639</v>
      </c>
      <c r="F106" s="45" t="str">
        <f t="shared" si="3"/>
        <v>範疇1固定 (E)N2OB00006</v>
      </c>
      <c r="G106" s="27" t="s">
        <v>395</v>
      </c>
      <c r="H106" s="29" t="s">
        <v>196</v>
      </c>
      <c r="I106" s="33">
        <v>0.6</v>
      </c>
      <c r="J106" s="36" t="s">
        <v>156</v>
      </c>
      <c r="K106" s="26"/>
      <c r="L106" s="26"/>
      <c r="M106" s="26"/>
      <c r="N106" s="30">
        <v>0.66666666666666663</v>
      </c>
      <c r="O106" s="31">
        <v>2.3333333333333335</v>
      </c>
      <c r="P106" s="32">
        <f>I106*4186.8*10^(-9)*10^(-3)</f>
        <v>2.5120799999999999E-9</v>
      </c>
      <c r="Q106" s="32" t="s">
        <v>148</v>
      </c>
      <c r="R106" s="27">
        <v>7800</v>
      </c>
      <c r="S106" s="27" t="s">
        <v>151</v>
      </c>
      <c r="T106" s="27" t="s">
        <v>549</v>
      </c>
      <c r="U106" s="47">
        <f t="shared" si="2"/>
        <v>1.9594223999999998E-5</v>
      </c>
      <c r="V106" s="48" t="s">
        <v>149</v>
      </c>
      <c r="W106" s="49">
        <v>0.66666666666666663</v>
      </c>
      <c r="X106" s="50">
        <v>2.3333333333333335</v>
      </c>
      <c r="Y106" s="60" t="s">
        <v>543</v>
      </c>
      <c r="Z106" s="60" t="s">
        <v>542</v>
      </c>
      <c r="AA106" s="26"/>
    </row>
    <row r="107" spans="1:27" ht="22" customHeight="1">
      <c r="A107" s="26" t="s">
        <v>538</v>
      </c>
      <c r="B107" s="26" t="s">
        <v>539</v>
      </c>
      <c r="C107" s="27" t="s">
        <v>157</v>
      </c>
      <c r="D107" s="27" t="s">
        <v>245</v>
      </c>
      <c r="E107" s="27" t="s">
        <v>396</v>
      </c>
      <c r="F107" s="45" t="str">
        <f t="shared" si="3"/>
        <v>範疇1固定 (E)CH4GG0701</v>
      </c>
      <c r="G107" s="27" t="s">
        <v>397</v>
      </c>
      <c r="H107" s="29" t="s">
        <v>246</v>
      </c>
      <c r="I107" s="29">
        <v>1</v>
      </c>
      <c r="J107" s="29" t="s">
        <v>164</v>
      </c>
      <c r="K107" s="26"/>
      <c r="L107" s="26"/>
      <c r="M107" s="26"/>
      <c r="N107" s="30">
        <v>0.7</v>
      </c>
      <c r="O107" s="31">
        <v>2</v>
      </c>
      <c r="P107" s="32">
        <f>I107*4186.8*10^(-9)*10^(-3)</f>
        <v>4.1868000000000005E-9</v>
      </c>
      <c r="Q107" s="32" t="s">
        <v>141</v>
      </c>
      <c r="R107" s="27">
        <v>2127</v>
      </c>
      <c r="S107" s="27" t="s">
        <v>203</v>
      </c>
      <c r="T107" s="27" t="s">
        <v>591</v>
      </c>
      <c r="U107" s="47">
        <f t="shared" si="2"/>
        <v>8.9053236000000002E-6</v>
      </c>
      <c r="V107" s="48" t="s">
        <v>180</v>
      </c>
      <c r="W107" s="49">
        <v>0.7</v>
      </c>
      <c r="X107" s="50">
        <v>2</v>
      </c>
      <c r="Y107" s="60" t="s">
        <v>640</v>
      </c>
      <c r="Z107" s="60" t="s">
        <v>542</v>
      </c>
      <c r="AA107" s="26"/>
    </row>
    <row r="108" spans="1:27" ht="22" customHeight="1">
      <c r="A108" s="26" t="s">
        <v>538</v>
      </c>
      <c r="B108" s="26" t="s">
        <v>539</v>
      </c>
      <c r="C108" s="27" t="s">
        <v>243</v>
      </c>
      <c r="D108" s="27" t="s">
        <v>245</v>
      </c>
      <c r="E108" s="27" t="s">
        <v>396</v>
      </c>
      <c r="F108" s="45" t="str">
        <f t="shared" si="3"/>
        <v>範疇1固定 (E)CO2GG0701</v>
      </c>
      <c r="G108" s="27" t="s">
        <v>641</v>
      </c>
      <c r="H108" s="29" t="s">
        <v>246</v>
      </c>
      <c r="I108" s="33">
        <v>29.1</v>
      </c>
      <c r="J108" s="34" t="s">
        <v>264</v>
      </c>
      <c r="K108" s="34">
        <v>1</v>
      </c>
      <c r="L108" s="37">
        <v>107000</v>
      </c>
      <c r="M108" s="34" t="s">
        <v>432</v>
      </c>
      <c r="N108" s="30">
        <v>0.15700934579439252</v>
      </c>
      <c r="O108" s="31">
        <v>0.16822429906542055</v>
      </c>
      <c r="P108" s="32">
        <f>L108*(4186.8*10^(-9)*10^(-3))</f>
        <v>4.4798760000000005E-4</v>
      </c>
      <c r="Q108" s="32" t="s">
        <v>154</v>
      </c>
      <c r="R108" s="27">
        <v>2127</v>
      </c>
      <c r="S108" s="27" t="s">
        <v>496</v>
      </c>
      <c r="T108" s="27" t="s">
        <v>591</v>
      </c>
      <c r="U108" s="47">
        <f t="shared" si="2"/>
        <v>0.95286962520000007</v>
      </c>
      <c r="V108" s="48" t="s">
        <v>184</v>
      </c>
      <c r="W108" s="49">
        <v>0.15700934579439252</v>
      </c>
      <c r="X108" s="50">
        <v>0.16822429906542055</v>
      </c>
      <c r="Y108" s="60" t="s">
        <v>627</v>
      </c>
      <c r="Z108" s="60" t="s">
        <v>542</v>
      </c>
      <c r="AA108" s="26"/>
    </row>
    <row r="109" spans="1:27" ht="22" customHeight="1">
      <c r="A109" s="26" t="s">
        <v>538</v>
      </c>
      <c r="B109" s="26" t="s">
        <v>539</v>
      </c>
      <c r="C109" s="27" t="s">
        <v>159</v>
      </c>
      <c r="D109" s="27" t="s">
        <v>245</v>
      </c>
      <c r="E109" s="27" t="s">
        <v>396</v>
      </c>
      <c r="F109" s="45" t="str">
        <f t="shared" si="3"/>
        <v>範疇1固定 (E)N2OGG0701</v>
      </c>
      <c r="G109" s="27" t="s">
        <v>397</v>
      </c>
      <c r="H109" s="29" t="s">
        <v>246</v>
      </c>
      <c r="I109" s="33">
        <v>1.5</v>
      </c>
      <c r="J109" s="36" t="s">
        <v>497</v>
      </c>
      <c r="K109" s="26"/>
      <c r="L109" s="26"/>
      <c r="M109" s="26"/>
      <c r="N109" s="30">
        <v>0.66666666666666663</v>
      </c>
      <c r="O109" s="31">
        <v>2.3333333333333335</v>
      </c>
      <c r="P109" s="32">
        <f>I109*4186.8*10^(-9)*10^(-3)</f>
        <v>6.2802000000000015E-9</v>
      </c>
      <c r="Q109" s="32" t="s">
        <v>148</v>
      </c>
      <c r="R109" s="27">
        <v>2127</v>
      </c>
      <c r="S109" s="27" t="s">
        <v>236</v>
      </c>
      <c r="T109" s="27" t="s">
        <v>629</v>
      </c>
      <c r="U109" s="47">
        <f t="shared" si="2"/>
        <v>1.3357985400000004E-5</v>
      </c>
      <c r="V109" s="48" t="s">
        <v>186</v>
      </c>
      <c r="W109" s="49">
        <v>0.66666666666666663</v>
      </c>
      <c r="X109" s="50">
        <v>2.3333333333333335</v>
      </c>
      <c r="Y109" s="60" t="s">
        <v>544</v>
      </c>
      <c r="Z109" s="60" t="s">
        <v>542</v>
      </c>
      <c r="AA109" s="26"/>
    </row>
    <row r="110" spans="1:27" ht="22" customHeight="1">
      <c r="A110" s="26" t="s">
        <v>538</v>
      </c>
      <c r="B110" s="26" t="s">
        <v>551</v>
      </c>
      <c r="C110" s="27" t="s">
        <v>157</v>
      </c>
      <c r="D110" s="27" t="s">
        <v>247</v>
      </c>
      <c r="E110" s="27" t="s">
        <v>399</v>
      </c>
      <c r="F110" s="45" t="str">
        <f t="shared" si="3"/>
        <v>範疇1固定 (E)CH4GG0703</v>
      </c>
      <c r="G110" s="27" t="s">
        <v>400</v>
      </c>
      <c r="H110" s="29" t="s">
        <v>230</v>
      </c>
      <c r="I110" s="29">
        <v>1</v>
      </c>
      <c r="J110" s="29" t="s">
        <v>164</v>
      </c>
      <c r="K110" s="26"/>
      <c r="L110" s="26"/>
      <c r="M110" s="26"/>
      <c r="N110" s="30">
        <v>0.7</v>
      </c>
      <c r="O110" s="31">
        <v>2</v>
      </c>
      <c r="P110" s="32">
        <f>I110*4186.8*10^(-9)*10^(-3)</f>
        <v>4.1868000000000005E-9</v>
      </c>
      <c r="Q110" s="32" t="s">
        <v>141</v>
      </c>
      <c r="R110" s="27">
        <v>6800</v>
      </c>
      <c r="S110" s="27" t="s">
        <v>183</v>
      </c>
      <c r="T110" s="27" t="s">
        <v>545</v>
      </c>
      <c r="U110" s="47">
        <f t="shared" si="2"/>
        <v>2.8470240000000003E-5</v>
      </c>
      <c r="V110" s="48" t="s">
        <v>180</v>
      </c>
      <c r="W110" s="49">
        <v>0.7</v>
      </c>
      <c r="X110" s="50">
        <v>2</v>
      </c>
      <c r="Y110" s="60" t="s">
        <v>636</v>
      </c>
      <c r="Z110" s="60" t="s">
        <v>544</v>
      </c>
      <c r="AA110" s="26"/>
    </row>
    <row r="111" spans="1:27" ht="22" customHeight="1">
      <c r="A111" s="26" t="s">
        <v>538</v>
      </c>
      <c r="B111" s="26" t="s">
        <v>551</v>
      </c>
      <c r="C111" s="27" t="s">
        <v>169</v>
      </c>
      <c r="D111" s="27" t="s">
        <v>247</v>
      </c>
      <c r="E111" s="27" t="s">
        <v>399</v>
      </c>
      <c r="F111" s="45" t="str">
        <f t="shared" si="3"/>
        <v>範疇1固定 (E)CO2GG0703</v>
      </c>
      <c r="G111" s="27" t="s">
        <v>400</v>
      </c>
      <c r="H111" s="29" t="s">
        <v>230</v>
      </c>
      <c r="I111" s="40">
        <v>25.8</v>
      </c>
      <c r="J111" s="34" t="s">
        <v>162</v>
      </c>
      <c r="K111" s="34">
        <v>1</v>
      </c>
      <c r="L111" s="35">
        <v>94600</v>
      </c>
      <c r="M111" s="34" t="s">
        <v>188</v>
      </c>
      <c r="N111" s="30">
        <v>7.7167019027484143E-2</v>
      </c>
      <c r="O111" s="31">
        <v>6.765327695560254E-2</v>
      </c>
      <c r="P111" s="32">
        <f>L111*(4186.8*10^(-9)*10^(-3))</f>
        <v>3.9607128000000003E-4</v>
      </c>
      <c r="Q111" s="32" t="s">
        <v>248</v>
      </c>
      <c r="R111" s="27">
        <v>6800</v>
      </c>
      <c r="S111" s="27" t="s">
        <v>183</v>
      </c>
      <c r="T111" s="27" t="s">
        <v>642</v>
      </c>
      <c r="U111" s="47">
        <f t="shared" si="2"/>
        <v>2.6932847040000003</v>
      </c>
      <c r="V111" s="48" t="s">
        <v>231</v>
      </c>
      <c r="W111" s="49">
        <v>7.7167019027484143E-2</v>
      </c>
      <c r="X111" s="50">
        <v>6.765327695560254E-2</v>
      </c>
      <c r="Y111" s="60" t="s">
        <v>543</v>
      </c>
      <c r="Z111" s="60" t="s">
        <v>542</v>
      </c>
      <c r="AA111" s="26"/>
    </row>
    <row r="112" spans="1:27" ht="22" customHeight="1">
      <c r="A112" s="26" t="s">
        <v>538</v>
      </c>
      <c r="B112" s="26" t="s">
        <v>637</v>
      </c>
      <c r="C112" s="27" t="s">
        <v>155</v>
      </c>
      <c r="D112" s="27" t="s">
        <v>247</v>
      </c>
      <c r="E112" s="27" t="s">
        <v>399</v>
      </c>
      <c r="F112" s="45" t="str">
        <f t="shared" si="3"/>
        <v>範疇1固定 (E)N2OGG0703</v>
      </c>
      <c r="G112" s="27" t="s">
        <v>400</v>
      </c>
      <c r="H112" s="29" t="s">
        <v>229</v>
      </c>
      <c r="I112" s="40">
        <v>1.5</v>
      </c>
      <c r="J112" s="36" t="s">
        <v>156</v>
      </c>
      <c r="K112" s="26"/>
      <c r="L112" s="26"/>
      <c r="M112" s="26"/>
      <c r="N112" s="30">
        <v>0.66666666666666663</v>
      </c>
      <c r="O112" s="31">
        <v>2.3333333333333335</v>
      </c>
      <c r="P112" s="32">
        <f>I112*4186.8*10^(-9)*10^(-3)</f>
        <v>6.2802000000000015E-9</v>
      </c>
      <c r="Q112" s="32" t="s">
        <v>148</v>
      </c>
      <c r="R112" s="27">
        <v>6800</v>
      </c>
      <c r="S112" s="27" t="s">
        <v>185</v>
      </c>
      <c r="T112" s="27" t="s">
        <v>549</v>
      </c>
      <c r="U112" s="47">
        <f t="shared" si="2"/>
        <v>4.270536000000001E-5</v>
      </c>
      <c r="V112" s="48" t="s">
        <v>186</v>
      </c>
      <c r="W112" s="49">
        <v>0.66666666666666663</v>
      </c>
      <c r="X112" s="50">
        <v>2.3333333333333335</v>
      </c>
      <c r="Y112" s="60" t="s">
        <v>643</v>
      </c>
      <c r="Z112" s="60" t="s">
        <v>544</v>
      </c>
      <c r="AA112" s="26"/>
    </row>
    <row r="113" spans="1:27" ht="22" customHeight="1">
      <c r="A113" s="26" t="s">
        <v>538</v>
      </c>
      <c r="B113" s="26" t="s">
        <v>539</v>
      </c>
      <c r="C113" s="27" t="s">
        <v>157</v>
      </c>
      <c r="D113" s="27" t="s">
        <v>251</v>
      </c>
      <c r="E113" s="27" t="s">
        <v>401</v>
      </c>
      <c r="F113" s="45" t="str">
        <f t="shared" si="3"/>
        <v>範疇1固定 (E)CH4GG0704</v>
      </c>
      <c r="G113" s="27" t="s">
        <v>402</v>
      </c>
      <c r="H113" s="29" t="s">
        <v>249</v>
      </c>
      <c r="I113" s="29">
        <v>1</v>
      </c>
      <c r="J113" s="29" t="s">
        <v>466</v>
      </c>
      <c r="K113" s="26"/>
      <c r="L113" s="26"/>
      <c r="M113" s="26"/>
      <c r="N113" s="30">
        <v>0.7</v>
      </c>
      <c r="O113" s="31">
        <v>2</v>
      </c>
      <c r="P113" s="32">
        <f>I113*4186.8*10^(-9)*10^(-3)</f>
        <v>4.1868000000000005E-9</v>
      </c>
      <c r="Q113" s="32" t="s">
        <v>141</v>
      </c>
      <c r="R113" s="39">
        <v>5890</v>
      </c>
      <c r="S113" s="27" t="s">
        <v>185</v>
      </c>
      <c r="T113" s="27" t="s">
        <v>549</v>
      </c>
      <c r="U113" s="47">
        <f t="shared" si="2"/>
        <v>2.4660252000000004E-5</v>
      </c>
      <c r="V113" s="48" t="s">
        <v>180</v>
      </c>
      <c r="W113" s="49">
        <v>0.7</v>
      </c>
      <c r="X113" s="50">
        <v>2</v>
      </c>
      <c r="Y113" s="60" t="s">
        <v>543</v>
      </c>
      <c r="Z113" s="60" t="s">
        <v>542</v>
      </c>
      <c r="AA113" s="41"/>
    </row>
    <row r="114" spans="1:27" ht="22" customHeight="1">
      <c r="A114" s="26" t="s">
        <v>538</v>
      </c>
      <c r="B114" s="26" t="s">
        <v>644</v>
      </c>
      <c r="C114" s="27" t="s">
        <v>165</v>
      </c>
      <c r="D114" s="27" t="s">
        <v>251</v>
      </c>
      <c r="E114" s="27" t="s">
        <v>401</v>
      </c>
      <c r="F114" s="45" t="str">
        <f t="shared" si="3"/>
        <v>範疇1固定 (E)CO2GG0704</v>
      </c>
      <c r="G114" s="27" t="s">
        <v>402</v>
      </c>
      <c r="H114" s="29" t="s">
        <v>230</v>
      </c>
      <c r="I114" s="40">
        <v>25.8</v>
      </c>
      <c r="J114" s="34" t="s">
        <v>162</v>
      </c>
      <c r="K114" s="34">
        <v>1</v>
      </c>
      <c r="L114" s="35">
        <v>94600</v>
      </c>
      <c r="M114" s="34" t="s">
        <v>258</v>
      </c>
      <c r="N114" s="30">
        <v>7.7167019027484143E-2</v>
      </c>
      <c r="O114" s="31">
        <v>6.765327695560254E-2</v>
      </c>
      <c r="P114" s="32">
        <f>L114*(4186.8*10^(-9)*10^(-3))</f>
        <v>3.9607128000000003E-4</v>
      </c>
      <c r="Q114" s="32" t="s">
        <v>248</v>
      </c>
      <c r="R114" s="39">
        <v>5890</v>
      </c>
      <c r="S114" s="27" t="s">
        <v>183</v>
      </c>
      <c r="T114" s="27" t="s">
        <v>645</v>
      </c>
      <c r="U114" s="47">
        <f t="shared" si="2"/>
        <v>2.3328598392000002</v>
      </c>
      <c r="V114" s="48" t="s">
        <v>265</v>
      </c>
      <c r="W114" s="49">
        <v>7.7167019027484143E-2</v>
      </c>
      <c r="X114" s="50">
        <v>6.765327695560254E-2</v>
      </c>
      <c r="Y114" s="60" t="s">
        <v>543</v>
      </c>
      <c r="Z114" s="60" t="s">
        <v>646</v>
      </c>
      <c r="AA114" s="41"/>
    </row>
    <row r="115" spans="1:27" ht="22" customHeight="1">
      <c r="A115" s="26" t="s">
        <v>538</v>
      </c>
      <c r="B115" s="26" t="s">
        <v>539</v>
      </c>
      <c r="C115" s="27" t="s">
        <v>155</v>
      </c>
      <c r="D115" s="27" t="s">
        <v>251</v>
      </c>
      <c r="E115" s="27" t="s">
        <v>401</v>
      </c>
      <c r="F115" s="45" t="str">
        <f t="shared" si="3"/>
        <v>範疇1固定 (E)N2OGG0704</v>
      </c>
      <c r="G115" s="27" t="s">
        <v>402</v>
      </c>
      <c r="H115" s="29" t="s">
        <v>252</v>
      </c>
      <c r="I115" s="40">
        <v>1.5</v>
      </c>
      <c r="J115" s="36" t="s">
        <v>270</v>
      </c>
      <c r="K115" s="26"/>
      <c r="L115" s="26"/>
      <c r="M115" s="26"/>
      <c r="N115" s="30">
        <v>0.66666666666666663</v>
      </c>
      <c r="O115" s="31">
        <v>2.3333333333333335</v>
      </c>
      <c r="P115" s="32">
        <f>I115*4186.8*10^(-9)*10^(-3)</f>
        <v>6.2802000000000015E-9</v>
      </c>
      <c r="Q115" s="32" t="s">
        <v>148</v>
      </c>
      <c r="R115" s="39">
        <v>5890</v>
      </c>
      <c r="S115" s="27" t="s">
        <v>236</v>
      </c>
      <c r="T115" s="27" t="s">
        <v>545</v>
      </c>
      <c r="U115" s="47">
        <f t="shared" si="2"/>
        <v>3.6990378000000011E-5</v>
      </c>
      <c r="V115" s="48" t="s">
        <v>186</v>
      </c>
      <c r="W115" s="49">
        <v>0.66666666666666663</v>
      </c>
      <c r="X115" s="50">
        <v>2.3333333333333335</v>
      </c>
      <c r="Y115" s="60" t="s">
        <v>541</v>
      </c>
      <c r="Z115" s="60" t="s">
        <v>640</v>
      </c>
      <c r="AA115" s="41"/>
    </row>
    <row r="116" spans="1:27" ht="22" customHeight="1">
      <c r="A116" s="26" t="s">
        <v>538</v>
      </c>
      <c r="B116" s="26" t="s">
        <v>551</v>
      </c>
      <c r="C116" s="27" t="s">
        <v>172</v>
      </c>
      <c r="D116" s="27" t="s">
        <v>253</v>
      </c>
      <c r="E116" s="27" t="s">
        <v>403</v>
      </c>
      <c r="F116" s="45" t="str">
        <f t="shared" si="3"/>
        <v>範疇1固定 (E)CH4GG1700</v>
      </c>
      <c r="G116" s="27" t="s">
        <v>204</v>
      </c>
      <c r="H116" s="26"/>
      <c r="I116" s="27" t="s">
        <v>647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38"/>
      <c r="V116" s="26"/>
      <c r="W116" s="26"/>
      <c r="X116" s="26"/>
      <c r="Y116" s="61"/>
      <c r="Z116" s="61"/>
      <c r="AA116" s="26"/>
    </row>
    <row r="117" spans="1:27" ht="22" customHeight="1">
      <c r="A117" s="26" t="s">
        <v>538</v>
      </c>
      <c r="B117" s="26" t="s">
        <v>551</v>
      </c>
      <c r="C117" s="27" t="s">
        <v>165</v>
      </c>
      <c r="D117" s="27" t="s">
        <v>253</v>
      </c>
      <c r="E117" s="27" t="s">
        <v>403</v>
      </c>
      <c r="F117" s="45" t="str">
        <f t="shared" si="3"/>
        <v>範疇1固定 (E)CO2GG1700</v>
      </c>
      <c r="G117" s="27" t="s">
        <v>204</v>
      </c>
      <c r="H117" s="26"/>
      <c r="I117" s="27" t="s">
        <v>647</v>
      </c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38"/>
      <c r="V117" s="26"/>
      <c r="W117" s="26"/>
      <c r="X117" s="26"/>
      <c r="Y117" s="61"/>
      <c r="Z117" s="61"/>
      <c r="AA117" s="26"/>
    </row>
    <row r="118" spans="1:27" ht="22" customHeight="1">
      <c r="A118" s="26" t="s">
        <v>538</v>
      </c>
      <c r="B118" s="26" t="s">
        <v>644</v>
      </c>
      <c r="C118" s="27" t="s">
        <v>398</v>
      </c>
      <c r="D118" s="27" t="s">
        <v>253</v>
      </c>
      <c r="E118" s="27" t="s">
        <v>403</v>
      </c>
      <c r="F118" s="45" t="str">
        <f t="shared" si="3"/>
        <v>範疇1固定 (E)N2OGG1700</v>
      </c>
      <c r="G118" s="27" t="s">
        <v>204</v>
      </c>
      <c r="H118" s="26"/>
      <c r="I118" s="27" t="s">
        <v>647</v>
      </c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38"/>
      <c r="V118" s="26"/>
      <c r="W118" s="26"/>
      <c r="X118" s="26"/>
      <c r="Y118" s="61"/>
      <c r="Z118" s="61"/>
      <c r="AA118" s="26"/>
    </row>
    <row r="119" spans="1:27" ht="22" customHeight="1">
      <c r="A119" s="26" t="s">
        <v>538</v>
      </c>
      <c r="B119" s="26" t="s">
        <v>539</v>
      </c>
      <c r="C119" s="27" t="s">
        <v>172</v>
      </c>
      <c r="D119" s="27" t="s">
        <v>254</v>
      </c>
      <c r="E119" s="27" t="s">
        <v>404</v>
      </c>
      <c r="F119" s="45" t="str">
        <f t="shared" si="3"/>
        <v>範疇1固定 (E)CH4GG1701</v>
      </c>
      <c r="G119" s="27" t="s">
        <v>406</v>
      </c>
      <c r="H119" s="29" t="s">
        <v>260</v>
      </c>
      <c r="I119" s="29">
        <v>3</v>
      </c>
      <c r="J119" s="29" t="s">
        <v>409</v>
      </c>
      <c r="K119" s="26"/>
      <c r="L119" s="26"/>
      <c r="M119" s="26"/>
      <c r="N119" s="30">
        <v>0.66666666666666663</v>
      </c>
      <c r="O119" s="31">
        <v>2.3333333333333335</v>
      </c>
      <c r="P119" s="32">
        <f>I119*4186.8*10^(-9)*10^(-3)</f>
        <v>1.2560400000000003E-8</v>
      </c>
      <c r="Q119" s="32" t="s">
        <v>141</v>
      </c>
      <c r="R119" s="27">
        <v>8598</v>
      </c>
      <c r="S119" s="27" t="s">
        <v>250</v>
      </c>
      <c r="T119" s="27" t="s">
        <v>648</v>
      </c>
      <c r="U119" s="47">
        <f t="shared" ref="U119:U127" si="4">P119*R119</f>
        <v>1.0799431920000003E-4</v>
      </c>
      <c r="V119" s="48" t="s">
        <v>180</v>
      </c>
      <c r="W119" s="49">
        <v>0.66666666666666663</v>
      </c>
      <c r="X119" s="50">
        <v>2.3333333333333335</v>
      </c>
      <c r="Y119" s="60" t="s">
        <v>542</v>
      </c>
      <c r="Z119" s="60" t="s">
        <v>640</v>
      </c>
      <c r="AA119" s="26"/>
    </row>
    <row r="120" spans="1:27" ht="22" customHeight="1">
      <c r="A120" s="26" t="s">
        <v>538</v>
      </c>
      <c r="B120" s="26" t="s">
        <v>539</v>
      </c>
      <c r="C120" s="27" t="s">
        <v>256</v>
      </c>
      <c r="D120" s="27" t="s">
        <v>254</v>
      </c>
      <c r="E120" s="27" t="s">
        <v>404</v>
      </c>
      <c r="F120" s="45" t="str">
        <f t="shared" si="3"/>
        <v>範疇1固定 (E)CO2GG1701</v>
      </c>
      <c r="G120" s="27" t="s">
        <v>406</v>
      </c>
      <c r="H120" s="29" t="s">
        <v>255</v>
      </c>
      <c r="I120" s="33">
        <v>20</v>
      </c>
      <c r="J120" s="34" t="s">
        <v>257</v>
      </c>
      <c r="K120" s="34">
        <v>1</v>
      </c>
      <c r="L120" s="35">
        <v>73300</v>
      </c>
      <c r="M120" s="34" t="s">
        <v>498</v>
      </c>
      <c r="N120" s="30">
        <v>7.5034106412005461E-2</v>
      </c>
      <c r="O120" s="31">
        <v>8.0491132332878579E-2</v>
      </c>
      <c r="P120" s="32">
        <f>L120*(4186.8*10^(-9)*10^(-3))</f>
        <v>3.0689244000000005E-4</v>
      </c>
      <c r="Q120" s="32" t="s">
        <v>187</v>
      </c>
      <c r="R120" s="27">
        <v>9106</v>
      </c>
      <c r="S120" s="27" t="s">
        <v>185</v>
      </c>
      <c r="T120" s="27" t="s">
        <v>591</v>
      </c>
      <c r="U120" s="47">
        <f t="shared" si="4"/>
        <v>2.7945625586400005</v>
      </c>
      <c r="V120" s="48" t="s">
        <v>265</v>
      </c>
      <c r="W120" s="49">
        <v>7.5034106412005461E-2</v>
      </c>
      <c r="X120" s="50">
        <v>8.0491132332878579E-2</v>
      </c>
      <c r="Y120" s="60" t="s">
        <v>640</v>
      </c>
      <c r="Z120" s="60" t="s">
        <v>640</v>
      </c>
      <c r="AA120" s="26"/>
    </row>
    <row r="121" spans="1:27" ht="22" customHeight="1">
      <c r="A121" s="26" t="s">
        <v>538</v>
      </c>
      <c r="B121" s="26" t="s">
        <v>637</v>
      </c>
      <c r="C121" s="27" t="s">
        <v>304</v>
      </c>
      <c r="D121" s="27" t="s">
        <v>254</v>
      </c>
      <c r="E121" s="27" t="s">
        <v>404</v>
      </c>
      <c r="F121" s="45" t="str">
        <f t="shared" si="3"/>
        <v>範疇1固定 (E)N2OGG1701</v>
      </c>
      <c r="G121" s="27" t="s">
        <v>405</v>
      </c>
      <c r="H121" s="29" t="s">
        <v>255</v>
      </c>
      <c r="I121" s="33">
        <v>0.6</v>
      </c>
      <c r="J121" s="36" t="s">
        <v>156</v>
      </c>
      <c r="K121" s="26"/>
      <c r="L121" s="26"/>
      <c r="M121" s="26"/>
      <c r="N121" s="30">
        <v>0.66666666666666663</v>
      </c>
      <c r="O121" s="31">
        <v>2.3333333333333335</v>
      </c>
      <c r="P121" s="32">
        <f>I121*4186.8*10^(-9)*10^(-3)</f>
        <v>2.5120799999999999E-9</v>
      </c>
      <c r="Q121" s="32" t="s">
        <v>148</v>
      </c>
      <c r="R121" s="27">
        <v>8598</v>
      </c>
      <c r="S121" s="27" t="s">
        <v>185</v>
      </c>
      <c r="T121" s="27" t="s">
        <v>629</v>
      </c>
      <c r="U121" s="47">
        <f t="shared" si="4"/>
        <v>2.1598863839999998E-5</v>
      </c>
      <c r="V121" s="48" t="s">
        <v>186</v>
      </c>
      <c r="W121" s="49">
        <v>0.66666666666666663</v>
      </c>
      <c r="X121" s="50">
        <v>2.3333333333333335</v>
      </c>
      <c r="Y121" s="60" t="s">
        <v>542</v>
      </c>
      <c r="Z121" s="60" t="s">
        <v>544</v>
      </c>
      <c r="AA121" s="26"/>
    </row>
    <row r="122" spans="1:27" ht="22" customHeight="1">
      <c r="A122" s="26" t="s">
        <v>538</v>
      </c>
      <c r="B122" s="26" t="s">
        <v>644</v>
      </c>
      <c r="C122" s="27" t="s">
        <v>261</v>
      </c>
      <c r="D122" s="27" t="s">
        <v>262</v>
      </c>
      <c r="E122" s="27" t="s">
        <v>407</v>
      </c>
      <c r="F122" s="45" t="str">
        <f t="shared" si="3"/>
        <v>範疇1固定 (E)CH4GG1702</v>
      </c>
      <c r="G122" s="27" t="s">
        <v>500</v>
      </c>
      <c r="H122" s="29" t="s">
        <v>266</v>
      </c>
      <c r="I122" s="29">
        <v>3</v>
      </c>
      <c r="J122" s="29" t="s">
        <v>168</v>
      </c>
      <c r="K122" s="26"/>
      <c r="L122" s="26"/>
      <c r="M122" s="26"/>
      <c r="N122" s="30">
        <v>0.66666666666666663</v>
      </c>
      <c r="O122" s="31">
        <v>2.3333333333333335</v>
      </c>
      <c r="P122" s="32">
        <f>I122*4186.8*10^(-9)*10^(-3)</f>
        <v>1.2560400000000003E-8</v>
      </c>
      <c r="Q122" s="32" t="s">
        <v>141</v>
      </c>
      <c r="R122" s="27">
        <v>6573</v>
      </c>
      <c r="S122" s="27" t="s">
        <v>183</v>
      </c>
      <c r="T122" s="27" t="s">
        <v>591</v>
      </c>
      <c r="U122" s="47">
        <f t="shared" si="4"/>
        <v>8.2559509200000016E-5</v>
      </c>
      <c r="V122" s="48" t="s">
        <v>180</v>
      </c>
      <c r="W122" s="49">
        <v>0.66666666666666663</v>
      </c>
      <c r="X122" s="50">
        <v>2.3333333333333335</v>
      </c>
      <c r="Y122" s="60" t="s">
        <v>640</v>
      </c>
      <c r="Z122" s="60" t="s">
        <v>544</v>
      </c>
      <c r="AA122" s="26"/>
    </row>
    <row r="123" spans="1:27" ht="22" customHeight="1">
      <c r="A123" s="26" t="s">
        <v>538</v>
      </c>
      <c r="B123" s="26" t="s">
        <v>644</v>
      </c>
      <c r="C123" s="27" t="s">
        <v>243</v>
      </c>
      <c r="D123" s="27" t="s">
        <v>262</v>
      </c>
      <c r="E123" s="27" t="s">
        <v>407</v>
      </c>
      <c r="F123" s="45" t="str">
        <f t="shared" si="3"/>
        <v>範疇1固定 (E)CO2GG1702</v>
      </c>
      <c r="G123" s="27" t="s">
        <v>408</v>
      </c>
      <c r="H123" s="29" t="s">
        <v>263</v>
      </c>
      <c r="I123" s="33">
        <v>21</v>
      </c>
      <c r="J123" s="34" t="s">
        <v>499</v>
      </c>
      <c r="K123" s="34">
        <v>1</v>
      </c>
      <c r="L123" s="35">
        <v>77000</v>
      </c>
      <c r="M123" s="34" t="s">
        <v>188</v>
      </c>
      <c r="N123" s="30">
        <v>0.1</v>
      </c>
      <c r="O123" s="31">
        <v>0.10909090909090909</v>
      </c>
      <c r="P123" s="32">
        <f>L123*(4186.8*10^(-9)*10^(-3))</f>
        <v>3.2238360000000002E-4</v>
      </c>
      <c r="Q123" s="32" t="s">
        <v>176</v>
      </c>
      <c r="R123" s="27">
        <v>6573</v>
      </c>
      <c r="S123" s="27" t="s">
        <v>236</v>
      </c>
      <c r="T123" s="27" t="s">
        <v>591</v>
      </c>
      <c r="U123" s="47">
        <f t="shared" si="4"/>
        <v>2.1190274028</v>
      </c>
      <c r="V123" s="48" t="s">
        <v>234</v>
      </c>
      <c r="W123" s="49">
        <v>0.1</v>
      </c>
      <c r="X123" s="50">
        <v>0.10909090909090909</v>
      </c>
      <c r="Y123" s="60" t="s">
        <v>544</v>
      </c>
      <c r="Z123" s="60" t="s">
        <v>646</v>
      </c>
      <c r="AA123" s="26"/>
    </row>
    <row r="124" spans="1:27" ht="22" customHeight="1">
      <c r="A124" s="26" t="s">
        <v>538</v>
      </c>
      <c r="B124" s="26" t="s">
        <v>551</v>
      </c>
      <c r="C124" s="27" t="s">
        <v>159</v>
      </c>
      <c r="D124" s="27" t="s">
        <v>262</v>
      </c>
      <c r="E124" s="27" t="s">
        <v>407</v>
      </c>
      <c r="F124" s="45" t="str">
        <f t="shared" si="3"/>
        <v>範疇1固定 (E)N2OGG1702</v>
      </c>
      <c r="G124" s="27" t="s">
        <v>408</v>
      </c>
      <c r="H124" s="29" t="s">
        <v>263</v>
      </c>
      <c r="I124" s="33">
        <v>0.6</v>
      </c>
      <c r="J124" s="36" t="s">
        <v>156</v>
      </c>
      <c r="K124" s="26"/>
      <c r="L124" s="26"/>
      <c r="M124" s="26"/>
      <c r="N124" s="30">
        <v>0.66666666666666663</v>
      </c>
      <c r="O124" s="31">
        <v>2.3333333333333335</v>
      </c>
      <c r="P124" s="32">
        <f>I124*4186.8*10^(-9)*10^(-3)</f>
        <v>2.5120799999999999E-9</v>
      </c>
      <c r="Q124" s="32" t="s">
        <v>148</v>
      </c>
      <c r="R124" s="27">
        <v>6573</v>
      </c>
      <c r="S124" s="27" t="s">
        <v>250</v>
      </c>
      <c r="T124" s="27" t="s">
        <v>629</v>
      </c>
      <c r="U124" s="47">
        <f t="shared" si="4"/>
        <v>1.6511901839999998E-5</v>
      </c>
      <c r="V124" s="48" t="s">
        <v>186</v>
      </c>
      <c r="W124" s="49">
        <v>0.66666666666666663</v>
      </c>
      <c r="X124" s="50">
        <v>2.3333333333333335</v>
      </c>
      <c r="Y124" s="60" t="s">
        <v>544</v>
      </c>
      <c r="Z124" s="60" t="s">
        <v>640</v>
      </c>
      <c r="AA124" s="26"/>
    </row>
    <row r="125" spans="1:27" ht="22" customHeight="1">
      <c r="A125" s="26" t="s">
        <v>538</v>
      </c>
      <c r="B125" s="26" t="s">
        <v>551</v>
      </c>
      <c r="C125" s="27" t="s">
        <v>172</v>
      </c>
      <c r="D125" s="27" t="s">
        <v>268</v>
      </c>
      <c r="E125" s="27" t="s">
        <v>411</v>
      </c>
      <c r="F125" s="45" t="str">
        <f t="shared" si="3"/>
        <v>範疇1固定 (E)CH4GG1799</v>
      </c>
      <c r="G125" s="27" t="s">
        <v>649</v>
      </c>
      <c r="H125" s="29" t="s">
        <v>269</v>
      </c>
      <c r="I125" s="29">
        <v>3</v>
      </c>
      <c r="J125" s="29" t="s">
        <v>168</v>
      </c>
      <c r="K125" s="26"/>
      <c r="L125" s="26"/>
      <c r="M125" s="26"/>
      <c r="N125" s="30">
        <v>0.66666666666666663</v>
      </c>
      <c r="O125" s="31">
        <v>2.3333333333333335</v>
      </c>
      <c r="P125" s="32">
        <f>I125*4186.8*10^(-9)*10^(-3)</f>
        <v>1.2560400000000003E-8</v>
      </c>
      <c r="Q125" s="32" t="s">
        <v>141</v>
      </c>
      <c r="R125" s="27">
        <v>9000</v>
      </c>
      <c r="S125" s="27" t="s">
        <v>292</v>
      </c>
      <c r="T125" s="27" t="s">
        <v>611</v>
      </c>
      <c r="U125" s="47">
        <f t="shared" si="4"/>
        <v>1.1304360000000002E-4</v>
      </c>
      <c r="V125" s="48" t="s">
        <v>143</v>
      </c>
      <c r="W125" s="49">
        <v>0.66666666666666663</v>
      </c>
      <c r="X125" s="50">
        <v>2.3333333333333335</v>
      </c>
      <c r="Y125" s="60" t="s">
        <v>543</v>
      </c>
      <c r="Z125" s="60" t="s">
        <v>542</v>
      </c>
      <c r="AA125" s="26"/>
    </row>
    <row r="126" spans="1:27" ht="22" customHeight="1">
      <c r="A126" s="26" t="s">
        <v>538</v>
      </c>
      <c r="B126" s="26" t="s">
        <v>539</v>
      </c>
      <c r="C126" s="27" t="s">
        <v>165</v>
      </c>
      <c r="D126" s="27" t="s">
        <v>268</v>
      </c>
      <c r="E126" s="27" t="s">
        <v>411</v>
      </c>
      <c r="F126" s="45" t="str">
        <f t="shared" si="3"/>
        <v>範疇1固定 (E)CO2GG1799</v>
      </c>
      <c r="G126" s="27" t="s">
        <v>412</v>
      </c>
      <c r="H126" s="29" t="s">
        <v>269</v>
      </c>
      <c r="I126" s="33">
        <v>20</v>
      </c>
      <c r="J126" s="34" t="s">
        <v>162</v>
      </c>
      <c r="K126" s="34">
        <v>1</v>
      </c>
      <c r="L126" s="35">
        <v>73300</v>
      </c>
      <c r="M126" s="34" t="s">
        <v>188</v>
      </c>
      <c r="N126" s="30">
        <v>1.5006821282401092E-2</v>
      </c>
      <c r="O126" s="31">
        <v>1.5006821282401092E-2</v>
      </c>
      <c r="P126" s="32">
        <f>L126*(4186.8*10^(-9)*10^(-3))</f>
        <v>3.0689244000000005E-4</v>
      </c>
      <c r="Q126" s="32" t="s">
        <v>248</v>
      </c>
      <c r="R126" s="27">
        <v>9000</v>
      </c>
      <c r="S126" s="27" t="s">
        <v>145</v>
      </c>
      <c r="T126" s="27" t="s">
        <v>549</v>
      </c>
      <c r="U126" s="47">
        <f t="shared" si="4"/>
        <v>2.7620319600000003</v>
      </c>
      <c r="V126" s="48" t="s">
        <v>146</v>
      </c>
      <c r="W126" s="49">
        <v>1.5006821282401092E-2</v>
      </c>
      <c r="X126" s="50">
        <v>1.5006821282401092E-2</v>
      </c>
      <c r="Y126" s="60" t="s">
        <v>543</v>
      </c>
      <c r="Z126" s="60" t="s">
        <v>569</v>
      </c>
      <c r="AA126" s="26"/>
    </row>
    <row r="127" spans="1:27" ht="22" customHeight="1">
      <c r="A127" s="26" t="s">
        <v>538</v>
      </c>
      <c r="B127" s="26" t="s">
        <v>539</v>
      </c>
      <c r="C127" s="27" t="s">
        <v>159</v>
      </c>
      <c r="D127" s="27" t="s">
        <v>268</v>
      </c>
      <c r="E127" s="27" t="s">
        <v>411</v>
      </c>
      <c r="F127" s="45" t="str">
        <f t="shared" si="3"/>
        <v>範疇1固定 (E)N2OGG1799</v>
      </c>
      <c r="G127" s="27" t="s">
        <v>650</v>
      </c>
      <c r="H127" s="29" t="s">
        <v>501</v>
      </c>
      <c r="I127" s="33">
        <v>0.6</v>
      </c>
      <c r="J127" s="36" t="s">
        <v>163</v>
      </c>
      <c r="K127" s="26"/>
      <c r="L127" s="26"/>
      <c r="M127" s="26"/>
      <c r="N127" s="30">
        <v>0.66666666666666663</v>
      </c>
      <c r="O127" s="31">
        <v>2.3333333333333335</v>
      </c>
      <c r="P127" s="32">
        <f>I127*4186.8*10^(-9)*10^(-3)</f>
        <v>2.5120799999999999E-9</v>
      </c>
      <c r="Q127" s="32" t="s">
        <v>148</v>
      </c>
      <c r="R127" s="27">
        <v>9000</v>
      </c>
      <c r="S127" s="27" t="s">
        <v>145</v>
      </c>
      <c r="T127" s="27" t="s">
        <v>545</v>
      </c>
      <c r="U127" s="47">
        <f t="shared" si="4"/>
        <v>2.2608719999999997E-5</v>
      </c>
      <c r="V127" s="48" t="s">
        <v>149</v>
      </c>
      <c r="W127" s="49">
        <v>0.66666666666666663</v>
      </c>
      <c r="X127" s="50">
        <v>2.3333333333333335</v>
      </c>
      <c r="Y127" s="60" t="s">
        <v>543</v>
      </c>
      <c r="Z127" s="60" t="s">
        <v>544</v>
      </c>
      <c r="AA127" s="26"/>
    </row>
    <row r="128" spans="1:27" ht="22" customHeight="1">
      <c r="A128" s="26" t="s">
        <v>538</v>
      </c>
      <c r="B128" s="26" t="s">
        <v>551</v>
      </c>
      <c r="C128" s="27" t="s">
        <v>172</v>
      </c>
      <c r="D128" s="27" t="s">
        <v>271</v>
      </c>
      <c r="E128" s="27" t="s">
        <v>414</v>
      </c>
      <c r="F128" s="45" t="str">
        <f t="shared" si="3"/>
        <v>範疇1固定 (E)CH4GG3801</v>
      </c>
      <c r="G128" s="27" t="s">
        <v>416</v>
      </c>
      <c r="H128" s="29" t="s">
        <v>272</v>
      </c>
      <c r="I128" s="29">
        <v>30</v>
      </c>
      <c r="J128" s="29" t="s">
        <v>164</v>
      </c>
      <c r="K128" s="26"/>
      <c r="L128" s="26"/>
      <c r="M128" s="26"/>
      <c r="N128" s="30">
        <v>0.66666666666666663</v>
      </c>
      <c r="O128" s="31">
        <v>2.3333333333333335</v>
      </c>
      <c r="P128" s="32">
        <f>I128*4186.8*10^(-9)*10^(-3)</f>
        <v>1.2560399999999999E-7</v>
      </c>
      <c r="Q128" s="32" t="s">
        <v>141</v>
      </c>
      <c r="R128" s="42">
        <v>1865.25</v>
      </c>
      <c r="S128" s="27" t="s">
        <v>415</v>
      </c>
      <c r="T128" s="27" t="s">
        <v>651</v>
      </c>
      <c r="U128" s="59">
        <v>2.4766219907999999E-4</v>
      </c>
      <c r="V128" s="48" t="s">
        <v>180</v>
      </c>
      <c r="W128" s="49">
        <v>0.66666666666666663</v>
      </c>
      <c r="X128" s="50">
        <v>2.3333333333333335</v>
      </c>
      <c r="Y128" s="60" t="s">
        <v>652</v>
      </c>
      <c r="Z128" s="60" t="s">
        <v>542</v>
      </c>
      <c r="AA128" s="26"/>
    </row>
    <row r="129" spans="1:27" ht="22" customHeight="1">
      <c r="A129" s="26" t="s">
        <v>538</v>
      </c>
      <c r="B129" s="26" t="s">
        <v>539</v>
      </c>
      <c r="C129" s="27" t="s">
        <v>169</v>
      </c>
      <c r="D129" s="27" t="s">
        <v>271</v>
      </c>
      <c r="E129" s="27" t="s">
        <v>414</v>
      </c>
      <c r="F129" s="45" t="str">
        <f t="shared" si="3"/>
        <v>範疇1固定 (E)CO2GG3801</v>
      </c>
      <c r="G129" s="27" t="s">
        <v>417</v>
      </c>
      <c r="H129" s="29" t="s">
        <v>502</v>
      </c>
      <c r="I129" s="33">
        <v>25</v>
      </c>
      <c r="J129" s="34" t="s">
        <v>152</v>
      </c>
      <c r="K129" s="34">
        <v>1</v>
      </c>
      <c r="L129" s="35">
        <v>91700</v>
      </c>
      <c r="M129" s="34" t="s">
        <v>153</v>
      </c>
      <c r="N129" s="30">
        <v>0.20065430752453653</v>
      </c>
      <c r="O129" s="31">
        <v>0.31952017448200654</v>
      </c>
      <c r="P129" s="32">
        <f>L129*(4186.8*10^(-9)*10^(-3))</f>
        <v>3.8392956000000007E-4</v>
      </c>
      <c r="Q129" s="32" t="s">
        <v>154</v>
      </c>
      <c r="R129" s="42">
        <v>1865.25</v>
      </c>
      <c r="S129" s="27" t="s">
        <v>503</v>
      </c>
      <c r="T129" s="27" t="s">
        <v>651</v>
      </c>
      <c r="U129" s="59">
        <v>0.75702078852120014</v>
      </c>
      <c r="V129" s="48" t="s">
        <v>231</v>
      </c>
      <c r="W129" s="49">
        <v>0.20065430752453653</v>
      </c>
      <c r="X129" s="50">
        <v>0.31952017448200654</v>
      </c>
      <c r="Y129" s="60" t="s">
        <v>653</v>
      </c>
      <c r="Z129" s="60" t="s">
        <v>542</v>
      </c>
      <c r="AA129" s="26"/>
    </row>
    <row r="130" spans="1:27" ht="22" customHeight="1">
      <c r="A130" s="26" t="s">
        <v>538</v>
      </c>
      <c r="B130" s="26" t="s">
        <v>539</v>
      </c>
      <c r="C130" s="27" t="s">
        <v>155</v>
      </c>
      <c r="D130" s="27" t="s">
        <v>271</v>
      </c>
      <c r="E130" s="27" t="s">
        <v>414</v>
      </c>
      <c r="F130" s="45" t="str">
        <f t="shared" si="3"/>
        <v>範疇1固定 (E)N2OGG3801</v>
      </c>
      <c r="G130" s="27" t="s">
        <v>654</v>
      </c>
      <c r="H130" s="29" t="s">
        <v>502</v>
      </c>
      <c r="I130" s="33">
        <v>4</v>
      </c>
      <c r="J130" s="36" t="s">
        <v>241</v>
      </c>
      <c r="K130" s="26"/>
      <c r="L130" s="26"/>
      <c r="M130" s="26"/>
      <c r="N130" s="30">
        <v>0.625</v>
      </c>
      <c r="O130" s="31">
        <v>2.75</v>
      </c>
      <c r="P130" s="32">
        <f>I130*4186.8*10^(-9)*10^(-3)</f>
        <v>1.6747200000000002E-8</v>
      </c>
      <c r="Q130" s="32" t="s">
        <v>148</v>
      </c>
      <c r="R130" s="42">
        <v>1865.25</v>
      </c>
      <c r="S130" s="27" t="s">
        <v>504</v>
      </c>
      <c r="T130" s="27" t="s">
        <v>655</v>
      </c>
      <c r="U130" s="59">
        <v>3.3021626544000006E-5</v>
      </c>
      <c r="V130" s="48" t="s">
        <v>186</v>
      </c>
      <c r="W130" s="49">
        <v>0.625</v>
      </c>
      <c r="X130" s="50">
        <v>2.75</v>
      </c>
      <c r="Y130" s="60" t="s">
        <v>656</v>
      </c>
      <c r="Z130" s="60" t="s">
        <v>542</v>
      </c>
      <c r="AA130" s="26"/>
    </row>
    <row r="131" spans="1:27" ht="22" customHeight="1">
      <c r="A131" s="26" t="s">
        <v>538</v>
      </c>
      <c r="B131" s="26" t="s">
        <v>637</v>
      </c>
      <c r="C131" s="27" t="s">
        <v>212</v>
      </c>
      <c r="D131" s="27" t="s">
        <v>276</v>
      </c>
      <c r="E131" s="27" t="s">
        <v>418</v>
      </c>
      <c r="F131" s="45" t="str">
        <f t="shared" si="3"/>
        <v>範疇1固定 (E)CH4GG3869</v>
      </c>
      <c r="G131" s="27" t="s">
        <v>419</v>
      </c>
      <c r="H131" s="29" t="s">
        <v>279</v>
      </c>
      <c r="I131" s="29">
        <v>1</v>
      </c>
      <c r="J131" s="29" t="s">
        <v>168</v>
      </c>
      <c r="K131" s="26"/>
      <c r="L131" s="26"/>
      <c r="M131" s="26"/>
      <c r="N131" s="30">
        <v>0.7</v>
      </c>
      <c r="O131" s="31">
        <v>2</v>
      </c>
      <c r="P131" s="32">
        <f>I131*4186.8*10^(-9)*10^(-3)</f>
        <v>4.1868000000000005E-9</v>
      </c>
      <c r="Q131" s="32" t="s">
        <v>141</v>
      </c>
      <c r="R131" s="27" t="s">
        <v>204</v>
      </c>
      <c r="S131" s="27" t="s">
        <v>204</v>
      </c>
      <c r="T131" s="27" t="s">
        <v>204</v>
      </c>
      <c r="U131" s="51" t="s">
        <v>204</v>
      </c>
      <c r="V131" s="52" t="s">
        <v>277</v>
      </c>
      <c r="W131" s="52" t="s">
        <v>281</v>
      </c>
      <c r="X131" s="52" t="s">
        <v>277</v>
      </c>
      <c r="Y131" s="62"/>
      <c r="Z131" s="62"/>
      <c r="AA131" s="26"/>
    </row>
    <row r="132" spans="1:27" ht="22" customHeight="1">
      <c r="A132" s="26" t="s">
        <v>538</v>
      </c>
      <c r="B132" s="26" t="s">
        <v>644</v>
      </c>
      <c r="C132" s="27" t="s">
        <v>216</v>
      </c>
      <c r="D132" s="27" t="s">
        <v>276</v>
      </c>
      <c r="E132" s="27" t="s">
        <v>418</v>
      </c>
      <c r="F132" s="45" t="str">
        <f t="shared" si="3"/>
        <v>範疇1固定 (E)CO2GG3869</v>
      </c>
      <c r="G132" s="27" t="s">
        <v>419</v>
      </c>
      <c r="H132" s="29" t="s">
        <v>279</v>
      </c>
      <c r="I132" s="33">
        <v>14.9</v>
      </c>
      <c r="J132" s="34" t="s">
        <v>290</v>
      </c>
      <c r="K132" s="34">
        <v>1</v>
      </c>
      <c r="L132" s="35">
        <v>54600</v>
      </c>
      <c r="M132" s="34" t="s">
        <v>188</v>
      </c>
      <c r="N132" s="30">
        <v>0.15384615384615385</v>
      </c>
      <c r="O132" s="31">
        <v>0.2087912087912088</v>
      </c>
      <c r="P132" s="32">
        <f>L132*(4186.8*10^(-9)*10^(-3))</f>
        <v>2.2859928000000003E-4</v>
      </c>
      <c r="Q132" s="32" t="s">
        <v>291</v>
      </c>
      <c r="R132" s="27" t="s">
        <v>204</v>
      </c>
      <c r="S132" s="27" t="s">
        <v>204</v>
      </c>
      <c r="T132" s="27" t="s">
        <v>204</v>
      </c>
      <c r="U132" s="51" t="s">
        <v>277</v>
      </c>
      <c r="V132" s="52" t="s">
        <v>277</v>
      </c>
      <c r="W132" s="52" t="s">
        <v>278</v>
      </c>
      <c r="X132" s="52" t="s">
        <v>277</v>
      </c>
      <c r="Y132" s="62"/>
      <c r="Z132" s="62"/>
      <c r="AA132" s="26"/>
    </row>
    <row r="133" spans="1:27" ht="22" customHeight="1">
      <c r="A133" s="26" t="s">
        <v>538</v>
      </c>
      <c r="B133" s="26" t="s">
        <v>637</v>
      </c>
      <c r="C133" s="27" t="s">
        <v>159</v>
      </c>
      <c r="D133" s="27" t="s">
        <v>276</v>
      </c>
      <c r="E133" s="27" t="s">
        <v>418</v>
      </c>
      <c r="F133" s="45" t="str">
        <f t="shared" ref="F133:F175" si="5">A133&amp;B133&amp;C133&amp;D133</f>
        <v>範疇1固定 (E)N2OGG3869</v>
      </c>
      <c r="G133" s="27" t="s">
        <v>657</v>
      </c>
      <c r="H133" s="29" t="s">
        <v>279</v>
      </c>
      <c r="I133" s="33">
        <v>0.1</v>
      </c>
      <c r="J133" s="36" t="s">
        <v>156</v>
      </c>
      <c r="K133" s="26"/>
      <c r="L133" s="26"/>
      <c r="M133" s="26"/>
      <c r="N133" s="30">
        <v>0.7</v>
      </c>
      <c r="O133" s="31">
        <v>2</v>
      </c>
      <c r="P133" s="32">
        <f>I133*4186.8*10^(-9)*10^(-3)</f>
        <v>4.186800000000001E-10</v>
      </c>
      <c r="Q133" s="32" t="s">
        <v>148</v>
      </c>
      <c r="R133" s="27" t="s">
        <v>204</v>
      </c>
      <c r="S133" s="27" t="s">
        <v>204</v>
      </c>
      <c r="T133" s="27" t="s">
        <v>204</v>
      </c>
      <c r="U133" s="51" t="s">
        <v>277</v>
      </c>
      <c r="V133" s="52" t="s">
        <v>278</v>
      </c>
      <c r="W133" s="52" t="s">
        <v>277</v>
      </c>
      <c r="X133" s="52" t="s">
        <v>282</v>
      </c>
      <c r="Y133" s="62"/>
      <c r="Z133" s="62"/>
      <c r="AA133" s="26"/>
    </row>
    <row r="134" spans="1:27" ht="22" customHeight="1">
      <c r="A134" s="26" t="s">
        <v>538</v>
      </c>
      <c r="B134" s="26" t="s">
        <v>551</v>
      </c>
      <c r="C134" s="27" t="s">
        <v>172</v>
      </c>
      <c r="D134" s="27" t="s">
        <v>283</v>
      </c>
      <c r="E134" s="27" t="s">
        <v>420</v>
      </c>
      <c r="F134" s="45" t="str">
        <f t="shared" si="5"/>
        <v>範疇1固定 (E)CH4GG3879</v>
      </c>
      <c r="G134" s="27" t="s">
        <v>505</v>
      </c>
      <c r="H134" s="29" t="s">
        <v>506</v>
      </c>
      <c r="I134" s="29">
        <v>3</v>
      </c>
      <c r="J134" s="29" t="s">
        <v>211</v>
      </c>
      <c r="K134" s="26"/>
      <c r="L134" s="26"/>
      <c r="M134" s="26"/>
      <c r="N134" s="30">
        <v>0.66666666666666663</v>
      </c>
      <c r="O134" s="31">
        <v>2.3333333333333335</v>
      </c>
      <c r="P134" s="32">
        <f>I134*4186.8*10^(-9)*10^(-3)</f>
        <v>1.2560400000000003E-8</v>
      </c>
      <c r="Q134" s="32" t="s">
        <v>141</v>
      </c>
      <c r="R134" s="27" t="s">
        <v>204</v>
      </c>
      <c r="S134" s="27" t="s">
        <v>204</v>
      </c>
      <c r="T134" s="27" t="s">
        <v>204</v>
      </c>
      <c r="U134" s="51" t="s">
        <v>204</v>
      </c>
      <c r="V134" s="52" t="s">
        <v>277</v>
      </c>
      <c r="W134" s="52" t="s">
        <v>286</v>
      </c>
      <c r="X134" s="52" t="s">
        <v>277</v>
      </c>
      <c r="Y134" s="62"/>
      <c r="Z134" s="62"/>
      <c r="AA134" s="26"/>
    </row>
    <row r="135" spans="1:27" ht="22" customHeight="1">
      <c r="A135" s="26" t="s">
        <v>538</v>
      </c>
      <c r="B135" s="26" t="s">
        <v>551</v>
      </c>
      <c r="C135" s="27" t="s">
        <v>165</v>
      </c>
      <c r="D135" s="27" t="s">
        <v>283</v>
      </c>
      <c r="E135" s="27" t="s">
        <v>420</v>
      </c>
      <c r="F135" s="45" t="str">
        <f t="shared" si="5"/>
        <v>範疇1固定 (E)CO2GG3879</v>
      </c>
      <c r="G135" s="27" t="s">
        <v>505</v>
      </c>
      <c r="H135" s="29" t="s">
        <v>284</v>
      </c>
      <c r="I135" s="33">
        <v>21.7</v>
      </c>
      <c r="J135" s="34" t="s">
        <v>264</v>
      </c>
      <c r="K135" s="34">
        <v>1</v>
      </c>
      <c r="L135" s="35">
        <v>79600</v>
      </c>
      <c r="M135" s="34" t="s">
        <v>423</v>
      </c>
      <c r="N135" s="30">
        <v>0.157035175879397</v>
      </c>
      <c r="O135" s="31">
        <v>0.19723618090452261</v>
      </c>
      <c r="P135" s="32">
        <f>L135*(4186.8*10^(-9)*10^(-3))</f>
        <v>3.3326928000000004E-4</v>
      </c>
      <c r="Q135" s="32" t="s">
        <v>248</v>
      </c>
      <c r="R135" s="27" t="s">
        <v>204</v>
      </c>
      <c r="S135" s="27" t="s">
        <v>204</v>
      </c>
      <c r="T135" s="27" t="s">
        <v>204</v>
      </c>
      <c r="U135" s="51" t="s">
        <v>277</v>
      </c>
      <c r="V135" s="52" t="s">
        <v>278</v>
      </c>
      <c r="W135" s="52" t="s">
        <v>281</v>
      </c>
      <c r="X135" s="52" t="s">
        <v>277</v>
      </c>
      <c r="Y135" s="62"/>
      <c r="Z135" s="62"/>
      <c r="AA135" s="26"/>
    </row>
    <row r="136" spans="1:27" ht="22" customHeight="1">
      <c r="A136" s="26" t="s">
        <v>538</v>
      </c>
      <c r="B136" s="26" t="s">
        <v>637</v>
      </c>
      <c r="C136" s="27" t="s">
        <v>177</v>
      </c>
      <c r="D136" s="27" t="s">
        <v>283</v>
      </c>
      <c r="E136" s="27" t="s">
        <v>420</v>
      </c>
      <c r="F136" s="45" t="str">
        <f t="shared" si="5"/>
        <v>範疇1固定 (E)N2OGG3879</v>
      </c>
      <c r="G136" s="27" t="s">
        <v>505</v>
      </c>
      <c r="H136" s="29" t="s">
        <v>284</v>
      </c>
      <c r="I136" s="33">
        <v>0.6</v>
      </c>
      <c r="J136" s="36" t="s">
        <v>267</v>
      </c>
      <c r="K136" s="26"/>
      <c r="L136" s="26"/>
      <c r="M136" s="26"/>
      <c r="N136" s="30">
        <v>0.66666666666666663</v>
      </c>
      <c r="O136" s="31">
        <v>2.3333333333333335</v>
      </c>
      <c r="P136" s="32">
        <f>I136*4186.8*10^(-9)*10^(-3)</f>
        <v>2.5120799999999999E-9</v>
      </c>
      <c r="Q136" s="32" t="s">
        <v>148</v>
      </c>
      <c r="R136" s="27" t="s">
        <v>204</v>
      </c>
      <c r="S136" s="27" t="s">
        <v>204</v>
      </c>
      <c r="T136" s="27" t="s">
        <v>204</v>
      </c>
      <c r="U136" s="51" t="s">
        <v>277</v>
      </c>
      <c r="V136" s="52" t="s">
        <v>281</v>
      </c>
      <c r="W136" s="52" t="s">
        <v>280</v>
      </c>
      <c r="X136" s="52" t="s">
        <v>278</v>
      </c>
      <c r="Y136" s="62"/>
      <c r="Z136" s="62"/>
      <c r="AA136" s="26"/>
    </row>
    <row r="137" spans="1:27" ht="22" customHeight="1">
      <c r="A137" s="26" t="s">
        <v>538</v>
      </c>
      <c r="B137" s="26" t="s">
        <v>551</v>
      </c>
      <c r="C137" s="27" t="s">
        <v>157</v>
      </c>
      <c r="D137" s="27" t="s">
        <v>288</v>
      </c>
      <c r="E137" s="27" t="s">
        <v>421</v>
      </c>
      <c r="F137" s="45" t="str">
        <f t="shared" si="5"/>
        <v>範疇1固定 (E)CH4GG3889</v>
      </c>
      <c r="G137" s="27" t="s">
        <v>422</v>
      </c>
      <c r="H137" s="29" t="s">
        <v>289</v>
      </c>
      <c r="I137" s="29">
        <v>30</v>
      </c>
      <c r="J137" s="29" t="s">
        <v>168</v>
      </c>
      <c r="K137" s="26"/>
      <c r="L137" s="26"/>
      <c r="M137" s="26"/>
      <c r="N137" s="30">
        <v>-0.66666666666666663</v>
      </c>
      <c r="O137" s="31">
        <v>2.3333333333333335</v>
      </c>
      <c r="P137" s="32">
        <f>I137*4186.8*10^(-9)*10^(-3)</f>
        <v>1.2560399999999999E-7</v>
      </c>
      <c r="Q137" s="32" t="s">
        <v>141</v>
      </c>
      <c r="R137" s="27" t="s">
        <v>204</v>
      </c>
      <c r="S137" s="27" t="s">
        <v>204</v>
      </c>
      <c r="T137" s="27" t="s">
        <v>204</v>
      </c>
      <c r="U137" s="51" t="s">
        <v>204</v>
      </c>
      <c r="V137" s="52" t="s">
        <v>278</v>
      </c>
      <c r="W137" s="52" t="s">
        <v>286</v>
      </c>
      <c r="X137" s="52" t="s">
        <v>286</v>
      </c>
      <c r="Y137" s="62"/>
      <c r="Z137" s="62"/>
      <c r="AA137" s="26"/>
    </row>
    <row r="138" spans="1:27" ht="22" customHeight="1">
      <c r="A138" s="26" t="s">
        <v>538</v>
      </c>
      <c r="B138" s="26" t="s">
        <v>539</v>
      </c>
      <c r="C138" s="27" t="s">
        <v>165</v>
      </c>
      <c r="D138" s="27" t="s">
        <v>288</v>
      </c>
      <c r="E138" s="27" t="s">
        <v>421</v>
      </c>
      <c r="F138" s="45" t="str">
        <f t="shared" si="5"/>
        <v>範疇1固定 (E)CO2GG3889</v>
      </c>
      <c r="G138" s="27" t="s">
        <v>658</v>
      </c>
      <c r="H138" s="29" t="s">
        <v>289</v>
      </c>
      <c r="I138" s="33">
        <v>27.3</v>
      </c>
      <c r="J138" s="34" t="s">
        <v>152</v>
      </c>
      <c r="K138" s="34">
        <v>1</v>
      </c>
      <c r="L138" s="35">
        <v>100000</v>
      </c>
      <c r="M138" s="34" t="s">
        <v>188</v>
      </c>
      <c r="N138" s="30">
        <v>-0.153</v>
      </c>
      <c r="O138" s="31">
        <v>0.17</v>
      </c>
      <c r="P138" s="32">
        <f>L138*(4186.8*10^(-9)*10^(-3))</f>
        <v>4.1868000000000005E-4</v>
      </c>
      <c r="Q138" s="32" t="s">
        <v>187</v>
      </c>
      <c r="R138" s="27" t="s">
        <v>204</v>
      </c>
      <c r="S138" s="27" t="s">
        <v>204</v>
      </c>
      <c r="T138" s="27" t="s">
        <v>204</v>
      </c>
      <c r="U138" s="51" t="s">
        <v>280</v>
      </c>
      <c r="V138" s="52" t="s">
        <v>277</v>
      </c>
      <c r="W138" s="52" t="s">
        <v>286</v>
      </c>
      <c r="X138" s="52" t="s">
        <v>286</v>
      </c>
      <c r="Y138" s="62"/>
      <c r="Z138" s="62"/>
      <c r="AA138" s="26"/>
    </row>
    <row r="139" spans="1:27" ht="22" customHeight="1">
      <c r="A139" s="26" t="s">
        <v>538</v>
      </c>
      <c r="B139" s="26" t="s">
        <v>644</v>
      </c>
      <c r="C139" s="27" t="s">
        <v>155</v>
      </c>
      <c r="D139" s="27" t="s">
        <v>288</v>
      </c>
      <c r="E139" s="27" t="s">
        <v>421</v>
      </c>
      <c r="F139" s="45" t="str">
        <f t="shared" si="5"/>
        <v>範疇1固定 (E)N2OGG3889</v>
      </c>
      <c r="G139" s="27" t="s">
        <v>422</v>
      </c>
      <c r="H139" s="29" t="s">
        <v>289</v>
      </c>
      <c r="I139" s="33">
        <v>4</v>
      </c>
      <c r="J139" s="36" t="s">
        <v>285</v>
      </c>
      <c r="K139" s="26"/>
      <c r="L139" s="26"/>
      <c r="M139" s="26"/>
      <c r="N139" s="30">
        <v>0.625</v>
      </c>
      <c r="O139" s="31">
        <v>2.75</v>
      </c>
      <c r="P139" s="32">
        <f>I139*4186.8*10^(-9)*10^(-3)</f>
        <v>1.6747200000000002E-8</v>
      </c>
      <c r="Q139" s="32" t="s">
        <v>148</v>
      </c>
      <c r="R139" s="27" t="s">
        <v>204</v>
      </c>
      <c r="S139" s="27" t="s">
        <v>204</v>
      </c>
      <c r="T139" s="27" t="s">
        <v>204</v>
      </c>
      <c r="U139" s="51" t="s">
        <v>286</v>
      </c>
      <c r="V139" s="52" t="s">
        <v>286</v>
      </c>
      <c r="W139" s="52" t="s">
        <v>277</v>
      </c>
      <c r="X139" s="52" t="s">
        <v>277</v>
      </c>
      <c r="Y139" s="62"/>
      <c r="Z139" s="62"/>
      <c r="AA139" s="26"/>
    </row>
    <row r="140" spans="1:27" ht="22" customHeight="1">
      <c r="A140" s="26" t="s">
        <v>538</v>
      </c>
      <c r="B140" s="26" t="s">
        <v>659</v>
      </c>
      <c r="C140" s="27" t="s">
        <v>287</v>
      </c>
      <c r="D140" s="28">
        <v>170001</v>
      </c>
      <c r="E140" s="27" t="s">
        <v>340</v>
      </c>
      <c r="F140" s="45" t="str">
        <f t="shared" si="5"/>
        <v>範疇1移動 (T)CH4170001</v>
      </c>
      <c r="G140" s="27" t="s">
        <v>340</v>
      </c>
      <c r="H140" s="29" t="s">
        <v>190</v>
      </c>
      <c r="I140" s="29">
        <v>25</v>
      </c>
      <c r="J140" s="29" t="s">
        <v>168</v>
      </c>
      <c r="K140" s="26"/>
      <c r="L140" s="26"/>
      <c r="M140" s="26"/>
      <c r="N140" s="30">
        <v>0.69599999999999995</v>
      </c>
      <c r="O140" s="31">
        <v>2.44</v>
      </c>
      <c r="P140" s="32">
        <f>I140*4186.8*10^(-9)*10^(-3)</f>
        <v>1.0467000000000001E-7</v>
      </c>
      <c r="Q140" s="32" t="s">
        <v>141</v>
      </c>
      <c r="R140" s="27">
        <v>7800</v>
      </c>
      <c r="S140" s="27" t="s">
        <v>151</v>
      </c>
      <c r="T140" s="27" t="s">
        <v>545</v>
      </c>
      <c r="U140" s="47">
        <f t="shared" ref="U140:U175" si="6">P140*R140</f>
        <v>8.1642600000000009E-4</v>
      </c>
      <c r="V140" s="48" t="s">
        <v>143</v>
      </c>
      <c r="W140" s="49">
        <v>0.66666666666666663</v>
      </c>
      <c r="X140" s="50">
        <v>2.44</v>
      </c>
      <c r="Y140" s="60" t="s">
        <v>541</v>
      </c>
      <c r="Z140" s="60" t="s">
        <v>544</v>
      </c>
      <c r="AA140" s="26"/>
    </row>
    <row r="141" spans="1:27" ht="22" customHeight="1">
      <c r="A141" s="26" t="s">
        <v>538</v>
      </c>
      <c r="B141" s="26" t="s">
        <v>660</v>
      </c>
      <c r="C141" s="27" t="s">
        <v>169</v>
      </c>
      <c r="D141" s="28">
        <v>170001</v>
      </c>
      <c r="E141" s="27" t="s">
        <v>340</v>
      </c>
      <c r="F141" s="45" t="str">
        <f t="shared" si="5"/>
        <v>範疇1移動 (T)CO2170001</v>
      </c>
      <c r="G141" s="27" t="s">
        <v>316</v>
      </c>
      <c r="H141" s="29" t="s">
        <v>190</v>
      </c>
      <c r="I141" s="33">
        <v>18.899999999999999</v>
      </c>
      <c r="J141" s="34" t="s">
        <v>257</v>
      </c>
      <c r="K141" s="34">
        <v>1</v>
      </c>
      <c r="L141" s="35">
        <v>69300</v>
      </c>
      <c r="M141" s="34" t="s">
        <v>258</v>
      </c>
      <c r="N141" s="30">
        <v>2.5974025974025976E-2</v>
      </c>
      <c r="O141" s="31">
        <v>5.3391053391053392E-2</v>
      </c>
      <c r="P141" s="32">
        <f>L141*(4186.8*10^(-9)*10^(-3))</f>
        <v>2.9014524000000002E-4</v>
      </c>
      <c r="Q141" s="32" t="s">
        <v>154</v>
      </c>
      <c r="R141" s="27">
        <v>7800</v>
      </c>
      <c r="S141" s="27" t="s">
        <v>142</v>
      </c>
      <c r="T141" s="27" t="s">
        <v>549</v>
      </c>
      <c r="U141" s="47">
        <f t="shared" si="6"/>
        <v>2.2631328720000004</v>
      </c>
      <c r="V141" s="48" t="s">
        <v>146</v>
      </c>
      <c r="W141" s="49">
        <v>2.5974025974025976E-2</v>
      </c>
      <c r="X141" s="50">
        <v>5.3391053391053392E-2</v>
      </c>
      <c r="Y141" s="60" t="s">
        <v>543</v>
      </c>
      <c r="Z141" s="60" t="s">
        <v>542</v>
      </c>
      <c r="AA141" s="26"/>
    </row>
    <row r="142" spans="1:27" ht="22" customHeight="1">
      <c r="A142" s="26" t="s">
        <v>538</v>
      </c>
      <c r="B142" s="26" t="s">
        <v>660</v>
      </c>
      <c r="C142" s="27" t="s">
        <v>177</v>
      </c>
      <c r="D142" s="28">
        <v>170001</v>
      </c>
      <c r="E142" s="27" t="s">
        <v>316</v>
      </c>
      <c r="F142" s="45" t="str">
        <f t="shared" si="5"/>
        <v>範疇1移動 (T)N2O170001</v>
      </c>
      <c r="G142" s="27" t="s">
        <v>661</v>
      </c>
      <c r="H142" s="29" t="s">
        <v>139</v>
      </c>
      <c r="I142" s="43">
        <v>8</v>
      </c>
      <c r="J142" s="36" t="s">
        <v>285</v>
      </c>
      <c r="K142" s="26"/>
      <c r="L142" s="26"/>
      <c r="M142" s="26"/>
      <c r="N142" s="30">
        <v>0.66666666666666663</v>
      </c>
      <c r="O142" s="31">
        <v>2.3333333333333335</v>
      </c>
      <c r="P142" s="32">
        <f>I142*4186.8*10^(-9)*10^(-3)</f>
        <v>3.3494400000000004E-8</v>
      </c>
      <c r="Q142" s="32" t="s">
        <v>148</v>
      </c>
      <c r="R142" s="27">
        <v>7800</v>
      </c>
      <c r="S142" s="27" t="s">
        <v>242</v>
      </c>
      <c r="T142" s="27" t="s">
        <v>549</v>
      </c>
      <c r="U142" s="47">
        <f t="shared" si="6"/>
        <v>2.6125632000000004E-4</v>
      </c>
      <c r="V142" s="48" t="s">
        <v>149</v>
      </c>
      <c r="W142" s="49">
        <v>0.66666666666666663</v>
      </c>
      <c r="X142" s="50">
        <v>2.3333333333333335</v>
      </c>
      <c r="Y142" s="60" t="s">
        <v>636</v>
      </c>
      <c r="Z142" s="60" t="s">
        <v>544</v>
      </c>
      <c r="AA142" s="26"/>
    </row>
    <row r="143" spans="1:27" ht="22" customHeight="1">
      <c r="A143" s="26" t="s">
        <v>538</v>
      </c>
      <c r="B143" s="26" t="s">
        <v>660</v>
      </c>
      <c r="C143" s="27" t="s">
        <v>172</v>
      </c>
      <c r="D143" s="27">
        <v>170004</v>
      </c>
      <c r="E143" s="27" t="s">
        <v>425</v>
      </c>
      <c r="F143" s="45" t="str">
        <f t="shared" si="5"/>
        <v>範疇1移動 (T)CH4170004</v>
      </c>
      <c r="G143" s="27" t="s">
        <v>426</v>
      </c>
      <c r="H143" s="29" t="s">
        <v>293</v>
      </c>
      <c r="I143" s="29">
        <v>3</v>
      </c>
      <c r="J143" s="29" t="s">
        <v>168</v>
      </c>
      <c r="K143" s="26"/>
      <c r="L143" s="26"/>
      <c r="M143" s="26"/>
      <c r="N143" s="30">
        <v>0.66666666666666663</v>
      </c>
      <c r="O143" s="31">
        <v>2.3333333333333335</v>
      </c>
      <c r="P143" s="32">
        <f>I143*4186.8*10^(-9)*10^(-3)</f>
        <v>1.2560400000000003E-8</v>
      </c>
      <c r="Q143" s="32" t="s">
        <v>141</v>
      </c>
      <c r="R143" s="27">
        <v>8000</v>
      </c>
      <c r="S143" s="27" t="s">
        <v>145</v>
      </c>
      <c r="T143" s="27" t="s">
        <v>545</v>
      </c>
      <c r="U143" s="47">
        <f t="shared" si="6"/>
        <v>1.0048320000000002E-4</v>
      </c>
      <c r="V143" s="48" t="s">
        <v>143</v>
      </c>
      <c r="W143" s="49">
        <v>0.66666666666666663</v>
      </c>
      <c r="X143" s="50">
        <v>2.3333333333333335</v>
      </c>
      <c r="Y143" s="60" t="s">
        <v>541</v>
      </c>
      <c r="Z143" s="60" t="s">
        <v>542</v>
      </c>
      <c r="AA143" s="26"/>
    </row>
    <row r="144" spans="1:27" ht="22" customHeight="1">
      <c r="A144" s="26" t="s">
        <v>538</v>
      </c>
      <c r="B144" s="26" t="s">
        <v>660</v>
      </c>
      <c r="C144" s="27" t="s">
        <v>169</v>
      </c>
      <c r="D144" s="27">
        <v>170004</v>
      </c>
      <c r="E144" s="27" t="s">
        <v>425</v>
      </c>
      <c r="F144" s="45" t="str">
        <f t="shared" si="5"/>
        <v>範疇1移動 (T)CO2170004</v>
      </c>
      <c r="G144" s="27" t="s">
        <v>427</v>
      </c>
      <c r="H144" s="29" t="s">
        <v>293</v>
      </c>
      <c r="I144" s="33">
        <v>19.5</v>
      </c>
      <c r="J144" s="34" t="s">
        <v>162</v>
      </c>
      <c r="K144" s="34">
        <v>1</v>
      </c>
      <c r="L144" s="35">
        <v>71500</v>
      </c>
      <c r="M144" s="34" t="s">
        <v>188</v>
      </c>
      <c r="N144" s="30">
        <v>2.5174825174825177E-2</v>
      </c>
      <c r="O144" s="31">
        <v>4.0559440559440559E-2</v>
      </c>
      <c r="P144" s="32">
        <f>L144*(4186.8*10^(-9)*10^(-3))</f>
        <v>2.9935620000000004E-4</v>
      </c>
      <c r="Q144" s="32" t="s">
        <v>259</v>
      </c>
      <c r="R144" s="27">
        <v>8000</v>
      </c>
      <c r="S144" s="27" t="s">
        <v>151</v>
      </c>
      <c r="T144" s="27" t="s">
        <v>549</v>
      </c>
      <c r="U144" s="47">
        <f t="shared" si="6"/>
        <v>2.3948496000000001</v>
      </c>
      <c r="V144" s="48" t="s">
        <v>146</v>
      </c>
      <c r="W144" s="49">
        <v>2.5174825174825177E-2</v>
      </c>
      <c r="X144" s="50">
        <v>4.0559440559440559E-2</v>
      </c>
      <c r="Y144" s="60" t="s">
        <v>543</v>
      </c>
      <c r="Z144" s="60" t="s">
        <v>542</v>
      </c>
      <c r="AA144" s="26"/>
    </row>
    <row r="145" spans="1:27" ht="22" customHeight="1">
      <c r="A145" s="26" t="s">
        <v>538</v>
      </c>
      <c r="B145" s="26" t="s">
        <v>660</v>
      </c>
      <c r="C145" s="27" t="s">
        <v>177</v>
      </c>
      <c r="D145" s="27">
        <v>170004</v>
      </c>
      <c r="E145" s="27" t="s">
        <v>425</v>
      </c>
      <c r="F145" s="45" t="str">
        <f t="shared" si="5"/>
        <v>範疇1移動 (T)N2O170004</v>
      </c>
      <c r="G145" s="27" t="s">
        <v>662</v>
      </c>
      <c r="H145" s="29" t="s">
        <v>507</v>
      </c>
      <c r="I145" s="33">
        <v>0.6</v>
      </c>
      <c r="J145" s="36" t="s">
        <v>156</v>
      </c>
      <c r="K145" s="26"/>
      <c r="L145" s="26"/>
      <c r="M145" s="26"/>
      <c r="N145" s="30">
        <v>0.66666666666666663</v>
      </c>
      <c r="O145" s="31">
        <v>2.3333333333333335</v>
      </c>
      <c r="P145" s="32">
        <f>I145*4186.8*10^(-9)*10^(-3)</f>
        <v>2.5120799999999999E-9</v>
      </c>
      <c r="Q145" s="32" t="s">
        <v>148</v>
      </c>
      <c r="R145" s="27">
        <v>8000</v>
      </c>
      <c r="S145" s="27" t="s">
        <v>151</v>
      </c>
      <c r="T145" s="27" t="s">
        <v>545</v>
      </c>
      <c r="U145" s="47">
        <f t="shared" si="6"/>
        <v>2.0096639999999999E-5</v>
      </c>
      <c r="V145" s="48" t="s">
        <v>149</v>
      </c>
      <c r="W145" s="49">
        <v>0.66666666666666663</v>
      </c>
      <c r="X145" s="50">
        <v>2.3333333333333335</v>
      </c>
      <c r="Y145" s="60" t="s">
        <v>541</v>
      </c>
      <c r="Z145" s="60" t="s">
        <v>646</v>
      </c>
      <c r="AA145" s="26"/>
    </row>
    <row r="146" spans="1:27" ht="22" customHeight="1">
      <c r="A146" s="26" t="s">
        <v>538</v>
      </c>
      <c r="B146" s="26" t="s">
        <v>660</v>
      </c>
      <c r="C146" s="27" t="s">
        <v>287</v>
      </c>
      <c r="D146" s="27">
        <v>170005</v>
      </c>
      <c r="E146" s="27" t="s">
        <v>319</v>
      </c>
      <c r="F146" s="45" t="str">
        <f t="shared" si="5"/>
        <v>範疇1移動 (T)CH4170005</v>
      </c>
      <c r="G146" s="27" t="s">
        <v>320</v>
      </c>
      <c r="H146" s="29" t="s">
        <v>294</v>
      </c>
      <c r="I146" s="29">
        <v>3</v>
      </c>
      <c r="J146" s="29" t="s">
        <v>168</v>
      </c>
      <c r="K146" s="26"/>
      <c r="L146" s="26"/>
      <c r="M146" s="26"/>
      <c r="N146" s="30">
        <v>0.66666666666666663</v>
      </c>
      <c r="O146" s="31">
        <v>2.3333333333333335</v>
      </c>
      <c r="P146" s="32">
        <f>I146*4186.8*10^(-9)*10^(-3)</f>
        <v>1.2560400000000003E-8</v>
      </c>
      <c r="Q146" s="32" t="s">
        <v>141</v>
      </c>
      <c r="R146" s="27">
        <v>8500</v>
      </c>
      <c r="S146" s="27" t="s">
        <v>151</v>
      </c>
      <c r="T146" s="27" t="s">
        <v>549</v>
      </c>
      <c r="U146" s="47">
        <f t="shared" si="6"/>
        <v>1.0676340000000002E-4</v>
      </c>
      <c r="V146" s="48" t="s">
        <v>143</v>
      </c>
      <c r="W146" s="49">
        <v>0.66666666666666663</v>
      </c>
      <c r="X146" s="50">
        <v>2.3333333333333335</v>
      </c>
      <c r="Y146" s="60" t="s">
        <v>541</v>
      </c>
      <c r="Z146" s="60" t="s">
        <v>646</v>
      </c>
      <c r="AA146" s="26"/>
    </row>
    <row r="147" spans="1:27" ht="22" customHeight="1">
      <c r="A147" s="26" t="s">
        <v>538</v>
      </c>
      <c r="B147" s="26" t="s">
        <v>660</v>
      </c>
      <c r="C147" s="27" t="s">
        <v>144</v>
      </c>
      <c r="D147" s="27">
        <v>170005</v>
      </c>
      <c r="E147" s="27" t="s">
        <v>319</v>
      </c>
      <c r="F147" s="45" t="str">
        <f t="shared" si="5"/>
        <v>範疇1移動 (T)CO2170005</v>
      </c>
      <c r="G147" s="27" t="s">
        <v>428</v>
      </c>
      <c r="H147" s="29" t="s">
        <v>294</v>
      </c>
      <c r="I147" s="33">
        <v>19.600000000000001</v>
      </c>
      <c r="J147" s="34" t="s">
        <v>152</v>
      </c>
      <c r="K147" s="34">
        <v>1</v>
      </c>
      <c r="L147" s="35">
        <v>71900</v>
      </c>
      <c r="M147" s="34" t="s">
        <v>188</v>
      </c>
      <c r="N147" s="30">
        <v>1.5299026425591099E-2</v>
      </c>
      <c r="O147" s="31">
        <v>2.5034770514603615E-2</v>
      </c>
      <c r="P147" s="32">
        <f>L147*(4186.8*10^(-9)*10^(-3))</f>
        <v>3.0103092000000005E-4</v>
      </c>
      <c r="Q147" s="32" t="s">
        <v>291</v>
      </c>
      <c r="R147" s="27">
        <v>8500</v>
      </c>
      <c r="S147" s="27" t="s">
        <v>142</v>
      </c>
      <c r="T147" s="27" t="s">
        <v>642</v>
      </c>
      <c r="U147" s="47">
        <f t="shared" si="6"/>
        <v>2.5587628200000005</v>
      </c>
      <c r="V147" s="48" t="s">
        <v>171</v>
      </c>
      <c r="W147" s="49">
        <v>1.5299026425591099E-2</v>
      </c>
      <c r="X147" s="50">
        <v>2.5034770514603615E-2</v>
      </c>
      <c r="Y147" s="60" t="s">
        <v>543</v>
      </c>
      <c r="Z147" s="60" t="s">
        <v>544</v>
      </c>
      <c r="AA147" s="26"/>
    </row>
    <row r="148" spans="1:27" ht="22" customHeight="1">
      <c r="A148" s="26" t="s">
        <v>538</v>
      </c>
      <c r="B148" s="26" t="s">
        <v>663</v>
      </c>
      <c r="C148" s="27" t="s">
        <v>159</v>
      </c>
      <c r="D148" s="27">
        <v>170005</v>
      </c>
      <c r="E148" s="27" t="s">
        <v>319</v>
      </c>
      <c r="F148" s="45" t="str">
        <f t="shared" si="5"/>
        <v>範疇1移動 (T)N2O170005</v>
      </c>
      <c r="G148" s="27" t="s">
        <v>320</v>
      </c>
      <c r="H148" s="29" t="s">
        <v>429</v>
      </c>
      <c r="I148" s="33">
        <v>0.6</v>
      </c>
      <c r="J148" s="36" t="s">
        <v>285</v>
      </c>
      <c r="K148" s="26"/>
      <c r="L148" s="26"/>
      <c r="M148" s="26"/>
      <c r="N148" s="30">
        <v>0.66666666666666663</v>
      </c>
      <c r="O148" s="31">
        <v>2.3333333333333335</v>
      </c>
      <c r="P148" s="32">
        <f>I148*4186.8*10^(-9)*10^(-3)</f>
        <v>2.5120799999999999E-9</v>
      </c>
      <c r="Q148" s="32" t="s">
        <v>148</v>
      </c>
      <c r="R148" s="27">
        <v>8500</v>
      </c>
      <c r="S148" s="27" t="s">
        <v>142</v>
      </c>
      <c r="T148" s="27" t="s">
        <v>549</v>
      </c>
      <c r="U148" s="47">
        <f t="shared" si="6"/>
        <v>2.1352679999999998E-5</v>
      </c>
      <c r="V148" s="48" t="s">
        <v>149</v>
      </c>
      <c r="W148" s="49">
        <v>0.66666666666666663</v>
      </c>
      <c r="X148" s="50">
        <v>2.3333333333333335</v>
      </c>
      <c r="Y148" s="60" t="s">
        <v>543</v>
      </c>
      <c r="Z148" s="60" t="s">
        <v>542</v>
      </c>
      <c r="AA148" s="26"/>
    </row>
    <row r="149" spans="1:27" ht="22" customHeight="1">
      <c r="A149" s="26" t="s">
        <v>538</v>
      </c>
      <c r="B149" s="26" t="s">
        <v>660</v>
      </c>
      <c r="C149" s="27" t="s">
        <v>157</v>
      </c>
      <c r="D149" s="27">
        <v>170006</v>
      </c>
      <c r="E149" s="27" t="s">
        <v>321</v>
      </c>
      <c r="F149" s="45" t="str">
        <f t="shared" si="5"/>
        <v>範疇1移動 (T)CH4170006</v>
      </c>
      <c r="G149" s="27" t="s">
        <v>430</v>
      </c>
      <c r="H149" s="29" t="s">
        <v>158</v>
      </c>
      <c r="I149" s="29">
        <v>3.9</v>
      </c>
      <c r="J149" s="29" t="s">
        <v>164</v>
      </c>
      <c r="K149" s="26"/>
      <c r="L149" s="26"/>
      <c r="M149" s="26"/>
      <c r="N149" s="30">
        <v>0.58974358974358976</v>
      </c>
      <c r="O149" s="31">
        <v>1.4358974358974359</v>
      </c>
      <c r="P149" s="32">
        <f>I149*4186.8*10^(-9)*10^(-3)</f>
        <v>1.6328520000000003E-8</v>
      </c>
      <c r="Q149" s="32" t="s">
        <v>141</v>
      </c>
      <c r="R149" s="27">
        <v>8400</v>
      </c>
      <c r="S149" s="27" t="s">
        <v>145</v>
      </c>
      <c r="T149" s="27" t="s">
        <v>664</v>
      </c>
      <c r="U149" s="47">
        <f t="shared" si="6"/>
        <v>1.3715956800000001E-4</v>
      </c>
      <c r="V149" s="48" t="s">
        <v>143</v>
      </c>
      <c r="W149" s="49">
        <v>0.58974358974358976</v>
      </c>
      <c r="X149" s="50">
        <v>1.4358974358974359</v>
      </c>
      <c r="Y149" s="60" t="s">
        <v>543</v>
      </c>
      <c r="Z149" s="60" t="s">
        <v>665</v>
      </c>
      <c r="AA149" s="26"/>
    </row>
    <row r="150" spans="1:27" ht="22" customHeight="1">
      <c r="A150" s="26" t="s">
        <v>538</v>
      </c>
      <c r="B150" s="26" t="s">
        <v>660</v>
      </c>
      <c r="C150" s="27" t="s">
        <v>169</v>
      </c>
      <c r="D150" s="27">
        <v>170006</v>
      </c>
      <c r="E150" s="27" t="s">
        <v>321</v>
      </c>
      <c r="F150" s="45" t="str">
        <f t="shared" si="5"/>
        <v>範疇1移動 (T)CO2170006</v>
      </c>
      <c r="G150" s="27" t="s">
        <v>431</v>
      </c>
      <c r="H150" s="29" t="s">
        <v>158</v>
      </c>
      <c r="I150" s="33">
        <v>20.2</v>
      </c>
      <c r="J150" s="34" t="s">
        <v>290</v>
      </c>
      <c r="K150" s="34">
        <v>1</v>
      </c>
      <c r="L150" s="35">
        <v>74100</v>
      </c>
      <c r="M150" s="34" t="s">
        <v>188</v>
      </c>
      <c r="N150" s="30">
        <v>2.0242914979757085E-2</v>
      </c>
      <c r="O150" s="31">
        <v>9.4466936572199737E-3</v>
      </c>
      <c r="P150" s="32">
        <f>L150*(4186.8*10^(-9)*10^(-3))</f>
        <v>3.1024188000000006E-4</v>
      </c>
      <c r="Q150" s="32" t="s">
        <v>187</v>
      </c>
      <c r="R150" s="27">
        <v>8400</v>
      </c>
      <c r="S150" s="27" t="s">
        <v>145</v>
      </c>
      <c r="T150" s="27" t="s">
        <v>549</v>
      </c>
      <c r="U150" s="47">
        <f t="shared" si="6"/>
        <v>2.6060317920000005</v>
      </c>
      <c r="V150" s="48" t="s">
        <v>326</v>
      </c>
      <c r="W150" s="49">
        <v>2.0242914979757085E-2</v>
      </c>
      <c r="X150" s="50">
        <v>9.4466936572199737E-3</v>
      </c>
      <c r="Y150" s="60" t="s">
        <v>543</v>
      </c>
      <c r="Z150" s="60" t="s">
        <v>544</v>
      </c>
      <c r="AA150" s="26"/>
    </row>
    <row r="151" spans="1:27" ht="22" customHeight="1">
      <c r="A151" s="26" t="s">
        <v>538</v>
      </c>
      <c r="B151" s="26" t="s">
        <v>660</v>
      </c>
      <c r="C151" s="27" t="s">
        <v>155</v>
      </c>
      <c r="D151" s="27">
        <v>170006</v>
      </c>
      <c r="E151" s="27" t="s">
        <v>321</v>
      </c>
      <c r="F151" s="45" t="str">
        <f t="shared" si="5"/>
        <v>範疇1移動 (T)N2O170006</v>
      </c>
      <c r="G151" s="27" t="s">
        <v>431</v>
      </c>
      <c r="H151" s="29" t="s">
        <v>508</v>
      </c>
      <c r="I151" s="33">
        <v>3.9</v>
      </c>
      <c r="J151" s="36" t="s">
        <v>285</v>
      </c>
      <c r="K151" s="26"/>
      <c r="L151" s="26"/>
      <c r="M151" s="26"/>
      <c r="N151" s="30">
        <v>0.66666666666666663</v>
      </c>
      <c r="O151" s="31">
        <v>2.0769230769230771</v>
      </c>
      <c r="P151" s="32">
        <f>I151*4186.8*10^(-9)*10^(-3)</f>
        <v>1.6328520000000003E-8</v>
      </c>
      <c r="Q151" s="32" t="s">
        <v>148</v>
      </c>
      <c r="R151" s="27">
        <v>8400</v>
      </c>
      <c r="S151" s="27" t="s">
        <v>242</v>
      </c>
      <c r="T151" s="27" t="s">
        <v>545</v>
      </c>
      <c r="U151" s="47">
        <f t="shared" si="6"/>
        <v>1.3715956800000001E-4</v>
      </c>
      <c r="V151" s="48" t="s">
        <v>149</v>
      </c>
      <c r="W151" s="49">
        <v>0.66666666666666663</v>
      </c>
      <c r="X151" s="50">
        <v>2.0769230769230771</v>
      </c>
      <c r="Y151" s="60" t="s">
        <v>541</v>
      </c>
      <c r="Z151" s="60" t="s">
        <v>544</v>
      </c>
      <c r="AA151" s="26"/>
    </row>
    <row r="152" spans="1:27" ht="22" customHeight="1">
      <c r="A152" s="26" t="s">
        <v>538</v>
      </c>
      <c r="B152" s="26" t="s">
        <v>663</v>
      </c>
      <c r="C152" s="27" t="s">
        <v>509</v>
      </c>
      <c r="D152" s="27">
        <v>170030</v>
      </c>
      <c r="E152" s="27" t="s">
        <v>339</v>
      </c>
      <c r="F152" s="45" t="str">
        <f t="shared" si="5"/>
        <v>範疇1移動 (T)CH4170030</v>
      </c>
      <c r="G152" s="27" t="s">
        <v>316</v>
      </c>
      <c r="H152" s="29" t="s">
        <v>139</v>
      </c>
      <c r="I152" s="29">
        <v>25</v>
      </c>
      <c r="J152" s="29" t="s">
        <v>164</v>
      </c>
      <c r="K152" s="26"/>
      <c r="L152" s="26"/>
      <c r="M152" s="26"/>
      <c r="N152" s="30">
        <v>0.69599999999999995</v>
      </c>
      <c r="O152" s="31">
        <v>2.44</v>
      </c>
      <c r="P152" s="32">
        <f>I152*4186.8*10^(-9)*10^(-3)</f>
        <v>1.0467000000000001E-7</v>
      </c>
      <c r="Q152" s="32" t="s">
        <v>141</v>
      </c>
      <c r="R152" s="27">
        <v>7800</v>
      </c>
      <c r="S152" s="27" t="s">
        <v>142</v>
      </c>
      <c r="T152" s="27" t="s">
        <v>545</v>
      </c>
      <c r="U152" s="47">
        <f t="shared" si="6"/>
        <v>8.1642600000000009E-4</v>
      </c>
      <c r="V152" s="48" t="s">
        <v>143</v>
      </c>
      <c r="W152" s="49">
        <v>0.66666666666666663</v>
      </c>
      <c r="X152" s="50">
        <v>2.44</v>
      </c>
      <c r="Y152" s="60" t="s">
        <v>541</v>
      </c>
      <c r="Z152" s="60" t="s">
        <v>544</v>
      </c>
      <c r="AA152" s="26"/>
    </row>
    <row r="153" spans="1:27" ht="22" customHeight="1">
      <c r="A153" s="26" t="s">
        <v>538</v>
      </c>
      <c r="B153" s="26" t="s">
        <v>660</v>
      </c>
      <c r="C153" s="27" t="s">
        <v>144</v>
      </c>
      <c r="D153" s="27">
        <v>170030</v>
      </c>
      <c r="E153" s="27" t="s">
        <v>339</v>
      </c>
      <c r="F153" s="45" t="str">
        <f t="shared" si="5"/>
        <v>範疇1移動 (T)CO2170030</v>
      </c>
      <c r="G153" s="27" t="s">
        <v>661</v>
      </c>
      <c r="H153" s="29" t="s">
        <v>190</v>
      </c>
      <c r="I153" s="33">
        <v>18.899999999999999</v>
      </c>
      <c r="J153" s="34" t="s">
        <v>162</v>
      </c>
      <c r="K153" s="34">
        <v>1</v>
      </c>
      <c r="L153" s="35">
        <v>69300</v>
      </c>
      <c r="M153" s="34" t="s">
        <v>153</v>
      </c>
      <c r="N153" s="30">
        <v>2.5974025974025976E-2</v>
      </c>
      <c r="O153" s="31">
        <v>5.3391053391053392E-2</v>
      </c>
      <c r="P153" s="32">
        <f>L153*(4186.8*10^(-9)*10^(-3))</f>
        <v>2.9014524000000002E-4</v>
      </c>
      <c r="Q153" s="32" t="s">
        <v>291</v>
      </c>
      <c r="R153" s="27">
        <v>7800</v>
      </c>
      <c r="S153" s="27" t="s">
        <v>197</v>
      </c>
      <c r="T153" s="27" t="s">
        <v>642</v>
      </c>
      <c r="U153" s="47">
        <f t="shared" si="6"/>
        <v>2.2631328720000004</v>
      </c>
      <c r="V153" s="48" t="s">
        <v>326</v>
      </c>
      <c r="W153" s="49">
        <v>2.5974025974025976E-2</v>
      </c>
      <c r="X153" s="50">
        <v>5.3391053391053392E-2</v>
      </c>
      <c r="Y153" s="60" t="s">
        <v>541</v>
      </c>
      <c r="Z153" s="60" t="s">
        <v>544</v>
      </c>
      <c r="AA153" s="26"/>
    </row>
    <row r="154" spans="1:27" ht="22" customHeight="1">
      <c r="A154" s="26" t="s">
        <v>538</v>
      </c>
      <c r="B154" s="26" t="s">
        <v>660</v>
      </c>
      <c r="C154" s="27" t="s">
        <v>155</v>
      </c>
      <c r="D154" s="27">
        <v>170030</v>
      </c>
      <c r="E154" s="27" t="s">
        <v>339</v>
      </c>
      <c r="F154" s="45" t="str">
        <f t="shared" si="5"/>
        <v>範疇1移動 (T)N2O170030</v>
      </c>
      <c r="G154" s="27" t="s">
        <v>316</v>
      </c>
      <c r="H154" s="29" t="s">
        <v>139</v>
      </c>
      <c r="I154" s="43">
        <v>8</v>
      </c>
      <c r="J154" s="36" t="s">
        <v>285</v>
      </c>
      <c r="K154" s="26"/>
      <c r="L154" s="26"/>
      <c r="M154" s="26"/>
      <c r="N154" s="30">
        <v>0.66666666666666663</v>
      </c>
      <c r="O154" s="31">
        <v>2.3333333333333335</v>
      </c>
      <c r="P154" s="32">
        <f>I154*4186.8*10^(-9)*10^(-3)</f>
        <v>3.3494400000000004E-8</v>
      </c>
      <c r="Q154" s="32" t="s">
        <v>148</v>
      </c>
      <c r="R154" s="27">
        <v>7800</v>
      </c>
      <c r="S154" s="27" t="s">
        <v>145</v>
      </c>
      <c r="T154" s="27" t="s">
        <v>549</v>
      </c>
      <c r="U154" s="47">
        <f t="shared" si="6"/>
        <v>2.6125632000000004E-4</v>
      </c>
      <c r="V154" s="48" t="s">
        <v>149</v>
      </c>
      <c r="W154" s="49">
        <v>0.66666666666666663</v>
      </c>
      <c r="X154" s="50">
        <v>2.3333333333333335</v>
      </c>
      <c r="Y154" s="60" t="s">
        <v>543</v>
      </c>
      <c r="Z154" s="60" t="s">
        <v>544</v>
      </c>
      <c r="AA154" s="26"/>
    </row>
    <row r="155" spans="1:27" ht="22" customHeight="1">
      <c r="A155" s="26" t="s">
        <v>538</v>
      </c>
      <c r="B155" s="26" t="s">
        <v>663</v>
      </c>
      <c r="C155" s="27" t="s">
        <v>157</v>
      </c>
      <c r="D155" s="27">
        <v>170031</v>
      </c>
      <c r="E155" s="27" t="s">
        <v>342</v>
      </c>
      <c r="F155" s="45" t="str">
        <f t="shared" si="5"/>
        <v>範疇1移動 (T)CH4170031</v>
      </c>
      <c r="G155" s="27" t="s">
        <v>316</v>
      </c>
      <c r="H155" s="29" t="s">
        <v>190</v>
      </c>
      <c r="I155" s="29">
        <v>25</v>
      </c>
      <c r="J155" s="29" t="s">
        <v>409</v>
      </c>
      <c r="K155" s="26"/>
      <c r="L155" s="26"/>
      <c r="M155" s="26"/>
      <c r="N155" s="30">
        <v>0.69599999999999995</v>
      </c>
      <c r="O155" s="31">
        <v>2.44</v>
      </c>
      <c r="P155" s="32">
        <f>I155*4186.8*10^(-9)*10^(-3)</f>
        <v>1.0467000000000001E-7</v>
      </c>
      <c r="Q155" s="32" t="s">
        <v>141</v>
      </c>
      <c r="R155" s="27">
        <v>7800</v>
      </c>
      <c r="S155" s="27" t="s">
        <v>145</v>
      </c>
      <c r="T155" s="27" t="s">
        <v>554</v>
      </c>
      <c r="U155" s="47">
        <f t="shared" si="6"/>
        <v>8.1642600000000009E-4</v>
      </c>
      <c r="V155" s="48" t="s">
        <v>143</v>
      </c>
      <c r="W155" s="49">
        <v>0.66666666666666663</v>
      </c>
      <c r="X155" s="50">
        <v>2.44</v>
      </c>
      <c r="Y155" s="60" t="s">
        <v>541</v>
      </c>
      <c r="Z155" s="60" t="s">
        <v>544</v>
      </c>
      <c r="AA155" s="26"/>
    </row>
    <row r="156" spans="1:27" ht="22" customHeight="1">
      <c r="A156" s="26" t="s">
        <v>538</v>
      </c>
      <c r="B156" s="26" t="s">
        <v>663</v>
      </c>
      <c r="C156" s="27" t="s">
        <v>214</v>
      </c>
      <c r="D156" s="27">
        <v>170031</v>
      </c>
      <c r="E156" s="27" t="s">
        <v>342</v>
      </c>
      <c r="F156" s="45" t="str">
        <f t="shared" si="5"/>
        <v>範疇1移動 (T)CO2170031</v>
      </c>
      <c r="G156" s="27" t="s">
        <v>340</v>
      </c>
      <c r="H156" s="29" t="s">
        <v>298</v>
      </c>
      <c r="I156" s="33">
        <v>18.899999999999999</v>
      </c>
      <c r="J156" s="34" t="s">
        <v>290</v>
      </c>
      <c r="K156" s="34">
        <v>1</v>
      </c>
      <c r="L156" s="35">
        <v>69300</v>
      </c>
      <c r="M156" s="34" t="s">
        <v>153</v>
      </c>
      <c r="N156" s="30">
        <v>2.5974025974025976E-2</v>
      </c>
      <c r="O156" s="31">
        <v>5.3391053391053392E-2</v>
      </c>
      <c r="P156" s="32">
        <f>L156*(4186.8*10^(-9)*10^(-3))</f>
        <v>2.9014524000000002E-4</v>
      </c>
      <c r="Q156" s="32" t="s">
        <v>200</v>
      </c>
      <c r="R156" s="27">
        <v>7800</v>
      </c>
      <c r="S156" s="27" t="s">
        <v>142</v>
      </c>
      <c r="T156" s="27" t="s">
        <v>554</v>
      </c>
      <c r="U156" s="47">
        <f t="shared" si="6"/>
        <v>2.2631328720000004</v>
      </c>
      <c r="V156" s="48" t="s">
        <v>146</v>
      </c>
      <c r="W156" s="49">
        <v>2.5974025974025976E-2</v>
      </c>
      <c r="X156" s="50">
        <v>5.3391053391053392E-2</v>
      </c>
      <c r="Y156" s="60" t="s">
        <v>543</v>
      </c>
      <c r="Z156" s="60" t="s">
        <v>544</v>
      </c>
      <c r="AA156" s="26"/>
    </row>
    <row r="157" spans="1:27" ht="22" customHeight="1">
      <c r="A157" s="26" t="s">
        <v>538</v>
      </c>
      <c r="B157" s="26" t="s">
        <v>659</v>
      </c>
      <c r="C157" s="27" t="s">
        <v>159</v>
      </c>
      <c r="D157" s="27">
        <v>170031</v>
      </c>
      <c r="E157" s="27" t="s">
        <v>342</v>
      </c>
      <c r="F157" s="45" t="str">
        <f t="shared" si="5"/>
        <v>範疇1移動 (T)N2O170031</v>
      </c>
      <c r="G157" s="27" t="s">
        <v>340</v>
      </c>
      <c r="H157" s="29" t="s">
        <v>139</v>
      </c>
      <c r="I157" s="43">
        <v>8</v>
      </c>
      <c r="J157" s="36" t="s">
        <v>285</v>
      </c>
      <c r="K157" s="26"/>
      <c r="L157" s="26"/>
      <c r="M157" s="26"/>
      <c r="N157" s="30">
        <v>0.66666666666666663</v>
      </c>
      <c r="O157" s="31">
        <v>2.3333333333333335</v>
      </c>
      <c r="P157" s="32">
        <f>I157*4186.8*10^(-9)*10^(-3)</f>
        <v>3.3494400000000004E-8</v>
      </c>
      <c r="Q157" s="32" t="s">
        <v>148</v>
      </c>
      <c r="R157" s="27">
        <v>7800</v>
      </c>
      <c r="S157" s="27" t="s">
        <v>142</v>
      </c>
      <c r="T157" s="27" t="s">
        <v>549</v>
      </c>
      <c r="U157" s="47">
        <f t="shared" si="6"/>
        <v>2.6125632000000004E-4</v>
      </c>
      <c r="V157" s="48" t="s">
        <v>149</v>
      </c>
      <c r="W157" s="49">
        <v>0.66666666666666663</v>
      </c>
      <c r="X157" s="50">
        <v>2.3333333333333335</v>
      </c>
      <c r="Y157" s="60" t="s">
        <v>541</v>
      </c>
      <c r="Z157" s="60" t="s">
        <v>583</v>
      </c>
      <c r="AA157" s="26"/>
    </row>
    <row r="158" spans="1:27" ht="22" customHeight="1">
      <c r="A158" s="26" t="s">
        <v>538</v>
      </c>
      <c r="B158" s="26" t="s">
        <v>660</v>
      </c>
      <c r="C158" s="27" t="s">
        <v>287</v>
      </c>
      <c r="D158" s="27">
        <v>170032</v>
      </c>
      <c r="E158" s="27" t="s">
        <v>343</v>
      </c>
      <c r="F158" s="45" t="str">
        <f t="shared" si="5"/>
        <v>範疇1移動 (T)CH4170032</v>
      </c>
      <c r="G158" s="27" t="s">
        <v>340</v>
      </c>
      <c r="H158" s="29" t="s">
        <v>139</v>
      </c>
      <c r="I158" s="29">
        <v>25</v>
      </c>
      <c r="J158" s="29" t="s">
        <v>164</v>
      </c>
      <c r="K158" s="26"/>
      <c r="L158" s="26"/>
      <c r="M158" s="26"/>
      <c r="N158" s="30">
        <v>0.69599999999999995</v>
      </c>
      <c r="O158" s="31">
        <v>2.44</v>
      </c>
      <c r="P158" s="32">
        <f>I158*4186.8*10^(-9)*10^(-3)</f>
        <v>1.0467000000000001E-7</v>
      </c>
      <c r="Q158" s="32" t="s">
        <v>141</v>
      </c>
      <c r="R158" s="27">
        <v>7800</v>
      </c>
      <c r="S158" s="27" t="s">
        <v>151</v>
      </c>
      <c r="T158" s="27" t="s">
        <v>545</v>
      </c>
      <c r="U158" s="47">
        <f t="shared" si="6"/>
        <v>8.1642600000000009E-4</v>
      </c>
      <c r="V158" s="48" t="s">
        <v>143</v>
      </c>
      <c r="W158" s="49">
        <v>0.66666666666666663</v>
      </c>
      <c r="X158" s="50">
        <v>2.44</v>
      </c>
      <c r="Y158" s="60" t="s">
        <v>541</v>
      </c>
      <c r="Z158" s="60" t="s">
        <v>646</v>
      </c>
      <c r="AA158" s="26"/>
    </row>
    <row r="159" spans="1:27" ht="22" customHeight="1">
      <c r="A159" s="26" t="s">
        <v>538</v>
      </c>
      <c r="B159" s="26" t="s">
        <v>660</v>
      </c>
      <c r="C159" s="27" t="s">
        <v>165</v>
      </c>
      <c r="D159" s="27">
        <v>170032</v>
      </c>
      <c r="E159" s="27" t="s">
        <v>343</v>
      </c>
      <c r="F159" s="45" t="str">
        <f t="shared" si="5"/>
        <v>範疇1移動 (T)CO2170032</v>
      </c>
      <c r="G159" s="27" t="s">
        <v>353</v>
      </c>
      <c r="H159" s="29" t="s">
        <v>139</v>
      </c>
      <c r="I159" s="33">
        <v>18.899999999999999</v>
      </c>
      <c r="J159" s="34" t="s">
        <v>152</v>
      </c>
      <c r="K159" s="34">
        <v>1</v>
      </c>
      <c r="L159" s="35">
        <v>69300</v>
      </c>
      <c r="M159" s="34" t="s">
        <v>188</v>
      </c>
      <c r="N159" s="30">
        <v>2.5974025974025976E-2</v>
      </c>
      <c r="O159" s="31">
        <v>5.3391053391053392E-2</v>
      </c>
      <c r="P159" s="32">
        <f>L159*(4186.8*10^(-9)*10^(-3))</f>
        <v>2.9014524000000002E-4</v>
      </c>
      <c r="Q159" s="32" t="s">
        <v>187</v>
      </c>
      <c r="R159" s="27">
        <v>7800</v>
      </c>
      <c r="S159" s="27" t="s">
        <v>145</v>
      </c>
      <c r="T159" s="27" t="s">
        <v>554</v>
      </c>
      <c r="U159" s="47">
        <f t="shared" si="6"/>
        <v>2.2631328720000004</v>
      </c>
      <c r="V159" s="48" t="s">
        <v>146</v>
      </c>
      <c r="W159" s="49">
        <v>2.5974025974025976E-2</v>
      </c>
      <c r="X159" s="50">
        <v>5.3391053391053392E-2</v>
      </c>
      <c r="Y159" s="60" t="s">
        <v>543</v>
      </c>
      <c r="Z159" s="60" t="s">
        <v>544</v>
      </c>
      <c r="AA159" s="26"/>
    </row>
    <row r="160" spans="1:27" ht="22" customHeight="1">
      <c r="A160" s="26" t="s">
        <v>538</v>
      </c>
      <c r="B160" s="26" t="s">
        <v>663</v>
      </c>
      <c r="C160" s="27" t="s">
        <v>177</v>
      </c>
      <c r="D160" s="27">
        <v>170032</v>
      </c>
      <c r="E160" s="27" t="s">
        <v>343</v>
      </c>
      <c r="F160" s="45" t="str">
        <f t="shared" si="5"/>
        <v>範疇1移動 (T)N2O170032</v>
      </c>
      <c r="G160" s="27" t="s">
        <v>316</v>
      </c>
      <c r="H160" s="29" t="s">
        <v>190</v>
      </c>
      <c r="I160" s="43">
        <v>8</v>
      </c>
      <c r="J160" s="36" t="s">
        <v>156</v>
      </c>
      <c r="K160" s="26"/>
      <c r="L160" s="26"/>
      <c r="M160" s="26"/>
      <c r="N160" s="30">
        <v>0.66666666666666663</v>
      </c>
      <c r="O160" s="31">
        <v>2.3333333333333335</v>
      </c>
      <c r="P160" s="32">
        <f>I160*4186.8*10^(-9)*10^(-3)</f>
        <v>3.3494400000000004E-8</v>
      </c>
      <c r="Q160" s="32" t="s">
        <v>148</v>
      </c>
      <c r="R160" s="27">
        <v>7800</v>
      </c>
      <c r="S160" s="27" t="s">
        <v>145</v>
      </c>
      <c r="T160" s="27" t="s">
        <v>545</v>
      </c>
      <c r="U160" s="47">
        <f t="shared" si="6"/>
        <v>2.6125632000000004E-4</v>
      </c>
      <c r="V160" s="48" t="s">
        <v>149</v>
      </c>
      <c r="W160" s="49">
        <v>0.66666666666666663</v>
      </c>
      <c r="X160" s="50">
        <v>2.3333333333333335</v>
      </c>
      <c r="Y160" s="60" t="s">
        <v>587</v>
      </c>
      <c r="Z160" s="60" t="s">
        <v>544</v>
      </c>
      <c r="AA160" s="26"/>
    </row>
    <row r="161" spans="1:27" ht="22" customHeight="1">
      <c r="A161" s="26" t="s">
        <v>538</v>
      </c>
      <c r="B161" s="26" t="s">
        <v>663</v>
      </c>
      <c r="C161" s="27" t="s">
        <v>287</v>
      </c>
      <c r="D161" s="27">
        <v>170033</v>
      </c>
      <c r="E161" s="27" t="s">
        <v>345</v>
      </c>
      <c r="F161" s="45" t="str">
        <f t="shared" si="5"/>
        <v>範疇1移動 (T)CH4170033</v>
      </c>
      <c r="G161" s="27" t="s">
        <v>340</v>
      </c>
      <c r="H161" s="29" t="s">
        <v>190</v>
      </c>
      <c r="I161" s="29">
        <v>25</v>
      </c>
      <c r="J161" s="29" t="s">
        <v>164</v>
      </c>
      <c r="K161" s="26"/>
      <c r="L161" s="26"/>
      <c r="M161" s="26"/>
      <c r="N161" s="30">
        <v>0.69599999999999995</v>
      </c>
      <c r="O161" s="31">
        <v>2.44</v>
      </c>
      <c r="P161" s="32">
        <f>I161*4186.8*10^(-9)*10^(-3)</f>
        <v>1.0467000000000001E-7</v>
      </c>
      <c r="Q161" s="32" t="s">
        <v>141</v>
      </c>
      <c r="R161" s="27">
        <v>7800</v>
      </c>
      <c r="S161" s="27" t="s">
        <v>145</v>
      </c>
      <c r="T161" s="27" t="s">
        <v>545</v>
      </c>
      <c r="U161" s="47">
        <f t="shared" si="6"/>
        <v>8.1642600000000009E-4</v>
      </c>
      <c r="V161" s="48" t="s">
        <v>143</v>
      </c>
      <c r="W161" s="49">
        <v>0.66666666666666663</v>
      </c>
      <c r="X161" s="50">
        <v>2.44</v>
      </c>
      <c r="Y161" s="60" t="s">
        <v>541</v>
      </c>
      <c r="Z161" s="60" t="s">
        <v>544</v>
      </c>
      <c r="AA161" s="26"/>
    </row>
    <row r="162" spans="1:27" ht="22" customHeight="1">
      <c r="A162" s="26" t="s">
        <v>538</v>
      </c>
      <c r="B162" s="26" t="s">
        <v>660</v>
      </c>
      <c r="C162" s="27" t="s">
        <v>169</v>
      </c>
      <c r="D162" s="27">
        <v>170033</v>
      </c>
      <c r="E162" s="27" t="s">
        <v>345</v>
      </c>
      <c r="F162" s="45" t="str">
        <f t="shared" si="5"/>
        <v>範疇1移動 (T)CO2170033</v>
      </c>
      <c r="G162" s="27" t="s">
        <v>353</v>
      </c>
      <c r="H162" s="29" t="s">
        <v>298</v>
      </c>
      <c r="I162" s="33">
        <v>18.899999999999999</v>
      </c>
      <c r="J162" s="34" t="s">
        <v>162</v>
      </c>
      <c r="K162" s="34">
        <v>1</v>
      </c>
      <c r="L162" s="35">
        <v>69300</v>
      </c>
      <c r="M162" s="34" t="s">
        <v>423</v>
      </c>
      <c r="N162" s="30">
        <v>2.5974025974025976E-2</v>
      </c>
      <c r="O162" s="31">
        <v>5.3391053391053392E-2</v>
      </c>
      <c r="P162" s="32">
        <f>L162*(4186.8*10^(-9)*10^(-3))</f>
        <v>2.9014524000000002E-4</v>
      </c>
      <c r="Q162" s="32" t="s">
        <v>154</v>
      </c>
      <c r="R162" s="27">
        <v>7800</v>
      </c>
      <c r="S162" s="27" t="s">
        <v>195</v>
      </c>
      <c r="T162" s="27" t="s">
        <v>545</v>
      </c>
      <c r="U162" s="47">
        <f t="shared" si="6"/>
        <v>2.2631328720000004</v>
      </c>
      <c r="V162" s="48" t="s">
        <v>171</v>
      </c>
      <c r="W162" s="49">
        <v>2.5974025974025976E-2</v>
      </c>
      <c r="X162" s="50">
        <v>5.3391053391053392E-2</v>
      </c>
      <c r="Y162" s="60" t="s">
        <v>543</v>
      </c>
      <c r="Z162" s="60" t="s">
        <v>583</v>
      </c>
      <c r="AA162" s="26"/>
    </row>
    <row r="163" spans="1:27" ht="22" customHeight="1">
      <c r="A163" s="26" t="s">
        <v>538</v>
      </c>
      <c r="B163" s="26" t="s">
        <v>660</v>
      </c>
      <c r="C163" s="27" t="s">
        <v>155</v>
      </c>
      <c r="D163" s="27">
        <v>170033</v>
      </c>
      <c r="E163" s="27" t="s">
        <v>345</v>
      </c>
      <c r="F163" s="45" t="str">
        <f t="shared" si="5"/>
        <v>範疇1移動 (T)N2O170033</v>
      </c>
      <c r="G163" s="27" t="s">
        <v>316</v>
      </c>
      <c r="H163" s="29" t="s">
        <v>298</v>
      </c>
      <c r="I163" s="43">
        <v>8</v>
      </c>
      <c r="J163" s="36" t="s">
        <v>285</v>
      </c>
      <c r="K163" s="26"/>
      <c r="L163" s="26"/>
      <c r="M163" s="26"/>
      <c r="N163" s="30">
        <v>0.66666666666666663</v>
      </c>
      <c r="O163" s="31">
        <v>2.3333333333333335</v>
      </c>
      <c r="P163" s="32">
        <f>I163*4186.8*10^(-9)*10^(-3)</f>
        <v>3.3494400000000004E-8</v>
      </c>
      <c r="Q163" s="32" t="s">
        <v>148</v>
      </c>
      <c r="R163" s="27">
        <v>7800</v>
      </c>
      <c r="S163" s="27" t="s">
        <v>151</v>
      </c>
      <c r="T163" s="27" t="s">
        <v>545</v>
      </c>
      <c r="U163" s="47">
        <f t="shared" si="6"/>
        <v>2.6125632000000004E-4</v>
      </c>
      <c r="V163" s="48" t="s">
        <v>149</v>
      </c>
      <c r="W163" s="49">
        <v>0.66666666666666663</v>
      </c>
      <c r="X163" s="50">
        <v>2.3333333333333335</v>
      </c>
      <c r="Y163" s="60" t="s">
        <v>543</v>
      </c>
      <c r="Z163" s="60" t="s">
        <v>542</v>
      </c>
      <c r="AA163" s="26"/>
    </row>
    <row r="164" spans="1:27" ht="22" customHeight="1">
      <c r="A164" s="26" t="s">
        <v>538</v>
      </c>
      <c r="B164" s="26" t="s">
        <v>663</v>
      </c>
      <c r="C164" s="27" t="s">
        <v>157</v>
      </c>
      <c r="D164" s="27">
        <v>170040</v>
      </c>
      <c r="E164" s="27" t="s">
        <v>346</v>
      </c>
      <c r="F164" s="45" t="str">
        <f t="shared" si="5"/>
        <v>範疇1移動 (T)CH4170040</v>
      </c>
      <c r="G164" s="27" t="s">
        <v>316</v>
      </c>
      <c r="H164" s="29" t="s">
        <v>147</v>
      </c>
      <c r="I164" s="29">
        <v>25</v>
      </c>
      <c r="J164" s="29" t="s">
        <v>164</v>
      </c>
      <c r="K164" s="26"/>
      <c r="L164" s="26"/>
      <c r="M164" s="26"/>
      <c r="N164" s="30">
        <v>0.69599999999999995</v>
      </c>
      <c r="O164" s="31">
        <v>2.44</v>
      </c>
      <c r="P164" s="32">
        <f>I164*4186.8*10^(-9)*10^(-3)</f>
        <v>1.0467000000000001E-7</v>
      </c>
      <c r="Q164" s="32" t="s">
        <v>141</v>
      </c>
      <c r="R164" s="27">
        <v>7800</v>
      </c>
      <c r="S164" s="27" t="s">
        <v>195</v>
      </c>
      <c r="T164" s="27" t="s">
        <v>545</v>
      </c>
      <c r="U164" s="47">
        <f t="shared" si="6"/>
        <v>8.1642600000000009E-4</v>
      </c>
      <c r="V164" s="48" t="s">
        <v>143</v>
      </c>
      <c r="W164" s="49">
        <v>0.66666666666666663</v>
      </c>
      <c r="X164" s="50">
        <v>2.44</v>
      </c>
      <c r="Y164" s="60" t="s">
        <v>541</v>
      </c>
      <c r="Z164" s="60" t="s">
        <v>646</v>
      </c>
      <c r="AA164" s="26"/>
    </row>
    <row r="165" spans="1:27" ht="22" customHeight="1">
      <c r="A165" s="26" t="s">
        <v>538</v>
      </c>
      <c r="B165" s="26" t="s">
        <v>663</v>
      </c>
      <c r="C165" s="27" t="s">
        <v>169</v>
      </c>
      <c r="D165" s="27">
        <v>170040</v>
      </c>
      <c r="E165" s="27" t="s">
        <v>346</v>
      </c>
      <c r="F165" s="45" t="str">
        <f t="shared" si="5"/>
        <v>範疇1移動 (T)CO2170040</v>
      </c>
      <c r="G165" s="27" t="s">
        <v>340</v>
      </c>
      <c r="H165" s="29" t="s">
        <v>190</v>
      </c>
      <c r="I165" s="33">
        <v>18.899999999999999</v>
      </c>
      <c r="J165" s="34" t="s">
        <v>300</v>
      </c>
      <c r="K165" s="34">
        <v>1</v>
      </c>
      <c r="L165" s="35">
        <v>69300</v>
      </c>
      <c r="M165" s="34" t="s">
        <v>299</v>
      </c>
      <c r="N165" s="30">
        <v>2.5974025974025976E-2</v>
      </c>
      <c r="O165" s="31">
        <v>5.3391053391053392E-2</v>
      </c>
      <c r="P165" s="32">
        <f>L165*(4186.8*10^(-9)*10^(-3))</f>
        <v>2.9014524000000002E-4</v>
      </c>
      <c r="Q165" s="32" t="s">
        <v>154</v>
      </c>
      <c r="R165" s="27">
        <v>7800</v>
      </c>
      <c r="S165" s="27" t="s">
        <v>151</v>
      </c>
      <c r="T165" s="27" t="s">
        <v>549</v>
      </c>
      <c r="U165" s="47">
        <f t="shared" si="6"/>
        <v>2.2631328720000004</v>
      </c>
      <c r="V165" s="48" t="s">
        <v>198</v>
      </c>
      <c r="W165" s="49">
        <v>2.5974025974025976E-2</v>
      </c>
      <c r="X165" s="50">
        <v>5.3391053391053392E-2</v>
      </c>
      <c r="Y165" s="60" t="s">
        <v>541</v>
      </c>
      <c r="Z165" s="60" t="s">
        <v>542</v>
      </c>
      <c r="AA165" s="26"/>
    </row>
    <row r="166" spans="1:27" ht="22" customHeight="1">
      <c r="A166" s="26" t="s">
        <v>538</v>
      </c>
      <c r="B166" s="26" t="s">
        <v>666</v>
      </c>
      <c r="C166" s="27" t="s">
        <v>155</v>
      </c>
      <c r="D166" s="27">
        <v>170040</v>
      </c>
      <c r="E166" s="27" t="s">
        <v>346</v>
      </c>
      <c r="F166" s="45" t="str">
        <f t="shared" si="5"/>
        <v>範疇1移動 (T)N2O170040</v>
      </c>
      <c r="G166" s="27" t="s">
        <v>316</v>
      </c>
      <c r="H166" s="29" t="s">
        <v>147</v>
      </c>
      <c r="I166" s="43">
        <v>8</v>
      </c>
      <c r="J166" s="36" t="s">
        <v>163</v>
      </c>
      <c r="K166" s="26"/>
      <c r="L166" s="26"/>
      <c r="M166" s="26"/>
      <c r="N166" s="30">
        <v>0.66666666666666663</v>
      </c>
      <c r="O166" s="31">
        <v>2.3333333333333335</v>
      </c>
      <c r="P166" s="32">
        <f>I166*4186.8*10^(-9)*10^(-3)</f>
        <v>3.3494400000000004E-8</v>
      </c>
      <c r="Q166" s="32" t="s">
        <v>148</v>
      </c>
      <c r="R166" s="27">
        <v>7800</v>
      </c>
      <c r="S166" s="27" t="s">
        <v>151</v>
      </c>
      <c r="T166" s="27" t="s">
        <v>549</v>
      </c>
      <c r="U166" s="47">
        <f t="shared" si="6"/>
        <v>2.6125632000000004E-4</v>
      </c>
      <c r="V166" s="48" t="s">
        <v>149</v>
      </c>
      <c r="W166" s="49">
        <v>0.66666666666666663</v>
      </c>
      <c r="X166" s="50">
        <v>2.3333333333333335</v>
      </c>
      <c r="Y166" s="60" t="s">
        <v>541</v>
      </c>
      <c r="Z166" s="60" t="s">
        <v>542</v>
      </c>
      <c r="AA166" s="26"/>
    </row>
    <row r="167" spans="1:27" ht="22" customHeight="1">
      <c r="A167" s="26" t="s">
        <v>538</v>
      </c>
      <c r="B167" s="26" t="s">
        <v>667</v>
      </c>
      <c r="C167" s="27" t="s">
        <v>172</v>
      </c>
      <c r="D167" s="28">
        <v>170099</v>
      </c>
      <c r="E167" s="27" t="s">
        <v>351</v>
      </c>
      <c r="F167" s="45" t="str">
        <f t="shared" si="5"/>
        <v>範疇1移動 (T)CH4170099</v>
      </c>
      <c r="G167" s="27" t="s">
        <v>316</v>
      </c>
      <c r="H167" s="29" t="s">
        <v>139</v>
      </c>
      <c r="I167" s="29">
        <v>25</v>
      </c>
      <c r="J167" s="29" t="s">
        <v>168</v>
      </c>
      <c r="K167" s="26"/>
      <c r="L167" s="26"/>
      <c r="M167" s="26"/>
      <c r="N167" s="30">
        <v>0.69599999999999995</v>
      </c>
      <c r="O167" s="31">
        <v>2.44</v>
      </c>
      <c r="P167" s="32">
        <f>I167*4186.8*10^(-9)*10^(-3)</f>
        <v>1.0467000000000001E-7</v>
      </c>
      <c r="Q167" s="32" t="s">
        <v>141</v>
      </c>
      <c r="R167" s="27">
        <v>7800</v>
      </c>
      <c r="S167" s="27" t="s">
        <v>145</v>
      </c>
      <c r="T167" s="27" t="s">
        <v>549</v>
      </c>
      <c r="U167" s="47">
        <f t="shared" si="6"/>
        <v>8.1642600000000009E-4</v>
      </c>
      <c r="V167" s="48" t="s">
        <v>143</v>
      </c>
      <c r="W167" s="49">
        <v>0.66666666666666663</v>
      </c>
      <c r="X167" s="50">
        <v>2.44</v>
      </c>
      <c r="Y167" s="60" t="s">
        <v>543</v>
      </c>
      <c r="Z167" s="60" t="s">
        <v>542</v>
      </c>
      <c r="AA167" s="26"/>
    </row>
    <row r="168" spans="1:27" ht="22" customHeight="1">
      <c r="A168" s="26" t="s">
        <v>538</v>
      </c>
      <c r="B168" s="26" t="s">
        <v>660</v>
      </c>
      <c r="C168" s="27" t="s">
        <v>208</v>
      </c>
      <c r="D168" s="27">
        <v>170099</v>
      </c>
      <c r="E168" s="27" t="s">
        <v>351</v>
      </c>
      <c r="F168" s="45" t="str">
        <f t="shared" si="5"/>
        <v>範疇1移動 (T)CO2170099</v>
      </c>
      <c r="G168" s="27" t="s">
        <v>316</v>
      </c>
      <c r="H168" s="29" t="s">
        <v>190</v>
      </c>
      <c r="I168" s="33">
        <v>18.899999999999999</v>
      </c>
      <c r="J168" s="34" t="s">
        <v>300</v>
      </c>
      <c r="K168" s="34">
        <v>1</v>
      </c>
      <c r="L168" s="35">
        <v>69300</v>
      </c>
      <c r="M168" s="34" t="s">
        <v>188</v>
      </c>
      <c r="N168" s="30">
        <v>2.5974025974025976E-2</v>
      </c>
      <c r="O168" s="31">
        <v>5.3391053391053392E-2</v>
      </c>
      <c r="P168" s="32">
        <f>L168*(4186.8*10^(-9)*10^(-3))</f>
        <v>2.9014524000000002E-4</v>
      </c>
      <c r="Q168" s="32" t="s">
        <v>154</v>
      </c>
      <c r="R168" s="27">
        <v>7800</v>
      </c>
      <c r="S168" s="27" t="s">
        <v>151</v>
      </c>
      <c r="T168" s="27" t="s">
        <v>545</v>
      </c>
      <c r="U168" s="47">
        <f t="shared" si="6"/>
        <v>2.2631328720000004</v>
      </c>
      <c r="V168" s="48" t="s">
        <v>198</v>
      </c>
      <c r="W168" s="49">
        <v>2.5974025974025976E-2</v>
      </c>
      <c r="X168" s="50">
        <v>5.3391053391053392E-2</v>
      </c>
      <c r="Y168" s="60" t="s">
        <v>541</v>
      </c>
      <c r="Z168" s="60" t="s">
        <v>542</v>
      </c>
      <c r="AA168" s="26"/>
    </row>
    <row r="169" spans="1:27" ht="22" customHeight="1">
      <c r="A169" s="26" t="s">
        <v>538</v>
      </c>
      <c r="B169" s="26" t="s">
        <v>663</v>
      </c>
      <c r="C169" s="27" t="s">
        <v>155</v>
      </c>
      <c r="D169" s="27">
        <v>170099</v>
      </c>
      <c r="E169" s="27" t="s">
        <v>351</v>
      </c>
      <c r="F169" s="45" t="str">
        <f t="shared" si="5"/>
        <v>範疇1移動 (T)N2O170099</v>
      </c>
      <c r="G169" s="27" t="s">
        <v>316</v>
      </c>
      <c r="H169" s="29" t="s">
        <v>147</v>
      </c>
      <c r="I169" s="43">
        <v>8</v>
      </c>
      <c r="J169" s="36" t="s">
        <v>163</v>
      </c>
      <c r="K169" s="26"/>
      <c r="L169" s="26"/>
      <c r="M169" s="26"/>
      <c r="N169" s="30">
        <v>0.66666666666666663</v>
      </c>
      <c r="O169" s="31">
        <v>2.3333333333333335</v>
      </c>
      <c r="P169" s="32">
        <f>I169*4186.8*10^(-9)*10^(-3)</f>
        <v>3.3494400000000004E-8</v>
      </c>
      <c r="Q169" s="32" t="s">
        <v>148</v>
      </c>
      <c r="R169" s="27">
        <v>7800</v>
      </c>
      <c r="S169" s="27" t="s">
        <v>151</v>
      </c>
      <c r="T169" s="27" t="s">
        <v>642</v>
      </c>
      <c r="U169" s="47">
        <f t="shared" si="6"/>
        <v>2.6125632000000004E-4</v>
      </c>
      <c r="V169" s="48" t="s">
        <v>149</v>
      </c>
      <c r="W169" s="49">
        <v>0.66666666666666663</v>
      </c>
      <c r="X169" s="50">
        <v>2.3333333333333335</v>
      </c>
      <c r="Y169" s="60" t="s">
        <v>541</v>
      </c>
      <c r="Z169" s="60" t="s">
        <v>552</v>
      </c>
      <c r="AA169" s="26"/>
    </row>
    <row r="170" spans="1:27" ht="22" customHeight="1">
      <c r="A170" s="26" t="s">
        <v>538</v>
      </c>
      <c r="B170" s="26" t="s">
        <v>667</v>
      </c>
      <c r="C170" s="27" t="s">
        <v>172</v>
      </c>
      <c r="D170" s="27">
        <v>350008</v>
      </c>
      <c r="E170" s="27" t="s">
        <v>358</v>
      </c>
      <c r="F170" s="45" t="str">
        <f t="shared" si="5"/>
        <v>範疇1移動 (T)CH4350008</v>
      </c>
      <c r="G170" s="27" t="s">
        <v>668</v>
      </c>
      <c r="H170" s="29" t="s">
        <v>207</v>
      </c>
      <c r="I170" s="29">
        <v>62</v>
      </c>
      <c r="J170" s="29" t="s">
        <v>168</v>
      </c>
      <c r="K170" s="26"/>
      <c r="L170" s="26"/>
      <c r="M170" s="26"/>
      <c r="N170" s="30" t="s">
        <v>301</v>
      </c>
      <c r="O170" s="31" t="s">
        <v>510</v>
      </c>
      <c r="P170" s="32">
        <f>I170*4186.8*10^(-9)*10^(-3)</f>
        <v>2.5958160000000003E-7</v>
      </c>
      <c r="Q170" s="32" t="s">
        <v>141</v>
      </c>
      <c r="R170" s="27">
        <v>6635</v>
      </c>
      <c r="S170" s="27" t="s">
        <v>481</v>
      </c>
      <c r="T170" s="27" t="s">
        <v>545</v>
      </c>
      <c r="U170" s="47">
        <f t="shared" si="6"/>
        <v>1.7223239160000002E-3</v>
      </c>
      <c r="V170" s="48" t="s">
        <v>143</v>
      </c>
      <c r="W170" s="49" t="s">
        <v>302</v>
      </c>
      <c r="X170" s="50" t="s">
        <v>302</v>
      </c>
      <c r="Y170" s="60" t="s">
        <v>541</v>
      </c>
      <c r="Z170" s="60" t="s">
        <v>544</v>
      </c>
      <c r="AA170" s="26"/>
    </row>
    <row r="171" spans="1:27" ht="22" customHeight="1">
      <c r="A171" s="26" t="s">
        <v>538</v>
      </c>
      <c r="B171" s="26" t="s">
        <v>667</v>
      </c>
      <c r="C171" s="27" t="s">
        <v>169</v>
      </c>
      <c r="D171" s="27">
        <v>350008</v>
      </c>
      <c r="E171" s="27" t="s">
        <v>358</v>
      </c>
      <c r="F171" s="45" t="str">
        <f t="shared" si="5"/>
        <v>範疇1移動 (T)CO2350008</v>
      </c>
      <c r="G171" s="27" t="s">
        <v>668</v>
      </c>
      <c r="H171" s="29" t="s">
        <v>207</v>
      </c>
      <c r="I171" s="33">
        <v>17.2</v>
      </c>
      <c r="J171" s="34" t="s">
        <v>162</v>
      </c>
      <c r="K171" s="34">
        <v>1</v>
      </c>
      <c r="L171" s="35">
        <f>ROUND(I171*K171*44/12,1)*1000</f>
        <v>63100</v>
      </c>
      <c r="M171" s="34" t="s">
        <v>473</v>
      </c>
      <c r="N171" s="30">
        <v>2.3771790808240888E-2</v>
      </c>
      <c r="O171" s="31">
        <v>3.9619651347068144E-2</v>
      </c>
      <c r="P171" s="32">
        <f>L171*(4186.8*10^(-9)*10^(-3))</f>
        <v>2.6418708000000004E-4</v>
      </c>
      <c r="Q171" s="32" t="s">
        <v>154</v>
      </c>
      <c r="R171" s="27">
        <v>6635</v>
      </c>
      <c r="S171" s="27" t="s">
        <v>145</v>
      </c>
      <c r="T171" s="27" t="s">
        <v>596</v>
      </c>
      <c r="U171" s="47">
        <f t="shared" si="6"/>
        <v>1.7528812758000003</v>
      </c>
      <c r="V171" s="48" t="s">
        <v>171</v>
      </c>
      <c r="W171" s="49">
        <v>2.3771790808240888E-2</v>
      </c>
      <c r="X171" s="50">
        <v>3.9619651347068144E-2</v>
      </c>
      <c r="Y171" s="60" t="s">
        <v>543</v>
      </c>
      <c r="Z171" s="60" t="s">
        <v>544</v>
      </c>
      <c r="AA171" s="26"/>
    </row>
    <row r="172" spans="1:27" ht="22" customHeight="1">
      <c r="A172" s="26" t="s">
        <v>538</v>
      </c>
      <c r="B172" s="26" t="s">
        <v>660</v>
      </c>
      <c r="C172" s="27" t="s">
        <v>155</v>
      </c>
      <c r="D172" s="27">
        <v>350008</v>
      </c>
      <c r="E172" s="27" t="s">
        <v>358</v>
      </c>
      <c r="F172" s="45" t="str">
        <f t="shared" si="5"/>
        <v>範疇1移動 (T)N2O350008</v>
      </c>
      <c r="G172" s="27" t="s">
        <v>668</v>
      </c>
      <c r="H172" s="29" t="s">
        <v>207</v>
      </c>
      <c r="I172" s="33">
        <v>0.2</v>
      </c>
      <c r="J172" s="36" t="s">
        <v>163</v>
      </c>
      <c r="K172" s="26"/>
      <c r="L172" s="26"/>
      <c r="M172" s="26"/>
      <c r="N172" s="30" t="s">
        <v>302</v>
      </c>
      <c r="O172" s="30" t="s">
        <v>302</v>
      </c>
      <c r="P172" s="32">
        <f>I172*4186.8*10^(-9)*10^(-3)</f>
        <v>8.373600000000002E-10</v>
      </c>
      <c r="Q172" s="32" t="s">
        <v>148</v>
      </c>
      <c r="R172" s="27">
        <v>6635</v>
      </c>
      <c r="S172" s="27" t="s">
        <v>145</v>
      </c>
      <c r="T172" s="27" t="s">
        <v>664</v>
      </c>
      <c r="U172" s="47">
        <f t="shared" si="6"/>
        <v>5.5558836000000011E-6</v>
      </c>
      <c r="V172" s="48" t="s">
        <v>149</v>
      </c>
      <c r="W172" s="49" t="s">
        <v>302</v>
      </c>
      <c r="X172" s="49" t="s">
        <v>302</v>
      </c>
      <c r="Y172" s="60" t="s">
        <v>587</v>
      </c>
      <c r="Z172" s="60" t="s">
        <v>544</v>
      </c>
      <c r="AA172" s="26"/>
    </row>
    <row r="173" spans="1:27" ht="22" customHeight="1">
      <c r="A173" s="26" t="s">
        <v>538</v>
      </c>
      <c r="B173" s="26" t="s">
        <v>669</v>
      </c>
      <c r="C173" s="27" t="s">
        <v>209</v>
      </c>
      <c r="D173" s="27" t="s">
        <v>222</v>
      </c>
      <c r="E173" s="27" t="s">
        <v>377</v>
      </c>
      <c r="F173" s="45" t="str">
        <f t="shared" si="5"/>
        <v>範疇1移動 (T)CH4050004</v>
      </c>
      <c r="G173" s="27" t="s">
        <v>670</v>
      </c>
      <c r="H173" s="29" t="s">
        <v>511</v>
      </c>
      <c r="I173" s="29">
        <v>92</v>
      </c>
      <c r="J173" s="29" t="s">
        <v>140</v>
      </c>
      <c r="K173" s="26"/>
      <c r="L173" s="26"/>
      <c r="M173" s="26"/>
      <c r="N173" s="30">
        <v>0.45652173913043476</v>
      </c>
      <c r="O173" s="31">
        <v>15.739130434782609</v>
      </c>
      <c r="P173" s="32">
        <f>I173*4186.8*10^(-9)*10^(-3)</f>
        <v>3.8518560000000005E-7</v>
      </c>
      <c r="Q173" s="32" t="s">
        <v>141</v>
      </c>
      <c r="R173" s="27">
        <v>9000</v>
      </c>
      <c r="S173" s="27" t="s">
        <v>594</v>
      </c>
      <c r="T173" s="27" t="s">
        <v>545</v>
      </c>
      <c r="U173" s="47">
        <f t="shared" si="6"/>
        <v>3.4666704000000004E-3</v>
      </c>
      <c r="V173" s="48" t="s">
        <v>623</v>
      </c>
      <c r="W173" s="49">
        <v>0.45652173913043476</v>
      </c>
      <c r="X173" s="50">
        <v>15.739130434782609</v>
      </c>
      <c r="Y173" s="60" t="s">
        <v>543</v>
      </c>
      <c r="Z173" s="60" t="s">
        <v>627</v>
      </c>
      <c r="AA173" s="26" t="s">
        <v>671</v>
      </c>
    </row>
    <row r="174" spans="1:27" ht="22" customHeight="1">
      <c r="A174" s="26" t="s">
        <v>538</v>
      </c>
      <c r="B174" s="26" t="s">
        <v>672</v>
      </c>
      <c r="C174" s="27" t="s">
        <v>169</v>
      </c>
      <c r="D174" s="27" t="s">
        <v>222</v>
      </c>
      <c r="E174" s="27" t="s">
        <v>377</v>
      </c>
      <c r="F174" s="45" t="str">
        <f t="shared" si="5"/>
        <v>範疇1移動 (T)CO2050004</v>
      </c>
      <c r="G174" s="27" t="s">
        <v>673</v>
      </c>
      <c r="H174" s="29" t="s">
        <v>303</v>
      </c>
      <c r="I174" s="33" t="s">
        <v>434</v>
      </c>
      <c r="J174" s="34" t="s">
        <v>674</v>
      </c>
      <c r="K174" s="34" t="s">
        <v>512</v>
      </c>
      <c r="L174" s="35">
        <v>56100</v>
      </c>
      <c r="M174" s="34" t="s">
        <v>432</v>
      </c>
      <c r="N174" s="30">
        <v>3.2085561497326207E-2</v>
      </c>
      <c r="O174" s="31">
        <v>3.9215686274509803E-2</v>
      </c>
      <c r="P174" s="32">
        <f>L174*(4186.8*10^(-9)*10^(-3))</f>
        <v>2.3487948000000002E-4</v>
      </c>
      <c r="Q174" s="32" t="s">
        <v>513</v>
      </c>
      <c r="R174" s="27">
        <v>9000</v>
      </c>
      <c r="S174" s="27" t="s">
        <v>600</v>
      </c>
      <c r="T174" s="27" t="s">
        <v>675</v>
      </c>
      <c r="U174" s="47">
        <f t="shared" si="6"/>
        <v>2.1139153200000003</v>
      </c>
      <c r="V174" s="48" t="s">
        <v>676</v>
      </c>
      <c r="W174" s="49">
        <v>3.2085561497326207E-2</v>
      </c>
      <c r="X174" s="50">
        <v>3.9215686274509803E-2</v>
      </c>
      <c r="Y174" s="60" t="s">
        <v>587</v>
      </c>
      <c r="Z174" s="60" t="s">
        <v>544</v>
      </c>
      <c r="AA174" s="26" t="s">
        <v>376</v>
      </c>
    </row>
    <row r="175" spans="1:27" ht="22" customHeight="1">
      <c r="A175" s="26" t="s">
        <v>538</v>
      </c>
      <c r="B175" s="26" t="s">
        <v>666</v>
      </c>
      <c r="C175" s="27" t="s">
        <v>304</v>
      </c>
      <c r="D175" s="27" t="s">
        <v>222</v>
      </c>
      <c r="E175" s="27" t="s">
        <v>377</v>
      </c>
      <c r="F175" s="45" t="str">
        <f t="shared" si="5"/>
        <v>範疇1移動 (T)N2O050004</v>
      </c>
      <c r="G175" s="27" t="s">
        <v>677</v>
      </c>
      <c r="H175" s="29" t="s">
        <v>303</v>
      </c>
      <c r="I175" s="33">
        <v>3</v>
      </c>
      <c r="J175" s="36" t="s">
        <v>163</v>
      </c>
      <c r="K175" s="26"/>
      <c r="L175" s="26"/>
      <c r="M175" s="26"/>
      <c r="N175" s="30">
        <v>0.66666666666666663</v>
      </c>
      <c r="O175" s="30">
        <v>24.666666666666668</v>
      </c>
      <c r="P175" s="32">
        <f>I175*4186.8*10^(-9)*10^(-3)</f>
        <v>1.2560400000000003E-8</v>
      </c>
      <c r="Q175" s="32" t="s">
        <v>148</v>
      </c>
      <c r="R175" s="27">
        <v>9000</v>
      </c>
      <c r="S175" s="27" t="s">
        <v>678</v>
      </c>
      <c r="T175" s="27" t="s">
        <v>549</v>
      </c>
      <c r="U175" s="47">
        <f t="shared" si="6"/>
        <v>1.1304360000000002E-4</v>
      </c>
      <c r="V175" s="48" t="s">
        <v>679</v>
      </c>
      <c r="W175" s="49">
        <v>0.66666666666666663</v>
      </c>
      <c r="X175" s="49">
        <v>24.666666666666668</v>
      </c>
      <c r="Y175" s="60" t="s">
        <v>543</v>
      </c>
      <c r="Z175" s="60" t="s">
        <v>544</v>
      </c>
      <c r="AA175" s="26" t="s">
        <v>620</v>
      </c>
    </row>
  </sheetData>
  <mergeCells count="27">
    <mergeCell ref="U3:V3"/>
    <mergeCell ref="W3:X3"/>
    <mergeCell ref="T2:T4"/>
    <mergeCell ref="U2:V2"/>
    <mergeCell ref="Y2:Y4"/>
    <mergeCell ref="Z2:Z4"/>
    <mergeCell ref="AA2:AA4"/>
    <mergeCell ref="D3:D4"/>
    <mergeCell ref="E3:E4"/>
    <mergeCell ref="I3:J3"/>
    <mergeCell ref="K3:K4"/>
    <mergeCell ref="L3:M3"/>
    <mergeCell ref="G2:G4"/>
    <mergeCell ref="H2:H4"/>
    <mergeCell ref="I2:J2"/>
    <mergeCell ref="L2:M2"/>
    <mergeCell ref="P2:Q2"/>
    <mergeCell ref="R2:S2"/>
    <mergeCell ref="N3:O3"/>
    <mergeCell ref="P3:Q3"/>
    <mergeCell ref="R3:S3"/>
    <mergeCell ref="F2:F4"/>
    <mergeCell ref="A1:E1"/>
    <mergeCell ref="A2:A4"/>
    <mergeCell ref="B2:B4"/>
    <mergeCell ref="C2:C4"/>
    <mergeCell ref="D2:E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7"/>
  <sheetViews>
    <sheetView zoomScale="69" zoomScaleNormal="69" workbookViewId="0">
      <selection activeCell="V18" sqref="V18"/>
    </sheetView>
  </sheetViews>
  <sheetFormatPr defaultColWidth="8.83203125" defaultRowHeight="24" customHeight="1"/>
  <cols>
    <col min="1" max="1" width="46.83203125" style="1" customWidth="1"/>
    <col min="2" max="3" width="17.83203125" style="1" customWidth="1"/>
    <col min="4" max="7" width="29.83203125" style="1" customWidth="1"/>
    <col min="8" max="8" width="27.08203125" style="1" customWidth="1"/>
    <col min="9" max="9" width="29.83203125" style="1" hidden="1" customWidth="1"/>
    <col min="10" max="16384" width="8.83203125" style="1"/>
  </cols>
  <sheetData>
    <row r="1" spans="1:9" ht="24" customHeight="1">
      <c r="A1" s="517" t="s">
        <v>130</v>
      </c>
      <c r="B1" s="515" t="s">
        <v>121</v>
      </c>
      <c r="C1" s="513" t="s">
        <v>127</v>
      </c>
      <c r="D1" s="510" t="s">
        <v>131</v>
      </c>
      <c r="E1" s="511"/>
      <c r="F1" s="511"/>
      <c r="G1" s="511"/>
      <c r="H1" s="512"/>
      <c r="I1" s="513" t="s">
        <v>125</v>
      </c>
    </row>
    <row r="2" spans="1:9" ht="24" customHeight="1">
      <c r="A2" s="517"/>
      <c r="B2" s="516"/>
      <c r="C2" s="514"/>
      <c r="D2" s="15" t="s">
        <v>122</v>
      </c>
      <c r="E2" s="15" t="s">
        <v>44</v>
      </c>
      <c r="F2" s="15" t="s">
        <v>123</v>
      </c>
      <c r="G2" s="15" t="s">
        <v>124</v>
      </c>
      <c r="H2" s="15" t="s">
        <v>45</v>
      </c>
      <c r="I2" s="514"/>
    </row>
    <row r="3" spans="1:9" ht="24" customHeight="1">
      <c r="A3" s="16" t="s">
        <v>34</v>
      </c>
      <c r="B3" s="14">
        <f>IF(H3=""," ",H3)</f>
        <v>1</v>
      </c>
      <c r="C3" s="14" t="s">
        <v>128</v>
      </c>
      <c r="D3" s="14">
        <v>1</v>
      </c>
      <c r="E3" s="14">
        <v>1</v>
      </c>
      <c r="F3" s="14">
        <v>1</v>
      </c>
      <c r="G3" s="14">
        <v>1</v>
      </c>
      <c r="H3" s="14">
        <v>1</v>
      </c>
      <c r="I3" s="20"/>
    </row>
    <row r="4" spans="1:9" ht="24" customHeight="1">
      <c r="A4" s="17" t="s">
        <v>46</v>
      </c>
      <c r="B4" s="14">
        <f t="shared" ref="B4:B67" si="0">IF(H4=""," ",H4)</f>
        <v>27.9</v>
      </c>
      <c r="C4" s="14" t="s">
        <v>128</v>
      </c>
      <c r="D4" s="14">
        <v>21</v>
      </c>
      <c r="E4" s="14">
        <v>23</v>
      </c>
      <c r="F4" s="14">
        <v>25</v>
      </c>
      <c r="G4" s="14">
        <v>28</v>
      </c>
      <c r="H4" s="114">
        <v>27.9</v>
      </c>
      <c r="I4" s="20"/>
    </row>
    <row r="5" spans="1:9" ht="24" customHeight="1">
      <c r="A5" s="17" t="s">
        <v>47</v>
      </c>
      <c r="B5" s="14">
        <f t="shared" si="0"/>
        <v>273</v>
      </c>
      <c r="C5" s="14" t="s">
        <v>128</v>
      </c>
      <c r="D5" s="14">
        <v>310</v>
      </c>
      <c r="E5" s="14">
        <v>296</v>
      </c>
      <c r="F5" s="14">
        <v>298</v>
      </c>
      <c r="G5" s="14">
        <v>265</v>
      </c>
      <c r="H5" s="14">
        <v>273</v>
      </c>
      <c r="I5" s="20"/>
    </row>
    <row r="6" spans="1:9" ht="24" customHeight="1">
      <c r="A6" s="18" t="s">
        <v>55</v>
      </c>
      <c r="B6" s="14">
        <f t="shared" si="0"/>
        <v>14600</v>
      </c>
      <c r="C6" s="14" t="s">
        <v>128</v>
      </c>
      <c r="D6" s="14">
        <v>11700</v>
      </c>
      <c r="E6" s="14">
        <v>12000</v>
      </c>
      <c r="F6" s="14">
        <v>14800</v>
      </c>
      <c r="G6" s="14">
        <v>12400</v>
      </c>
      <c r="H6" s="14">
        <v>14600</v>
      </c>
      <c r="I6" s="20"/>
    </row>
    <row r="7" spans="1:9" ht="24" customHeight="1">
      <c r="A7" s="18" t="s">
        <v>56</v>
      </c>
      <c r="B7" s="14">
        <f t="shared" si="0"/>
        <v>771</v>
      </c>
      <c r="C7" s="14" t="s">
        <v>128</v>
      </c>
      <c r="D7" s="14">
        <v>650</v>
      </c>
      <c r="E7" s="14">
        <v>550</v>
      </c>
      <c r="F7" s="14">
        <v>675</v>
      </c>
      <c r="G7" s="14">
        <v>677</v>
      </c>
      <c r="H7" s="14">
        <v>771</v>
      </c>
      <c r="I7" s="20"/>
    </row>
    <row r="8" spans="1:9" ht="24" customHeight="1">
      <c r="A8" s="18" t="s">
        <v>57</v>
      </c>
      <c r="B8" s="14">
        <f t="shared" si="0"/>
        <v>135</v>
      </c>
      <c r="C8" s="14" t="s">
        <v>128</v>
      </c>
      <c r="D8" s="14">
        <v>150</v>
      </c>
      <c r="E8" s="14">
        <v>97</v>
      </c>
      <c r="F8" s="14">
        <v>92</v>
      </c>
      <c r="G8" s="14">
        <v>116</v>
      </c>
      <c r="H8" s="14">
        <v>135</v>
      </c>
      <c r="I8" s="20"/>
    </row>
    <row r="9" spans="1:9" ht="24" customHeight="1">
      <c r="A9" s="18" t="s">
        <v>58</v>
      </c>
      <c r="B9" s="14">
        <f t="shared" si="0"/>
        <v>3740</v>
      </c>
      <c r="C9" s="14" t="s">
        <v>128</v>
      </c>
      <c r="D9" s="14">
        <v>2800</v>
      </c>
      <c r="E9" s="14">
        <v>3400</v>
      </c>
      <c r="F9" s="14">
        <v>3500</v>
      </c>
      <c r="G9" s="14">
        <v>3170</v>
      </c>
      <c r="H9" s="14">
        <v>3740</v>
      </c>
      <c r="I9" s="20"/>
    </row>
    <row r="10" spans="1:9" ht="24" customHeight="1">
      <c r="A10" s="18" t="s">
        <v>59</v>
      </c>
      <c r="B10" s="14">
        <f t="shared" si="0"/>
        <v>1260</v>
      </c>
      <c r="C10" s="14" t="s">
        <v>128</v>
      </c>
      <c r="D10" s="14">
        <v>1000</v>
      </c>
      <c r="E10" s="14">
        <v>1100</v>
      </c>
      <c r="F10" s="14">
        <v>1100</v>
      </c>
      <c r="G10" s="14">
        <v>1120</v>
      </c>
      <c r="H10" s="14">
        <v>1260</v>
      </c>
      <c r="I10" s="20"/>
    </row>
    <row r="11" spans="1:9" ht="24" customHeight="1">
      <c r="A11" s="18" t="s">
        <v>60</v>
      </c>
      <c r="B11" s="14">
        <f t="shared" si="0"/>
        <v>1530</v>
      </c>
      <c r="C11" s="14" t="s">
        <v>128</v>
      </c>
      <c r="D11" s="14">
        <v>1300</v>
      </c>
      <c r="E11" s="14">
        <v>1300</v>
      </c>
      <c r="F11" s="14">
        <v>1430</v>
      </c>
      <c r="G11" s="14">
        <v>1300</v>
      </c>
      <c r="H11" s="14">
        <v>1530</v>
      </c>
      <c r="I11" s="20"/>
    </row>
    <row r="12" spans="1:9" ht="24" customHeight="1">
      <c r="A12" s="18" t="s">
        <v>61</v>
      </c>
      <c r="B12" s="14">
        <f t="shared" si="0"/>
        <v>364</v>
      </c>
      <c r="C12" s="14" t="s">
        <v>128</v>
      </c>
      <c r="D12" s="14">
        <v>300</v>
      </c>
      <c r="E12" s="14">
        <v>330</v>
      </c>
      <c r="F12" s="14">
        <v>353</v>
      </c>
      <c r="G12" s="14">
        <v>328</v>
      </c>
      <c r="H12" s="14">
        <v>364</v>
      </c>
      <c r="I12" s="20"/>
    </row>
    <row r="13" spans="1:9" ht="24" customHeight="1">
      <c r="A13" s="18" t="s">
        <v>62</v>
      </c>
      <c r="B13" s="14">
        <f t="shared" si="0"/>
        <v>5810</v>
      </c>
      <c r="C13" s="14" t="s">
        <v>128</v>
      </c>
      <c r="D13" s="14">
        <v>3800</v>
      </c>
      <c r="E13" s="14">
        <v>4300</v>
      </c>
      <c r="F13" s="14">
        <v>4470</v>
      </c>
      <c r="G13" s="14">
        <v>4800</v>
      </c>
      <c r="H13" s="14">
        <v>5810</v>
      </c>
      <c r="I13" s="20"/>
    </row>
    <row r="14" spans="1:9" ht="24" customHeight="1">
      <c r="A14" s="18" t="s">
        <v>63</v>
      </c>
      <c r="B14" s="14">
        <f t="shared" si="0"/>
        <v>21.5</v>
      </c>
      <c r="C14" s="14" t="s">
        <v>128</v>
      </c>
      <c r="D14" s="14" t="s">
        <v>36</v>
      </c>
      <c r="E14" s="14">
        <v>43</v>
      </c>
      <c r="F14" s="14">
        <v>53</v>
      </c>
      <c r="G14" s="14">
        <v>16</v>
      </c>
      <c r="H14" s="114">
        <v>21.5</v>
      </c>
      <c r="I14" s="20"/>
    </row>
    <row r="15" spans="1:9" ht="24" customHeight="1">
      <c r="A15" s="18" t="s">
        <v>64</v>
      </c>
      <c r="B15" s="14">
        <f t="shared" si="0"/>
        <v>164</v>
      </c>
      <c r="C15" s="14" t="s">
        <v>128</v>
      </c>
      <c r="D15" s="14">
        <v>140</v>
      </c>
      <c r="E15" s="14">
        <v>120</v>
      </c>
      <c r="F15" s="14">
        <v>124</v>
      </c>
      <c r="G15" s="14">
        <v>138</v>
      </c>
      <c r="H15" s="14">
        <v>164</v>
      </c>
      <c r="I15" s="20"/>
    </row>
    <row r="16" spans="1:9" ht="24" customHeight="1">
      <c r="A16" s="18" t="s">
        <v>35</v>
      </c>
      <c r="B16" s="14">
        <f t="shared" si="0"/>
        <v>4.84</v>
      </c>
      <c r="C16" s="14" t="s">
        <v>128</v>
      </c>
      <c r="D16" s="14" t="s">
        <v>36</v>
      </c>
      <c r="E16" s="14">
        <v>12</v>
      </c>
      <c r="F16" s="14">
        <v>12</v>
      </c>
      <c r="G16" s="14">
        <v>4</v>
      </c>
      <c r="H16" s="115">
        <v>4.84</v>
      </c>
      <c r="I16" s="20"/>
    </row>
    <row r="17" spans="1:9" ht="24" customHeight="1">
      <c r="A17" s="18" t="s">
        <v>65</v>
      </c>
      <c r="B17" s="14">
        <f t="shared" si="0"/>
        <v>3600</v>
      </c>
      <c r="C17" s="14" t="s">
        <v>128</v>
      </c>
      <c r="D17" s="14">
        <v>2900</v>
      </c>
      <c r="E17" s="14">
        <v>3500</v>
      </c>
      <c r="F17" s="14">
        <v>3220</v>
      </c>
      <c r="G17" s="14">
        <v>3350</v>
      </c>
      <c r="H17" s="14">
        <v>3600</v>
      </c>
      <c r="I17" s="20"/>
    </row>
    <row r="18" spans="1:9" ht="24" customHeight="1">
      <c r="A18" s="18" t="s">
        <v>37</v>
      </c>
      <c r="B18" s="14">
        <f t="shared" si="0"/>
        <v>1350</v>
      </c>
      <c r="C18" s="14" t="s">
        <v>128</v>
      </c>
      <c r="D18" s="14" t="s">
        <v>36</v>
      </c>
      <c r="E18" s="14">
        <v>1300</v>
      </c>
      <c r="F18" s="14">
        <v>1340</v>
      </c>
      <c r="G18" s="14">
        <v>1210</v>
      </c>
      <c r="H18" s="14">
        <v>1350</v>
      </c>
      <c r="I18" s="20"/>
    </row>
    <row r="19" spans="1:9" ht="24" customHeight="1">
      <c r="A19" s="18" t="s">
        <v>38</v>
      </c>
      <c r="B19" s="14">
        <f t="shared" si="0"/>
        <v>1500</v>
      </c>
      <c r="C19" s="14" t="s">
        <v>128</v>
      </c>
      <c r="D19" s="14" t="s">
        <v>36</v>
      </c>
      <c r="E19" s="14">
        <v>1200</v>
      </c>
      <c r="F19" s="14">
        <v>1370</v>
      </c>
      <c r="G19" s="14">
        <v>1330</v>
      </c>
      <c r="H19" s="14">
        <v>1500</v>
      </c>
      <c r="I19" s="20"/>
    </row>
    <row r="20" spans="1:9" ht="24" customHeight="1">
      <c r="A20" s="18" t="s">
        <v>39</v>
      </c>
      <c r="B20" s="14">
        <f t="shared" si="0"/>
        <v>8690</v>
      </c>
      <c r="C20" s="14" t="s">
        <v>128</v>
      </c>
      <c r="D20" s="14">
        <v>6300</v>
      </c>
      <c r="E20" s="14">
        <v>9400</v>
      </c>
      <c r="F20" s="14">
        <v>9810</v>
      </c>
      <c r="G20" s="14">
        <v>8060</v>
      </c>
      <c r="H20" s="14">
        <v>8690</v>
      </c>
      <c r="I20" s="20"/>
    </row>
    <row r="21" spans="1:9" ht="24" customHeight="1">
      <c r="A21" s="18" t="s">
        <v>40</v>
      </c>
      <c r="B21" s="14">
        <f t="shared" si="0"/>
        <v>787</v>
      </c>
      <c r="C21" s="14" t="s">
        <v>128</v>
      </c>
      <c r="D21" s="14">
        <v>560</v>
      </c>
      <c r="E21" s="14">
        <v>640</v>
      </c>
      <c r="F21" s="14">
        <v>693</v>
      </c>
      <c r="G21" s="14">
        <v>716</v>
      </c>
      <c r="H21" s="14">
        <v>787</v>
      </c>
      <c r="I21" s="20"/>
    </row>
    <row r="22" spans="1:9" ht="24" customHeight="1">
      <c r="A22" s="18" t="s">
        <v>41</v>
      </c>
      <c r="B22" s="14">
        <f t="shared" si="0"/>
        <v>962</v>
      </c>
      <c r="C22" s="14" t="s">
        <v>128</v>
      </c>
      <c r="D22" s="14" t="s">
        <v>36</v>
      </c>
      <c r="E22" s="14">
        <v>950</v>
      </c>
      <c r="F22" s="14">
        <v>1030</v>
      </c>
      <c r="G22" s="14">
        <v>858</v>
      </c>
      <c r="H22" s="14">
        <v>962</v>
      </c>
      <c r="I22" s="20"/>
    </row>
    <row r="23" spans="1:9" ht="24" customHeight="1">
      <c r="A23" s="18" t="s">
        <v>66</v>
      </c>
      <c r="B23" s="14">
        <f t="shared" si="0"/>
        <v>914</v>
      </c>
      <c r="C23" s="14" t="s">
        <v>128</v>
      </c>
      <c r="D23" s="14" t="s">
        <v>36</v>
      </c>
      <c r="E23" s="14">
        <v>890</v>
      </c>
      <c r="F23" s="14">
        <v>794</v>
      </c>
      <c r="G23" s="14">
        <v>804</v>
      </c>
      <c r="H23" s="14">
        <v>914</v>
      </c>
      <c r="I23" s="20"/>
    </row>
    <row r="24" spans="1:9" ht="24" customHeight="1">
      <c r="A24" s="18" t="s">
        <v>67</v>
      </c>
      <c r="B24" s="14">
        <f t="shared" si="0"/>
        <v>1600</v>
      </c>
      <c r="C24" s="14" t="s">
        <v>128</v>
      </c>
      <c r="D24" s="14">
        <v>1300</v>
      </c>
      <c r="E24" s="14">
        <v>1500</v>
      </c>
      <c r="F24" s="14">
        <v>1640</v>
      </c>
      <c r="G24" s="14">
        <v>1650</v>
      </c>
      <c r="H24" s="14">
        <v>1600</v>
      </c>
      <c r="I24" s="20"/>
    </row>
    <row r="25" spans="1:9" ht="24" customHeight="1">
      <c r="A25" s="18" t="s">
        <v>68</v>
      </c>
      <c r="B25" s="14">
        <f t="shared" si="0"/>
        <v>1960</v>
      </c>
      <c r="C25" s="14" t="s">
        <v>128</v>
      </c>
      <c r="D25" s="14" t="s">
        <v>36</v>
      </c>
      <c r="E25" s="14">
        <v>1700</v>
      </c>
      <c r="F25" s="14">
        <v>1810</v>
      </c>
      <c r="G25" s="14">
        <v>1760</v>
      </c>
      <c r="H25" s="14">
        <v>1960</v>
      </c>
      <c r="I25" s="20"/>
    </row>
    <row r="26" spans="1:9" ht="24" customHeight="1">
      <c r="A26" s="116" t="s">
        <v>69</v>
      </c>
      <c r="B26" s="14">
        <f t="shared" si="0"/>
        <v>1263</v>
      </c>
      <c r="C26" s="14" t="s">
        <v>128</v>
      </c>
      <c r="D26" s="14">
        <v>1126.26</v>
      </c>
      <c r="E26" s="14">
        <v>1127.4000000000001</v>
      </c>
      <c r="F26" s="14">
        <v>1182.48</v>
      </c>
      <c r="G26" s="14">
        <v>1129.92</v>
      </c>
      <c r="H26" s="14">
        <v>1263</v>
      </c>
      <c r="I26" s="507" t="s">
        <v>126</v>
      </c>
    </row>
    <row r="27" spans="1:9" ht="24" customHeight="1">
      <c r="A27" s="116" t="s">
        <v>70</v>
      </c>
      <c r="B27" s="14">
        <f t="shared" si="0"/>
        <v>1381</v>
      </c>
      <c r="C27" s="14" t="s">
        <v>128</v>
      </c>
      <c r="D27" s="14">
        <v>1222.92</v>
      </c>
      <c r="E27" s="14">
        <v>1223.8</v>
      </c>
      <c r="F27" s="14">
        <v>1288.26</v>
      </c>
      <c r="G27" s="14">
        <v>1236.3399999999999</v>
      </c>
      <c r="H27" s="14">
        <v>1381</v>
      </c>
      <c r="I27" s="508"/>
    </row>
    <row r="28" spans="1:9" ht="24" customHeight="1">
      <c r="A28" s="116" t="s">
        <v>71</v>
      </c>
      <c r="B28" s="14">
        <f t="shared" si="0"/>
        <v>982</v>
      </c>
      <c r="C28" s="14" t="s">
        <v>128</v>
      </c>
      <c r="D28" s="14">
        <v>898.68</v>
      </c>
      <c r="E28" s="14">
        <v>901.4</v>
      </c>
      <c r="F28" s="14">
        <v>932.58</v>
      </c>
      <c r="G28" s="14">
        <v>875.54</v>
      </c>
      <c r="H28" s="14">
        <v>982</v>
      </c>
      <c r="I28" s="508"/>
    </row>
    <row r="29" spans="1:9" ht="24" customHeight="1">
      <c r="A29" s="116" t="s">
        <v>72</v>
      </c>
      <c r="B29" s="14">
        <f t="shared" si="0"/>
        <v>2989</v>
      </c>
      <c r="C29" s="14" t="s">
        <v>128</v>
      </c>
      <c r="D29" s="14">
        <v>2326</v>
      </c>
      <c r="E29" s="14">
        <v>2686</v>
      </c>
      <c r="F29" s="14">
        <v>2787.8</v>
      </c>
      <c r="G29" s="14">
        <v>2570.8000000000002</v>
      </c>
      <c r="H29" s="14">
        <v>2989</v>
      </c>
      <c r="I29" s="508"/>
    </row>
    <row r="30" spans="1:9" ht="24" customHeight="1">
      <c r="A30" s="116" t="s">
        <v>73</v>
      </c>
      <c r="B30" s="14">
        <f t="shared" si="0"/>
        <v>2597</v>
      </c>
      <c r="C30" s="14" t="s">
        <v>128</v>
      </c>
      <c r="D30" s="14">
        <v>2084</v>
      </c>
      <c r="E30" s="14">
        <v>2312</v>
      </c>
      <c r="F30" s="14">
        <v>2416</v>
      </c>
      <c r="G30" s="14">
        <v>2260.6</v>
      </c>
      <c r="H30" s="14">
        <v>2597</v>
      </c>
      <c r="I30" s="508"/>
    </row>
    <row r="31" spans="1:9" ht="24" customHeight="1">
      <c r="A31" s="116" t="s">
        <v>74</v>
      </c>
      <c r="B31" s="14">
        <f t="shared" si="0"/>
        <v>3328</v>
      </c>
      <c r="C31" s="14" t="s">
        <v>128</v>
      </c>
      <c r="D31" s="14">
        <v>1415</v>
      </c>
      <c r="E31" s="14">
        <v>1415</v>
      </c>
      <c r="F31" s="14">
        <v>1534.1</v>
      </c>
      <c r="G31" s="14">
        <v>3100</v>
      </c>
      <c r="H31" s="14">
        <v>3328</v>
      </c>
      <c r="I31" s="508"/>
    </row>
    <row r="32" spans="1:9" ht="24" customHeight="1">
      <c r="A32" s="116" t="s">
        <v>75</v>
      </c>
      <c r="B32" s="14">
        <f t="shared" si="0"/>
        <v>4721</v>
      </c>
      <c r="C32" s="14" t="s">
        <v>128</v>
      </c>
      <c r="D32" s="14">
        <v>3682</v>
      </c>
      <c r="E32" s="14">
        <v>3682</v>
      </c>
      <c r="F32" s="14">
        <v>4457.3</v>
      </c>
      <c r="G32" s="14">
        <v>4456.6000000000004</v>
      </c>
      <c r="H32" s="14">
        <v>4721</v>
      </c>
      <c r="I32" s="508"/>
    </row>
    <row r="33" spans="1:9" ht="24" customHeight="1">
      <c r="A33" s="116" t="s">
        <v>76</v>
      </c>
      <c r="B33" s="14">
        <f t="shared" si="0"/>
        <v>4728</v>
      </c>
      <c r="C33" s="14" t="s">
        <v>128</v>
      </c>
      <c r="D33" s="14">
        <v>3260</v>
      </c>
      <c r="E33" s="14">
        <v>3784</v>
      </c>
      <c r="F33" s="14">
        <v>3921.6</v>
      </c>
      <c r="G33" s="14">
        <v>3942.8</v>
      </c>
      <c r="H33" s="14">
        <v>4728</v>
      </c>
      <c r="I33" s="508"/>
    </row>
    <row r="34" spans="1:9" ht="24" customHeight="1">
      <c r="A34" s="116" t="s">
        <v>77</v>
      </c>
      <c r="B34" s="14">
        <f t="shared" si="0"/>
        <v>941</v>
      </c>
      <c r="C34" s="14" t="s">
        <v>128</v>
      </c>
      <c r="D34" s="14">
        <v>4571.3</v>
      </c>
      <c r="E34" s="14">
        <v>5155.3999999999996</v>
      </c>
      <c r="F34" s="14">
        <v>5327.73</v>
      </c>
      <c r="G34" s="14">
        <v>4965.0600000000004</v>
      </c>
      <c r="H34" s="14">
        <v>941</v>
      </c>
      <c r="I34" s="508"/>
    </row>
    <row r="35" spans="1:9" ht="24" customHeight="1">
      <c r="A35" s="116" t="s">
        <v>78</v>
      </c>
      <c r="B35" s="14">
        <f t="shared" si="0"/>
        <v>1431</v>
      </c>
      <c r="C35" s="14" t="s">
        <v>128</v>
      </c>
      <c r="D35" s="14">
        <v>1673</v>
      </c>
      <c r="E35" s="14">
        <v>1919</v>
      </c>
      <c r="F35" s="14">
        <v>1942.6</v>
      </c>
      <c r="G35" s="14">
        <v>1779.8</v>
      </c>
      <c r="H35" s="14">
        <v>1431</v>
      </c>
      <c r="I35" s="508"/>
    </row>
    <row r="36" spans="1:9" ht="24" customHeight="1">
      <c r="A36" s="116" t="s">
        <v>79</v>
      </c>
      <c r="B36" s="14">
        <f t="shared" si="0"/>
        <v>2262</v>
      </c>
      <c r="C36" s="14" t="s">
        <v>128</v>
      </c>
      <c r="D36" s="14">
        <v>1770</v>
      </c>
      <c r="E36" s="14">
        <v>1990</v>
      </c>
      <c r="F36" s="14">
        <v>2107</v>
      </c>
      <c r="G36" s="14">
        <v>1923.4</v>
      </c>
      <c r="H36" s="14">
        <v>2262</v>
      </c>
      <c r="I36" s="508"/>
    </row>
    <row r="37" spans="1:9" ht="24" customHeight="1">
      <c r="A37" s="116" t="s">
        <v>80</v>
      </c>
      <c r="B37" s="14">
        <f t="shared" si="0"/>
        <v>3001</v>
      </c>
      <c r="C37" s="14" t="s">
        <v>128</v>
      </c>
      <c r="D37" s="14">
        <v>2285</v>
      </c>
      <c r="E37" s="14">
        <v>2695</v>
      </c>
      <c r="F37" s="14">
        <v>2803.5</v>
      </c>
      <c r="G37" s="14">
        <v>2546.6999999999998</v>
      </c>
      <c r="H37" s="14">
        <v>3001</v>
      </c>
      <c r="I37" s="508"/>
    </row>
    <row r="38" spans="1:9" ht="24" customHeight="1">
      <c r="A38" s="116" t="s">
        <v>744</v>
      </c>
      <c r="B38" s="14">
        <f t="shared" si="0"/>
        <v>1908</v>
      </c>
      <c r="C38" s="14" t="s">
        <v>128</v>
      </c>
      <c r="D38" s="14">
        <v>1525.5</v>
      </c>
      <c r="E38" s="14">
        <v>1652.5</v>
      </c>
      <c r="F38" s="14">
        <v>1773.85</v>
      </c>
      <c r="G38" s="14">
        <v>1624.21</v>
      </c>
      <c r="H38" s="14">
        <v>1908</v>
      </c>
      <c r="I38" s="508"/>
    </row>
    <row r="39" spans="1:9" ht="24" customHeight="1">
      <c r="A39" s="116" t="s">
        <v>81</v>
      </c>
      <c r="B39" s="14">
        <f t="shared" si="0"/>
        <v>1748</v>
      </c>
      <c r="C39" s="14" t="s">
        <v>128</v>
      </c>
      <c r="D39" s="14">
        <v>1427.5</v>
      </c>
      <c r="E39" s="14">
        <v>1502.5</v>
      </c>
      <c r="F39" s="14">
        <v>1627.25</v>
      </c>
      <c r="G39" s="14">
        <v>1487.05</v>
      </c>
      <c r="H39" s="14">
        <v>1748</v>
      </c>
      <c r="I39" s="508"/>
    </row>
    <row r="40" spans="1:9" ht="24" customHeight="1">
      <c r="A40" s="116" t="s">
        <v>82</v>
      </c>
      <c r="B40" s="14">
        <f t="shared" si="0"/>
        <v>1672</v>
      </c>
      <c r="C40" s="14" t="s">
        <v>128</v>
      </c>
      <c r="D40" s="14">
        <v>1362.5</v>
      </c>
      <c r="E40" s="14">
        <v>1427.5</v>
      </c>
      <c r="F40" s="14">
        <v>1551.75</v>
      </c>
      <c r="G40" s="14">
        <v>1424.75</v>
      </c>
      <c r="H40" s="14">
        <v>1672</v>
      </c>
      <c r="I40" s="508"/>
    </row>
    <row r="41" spans="1:9" ht="24" customHeight="1">
      <c r="A41" s="116" t="s">
        <v>83</v>
      </c>
      <c r="B41" s="14">
        <f t="shared" si="0"/>
        <v>3856</v>
      </c>
      <c r="C41" s="14" t="s">
        <v>128</v>
      </c>
      <c r="D41" s="14">
        <v>2743</v>
      </c>
      <c r="E41" s="14">
        <v>3015</v>
      </c>
      <c r="F41" s="14">
        <v>3151.9</v>
      </c>
      <c r="G41" s="14">
        <v>3257.1</v>
      </c>
      <c r="H41" s="14">
        <v>3856</v>
      </c>
      <c r="I41" s="508"/>
    </row>
    <row r="42" spans="1:9" ht="24" customHeight="1">
      <c r="A42" s="116" t="s">
        <v>84</v>
      </c>
      <c r="B42" s="14">
        <f t="shared" si="0"/>
        <v>1454</v>
      </c>
      <c r="C42" s="14" t="s">
        <v>128</v>
      </c>
      <c r="D42" s="14">
        <v>1442.25</v>
      </c>
      <c r="E42" s="14">
        <v>1535</v>
      </c>
      <c r="F42" s="14">
        <v>1584.75</v>
      </c>
      <c r="G42" s="14">
        <v>1484.75</v>
      </c>
      <c r="H42" s="14">
        <v>1454</v>
      </c>
      <c r="I42" s="508"/>
    </row>
    <row r="43" spans="1:9" ht="24" customHeight="1">
      <c r="A43" s="116" t="s">
        <v>85</v>
      </c>
      <c r="B43" s="14">
        <f t="shared" si="0"/>
        <v>1509</v>
      </c>
      <c r="C43" s="14" t="s">
        <v>128</v>
      </c>
      <c r="D43" s="14">
        <v>1437.25</v>
      </c>
      <c r="E43" s="14">
        <v>1500</v>
      </c>
      <c r="F43" s="14">
        <v>1559.75</v>
      </c>
      <c r="G43" s="14">
        <v>1473.75</v>
      </c>
      <c r="H43" s="14">
        <v>1509</v>
      </c>
      <c r="I43" s="508"/>
    </row>
    <row r="44" spans="1:9" ht="24" customHeight="1">
      <c r="A44" s="116" t="s">
        <v>86</v>
      </c>
      <c r="B44" s="14">
        <f>IF(H44=""," ",H44)</f>
        <v>2256</v>
      </c>
      <c r="C44" s="14" t="s">
        <v>128</v>
      </c>
      <c r="D44" s="14">
        <v>1725</v>
      </c>
      <c r="E44" s="14">
        <v>1975</v>
      </c>
      <c r="F44" s="14">
        <v>2087.5</v>
      </c>
      <c r="G44" s="14">
        <v>1923.5</v>
      </c>
      <c r="H44" s="14">
        <v>2256</v>
      </c>
      <c r="I44" s="508"/>
    </row>
    <row r="45" spans="1:9" ht="24" customHeight="1">
      <c r="A45" s="116" t="s">
        <v>87</v>
      </c>
      <c r="B45" s="14">
        <f t="shared" si="0"/>
        <v>2404</v>
      </c>
      <c r="C45" s="14" t="s">
        <v>128</v>
      </c>
      <c r="D45" s="14">
        <v>1617.5</v>
      </c>
      <c r="E45" s="14">
        <v>1832.5</v>
      </c>
      <c r="F45" s="14">
        <v>1946.25</v>
      </c>
      <c r="G45" s="14">
        <v>2048.15</v>
      </c>
      <c r="H45" s="14">
        <v>2404</v>
      </c>
      <c r="I45" s="508"/>
    </row>
    <row r="46" spans="1:9" ht="24" customHeight="1">
      <c r="A46" s="116" t="s">
        <v>88</v>
      </c>
      <c r="B46" s="14">
        <f t="shared" si="0"/>
        <v>1733</v>
      </c>
      <c r="C46" s="14" t="s">
        <v>128</v>
      </c>
      <c r="D46" s="14">
        <v>1502.9</v>
      </c>
      <c r="E46" s="14">
        <v>1500.7</v>
      </c>
      <c r="F46" s="14">
        <v>1597.39</v>
      </c>
      <c r="G46" s="14">
        <v>1555.18</v>
      </c>
      <c r="H46" s="14">
        <v>1733</v>
      </c>
      <c r="I46" s="508"/>
    </row>
    <row r="47" spans="1:9" ht="24" customHeight="1">
      <c r="A47" s="116" t="s">
        <v>89</v>
      </c>
      <c r="B47" s="14">
        <f t="shared" si="0"/>
        <v>1847</v>
      </c>
      <c r="C47" s="14" t="s">
        <v>128</v>
      </c>
      <c r="D47" s="14">
        <v>1602.2</v>
      </c>
      <c r="E47" s="14">
        <v>1601.6</v>
      </c>
      <c r="F47" s="14">
        <v>1705.12</v>
      </c>
      <c r="G47" s="14">
        <v>1658.54</v>
      </c>
      <c r="H47" s="14">
        <v>1847</v>
      </c>
      <c r="I47" s="508"/>
    </row>
    <row r="48" spans="1:9" ht="24" customHeight="1">
      <c r="A48" s="116" t="s">
        <v>90</v>
      </c>
      <c r="B48" s="14">
        <f t="shared" si="0"/>
        <v>1874</v>
      </c>
      <c r="C48" s="14" t="s">
        <v>128</v>
      </c>
      <c r="D48" s="14">
        <v>1625.6</v>
      </c>
      <c r="E48" s="14">
        <v>1625.3</v>
      </c>
      <c r="F48" s="14">
        <v>1730.41</v>
      </c>
      <c r="G48" s="14">
        <v>1682.87</v>
      </c>
      <c r="H48" s="14">
        <v>1874</v>
      </c>
      <c r="I48" s="508"/>
    </row>
    <row r="49" spans="1:9" ht="24" customHeight="1">
      <c r="A49" s="116" t="s">
        <v>91</v>
      </c>
      <c r="B49" s="14">
        <f t="shared" si="0"/>
        <v>2052</v>
      </c>
      <c r="C49" s="14" t="s">
        <v>128</v>
      </c>
      <c r="D49" s="14">
        <v>1990</v>
      </c>
      <c r="E49" s="14">
        <v>2140</v>
      </c>
      <c r="F49" s="14">
        <v>2286</v>
      </c>
      <c r="G49" s="14">
        <v>2172</v>
      </c>
      <c r="H49" s="14">
        <v>2052</v>
      </c>
      <c r="I49" s="508"/>
    </row>
    <row r="50" spans="1:9" ht="24" customHeight="1">
      <c r="A50" s="116" t="s">
        <v>92</v>
      </c>
      <c r="B50" s="14">
        <f t="shared" si="0"/>
        <v>2183</v>
      </c>
      <c r="C50" s="14" t="s">
        <v>128</v>
      </c>
      <c r="D50" s="14">
        <v>1774</v>
      </c>
      <c r="E50" s="14">
        <v>1774</v>
      </c>
      <c r="F50" s="14">
        <v>2053.1</v>
      </c>
      <c r="G50" s="14">
        <v>1945</v>
      </c>
      <c r="H50" s="14">
        <v>2183</v>
      </c>
      <c r="I50" s="508"/>
    </row>
    <row r="51" spans="1:9" ht="24" customHeight="1">
      <c r="A51" s="116" t="s">
        <v>93</v>
      </c>
      <c r="B51" s="14">
        <f t="shared" si="0"/>
        <v>1312</v>
      </c>
      <c r="C51" s="14" t="s">
        <v>128</v>
      </c>
      <c r="D51" s="14">
        <v>1337.5650000000001</v>
      </c>
      <c r="E51" s="14">
        <v>1439.7</v>
      </c>
      <c r="F51" s="14">
        <v>1477.8150000000001</v>
      </c>
      <c r="G51" s="14">
        <v>1374.5</v>
      </c>
      <c r="H51" s="14">
        <v>1312</v>
      </c>
      <c r="I51" s="508"/>
    </row>
    <row r="52" spans="1:9" ht="24" customHeight="1">
      <c r="A52" s="116" t="s">
        <v>94</v>
      </c>
      <c r="B52" s="14">
        <f t="shared" si="0"/>
        <v>1295</v>
      </c>
      <c r="C52" s="14" t="s">
        <v>128</v>
      </c>
      <c r="D52" s="14">
        <v>1258.51</v>
      </c>
      <c r="E52" s="14">
        <v>1319.8</v>
      </c>
      <c r="F52" s="14">
        <v>1361.96</v>
      </c>
      <c r="G52" s="14">
        <v>1273.6300000000001</v>
      </c>
      <c r="H52" s="14">
        <v>1295</v>
      </c>
      <c r="I52" s="508"/>
    </row>
    <row r="53" spans="1:9" ht="24" customHeight="1">
      <c r="A53" s="116" t="s">
        <v>95</v>
      </c>
      <c r="B53" s="14">
        <f t="shared" si="0"/>
        <v>1637</v>
      </c>
      <c r="C53" s="14" t="s">
        <v>128</v>
      </c>
      <c r="D53" s="14">
        <v>1419.2</v>
      </c>
      <c r="E53" s="14">
        <v>1415.6</v>
      </c>
      <c r="F53" s="14">
        <v>1506.52</v>
      </c>
      <c r="G53" s="14">
        <v>1468.04</v>
      </c>
      <c r="H53" s="14">
        <v>1637</v>
      </c>
      <c r="I53" s="508"/>
    </row>
    <row r="54" spans="1:9" ht="24" customHeight="1">
      <c r="A54" s="116" t="s">
        <v>96</v>
      </c>
      <c r="B54" s="14">
        <f t="shared" si="0"/>
        <v>613</v>
      </c>
      <c r="C54" s="14" t="s">
        <v>128</v>
      </c>
      <c r="D54" s="14">
        <v>530</v>
      </c>
      <c r="E54" s="14">
        <v>515</v>
      </c>
      <c r="F54" s="14">
        <v>545.5</v>
      </c>
      <c r="G54" s="14">
        <v>543.5</v>
      </c>
      <c r="H54" s="14">
        <v>613</v>
      </c>
      <c r="I54" s="508"/>
    </row>
    <row r="55" spans="1:9" ht="24" customHeight="1">
      <c r="A55" s="116" t="s">
        <v>97</v>
      </c>
      <c r="B55" s="14">
        <f t="shared" si="0"/>
        <v>1139</v>
      </c>
      <c r="C55" s="14" t="s">
        <v>128</v>
      </c>
      <c r="D55" s="14">
        <v>1007.5549999999999</v>
      </c>
      <c r="E55" s="14">
        <v>1011.9</v>
      </c>
      <c r="F55" s="14">
        <v>1084.2550000000001</v>
      </c>
      <c r="G55" s="14">
        <v>975.17</v>
      </c>
      <c r="H55" s="14">
        <v>1139</v>
      </c>
      <c r="I55" s="508"/>
    </row>
    <row r="56" spans="1:9" ht="24" customHeight="1">
      <c r="A56" s="116" t="s">
        <v>98</v>
      </c>
      <c r="B56" s="14">
        <f t="shared" si="0"/>
        <v>2508</v>
      </c>
      <c r="C56" s="14" t="s">
        <v>128</v>
      </c>
      <c r="D56" s="14">
        <v>1954.8</v>
      </c>
      <c r="E56" s="14">
        <v>2234.4</v>
      </c>
      <c r="F56" s="14">
        <v>2346</v>
      </c>
      <c r="G56" s="14">
        <v>2127.2199999999998</v>
      </c>
      <c r="H56" s="14">
        <v>2508</v>
      </c>
      <c r="I56" s="508"/>
    </row>
    <row r="57" spans="1:9" ht="24" customHeight="1">
      <c r="A57" s="116" t="s">
        <v>99</v>
      </c>
      <c r="B57" s="14">
        <f t="shared" si="0"/>
        <v>1886</v>
      </c>
      <c r="C57" s="14" t="s">
        <v>128</v>
      </c>
      <c r="D57" s="14">
        <v>1635.5</v>
      </c>
      <c r="E57" s="14">
        <v>1635</v>
      </c>
      <c r="F57" s="14">
        <v>1740.7</v>
      </c>
      <c r="G57" s="14">
        <v>1693.05</v>
      </c>
      <c r="H57" s="14">
        <v>1886</v>
      </c>
      <c r="I57" s="508"/>
    </row>
    <row r="58" spans="1:9" ht="24" customHeight="1">
      <c r="A58" s="116" t="s">
        <v>100</v>
      </c>
      <c r="B58" s="14">
        <f t="shared" si="0"/>
        <v>3171</v>
      </c>
      <c r="C58" s="14" t="s">
        <v>128</v>
      </c>
      <c r="D58" s="14">
        <v>2403</v>
      </c>
      <c r="E58" s="14">
        <v>2865</v>
      </c>
      <c r="F58" s="14">
        <v>2966.7</v>
      </c>
      <c r="G58" s="14">
        <v>2687.9</v>
      </c>
      <c r="H58" s="14">
        <v>3171</v>
      </c>
      <c r="I58" s="508"/>
    </row>
    <row r="59" spans="1:9" ht="24" customHeight="1">
      <c r="A59" s="116" t="s">
        <v>101</v>
      </c>
      <c r="B59" s="14">
        <f t="shared" si="0"/>
        <v>1450</v>
      </c>
      <c r="C59" s="14" t="s">
        <v>128</v>
      </c>
      <c r="D59" s="14">
        <v>1360</v>
      </c>
      <c r="E59" s="14">
        <v>1432</v>
      </c>
      <c r="F59" s="14">
        <v>1535.6</v>
      </c>
      <c r="G59" s="14">
        <v>1381.6</v>
      </c>
      <c r="H59" s="14">
        <v>1450</v>
      </c>
      <c r="I59" s="508"/>
    </row>
    <row r="60" spans="1:9" ht="24" customHeight="1">
      <c r="A60" s="116" t="s">
        <v>102</v>
      </c>
      <c r="B60" s="14">
        <f t="shared" si="0"/>
        <v>2812</v>
      </c>
      <c r="C60" s="14" t="s">
        <v>128</v>
      </c>
      <c r="D60" s="14">
        <v>2170</v>
      </c>
      <c r="E60" s="14">
        <v>2518</v>
      </c>
      <c r="F60" s="14">
        <v>2630.6</v>
      </c>
      <c r="G60" s="14">
        <v>2384.6</v>
      </c>
      <c r="H60" s="14">
        <v>2812</v>
      </c>
      <c r="I60" s="508"/>
    </row>
    <row r="61" spans="1:9" ht="24" customHeight="1">
      <c r="A61" s="116" t="s">
        <v>103</v>
      </c>
      <c r="B61" s="14">
        <f t="shared" si="0"/>
        <v>3409</v>
      </c>
      <c r="C61" s="14" t="s">
        <v>128</v>
      </c>
      <c r="D61" s="14">
        <v>2575</v>
      </c>
      <c r="E61" s="14">
        <v>3085</v>
      </c>
      <c r="F61" s="14">
        <v>3189.5</v>
      </c>
      <c r="G61" s="14">
        <v>2889.5</v>
      </c>
      <c r="H61" s="14">
        <v>3409</v>
      </c>
      <c r="I61" s="508"/>
    </row>
    <row r="62" spans="1:9" ht="24" customHeight="1">
      <c r="A62" s="116" t="s">
        <v>104</v>
      </c>
      <c r="B62" s="14">
        <f t="shared" si="0"/>
        <v>3359</v>
      </c>
      <c r="C62" s="14" t="s">
        <v>128</v>
      </c>
      <c r="D62" s="14">
        <v>2532.2999999999997</v>
      </c>
      <c r="E62" s="14">
        <v>3042.9</v>
      </c>
      <c r="F62" s="14">
        <v>3142.95</v>
      </c>
      <c r="G62" s="14">
        <v>2847.17</v>
      </c>
      <c r="H62" s="14">
        <v>3359</v>
      </c>
      <c r="I62" s="508"/>
    </row>
    <row r="63" spans="1:9" ht="24" customHeight="1">
      <c r="A63" s="116" t="s">
        <v>105</v>
      </c>
      <c r="B63" s="14">
        <f t="shared" si="0"/>
        <v>2700</v>
      </c>
      <c r="C63" s="14" t="s">
        <v>128</v>
      </c>
      <c r="D63" s="14">
        <v>2086</v>
      </c>
      <c r="E63" s="14">
        <v>2416</v>
      </c>
      <c r="F63" s="14">
        <v>2525.6</v>
      </c>
      <c r="G63" s="14">
        <v>2289.5</v>
      </c>
      <c r="H63" s="14">
        <v>2700</v>
      </c>
      <c r="I63" s="508"/>
    </row>
    <row r="64" spans="1:9" ht="24" customHeight="1">
      <c r="A64" s="116" t="s">
        <v>106</v>
      </c>
      <c r="B64" s="14">
        <f t="shared" si="0"/>
        <v>3296</v>
      </c>
      <c r="C64" s="14" t="s">
        <v>128</v>
      </c>
      <c r="D64" s="14">
        <v>2491</v>
      </c>
      <c r="E64" s="14">
        <v>2983</v>
      </c>
      <c r="F64" s="14">
        <v>3084.5</v>
      </c>
      <c r="G64" s="14">
        <v>2794.4</v>
      </c>
      <c r="H64" s="14">
        <v>3296</v>
      </c>
      <c r="I64" s="508"/>
    </row>
    <row r="65" spans="1:9" ht="24" customHeight="1">
      <c r="A65" s="116" t="s">
        <v>107</v>
      </c>
      <c r="B65" s="14">
        <f t="shared" si="0"/>
        <v>8309</v>
      </c>
      <c r="C65" s="14" t="s">
        <v>128</v>
      </c>
      <c r="D65" s="14">
        <v>6014.48</v>
      </c>
      <c r="E65" s="14">
        <v>7854.24</v>
      </c>
      <c r="F65" s="14">
        <v>8076.6880000000001</v>
      </c>
      <c r="G65" s="14">
        <v>7563.76</v>
      </c>
      <c r="H65" s="14">
        <v>8309</v>
      </c>
      <c r="I65" s="508"/>
    </row>
    <row r="66" spans="1:9" ht="24" customHeight="1">
      <c r="A66" s="116" t="s">
        <v>108</v>
      </c>
      <c r="B66" s="14">
        <f t="shared" si="0"/>
        <v>4270</v>
      </c>
      <c r="C66" s="14" t="s">
        <v>128</v>
      </c>
      <c r="D66" s="14">
        <v>3300</v>
      </c>
      <c r="E66" s="14">
        <v>3925</v>
      </c>
      <c r="F66" s="14">
        <v>4082.5</v>
      </c>
      <c r="G66" s="14">
        <v>3870</v>
      </c>
      <c r="H66" s="14">
        <v>4270</v>
      </c>
      <c r="I66" s="508"/>
    </row>
    <row r="67" spans="1:9" ht="24" customHeight="1">
      <c r="A67" s="116" t="s">
        <v>109</v>
      </c>
      <c r="B67" s="14">
        <f t="shared" si="0"/>
        <v>5872</v>
      </c>
      <c r="C67" s="14" t="s">
        <v>128</v>
      </c>
      <c r="D67" s="14">
        <v>4516</v>
      </c>
      <c r="E67" s="14">
        <v>4516</v>
      </c>
      <c r="F67" s="14">
        <v>4656.72</v>
      </c>
      <c r="G67" s="14">
        <v>4785.92</v>
      </c>
      <c r="H67" s="14">
        <v>5872</v>
      </c>
      <c r="I67" s="508"/>
    </row>
    <row r="68" spans="1:9" ht="24" customHeight="1">
      <c r="A68" s="116" t="s">
        <v>110</v>
      </c>
      <c r="B68" s="14">
        <f t="shared" ref="B68:B87" si="1">IF(H68=""," ",H68)</f>
        <v>15558</v>
      </c>
      <c r="C68" s="14" t="s">
        <v>128</v>
      </c>
      <c r="D68" s="14">
        <v>13077.7</v>
      </c>
      <c r="E68" s="14">
        <v>13198</v>
      </c>
      <c r="F68" s="14">
        <v>14560.4</v>
      </c>
      <c r="G68" s="14">
        <v>13298.5</v>
      </c>
      <c r="H68" s="14">
        <v>15558</v>
      </c>
      <c r="I68" s="508"/>
    </row>
    <row r="69" spans="1:9" ht="24" customHeight="1">
      <c r="A69" s="116" t="s">
        <v>111</v>
      </c>
      <c r="B69" s="14">
        <f t="shared" si="1"/>
        <v>5344</v>
      </c>
      <c r="C69" s="14" t="s">
        <v>128</v>
      </c>
      <c r="D69" s="14">
        <v>4042.9</v>
      </c>
      <c r="E69" s="14">
        <v>3994.7</v>
      </c>
      <c r="F69" s="14">
        <v>4143.01</v>
      </c>
      <c r="G69" s="14">
        <v>4299.37</v>
      </c>
      <c r="H69" s="14">
        <v>5344</v>
      </c>
      <c r="I69" s="508"/>
    </row>
    <row r="70" spans="1:9" ht="24" customHeight="1">
      <c r="A70" s="116" t="s">
        <v>112</v>
      </c>
      <c r="B70" s="14">
        <f t="shared" si="1"/>
        <v>8753</v>
      </c>
      <c r="C70" s="14" t="s">
        <v>128</v>
      </c>
      <c r="D70" s="14">
        <v>8809</v>
      </c>
      <c r="E70" s="14">
        <v>8268</v>
      </c>
      <c r="F70" s="14">
        <v>8502</v>
      </c>
      <c r="G70" s="14">
        <v>7956</v>
      </c>
      <c r="H70" s="14">
        <v>8753</v>
      </c>
      <c r="I70" s="508"/>
    </row>
    <row r="71" spans="1:9" ht="24" customHeight="1">
      <c r="A71" s="116" t="s">
        <v>113</v>
      </c>
      <c r="B71" s="14">
        <f t="shared" si="1"/>
        <v>4234</v>
      </c>
      <c r="C71" s="14" t="s">
        <v>128</v>
      </c>
      <c r="D71" s="14">
        <v>6891.2</v>
      </c>
      <c r="E71" s="14">
        <v>4400.2</v>
      </c>
      <c r="F71" s="14">
        <v>4490</v>
      </c>
      <c r="G71" s="14">
        <v>3856.91</v>
      </c>
      <c r="H71" s="14">
        <v>4234</v>
      </c>
      <c r="I71" s="508"/>
    </row>
    <row r="72" spans="1:9" ht="24" customHeight="1">
      <c r="A72" s="116" t="s">
        <v>114</v>
      </c>
      <c r="B72" s="14">
        <f t="shared" si="1"/>
        <v>4775</v>
      </c>
      <c r="C72" s="14" t="s">
        <v>128</v>
      </c>
      <c r="D72" s="14">
        <v>3300</v>
      </c>
      <c r="E72" s="14">
        <v>3850</v>
      </c>
      <c r="F72" s="14">
        <v>3985</v>
      </c>
      <c r="G72" s="14">
        <v>3985</v>
      </c>
      <c r="H72" s="14">
        <v>4775</v>
      </c>
      <c r="I72" s="508"/>
    </row>
    <row r="73" spans="1:9" ht="24" customHeight="1">
      <c r="A73" s="116" t="s">
        <v>115</v>
      </c>
      <c r="B73" s="14">
        <f t="shared" si="1"/>
        <v>13258</v>
      </c>
      <c r="C73" s="14" t="s">
        <v>128</v>
      </c>
      <c r="D73" s="14">
        <v>10175</v>
      </c>
      <c r="E73" s="14">
        <v>11939</v>
      </c>
      <c r="F73" s="14">
        <v>13214</v>
      </c>
      <c r="G73" s="14">
        <v>11607</v>
      </c>
      <c r="H73" s="14">
        <v>13258</v>
      </c>
      <c r="I73" s="508"/>
    </row>
    <row r="74" spans="1:9" ht="24" customHeight="1">
      <c r="A74" s="116" t="s">
        <v>116</v>
      </c>
      <c r="B74" s="14">
        <f t="shared" si="1"/>
        <v>13412</v>
      </c>
      <c r="C74" s="14" t="s">
        <v>128</v>
      </c>
      <c r="D74" s="14">
        <v>10350</v>
      </c>
      <c r="E74" s="14">
        <v>11946</v>
      </c>
      <c r="F74" s="14">
        <v>13396</v>
      </c>
      <c r="G74" s="14">
        <v>11698</v>
      </c>
      <c r="H74" s="14">
        <v>13412</v>
      </c>
      <c r="I74" s="508"/>
    </row>
    <row r="75" spans="1:9" ht="24" customHeight="1">
      <c r="A75" s="116" t="s">
        <v>117</v>
      </c>
      <c r="B75" s="14">
        <f t="shared" si="1"/>
        <v>6065</v>
      </c>
      <c r="C75" s="14" t="s">
        <v>128</v>
      </c>
      <c r="D75" s="14">
        <v>4668</v>
      </c>
      <c r="E75" s="14">
        <v>4668</v>
      </c>
      <c r="F75" s="14">
        <v>5741.2</v>
      </c>
      <c r="G75" s="14">
        <v>5758.4</v>
      </c>
      <c r="H75" s="14">
        <v>6065</v>
      </c>
      <c r="I75" s="509"/>
    </row>
    <row r="76" spans="1:9" ht="24" customHeight="1">
      <c r="A76" s="18" t="s">
        <v>118</v>
      </c>
      <c r="B76" s="14">
        <f t="shared" si="1"/>
        <v>12400</v>
      </c>
      <c r="C76" s="14" t="s">
        <v>128</v>
      </c>
      <c r="D76" s="14">
        <v>9200</v>
      </c>
      <c r="E76" s="14">
        <v>11900</v>
      </c>
      <c r="F76" s="14">
        <v>12200</v>
      </c>
      <c r="G76" s="14">
        <v>11100</v>
      </c>
      <c r="H76" s="14">
        <v>12400</v>
      </c>
      <c r="I76" s="20"/>
    </row>
    <row r="77" spans="1:9" ht="24" customHeight="1">
      <c r="A77" s="17" t="s">
        <v>119</v>
      </c>
      <c r="B77" s="14">
        <f t="shared" si="1"/>
        <v>7380</v>
      </c>
      <c r="C77" s="14" t="s">
        <v>128</v>
      </c>
      <c r="D77" s="14">
        <v>6500</v>
      </c>
      <c r="E77" s="14">
        <v>5700</v>
      </c>
      <c r="F77" s="14">
        <v>7390</v>
      </c>
      <c r="G77" s="14">
        <v>6630</v>
      </c>
      <c r="H77" s="14">
        <v>7380</v>
      </c>
      <c r="I77" s="20"/>
    </row>
    <row r="78" spans="1:9" ht="24" customHeight="1">
      <c r="A78" s="18" t="s">
        <v>48</v>
      </c>
      <c r="B78" s="14">
        <f t="shared" si="1"/>
        <v>9290</v>
      </c>
      <c r="C78" s="14" t="s">
        <v>128</v>
      </c>
      <c r="D78" s="14">
        <v>7000</v>
      </c>
      <c r="E78" s="14">
        <v>8600</v>
      </c>
      <c r="F78" s="14">
        <v>8830</v>
      </c>
      <c r="G78" s="14">
        <v>8900</v>
      </c>
      <c r="H78" s="14">
        <v>9290</v>
      </c>
      <c r="I78" s="20"/>
    </row>
    <row r="79" spans="1:9" ht="24" customHeight="1">
      <c r="A79" s="18" t="s">
        <v>49</v>
      </c>
      <c r="B79" s="14" t="str">
        <f t="shared" si="1"/>
        <v xml:space="preserve"> </v>
      </c>
      <c r="C79" s="14" t="s">
        <v>128</v>
      </c>
      <c r="D79" s="14">
        <v>8700</v>
      </c>
      <c r="E79" s="14">
        <v>10000</v>
      </c>
      <c r="F79" s="14">
        <v>10300</v>
      </c>
      <c r="G79" s="14">
        <v>9540</v>
      </c>
      <c r="H79" s="14"/>
      <c r="I79" s="20"/>
    </row>
    <row r="80" spans="1:9" ht="24" customHeight="1">
      <c r="A80" s="18" t="s">
        <v>50</v>
      </c>
      <c r="B80" s="14">
        <f t="shared" si="1"/>
        <v>10000</v>
      </c>
      <c r="C80" s="14" t="s">
        <v>128</v>
      </c>
      <c r="D80" s="14">
        <v>7000</v>
      </c>
      <c r="E80" s="14">
        <v>8600</v>
      </c>
      <c r="F80" s="14">
        <v>8860</v>
      </c>
      <c r="G80" s="14">
        <v>9200</v>
      </c>
      <c r="H80" s="14">
        <v>10000</v>
      </c>
      <c r="I80" s="20"/>
    </row>
    <row r="81" spans="1:9" ht="24" customHeight="1">
      <c r="A81" s="18" t="s">
        <v>51</v>
      </c>
      <c r="B81" s="14">
        <f t="shared" si="1"/>
        <v>9220</v>
      </c>
      <c r="C81" s="14" t="s">
        <v>128</v>
      </c>
      <c r="D81" s="14">
        <v>7500</v>
      </c>
      <c r="E81" s="14">
        <v>8900</v>
      </c>
      <c r="F81" s="14">
        <v>9160</v>
      </c>
      <c r="G81" s="14">
        <v>8550</v>
      </c>
      <c r="H81" s="14">
        <v>9220</v>
      </c>
      <c r="I81" s="20"/>
    </row>
    <row r="82" spans="1:9" ht="24" customHeight="1">
      <c r="A82" s="18" t="s">
        <v>52</v>
      </c>
      <c r="B82" s="14">
        <f t="shared" si="1"/>
        <v>8620</v>
      </c>
      <c r="C82" s="14" t="s">
        <v>128</v>
      </c>
      <c r="D82" s="14">
        <v>7400</v>
      </c>
      <c r="E82" s="14">
        <v>9000</v>
      </c>
      <c r="F82" s="14">
        <v>9300</v>
      </c>
      <c r="G82" s="14">
        <v>7910</v>
      </c>
      <c r="H82" s="14">
        <v>8620</v>
      </c>
      <c r="I82" s="20"/>
    </row>
    <row r="83" spans="1:9" ht="24" customHeight="1">
      <c r="A83" s="18" t="s">
        <v>53</v>
      </c>
      <c r="B83" s="14">
        <f t="shared" si="1"/>
        <v>17400</v>
      </c>
      <c r="C83" s="14" t="s">
        <v>128</v>
      </c>
      <c r="D83" s="14" t="s">
        <v>36</v>
      </c>
      <c r="E83" s="14">
        <v>10800</v>
      </c>
      <c r="F83" s="14">
        <v>17200</v>
      </c>
      <c r="G83" s="14">
        <v>16100</v>
      </c>
      <c r="H83" s="14">
        <v>17400</v>
      </c>
      <c r="I83" s="20"/>
    </row>
    <row r="84" spans="1:9" ht="24" customHeight="1">
      <c r="A84" s="18" t="s">
        <v>54</v>
      </c>
      <c r="B84" s="14">
        <f t="shared" si="1"/>
        <v>25200</v>
      </c>
      <c r="C84" s="14" t="s">
        <v>128</v>
      </c>
      <c r="D84" s="14">
        <v>23900</v>
      </c>
      <c r="E84" s="14">
        <v>22200</v>
      </c>
      <c r="F84" s="14">
        <v>22800</v>
      </c>
      <c r="G84" s="14">
        <v>23500</v>
      </c>
      <c r="H84" s="14">
        <v>25200</v>
      </c>
      <c r="I84" s="20"/>
    </row>
    <row r="85" spans="1:9" ht="24" customHeight="1">
      <c r="A85" s="19" t="s">
        <v>42</v>
      </c>
      <c r="B85" s="14">
        <f t="shared" si="1"/>
        <v>11200</v>
      </c>
      <c r="C85" s="12"/>
      <c r="D85" s="14"/>
      <c r="E85" s="14"/>
      <c r="F85" s="14"/>
      <c r="G85" s="14">
        <v>10200</v>
      </c>
      <c r="H85" s="14">
        <v>11200</v>
      </c>
      <c r="I85" s="20"/>
    </row>
    <row r="86" spans="1:9" ht="24" customHeight="1">
      <c r="A86" s="19" t="s">
        <v>43</v>
      </c>
      <c r="B86" s="14">
        <f t="shared" si="1"/>
        <v>90.4</v>
      </c>
      <c r="C86" s="12"/>
      <c r="D86" s="14"/>
      <c r="E86" s="14"/>
      <c r="F86" s="14"/>
      <c r="G86" s="14">
        <v>79</v>
      </c>
      <c r="H86" s="114">
        <v>90.4</v>
      </c>
      <c r="I86" s="20"/>
    </row>
    <row r="87" spans="1:9" ht="24" customHeight="1">
      <c r="A87" s="19" t="s">
        <v>120</v>
      </c>
      <c r="B87" s="14">
        <f t="shared" si="1"/>
        <v>1930</v>
      </c>
      <c r="C87" s="12"/>
      <c r="D87" s="14"/>
      <c r="E87" s="14"/>
      <c r="F87" s="14"/>
      <c r="G87" s="14">
        <v>1750</v>
      </c>
      <c r="H87" s="14">
        <v>1930</v>
      </c>
      <c r="I87" s="20"/>
    </row>
  </sheetData>
  <mergeCells count="6">
    <mergeCell ref="I26:I75"/>
    <mergeCell ref="D1:H1"/>
    <mergeCell ref="C1:C2"/>
    <mergeCell ref="B1:B2"/>
    <mergeCell ref="A1:A2"/>
    <mergeCell ref="I1:I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E72A-D109-4DFE-B454-ED797FC0FCF1}">
  <dimension ref="A1:Q6"/>
  <sheetViews>
    <sheetView workbookViewId="0">
      <selection activeCell="R28" sqref="R28"/>
    </sheetView>
  </sheetViews>
  <sheetFormatPr defaultColWidth="9" defaultRowHeight="18.5"/>
  <cols>
    <col min="1" max="1" width="13.5" style="382" customWidth="1"/>
    <col min="2" max="2" width="20.5" style="382" customWidth="1"/>
    <col min="3" max="3" width="15" style="382" bestFit="1" customWidth="1"/>
    <col min="4" max="4" width="10.83203125" style="382" customWidth="1"/>
    <col min="5" max="16384" width="9" style="382"/>
  </cols>
  <sheetData>
    <row r="1" spans="1:17">
      <c r="A1" s="382" t="s">
        <v>970</v>
      </c>
      <c r="B1" s="382" t="s">
        <v>971</v>
      </c>
      <c r="C1" s="382" t="s">
        <v>972</v>
      </c>
      <c r="D1" s="382" t="s">
        <v>973</v>
      </c>
      <c r="E1" s="382" t="s">
        <v>974</v>
      </c>
      <c r="F1" s="382" t="s">
        <v>814</v>
      </c>
      <c r="G1" s="382" t="s">
        <v>887</v>
      </c>
      <c r="H1" s="382" t="s">
        <v>888</v>
      </c>
      <c r="I1" s="382" t="s">
        <v>889</v>
      </c>
      <c r="J1" s="382" t="s">
        <v>916</v>
      </c>
      <c r="K1" s="382" t="s">
        <v>890</v>
      </c>
      <c r="L1" s="382" t="s">
        <v>891</v>
      </c>
      <c r="M1" s="382" t="s">
        <v>917</v>
      </c>
      <c r="N1" s="382" t="s">
        <v>892</v>
      </c>
      <c r="O1" s="382" t="s">
        <v>918</v>
      </c>
      <c r="P1" s="382" t="s">
        <v>919</v>
      </c>
      <c r="Q1" s="382" t="s">
        <v>896</v>
      </c>
    </row>
    <row r="2" spans="1:17">
      <c r="A2" s="382" t="s">
        <v>975</v>
      </c>
      <c r="B2" s="382" t="s">
        <v>979</v>
      </c>
      <c r="C2" s="382" t="s">
        <v>985</v>
      </c>
      <c r="D2" s="382" t="s">
        <v>986</v>
      </c>
      <c r="E2" s="382" t="s">
        <v>905</v>
      </c>
      <c r="F2" s="382" t="s">
        <v>987</v>
      </c>
      <c r="G2" s="382" t="s">
        <v>988</v>
      </c>
      <c r="H2" s="382" t="s">
        <v>989</v>
      </c>
      <c r="I2" s="382" t="s">
        <v>990</v>
      </c>
      <c r="J2" s="382" t="s">
        <v>991</v>
      </c>
      <c r="K2" s="382" t="s">
        <v>992</v>
      </c>
      <c r="L2" s="382" t="s">
        <v>993</v>
      </c>
      <c r="M2" s="382" t="s">
        <v>994</v>
      </c>
      <c r="N2" s="382" t="s">
        <v>995</v>
      </c>
      <c r="O2" s="382" t="s">
        <v>996</v>
      </c>
      <c r="P2" s="382" t="s">
        <v>997</v>
      </c>
      <c r="Q2" s="382" t="s">
        <v>998</v>
      </c>
    </row>
    <row r="3" spans="1:17">
      <c r="A3" s="382" t="s">
        <v>976</v>
      </c>
      <c r="B3" s="382" t="s">
        <v>984</v>
      </c>
    </row>
    <row r="4" spans="1:17">
      <c r="A4" s="382" t="s">
        <v>978</v>
      </c>
      <c r="B4" s="382" t="s">
        <v>980</v>
      </c>
    </row>
    <row r="5" spans="1:17">
      <c r="A5" s="382" t="s">
        <v>977</v>
      </c>
      <c r="B5" s="382" t="s">
        <v>981</v>
      </c>
    </row>
    <row r="6" spans="1:17">
      <c r="A6" s="382" t="s">
        <v>983</v>
      </c>
      <c r="B6" s="382" t="s">
        <v>982</v>
      </c>
    </row>
  </sheetData>
  <sheetProtection sheet="1" objects="1" scenarios="1"/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4D7D-ECE7-4249-BAF5-FFC9E616D6FB}">
  <sheetPr>
    <tabColor theme="9"/>
  </sheetPr>
  <dimension ref="A1:D26"/>
  <sheetViews>
    <sheetView showGridLines="0" tabSelected="1" zoomScale="50" zoomScaleNormal="50" workbookViewId="0">
      <selection activeCell="J7" sqref="J7"/>
    </sheetView>
  </sheetViews>
  <sheetFormatPr defaultColWidth="8.83203125" defaultRowHeight="15.75" customHeight="1"/>
  <cols>
    <col min="1" max="4" width="27.83203125" style="3" customWidth="1"/>
    <col min="5" max="16384" width="8.83203125" style="1"/>
  </cols>
  <sheetData>
    <row r="1" spans="1:4" ht="30" customHeight="1">
      <c r="A1" s="417" t="s">
        <v>805</v>
      </c>
      <c r="B1" s="418"/>
      <c r="C1" s="418"/>
      <c r="D1" s="419"/>
    </row>
    <row r="2" spans="1:4" ht="30" customHeight="1">
      <c r="A2" s="137" t="s">
        <v>818</v>
      </c>
      <c r="B2" s="137"/>
      <c r="C2" s="137" t="s">
        <v>819</v>
      </c>
      <c r="D2" s="137"/>
    </row>
    <row r="3" spans="1:4" ht="30" customHeight="1">
      <c r="A3" s="137"/>
      <c r="B3" s="137"/>
      <c r="C3" s="137" t="s">
        <v>1001</v>
      </c>
      <c r="D3" s="137"/>
    </row>
    <row r="4" spans="1:4" ht="30" customHeight="1">
      <c r="A4" s="420" t="s">
        <v>806</v>
      </c>
      <c r="B4" s="421"/>
      <c r="C4" s="421"/>
      <c r="D4" s="422"/>
    </row>
    <row r="5" spans="1:4" ht="30" customHeight="1">
      <c r="A5" s="117" t="s">
        <v>807</v>
      </c>
      <c r="B5" s="403" t="s">
        <v>1010</v>
      </c>
      <c r="C5" s="404"/>
      <c r="D5" s="405"/>
    </row>
    <row r="6" spans="1:4" ht="30" customHeight="1">
      <c r="A6" s="117" t="s">
        <v>808</v>
      </c>
      <c r="B6" s="403" t="s">
        <v>1010</v>
      </c>
      <c r="C6" s="404"/>
      <c r="D6" s="405"/>
    </row>
    <row r="7" spans="1:4" ht="30" customHeight="1">
      <c r="A7" s="420" t="s">
        <v>809</v>
      </c>
      <c r="B7" s="421"/>
      <c r="C7" s="421"/>
      <c r="D7" s="422"/>
    </row>
    <row r="8" spans="1:4" ht="30" customHeight="1">
      <c r="A8" s="118" t="s">
        <v>1002</v>
      </c>
      <c r="B8" s="403" t="s">
        <v>1010</v>
      </c>
      <c r="C8" s="404"/>
      <c r="D8" s="405"/>
    </row>
    <row r="9" spans="1:4" ht="30" customHeight="1">
      <c r="A9" s="118" t="s">
        <v>1003</v>
      </c>
      <c r="B9" s="403" t="s">
        <v>1010</v>
      </c>
      <c r="C9" s="404"/>
      <c r="D9" s="405"/>
    </row>
    <row r="10" spans="1:4" ht="30" customHeight="1">
      <c r="A10" s="118" t="s">
        <v>1004</v>
      </c>
      <c r="B10" s="403" t="s">
        <v>1010</v>
      </c>
      <c r="C10" s="404"/>
      <c r="D10" s="405"/>
    </row>
    <row r="11" spans="1:4" ht="30" customHeight="1">
      <c r="A11" s="118" t="s">
        <v>1005</v>
      </c>
      <c r="B11" s="403" t="s">
        <v>1011</v>
      </c>
      <c r="C11" s="404"/>
      <c r="D11" s="405"/>
    </row>
    <row r="12" spans="1:4" ht="30" customHeight="1">
      <c r="A12" s="118" t="s">
        <v>1006</v>
      </c>
      <c r="B12" s="403" t="s">
        <v>1010</v>
      </c>
      <c r="C12" s="404"/>
      <c r="D12" s="405"/>
    </row>
    <row r="13" spans="1:4" ht="30" customHeight="1">
      <c r="A13" s="118" t="s">
        <v>1007</v>
      </c>
      <c r="B13" s="403" t="s">
        <v>1010</v>
      </c>
      <c r="C13" s="404"/>
      <c r="D13" s="405"/>
    </row>
    <row r="14" spans="1:4" ht="30" customHeight="1">
      <c r="A14" s="118" t="s">
        <v>1008</v>
      </c>
      <c r="B14" s="403" t="s">
        <v>1010</v>
      </c>
      <c r="C14" s="404"/>
      <c r="D14" s="405"/>
    </row>
    <row r="15" spans="1:4" ht="30" customHeight="1">
      <c r="A15" s="118" t="s">
        <v>1009</v>
      </c>
      <c r="B15" s="403" t="s">
        <v>1010</v>
      </c>
      <c r="C15" s="404"/>
      <c r="D15" s="405"/>
    </row>
    <row r="16" spans="1:4" ht="30" customHeight="1">
      <c r="A16" s="406" t="s">
        <v>810</v>
      </c>
      <c r="B16" s="407"/>
      <c r="C16" s="407"/>
      <c r="D16" s="408"/>
    </row>
    <row r="17" spans="1:4" ht="30" customHeight="1">
      <c r="A17" s="409" t="s">
        <v>811</v>
      </c>
      <c r="B17" s="410"/>
      <c r="C17" s="411" t="s">
        <v>812</v>
      </c>
      <c r="D17" s="412"/>
    </row>
    <row r="18" spans="1:4" ht="30" customHeight="1">
      <c r="A18" s="413" t="s">
        <v>1010</v>
      </c>
      <c r="B18" s="414"/>
      <c r="C18" s="415" t="s">
        <v>1010</v>
      </c>
      <c r="D18" s="416"/>
    </row>
    <row r="19" spans="1:4" ht="30" customHeight="1">
      <c r="A19" s="399"/>
      <c r="B19" s="400"/>
      <c r="C19" s="401"/>
      <c r="D19" s="402"/>
    </row>
    <row r="20" spans="1:4" ht="30" customHeight="1">
      <c r="A20" s="389"/>
      <c r="B20" s="390"/>
      <c r="C20" s="397"/>
      <c r="D20" s="398"/>
    </row>
    <row r="21" spans="1:4" ht="30" customHeight="1">
      <c r="A21" s="389"/>
      <c r="B21" s="390"/>
      <c r="C21" s="397"/>
      <c r="D21" s="398"/>
    </row>
    <row r="22" spans="1:4" ht="30" customHeight="1">
      <c r="A22" s="389"/>
      <c r="B22" s="390"/>
      <c r="C22" s="397"/>
      <c r="D22" s="398"/>
    </row>
    <row r="23" spans="1:4" ht="30" customHeight="1">
      <c r="A23" s="389"/>
      <c r="B23" s="390"/>
      <c r="C23" s="397"/>
      <c r="D23" s="398"/>
    </row>
    <row r="24" spans="1:4" ht="30" customHeight="1">
      <c r="A24" s="389"/>
      <c r="B24" s="390"/>
      <c r="C24" s="397"/>
      <c r="D24" s="398"/>
    </row>
    <row r="25" spans="1:4" ht="30" customHeight="1">
      <c r="A25" s="389"/>
      <c r="B25" s="390"/>
      <c r="C25" s="391"/>
      <c r="D25" s="392"/>
    </row>
    <row r="26" spans="1:4" ht="15.75" customHeight="1" thickBot="1">
      <c r="A26" s="393"/>
      <c r="B26" s="394"/>
      <c r="C26" s="395"/>
      <c r="D26" s="396"/>
    </row>
  </sheetData>
  <mergeCells count="34">
    <mergeCell ref="B14:D14"/>
    <mergeCell ref="A1:D1"/>
    <mergeCell ref="A4:D4"/>
    <mergeCell ref="B5:D5"/>
    <mergeCell ref="B6:D6"/>
    <mergeCell ref="A7:D7"/>
    <mergeCell ref="B8:D8"/>
    <mergeCell ref="B9:D9"/>
    <mergeCell ref="B10:D10"/>
    <mergeCell ref="B11:D11"/>
    <mergeCell ref="B12:D12"/>
    <mergeCell ref="B13:D13"/>
    <mergeCell ref="B15:D15"/>
    <mergeCell ref="A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5:B25"/>
    <mergeCell ref="C25:D25"/>
    <mergeCell ref="A26:B26"/>
    <mergeCell ref="C26:D26"/>
    <mergeCell ref="A22:B22"/>
    <mergeCell ref="C22:D22"/>
    <mergeCell ref="A23:B23"/>
    <mergeCell ref="C23:D23"/>
    <mergeCell ref="A24:B24"/>
    <mergeCell ref="C24:D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71"/>
  <sheetViews>
    <sheetView zoomScale="70" zoomScaleNormal="70" workbookViewId="0">
      <pane ySplit="3" topLeftCell="A4" activePane="bottomLeft" state="frozen"/>
      <selection activeCell="H141" sqref="H141"/>
      <selection pane="bottomLeft" activeCell="L4" sqref="L4"/>
    </sheetView>
  </sheetViews>
  <sheetFormatPr defaultColWidth="8.83203125" defaultRowHeight="25" customHeight="1"/>
  <cols>
    <col min="1" max="1" width="29" style="81" customWidth="1"/>
    <col min="2" max="2" width="27.58203125" style="105" customWidth="1"/>
    <col min="3" max="3" width="55.83203125" style="151" bestFit="1" customWidth="1"/>
    <col min="4" max="10" width="15.83203125" style="79" customWidth="1"/>
    <col min="11" max="11" width="22.08203125" style="79" customWidth="1"/>
    <col min="12" max="18" width="15.83203125" style="79" customWidth="1"/>
    <col min="19" max="19" width="53.75" style="83" customWidth="1"/>
    <col min="20" max="20" width="8.5" style="123" bestFit="1" customWidth="1"/>
    <col min="21" max="25" width="8.83203125" style="123"/>
    <col min="26" max="26" width="12" style="123" bestFit="1" customWidth="1"/>
    <col min="27" max="27" width="8.83203125" style="123"/>
    <col min="28" max="28" width="12" style="123" bestFit="1" customWidth="1"/>
    <col min="29" max="30" width="8.83203125" style="123"/>
    <col min="31" max="31" width="16.58203125" style="123" bestFit="1" customWidth="1"/>
    <col min="32" max="16384" width="8.83203125" style="123"/>
  </cols>
  <sheetData>
    <row r="1" spans="1:19" ht="22" customHeight="1">
      <c r="A1" s="225" t="s">
        <v>820</v>
      </c>
      <c r="B1" s="139"/>
      <c r="C1" s="140"/>
      <c r="D1" s="92"/>
      <c r="E1" s="92"/>
      <c r="F1" s="92"/>
      <c r="G1" s="92"/>
      <c r="H1" s="92"/>
      <c r="I1" s="92"/>
      <c r="J1" s="92"/>
      <c r="K1" s="92"/>
      <c r="L1" s="141"/>
      <c r="M1" s="92"/>
      <c r="N1" s="92"/>
      <c r="O1" s="92"/>
      <c r="P1" s="92"/>
      <c r="Q1" s="92"/>
      <c r="R1" s="92"/>
      <c r="S1" s="142"/>
    </row>
    <row r="2" spans="1:19" ht="25" customHeight="1">
      <c r="A2" s="425" t="s">
        <v>815</v>
      </c>
      <c r="B2" s="425"/>
      <c r="C2" s="425"/>
      <c r="D2" s="425"/>
      <c r="E2" s="425" t="s">
        <v>821</v>
      </c>
      <c r="F2" s="425"/>
      <c r="G2" s="425"/>
      <c r="H2" s="425"/>
      <c r="I2" s="425"/>
      <c r="J2" s="425"/>
      <c r="K2" s="425"/>
      <c r="L2" s="425" t="s">
        <v>1012</v>
      </c>
      <c r="M2" s="425"/>
      <c r="N2" s="425"/>
      <c r="O2" s="425"/>
      <c r="P2" s="425"/>
      <c r="Q2" s="425"/>
      <c r="R2" s="425"/>
      <c r="S2" s="423" t="s">
        <v>822</v>
      </c>
    </row>
    <row r="3" spans="1:19" ht="45" customHeight="1">
      <c r="A3" s="112" t="s">
        <v>742</v>
      </c>
      <c r="B3" s="112" t="s">
        <v>823</v>
      </c>
      <c r="C3" s="112" t="s">
        <v>824</v>
      </c>
      <c r="D3" s="112" t="s">
        <v>825</v>
      </c>
      <c r="E3" s="112" t="s">
        <v>742</v>
      </c>
      <c r="F3" s="426" t="s">
        <v>826</v>
      </c>
      <c r="G3" s="427"/>
      <c r="H3" s="427"/>
      <c r="I3" s="427"/>
      <c r="J3" s="428"/>
      <c r="K3" s="112" t="s">
        <v>827</v>
      </c>
      <c r="L3" s="112" t="s">
        <v>828</v>
      </c>
      <c r="M3" s="112" t="s">
        <v>829</v>
      </c>
      <c r="N3" s="112" t="s">
        <v>830</v>
      </c>
      <c r="O3" s="112" t="s">
        <v>831</v>
      </c>
      <c r="P3" s="112" t="s">
        <v>832</v>
      </c>
      <c r="Q3" s="112" t="s">
        <v>833</v>
      </c>
      <c r="R3" s="112" t="s">
        <v>834</v>
      </c>
      <c r="S3" s="424"/>
    </row>
    <row r="4" spans="1:19" s="149" customFormat="1" ht="45" customHeight="1">
      <c r="A4" s="145"/>
      <c r="B4" s="146"/>
      <c r="C4" s="147"/>
      <c r="D4" s="239"/>
      <c r="E4" s="239"/>
      <c r="F4" s="239"/>
      <c r="G4" s="239"/>
      <c r="H4" s="239"/>
      <c r="I4" s="239"/>
      <c r="J4" s="239"/>
      <c r="K4" s="239"/>
      <c r="L4" s="148"/>
      <c r="M4" s="148"/>
      <c r="N4" s="148"/>
      <c r="O4" s="148"/>
      <c r="P4" s="148"/>
      <c r="Q4" s="148"/>
      <c r="R4" s="148"/>
      <c r="S4" s="350"/>
    </row>
    <row r="5" spans="1:19" s="149" customFormat="1" ht="45" customHeight="1">
      <c r="A5" s="145"/>
      <c r="B5" s="146"/>
      <c r="C5" s="147"/>
      <c r="D5" s="239"/>
      <c r="E5" s="239"/>
      <c r="F5" s="239"/>
      <c r="G5" s="239"/>
      <c r="H5" s="239"/>
      <c r="I5" s="239"/>
      <c r="J5" s="239"/>
      <c r="K5" s="239"/>
      <c r="L5" s="148"/>
      <c r="M5" s="148"/>
      <c r="N5" s="148"/>
      <c r="O5" s="148"/>
      <c r="P5" s="148"/>
      <c r="Q5" s="148"/>
      <c r="R5" s="148"/>
      <c r="S5" s="350"/>
    </row>
    <row r="6" spans="1:19" s="149" customFormat="1" ht="48" customHeight="1">
      <c r="A6" s="145"/>
      <c r="B6" s="146"/>
      <c r="C6" s="147"/>
      <c r="D6" s="239"/>
      <c r="E6" s="239"/>
      <c r="F6" s="239"/>
      <c r="G6" s="239"/>
      <c r="H6" s="239"/>
      <c r="I6" s="239"/>
      <c r="J6" s="239"/>
      <c r="K6" s="239"/>
      <c r="L6" s="148"/>
      <c r="M6" s="148"/>
      <c r="N6" s="148"/>
      <c r="O6" s="148"/>
      <c r="P6" s="148"/>
      <c r="Q6" s="148"/>
      <c r="R6" s="148"/>
      <c r="S6" s="145"/>
    </row>
    <row r="7" spans="1:19" s="149" customFormat="1" ht="48" customHeight="1">
      <c r="A7" s="145"/>
      <c r="B7" s="146"/>
      <c r="C7" s="147"/>
      <c r="D7" s="239"/>
      <c r="E7" s="239"/>
      <c r="F7" s="239"/>
      <c r="G7" s="239"/>
      <c r="H7" s="239"/>
      <c r="I7" s="239"/>
      <c r="J7" s="239"/>
      <c r="K7" s="239"/>
      <c r="L7" s="148"/>
      <c r="M7" s="148"/>
      <c r="N7" s="148"/>
      <c r="O7" s="148"/>
      <c r="P7" s="148"/>
      <c r="Q7" s="148"/>
      <c r="R7" s="148"/>
      <c r="S7" s="145"/>
    </row>
    <row r="8" spans="1:19" s="149" customFormat="1" ht="48" customHeight="1">
      <c r="A8" s="145"/>
      <c r="B8" s="146"/>
      <c r="C8" s="147"/>
      <c r="D8" s="239"/>
      <c r="E8" s="239"/>
      <c r="F8" s="239"/>
      <c r="G8" s="239"/>
      <c r="H8" s="239"/>
      <c r="I8" s="239"/>
      <c r="J8" s="239"/>
      <c r="K8" s="239"/>
      <c r="L8" s="148"/>
      <c r="M8" s="148"/>
      <c r="N8" s="148"/>
      <c r="O8" s="148"/>
      <c r="P8" s="148"/>
      <c r="Q8" s="148"/>
      <c r="R8" s="148"/>
      <c r="S8" s="145"/>
    </row>
    <row r="9" spans="1:19" s="149" customFormat="1" ht="48" customHeight="1">
      <c r="A9" s="145"/>
      <c r="B9" s="146"/>
      <c r="C9" s="147"/>
      <c r="D9" s="239"/>
      <c r="E9" s="239"/>
      <c r="F9" s="239"/>
      <c r="G9" s="239"/>
      <c r="H9" s="239"/>
      <c r="I9" s="239"/>
      <c r="J9" s="239"/>
      <c r="K9" s="239"/>
      <c r="L9" s="341"/>
      <c r="M9" s="148"/>
      <c r="N9" s="148"/>
      <c r="O9" s="148"/>
      <c r="P9" s="148"/>
      <c r="Q9" s="148"/>
      <c r="R9" s="148"/>
      <c r="S9" s="145"/>
    </row>
    <row r="10" spans="1:19" s="149" customFormat="1" ht="48" customHeight="1">
      <c r="A10" s="145"/>
      <c r="B10" s="146"/>
      <c r="C10" s="147"/>
      <c r="D10" s="239"/>
      <c r="E10" s="239"/>
      <c r="F10" s="239"/>
      <c r="G10" s="239"/>
      <c r="H10" s="239"/>
      <c r="I10" s="239"/>
      <c r="J10" s="239"/>
      <c r="K10" s="239"/>
      <c r="L10" s="148"/>
      <c r="M10" s="148"/>
      <c r="N10" s="148"/>
      <c r="O10" s="148"/>
      <c r="P10" s="148"/>
      <c r="Q10" s="148"/>
      <c r="R10" s="148"/>
      <c r="S10" s="145"/>
    </row>
    <row r="11" spans="1:19" s="149" customFormat="1" ht="48" customHeight="1">
      <c r="A11" s="145"/>
      <c r="B11" s="146"/>
      <c r="C11" s="147"/>
      <c r="D11" s="239"/>
      <c r="E11" s="239"/>
      <c r="F11" s="239"/>
      <c r="G11" s="239"/>
      <c r="H11" s="239"/>
      <c r="I11" s="239"/>
      <c r="J11" s="239"/>
      <c r="K11" s="239"/>
      <c r="L11" s="148"/>
      <c r="M11" s="148"/>
      <c r="N11" s="148"/>
      <c r="O11" s="148"/>
      <c r="P11" s="148"/>
      <c r="Q11" s="148"/>
      <c r="R11" s="148"/>
      <c r="S11" s="145"/>
    </row>
    <row r="12" spans="1:19" s="149" customFormat="1" ht="48" customHeight="1">
      <c r="A12" s="145"/>
      <c r="B12" s="146"/>
      <c r="C12" s="147"/>
      <c r="D12" s="239"/>
      <c r="E12" s="239"/>
      <c r="F12" s="239"/>
      <c r="G12" s="239"/>
      <c r="H12" s="239"/>
      <c r="I12" s="239"/>
      <c r="J12" s="239"/>
      <c r="K12" s="239"/>
      <c r="L12" s="148"/>
      <c r="M12" s="148"/>
      <c r="N12" s="148"/>
      <c r="O12" s="148"/>
      <c r="P12" s="148"/>
      <c r="Q12" s="148"/>
      <c r="R12" s="148"/>
      <c r="S12" s="145"/>
    </row>
    <row r="13" spans="1:19" s="149" customFormat="1" ht="48" customHeight="1">
      <c r="A13" s="145"/>
      <c r="B13" s="146"/>
      <c r="C13" s="147"/>
      <c r="D13" s="239"/>
      <c r="E13" s="239"/>
      <c r="F13" s="239"/>
      <c r="G13" s="239"/>
      <c r="H13" s="239"/>
      <c r="I13" s="239"/>
      <c r="J13" s="239"/>
      <c r="K13" s="239"/>
      <c r="L13" s="148"/>
      <c r="M13" s="148"/>
      <c r="N13" s="148"/>
      <c r="O13" s="148"/>
      <c r="P13" s="148"/>
      <c r="Q13" s="148"/>
      <c r="R13" s="148"/>
      <c r="S13" s="145"/>
    </row>
    <row r="14" spans="1:19" s="149" customFormat="1" ht="48" customHeight="1">
      <c r="A14" s="145"/>
      <c r="B14" s="146"/>
      <c r="C14" s="147"/>
      <c r="D14" s="239"/>
      <c r="E14" s="239"/>
      <c r="F14" s="239"/>
      <c r="G14" s="239"/>
      <c r="H14" s="239"/>
      <c r="I14" s="239"/>
      <c r="J14" s="239"/>
      <c r="K14" s="239"/>
      <c r="L14" s="148"/>
      <c r="M14" s="148"/>
      <c r="N14" s="148"/>
      <c r="O14" s="148"/>
      <c r="P14" s="148"/>
      <c r="Q14" s="148"/>
      <c r="R14" s="148"/>
      <c r="S14" s="145"/>
    </row>
    <row r="15" spans="1:19" s="149" customFormat="1" ht="48" customHeight="1">
      <c r="A15" s="145"/>
      <c r="B15" s="146"/>
      <c r="C15" s="147"/>
      <c r="D15" s="239"/>
      <c r="E15" s="239"/>
      <c r="F15" s="239"/>
      <c r="G15" s="239"/>
      <c r="H15" s="239"/>
      <c r="I15" s="239"/>
      <c r="J15" s="239"/>
      <c r="K15" s="239"/>
      <c r="L15" s="148"/>
      <c r="M15" s="148"/>
      <c r="N15" s="148"/>
      <c r="O15" s="148"/>
      <c r="P15" s="148"/>
      <c r="Q15" s="148"/>
      <c r="R15" s="148"/>
      <c r="S15" s="145"/>
    </row>
    <row r="16" spans="1:19" s="149" customFormat="1" ht="48" customHeight="1">
      <c r="A16" s="145"/>
      <c r="B16" s="146"/>
      <c r="C16" s="147"/>
      <c r="D16" s="239"/>
      <c r="E16" s="239"/>
      <c r="F16" s="239"/>
      <c r="G16" s="239"/>
      <c r="H16" s="239"/>
      <c r="I16" s="239"/>
      <c r="J16" s="239"/>
      <c r="K16" s="239"/>
      <c r="L16" s="148"/>
      <c r="M16" s="148"/>
      <c r="N16" s="148"/>
      <c r="O16" s="148"/>
      <c r="P16" s="148"/>
      <c r="Q16" s="148"/>
      <c r="R16" s="148"/>
      <c r="S16" s="145"/>
    </row>
    <row r="17" spans="1:19" s="149" customFormat="1" ht="48" customHeight="1">
      <c r="A17" s="145"/>
      <c r="B17" s="146"/>
      <c r="C17" s="147"/>
      <c r="D17" s="239"/>
      <c r="E17" s="239"/>
      <c r="F17" s="239"/>
      <c r="G17" s="239"/>
      <c r="H17" s="239"/>
      <c r="I17" s="239"/>
      <c r="J17" s="239"/>
      <c r="K17" s="239"/>
      <c r="L17" s="148"/>
      <c r="M17" s="148"/>
      <c r="N17" s="148"/>
      <c r="O17" s="148"/>
      <c r="P17" s="148"/>
      <c r="Q17" s="148"/>
      <c r="R17" s="148"/>
      <c r="S17" s="145"/>
    </row>
    <row r="18" spans="1:19" s="149" customFormat="1" ht="48" customHeight="1">
      <c r="A18" s="145"/>
      <c r="B18" s="146"/>
      <c r="C18" s="147"/>
      <c r="D18" s="239"/>
      <c r="E18" s="239"/>
      <c r="F18" s="239"/>
      <c r="G18" s="239"/>
      <c r="H18" s="239"/>
      <c r="I18" s="239"/>
      <c r="J18" s="239"/>
      <c r="K18" s="239"/>
      <c r="L18" s="148"/>
      <c r="M18" s="148"/>
      <c r="N18" s="148"/>
      <c r="O18" s="148"/>
      <c r="P18" s="148"/>
      <c r="Q18" s="148"/>
      <c r="R18" s="148"/>
      <c r="S18" s="145"/>
    </row>
    <row r="19" spans="1:19" s="149" customFormat="1" ht="48" customHeight="1">
      <c r="A19" s="145"/>
      <c r="B19" s="146"/>
      <c r="C19" s="226"/>
      <c r="D19" s="239"/>
      <c r="E19" s="239"/>
      <c r="F19" s="239"/>
      <c r="G19" s="239"/>
      <c r="H19" s="239"/>
      <c r="I19" s="239"/>
      <c r="J19" s="239"/>
      <c r="K19" s="239"/>
      <c r="L19" s="148"/>
      <c r="M19" s="148"/>
      <c r="N19" s="148"/>
      <c r="O19" s="148"/>
      <c r="P19" s="148"/>
      <c r="Q19" s="148"/>
      <c r="R19" s="148"/>
      <c r="S19" s="145"/>
    </row>
    <row r="20" spans="1:19" s="149" customFormat="1" ht="48" customHeight="1">
      <c r="A20" s="145"/>
      <c r="B20" s="146"/>
      <c r="C20" s="226"/>
      <c r="D20" s="239"/>
      <c r="E20" s="239"/>
      <c r="F20" s="239"/>
      <c r="G20" s="239"/>
      <c r="H20" s="239"/>
      <c r="I20" s="239"/>
      <c r="J20" s="239"/>
      <c r="K20" s="239"/>
      <c r="L20" s="148"/>
      <c r="M20" s="148"/>
      <c r="N20" s="148"/>
      <c r="O20" s="148"/>
      <c r="P20" s="148"/>
      <c r="Q20" s="148"/>
      <c r="R20" s="148"/>
      <c r="S20" s="145"/>
    </row>
    <row r="21" spans="1:19" s="149" customFormat="1" ht="48" customHeight="1">
      <c r="A21" s="145"/>
      <c r="B21" s="146"/>
      <c r="C21" s="226"/>
      <c r="D21" s="239"/>
      <c r="E21" s="239"/>
      <c r="F21" s="239"/>
      <c r="G21" s="239"/>
      <c r="H21" s="239"/>
      <c r="I21" s="239"/>
      <c r="J21" s="239"/>
      <c r="K21" s="239"/>
      <c r="L21" s="148"/>
      <c r="M21" s="148"/>
      <c r="N21" s="148"/>
      <c r="O21" s="148"/>
      <c r="P21" s="148"/>
      <c r="Q21" s="148"/>
      <c r="R21" s="148"/>
      <c r="S21" s="145"/>
    </row>
    <row r="22" spans="1:19" s="149" customFormat="1" ht="48" customHeight="1">
      <c r="A22" s="145"/>
      <c r="B22" s="146"/>
      <c r="C22" s="226"/>
      <c r="D22" s="239"/>
      <c r="E22" s="239"/>
      <c r="F22" s="239"/>
      <c r="G22" s="239"/>
      <c r="H22" s="239"/>
      <c r="I22" s="239"/>
      <c r="J22" s="239"/>
      <c r="K22" s="239"/>
      <c r="L22" s="148"/>
      <c r="M22" s="148"/>
      <c r="N22" s="148"/>
      <c r="O22" s="148"/>
      <c r="P22" s="148"/>
      <c r="Q22" s="148"/>
      <c r="R22" s="148"/>
      <c r="S22" s="145"/>
    </row>
    <row r="23" spans="1:19" s="149" customFormat="1" ht="48" customHeight="1">
      <c r="A23" s="145"/>
      <c r="B23" s="146"/>
      <c r="C23" s="226"/>
      <c r="D23" s="239"/>
      <c r="E23" s="239"/>
      <c r="F23" s="239"/>
      <c r="G23" s="239"/>
      <c r="H23" s="239"/>
      <c r="I23" s="239"/>
      <c r="J23" s="239"/>
      <c r="K23" s="239"/>
      <c r="L23" s="148"/>
      <c r="M23" s="148"/>
      <c r="N23" s="148"/>
      <c r="O23" s="148"/>
      <c r="P23" s="148"/>
      <c r="Q23" s="148"/>
      <c r="R23" s="148"/>
      <c r="S23" s="145"/>
    </row>
    <row r="24" spans="1:19" s="149" customFormat="1" ht="48" customHeight="1">
      <c r="A24" s="145"/>
      <c r="B24" s="146"/>
      <c r="C24" s="226"/>
      <c r="D24" s="239"/>
      <c r="E24" s="239"/>
      <c r="F24" s="239"/>
      <c r="G24" s="239"/>
      <c r="H24" s="239"/>
      <c r="I24" s="239"/>
      <c r="J24" s="239"/>
      <c r="K24" s="239"/>
      <c r="L24" s="148"/>
      <c r="M24" s="148"/>
      <c r="N24" s="148"/>
      <c r="O24" s="148"/>
      <c r="P24" s="148"/>
      <c r="Q24" s="148"/>
      <c r="R24" s="148"/>
      <c r="S24" s="145"/>
    </row>
    <row r="25" spans="1:19" s="149" customFormat="1" ht="48" customHeight="1">
      <c r="A25" s="145"/>
      <c r="B25" s="146"/>
      <c r="C25" s="226"/>
      <c r="D25" s="239"/>
      <c r="E25" s="239"/>
      <c r="F25" s="239"/>
      <c r="G25" s="239"/>
      <c r="H25" s="239"/>
      <c r="I25" s="239"/>
      <c r="J25" s="239"/>
      <c r="K25" s="239"/>
      <c r="L25" s="148"/>
      <c r="M25" s="148"/>
      <c r="N25" s="148"/>
      <c r="O25" s="148"/>
      <c r="P25" s="148"/>
      <c r="Q25" s="148"/>
      <c r="R25" s="148"/>
      <c r="S25" s="145"/>
    </row>
    <row r="26" spans="1:19" s="149" customFormat="1" ht="48" customHeight="1">
      <c r="A26" s="145"/>
      <c r="B26" s="146"/>
      <c r="C26" s="226"/>
      <c r="D26" s="239"/>
      <c r="E26" s="239"/>
      <c r="F26" s="239"/>
      <c r="G26" s="239"/>
      <c r="H26" s="239"/>
      <c r="I26" s="239"/>
      <c r="J26" s="239"/>
      <c r="K26" s="239"/>
      <c r="L26" s="148"/>
      <c r="M26" s="148"/>
      <c r="N26" s="148"/>
      <c r="O26" s="148"/>
      <c r="P26" s="148"/>
      <c r="Q26" s="148"/>
      <c r="R26" s="148"/>
      <c r="S26" s="145"/>
    </row>
    <row r="27" spans="1:19" s="149" customFormat="1" ht="48" customHeight="1">
      <c r="A27" s="145"/>
      <c r="B27" s="146"/>
      <c r="C27" s="220"/>
      <c r="D27" s="239"/>
      <c r="E27" s="239"/>
      <c r="F27" s="239"/>
      <c r="G27" s="239"/>
      <c r="H27" s="239"/>
      <c r="I27" s="239"/>
      <c r="J27" s="239"/>
      <c r="K27" s="239"/>
      <c r="L27" s="148"/>
      <c r="M27" s="148"/>
      <c r="N27" s="148"/>
      <c r="O27" s="148"/>
      <c r="P27" s="148"/>
      <c r="Q27" s="148"/>
      <c r="R27" s="148"/>
      <c r="S27" s="351"/>
    </row>
    <row r="28" spans="1:19" s="149" customFormat="1" ht="48" customHeight="1">
      <c r="A28" s="145"/>
      <c r="B28" s="146"/>
      <c r="C28" s="226"/>
      <c r="D28" s="239"/>
      <c r="E28" s="239"/>
      <c r="F28" s="239"/>
      <c r="G28" s="239"/>
      <c r="H28" s="239"/>
      <c r="I28" s="239"/>
      <c r="J28" s="239"/>
      <c r="K28" s="239"/>
      <c r="L28" s="148"/>
      <c r="M28" s="148"/>
      <c r="N28" s="148"/>
      <c r="O28" s="148"/>
      <c r="P28" s="148"/>
      <c r="Q28" s="148"/>
      <c r="R28" s="148"/>
      <c r="S28" s="145"/>
    </row>
    <row r="29" spans="1:19" ht="48" customHeight="1">
      <c r="A29" s="145"/>
      <c r="B29" s="146"/>
      <c r="C29" s="226"/>
      <c r="D29" s="111"/>
      <c r="E29" s="111"/>
      <c r="F29" s="111"/>
      <c r="G29" s="111"/>
      <c r="H29" s="111"/>
      <c r="I29" s="111"/>
      <c r="J29" s="111"/>
      <c r="K29" s="239"/>
      <c r="L29" s="144"/>
      <c r="M29" s="144"/>
      <c r="N29" s="144"/>
      <c r="O29" s="144"/>
      <c r="P29" s="144"/>
      <c r="Q29" s="144"/>
      <c r="R29" s="144"/>
      <c r="S29" s="143"/>
    </row>
    <row r="30" spans="1:19" ht="48" customHeight="1">
      <c r="A30" s="145"/>
      <c r="B30" s="146"/>
      <c r="C30" s="226"/>
      <c r="D30" s="111"/>
      <c r="E30" s="111"/>
      <c r="F30" s="111"/>
      <c r="G30" s="111"/>
      <c r="H30" s="111"/>
      <c r="I30" s="111"/>
      <c r="J30" s="111"/>
      <c r="K30" s="239"/>
      <c r="L30" s="144"/>
      <c r="M30" s="144"/>
      <c r="N30" s="144"/>
      <c r="O30" s="144"/>
      <c r="P30" s="144"/>
      <c r="Q30" s="144"/>
      <c r="R30" s="144"/>
      <c r="S30" s="143"/>
    </row>
    <row r="31" spans="1:19" ht="48" customHeight="1">
      <c r="A31" s="145"/>
      <c r="B31" s="146"/>
      <c r="C31" s="226"/>
      <c r="D31" s="111"/>
      <c r="E31" s="111"/>
      <c r="F31" s="111"/>
      <c r="G31" s="111"/>
      <c r="H31" s="111"/>
      <c r="I31" s="111"/>
      <c r="J31" s="111"/>
      <c r="K31" s="239"/>
      <c r="L31" s="144"/>
      <c r="M31" s="144"/>
      <c r="N31" s="144"/>
      <c r="O31" s="144"/>
      <c r="P31" s="144"/>
      <c r="Q31" s="144"/>
      <c r="R31" s="144"/>
      <c r="S31" s="143"/>
    </row>
    <row r="32" spans="1:19" ht="48" customHeight="1">
      <c r="A32" s="145"/>
      <c r="B32" s="146"/>
      <c r="C32" s="226"/>
      <c r="D32" s="111"/>
      <c r="E32" s="111"/>
      <c r="F32" s="111"/>
      <c r="G32" s="111"/>
      <c r="H32" s="111"/>
      <c r="I32" s="111"/>
      <c r="J32" s="111"/>
      <c r="K32" s="239"/>
      <c r="L32" s="144"/>
      <c r="M32" s="144"/>
      <c r="N32" s="144"/>
      <c r="O32" s="144"/>
      <c r="P32" s="144"/>
      <c r="Q32" s="144"/>
      <c r="R32" s="144"/>
      <c r="S32" s="143"/>
    </row>
    <row r="33" spans="1:19" ht="48" customHeight="1">
      <c r="A33" s="145"/>
      <c r="B33" s="146"/>
      <c r="C33" s="226"/>
      <c r="D33" s="111"/>
      <c r="E33" s="111"/>
      <c r="F33" s="111"/>
      <c r="G33" s="111"/>
      <c r="H33" s="111"/>
      <c r="I33" s="111"/>
      <c r="J33" s="111"/>
      <c r="K33" s="239"/>
      <c r="L33" s="144"/>
      <c r="M33" s="144"/>
      <c r="N33" s="144"/>
      <c r="O33" s="144"/>
      <c r="P33" s="144"/>
      <c r="Q33" s="144"/>
      <c r="R33" s="144"/>
      <c r="S33" s="143"/>
    </row>
    <row r="34" spans="1:19" ht="48" customHeight="1">
      <c r="A34" s="145"/>
      <c r="B34" s="146"/>
      <c r="C34" s="226"/>
      <c r="D34" s="111"/>
      <c r="E34" s="111"/>
      <c r="F34" s="111"/>
      <c r="G34" s="111"/>
      <c r="H34" s="111"/>
      <c r="I34" s="111"/>
      <c r="J34" s="111"/>
      <c r="K34" s="239"/>
      <c r="L34" s="144"/>
      <c r="M34" s="144"/>
      <c r="N34" s="144"/>
      <c r="O34" s="144"/>
      <c r="P34" s="144"/>
      <c r="Q34" s="144"/>
      <c r="R34" s="144"/>
      <c r="S34" s="143"/>
    </row>
    <row r="35" spans="1:19" ht="48" customHeight="1">
      <c r="A35" s="145"/>
      <c r="B35" s="146"/>
      <c r="C35" s="226"/>
      <c r="D35" s="111"/>
      <c r="E35" s="111"/>
      <c r="F35" s="111"/>
      <c r="G35" s="111"/>
      <c r="H35" s="111"/>
      <c r="I35" s="111"/>
      <c r="J35" s="111"/>
      <c r="K35" s="239"/>
      <c r="L35" s="144"/>
      <c r="M35" s="144"/>
      <c r="N35" s="144"/>
      <c r="O35" s="144"/>
      <c r="P35" s="144"/>
      <c r="Q35" s="144"/>
      <c r="R35" s="144"/>
      <c r="S35" s="143"/>
    </row>
    <row r="36" spans="1:19" ht="48" customHeight="1">
      <c r="A36" s="145"/>
      <c r="B36" s="146"/>
      <c r="C36" s="226"/>
      <c r="D36" s="111"/>
      <c r="E36" s="111"/>
      <c r="F36" s="111"/>
      <c r="G36" s="111"/>
      <c r="H36" s="111"/>
      <c r="I36" s="111"/>
      <c r="J36" s="111"/>
      <c r="K36" s="239"/>
      <c r="L36" s="144"/>
      <c r="M36" s="144"/>
      <c r="N36" s="144"/>
      <c r="O36" s="144"/>
      <c r="P36" s="144"/>
      <c r="Q36" s="144"/>
      <c r="R36" s="144"/>
      <c r="S36" s="143"/>
    </row>
    <row r="37" spans="1:19" ht="48" customHeight="1">
      <c r="A37" s="145"/>
      <c r="B37" s="146"/>
      <c r="C37" s="226"/>
      <c r="D37" s="111"/>
      <c r="E37" s="111"/>
      <c r="F37" s="111"/>
      <c r="G37" s="111"/>
      <c r="H37" s="111"/>
      <c r="I37" s="111"/>
      <c r="J37" s="111"/>
      <c r="K37" s="239"/>
      <c r="L37" s="144"/>
      <c r="M37" s="144"/>
      <c r="N37" s="144"/>
      <c r="O37" s="144"/>
      <c r="P37" s="144"/>
      <c r="Q37" s="144"/>
      <c r="R37" s="144"/>
      <c r="S37" s="143"/>
    </row>
    <row r="38" spans="1:19" ht="48" customHeight="1">
      <c r="A38" s="145"/>
      <c r="B38" s="146"/>
      <c r="C38" s="226"/>
      <c r="D38" s="111"/>
      <c r="E38" s="111"/>
      <c r="F38" s="111"/>
      <c r="G38" s="111"/>
      <c r="H38" s="111"/>
      <c r="I38" s="111"/>
      <c r="J38" s="111"/>
      <c r="K38" s="239"/>
      <c r="L38" s="144"/>
      <c r="M38" s="144"/>
      <c r="N38" s="144"/>
      <c r="O38" s="144"/>
      <c r="P38" s="144"/>
      <c r="Q38" s="144"/>
      <c r="R38" s="144"/>
      <c r="S38" s="143"/>
    </row>
    <row r="39" spans="1:19" ht="48" customHeight="1">
      <c r="A39" s="145"/>
      <c r="B39" s="146"/>
      <c r="C39" s="226"/>
      <c r="D39" s="111"/>
      <c r="E39" s="111"/>
      <c r="F39" s="111"/>
      <c r="G39" s="111"/>
      <c r="H39" s="111"/>
      <c r="I39" s="111"/>
      <c r="J39" s="111"/>
      <c r="K39" s="239"/>
      <c r="L39" s="144"/>
      <c r="M39" s="144"/>
      <c r="N39" s="144"/>
      <c r="O39" s="144"/>
      <c r="P39" s="144"/>
      <c r="Q39" s="144"/>
      <c r="R39" s="144"/>
      <c r="S39" s="143"/>
    </row>
    <row r="40" spans="1:19" ht="48" customHeight="1">
      <c r="A40" s="145"/>
      <c r="B40" s="146"/>
      <c r="C40" s="226"/>
      <c r="D40" s="111"/>
      <c r="E40" s="111"/>
      <c r="F40" s="111"/>
      <c r="G40" s="111"/>
      <c r="H40" s="111"/>
      <c r="I40" s="111"/>
      <c r="J40" s="111"/>
      <c r="K40" s="239"/>
      <c r="L40" s="144"/>
      <c r="M40" s="144"/>
      <c r="N40" s="144"/>
      <c r="O40" s="144"/>
      <c r="P40" s="144"/>
      <c r="Q40" s="144"/>
      <c r="R40" s="144"/>
      <c r="S40" s="143"/>
    </row>
    <row r="41" spans="1:19" ht="48" customHeight="1">
      <c r="A41" s="145"/>
      <c r="B41" s="146"/>
      <c r="C41" s="226"/>
      <c r="D41" s="111"/>
      <c r="E41" s="111"/>
      <c r="F41" s="111"/>
      <c r="G41" s="111"/>
      <c r="H41" s="111"/>
      <c r="I41" s="111"/>
      <c r="J41" s="111"/>
      <c r="K41" s="239"/>
      <c r="L41" s="144"/>
      <c r="M41" s="144"/>
      <c r="N41" s="144"/>
      <c r="O41" s="144"/>
      <c r="P41" s="144"/>
      <c r="Q41" s="144"/>
      <c r="R41" s="144"/>
      <c r="S41" s="143"/>
    </row>
    <row r="42" spans="1:19" ht="48" customHeight="1">
      <c r="A42" s="145"/>
      <c r="B42" s="146"/>
      <c r="C42" s="226"/>
      <c r="D42" s="111"/>
      <c r="E42" s="111"/>
      <c r="F42" s="111"/>
      <c r="G42" s="111"/>
      <c r="H42" s="111"/>
      <c r="I42" s="111"/>
      <c r="J42" s="111"/>
      <c r="K42" s="239"/>
      <c r="L42" s="144"/>
      <c r="M42" s="144"/>
      <c r="N42" s="144"/>
      <c r="O42" s="144"/>
      <c r="P42" s="144"/>
      <c r="Q42" s="144"/>
      <c r="R42" s="144"/>
      <c r="S42" s="143"/>
    </row>
    <row r="43" spans="1:19" ht="48" customHeight="1">
      <c r="A43" s="145"/>
      <c r="B43" s="146"/>
      <c r="C43" s="226"/>
      <c r="D43" s="111"/>
      <c r="E43" s="111"/>
      <c r="F43" s="111"/>
      <c r="G43" s="111"/>
      <c r="H43" s="111"/>
      <c r="I43" s="111"/>
      <c r="J43" s="111"/>
      <c r="K43" s="239"/>
      <c r="L43" s="144"/>
      <c r="M43" s="144"/>
      <c r="N43" s="144"/>
      <c r="O43" s="144"/>
      <c r="P43" s="144"/>
      <c r="Q43" s="144"/>
      <c r="R43" s="144"/>
      <c r="S43" s="143"/>
    </row>
    <row r="44" spans="1:19" ht="48" customHeight="1">
      <c r="A44" s="145"/>
      <c r="B44" s="146"/>
      <c r="C44" s="226"/>
      <c r="D44" s="111"/>
      <c r="E44" s="111"/>
      <c r="F44" s="111"/>
      <c r="G44" s="111"/>
      <c r="H44" s="111"/>
      <c r="I44" s="111"/>
      <c r="J44" s="111"/>
      <c r="K44" s="239"/>
      <c r="L44" s="144"/>
      <c r="M44" s="144"/>
      <c r="N44" s="144"/>
      <c r="O44" s="144"/>
      <c r="P44" s="144"/>
      <c r="Q44" s="144"/>
      <c r="R44" s="144"/>
      <c r="S44" s="143"/>
    </row>
    <row r="45" spans="1:19" ht="48" customHeight="1">
      <c r="A45" s="145"/>
      <c r="B45" s="146"/>
      <c r="C45" s="226"/>
      <c r="D45" s="111"/>
      <c r="E45" s="111"/>
      <c r="F45" s="111"/>
      <c r="G45" s="111"/>
      <c r="H45" s="111"/>
      <c r="I45" s="111"/>
      <c r="J45" s="111"/>
      <c r="K45" s="239"/>
      <c r="L45" s="144"/>
      <c r="M45" s="144"/>
      <c r="N45" s="144"/>
      <c r="O45" s="144"/>
      <c r="P45" s="144"/>
      <c r="Q45" s="144"/>
      <c r="R45" s="144"/>
      <c r="S45" s="352"/>
    </row>
    <row r="46" spans="1:19" ht="48" customHeight="1">
      <c r="A46" s="145"/>
      <c r="B46" s="146"/>
      <c r="C46" s="226"/>
      <c r="D46" s="111"/>
      <c r="E46" s="111"/>
      <c r="F46" s="111"/>
      <c r="G46" s="111"/>
      <c r="H46" s="111"/>
      <c r="I46" s="111"/>
      <c r="J46" s="111"/>
      <c r="K46" s="239"/>
      <c r="L46" s="144"/>
      <c r="M46" s="144"/>
      <c r="N46" s="144"/>
      <c r="O46" s="144"/>
      <c r="P46" s="144"/>
      <c r="Q46" s="144"/>
      <c r="R46" s="144"/>
      <c r="S46" s="143"/>
    </row>
    <row r="47" spans="1:19" ht="48" customHeight="1">
      <c r="A47" s="145"/>
      <c r="B47" s="146"/>
      <c r="C47" s="122"/>
      <c r="D47" s="111"/>
      <c r="E47" s="111"/>
      <c r="F47" s="111"/>
      <c r="G47" s="111"/>
      <c r="H47" s="111"/>
      <c r="I47" s="111"/>
      <c r="J47" s="111"/>
      <c r="K47" s="239"/>
      <c r="L47" s="144"/>
      <c r="M47" s="144"/>
      <c r="N47" s="144"/>
      <c r="O47" s="144"/>
      <c r="P47" s="144"/>
      <c r="Q47" s="144"/>
      <c r="R47" s="144"/>
      <c r="S47" s="353"/>
    </row>
    <row r="48" spans="1:19" ht="48" customHeight="1">
      <c r="A48" s="145"/>
      <c r="B48" s="146"/>
      <c r="C48" s="226"/>
      <c r="D48" s="111"/>
      <c r="E48" s="111"/>
      <c r="F48" s="111"/>
      <c r="G48" s="111"/>
      <c r="H48" s="111"/>
      <c r="I48" s="111"/>
      <c r="J48" s="111"/>
      <c r="K48" s="239"/>
      <c r="L48" s="144"/>
      <c r="M48" s="144"/>
      <c r="N48" s="144"/>
      <c r="O48" s="144"/>
      <c r="P48" s="144"/>
      <c r="Q48" s="144"/>
      <c r="R48" s="144"/>
      <c r="S48" s="143"/>
    </row>
    <row r="49" spans="1:19" ht="48" customHeight="1">
      <c r="A49" s="145"/>
      <c r="B49" s="146"/>
      <c r="C49" s="226"/>
      <c r="D49" s="111"/>
      <c r="E49" s="111"/>
      <c r="F49" s="111"/>
      <c r="G49" s="111"/>
      <c r="H49" s="111"/>
      <c r="I49" s="111"/>
      <c r="J49" s="111"/>
      <c r="K49" s="239"/>
      <c r="L49" s="144"/>
      <c r="M49" s="144"/>
      <c r="N49" s="144"/>
      <c r="O49" s="144"/>
      <c r="P49" s="144"/>
      <c r="Q49" s="144"/>
      <c r="R49" s="144"/>
      <c r="S49" s="143"/>
    </row>
    <row r="50" spans="1:19" ht="48" customHeight="1">
      <c r="A50" s="145"/>
      <c r="B50" s="146"/>
      <c r="C50" s="122"/>
      <c r="D50" s="111"/>
      <c r="E50" s="111"/>
      <c r="F50" s="111"/>
      <c r="G50" s="111"/>
      <c r="H50" s="111"/>
      <c r="I50" s="111"/>
      <c r="J50" s="111"/>
      <c r="K50" s="239"/>
      <c r="L50" s="144"/>
      <c r="M50" s="144"/>
      <c r="N50" s="144"/>
      <c r="O50" s="144"/>
      <c r="P50" s="144"/>
      <c r="Q50" s="144"/>
      <c r="R50" s="144"/>
      <c r="S50" s="143"/>
    </row>
    <row r="51" spans="1:19" ht="48" customHeight="1">
      <c r="A51" s="145"/>
      <c r="B51" s="146"/>
      <c r="C51" s="122"/>
      <c r="D51" s="111"/>
      <c r="E51" s="111"/>
      <c r="F51" s="111"/>
      <c r="G51" s="111"/>
      <c r="H51" s="111"/>
      <c r="I51" s="111"/>
      <c r="J51" s="111"/>
      <c r="K51" s="239"/>
      <c r="L51" s="144"/>
      <c r="M51" s="144"/>
      <c r="N51" s="144"/>
      <c r="O51" s="144"/>
      <c r="P51" s="144"/>
      <c r="Q51" s="144"/>
      <c r="R51" s="144"/>
      <c r="S51" s="143"/>
    </row>
    <row r="52" spans="1:19" ht="48" customHeight="1">
      <c r="A52" s="145"/>
      <c r="B52" s="146"/>
      <c r="C52" s="226"/>
      <c r="D52" s="111"/>
      <c r="E52" s="111"/>
      <c r="F52" s="111"/>
      <c r="G52" s="111"/>
      <c r="H52" s="111"/>
      <c r="I52" s="111"/>
      <c r="J52" s="111"/>
      <c r="K52" s="239"/>
      <c r="L52" s="144"/>
      <c r="M52" s="144"/>
      <c r="N52" s="144"/>
      <c r="O52" s="144"/>
      <c r="P52" s="144"/>
      <c r="Q52" s="144"/>
      <c r="R52" s="144"/>
      <c r="S52" s="143"/>
    </row>
    <row r="53" spans="1:19" ht="48" customHeight="1">
      <c r="A53" s="145"/>
      <c r="B53" s="146"/>
      <c r="C53" s="226"/>
      <c r="D53" s="111"/>
      <c r="E53" s="111"/>
      <c r="F53" s="111"/>
      <c r="G53" s="111"/>
      <c r="H53" s="111"/>
      <c r="I53" s="111"/>
      <c r="J53" s="111"/>
      <c r="K53" s="239"/>
      <c r="L53" s="144"/>
      <c r="M53" s="144"/>
      <c r="N53" s="144"/>
      <c r="O53" s="144"/>
      <c r="P53" s="144"/>
      <c r="Q53" s="144"/>
      <c r="R53" s="144"/>
      <c r="S53" s="143"/>
    </row>
    <row r="54" spans="1:19" ht="48" customHeight="1">
      <c r="A54" s="145"/>
      <c r="B54" s="146"/>
      <c r="C54" s="226"/>
      <c r="D54" s="111"/>
      <c r="E54" s="111"/>
      <c r="F54" s="111"/>
      <c r="G54" s="111"/>
      <c r="H54" s="111"/>
      <c r="I54" s="111"/>
      <c r="J54" s="111"/>
      <c r="K54" s="239"/>
      <c r="L54" s="144"/>
      <c r="M54" s="144"/>
      <c r="N54" s="144"/>
      <c r="O54" s="144"/>
      <c r="P54" s="144"/>
      <c r="Q54" s="144"/>
      <c r="R54" s="144"/>
      <c r="S54" s="143"/>
    </row>
    <row r="55" spans="1:19" ht="48" customHeight="1">
      <c r="A55" s="145"/>
      <c r="B55" s="146"/>
      <c r="C55" s="226"/>
      <c r="D55" s="111"/>
      <c r="E55" s="111"/>
      <c r="F55" s="111"/>
      <c r="G55" s="111"/>
      <c r="H55" s="111"/>
      <c r="I55" s="111"/>
      <c r="J55" s="111"/>
      <c r="K55" s="239"/>
      <c r="L55" s="144"/>
      <c r="M55" s="144"/>
      <c r="N55" s="144"/>
      <c r="O55" s="144"/>
      <c r="P55" s="144"/>
      <c r="Q55" s="144"/>
      <c r="R55" s="144"/>
      <c r="S55" s="143"/>
    </row>
    <row r="56" spans="1:19" ht="48" customHeight="1">
      <c r="A56" s="145"/>
      <c r="B56" s="146"/>
      <c r="C56" s="226"/>
      <c r="D56" s="111"/>
      <c r="E56" s="111"/>
      <c r="F56" s="111"/>
      <c r="G56" s="111"/>
      <c r="H56" s="111"/>
      <c r="I56" s="111"/>
      <c r="J56" s="111"/>
      <c r="K56" s="239"/>
      <c r="L56" s="144"/>
      <c r="M56" s="144"/>
      <c r="N56" s="144"/>
      <c r="O56" s="144"/>
      <c r="P56" s="144"/>
      <c r="Q56" s="144"/>
      <c r="R56" s="144"/>
      <c r="S56" s="143"/>
    </row>
    <row r="57" spans="1:19" ht="48" customHeight="1">
      <c r="A57" s="145"/>
      <c r="B57" s="146"/>
      <c r="C57" s="226"/>
      <c r="D57" s="111"/>
      <c r="E57" s="111"/>
      <c r="F57" s="111"/>
      <c r="G57" s="111"/>
      <c r="H57" s="111"/>
      <c r="I57" s="111"/>
      <c r="J57" s="111"/>
      <c r="K57" s="239"/>
      <c r="L57" s="144"/>
      <c r="M57" s="144"/>
      <c r="N57" s="144"/>
      <c r="O57" s="144"/>
      <c r="P57" s="144"/>
      <c r="Q57" s="144"/>
      <c r="R57" s="144"/>
      <c r="S57" s="143"/>
    </row>
    <row r="58" spans="1:19" ht="48" customHeight="1">
      <c r="A58" s="145"/>
      <c r="B58" s="146"/>
      <c r="C58" s="226"/>
      <c r="D58" s="111"/>
      <c r="E58" s="111"/>
      <c r="F58" s="111"/>
      <c r="G58" s="111"/>
      <c r="H58" s="111"/>
      <c r="I58" s="111"/>
      <c r="J58" s="111"/>
      <c r="K58" s="239"/>
      <c r="L58" s="144"/>
      <c r="M58" s="144"/>
      <c r="N58" s="144"/>
      <c r="O58" s="144"/>
      <c r="P58" s="144"/>
      <c r="Q58" s="144"/>
      <c r="R58" s="144"/>
      <c r="S58" s="143"/>
    </row>
    <row r="59" spans="1:19" ht="48" customHeight="1">
      <c r="A59" s="145"/>
      <c r="B59" s="146"/>
      <c r="C59" s="226"/>
      <c r="D59" s="111"/>
      <c r="E59" s="111"/>
      <c r="F59" s="111"/>
      <c r="G59" s="111"/>
      <c r="H59" s="111"/>
      <c r="I59" s="111"/>
      <c r="J59" s="111"/>
      <c r="K59" s="239"/>
      <c r="L59" s="144"/>
      <c r="M59" s="144"/>
      <c r="N59" s="144"/>
      <c r="O59" s="144"/>
      <c r="P59" s="144"/>
      <c r="Q59" s="144"/>
      <c r="R59" s="144"/>
      <c r="S59" s="143"/>
    </row>
    <row r="60" spans="1:19" ht="48" customHeight="1">
      <c r="A60" s="145"/>
      <c r="B60" s="146"/>
      <c r="C60" s="226"/>
      <c r="D60" s="111"/>
      <c r="E60" s="111"/>
      <c r="F60" s="111"/>
      <c r="G60" s="111"/>
      <c r="H60" s="111"/>
      <c r="I60" s="111"/>
      <c r="J60" s="111"/>
      <c r="K60" s="239"/>
      <c r="L60" s="144"/>
      <c r="M60" s="144"/>
      <c r="N60" s="144"/>
      <c r="O60" s="144"/>
      <c r="P60" s="144"/>
      <c r="Q60" s="144"/>
      <c r="R60" s="144"/>
      <c r="S60" s="143"/>
    </row>
    <row r="61" spans="1:19" ht="48" customHeight="1">
      <c r="A61" s="145"/>
      <c r="B61" s="146"/>
      <c r="C61" s="226"/>
      <c r="D61" s="111"/>
      <c r="E61" s="111"/>
      <c r="F61" s="111"/>
      <c r="G61" s="111"/>
      <c r="H61" s="111"/>
      <c r="I61" s="111"/>
      <c r="J61" s="111"/>
      <c r="K61" s="239"/>
      <c r="L61" s="144"/>
      <c r="M61" s="144"/>
      <c r="N61" s="144"/>
      <c r="O61" s="144"/>
      <c r="P61" s="144"/>
      <c r="Q61" s="144"/>
      <c r="R61" s="144"/>
      <c r="S61" s="143"/>
    </row>
    <row r="62" spans="1:19" ht="48" customHeight="1">
      <c r="A62" s="145"/>
      <c r="B62" s="146"/>
      <c r="C62" s="226"/>
      <c r="D62" s="111"/>
      <c r="E62" s="111"/>
      <c r="F62" s="111"/>
      <c r="G62" s="111"/>
      <c r="H62" s="111"/>
      <c r="I62" s="111"/>
      <c r="J62" s="111"/>
      <c r="K62" s="239"/>
      <c r="L62" s="144"/>
      <c r="M62" s="144"/>
      <c r="N62" s="144"/>
      <c r="O62" s="144"/>
      <c r="P62" s="144"/>
      <c r="Q62" s="144"/>
      <c r="R62" s="144"/>
      <c r="S62" s="143"/>
    </row>
    <row r="63" spans="1:19" ht="48" customHeight="1">
      <c r="A63" s="145"/>
      <c r="B63" s="146"/>
      <c r="C63" s="226"/>
      <c r="D63" s="111"/>
      <c r="E63" s="111"/>
      <c r="F63" s="111"/>
      <c r="G63" s="111"/>
      <c r="H63" s="111"/>
      <c r="I63" s="111"/>
      <c r="J63" s="111"/>
      <c r="K63" s="239"/>
      <c r="L63" s="144"/>
      <c r="M63" s="144"/>
      <c r="N63" s="144"/>
      <c r="O63" s="144"/>
      <c r="P63" s="144"/>
      <c r="Q63" s="144"/>
      <c r="R63" s="144"/>
      <c r="S63" s="143"/>
    </row>
    <row r="64" spans="1:19" ht="48" customHeight="1">
      <c r="A64" s="145"/>
      <c r="B64" s="146"/>
      <c r="C64" s="220"/>
      <c r="D64" s="111"/>
      <c r="E64" s="111"/>
      <c r="F64" s="111"/>
      <c r="G64" s="111"/>
      <c r="H64" s="111"/>
      <c r="I64" s="111"/>
      <c r="J64" s="111"/>
      <c r="K64" s="239"/>
      <c r="L64" s="144"/>
      <c r="M64" s="144"/>
      <c r="N64" s="144"/>
      <c r="O64" s="144"/>
      <c r="P64" s="144"/>
      <c r="Q64" s="144"/>
      <c r="R64" s="144"/>
      <c r="S64" s="143"/>
    </row>
    <row r="65" spans="1:19" ht="48" customHeight="1">
      <c r="A65" s="145"/>
      <c r="B65" s="146"/>
      <c r="C65" s="226"/>
      <c r="D65" s="111"/>
      <c r="E65" s="111"/>
      <c r="F65" s="111"/>
      <c r="G65" s="111"/>
      <c r="H65" s="111"/>
      <c r="I65" s="111"/>
      <c r="J65" s="111"/>
      <c r="K65" s="239"/>
      <c r="L65" s="144"/>
      <c r="M65" s="144"/>
      <c r="N65" s="144"/>
      <c r="O65" s="144"/>
      <c r="P65" s="144"/>
      <c r="Q65" s="144"/>
      <c r="R65" s="144"/>
      <c r="S65" s="143"/>
    </row>
    <row r="66" spans="1:19" ht="48" customHeight="1">
      <c r="A66" s="145"/>
      <c r="B66" s="146"/>
      <c r="C66" s="226"/>
      <c r="D66" s="111"/>
      <c r="E66" s="111"/>
      <c r="F66" s="111"/>
      <c r="G66" s="111"/>
      <c r="H66" s="111"/>
      <c r="I66" s="111"/>
      <c r="J66" s="111"/>
      <c r="K66" s="239"/>
      <c r="L66" s="144"/>
      <c r="M66" s="144"/>
      <c r="N66" s="144"/>
      <c r="O66" s="144"/>
      <c r="P66" s="144"/>
      <c r="Q66" s="144"/>
      <c r="R66" s="144"/>
      <c r="S66" s="143"/>
    </row>
    <row r="67" spans="1:19" ht="48" customHeight="1">
      <c r="A67" s="145"/>
      <c r="B67" s="146"/>
      <c r="C67" s="226"/>
      <c r="D67" s="111"/>
      <c r="E67" s="111"/>
      <c r="F67" s="111"/>
      <c r="G67" s="111"/>
      <c r="H67" s="111"/>
      <c r="I67" s="111"/>
      <c r="J67" s="111"/>
      <c r="K67" s="239"/>
      <c r="L67" s="144"/>
      <c r="M67" s="144"/>
      <c r="N67" s="144"/>
      <c r="O67" s="144"/>
      <c r="P67" s="144"/>
      <c r="Q67" s="144"/>
      <c r="R67" s="144"/>
      <c r="S67" s="143"/>
    </row>
    <row r="68" spans="1:19" ht="48" customHeight="1">
      <c r="A68" s="145"/>
      <c r="B68" s="146"/>
      <c r="C68" s="226"/>
      <c r="D68" s="111"/>
      <c r="E68" s="111"/>
      <c r="F68" s="111"/>
      <c r="G68" s="111"/>
      <c r="H68" s="111"/>
      <c r="I68" s="111"/>
      <c r="J68" s="111"/>
      <c r="K68" s="239"/>
      <c r="L68" s="144"/>
      <c r="M68" s="144"/>
      <c r="N68" s="144"/>
      <c r="O68" s="144"/>
      <c r="P68" s="144"/>
      <c r="Q68" s="144"/>
      <c r="R68" s="144"/>
      <c r="S68" s="143"/>
    </row>
    <row r="69" spans="1:19" ht="48" customHeight="1">
      <c r="A69" s="145"/>
      <c r="B69" s="146"/>
      <c r="C69" s="226"/>
      <c r="D69" s="111"/>
      <c r="E69" s="111"/>
      <c r="F69" s="111"/>
      <c r="G69" s="111"/>
      <c r="H69" s="111"/>
      <c r="I69" s="111"/>
      <c r="J69" s="111"/>
      <c r="K69" s="239"/>
      <c r="L69" s="144"/>
      <c r="M69" s="144"/>
      <c r="N69" s="144"/>
      <c r="O69" s="144"/>
      <c r="P69" s="144"/>
      <c r="Q69" s="144"/>
      <c r="R69" s="144"/>
      <c r="S69" s="143"/>
    </row>
    <row r="70" spans="1:19" ht="48" customHeight="1">
      <c r="A70" s="145"/>
      <c r="B70" s="146"/>
      <c r="C70" s="226"/>
      <c r="D70" s="111"/>
      <c r="E70" s="111"/>
      <c r="F70" s="111"/>
      <c r="G70" s="111"/>
      <c r="H70" s="111"/>
      <c r="I70" s="111"/>
      <c r="J70" s="111"/>
      <c r="K70" s="239"/>
      <c r="L70" s="144"/>
      <c r="M70" s="144"/>
      <c r="N70" s="144"/>
      <c r="O70" s="144"/>
      <c r="P70" s="144"/>
      <c r="Q70" s="144"/>
      <c r="R70" s="144"/>
      <c r="S70" s="143"/>
    </row>
    <row r="71" spans="1:19" ht="48" customHeight="1">
      <c r="A71" s="145"/>
      <c r="B71" s="146"/>
      <c r="C71" s="226"/>
      <c r="D71" s="111"/>
      <c r="E71" s="111"/>
      <c r="F71" s="111"/>
      <c r="G71" s="111"/>
      <c r="H71" s="111"/>
      <c r="I71" s="111"/>
      <c r="J71" s="111"/>
      <c r="K71" s="239"/>
      <c r="L71" s="144"/>
      <c r="M71" s="144"/>
      <c r="N71" s="144"/>
      <c r="O71" s="144"/>
      <c r="P71" s="144"/>
      <c r="Q71" s="144"/>
      <c r="R71" s="144"/>
      <c r="S71" s="143"/>
    </row>
    <row r="72" spans="1:19" ht="48" customHeight="1">
      <c r="A72" s="145"/>
      <c r="B72" s="146"/>
      <c r="C72" s="122"/>
      <c r="D72" s="111"/>
      <c r="E72" s="111"/>
      <c r="F72" s="111"/>
      <c r="G72" s="111"/>
      <c r="H72" s="111"/>
      <c r="I72" s="111"/>
      <c r="J72" s="111"/>
      <c r="K72" s="239"/>
      <c r="L72" s="144"/>
      <c r="M72" s="144"/>
      <c r="N72" s="144"/>
      <c r="O72" s="144"/>
      <c r="P72" s="144"/>
      <c r="Q72" s="144"/>
      <c r="R72" s="144"/>
      <c r="S72" s="143"/>
    </row>
    <row r="73" spans="1:19" ht="48" customHeight="1">
      <c r="A73" s="145"/>
      <c r="B73" s="146"/>
      <c r="C73" s="122"/>
      <c r="D73" s="111"/>
      <c r="E73" s="111"/>
      <c r="F73" s="111"/>
      <c r="G73" s="111"/>
      <c r="H73" s="111"/>
      <c r="I73" s="111"/>
      <c r="J73" s="111"/>
      <c r="K73" s="239"/>
      <c r="L73" s="144"/>
      <c r="M73" s="144"/>
      <c r="N73" s="144"/>
      <c r="O73" s="144"/>
      <c r="P73" s="144"/>
      <c r="Q73" s="144"/>
      <c r="R73" s="144"/>
      <c r="S73" s="143"/>
    </row>
    <row r="74" spans="1:19" ht="48" customHeight="1">
      <c r="A74" s="145"/>
      <c r="B74" s="146"/>
      <c r="C74" s="122"/>
      <c r="D74" s="111"/>
      <c r="E74" s="111"/>
      <c r="F74" s="111"/>
      <c r="G74" s="111"/>
      <c r="H74" s="111"/>
      <c r="I74" s="111"/>
      <c r="J74" s="111"/>
      <c r="K74" s="239"/>
      <c r="L74" s="144"/>
      <c r="M74" s="144"/>
      <c r="N74" s="144"/>
      <c r="O74" s="144"/>
      <c r="P74" s="144"/>
      <c r="Q74" s="144"/>
      <c r="R74" s="144"/>
      <c r="S74" s="143"/>
    </row>
    <row r="75" spans="1:19" s="149" customFormat="1" ht="48" customHeight="1">
      <c r="A75" s="145"/>
      <c r="B75" s="146"/>
      <c r="C75" s="147"/>
      <c r="D75" s="239"/>
      <c r="E75" s="239"/>
      <c r="F75" s="239"/>
      <c r="G75" s="239"/>
      <c r="H75" s="239"/>
      <c r="I75" s="239"/>
      <c r="J75" s="239"/>
      <c r="K75" s="239"/>
      <c r="L75" s="148"/>
      <c r="M75" s="148"/>
      <c r="N75" s="148"/>
      <c r="O75" s="148"/>
      <c r="P75" s="148"/>
      <c r="Q75" s="148"/>
      <c r="R75" s="148"/>
      <c r="S75" s="145"/>
    </row>
    <row r="76" spans="1:19" s="149" customFormat="1" ht="48" customHeight="1">
      <c r="A76" s="145"/>
      <c r="B76" s="146"/>
      <c r="C76" s="147"/>
      <c r="D76" s="239"/>
      <c r="E76" s="239"/>
      <c r="F76" s="239"/>
      <c r="G76" s="239"/>
      <c r="H76" s="239"/>
      <c r="I76" s="239"/>
      <c r="J76" s="239"/>
      <c r="K76" s="239"/>
      <c r="L76" s="148"/>
      <c r="M76" s="148"/>
      <c r="N76" s="148"/>
      <c r="O76" s="148"/>
      <c r="P76" s="148"/>
      <c r="Q76" s="148"/>
      <c r="R76" s="148"/>
      <c r="S76" s="145"/>
    </row>
    <row r="77" spans="1:19" s="149" customFormat="1" ht="48" customHeight="1">
      <c r="A77" s="145"/>
      <c r="B77" s="146"/>
      <c r="C77" s="147"/>
      <c r="D77" s="239"/>
      <c r="E77" s="239"/>
      <c r="F77" s="239"/>
      <c r="G77" s="239"/>
      <c r="H77" s="239"/>
      <c r="I77" s="239"/>
      <c r="J77" s="239"/>
      <c r="K77" s="239"/>
      <c r="L77" s="148"/>
      <c r="M77" s="148"/>
      <c r="N77" s="148"/>
      <c r="O77" s="148"/>
      <c r="P77" s="148"/>
      <c r="Q77" s="148"/>
      <c r="R77" s="148"/>
      <c r="S77" s="145"/>
    </row>
    <row r="78" spans="1:19" s="149" customFormat="1" ht="48" customHeight="1">
      <c r="A78" s="145"/>
      <c r="B78" s="146"/>
      <c r="C78" s="147"/>
      <c r="D78" s="239"/>
      <c r="E78" s="239"/>
      <c r="F78" s="239"/>
      <c r="G78" s="239"/>
      <c r="H78" s="239"/>
      <c r="I78" s="239"/>
      <c r="J78" s="239"/>
      <c r="K78" s="239"/>
      <c r="L78" s="148"/>
      <c r="M78" s="148"/>
      <c r="N78" s="148"/>
      <c r="O78" s="148"/>
      <c r="P78" s="148"/>
      <c r="Q78" s="148"/>
      <c r="R78" s="148"/>
      <c r="S78" s="145"/>
    </row>
    <row r="79" spans="1:19" ht="48" customHeight="1">
      <c r="A79" s="145"/>
      <c r="B79" s="146"/>
      <c r="C79" s="220"/>
      <c r="D79" s="111"/>
      <c r="E79" s="111"/>
      <c r="F79" s="111"/>
      <c r="G79" s="111"/>
      <c r="H79" s="111"/>
      <c r="I79" s="111"/>
      <c r="J79" s="111"/>
      <c r="K79" s="239"/>
      <c r="L79" s="144"/>
      <c r="M79" s="144"/>
      <c r="N79" s="144"/>
      <c r="O79" s="144"/>
      <c r="P79" s="144"/>
      <c r="Q79" s="144"/>
      <c r="R79" s="144"/>
      <c r="S79" s="143"/>
    </row>
    <row r="80" spans="1:19" ht="48" customHeight="1">
      <c r="A80" s="145"/>
      <c r="B80" s="146"/>
      <c r="C80" s="220"/>
      <c r="D80" s="111"/>
      <c r="E80" s="111"/>
      <c r="F80" s="111"/>
      <c r="G80" s="111"/>
      <c r="H80" s="111"/>
      <c r="I80" s="111"/>
      <c r="J80" s="111"/>
      <c r="K80" s="239"/>
      <c r="L80" s="144"/>
      <c r="M80" s="144"/>
      <c r="N80" s="144"/>
      <c r="O80" s="144"/>
      <c r="P80" s="144"/>
      <c r="Q80" s="144"/>
      <c r="R80" s="144"/>
      <c r="S80" s="143"/>
    </row>
    <row r="81" spans="1:19" ht="48" customHeight="1">
      <c r="A81" s="145"/>
      <c r="B81" s="146"/>
      <c r="C81" s="220"/>
      <c r="D81" s="111"/>
      <c r="E81" s="111"/>
      <c r="F81" s="111"/>
      <c r="G81" s="111"/>
      <c r="H81" s="111"/>
      <c r="I81" s="111"/>
      <c r="J81" s="111"/>
      <c r="K81" s="239"/>
      <c r="L81" s="144"/>
      <c r="M81" s="144"/>
      <c r="N81" s="144"/>
      <c r="O81" s="144"/>
      <c r="P81" s="144"/>
      <c r="Q81" s="144"/>
      <c r="R81" s="144"/>
      <c r="S81" s="143"/>
    </row>
    <row r="82" spans="1:19" ht="48" customHeight="1">
      <c r="A82" s="145"/>
      <c r="B82" s="146"/>
      <c r="C82" s="122"/>
      <c r="D82" s="111"/>
      <c r="E82" s="111"/>
      <c r="F82" s="111"/>
      <c r="G82" s="111"/>
      <c r="H82" s="111"/>
      <c r="I82" s="111"/>
      <c r="J82" s="111"/>
      <c r="K82" s="239"/>
      <c r="L82" s="144"/>
      <c r="M82" s="144"/>
      <c r="N82" s="144"/>
      <c r="O82" s="144"/>
      <c r="P82" s="144"/>
      <c r="Q82" s="144"/>
      <c r="R82" s="144"/>
      <c r="S82" s="143"/>
    </row>
    <row r="83" spans="1:19" ht="48" customHeight="1">
      <c r="A83" s="143"/>
      <c r="B83" s="119"/>
      <c r="C83" s="122"/>
      <c r="D83" s="111"/>
      <c r="E83" s="111"/>
      <c r="F83" s="111"/>
      <c r="G83" s="111"/>
      <c r="H83" s="111"/>
      <c r="I83" s="111"/>
      <c r="J83" s="111"/>
      <c r="K83" s="239"/>
      <c r="L83" s="144"/>
      <c r="M83" s="144"/>
      <c r="N83" s="144"/>
      <c r="O83" s="144"/>
      <c r="P83" s="144"/>
      <c r="Q83" s="144"/>
      <c r="R83" s="144"/>
      <c r="S83" s="143"/>
    </row>
    <row r="84" spans="1:19" ht="48" customHeight="1">
      <c r="A84" s="143"/>
      <c r="B84" s="119"/>
      <c r="C84" s="122"/>
      <c r="D84" s="111"/>
      <c r="E84" s="111"/>
      <c r="F84" s="111"/>
      <c r="G84" s="111"/>
      <c r="H84" s="111"/>
      <c r="I84" s="111"/>
      <c r="J84" s="111"/>
      <c r="K84" s="239"/>
      <c r="L84" s="144"/>
      <c r="M84" s="144"/>
      <c r="N84" s="144"/>
      <c r="O84" s="144"/>
      <c r="P84" s="144"/>
      <c r="Q84" s="144"/>
      <c r="R84" s="144"/>
      <c r="S84" s="143"/>
    </row>
    <row r="85" spans="1:19" ht="48" customHeight="1">
      <c r="A85" s="143"/>
      <c r="B85" s="119"/>
      <c r="C85" s="122"/>
      <c r="D85" s="111"/>
      <c r="E85" s="111"/>
      <c r="F85" s="111"/>
      <c r="G85" s="111"/>
      <c r="H85" s="111"/>
      <c r="I85" s="111"/>
      <c r="J85" s="111"/>
      <c r="K85" s="239"/>
      <c r="L85" s="144"/>
      <c r="M85" s="144"/>
      <c r="N85" s="144"/>
      <c r="O85" s="144"/>
      <c r="P85" s="144"/>
      <c r="Q85" s="144"/>
      <c r="R85" s="144"/>
      <c r="S85" s="143"/>
    </row>
    <row r="86" spans="1:19" ht="48" customHeight="1">
      <c r="A86" s="143"/>
      <c r="B86" s="119"/>
      <c r="C86" s="122"/>
      <c r="D86" s="111"/>
      <c r="E86" s="111"/>
      <c r="F86" s="111"/>
      <c r="G86" s="111"/>
      <c r="H86" s="111"/>
      <c r="I86" s="111"/>
      <c r="J86" s="111"/>
      <c r="K86" s="239"/>
      <c r="L86" s="144"/>
      <c r="M86" s="144"/>
      <c r="N86" s="144"/>
      <c r="O86" s="144"/>
      <c r="P86" s="144"/>
      <c r="Q86" s="144"/>
      <c r="R86" s="144"/>
      <c r="S86" s="143"/>
    </row>
    <row r="87" spans="1:19" ht="48" customHeight="1">
      <c r="A87" s="143"/>
      <c r="B87" s="119"/>
      <c r="C87" s="122"/>
      <c r="D87" s="111"/>
      <c r="E87" s="111"/>
      <c r="F87" s="111"/>
      <c r="G87" s="111"/>
      <c r="H87" s="111"/>
      <c r="I87" s="111"/>
      <c r="J87" s="111"/>
      <c r="K87" s="239"/>
      <c r="L87" s="144"/>
      <c r="M87" s="144"/>
      <c r="N87" s="144"/>
      <c r="O87" s="144"/>
      <c r="P87" s="144"/>
      <c r="Q87" s="144"/>
      <c r="R87" s="144"/>
      <c r="S87" s="143"/>
    </row>
    <row r="88" spans="1:19" ht="48" customHeight="1">
      <c r="A88" s="143"/>
      <c r="B88" s="119"/>
      <c r="C88" s="122"/>
      <c r="D88" s="111"/>
      <c r="E88" s="111"/>
      <c r="F88" s="111"/>
      <c r="G88" s="111"/>
      <c r="H88" s="111"/>
      <c r="I88" s="111"/>
      <c r="J88" s="111"/>
      <c r="K88" s="239"/>
      <c r="L88" s="144"/>
      <c r="M88" s="144"/>
      <c r="N88" s="144"/>
      <c r="O88" s="144"/>
      <c r="P88" s="144"/>
      <c r="Q88" s="144"/>
      <c r="R88" s="144"/>
      <c r="S88" s="143"/>
    </row>
    <row r="89" spans="1:19" ht="48" customHeight="1">
      <c r="A89" s="143"/>
      <c r="B89" s="119"/>
      <c r="C89" s="122"/>
      <c r="D89" s="111"/>
      <c r="E89" s="111"/>
      <c r="F89" s="111"/>
      <c r="G89" s="111"/>
      <c r="H89" s="111"/>
      <c r="I89" s="111"/>
      <c r="J89" s="111"/>
      <c r="K89" s="239"/>
      <c r="L89" s="144"/>
      <c r="M89" s="144"/>
      <c r="N89" s="144"/>
      <c r="O89" s="144"/>
      <c r="P89" s="144"/>
      <c r="Q89" s="144"/>
      <c r="R89" s="144"/>
      <c r="S89" s="143"/>
    </row>
    <row r="90" spans="1:19" ht="48" customHeight="1">
      <c r="A90" s="143"/>
      <c r="B90" s="119"/>
      <c r="C90" s="122"/>
      <c r="D90" s="111"/>
      <c r="E90" s="111"/>
      <c r="F90" s="111"/>
      <c r="G90" s="111"/>
      <c r="H90" s="111"/>
      <c r="I90" s="111"/>
      <c r="J90" s="111"/>
      <c r="K90" s="239"/>
      <c r="L90" s="144"/>
      <c r="M90" s="144"/>
      <c r="N90" s="144"/>
      <c r="O90" s="144"/>
      <c r="P90" s="144"/>
      <c r="Q90" s="144"/>
      <c r="R90" s="144"/>
      <c r="S90" s="143"/>
    </row>
    <row r="91" spans="1:19" ht="48" customHeight="1">
      <c r="A91" s="143"/>
      <c r="B91" s="119"/>
      <c r="C91" s="122"/>
      <c r="D91" s="111"/>
      <c r="E91" s="111"/>
      <c r="F91" s="111"/>
      <c r="G91" s="111"/>
      <c r="H91" s="111"/>
      <c r="I91" s="111"/>
      <c r="J91" s="111"/>
      <c r="K91" s="239"/>
      <c r="L91" s="144"/>
      <c r="M91" s="144"/>
      <c r="N91" s="144"/>
      <c r="O91" s="144"/>
      <c r="P91" s="144"/>
      <c r="Q91" s="144"/>
      <c r="R91" s="144"/>
      <c r="S91" s="143"/>
    </row>
    <row r="92" spans="1:19" ht="48" customHeight="1">
      <c r="A92" s="143"/>
      <c r="B92" s="119"/>
      <c r="C92" s="122"/>
      <c r="D92" s="111"/>
      <c r="E92" s="111"/>
      <c r="F92" s="111"/>
      <c r="G92" s="111"/>
      <c r="H92" s="111"/>
      <c r="I92" s="111"/>
      <c r="J92" s="111"/>
      <c r="K92" s="239"/>
      <c r="L92" s="144"/>
      <c r="M92" s="144"/>
      <c r="N92" s="144"/>
      <c r="O92" s="144"/>
      <c r="P92" s="144"/>
      <c r="Q92" s="144"/>
      <c r="R92" s="144"/>
      <c r="S92" s="143"/>
    </row>
    <row r="93" spans="1:19" ht="48" customHeight="1">
      <c r="A93" s="143"/>
      <c r="B93" s="119"/>
      <c r="C93" s="122"/>
      <c r="D93" s="111"/>
      <c r="E93" s="111"/>
      <c r="F93" s="111"/>
      <c r="G93" s="111"/>
      <c r="H93" s="111"/>
      <c r="I93" s="111"/>
      <c r="J93" s="111"/>
      <c r="K93" s="239"/>
      <c r="L93" s="144"/>
      <c r="M93" s="144"/>
      <c r="N93" s="144"/>
      <c r="O93" s="144"/>
      <c r="P93" s="144"/>
      <c r="Q93" s="144"/>
      <c r="R93" s="144"/>
      <c r="S93" s="143"/>
    </row>
    <row r="94" spans="1:19" ht="48" customHeight="1">
      <c r="A94" s="143"/>
      <c r="B94" s="119"/>
      <c r="C94" s="122"/>
      <c r="D94" s="111"/>
      <c r="E94" s="111"/>
      <c r="F94" s="111"/>
      <c r="G94" s="111"/>
      <c r="H94" s="111"/>
      <c r="I94" s="111"/>
      <c r="J94" s="111"/>
      <c r="K94" s="239"/>
      <c r="L94" s="144"/>
      <c r="M94" s="144"/>
      <c r="N94" s="144"/>
      <c r="O94" s="144"/>
      <c r="P94" s="144"/>
      <c r="Q94" s="144"/>
      <c r="R94" s="144"/>
      <c r="S94" s="143"/>
    </row>
    <row r="95" spans="1:19" ht="48" customHeight="1">
      <c r="A95" s="143"/>
      <c r="B95" s="119"/>
      <c r="C95" s="122"/>
      <c r="D95" s="111"/>
      <c r="E95" s="111"/>
      <c r="F95" s="111"/>
      <c r="G95" s="111"/>
      <c r="H95" s="111"/>
      <c r="I95" s="111"/>
      <c r="J95" s="111"/>
      <c r="K95" s="239"/>
      <c r="L95" s="144"/>
      <c r="M95" s="144"/>
      <c r="N95" s="144"/>
      <c r="O95" s="144"/>
      <c r="P95" s="144"/>
      <c r="Q95" s="144"/>
      <c r="R95" s="144"/>
      <c r="S95" s="143"/>
    </row>
    <row r="96" spans="1:19" ht="48" customHeight="1">
      <c r="A96" s="143"/>
      <c r="B96" s="119"/>
      <c r="C96" s="122"/>
      <c r="D96" s="111"/>
      <c r="E96" s="111"/>
      <c r="F96" s="111"/>
      <c r="G96" s="111"/>
      <c r="H96" s="111"/>
      <c r="I96" s="111"/>
      <c r="J96" s="111"/>
      <c r="K96" s="239"/>
      <c r="L96" s="144"/>
      <c r="M96" s="144"/>
      <c r="N96" s="144"/>
      <c r="O96" s="144"/>
      <c r="P96" s="144"/>
      <c r="Q96" s="144"/>
      <c r="R96" s="144"/>
      <c r="S96" s="143"/>
    </row>
    <row r="97" spans="1:19" ht="48" customHeight="1">
      <c r="A97" s="143"/>
      <c r="B97" s="119"/>
      <c r="C97" s="122"/>
      <c r="D97" s="111"/>
      <c r="E97" s="111"/>
      <c r="F97" s="111"/>
      <c r="G97" s="111"/>
      <c r="H97" s="111"/>
      <c r="I97" s="111"/>
      <c r="J97" s="111"/>
      <c r="K97" s="239"/>
      <c r="L97" s="144"/>
      <c r="M97" s="144"/>
      <c r="N97" s="144"/>
      <c r="O97" s="144"/>
      <c r="P97" s="144"/>
      <c r="Q97" s="144"/>
      <c r="R97" s="144"/>
      <c r="S97" s="143"/>
    </row>
    <row r="98" spans="1:19" ht="48" customHeight="1">
      <c r="A98" s="143"/>
      <c r="B98" s="119"/>
      <c r="C98" s="122"/>
      <c r="D98" s="111"/>
      <c r="E98" s="111"/>
      <c r="F98" s="111"/>
      <c r="G98" s="111"/>
      <c r="H98" s="111"/>
      <c r="I98" s="111"/>
      <c r="J98" s="111"/>
      <c r="K98" s="239"/>
      <c r="L98" s="144"/>
      <c r="M98" s="144"/>
      <c r="N98" s="144"/>
      <c r="O98" s="144"/>
      <c r="P98" s="144"/>
      <c r="Q98" s="144"/>
      <c r="R98" s="144"/>
      <c r="S98" s="143"/>
    </row>
    <row r="99" spans="1:19" ht="48" customHeight="1">
      <c r="A99" s="143"/>
      <c r="B99" s="119"/>
      <c r="C99" s="122"/>
      <c r="D99" s="111"/>
      <c r="E99" s="111"/>
      <c r="F99" s="111"/>
      <c r="G99" s="111"/>
      <c r="H99" s="111"/>
      <c r="I99" s="111"/>
      <c r="J99" s="111"/>
      <c r="K99" s="239"/>
      <c r="L99" s="144"/>
      <c r="M99" s="144"/>
      <c r="N99" s="144"/>
      <c r="O99" s="144"/>
      <c r="P99" s="144"/>
      <c r="Q99" s="144"/>
      <c r="R99" s="144"/>
      <c r="S99" s="143"/>
    </row>
    <row r="100" spans="1:19" ht="48" customHeight="1">
      <c r="A100" s="143"/>
      <c r="B100" s="119"/>
      <c r="C100" s="122"/>
      <c r="D100" s="111"/>
      <c r="E100" s="111"/>
      <c r="F100" s="111"/>
      <c r="G100" s="111"/>
      <c r="H100" s="111"/>
      <c r="I100" s="111"/>
      <c r="J100" s="111"/>
      <c r="K100" s="239"/>
      <c r="L100" s="144"/>
      <c r="M100" s="144"/>
      <c r="N100" s="144"/>
      <c r="O100" s="144"/>
      <c r="P100" s="144"/>
      <c r="Q100" s="144"/>
      <c r="R100" s="144"/>
      <c r="S100" s="143"/>
    </row>
    <row r="101" spans="1:19" ht="48" customHeight="1">
      <c r="A101" s="143"/>
      <c r="B101" s="119"/>
      <c r="C101" s="122"/>
      <c r="D101" s="111"/>
      <c r="E101" s="111"/>
      <c r="F101" s="111"/>
      <c r="G101" s="111"/>
      <c r="H101" s="111"/>
      <c r="I101" s="111"/>
      <c r="J101" s="111"/>
      <c r="K101" s="239"/>
      <c r="L101" s="144"/>
      <c r="M101" s="144"/>
      <c r="N101" s="144"/>
      <c r="O101" s="144"/>
      <c r="P101" s="144"/>
      <c r="Q101" s="144"/>
      <c r="R101" s="144"/>
      <c r="S101" s="143"/>
    </row>
    <row r="102" spans="1:19" ht="48" customHeight="1">
      <c r="A102" s="143"/>
      <c r="B102" s="119"/>
      <c r="C102" s="122"/>
      <c r="D102" s="111"/>
      <c r="E102" s="111"/>
      <c r="F102" s="111"/>
      <c r="G102" s="111"/>
      <c r="H102" s="111"/>
      <c r="I102" s="111"/>
      <c r="J102" s="111"/>
      <c r="K102" s="239"/>
      <c r="L102" s="144"/>
      <c r="M102" s="144"/>
      <c r="N102" s="144"/>
      <c r="O102" s="144"/>
      <c r="P102" s="144"/>
      <c r="Q102" s="144"/>
      <c r="R102" s="144"/>
      <c r="S102" s="143"/>
    </row>
    <row r="103" spans="1:19" ht="48" customHeight="1">
      <c r="A103" s="143"/>
      <c r="B103" s="119"/>
      <c r="C103" s="122"/>
      <c r="D103" s="111"/>
      <c r="E103" s="111"/>
      <c r="F103" s="111"/>
      <c r="G103" s="111"/>
      <c r="H103" s="111"/>
      <c r="I103" s="111"/>
      <c r="J103" s="111"/>
      <c r="K103" s="239"/>
      <c r="L103" s="144"/>
      <c r="M103" s="144"/>
      <c r="N103" s="144"/>
      <c r="O103" s="144"/>
      <c r="P103" s="144"/>
      <c r="Q103" s="144"/>
      <c r="R103" s="144"/>
      <c r="S103" s="143"/>
    </row>
    <row r="104" spans="1:19" ht="48" customHeight="1">
      <c r="A104" s="143"/>
      <c r="B104" s="119"/>
      <c r="C104" s="121"/>
      <c r="D104" s="111"/>
      <c r="E104" s="111"/>
      <c r="F104" s="111"/>
      <c r="G104" s="111"/>
      <c r="H104" s="111"/>
      <c r="I104" s="111"/>
      <c r="J104" s="111"/>
      <c r="K104" s="239"/>
      <c r="L104" s="144"/>
      <c r="M104" s="144"/>
      <c r="N104" s="144"/>
      <c r="O104" s="144"/>
      <c r="P104" s="144"/>
      <c r="Q104" s="144"/>
      <c r="R104" s="144"/>
      <c r="S104" s="143"/>
    </row>
    <row r="105" spans="1:19" ht="48" customHeight="1">
      <c r="A105" s="143"/>
      <c r="B105" s="119"/>
      <c r="C105" s="121"/>
      <c r="D105" s="111"/>
      <c r="E105" s="111"/>
      <c r="F105" s="111"/>
      <c r="G105" s="111"/>
      <c r="H105" s="111"/>
      <c r="I105" s="111"/>
      <c r="J105" s="111"/>
      <c r="K105" s="239"/>
      <c r="L105" s="144"/>
      <c r="M105" s="144"/>
      <c r="N105" s="144"/>
      <c r="O105" s="144"/>
      <c r="P105" s="144"/>
      <c r="Q105" s="144"/>
      <c r="R105" s="144"/>
      <c r="S105" s="143"/>
    </row>
    <row r="106" spans="1:19" ht="48" customHeight="1">
      <c r="A106" s="143"/>
      <c r="B106" s="119"/>
      <c r="C106" s="121"/>
      <c r="D106" s="111"/>
      <c r="E106" s="111"/>
      <c r="F106" s="111"/>
      <c r="G106" s="111"/>
      <c r="H106" s="111"/>
      <c r="I106" s="111"/>
      <c r="J106" s="111"/>
      <c r="K106" s="239"/>
      <c r="L106" s="144"/>
      <c r="M106" s="144"/>
      <c r="N106" s="144"/>
      <c r="O106" s="144"/>
      <c r="P106" s="144"/>
      <c r="Q106" s="144"/>
      <c r="R106" s="144"/>
      <c r="S106" s="143"/>
    </row>
    <row r="107" spans="1:19" ht="48" customHeight="1">
      <c r="A107" s="143"/>
      <c r="B107" s="119"/>
      <c r="C107" s="121"/>
      <c r="D107" s="111"/>
      <c r="E107" s="111"/>
      <c r="F107" s="111"/>
      <c r="G107" s="111"/>
      <c r="H107" s="111"/>
      <c r="I107" s="111"/>
      <c r="J107" s="111"/>
      <c r="K107" s="239"/>
      <c r="L107" s="144"/>
      <c r="M107" s="144"/>
      <c r="N107" s="144"/>
      <c r="O107" s="144"/>
      <c r="P107" s="144"/>
      <c r="Q107" s="144"/>
      <c r="R107" s="144"/>
      <c r="S107" s="143"/>
    </row>
    <row r="108" spans="1:19" s="149" customFormat="1" ht="48" customHeight="1">
      <c r="A108" s="145"/>
      <c r="B108" s="146"/>
      <c r="C108" s="253"/>
      <c r="D108" s="239"/>
      <c r="E108" s="239"/>
      <c r="F108" s="239"/>
      <c r="G108" s="239"/>
      <c r="H108" s="239"/>
      <c r="I108" s="239"/>
      <c r="J108" s="239"/>
      <c r="K108" s="239"/>
      <c r="L108" s="148"/>
      <c r="M108" s="148"/>
      <c r="N108" s="148"/>
      <c r="O108" s="148"/>
      <c r="P108" s="148"/>
      <c r="Q108" s="148"/>
      <c r="R108" s="148"/>
      <c r="S108" s="145"/>
    </row>
    <row r="109" spans="1:19" s="149" customFormat="1" ht="48" customHeight="1">
      <c r="A109" s="145"/>
      <c r="B109" s="146"/>
      <c r="C109" s="147"/>
      <c r="D109" s="239"/>
      <c r="E109" s="239"/>
      <c r="F109" s="239"/>
      <c r="G109" s="239"/>
      <c r="H109" s="239"/>
      <c r="I109" s="239"/>
      <c r="J109" s="239"/>
      <c r="K109" s="239"/>
      <c r="L109" s="148"/>
      <c r="M109" s="148"/>
      <c r="N109" s="148"/>
      <c r="O109" s="148"/>
      <c r="P109" s="148"/>
      <c r="Q109" s="148"/>
      <c r="R109" s="148"/>
      <c r="S109" s="145"/>
    </row>
    <row r="110" spans="1:19" s="149" customFormat="1" ht="48" customHeight="1">
      <c r="A110" s="145"/>
      <c r="B110" s="146"/>
      <c r="C110" s="147"/>
      <c r="D110" s="239"/>
      <c r="E110" s="239"/>
      <c r="F110" s="239"/>
      <c r="G110" s="239"/>
      <c r="H110" s="239"/>
      <c r="I110" s="239"/>
      <c r="J110" s="239"/>
      <c r="K110" s="239"/>
      <c r="L110" s="148"/>
      <c r="M110" s="148"/>
      <c r="N110" s="148"/>
      <c r="O110" s="148"/>
      <c r="P110" s="148"/>
      <c r="Q110" s="148"/>
      <c r="R110" s="148"/>
      <c r="S110" s="145"/>
    </row>
    <row r="111" spans="1:19" s="231" customFormat="1" ht="144.65" customHeight="1">
      <c r="A111" s="143"/>
      <c r="B111" s="119"/>
      <c r="C111" s="121"/>
      <c r="D111" s="111"/>
      <c r="E111" s="111"/>
      <c r="F111" s="111"/>
      <c r="G111" s="111"/>
      <c r="H111" s="111"/>
      <c r="I111" s="111"/>
      <c r="J111" s="111"/>
      <c r="K111" s="239"/>
      <c r="L111" s="144"/>
      <c r="M111" s="144"/>
      <c r="N111" s="144"/>
      <c r="O111" s="144"/>
      <c r="P111" s="144"/>
      <c r="Q111" s="144"/>
      <c r="R111" s="144"/>
      <c r="S111" s="354"/>
    </row>
    <row r="112" spans="1:19" s="303" customFormat="1" ht="48" customHeight="1">
      <c r="A112" s="143"/>
      <c r="B112" s="119"/>
      <c r="C112" s="121"/>
      <c r="D112" s="111"/>
      <c r="E112" s="111"/>
      <c r="F112" s="111"/>
      <c r="G112" s="111"/>
      <c r="H112" s="111"/>
      <c r="I112" s="111"/>
      <c r="J112" s="111"/>
      <c r="K112" s="239"/>
      <c r="L112" s="144"/>
      <c r="M112" s="144"/>
      <c r="N112" s="144"/>
      <c r="O112" s="144"/>
      <c r="P112" s="144"/>
      <c r="Q112" s="144"/>
      <c r="R112" s="144"/>
      <c r="S112" s="354"/>
    </row>
    <row r="113" spans="1:19" s="303" customFormat="1" ht="48" customHeight="1">
      <c r="A113" s="143"/>
      <c r="B113" s="119"/>
      <c r="C113" s="121"/>
      <c r="D113" s="111"/>
      <c r="E113" s="111"/>
      <c r="F113" s="111"/>
      <c r="G113" s="111"/>
      <c r="H113" s="111"/>
      <c r="I113" s="111"/>
      <c r="J113" s="111"/>
      <c r="K113" s="239"/>
      <c r="L113" s="144"/>
      <c r="M113" s="144"/>
      <c r="N113" s="144"/>
      <c r="O113" s="144"/>
      <c r="P113" s="144"/>
      <c r="Q113" s="144"/>
      <c r="R113" s="144"/>
      <c r="S113" s="354"/>
    </row>
    <row r="114" spans="1:19" s="303" customFormat="1" ht="48" customHeight="1">
      <c r="A114" s="143"/>
      <c r="B114" s="119"/>
      <c r="C114" s="121"/>
      <c r="D114" s="111"/>
      <c r="E114" s="111"/>
      <c r="F114" s="111"/>
      <c r="G114" s="111"/>
      <c r="H114" s="111"/>
      <c r="I114" s="111"/>
      <c r="J114" s="111"/>
      <c r="K114" s="239"/>
      <c r="L114" s="144"/>
      <c r="M114" s="144"/>
      <c r="N114" s="144"/>
      <c r="O114" s="144"/>
      <c r="P114" s="144"/>
      <c r="Q114" s="144"/>
      <c r="R114" s="144"/>
      <c r="S114" s="354"/>
    </row>
    <row r="115" spans="1:19" s="303" customFormat="1" ht="48" customHeight="1">
      <c r="A115" s="143"/>
      <c r="B115" s="119"/>
      <c r="C115" s="121"/>
      <c r="D115" s="111"/>
      <c r="E115" s="111"/>
      <c r="F115" s="111"/>
      <c r="G115" s="111"/>
      <c r="H115" s="111"/>
      <c r="I115" s="111"/>
      <c r="J115" s="111"/>
      <c r="K115" s="239"/>
      <c r="L115" s="144"/>
      <c r="M115" s="144"/>
      <c r="N115" s="144"/>
      <c r="O115" s="144"/>
      <c r="P115" s="144"/>
      <c r="Q115" s="144"/>
      <c r="R115" s="144"/>
      <c r="S115" s="354"/>
    </row>
    <row r="116" spans="1:19" s="303" customFormat="1" ht="48" customHeight="1">
      <c r="A116" s="143"/>
      <c r="B116" s="119"/>
      <c r="C116" s="121"/>
      <c r="D116" s="111"/>
      <c r="E116" s="111"/>
      <c r="F116" s="111"/>
      <c r="G116" s="111"/>
      <c r="H116" s="111"/>
      <c r="I116" s="111"/>
      <c r="J116" s="111"/>
      <c r="K116" s="239"/>
      <c r="L116" s="144"/>
      <c r="M116" s="144"/>
      <c r="N116" s="144"/>
      <c r="O116" s="144"/>
      <c r="P116" s="144"/>
      <c r="Q116" s="144"/>
      <c r="R116" s="144"/>
      <c r="S116" s="354"/>
    </row>
    <row r="117" spans="1:19" s="303" customFormat="1" ht="48" customHeight="1">
      <c r="A117" s="143"/>
      <c r="B117" s="119"/>
      <c r="C117" s="121"/>
      <c r="D117" s="111"/>
      <c r="E117" s="111"/>
      <c r="F117" s="111"/>
      <c r="G117" s="111"/>
      <c r="H117" s="111"/>
      <c r="I117" s="111"/>
      <c r="J117" s="111"/>
      <c r="K117" s="239"/>
      <c r="L117" s="144"/>
      <c r="M117" s="144"/>
      <c r="N117" s="144"/>
      <c r="O117" s="144"/>
      <c r="P117" s="144"/>
      <c r="Q117" s="144"/>
      <c r="R117" s="144"/>
      <c r="S117" s="354"/>
    </row>
    <row r="118" spans="1:19" s="303" customFormat="1" ht="48" customHeight="1">
      <c r="A118" s="143"/>
      <c r="B118" s="119"/>
      <c r="C118" s="121"/>
      <c r="D118" s="111"/>
      <c r="E118" s="111"/>
      <c r="F118" s="111"/>
      <c r="G118" s="111"/>
      <c r="H118" s="111"/>
      <c r="I118" s="111"/>
      <c r="J118" s="111"/>
      <c r="K118" s="239"/>
      <c r="L118" s="144"/>
      <c r="M118" s="144"/>
      <c r="N118" s="144"/>
      <c r="O118" s="144"/>
      <c r="P118" s="144"/>
      <c r="Q118" s="144"/>
      <c r="R118" s="144"/>
      <c r="S118" s="354"/>
    </row>
    <row r="119" spans="1:19" s="303" customFormat="1" ht="48" customHeight="1">
      <c r="A119" s="143"/>
      <c r="B119" s="119"/>
      <c r="C119" s="121"/>
      <c r="D119" s="111"/>
      <c r="E119" s="111"/>
      <c r="F119" s="111"/>
      <c r="G119" s="111"/>
      <c r="H119" s="111"/>
      <c r="I119" s="111"/>
      <c r="J119" s="111"/>
      <c r="K119" s="239"/>
      <c r="L119" s="144"/>
      <c r="M119" s="144"/>
      <c r="N119" s="144"/>
      <c r="O119" s="144"/>
      <c r="P119" s="144"/>
      <c r="Q119" s="144"/>
      <c r="R119" s="144"/>
      <c r="S119" s="354"/>
    </row>
    <row r="120" spans="1:19" s="303" customFormat="1" ht="48" customHeight="1">
      <c r="A120" s="143"/>
      <c r="B120" s="119"/>
      <c r="C120" s="121"/>
      <c r="D120" s="111"/>
      <c r="E120" s="111"/>
      <c r="F120" s="111"/>
      <c r="G120" s="111"/>
      <c r="H120" s="111"/>
      <c r="I120" s="111"/>
      <c r="J120" s="111"/>
      <c r="K120" s="239"/>
      <c r="L120" s="144"/>
      <c r="M120" s="144"/>
      <c r="N120" s="144"/>
      <c r="O120" s="144"/>
      <c r="P120" s="144"/>
      <c r="Q120" s="144"/>
      <c r="R120" s="144"/>
      <c r="S120" s="354"/>
    </row>
    <row r="121" spans="1:19" s="231" customFormat="1" ht="48" customHeight="1">
      <c r="A121" s="143"/>
      <c r="B121" s="119"/>
      <c r="C121" s="121"/>
      <c r="D121" s="111"/>
      <c r="E121" s="111"/>
      <c r="F121" s="111"/>
      <c r="G121" s="111"/>
      <c r="H121" s="111"/>
      <c r="I121" s="111"/>
      <c r="J121" s="111"/>
      <c r="K121" s="239"/>
      <c r="L121" s="144"/>
      <c r="M121" s="144"/>
      <c r="N121" s="144"/>
      <c r="O121" s="144"/>
      <c r="P121" s="144"/>
      <c r="Q121" s="144"/>
      <c r="R121" s="144"/>
      <c r="S121" s="354"/>
    </row>
    <row r="122" spans="1:19" s="234" customFormat="1" ht="48" customHeight="1">
      <c r="A122" s="143"/>
      <c r="B122" s="119"/>
      <c r="C122" s="121"/>
      <c r="D122" s="111"/>
      <c r="E122" s="111"/>
      <c r="F122" s="111"/>
      <c r="G122" s="111"/>
      <c r="H122" s="111"/>
      <c r="I122" s="111"/>
      <c r="J122" s="111"/>
      <c r="K122" s="239"/>
      <c r="L122" s="144"/>
      <c r="M122" s="148"/>
      <c r="N122" s="148"/>
      <c r="O122" s="148"/>
      <c r="P122" s="148"/>
      <c r="Q122" s="148"/>
      <c r="R122" s="148"/>
      <c r="S122" s="354"/>
    </row>
    <row r="123" spans="1:19" s="231" customFormat="1" ht="48" customHeight="1">
      <c r="A123" s="143"/>
      <c r="B123" s="119"/>
      <c r="C123" s="121"/>
      <c r="D123" s="111"/>
      <c r="E123" s="111"/>
      <c r="F123" s="111"/>
      <c r="G123" s="111"/>
      <c r="H123" s="111"/>
      <c r="I123" s="111"/>
      <c r="J123" s="111"/>
      <c r="K123" s="239"/>
      <c r="L123" s="144"/>
      <c r="M123" s="144"/>
      <c r="N123" s="144"/>
      <c r="O123" s="144"/>
      <c r="P123" s="144"/>
      <c r="Q123" s="144"/>
      <c r="R123" s="144"/>
      <c r="S123" s="354"/>
    </row>
    <row r="124" spans="1:19" s="231" customFormat="1" ht="48" customHeight="1">
      <c r="A124" s="143"/>
      <c r="B124" s="119"/>
      <c r="C124" s="121"/>
      <c r="D124" s="111"/>
      <c r="E124" s="111"/>
      <c r="F124" s="111"/>
      <c r="G124" s="111"/>
      <c r="H124" s="111"/>
      <c r="I124" s="111"/>
      <c r="J124" s="111"/>
      <c r="K124" s="239"/>
      <c r="L124" s="144"/>
      <c r="M124" s="144"/>
      <c r="N124" s="144"/>
      <c r="O124" s="144"/>
      <c r="P124" s="144"/>
      <c r="Q124" s="144"/>
      <c r="R124" s="144"/>
      <c r="S124" s="354"/>
    </row>
    <row r="125" spans="1:19" s="231" customFormat="1" ht="48" customHeight="1">
      <c r="A125" s="143"/>
      <c r="B125" s="119"/>
      <c r="C125" s="121"/>
      <c r="D125" s="111"/>
      <c r="E125" s="111"/>
      <c r="F125" s="111"/>
      <c r="G125" s="111"/>
      <c r="H125" s="111"/>
      <c r="I125" s="111"/>
      <c r="J125" s="111"/>
      <c r="K125" s="239"/>
      <c r="L125" s="144"/>
      <c r="M125" s="144"/>
      <c r="N125" s="144"/>
      <c r="O125" s="144"/>
      <c r="P125" s="144"/>
      <c r="Q125" s="144"/>
      <c r="R125" s="144"/>
      <c r="S125" s="143"/>
    </row>
    <row r="126" spans="1:19" s="231" customFormat="1" ht="48" customHeight="1">
      <c r="A126" s="143"/>
      <c r="B126" s="119"/>
      <c r="C126" s="121"/>
      <c r="D126" s="111"/>
      <c r="E126" s="111"/>
      <c r="F126" s="111"/>
      <c r="G126" s="111"/>
      <c r="H126" s="111"/>
      <c r="I126" s="111"/>
      <c r="J126" s="111"/>
      <c r="K126" s="239"/>
      <c r="L126" s="144"/>
      <c r="M126" s="144"/>
      <c r="N126" s="144"/>
      <c r="O126" s="144"/>
      <c r="P126" s="144"/>
      <c r="Q126" s="144"/>
      <c r="R126" s="144"/>
      <c r="S126" s="143"/>
    </row>
    <row r="127" spans="1:19" s="231" customFormat="1" ht="48" customHeight="1">
      <c r="A127" s="143"/>
      <c r="B127" s="119"/>
      <c r="C127" s="121"/>
      <c r="D127" s="111"/>
      <c r="E127" s="111"/>
      <c r="F127" s="111"/>
      <c r="G127" s="111"/>
      <c r="H127" s="111"/>
      <c r="I127" s="111"/>
      <c r="J127" s="111"/>
      <c r="K127" s="239"/>
      <c r="L127" s="144"/>
      <c r="M127" s="144"/>
      <c r="N127" s="144"/>
      <c r="O127" s="144"/>
      <c r="P127" s="144"/>
      <c r="Q127" s="144"/>
      <c r="R127" s="144"/>
      <c r="S127" s="143"/>
    </row>
    <row r="128" spans="1:19" ht="48" customHeight="1">
      <c r="A128" s="143"/>
      <c r="B128" s="119"/>
      <c r="C128" s="223"/>
      <c r="D128" s="111"/>
      <c r="E128" s="111"/>
      <c r="F128" s="111"/>
      <c r="G128" s="111"/>
      <c r="H128" s="111"/>
      <c r="I128" s="111"/>
      <c r="J128" s="111"/>
      <c r="K128" s="239"/>
      <c r="L128" s="144"/>
      <c r="M128" s="144"/>
      <c r="N128" s="144"/>
      <c r="O128" s="144"/>
      <c r="P128" s="144"/>
      <c r="Q128" s="144"/>
      <c r="R128" s="144"/>
      <c r="S128" s="143"/>
    </row>
    <row r="129" spans="1:19" ht="48" customHeight="1">
      <c r="A129" s="143"/>
      <c r="B129" s="119"/>
      <c r="C129" s="122"/>
      <c r="D129" s="111"/>
      <c r="E129" s="111"/>
      <c r="F129" s="111"/>
      <c r="G129" s="111"/>
      <c r="H129" s="111"/>
      <c r="I129" s="111"/>
      <c r="J129" s="111"/>
      <c r="K129" s="239"/>
      <c r="L129" s="144"/>
      <c r="M129" s="144"/>
      <c r="N129" s="144"/>
      <c r="O129" s="144"/>
      <c r="P129" s="144"/>
      <c r="Q129" s="144"/>
      <c r="R129" s="144"/>
      <c r="S129" s="143"/>
    </row>
    <row r="130" spans="1:19" ht="48" customHeight="1">
      <c r="A130" s="143"/>
      <c r="B130" s="119"/>
      <c r="C130" s="122"/>
      <c r="D130" s="111"/>
      <c r="E130" s="111"/>
      <c r="F130" s="111"/>
      <c r="G130" s="111"/>
      <c r="H130" s="111"/>
      <c r="I130" s="111"/>
      <c r="J130" s="111"/>
      <c r="K130" s="239"/>
      <c r="L130" s="144"/>
      <c r="M130" s="144"/>
      <c r="N130" s="144"/>
      <c r="O130" s="144"/>
      <c r="P130" s="144"/>
      <c r="Q130" s="144"/>
      <c r="R130" s="144"/>
      <c r="S130" s="143"/>
    </row>
    <row r="131" spans="1:19" ht="48" customHeight="1">
      <c r="A131" s="143"/>
      <c r="B131" s="119"/>
      <c r="C131" s="121"/>
      <c r="D131" s="111"/>
      <c r="E131" s="111"/>
      <c r="F131" s="111"/>
      <c r="G131" s="111"/>
      <c r="H131" s="111"/>
      <c r="I131" s="111"/>
      <c r="J131" s="111"/>
      <c r="K131" s="239"/>
      <c r="L131" s="144"/>
      <c r="M131" s="144"/>
      <c r="N131" s="144"/>
      <c r="O131" s="144"/>
      <c r="P131" s="144"/>
      <c r="Q131" s="144"/>
      <c r="R131" s="144"/>
      <c r="S131" s="354"/>
    </row>
    <row r="132" spans="1:19" ht="48" customHeight="1">
      <c r="A132" s="143"/>
      <c r="B132" s="119"/>
      <c r="C132" s="121"/>
      <c r="D132" s="111"/>
      <c r="E132" s="111"/>
      <c r="F132" s="111"/>
      <c r="G132" s="111"/>
      <c r="H132" s="111"/>
      <c r="I132" s="111"/>
      <c r="J132" s="111"/>
      <c r="K132" s="239"/>
      <c r="L132" s="144"/>
      <c r="M132" s="144"/>
      <c r="N132" s="144"/>
      <c r="O132" s="144"/>
      <c r="P132" s="144"/>
      <c r="Q132" s="144"/>
      <c r="R132" s="144"/>
      <c r="S132" s="143"/>
    </row>
    <row r="133" spans="1:19" ht="48" customHeight="1">
      <c r="A133" s="143"/>
      <c r="B133" s="119"/>
      <c r="C133" s="121"/>
      <c r="D133" s="111"/>
      <c r="E133" s="111"/>
      <c r="F133" s="111"/>
      <c r="G133" s="111"/>
      <c r="H133" s="111"/>
      <c r="I133" s="111"/>
      <c r="J133" s="111"/>
      <c r="K133" s="239"/>
      <c r="L133" s="144"/>
      <c r="M133" s="144"/>
      <c r="N133" s="144"/>
      <c r="O133" s="144"/>
      <c r="P133" s="144"/>
      <c r="Q133" s="144"/>
      <c r="R133" s="144"/>
      <c r="S133" s="143"/>
    </row>
    <row r="134" spans="1:19" s="230" customFormat="1" ht="48" customHeight="1">
      <c r="A134" s="143"/>
      <c r="B134" s="119"/>
      <c r="C134" s="121"/>
      <c r="D134" s="111"/>
      <c r="E134" s="111"/>
      <c r="F134" s="111"/>
      <c r="G134" s="111"/>
      <c r="H134" s="111"/>
      <c r="I134" s="111"/>
      <c r="J134" s="111"/>
      <c r="K134" s="239"/>
      <c r="L134" s="144"/>
      <c r="M134" s="144"/>
      <c r="N134" s="144"/>
      <c r="O134" s="144"/>
      <c r="P134" s="144"/>
      <c r="Q134" s="144"/>
      <c r="R134" s="144"/>
      <c r="S134" s="354"/>
    </row>
    <row r="135" spans="1:19" s="231" customFormat="1" ht="48" customHeight="1">
      <c r="A135" s="143"/>
      <c r="B135" s="119"/>
      <c r="C135" s="253"/>
      <c r="D135" s="111"/>
      <c r="E135" s="111"/>
      <c r="F135" s="111"/>
      <c r="G135" s="111"/>
      <c r="H135" s="111"/>
      <c r="I135" s="111"/>
      <c r="J135" s="111"/>
      <c r="K135" s="239"/>
      <c r="L135" s="144"/>
      <c r="M135" s="144"/>
      <c r="N135" s="144"/>
      <c r="O135" s="144"/>
      <c r="P135" s="144"/>
      <c r="Q135" s="144"/>
      <c r="R135" s="144"/>
      <c r="S135" s="354"/>
    </row>
    <row r="136" spans="1:19" s="231" customFormat="1" ht="48" customHeight="1">
      <c r="A136" s="143"/>
      <c r="B136" s="119"/>
      <c r="C136" s="253"/>
      <c r="D136" s="111"/>
      <c r="E136" s="111"/>
      <c r="F136" s="111"/>
      <c r="G136" s="111"/>
      <c r="H136" s="111"/>
      <c r="I136" s="111"/>
      <c r="J136" s="111"/>
      <c r="K136" s="239"/>
      <c r="L136" s="144"/>
      <c r="M136" s="144"/>
      <c r="N136" s="144"/>
      <c r="O136" s="144"/>
      <c r="P136" s="144"/>
      <c r="Q136" s="144"/>
      <c r="R136" s="144"/>
      <c r="S136" s="354"/>
    </row>
    <row r="137" spans="1:19" s="231" customFormat="1" ht="48" customHeight="1">
      <c r="A137" s="143"/>
      <c r="B137" s="119"/>
      <c r="C137" s="253"/>
      <c r="D137" s="111"/>
      <c r="E137" s="111"/>
      <c r="F137" s="111"/>
      <c r="G137" s="111"/>
      <c r="H137" s="111"/>
      <c r="I137" s="111"/>
      <c r="J137" s="111"/>
      <c r="K137" s="239"/>
      <c r="L137" s="144"/>
      <c r="M137" s="144"/>
      <c r="N137" s="144"/>
      <c r="O137" s="144"/>
      <c r="P137" s="144"/>
      <c r="Q137" s="144"/>
      <c r="R137" s="144"/>
      <c r="S137" s="354"/>
    </row>
    <row r="138" spans="1:19" s="231" customFormat="1" ht="48" customHeight="1">
      <c r="A138" s="143"/>
      <c r="B138" s="119"/>
      <c r="C138" s="253"/>
      <c r="D138" s="111"/>
      <c r="E138" s="111"/>
      <c r="F138" s="111"/>
      <c r="G138" s="111"/>
      <c r="H138" s="111"/>
      <c r="I138" s="111"/>
      <c r="J138" s="111"/>
      <c r="K138" s="239"/>
      <c r="L138" s="144"/>
      <c r="M138" s="144"/>
      <c r="N138" s="144"/>
      <c r="O138" s="144"/>
      <c r="P138" s="144"/>
      <c r="Q138" s="144"/>
      <c r="R138" s="144"/>
      <c r="S138" s="354"/>
    </row>
    <row r="139" spans="1:19" s="231" customFormat="1" ht="48" customHeight="1">
      <c r="A139" s="143"/>
      <c r="B139" s="119"/>
      <c r="C139" s="253"/>
      <c r="D139" s="111"/>
      <c r="E139" s="111"/>
      <c r="F139" s="111"/>
      <c r="G139" s="111"/>
      <c r="H139" s="111"/>
      <c r="I139" s="111"/>
      <c r="J139" s="111"/>
      <c r="K139" s="239"/>
      <c r="L139" s="144"/>
      <c r="M139" s="144"/>
      <c r="N139" s="144"/>
      <c r="O139" s="144"/>
      <c r="P139" s="144"/>
      <c r="Q139" s="144"/>
      <c r="R139" s="144"/>
      <c r="S139" s="354"/>
    </row>
    <row r="140" spans="1:19" s="230" customFormat="1" ht="48" customHeight="1">
      <c r="A140" s="143"/>
      <c r="B140" s="119"/>
      <c r="C140" s="121"/>
      <c r="D140" s="111"/>
      <c r="E140" s="111"/>
      <c r="F140" s="111"/>
      <c r="G140" s="111"/>
      <c r="H140" s="111"/>
      <c r="I140" s="111"/>
      <c r="J140" s="111"/>
      <c r="K140" s="239"/>
      <c r="L140" s="144"/>
      <c r="M140" s="144"/>
      <c r="N140" s="144"/>
      <c r="O140" s="144"/>
      <c r="P140" s="144"/>
      <c r="Q140" s="144"/>
      <c r="R140" s="144"/>
      <c r="S140" s="355"/>
    </row>
    <row r="141" spans="1:19" s="230" customFormat="1" ht="48" customHeight="1">
      <c r="A141" s="143"/>
      <c r="B141" s="119"/>
      <c r="C141" s="121"/>
      <c r="D141" s="111"/>
      <c r="E141" s="111"/>
      <c r="F141" s="111"/>
      <c r="G141" s="111"/>
      <c r="H141" s="111"/>
      <c r="I141" s="111"/>
      <c r="J141" s="111"/>
      <c r="K141" s="239"/>
      <c r="L141" s="144"/>
      <c r="M141" s="144"/>
      <c r="N141" s="144"/>
      <c r="O141" s="144"/>
      <c r="P141" s="144"/>
      <c r="Q141" s="144"/>
      <c r="R141" s="144"/>
      <c r="S141" s="355"/>
    </row>
    <row r="142" spans="1:19" ht="48" customHeight="1">
      <c r="A142" s="143"/>
      <c r="B142" s="121"/>
      <c r="C142" s="121"/>
      <c r="D142" s="111"/>
      <c r="E142" s="111"/>
      <c r="F142" s="111"/>
      <c r="G142" s="111"/>
      <c r="H142" s="111"/>
      <c r="I142" s="111"/>
      <c r="J142" s="111"/>
      <c r="K142" s="239"/>
      <c r="L142" s="144"/>
      <c r="M142" s="144"/>
      <c r="N142" s="144"/>
      <c r="O142" s="144"/>
      <c r="P142" s="144"/>
      <c r="Q142" s="144"/>
      <c r="R142" s="144"/>
      <c r="S142" s="354"/>
    </row>
    <row r="143" spans="1:19" ht="48" customHeight="1">
      <c r="A143" s="143"/>
      <c r="B143" s="121"/>
      <c r="C143" s="121"/>
      <c r="D143" s="111"/>
      <c r="E143" s="111"/>
      <c r="F143" s="111"/>
      <c r="G143" s="111"/>
      <c r="H143" s="111"/>
      <c r="I143" s="111"/>
      <c r="J143" s="111"/>
      <c r="K143" s="239"/>
      <c r="L143" s="144"/>
      <c r="M143" s="144"/>
      <c r="N143" s="144"/>
      <c r="O143" s="144"/>
      <c r="P143" s="144"/>
      <c r="Q143" s="144"/>
      <c r="R143" s="144"/>
      <c r="S143" s="354"/>
    </row>
    <row r="144" spans="1:19" ht="48" customHeight="1">
      <c r="A144" s="143"/>
      <c r="B144" s="121"/>
      <c r="C144" s="121"/>
      <c r="D144" s="111"/>
      <c r="E144" s="111"/>
      <c r="F144" s="111"/>
      <c r="G144" s="111"/>
      <c r="H144" s="111"/>
      <c r="I144" s="111"/>
      <c r="J144" s="111"/>
      <c r="K144" s="239"/>
      <c r="L144" s="144"/>
      <c r="M144" s="144"/>
      <c r="N144" s="144"/>
      <c r="O144" s="144"/>
      <c r="P144" s="144"/>
      <c r="Q144" s="144"/>
      <c r="R144" s="144"/>
      <c r="S144" s="354"/>
    </row>
    <row r="145" spans="1:31" ht="48" customHeight="1">
      <c r="A145" s="143"/>
      <c r="B145" s="121"/>
      <c r="C145" s="121"/>
      <c r="D145" s="111"/>
      <c r="E145" s="111"/>
      <c r="F145" s="111"/>
      <c r="G145" s="111"/>
      <c r="H145" s="111"/>
      <c r="I145" s="111"/>
      <c r="J145" s="111"/>
      <c r="K145" s="239"/>
      <c r="L145" s="144"/>
      <c r="M145" s="144"/>
      <c r="N145" s="144"/>
      <c r="O145" s="144"/>
      <c r="P145" s="144"/>
      <c r="Q145" s="144"/>
      <c r="R145" s="144"/>
      <c r="S145" s="354"/>
    </row>
    <row r="146" spans="1:31" ht="48" customHeight="1">
      <c r="A146" s="143"/>
      <c r="B146" s="121"/>
      <c r="C146" s="121"/>
      <c r="D146" s="111"/>
      <c r="E146" s="111"/>
      <c r="F146" s="111"/>
      <c r="G146" s="111"/>
      <c r="H146" s="111"/>
      <c r="I146" s="111"/>
      <c r="J146" s="111"/>
      <c r="K146" s="239"/>
      <c r="L146" s="144"/>
      <c r="M146" s="144"/>
      <c r="N146" s="144"/>
      <c r="O146" s="144"/>
      <c r="P146" s="144"/>
      <c r="Q146" s="144"/>
      <c r="R146" s="144"/>
      <c r="S146" s="354"/>
      <c r="Z146" s="123" t="s">
        <v>967</v>
      </c>
      <c r="AC146" s="123" t="s">
        <v>966</v>
      </c>
    </row>
    <row r="147" spans="1:31" ht="48" customHeight="1">
      <c r="A147" s="143"/>
      <c r="B147" s="121"/>
      <c r="C147" s="121"/>
      <c r="D147" s="111"/>
      <c r="E147" s="111"/>
      <c r="F147" s="111"/>
      <c r="G147" s="111"/>
      <c r="H147" s="111"/>
      <c r="I147" s="111"/>
      <c r="J147" s="111"/>
      <c r="K147" s="239"/>
      <c r="L147" s="144"/>
      <c r="M147" s="144"/>
      <c r="N147" s="144"/>
      <c r="O147" s="144"/>
      <c r="P147" s="144"/>
      <c r="Q147" s="144"/>
      <c r="R147" s="144"/>
      <c r="S147" s="143"/>
      <c r="X147" s="123" t="s">
        <v>961</v>
      </c>
      <c r="Y147" s="173">
        <v>0.56630000000000003</v>
      </c>
      <c r="Z147" s="123" t="e">
        <f>'表4.定量盤查'!P148</f>
        <v>#N/A</v>
      </c>
      <c r="AA147" s="173">
        <f>Y147+Y148</f>
        <v>0.99009999999999998</v>
      </c>
      <c r="AB147" s="254" t="e">
        <f>Z147+Z148</f>
        <v>#N/A</v>
      </c>
      <c r="AC147" s="123" t="e">
        <f>'表4.定量盤查'!G152+'表4.定量盤查'!G153+'表4.定量盤查'!G159+'表4.定量盤查'!G161+'表4.定量盤查'!#REF!+'表4.定量盤查'!G164+'表4.定量盤查'!G166+'表4.定量盤查'!G169</f>
        <v>#REF!</v>
      </c>
      <c r="AD147" s="173">
        <f>AA147</f>
        <v>0.99009999999999998</v>
      </c>
      <c r="AE147" s="123" t="e">
        <f>AC147+AC148</f>
        <v>#REF!</v>
      </c>
    </row>
    <row r="148" spans="1:31" ht="48" customHeight="1">
      <c r="A148" s="143"/>
      <c r="B148" s="121"/>
      <c r="C148" s="121"/>
      <c r="D148" s="111"/>
      <c r="E148" s="111"/>
      <c r="F148" s="111"/>
      <c r="G148" s="111"/>
      <c r="H148" s="111"/>
      <c r="I148" s="111"/>
      <c r="J148" s="111"/>
      <c r="K148" s="239"/>
      <c r="L148" s="144"/>
      <c r="M148" s="144"/>
      <c r="N148" s="144"/>
      <c r="O148" s="144"/>
      <c r="P148" s="144"/>
      <c r="Q148" s="144"/>
      <c r="R148" s="144"/>
      <c r="S148" s="143"/>
      <c r="X148" s="123" t="s">
        <v>959</v>
      </c>
      <c r="Y148" s="173">
        <v>0.42380000000000001</v>
      </c>
      <c r="Z148" s="254" t="e">
        <f>'表4.定量盤查'!$P147</f>
        <v>#N/A</v>
      </c>
      <c r="AA148" s="255">
        <v>0.01</v>
      </c>
      <c r="AB148" s="123" t="e">
        <f>AB147/99.01</f>
        <v>#N/A</v>
      </c>
      <c r="AC148" s="123" t="e">
        <f>'表4.定量盤查'!G150+'表4.定量盤查'!G151+'表4.定量盤查'!#REF!+'表4.定量盤查'!G155+'表4.定量盤查'!G157</f>
        <v>#REF!</v>
      </c>
      <c r="AD148" s="255">
        <f>AA148</f>
        <v>0.01</v>
      </c>
      <c r="AE148" s="123" t="e">
        <f>AE147/99.01</f>
        <v>#REF!</v>
      </c>
    </row>
    <row r="149" spans="1:31" ht="48" customHeight="1">
      <c r="A149" s="143"/>
      <c r="B149" s="121"/>
      <c r="C149" s="121"/>
      <c r="D149" s="111"/>
      <c r="E149" s="111"/>
      <c r="F149" s="111"/>
      <c r="G149" s="111"/>
      <c r="H149" s="111"/>
      <c r="I149" s="111"/>
      <c r="J149" s="111"/>
      <c r="K149" s="239"/>
      <c r="L149" s="144"/>
      <c r="M149" s="144"/>
      <c r="N149" s="144"/>
      <c r="O149" s="144"/>
      <c r="P149" s="144"/>
      <c r="Q149" s="144"/>
      <c r="R149" s="144"/>
      <c r="S149" s="143"/>
      <c r="X149" s="123" t="s">
        <v>960</v>
      </c>
      <c r="Y149" s="173">
        <v>1E-4</v>
      </c>
      <c r="AA149" s="173">
        <f>Y149+Y150+Y151+Y152+Y153</f>
        <v>9.9000000000000008E-3</v>
      </c>
      <c r="AB149" s="123" t="e">
        <f>AB148/0.99</f>
        <v>#N/A</v>
      </c>
      <c r="AD149" s="173">
        <v>9.9000000000000008E-3</v>
      </c>
      <c r="AE149" s="256" t="e">
        <f>AE148/0.99</f>
        <v>#REF!</v>
      </c>
    </row>
    <row r="150" spans="1:31" ht="48" customHeight="1">
      <c r="A150" s="143"/>
      <c r="B150" s="119"/>
      <c r="C150" s="121"/>
      <c r="D150" s="111"/>
      <c r="E150" s="111"/>
      <c r="F150" s="111"/>
      <c r="G150" s="111"/>
      <c r="H150" s="111"/>
      <c r="I150" s="111"/>
      <c r="J150" s="111"/>
      <c r="K150" s="239"/>
      <c r="L150" s="144"/>
      <c r="M150" s="144"/>
      <c r="N150" s="144"/>
      <c r="O150" s="144"/>
      <c r="P150" s="144"/>
      <c r="Q150" s="144"/>
      <c r="R150" s="144"/>
      <c r="S150" s="143"/>
      <c r="X150" s="123" t="s">
        <v>962</v>
      </c>
      <c r="Y150" s="173">
        <v>3.5999999999999999E-3</v>
      </c>
    </row>
    <row r="151" spans="1:31" ht="48" customHeight="1">
      <c r="A151" s="143"/>
      <c r="B151" s="119"/>
      <c r="C151" s="121"/>
      <c r="D151" s="111"/>
      <c r="E151" s="111"/>
      <c r="F151" s="111"/>
      <c r="G151" s="111"/>
      <c r="H151" s="111"/>
      <c r="I151" s="111"/>
      <c r="J151" s="111"/>
      <c r="K151" s="239"/>
      <c r="L151" s="144"/>
      <c r="M151" s="144"/>
      <c r="N151" s="144"/>
      <c r="O151" s="144"/>
      <c r="P151" s="144"/>
      <c r="Q151" s="144"/>
      <c r="R151" s="144"/>
      <c r="S151" s="143"/>
      <c r="X151" s="123" t="s">
        <v>963</v>
      </c>
      <c r="Y151" s="173">
        <v>5.1999999999999998E-3</v>
      </c>
    </row>
    <row r="152" spans="1:31" ht="48" customHeight="1">
      <c r="A152" s="143"/>
      <c r="B152" s="119"/>
      <c r="C152" s="121"/>
      <c r="D152" s="111"/>
      <c r="E152" s="111"/>
      <c r="F152" s="111"/>
      <c r="G152" s="111"/>
      <c r="H152" s="111"/>
      <c r="I152" s="111"/>
      <c r="J152" s="111"/>
      <c r="K152" s="239"/>
      <c r="L152" s="144"/>
      <c r="M152" s="144"/>
      <c r="N152" s="144"/>
      <c r="O152" s="144"/>
      <c r="P152" s="144"/>
      <c r="Q152" s="144"/>
      <c r="R152" s="144"/>
      <c r="S152" s="143"/>
      <c r="X152" s="123" t="s">
        <v>964</v>
      </c>
      <c r="Y152" s="173">
        <v>5.0000000000000001E-4</v>
      </c>
    </row>
    <row r="153" spans="1:31" ht="48" customHeight="1">
      <c r="A153" s="143"/>
      <c r="B153" s="119"/>
      <c r="C153" s="121"/>
      <c r="D153" s="111"/>
      <c r="E153" s="111"/>
      <c r="F153" s="111"/>
      <c r="G153" s="111"/>
      <c r="H153" s="111"/>
      <c r="I153" s="111"/>
      <c r="J153" s="111"/>
      <c r="K153" s="239"/>
      <c r="L153" s="144"/>
      <c r="M153" s="144"/>
      <c r="N153" s="144"/>
      <c r="O153" s="144"/>
      <c r="P153" s="144"/>
      <c r="Q153" s="144"/>
      <c r="R153" s="144"/>
      <c r="S153" s="143"/>
      <c r="X153" s="123" t="s">
        <v>965</v>
      </c>
      <c r="Y153" s="173">
        <v>5.0000000000000001E-4</v>
      </c>
    </row>
    <row r="154" spans="1:31" ht="48" customHeight="1">
      <c r="A154" s="145"/>
      <c r="B154" s="146"/>
      <c r="C154" s="147"/>
      <c r="D154" s="111"/>
      <c r="E154" s="111"/>
      <c r="F154" s="111"/>
      <c r="G154" s="111"/>
      <c r="H154" s="111"/>
      <c r="I154" s="111"/>
      <c r="J154" s="111"/>
      <c r="K154" s="239"/>
      <c r="L154" s="144"/>
      <c r="M154" s="144"/>
      <c r="N154" s="144"/>
      <c r="O154" s="144"/>
      <c r="P154" s="144"/>
      <c r="Q154" s="144"/>
      <c r="R154" s="144"/>
      <c r="S154" s="143"/>
    </row>
    <row r="155" spans="1:31" ht="48" customHeight="1">
      <c r="A155" s="145"/>
      <c r="B155" s="146"/>
      <c r="C155" s="220"/>
      <c r="D155" s="111"/>
      <c r="E155" s="111"/>
      <c r="F155" s="111"/>
      <c r="G155" s="111"/>
      <c r="H155" s="111"/>
      <c r="I155" s="111"/>
      <c r="J155" s="111"/>
      <c r="K155" s="239"/>
      <c r="L155" s="144"/>
      <c r="M155" s="144"/>
      <c r="N155" s="144"/>
      <c r="O155" s="144"/>
      <c r="P155" s="144"/>
      <c r="Q155" s="144"/>
      <c r="R155" s="144"/>
      <c r="S155" s="143"/>
    </row>
    <row r="156" spans="1:31" ht="48" customHeight="1">
      <c r="A156" s="145"/>
      <c r="B156" s="146"/>
      <c r="C156" s="220"/>
      <c r="D156" s="111"/>
      <c r="E156" s="111"/>
      <c r="F156" s="111"/>
      <c r="G156" s="111"/>
      <c r="H156" s="111"/>
      <c r="I156" s="111"/>
      <c r="J156" s="111"/>
      <c r="K156" s="239"/>
      <c r="L156" s="144"/>
      <c r="M156" s="144"/>
      <c r="N156" s="144"/>
      <c r="O156" s="144"/>
      <c r="P156" s="144"/>
      <c r="Q156" s="144"/>
      <c r="R156" s="144"/>
      <c r="S156" s="143"/>
    </row>
    <row r="157" spans="1:31" ht="48" customHeight="1">
      <c r="A157" s="145"/>
      <c r="B157" s="146"/>
      <c r="C157" s="220"/>
      <c r="D157" s="111"/>
      <c r="E157" s="111"/>
      <c r="F157" s="111"/>
      <c r="G157" s="111"/>
      <c r="H157" s="111"/>
      <c r="I157" s="111"/>
      <c r="J157" s="111"/>
      <c r="K157" s="239"/>
      <c r="L157" s="144"/>
      <c r="M157" s="144"/>
      <c r="N157" s="144"/>
      <c r="O157" s="144"/>
      <c r="P157" s="144"/>
      <c r="Q157" s="144"/>
      <c r="R157" s="144"/>
      <c r="S157" s="143"/>
    </row>
    <row r="158" spans="1:31" ht="48" customHeight="1">
      <c r="A158" s="145"/>
      <c r="B158" s="146"/>
      <c r="C158" s="220"/>
      <c r="D158" s="111"/>
      <c r="E158" s="111"/>
      <c r="F158" s="111"/>
      <c r="G158" s="111"/>
      <c r="H158" s="111"/>
      <c r="I158" s="111"/>
      <c r="J158" s="111"/>
      <c r="K158" s="239"/>
      <c r="L158" s="144"/>
      <c r="M158" s="144"/>
      <c r="N158" s="144"/>
      <c r="O158" s="144"/>
      <c r="P158" s="144"/>
      <c r="Q158" s="144"/>
      <c r="R158" s="144"/>
      <c r="S158" s="143"/>
    </row>
    <row r="159" spans="1:31" ht="48" customHeight="1">
      <c r="A159" s="145"/>
      <c r="B159" s="146"/>
      <c r="C159" s="220"/>
      <c r="D159" s="111"/>
      <c r="E159" s="111"/>
      <c r="F159" s="111"/>
      <c r="G159" s="111"/>
      <c r="H159" s="111"/>
      <c r="I159" s="111"/>
      <c r="J159" s="111"/>
      <c r="K159" s="239"/>
      <c r="L159" s="144"/>
      <c r="M159" s="144"/>
      <c r="N159" s="144"/>
      <c r="O159" s="144"/>
      <c r="P159" s="144"/>
      <c r="Q159" s="144"/>
      <c r="R159" s="144"/>
      <c r="S159" s="143"/>
    </row>
    <row r="160" spans="1:31" ht="48" customHeight="1">
      <c r="A160" s="145"/>
      <c r="B160" s="146"/>
      <c r="C160" s="220"/>
      <c r="D160" s="111"/>
      <c r="E160" s="111"/>
      <c r="F160" s="111"/>
      <c r="G160" s="111"/>
      <c r="H160" s="111"/>
      <c r="I160" s="111"/>
      <c r="J160" s="111"/>
      <c r="K160" s="239"/>
      <c r="L160" s="144"/>
      <c r="M160" s="144"/>
      <c r="N160" s="144"/>
      <c r="O160" s="144"/>
      <c r="P160" s="144"/>
      <c r="Q160" s="144"/>
      <c r="R160" s="144"/>
      <c r="S160" s="143"/>
    </row>
    <row r="161" spans="1:19" ht="48" customHeight="1">
      <c r="A161" s="145"/>
      <c r="B161" s="146"/>
      <c r="C161" s="220"/>
      <c r="D161" s="111"/>
      <c r="E161" s="111"/>
      <c r="F161" s="111"/>
      <c r="G161" s="111"/>
      <c r="H161" s="111"/>
      <c r="I161" s="111"/>
      <c r="J161" s="111"/>
      <c r="K161" s="239"/>
      <c r="L161" s="144"/>
      <c r="M161" s="144"/>
      <c r="N161" s="144"/>
      <c r="O161" s="144"/>
      <c r="P161" s="144"/>
      <c r="Q161" s="144"/>
      <c r="R161" s="144"/>
      <c r="S161" s="143"/>
    </row>
    <row r="162" spans="1:19" ht="48" customHeight="1">
      <c r="A162" s="145"/>
      <c r="B162" s="146"/>
      <c r="C162" s="220"/>
      <c r="D162" s="111"/>
      <c r="E162" s="111"/>
      <c r="F162" s="111"/>
      <c r="G162" s="111"/>
      <c r="H162" s="111"/>
      <c r="I162" s="111"/>
      <c r="J162" s="111"/>
      <c r="K162" s="239"/>
      <c r="L162" s="144"/>
      <c r="M162" s="144"/>
      <c r="N162" s="144"/>
      <c r="O162" s="144"/>
      <c r="P162" s="144"/>
      <c r="Q162" s="144"/>
      <c r="R162" s="144"/>
      <c r="S162" s="143"/>
    </row>
    <row r="163" spans="1:19" ht="48" customHeight="1">
      <c r="A163" s="145"/>
      <c r="B163" s="146"/>
      <c r="C163" s="147"/>
      <c r="D163" s="111"/>
      <c r="E163" s="111"/>
      <c r="F163" s="111"/>
      <c r="G163" s="111"/>
      <c r="H163" s="111"/>
      <c r="I163" s="111"/>
      <c r="J163" s="111"/>
      <c r="K163" s="239"/>
      <c r="L163" s="144"/>
      <c r="M163" s="144"/>
      <c r="N163" s="144"/>
      <c r="O163" s="144"/>
      <c r="P163" s="144"/>
      <c r="Q163" s="144"/>
      <c r="R163" s="144"/>
      <c r="S163" s="143"/>
    </row>
    <row r="164" spans="1:19" ht="48" customHeight="1">
      <c r="A164" s="145"/>
      <c r="B164" s="146"/>
      <c r="C164" s="147"/>
      <c r="D164" s="111"/>
      <c r="E164" s="111"/>
      <c r="F164" s="111"/>
      <c r="G164" s="111"/>
      <c r="H164" s="111"/>
      <c r="I164" s="111"/>
      <c r="J164" s="111"/>
      <c r="K164" s="239"/>
      <c r="L164" s="144"/>
      <c r="M164" s="144"/>
      <c r="N164" s="144"/>
      <c r="O164" s="144"/>
      <c r="P164" s="144"/>
      <c r="Q164" s="144"/>
      <c r="R164" s="144"/>
      <c r="S164" s="143"/>
    </row>
    <row r="165" spans="1:19" ht="48" customHeight="1">
      <c r="A165" s="145"/>
      <c r="B165" s="146"/>
      <c r="C165" s="147"/>
      <c r="D165" s="111"/>
      <c r="E165" s="111"/>
      <c r="F165" s="111"/>
      <c r="G165" s="111"/>
      <c r="H165" s="111"/>
      <c r="I165" s="111"/>
      <c r="J165" s="111"/>
      <c r="K165" s="239"/>
      <c r="L165" s="144"/>
      <c r="M165" s="144"/>
      <c r="N165" s="144"/>
      <c r="O165" s="144"/>
      <c r="P165" s="144"/>
      <c r="Q165" s="144"/>
      <c r="R165" s="144"/>
      <c r="S165" s="143"/>
    </row>
    <row r="166" spans="1:19" s="230" customFormat="1" ht="48" customHeight="1">
      <c r="A166" s="145"/>
      <c r="B166" s="146"/>
      <c r="C166" s="147"/>
      <c r="D166" s="111"/>
      <c r="E166" s="111"/>
      <c r="F166" s="111"/>
      <c r="G166" s="111"/>
      <c r="H166" s="111"/>
      <c r="I166" s="111"/>
      <c r="J166" s="111"/>
      <c r="K166" s="239"/>
      <c r="L166" s="144"/>
      <c r="M166" s="144"/>
      <c r="N166" s="144"/>
      <c r="O166" s="144"/>
      <c r="P166" s="144"/>
      <c r="Q166" s="144"/>
      <c r="R166" s="144"/>
      <c r="S166" s="143"/>
    </row>
    <row r="167" spans="1:19" s="230" customFormat="1" ht="48" customHeight="1">
      <c r="A167" s="145"/>
      <c r="B167" s="146"/>
      <c r="C167" s="147"/>
      <c r="D167" s="111"/>
      <c r="E167" s="111"/>
      <c r="F167" s="111"/>
      <c r="G167" s="111"/>
      <c r="H167" s="111"/>
      <c r="I167" s="111"/>
      <c r="J167" s="111"/>
      <c r="K167" s="239"/>
      <c r="L167" s="144"/>
      <c r="M167" s="144"/>
      <c r="N167" s="144"/>
      <c r="O167" s="144"/>
      <c r="P167" s="144"/>
      <c r="Q167" s="144"/>
      <c r="R167" s="144"/>
      <c r="S167" s="143"/>
    </row>
    <row r="168" spans="1:19" ht="48" customHeight="1">
      <c r="A168" s="145"/>
      <c r="B168" s="146"/>
      <c r="C168" s="147"/>
      <c r="D168" s="111"/>
      <c r="E168" s="111"/>
      <c r="F168" s="111"/>
      <c r="G168" s="111"/>
      <c r="H168" s="111"/>
      <c r="I168" s="111"/>
      <c r="J168" s="111"/>
      <c r="K168" s="239"/>
      <c r="L168" s="144"/>
      <c r="M168" s="144"/>
      <c r="N168" s="144"/>
      <c r="O168" s="144"/>
      <c r="P168" s="144"/>
      <c r="Q168" s="144"/>
      <c r="R168" s="144"/>
      <c r="S168" s="143"/>
    </row>
    <row r="169" spans="1:19" ht="48" customHeight="1">
      <c r="A169" s="145"/>
      <c r="B169" s="146"/>
      <c r="C169" s="147"/>
      <c r="D169" s="111"/>
      <c r="E169" s="111"/>
      <c r="F169" s="111"/>
      <c r="G169" s="111"/>
      <c r="H169" s="111"/>
      <c r="I169" s="111"/>
      <c r="J169" s="111"/>
      <c r="K169" s="239"/>
      <c r="L169" s="144"/>
      <c r="M169" s="144"/>
      <c r="N169" s="144"/>
      <c r="O169" s="144"/>
      <c r="P169" s="144"/>
      <c r="Q169" s="144"/>
      <c r="R169" s="144"/>
      <c r="S169" s="143"/>
    </row>
    <row r="170" spans="1:19" ht="48" customHeight="1">
      <c r="A170" s="145"/>
      <c r="B170" s="146"/>
      <c r="C170" s="220"/>
      <c r="D170" s="111"/>
      <c r="E170" s="111"/>
      <c r="F170" s="111"/>
      <c r="G170" s="111"/>
      <c r="H170" s="111"/>
      <c r="I170" s="111"/>
      <c r="J170" s="111"/>
      <c r="K170" s="239"/>
      <c r="L170" s="144"/>
      <c r="M170" s="144"/>
      <c r="N170" s="144"/>
      <c r="O170" s="144"/>
      <c r="P170" s="144"/>
      <c r="Q170" s="144"/>
      <c r="R170" s="144"/>
      <c r="S170" s="143"/>
    </row>
    <row r="171" spans="1:19" ht="48" customHeight="1">
      <c r="A171" s="145"/>
      <c r="B171" s="119"/>
      <c r="C171" s="146"/>
      <c r="D171" s="111"/>
      <c r="E171" s="111"/>
      <c r="F171" s="111"/>
      <c r="G171" s="111"/>
      <c r="H171" s="111"/>
      <c r="I171" s="111"/>
      <c r="J171" s="111"/>
      <c r="K171" s="239"/>
      <c r="L171" s="144"/>
      <c r="M171" s="144"/>
      <c r="N171" s="144"/>
      <c r="O171" s="144"/>
      <c r="P171" s="144"/>
      <c r="Q171" s="144"/>
      <c r="R171" s="144"/>
      <c r="S171" s="143"/>
    </row>
  </sheetData>
  <protectedRanges>
    <protectedRange sqref="A239:A331 D239:J331 R9:S10 D12 M123:R123 O124:P124 R124 M125:S127 D15:D17 D6:E8 D4:E4 L4:N4 M5:R5 D9:D10 L6:S8 E9:E17 R12:S14 L75:S78 D19:E107 L171:S331 O79:S110 O15:S74 S170 O111:P121 R111:R122 L128:S153 L166:S167 L168:R170 L154:R165 D111:E238" name="範圍1"/>
    <protectedRange sqref="O122:Q122 N9:Q9 O10:Q10 L12:N12 L122:L123 Q124 L124:N124 L125:L127 L15:N17 P12:Q14 L19:N74 M108:N110 L79:N107 M18:N18 Q111:Q121 L111:N121 K4:K346" name="範圍1_4"/>
    <protectedRange sqref="M9" name="範圍1_4_7"/>
    <protectedRange sqref="O12" name="範圍1_4_8"/>
    <protectedRange sqref="M122:N122 L10:N10" name="範圍1_4_10"/>
    <protectedRange sqref="O11:S11 D11 D13:D14 O13:O14" name="範圍1_1"/>
    <protectedRange sqref="L11:N11 L13:N14" name="範圍1_4_3"/>
    <protectedRange sqref="S111:S124" name="範圍1_6"/>
    <protectedRange sqref="S168:S169 S154:S165" name="範圍1_2"/>
    <protectedRange sqref="O4:R4" name="範圍1_3"/>
    <protectedRange sqref="D5:E5 L5" name="範圍1_5"/>
    <protectedRange sqref="L18 L108:L110 D108:E110 D18:E18" name="範圍1_8"/>
    <protectedRange sqref="C171" name="範圍1_5_1"/>
  </protectedRanges>
  <autoFilter ref="A3:AE171" xr:uid="{00000000-0001-0000-0200-000000000000}">
    <filterColumn colId="5" showButton="0"/>
    <filterColumn colId="6" showButton="0"/>
    <filterColumn colId="7" showButton="0"/>
    <filterColumn colId="8" showButton="0"/>
  </autoFilter>
  <mergeCells count="5">
    <mergeCell ref="S2:S3"/>
    <mergeCell ref="A2:D2"/>
    <mergeCell ref="E2:K2"/>
    <mergeCell ref="L2:R2"/>
    <mergeCell ref="F3:J3"/>
  </mergeCells>
  <phoneticPr fontId="2" type="noConversion"/>
  <dataValidations count="5">
    <dataValidation type="list" allowBlank="1" showInputMessage="1" showErrorMessage="1" sqref="M9:R9 L4:R8 L10:R171" xr:uid="{00000000-0002-0000-0200-000002000000}">
      <formula1>"V"</formula1>
    </dataValidation>
    <dataValidation showInputMessage="1" showErrorMessage="1" sqref="C131:C133" xr:uid="{AC5F218F-56F2-4533-80E3-05AB43CE0F9C}"/>
    <dataValidation type="list" allowBlank="1" showInputMessage="1" showErrorMessage="1" sqref="D4:D171" xr:uid="{00000000-0002-0000-0200-000004000000}">
      <formula1>"是,否"</formula1>
    </dataValidation>
    <dataValidation type="list" allowBlank="1" showInputMessage="1" showErrorMessage="1" sqref="K6:K171 K5" xr:uid="{C25726C8-F6ED-4F84-994F-2F61264AD43E}">
      <formula1>INDIRECT(E5)</formula1>
    </dataValidation>
    <dataValidation type="list" showInputMessage="1" showErrorMessage="1" sqref="K4" xr:uid="{256D9FE4-2800-4DE9-B08C-013680E35F9B}">
      <formula1>INDIRECT(E4)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79B7A0-0218-44E4-AE2A-DAD3B92D4175}">
          <x14:formula1>
            <xm:f>'Data Validation'!$A$1:$Q$1</xm:f>
          </x14:formula1>
          <xm:sqref>E4:E171</xm:sqref>
        </x14:dataValidation>
        <x14:dataValidation type="list" allowBlank="1" showInputMessage="1" showErrorMessage="1" xr:uid="{00000000-0002-0000-0200-000005000000}">
          <x14:formula1>
            <xm:f>排放源下拉式選單!$C$2:$C$27</xm:f>
          </x14:formula1>
          <xm:sqref>C12 C17 C6:C10 C4</xm:sqref>
        </x14:dataValidation>
        <x14:dataValidation type="list" allowBlank="1" showInputMessage="1" showErrorMessage="1" xr:uid="{00000000-0002-0000-0200-000006000000}">
          <x14:formula1>
            <xm:f>排放源下拉式選單!$A$2:$A$19</xm:f>
          </x14:formula1>
          <xm:sqref>A6:A10 A4 A12:A17 A19:A171</xm:sqref>
        </x14:dataValidation>
        <x14:dataValidation type="list" allowBlank="1" showInputMessage="1" showErrorMessage="1" xr:uid="{00000000-0002-0000-0200-000007000000}">
          <x14:formula1>
            <xm:f>排放源下拉式選單!$B$2:$B$43</xm:f>
          </x14:formula1>
          <xm:sqref>B12:B14 B6:B10 B4 B17 B19:B141 B150:B171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73"/>
  <sheetViews>
    <sheetView zoomScale="68" zoomScaleNormal="68" workbookViewId="0">
      <pane ySplit="3" topLeftCell="A4" activePane="bottomLeft" state="frozen"/>
      <selection pane="bottomLeft" activeCell="R4" sqref="R4"/>
    </sheetView>
  </sheetViews>
  <sheetFormatPr defaultColWidth="8.83203125" defaultRowHeight="25" customHeight="1"/>
  <cols>
    <col min="1" max="1" width="25.83203125" style="105" customWidth="1"/>
    <col min="2" max="2" width="27" style="105" customWidth="1"/>
    <col min="3" max="3" width="30.83203125" style="105" customWidth="1"/>
    <col min="4" max="5" width="15.83203125" style="79" customWidth="1"/>
    <col min="6" max="6" width="26.08203125" style="79" customWidth="1"/>
    <col min="7" max="7" width="20.83203125" style="168" customWidth="1"/>
    <col min="8" max="8" width="13.83203125" style="79" customWidth="1"/>
    <col min="9" max="10" width="20.83203125" style="79" customWidth="1"/>
    <col min="11" max="12" width="17.83203125" style="169" customWidth="1"/>
    <col min="13" max="13" width="13.83203125" style="170" customWidth="1"/>
    <col min="14" max="14" width="20.83203125" style="168" customWidth="1"/>
    <col min="15" max="15" width="13.83203125" style="79" customWidth="1"/>
    <col min="16" max="16" width="17.83203125" style="168" customWidth="1"/>
    <col min="17" max="17" width="17.83203125" style="79" customWidth="1"/>
    <col min="18" max="18" width="47.83203125" style="81" customWidth="1"/>
    <col min="19" max="16384" width="8.83203125" style="123"/>
  </cols>
  <sheetData>
    <row r="1" spans="1:19" ht="22" customHeight="1">
      <c r="A1" s="153" t="s">
        <v>835</v>
      </c>
      <c r="B1" s="139"/>
      <c r="C1" s="139"/>
      <c r="D1" s="92"/>
      <c r="E1" s="92"/>
      <c r="F1" s="92"/>
      <c r="G1" s="155"/>
      <c r="H1" s="92"/>
      <c r="I1" s="92"/>
      <c r="J1" s="92"/>
      <c r="K1" s="156"/>
      <c r="L1" s="156"/>
      <c r="M1" s="156"/>
      <c r="N1" s="156"/>
      <c r="O1" s="92"/>
      <c r="P1" s="156"/>
      <c r="Q1" s="92"/>
      <c r="R1" s="142"/>
      <c r="S1" s="150"/>
    </row>
    <row r="2" spans="1:19" ht="25" customHeight="1">
      <c r="A2" s="425" t="s">
        <v>815</v>
      </c>
      <c r="B2" s="425"/>
      <c r="C2" s="425"/>
      <c r="D2" s="425"/>
      <c r="E2" s="425" t="s">
        <v>821</v>
      </c>
      <c r="F2" s="425"/>
      <c r="G2" s="425" t="s">
        <v>836</v>
      </c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9" t="s">
        <v>822</v>
      </c>
      <c r="S2" s="150"/>
    </row>
    <row r="3" spans="1:19" ht="45" customHeight="1">
      <c r="A3" s="112" t="s">
        <v>742</v>
      </c>
      <c r="B3" s="112" t="s">
        <v>823</v>
      </c>
      <c r="C3" s="112" t="s">
        <v>824</v>
      </c>
      <c r="D3" s="112" t="s">
        <v>825</v>
      </c>
      <c r="E3" s="112" t="s">
        <v>742</v>
      </c>
      <c r="F3" s="112" t="s">
        <v>827</v>
      </c>
      <c r="G3" s="112" t="s">
        <v>837</v>
      </c>
      <c r="H3" s="112" t="s">
        <v>838</v>
      </c>
      <c r="I3" s="112" t="s">
        <v>839</v>
      </c>
      <c r="J3" s="112" t="s">
        <v>840</v>
      </c>
      <c r="K3" s="112" t="s">
        <v>841</v>
      </c>
      <c r="L3" s="112" t="s">
        <v>842</v>
      </c>
      <c r="M3" s="112" t="s">
        <v>843</v>
      </c>
      <c r="N3" s="112" t="s">
        <v>844</v>
      </c>
      <c r="O3" s="112" t="s">
        <v>838</v>
      </c>
      <c r="P3" s="112" t="s">
        <v>845</v>
      </c>
      <c r="Q3" s="112" t="s">
        <v>846</v>
      </c>
      <c r="R3" s="430"/>
      <c r="S3" s="150"/>
    </row>
    <row r="4" spans="1:19" s="149" customFormat="1" ht="53.25" customHeight="1">
      <c r="A4" s="146" t="str">
        <f>IF('表2.排放源鑑別'!A4&lt;&gt;"",'表2.排放源鑑別'!A4,"")</f>
        <v/>
      </c>
      <c r="B4" s="146" t="str">
        <f>IF('表2.排放源鑑別'!B4&lt;&gt;"",'表2.排放源鑑別'!B4,"")</f>
        <v/>
      </c>
      <c r="C4" s="146" t="str">
        <f>IF('表2.排放源鑑別'!C4&lt;&gt;"",'表2.排放源鑑別'!C4,"")</f>
        <v/>
      </c>
      <c r="D4" s="239" t="str">
        <f>IF('表2.排放源鑑別'!D4&lt;&gt;"",'表2.排放源鑑別'!D4,"")</f>
        <v/>
      </c>
      <c r="E4" s="239" t="str">
        <f>IF('表2.排放源鑑別'!E4&lt;&gt;"",'表2.排放源鑑別'!E4,"")</f>
        <v/>
      </c>
      <c r="F4" s="239" t="str">
        <f>IF('表2.排放源鑑別'!K4&lt;&gt;"",'表2.排放源鑑別'!K4,"")</f>
        <v/>
      </c>
      <c r="G4" s="160"/>
      <c r="H4" s="148"/>
      <c r="I4" s="148"/>
      <c r="J4" s="148"/>
      <c r="K4" s="240"/>
      <c r="L4" s="240"/>
      <c r="M4" s="339"/>
      <c r="N4" s="160">
        <f t="shared" ref="N4" si="0">IF(L4="",G4*K4*M4,G4*K4*L4*M4)</f>
        <v>0</v>
      </c>
      <c r="O4" s="148"/>
      <c r="P4" s="340"/>
      <c r="Q4" s="148"/>
      <c r="R4" s="145">
        <f>'表2.排放源鑑別'!S4</f>
        <v>0</v>
      </c>
      <c r="S4" s="341"/>
    </row>
    <row r="5" spans="1:19" s="149" customFormat="1" ht="53.25" customHeight="1">
      <c r="A5" s="146" t="str">
        <f>IF('表2.排放源鑑別'!A5&lt;&gt;"",'表2.排放源鑑別'!A5,"")</f>
        <v/>
      </c>
      <c r="B5" s="146" t="str">
        <f>IF('表2.排放源鑑別'!B5&lt;&gt;"",'表2.排放源鑑別'!B5,"")</f>
        <v/>
      </c>
      <c r="C5" s="146" t="str">
        <f>IF('表2.排放源鑑別'!C5&lt;&gt;"",'表2.排放源鑑別'!C5,"")</f>
        <v/>
      </c>
      <c r="D5" s="239" t="str">
        <f>IF('表2.排放源鑑別'!D5&lt;&gt;"",'表2.排放源鑑別'!D5,"")</f>
        <v/>
      </c>
      <c r="E5" s="239" t="str">
        <f>IF('表2.排放源鑑別'!E5&lt;&gt;"",'表2.排放源鑑別'!E5,"")</f>
        <v/>
      </c>
      <c r="F5" s="239" t="str">
        <f>IF('表2.排放源鑑別'!K5&lt;&gt;"",'表2.排放源鑑別'!K5,"")</f>
        <v/>
      </c>
      <c r="G5" s="160"/>
      <c r="H5" s="148"/>
      <c r="I5" s="148"/>
      <c r="J5" s="148"/>
      <c r="K5" s="240"/>
      <c r="L5" s="240"/>
      <c r="M5" s="339"/>
      <c r="N5" s="160">
        <f t="shared" ref="N5" si="1">IF(L5="",G5*K5*M5,G5*K5*L5*M5)</f>
        <v>0</v>
      </c>
      <c r="O5" s="148"/>
      <c r="P5" s="340"/>
      <c r="Q5" s="148"/>
      <c r="R5" s="145">
        <f>'表2.排放源鑑別'!S5</f>
        <v>0</v>
      </c>
      <c r="S5" s="341"/>
    </row>
    <row r="6" spans="1:19" s="149" customFormat="1" ht="53.25" customHeight="1">
      <c r="A6" s="146" t="str">
        <f>IF('表2.排放源鑑別'!A6&lt;&gt;"",'表2.排放源鑑別'!A6,"")</f>
        <v/>
      </c>
      <c r="B6" s="146" t="str">
        <f>IF('表2.排放源鑑別'!B6&lt;&gt;"",'表2.排放源鑑別'!B6,"")</f>
        <v/>
      </c>
      <c r="C6" s="146" t="str">
        <f>IF('表2.排放源鑑別'!C6&lt;&gt;"",'表2.排放源鑑別'!C6,"")</f>
        <v/>
      </c>
      <c r="D6" s="239" t="str">
        <f>IF('表2.排放源鑑別'!D6&lt;&gt;"",'表2.排放源鑑別'!D6,"")</f>
        <v/>
      </c>
      <c r="E6" s="239" t="str">
        <f>IF('表2.排放源鑑別'!E6&lt;&gt;"",'表2.排放源鑑別'!E6,"")</f>
        <v/>
      </c>
      <c r="F6" s="239" t="str">
        <f>IF('表2.排放源鑑別'!K6&lt;&gt;"",'表2.排放源鑑別'!K6,"")</f>
        <v/>
      </c>
      <c r="G6" s="160"/>
      <c r="H6" s="148"/>
      <c r="I6" s="148"/>
      <c r="J6" s="148"/>
      <c r="K6" s="240"/>
      <c r="L6" s="240"/>
      <c r="M6" s="339"/>
      <c r="N6" s="160">
        <f t="shared" ref="N6:N124" si="2">IF(L6="",G6*K6*M6,G6*K6*L6*M6)</f>
        <v>0</v>
      </c>
      <c r="O6" s="148"/>
      <c r="P6" s="340"/>
      <c r="Q6" s="148"/>
      <c r="R6" s="145">
        <f>'表2.排放源鑑別'!S6</f>
        <v>0</v>
      </c>
      <c r="S6" s="341"/>
    </row>
    <row r="7" spans="1:19" s="149" customFormat="1" ht="53.25" customHeight="1">
      <c r="A7" s="146" t="str">
        <f>IF('表2.排放源鑑別'!A7&lt;&gt;"",'表2.排放源鑑別'!A7,"")</f>
        <v/>
      </c>
      <c r="B7" s="146" t="str">
        <f>IF('表2.排放源鑑別'!B7&lt;&gt;"",'表2.排放源鑑別'!B7,"")</f>
        <v/>
      </c>
      <c r="C7" s="146" t="str">
        <f>IF('表2.排放源鑑別'!C7&lt;&gt;"",'表2.排放源鑑別'!C7,"")</f>
        <v/>
      </c>
      <c r="D7" s="239" t="str">
        <f>IF('表2.排放源鑑別'!D7&lt;&gt;"",'表2.排放源鑑別'!D7,"")</f>
        <v/>
      </c>
      <c r="E7" s="239" t="str">
        <f>IF('表2.排放源鑑別'!E7&lt;&gt;"",'表2.排放源鑑別'!E7,"")</f>
        <v/>
      </c>
      <c r="F7" s="239" t="str">
        <f>IF('表2.排放源鑑別'!K7&lt;&gt;"",'表2.排放源鑑別'!K7,"")</f>
        <v/>
      </c>
      <c r="G7" s="160"/>
      <c r="H7" s="148"/>
      <c r="I7" s="148"/>
      <c r="J7" s="148"/>
      <c r="K7" s="240"/>
      <c r="L7" s="240"/>
      <c r="M7" s="339"/>
      <c r="N7" s="160">
        <f t="shared" si="2"/>
        <v>0</v>
      </c>
      <c r="O7" s="148"/>
      <c r="P7" s="340"/>
      <c r="Q7" s="148"/>
      <c r="R7" s="145">
        <f>'表2.排放源鑑別'!S7</f>
        <v>0</v>
      </c>
      <c r="S7" s="341"/>
    </row>
    <row r="8" spans="1:19" s="149" customFormat="1" ht="53.25" customHeight="1">
      <c r="A8" s="146" t="str">
        <f>IF('表2.排放源鑑別'!A8&lt;&gt;"",'表2.排放源鑑別'!A8,"")</f>
        <v/>
      </c>
      <c r="B8" s="146" t="str">
        <f>IF('表2.排放源鑑別'!B8&lt;&gt;"",'表2.排放源鑑別'!B8,"")</f>
        <v/>
      </c>
      <c r="C8" s="146" t="str">
        <f>IF('表2.排放源鑑別'!C8&lt;&gt;"",'表2.排放源鑑別'!C8,"")</f>
        <v/>
      </c>
      <c r="D8" s="239" t="str">
        <f>IF('表2.排放源鑑別'!D8&lt;&gt;"",'表2.排放源鑑別'!D8,"")</f>
        <v/>
      </c>
      <c r="E8" s="239" t="str">
        <f>IF('表2.排放源鑑別'!E8&lt;&gt;"",'表2.排放源鑑別'!E8,"")</f>
        <v/>
      </c>
      <c r="F8" s="239" t="str">
        <f>IF('表2.排放源鑑別'!K8&lt;&gt;"",'表2.排放源鑑別'!K8,"")</f>
        <v/>
      </c>
      <c r="G8" s="160"/>
      <c r="H8" s="148"/>
      <c r="I8" s="148"/>
      <c r="J8" s="148"/>
      <c r="K8" s="240"/>
      <c r="L8" s="240"/>
      <c r="M8" s="339"/>
      <c r="N8" s="160">
        <f t="shared" ref="N8" si="3">IF(L8="",G8*K8*M8,G8*K8*L8*M8)</f>
        <v>0</v>
      </c>
      <c r="O8" s="148"/>
      <c r="P8" s="340"/>
      <c r="Q8" s="148"/>
      <c r="R8" s="145">
        <f>'表2.排放源鑑別'!S8</f>
        <v>0</v>
      </c>
      <c r="S8" s="341"/>
    </row>
    <row r="9" spans="1:19" s="149" customFormat="1" ht="53.25" customHeight="1">
      <c r="A9" s="146" t="str">
        <f>IF('表2.排放源鑑別'!A9&lt;&gt;"",'表2.排放源鑑別'!A9,"")</f>
        <v/>
      </c>
      <c r="B9" s="146" t="str">
        <f>IF('表2.排放源鑑別'!B9&lt;&gt;"",'表2.排放源鑑別'!B9,"")</f>
        <v/>
      </c>
      <c r="C9" s="146" t="str">
        <f>IF('表2.排放源鑑別'!C9&lt;&gt;"",'表2.排放源鑑別'!C9,"")</f>
        <v/>
      </c>
      <c r="D9" s="239" t="str">
        <f>IF('表2.排放源鑑別'!D9&lt;&gt;"",'表2.排放源鑑別'!D9,"")</f>
        <v/>
      </c>
      <c r="E9" s="239" t="str">
        <f>IF('表2.排放源鑑別'!E9&lt;&gt;"",'表2.排放源鑑別'!E9,"")</f>
        <v/>
      </c>
      <c r="F9" s="239" t="str">
        <f>IF('表2.排放源鑑別'!K9&lt;&gt;"",'表2.排放源鑑別'!K9,"")</f>
        <v/>
      </c>
      <c r="G9" s="160"/>
      <c r="H9" s="148"/>
      <c r="I9" s="148"/>
      <c r="J9" s="148"/>
      <c r="K9" s="240"/>
      <c r="L9" s="240"/>
      <c r="M9" s="339"/>
      <c r="N9" s="160">
        <f t="shared" si="2"/>
        <v>0</v>
      </c>
      <c r="O9" s="148"/>
      <c r="P9" s="340"/>
      <c r="Q9" s="148"/>
      <c r="R9" s="145">
        <f>'表2.排放源鑑別'!S9</f>
        <v>0</v>
      </c>
      <c r="S9" s="341"/>
    </row>
    <row r="10" spans="1:19" s="149" customFormat="1" ht="53.25" customHeight="1">
      <c r="A10" s="146" t="str">
        <f>IF('表2.排放源鑑別'!A10&lt;&gt;"",'表2.排放源鑑別'!A10,"")</f>
        <v/>
      </c>
      <c r="B10" s="146" t="str">
        <f>IF('表2.排放源鑑別'!B10&lt;&gt;"",'表2.排放源鑑別'!B10,"")</f>
        <v/>
      </c>
      <c r="C10" s="146" t="str">
        <f>IF('表2.排放源鑑別'!C10&lt;&gt;"",'表2.排放源鑑別'!C10,"")</f>
        <v/>
      </c>
      <c r="D10" s="239" t="str">
        <f>IF('表2.排放源鑑別'!D10&lt;&gt;"",'表2.排放源鑑別'!D10,"")</f>
        <v/>
      </c>
      <c r="E10" s="239" t="str">
        <f>IF('表2.排放源鑑別'!E10&lt;&gt;"",'表2.排放源鑑別'!E10,"")</f>
        <v/>
      </c>
      <c r="F10" s="239" t="str">
        <f>IF('表2.排放源鑑別'!K10&lt;&gt;"",'表2.排放源鑑別'!K10,"")</f>
        <v/>
      </c>
      <c r="G10" s="160"/>
      <c r="H10" s="148"/>
      <c r="I10" s="148"/>
      <c r="J10" s="148"/>
      <c r="K10" s="240"/>
      <c r="L10" s="342"/>
      <c r="M10" s="339"/>
      <c r="N10" s="160">
        <f t="shared" si="2"/>
        <v>0</v>
      </c>
      <c r="O10" s="148"/>
      <c r="P10" s="340"/>
      <c r="Q10" s="148"/>
      <c r="R10" s="145">
        <f>'表2.排放源鑑別'!S10</f>
        <v>0</v>
      </c>
      <c r="S10" s="341"/>
    </row>
    <row r="11" spans="1:19" s="149" customFormat="1" ht="53.25" customHeight="1">
      <c r="A11" s="146" t="str">
        <f>IF('表2.排放源鑑別'!A11&lt;&gt;"",'表2.排放源鑑別'!A11,"")</f>
        <v/>
      </c>
      <c r="B11" s="146" t="str">
        <f>IF('表2.排放源鑑別'!B11&lt;&gt;"",'表2.排放源鑑別'!B11,"")</f>
        <v/>
      </c>
      <c r="C11" s="146" t="str">
        <f>IF('表2.排放源鑑別'!C11&lt;&gt;"",'表2.排放源鑑別'!C11,"")</f>
        <v/>
      </c>
      <c r="D11" s="239" t="str">
        <f>IF('表2.排放源鑑別'!D11&lt;&gt;"",'表2.排放源鑑別'!D11,"")</f>
        <v/>
      </c>
      <c r="E11" s="239" t="str">
        <f>IF('表2.排放源鑑別'!E11&lt;&gt;"",'表2.排放源鑑別'!E11,"")</f>
        <v/>
      </c>
      <c r="F11" s="239" t="str">
        <f>IF('表2.排放源鑑別'!K11&lt;&gt;"",'表2.排放源鑑別'!K11,"")</f>
        <v/>
      </c>
      <c r="G11" s="160"/>
      <c r="H11" s="148"/>
      <c r="I11" s="148"/>
      <c r="J11" s="148"/>
      <c r="K11" s="240"/>
      <c r="L11" s="240"/>
      <c r="M11" s="339"/>
      <c r="N11" s="160">
        <f t="shared" si="2"/>
        <v>0</v>
      </c>
      <c r="O11" s="148"/>
      <c r="P11" s="340"/>
      <c r="Q11" s="148"/>
      <c r="R11" s="145">
        <f>'表2.排放源鑑別'!S11</f>
        <v>0</v>
      </c>
      <c r="S11" s="341"/>
    </row>
    <row r="12" spans="1:19" s="149" customFormat="1" ht="53.25" customHeight="1">
      <c r="A12" s="146" t="str">
        <f>IF('表2.排放源鑑別'!A12&lt;&gt;"",'表2.排放源鑑別'!A12,"")</f>
        <v/>
      </c>
      <c r="B12" s="146" t="str">
        <f>IF('表2.排放源鑑別'!B12&lt;&gt;"",'表2.排放源鑑別'!B12,"")</f>
        <v/>
      </c>
      <c r="C12" s="146" t="str">
        <f>IF('表2.排放源鑑別'!C12&lt;&gt;"",'表2.排放源鑑別'!C12,"")</f>
        <v/>
      </c>
      <c r="D12" s="239" t="str">
        <f>IF('表2.排放源鑑別'!D12&lt;&gt;"",'表2.排放源鑑別'!D12,"")</f>
        <v/>
      </c>
      <c r="E12" s="239" t="str">
        <f>IF('表2.排放源鑑別'!E12&lt;&gt;"",'表2.排放源鑑別'!E12,"")</f>
        <v/>
      </c>
      <c r="F12" s="239" t="str">
        <f>IF('表2.排放源鑑別'!K12&lt;&gt;"",'表2.排放源鑑別'!K12,"")</f>
        <v/>
      </c>
      <c r="G12" s="160"/>
      <c r="H12" s="148"/>
      <c r="I12" s="148"/>
      <c r="J12" s="148"/>
      <c r="K12" s="240"/>
      <c r="L12" s="240"/>
      <c r="M12" s="339"/>
      <c r="N12" s="160">
        <f t="shared" si="2"/>
        <v>0</v>
      </c>
      <c r="O12" s="148"/>
      <c r="P12" s="340"/>
      <c r="Q12" s="148"/>
      <c r="R12" s="145">
        <f>'表2.排放源鑑別'!S12</f>
        <v>0</v>
      </c>
      <c r="S12" s="341"/>
    </row>
    <row r="13" spans="1:19" s="149" customFormat="1" ht="53.25" customHeight="1">
      <c r="A13" s="146" t="str">
        <f>IF('表2.排放源鑑別'!A13&lt;&gt;"",'表2.排放源鑑別'!A13,"")</f>
        <v/>
      </c>
      <c r="B13" s="146" t="str">
        <f>IF('表2.排放源鑑別'!B13&lt;&gt;"",'表2.排放源鑑別'!B13,"")</f>
        <v/>
      </c>
      <c r="C13" s="146" t="str">
        <f>IF('表2.排放源鑑別'!C13&lt;&gt;"",'表2.排放源鑑別'!C13,"")</f>
        <v/>
      </c>
      <c r="D13" s="239" t="str">
        <f>IF('表2.排放源鑑別'!D13&lt;&gt;"",'表2.排放源鑑別'!D13,"")</f>
        <v/>
      </c>
      <c r="E13" s="239" t="str">
        <f>IF('表2.排放源鑑別'!E13&lt;&gt;"",'表2.排放源鑑別'!E13,"")</f>
        <v/>
      </c>
      <c r="F13" s="239" t="str">
        <f>IF('表2.排放源鑑別'!K13&lt;&gt;"",'表2.排放源鑑別'!K13,"")</f>
        <v/>
      </c>
      <c r="G13" s="160"/>
      <c r="H13" s="148"/>
      <c r="I13" s="148"/>
      <c r="J13" s="148"/>
      <c r="K13" s="240"/>
      <c r="L13" s="240"/>
      <c r="M13" s="339"/>
      <c r="N13" s="160">
        <f t="shared" si="2"/>
        <v>0</v>
      </c>
      <c r="O13" s="148"/>
      <c r="P13" s="340"/>
      <c r="Q13" s="148"/>
      <c r="R13" s="145">
        <f>'表2.排放源鑑別'!S13</f>
        <v>0</v>
      </c>
      <c r="S13" s="341"/>
    </row>
    <row r="14" spans="1:19" s="149" customFormat="1" ht="53.25" customHeight="1">
      <c r="A14" s="146" t="str">
        <f>IF('表2.排放源鑑別'!A14&lt;&gt;"",'表2.排放源鑑別'!A14,"")</f>
        <v/>
      </c>
      <c r="B14" s="146" t="str">
        <f>IF('表2.排放源鑑別'!B14&lt;&gt;"",'表2.排放源鑑別'!B14,"")</f>
        <v/>
      </c>
      <c r="C14" s="146" t="str">
        <f>IF('表2.排放源鑑別'!C14&lt;&gt;"",'表2.排放源鑑別'!C14,"")</f>
        <v/>
      </c>
      <c r="D14" s="239" t="str">
        <f>IF('表2.排放源鑑別'!D14&lt;&gt;"",'表2.排放源鑑別'!D14,"")</f>
        <v/>
      </c>
      <c r="E14" s="239" t="str">
        <f>IF('表2.排放源鑑別'!E14&lt;&gt;"",'表2.排放源鑑別'!E14,"")</f>
        <v/>
      </c>
      <c r="F14" s="239" t="str">
        <f>IF('表2.排放源鑑別'!K14&lt;&gt;"",'表2.排放源鑑別'!K14,"")</f>
        <v/>
      </c>
      <c r="G14" s="160"/>
      <c r="H14" s="148"/>
      <c r="I14" s="148"/>
      <c r="J14" s="148"/>
      <c r="K14" s="240"/>
      <c r="L14" s="240"/>
      <c r="M14" s="339"/>
      <c r="N14" s="160">
        <f t="shared" ref="N14" si="4">IF(L14="",G14*K14*M14,G14*K14*L14*M14)</f>
        <v>0</v>
      </c>
      <c r="O14" s="148"/>
      <c r="P14" s="340"/>
      <c r="Q14" s="148"/>
      <c r="R14" s="145">
        <f>'表2.排放源鑑別'!S14</f>
        <v>0</v>
      </c>
      <c r="S14" s="341"/>
    </row>
    <row r="15" spans="1:19" s="149" customFormat="1" ht="53.25" customHeight="1">
      <c r="A15" s="146" t="str">
        <f>IF('表2.排放源鑑別'!A15&lt;&gt;"",'表2.排放源鑑別'!A15,"")</f>
        <v/>
      </c>
      <c r="B15" s="146" t="str">
        <f>IF('表2.排放源鑑別'!B15&lt;&gt;"",'表2.排放源鑑別'!B15,"")</f>
        <v/>
      </c>
      <c r="C15" s="146" t="str">
        <f>IF('表2.排放源鑑別'!C15&lt;&gt;"",'表2.排放源鑑別'!C15,"")</f>
        <v/>
      </c>
      <c r="D15" s="239" t="str">
        <f>IF('表2.排放源鑑別'!D15&lt;&gt;"",'表2.排放源鑑別'!D15,"")</f>
        <v/>
      </c>
      <c r="E15" s="239" t="str">
        <f>IF('表2.排放源鑑別'!E15&lt;&gt;"",'表2.排放源鑑別'!E15,"")</f>
        <v/>
      </c>
      <c r="F15" s="239" t="str">
        <f>IF('表2.排放源鑑別'!K15&lt;&gt;"",'表2.排放源鑑別'!K15,"")</f>
        <v/>
      </c>
      <c r="G15" s="160"/>
      <c r="H15" s="148"/>
      <c r="I15" s="148"/>
      <c r="J15" s="148"/>
      <c r="K15" s="240"/>
      <c r="L15" s="240"/>
      <c r="M15" s="339"/>
      <c r="N15" s="160">
        <f>IF(L15="",G15*K15*M15,G15*K15*L15*M15)</f>
        <v>0</v>
      </c>
      <c r="O15" s="148"/>
      <c r="P15" s="340"/>
      <c r="Q15" s="148"/>
      <c r="R15" s="145">
        <f>'表2.排放源鑑別'!S15</f>
        <v>0</v>
      </c>
      <c r="S15" s="341"/>
    </row>
    <row r="16" spans="1:19" s="149" customFormat="1" ht="53.25" customHeight="1">
      <c r="A16" s="146" t="str">
        <f>IF('表2.排放源鑑別'!A16&lt;&gt;"",'表2.排放源鑑別'!A16,"")</f>
        <v/>
      </c>
      <c r="B16" s="146" t="str">
        <f>IF('表2.排放源鑑別'!B16&lt;&gt;"",'表2.排放源鑑別'!B16,"")</f>
        <v/>
      </c>
      <c r="C16" s="146" t="str">
        <f>IF('表2.排放源鑑別'!C16&lt;&gt;"",'表2.排放源鑑別'!C16,"")</f>
        <v/>
      </c>
      <c r="D16" s="239" t="str">
        <f>IF('表2.排放源鑑別'!D16&lt;&gt;"",'表2.排放源鑑別'!D16,"")</f>
        <v/>
      </c>
      <c r="E16" s="239" t="str">
        <f>IF('表2.排放源鑑別'!E16&lt;&gt;"",'表2.排放源鑑別'!E16,"")</f>
        <v/>
      </c>
      <c r="F16" s="239" t="str">
        <f>IF('表2.排放源鑑別'!K16&lt;&gt;"",'表2.排放源鑑別'!K16,"")</f>
        <v/>
      </c>
      <c r="G16" s="160"/>
      <c r="H16" s="148"/>
      <c r="I16" s="148"/>
      <c r="J16" s="148"/>
      <c r="K16" s="240"/>
      <c r="L16" s="240"/>
      <c r="M16" s="339"/>
      <c r="N16" s="160">
        <f t="shared" ref="N16:N91" si="5">IF(L16="",G16*K16*M16,G16*K16*L16*M16)</f>
        <v>0</v>
      </c>
      <c r="O16" s="148"/>
      <c r="P16" s="340"/>
      <c r="Q16" s="148"/>
      <c r="R16" s="145">
        <f>'表2.排放源鑑別'!S16</f>
        <v>0</v>
      </c>
      <c r="S16" s="341"/>
    </row>
    <row r="17" spans="1:19" s="149" customFormat="1" ht="53.25" customHeight="1">
      <c r="A17" s="146" t="str">
        <f>IF('表2.排放源鑑別'!A17&lt;&gt;"",'表2.排放源鑑別'!A17,"")</f>
        <v/>
      </c>
      <c r="B17" s="146" t="str">
        <f>IF('表2.排放源鑑別'!B17&lt;&gt;"",'表2.排放源鑑別'!B17,"")</f>
        <v/>
      </c>
      <c r="C17" s="146" t="str">
        <f>IF('表2.排放源鑑別'!C17&lt;&gt;"",'表2.排放源鑑別'!C17,"")</f>
        <v/>
      </c>
      <c r="D17" s="239" t="str">
        <f>IF('表2.排放源鑑別'!D17&lt;&gt;"",'表2.排放源鑑別'!D17,"")</f>
        <v/>
      </c>
      <c r="E17" s="239" t="str">
        <f>IF('表2.排放源鑑別'!E17&lt;&gt;"",'表2.排放源鑑別'!E17,"")</f>
        <v/>
      </c>
      <c r="F17" s="239" t="str">
        <f>IF('表2.排放源鑑別'!K17&lt;&gt;"",'表2.排放源鑑別'!K17,"")</f>
        <v/>
      </c>
      <c r="G17" s="160"/>
      <c r="H17" s="148"/>
      <c r="I17" s="148"/>
      <c r="J17" s="148"/>
      <c r="K17" s="240"/>
      <c r="L17" s="240"/>
      <c r="M17" s="339"/>
      <c r="N17" s="160">
        <f t="shared" si="5"/>
        <v>0</v>
      </c>
      <c r="O17" s="148"/>
      <c r="P17" s="340"/>
      <c r="Q17" s="148"/>
      <c r="R17" s="145">
        <f>'表2.排放源鑑別'!S17</f>
        <v>0</v>
      </c>
      <c r="S17" s="341"/>
    </row>
    <row r="18" spans="1:19" s="149" customFormat="1" ht="53.25" customHeight="1">
      <c r="A18" s="146" t="str">
        <f>IF('表2.排放源鑑別'!A18&lt;&gt;"",'表2.排放源鑑別'!A18,"")</f>
        <v/>
      </c>
      <c r="B18" s="146" t="str">
        <f>IF('表2.排放源鑑別'!B18&lt;&gt;"",'表2.排放源鑑別'!B18,"")</f>
        <v/>
      </c>
      <c r="C18" s="146" t="str">
        <f>IF('表2.排放源鑑別'!C18&lt;&gt;"",'表2.排放源鑑別'!C18,"")</f>
        <v/>
      </c>
      <c r="D18" s="239" t="str">
        <f>IF('表2.排放源鑑別'!D18&lt;&gt;"",'表2.排放源鑑別'!D18,"")</f>
        <v/>
      </c>
      <c r="E18" s="239" t="str">
        <f>IF('表2.排放源鑑別'!E18&lt;&gt;"",'表2.排放源鑑別'!E18,"")</f>
        <v/>
      </c>
      <c r="F18" s="239" t="str">
        <f>IF('表2.排放源鑑別'!K18&lt;&gt;"",'表2.排放源鑑別'!K18,"")</f>
        <v/>
      </c>
      <c r="G18" s="160"/>
      <c r="H18" s="148"/>
      <c r="I18" s="148"/>
      <c r="J18" s="148"/>
      <c r="K18" s="240"/>
      <c r="L18" s="240"/>
      <c r="M18" s="339"/>
      <c r="N18" s="160">
        <f t="shared" ref="N18" si="6">IF(L18="",G18*K18*M18,G18*K18*L18*M18)</f>
        <v>0</v>
      </c>
      <c r="O18" s="148"/>
      <c r="P18" s="340"/>
      <c r="Q18" s="148"/>
      <c r="R18" s="145">
        <f>'表2.排放源鑑別'!S18</f>
        <v>0</v>
      </c>
      <c r="S18" s="341"/>
    </row>
    <row r="19" spans="1:19" ht="53.25" customHeight="1">
      <c r="A19" s="146" t="str">
        <f>IF('表2.排放源鑑別'!A19&lt;&gt;"",'表2.排放源鑑別'!A19,"")</f>
        <v/>
      </c>
      <c r="B19" s="146" t="str">
        <f>IF('表2.排放源鑑別'!B19&lt;&gt;"",'表2.排放源鑑別'!B19,"")</f>
        <v/>
      </c>
      <c r="C19" s="146" t="str">
        <f>IF('表2.排放源鑑別'!C19&lt;&gt;"",'表2.排放源鑑別'!C19,"")</f>
        <v/>
      </c>
      <c r="D19" s="239" t="str">
        <f>IF('表2.排放源鑑別'!D19&lt;&gt;"",'表2.排放源鑑別'!D19,"")</f>
        <v/>
      </c>
      <c r="E19" s="239" t="str">
        <f>IF('表2.排放源鑑別'!E19&lt;&gt;"",'表2.排放源鑑別'!E19,"")</f>
        <v/>
      </c>
      <c r="F19" s="239" t="str">
        <f>IF('表2.排放源鑑別'!K19&lt;&gt;"",'表2.排放源鑑別'!K19,"")</f>
        <v/>
      </c>
      <c r="G19" s="160"/>
      <c r="H19" s="144"/>
      <c r="I19" s="144"/>
      <c r="J19" s="144"/>
      <c r="K19" s="158"/>
      <c r="L19" s="158"/>
      <c r="M19" s="159"/>
      <c r="N19" s="160">
        <f t="shared" si="5"/>
        <v>0</v>
      </c>
      <c r="O19" s="144"/>
      <c r="P19" s="161"/>
      <c r="Q19" s="144"/>
      <c r="R19" s="143">
        <f>'表2.排放源鑑別'!S19</f>
        <v>0</v>
      </c>
      <c r="S19" s="150"/>
    </row>
    <row r="20" spans="1:19" ht="53.25" customHeight="1">
      <c r="A20" s="146" t="str">
        <f>IF('表2.排放源鑑別'!A20&lt;&gt;"",'表2.排放源鑑別'!A20,"")</f>
        <v/>
      </c>
      <c r="B20" s="146" t="str">
        <f>IF('表2.排放源鑑別'!B20&lt;&gt;"",'表2.排放源鑑別'!B20,"")</f>
        <v/>
      </c>
      <c r="C20" s="146" t="str">
        <f>IF('表2.排放源鑑別'!C20&lt;&gt;"",'表2.排放源鑑別'!C20,"")</f>
        <v/>
      </c>
      <c r="D20" s="239" t="str">
        <f>IF('表2.排放源鑑別'!D20&lt;&gt;"",'表2.排放源鑑別'!D20,"")</f>
        <v/>
      </c>
      <c r="E20" s="239" t="str">
        <f>IF('表2.排放源鑑別'!E20&lt;&gt;"",'表2.排放源鑑別'!E20,"")</f>
        <v/>
      </c>
      <c r="F20" s="239" t="str">
        <f>IF('表2.排放源鑑別'!K20&lt;&gt;"",'表2.排放源鑑別'!K20,"")</f>
        <v/>
      </c>
      <c r="G20" s="160"/>
      <c r="H20" s="144"/>
      <c r="I20" s="144"/>
      <c r="J20" s="144"/>
      <c r="K20" s="158"/>
      <c r="L20" s="158"/>
      <c r="M20" s="159"/>
      <c r="N20" s="160">
        <f t="shared" si="5"/>
        <v>0</v>
      </c>
      <c r="O20" s="144"/>
      <c r="P20" s="161"/>
      <c r="Q20" s="144"/>
      <c r="R20" s="143">
        <f>'表2.排放源鑑別'!S20</f>
        <v>0</v>
      </c>
      <c r="S20" s="150"/>
    </row>
    <row r="21" spans="1:19" ht="53.25" customHeight="1">
      <c r="A21" s="146" t="str">
        <f>IF('表2.排放源鑑別'!A21&lt;&gt;"",'表2.排放源鑑別'!A21,"")</f>
        <v/>
      </c>
      <c r="B21" s="146" t="str">
        <f>IF('表2.排放源鑑別'!B21&lt;&gt;"",'表2.排放源鑑別'!B21,"")</f>
        <v/>
      </c>
      <c r="C21" s="146" t="str">
        <f>IF('表2.排放源鑑別'!C21&lt;&gt;"",'表2.排放源鑑別'!C21,"")</f>
        <v/>
      </c>
      <c r="D21" s="239" t="str">
        <f>IF('表2.排放源鑑別'!D21&lt;&gt;"",'表2.排放源鑑別'!D21,"")</f>
        <v/>
      </c>
      <c r="E21" s="239" t="str">
        <f>IF('表2.排放源鑑別'!E21&lt;&gt;"",'表2.排放源鑑別'!E21,"")</f>
        <v/>
      </c>
      <c r="F21" s="239" t="str">
        <f>IF('表2.排放源鑑別'!K21&lt;&gt;"",'表2.排放源鑑別'!K21,"")</f>
        <v/>
      </c>
      <c r="G21" s="160"/>
      <c r="H21" s="144"/>
      <c r="I21" s="144"/>
      <c r="J21" s="144"/>
      <c r="K21" s="158"/>
      <c r="L21" s="158"/>
      <c r="M21" s="159"/>
      <c r="N21" s="160">
        <f t="shared" si="5"/>
        <v>0</v>
      </c>
      <c r="O21" s="144"/>
      <c r="P21" s="161"/>
      <c r="Q21" s="144"/>
      <c r="R21" s="143">
        <f>'表2.排放源鑑別'!S21</f>
        <v>0</v>
      </c>
      <c r="S21" s="150"/>
    </row>
    <row r="22" spans="1:19" ht="53.25" customHeight="1">
      <c r="A22" s="146" t="str">
        <f>IF('表2.排放源鑑別'!A22&lt;&gt;"",'表2.排放源鑑別'!A22,"")</f>
        <v/>
      </c>
      <c r="B22" s="146" t="str">
        <f>IF('表2.排放源鑑別'!B22&lt;&gt;"",'表2.排放源鑑別'!B22,"")</f>
        <v/>
      </c>
      <c r="C22" s="146" t="str">
        <f>IF('表2.排放源鑑別'!C22&lt;&gt;"",'表2.排放源鑑別'!C22,"")</f>
        <v/>
      </c>
      <c r="D22" s="239" t="str">
        <f>IF('表2.排放源鑑別'!D22&lt;&gt;"",'表2.排放源鑑別'!D22,"")</f>
        <v/>
      </c>
      <c r="E22" s="239" t="str">
        <f>IF('表2.排放源鑑別'!E22&lt;&gt;"",'表2.排放源鑑別'!E22,"")</f>
        <v/>
      </c>
      <c r="F22" s="239" t="str">
        <f>IF('表2.排放源鑑別'!K22&lt;&gt;"",'表2.排放源鑑別'!K22,"")</f>
        <v/>
      </c>
      <c r="G22" s="160"/>
      <c r="H22" s="144"/>
      <c r="I22" s="144"/>
      <c r="J22" s="144"/>
      <c r="K22" s="158"/>
      <c r="L22" s="158"/>
      <c r="M22" s="159"/>
      <c r="N22" s="160">
        <f t="shared" si="5"/>
        <v>0</v>
      </c>
      <c r="O22" s="144"/>
      <c r="P22" s="161"/>
      <c r="Q22" s="144"/>
      <c r="R22" s="143">
        <f>'表2.排放源鑑別'!S22</f>
        <v>0</v>
      </c>
      <c r="S22" s="150"/>
    </row>
    <row r="23" spans="1:19" ht="53.25" customHeight="1">
      <c r="A23" s="146" t="str">
        <f>IF('表2.排放源鑑別'!A23&lt;&gt;"",'表2.排放源鑑別'!A23,"")</f>
        <v/>
      </c>
      <c r="B23" s="146" t="str">
        <f>IF('表2.排放源鑑別'!B23&lt;&gt;"",'表2.排放源鑑別'!B23,"")</f>
        <v/>
      </c>
      <c r="C23" s="146" t="str">
        <f>IF('表2.排放源鑑別'!C23&lt;&gt;"",'表2.排放源鑑別'!C23,"")</f>
        <v/>
      </c>
      <c r="D23" s="239" t="str">
        <f>IF('表2.排放源鑑別'!D23&lt;&gt;"",'表2.排放源鑑別'!D23,"")</f>
        <v/>
      </c>
      <c r="E23" s="239" t="str">
        <f>IF('表2.排放源鑑別'!E23&lt;&gt;"",'表2.排放源鑑別'!E23,"")</f>
        <v/>
      </c>
      <c r="F23" s="239" t="str">
        <f>IF('表2.排放源鑑別'!K23&lt;&gt;"",'表2.排放源鑑別'!K23,"")</f>
        <v/>
      </c>
      <c r="G23" s="160"/>
      <c r="H23" s="144"/>
      <c r="I23" s="144"/>
      <c r="J23" s="144"/>
      <c r="K23" s="158"/>
      <c r="L23" s="158"/>
      <c r="M23" s="159"/>
      <c r="N23" s="160">
        <f t="shared" si="5"/>
        <v>0</v>
      </c>
      <c r="O23" s="144"/>
      <c r="P23" s="161"/>
      <c r="Q23" s="144"/>
      <c r="R23" s="143">
        <f>'表2.排放源鑑別'!S23</f>
        <v>0</v>
      </c>
      <c r="S23" s="150"/>
    </row>
    <row r="24" spans="1:19" ht="53.25" customHeight="1">
      <c r="A24" s="146" t="str">
        <f>IF('表2.排放源鑑別'!A24&lt;&gt;"",'表2.排放源鑑別'!A24,"")</f>
        <v/>
      </c>
      <c r="B24" s="146" t="str">
        <f>IF('表2.排放源鑑別'!B24&lt;&gt;"",'表2.排放源鑑別'!B24,"")</f>
        <v/>
      </c>
      <c r="C24" s="146" t="str">
        <f>IF('表2.排放源鑑別'!C24&lt;&gt;"",'表2.排放源鑑別'!C24,"")</f>
        <v/>
      </c>
      <c r="D24" s="239" t="str">
        <f>IF('表2.排放源鑑別'!D24&lt;&gt;"",'表2.排放源鑑別'!D24,"")</f>
        <v/>
      </c>
      <c r="E24" s="239" t="str">
        <f>IF('表2.排放源鑑別'!E24&lt;&gt;"",'表2.排放源鑑別'!E24,"")</f>
        <v/>
      </c>
      <c r="F24" s="239" t="str">
        <f>IF('表2.排放源鑑別'!K24&lt;&gt;"",'表2.排放源鑑別'!K24,"")</f>
        <v/>
      </c>
      <c r="G24" s="160"/>
      <c r="H24" s="144"/>
      <c r="I24" s="144"/>
      <c r="J24" s="144"/>
      <c r="K24" s="158"/>
      <c r="L24" s="158"/>
      <c r="M24" s="159"/>
      <c r="N24" s="160">
        <f t="shared" si="5"/>
        <v>0</v>
      </c>
      <c r="O24" s="144"/>
      <c r="P24" s="161"/>
      <c r="Q24" s="144"/>
      <c r="R24" s="143">
        <f>'表2.排放源鑑別'!S24</f>
        <v>0</v>
      </c>
      <c r="S24" s="150"/>
    </row>
    <row r="25" spans="1:19" ht="53.25" customHeight="1">
      <c r="A25" s="146" t="str">
        <f>IF('表2.排放源鑑別'!A25&lt;&gt;"",'表2.排放源鑑別'!A25,"")</f>
        <v/>
      </c>
      <c r="B25" s="146" t="str">
        <f>IF('表2.排放源鑑別'!B25&lt;&gt;"",'表2.排放源鑑別'!B25,"")</f>
        <v/>
      </c>
      <c r="C25" s="146" t="str">
        <f>IF('表2.排放源鑑別'!C25&lt;&gt;"",'表2.排放源鑑別'!C25,"")</f>
        <v/>
      </c>
      <c r="D25" s="239" t="str">
        <f>IF('表2.排放源鑑別'!D25&lt;&gt;"",'表2.排放源鑑別'!D25,"")</f>
        <v/>
      </c>
      <c r="E25" s="239" t="str">
        <f>IF('表2.排放源鑑別'!E25&lt;&gt;"",'表2.排放源鑑別'!E25,"")</f>
        <v/>
      </c>
      <c r="F25" s="239" t="str">
        <f>IF('表2.排放源鑑別'!K25&lt;&gt;"",'表2.排放源鑑別'!K25,"")</f>
        <v/>
      </c>
      <c r="G25" s="160"/>
      <c r="H25" s="144"/>
      <c r="I25" s="144"/>
      <c r="J25" s="144"/>
      <c r="K25" s="158"/>
      <c r="L25" s="158"/>
      <c r="M25" s="159"/>
      <c r="N25" s="160">
        <f t="shared" si="5"/>
        <v>0</v>
      </c>
      <c r="O25" s="144"/>
      <c r="P25" s="161"/>
      <c r="Q25" s="144"/>
      <c r="R25" s="143">
        <f>'表2.排放源鑑別'!S25</f>
        <v>0</v>
      </c>
      <c r="S25" s="150"/>
    </row>
    <row r="26" spans="1:19" ht="15.5">
      <c r="A26" s="146" t="str">
        <f>IF('表2.排放源鑑別'!A26&lt;&gt;"",'表2.排放源鑑別'!A26,"")</f>
        <v/>
      </c>
      <c r="B26" s="146" t="str">
        <f>IF('表2.排放源鑑別'!B26&lt;&gt;"",'表2.排放源鑑別'!B26,"")</f>
        <v/>
      </c>
      <c r="C26" s="146" t="str">
        <f>IF('表2.排放源鑑別'!C26&lt;&gt;"",'表2.排放源鑑別'!C26,"")</f>
        <v/>
      </c>
      <c r="D26" s="239" t="str">
        <f>IF('表2.排放源鑑別'!D26&lt;&gt;"",'表2.排放源鑑別'!D26,"")</f>
        <v/>
      </c>
      <c r="E26" s="239" t="str">
        <f>IF('表2.排放源鑑別'!E26&lt;&gt;"",'表2.排放源鑑別'!E26,"")</f>
        <v/>
      </c>
      <c r="F26" s="239" t="str">
        <f>IF('表2.排放源鑑別'!K26&lt;&gt;"",'表2.排放源鑑別'!K26,"")</f>
        <v/>
      </c>
      <c r="G26" s="160"/>
      <c r="H26" s="144"/>
      <c r="I26" s="144"/>
      <c r="J26" s="144"/>
      <c r="K26" s="158"/>
      <c r="L26" s="158"/>
      <c r="M26" s="159"/>
      <c r="N26" s="160">
        <f t="shared" si="5"/>
        <v>0</v>
      </c>
      <c r="O26" s="144"/>
      <c r="P26" s="161"/>
      <c r="Q26" s="144"/>
      <c r="R26" s="143">
        <f>'表2.排放源鑑別'!S26</f>
        <v>0</v>
      </c>
      <c r="S26" s="150"/>
    </row>
    <row r="27" spans="1:19" ht="53.25" customHeight="1">
      <c r="A27" s="146" t="str">
        <f>IF('表2.排放源鑑別'!A27&lt;&gt;"",'表2.排放源鑑別'!A27,"")</f>
        <v/>
      </c>
      <c r="B27" s="146" t="str">
        <f>IF('表2.排放源鑑別'!B27&lt;&gt;"",'表2.排放源鑑別'!B27,"")</f>
        <v/>
      </c>
      <c r="C27" s="146" t="str">
        <f>IF('表2.排放源鑑別'!C27&lt;&gt;"",'表2.排放源鑑別'!C27,"")</f>
        <v/>
      </c>
      <c r="D27" s="239" t="str">
        <f>IF('表2.排放源鑑別'!D27&lt;&gt;"",'表2.排放源鑑別'!D27,"")</f>
        <v/>
      </c>
      <c r="E27" s="239" t="str">
        <f>IF('表2.排放源鑑別'!E27&lt;&gt;"",'表2.排放源鑑別'!E27,"")</f>
        <v/>
      </c>
      <c r="F27" s="239" t="str">
        <f>IF('表2.排放源鑑別'!K27&lt;&gt;"",'表2.排放源鑑別'!K27,"")</f>
        <v/>
      </c>
      <c r="G27" s="160"/>
      <c r="H27" s="144"/>
      <c r="I27" s="144"/>
      <c r="J27" s="144"/>
      <c r="K27" s="158"/>
      <c r="L27" s="158"/>
      <c r="M27" s="159"/>
      <c r="N27" s="160">
        <f t="shared" si="5"/>
        <v>0</v>
      </c>
      <c r="O27" s="144"/>
      <c r="P27" s="161"/>
      <c r="Q27" s="144"/>
      <c r="R27" s="143"/>
      <c r="S27" s="150"/>
    </row>
    <row r="28" spans="1:19" ht="53.25" customHeight="1">
      <c r="A28" s="146" t="str">
        <f>IF('表2.排放源鑑別'!A28&lt;&gt;"",'表2.排放源鑑別'!A28,"")</f>
        <v/>
      </c>
      <c r="B28" s="146" t="str">
        <f>IF('表2.排放源鑑別'!B28&lt;&gt;"",'表2.排放源鑑別'!B28,"")</f>
        <v/>
      </c>
      <c r="C28" s="146" t="str">
        <f>IF('表2.排放源鑑別'!C28&lt;&gt;"",'表2.排放源鑑別'!C28,"")</f>
        <v/>
      </c>
      <c r="D28" s="239" t="str">
        <f>IF('表2.排放源鑑別'!D28&lt;&gt;"",'表2.排放源鑑別'!D28,"")</f>
        <v/>
      </c>
      <c r="E28" s="239" t="str">
        <f>IF('表2.排放源鑑別'!E28&lt;&gt;"",'表2.排放源鑑別'!E28,"")</f>
        <v/>
      </c>
      <c r="F28" s="239" t="str">
        <f>IF('表2.排放源鑑別'!K28&lt;&gt;"",'表2.排放源鑑別'!K28,"")</f>
        <v/>
      </c>
      <c r="G28" s="160"/>
      <c r="H28" s="144"/>
      <c r="I28" s="144"/>
      <c r="J28" s="144"/>
      <c r="K28" s="158"/>
      <c r="L28" s="158"/>
      <c r="M28" s="159"/>
      <c r="N28" s="160">
        <f t="shared" si="5"/>
        <v>0</v>
      </c>
      <c r="O28" s="144"/>
      <c r="P28" s="161"/>
      <c r="Q28" s="144"/>
      <c r="R28" s="143">
        <f>'表2.排放源鑑別'!S28</f>
        <v>0</v>
      </c>
      <c r="S28" s="150"/>
    </row>
    <row r="29" spans="1:19" ht="53.25" customHeight="1">
      <c r="A29" s="146" t="str">
        <f>IF('表2.排放源鑑別'!A29&lt;&gt;"",'表2.排放源鑑別'!A29,"")</f>
        <v/>
      </c>
      <c r="B29" s="146" t="str">
        <f>IF('表2.排放源鑑別'!B29&lt;&gt;"",'表2.排放源鑑別'!B29,"")</f>
        <v/>
      </c>
      <c r="C29" s="146" t="str">
        <f>IF('表2.排放源鑑別'!C29&lt;&gt;"",'表2.排放源鑑別'!C29,"")</f>
        <v/>
      </c>
      <c r="D29" s="239" t="str">
        <f>IF('表2.排放源鑑別'!D29&lt;&gt;"",'表2.排放源鑑別'!D29,"")</f>
        <v/>
      </c>
      <c r="E29" s="239" t="str">
        <f>IF('表2.排放源鑑別'!E29&lt;&gt;"",'表2.排放源鑑別'!E29,"")</f>
        <v/>
      </c>
      <c r="F29" s="239" t="str">
        <f>IF('表2.排放源鑑別'!K29&lt;&gt;"",'表2.排放源鑑別'!K29,"")</f>
        <v/>
      </c>
      <c r="G29" s="160"/>
      <c r="H29" s="144"/>
      <c r="I29" s="144"/>
      <c r="J29" s="144"/>
      <c r="K29" s="158"/>
      <c r="L29" s="158"/>
      <c r="M29" s="159"/>
      <c r="N29" s="160">
        <f t="shared" si="5"/>
        <v>0</v>
      </c>
      <c r="O29" s="144"/>
      <c r="P29" s="161"/>
      <c r="Q29" s="144"/>
      <c r="R29" s="143">
        <f>'表2.排放源鑑別'!S29</f>
        <v>0</v>
      </c>
      <c r="S29" s="150"/>
    </row>
    <row r="30" spans="1:19" ht="53.25" customHeight="1">
      <c r="A30" s="146" t="str">
        <f>IF('表2.排放源鑑別'!A30&lt;&gt;"",'表2.排放源鑑別'!A30,"")</f>
        <v/>
      </c>
      <c r="B30" s="146" t="str">
        <f>IF('表2.排放源鑑別'!B30&lt;&gt;"",'表2.排放源鑑別'!B30,"")</f>
        <v/>
      </c>
      <c r="C30" s="146" t="str">
        <f>IF('表2.排放源鑑別'!C30&lt;&gt;"",'表2.排放源鑑別'!C30,"")</f>
        <v/>
      </c>
      <c r="D30" s="239" t="str">
        <f>IF('表2.排放源鑑別'!D30&lt;&gt;"",'表2.排放源鑑別'!D30,"")</f>
        <v/>
      </c>
      <c r="E30" s="239" t="str">
        <f>IF('表2.排放源鑑別'!E30&lt;&gt;"",'表2.排放源鑑別'!E30,"")</f>
        <v/>
      </c>
      <c r="F30" s="239" t="str">
        <f>IF('表2.排放源鑑別'!K30&lt;&gt;"",'表2.排放源鑑別'!K30,"")</f>
        <v/>
      </c>
      <c r="G30" s="160"/>
      <c r="H30" s="144"/>
      <c r="I30" s="144"/>
      <c r="J30" s="144"/>
      <c r="K30" s="158"/>
      <c r="L30" s="158"/>
      <c r="M30" s="159"/>
      <c r="N30" s="160">
        <f t="shared" si="5"/>
        <v>0</v>
      </c>
      <c r="O30" s="144"/>
      <c r="P30" s="161"/>
      <c r="Q30" s="144"/>
      <c r="R30" s="143">
        <f>'表2.排放源鑑別'!S30</f>
        <v>0</v>
      </c>
      <c r="S30" s="150"/>
    </row>
    <row r="31" spans="1:19" ht="53.25" customHeight="1">
      <c r="A31" s="146" t="str">
        <f>IF('表2.排放源鑑別'!A31&lt;&gt;"",'表2.排放源鑑別'!A31,"")</f>
        <v/>
      </c>
      <c r="B31" s="146" t="str">
        <f>IF('表2.排放源鑑別'!B31&lt;&gt;"",'表2.排放源鑑別'!B31,"")</f>
        <v/>
      </c>
      <c r="C31" s="146" t="str">
        <f>IF('表2.排放源鑑別'!C31&lt;&gt;"",'表2.排放源鑑別'!C31,"")</f>
        <v/>
      </c>
      <c r="D31" s="239" t="str">
        <f>IF('表2.排放源鑑別'!D31&lt;&gt;"",'表2.排放源鑑別'!D31,"")</f>
        <v/>
      </c>
      <c r="E31" s="239" t="str">
        <f>IF('表2.排放源鑑別'!E31&lt;&gt;"",'表2.排放源鑑別'!E31,"")</f>
        <v/>
      </c>
      <c r="F31" s="239" t="str">
        <f>IF('表2.排放源鑑別'!K31&lt;&gt;"",'表2.排放源鑑別'!K31,"")</f>
        <v/>
      </c>
      <c r="G31" s="160"/>
      <c r="H31" s="144"/>
      <c r="I31" s="144"/>
      <c r="J31" s="144"/>
      <c r="K31" s="158"/>
      <c r="L31" s="158"/>
      <c r="M31" s="159"/>
      <c r="N31" s="160">
        <f t="shared" si="5"/>
        <v>0</v>
      </c>
      <c r="O31" s="144"/>
      <c r="P31" s="161"/>
      <c r="Q31" s="144"/>
      <c r="R31" s="143">
        <f>'表2.排放源鑑別'!S31</f>
        <v>0</v>
      </c>
      <c r="S31" s="150"/>
    </row>
    <row r="32" spans="1:19" ht="53.25" customHeight="1">
      <c r="A32" s="146" t="str">
        <f>IF('表2.排放源鑑別'!A32&lt;&gt;"",'表2.排放源鑑別'!A32,"")</f>
        <v/>
      </c>
      <c r="B32" s="146" t="str">
        <f>IF('表2.排放源鑑別'!B32&lt;&gt;"",'表2.排放源鑑別'!B32,"")</f>
        <v/>
      </c>
      <c r="C32" s="146" t="str">
        <f>IF('表2.排放源鑑別'!C32&lt;&gt;"",'表2.排放源鑑別'!C32,"")</f>
        <v/>
      </c>
      <c r="D32" s="239" t="str">
        <f>IF('表2.排放源鑑別'!D32&lt;&gt;"",'表2.排放源鑑別'!D32,"")</f>
        <v/>
      </c>
      <c r="E32" s="239" t="str">
        <f>IF('表2.排放源鑑別'!E32&lt;&gt;"",'表2.排放源鑑別'!E32,"")</f>
        <v/>
      </c>
      <c r="F32" s="239" t="str">
        <f>IF('表2.排放源鑑別'!K32&lt;&gt;"",'表2.排放源鑑別'!K32,"")</f>
        <v/>
      </c>
      <c r="G32" s="160"/>
      <c r="H32" s="144"/>
      <c r="I32" s="144"/>
      <c r="J32" s="144"/>
      <c r="K32" s="158"/>
      <c r="L32" s="158"/>
      <c r="M32" s="159"/>
      <c r="N32" s="160">
        <f t="shared" si="5"/>
        <v>0</v>
      </c>
      <c r="O32" s="144"/>
      <c r="P32" s="161"/>
      <c r="Q32" s="144"/>
      <c r="R32" s="143">
        <f>'表2.排放源鑑別'!S32</f>
        <v>0</v>
      </c>
      <c r="S32" s="150"/>
    </row>
    <row r="33" spans="1:19" ht="53.25" customHeight="1">
      <c r="A33" s="146" t="str">
        <f>IF('表2.排放源鑑別'!A33&lt;&gt;"",'表2.排放源鑑別'!A33,"")</f>
        <v/>
      </c>
      <c r="B33" s="146" t="str">
        <f>IF('表2.排放源鑑別'!B33&lt;&gt;"",'表2.排放源鑑別'!B33,"")</f>
        <v/>
      </c>
      <c r="C33" s="146" t="str">
        <f>IF('表2.排放源鑑別'!C33&lt;&gt;"",'表2.排放源鑑別'!C33,"")</f>
        <v/>
      </c>
      <c r="D33" s="239" t="str">
        <f>IF('表2.排放源鑑別'!D33&lt;&gt;"",'表2.排放源鑑別'!D33,"")</f>
        <v/>
      </c>
      <c r="E33" s="239" t="str">
        <f>IF('表2.排放源鑑別'!E33&lt;&gt;"",'表2.排放源鑑別'!E33,"")</f>
        <v/>
      </c>
      <c r="F33" s="239" t="str">
        <f>IF('表2.排放源鑑別'!K33&lt;&gt;"",'表2.排放源鑑別'!K33,"")</f>
        <v/>
      </c>
      <c r="G33" s="160"/>
      <c r="H33" s="144"/>
      <c r="I33" s="144"/>
      <c r="J33" s="144"/>
      <c r="K33" s="158"/>
      <c r="L33" s="158"/>
      <c r="M33" s="159"/>
      <c r="N33" s="160">
        <f t="shared" si="5"/>
        <v>0</v>
      </c>
      <c r="O33" s="144"/>
      <c r="P33" s="161"/>
      <c r="Q33" s="144"/>
      <c r="R33" s="143">
        <f>'表2.排放源鑑別'!S33</f>
        <v>0</v>
      </c>
      <c r="S33" s="150"/>
    </row>
    <row r="34" spans="1:19" ht="53.25" customHeight="1">
      <c r="A34" s="146" t="str">
        <f>IF('表2.排放源鑑別'!A34&lt;&gt;"",'表2.排放源鑑別'!A34,"")</f>
        <v/>
      </c>
      <c r="B34" s="146" t="str">
        <f>IF('表2.排放源鑑別'!B34&lt;&gt;"",'表2.排放源鑑別'!B34,"")</f>
        <v/>
      </c>
      <c r="C34" s="146" t="str">
        <f>IF('表2.排放源鑑別'!C34&lt;&gt;"",'表2.排放源鑑別'!C34,"")</f>
        <v/>
      </c>
      <c r="D34" s="239" t="str">
        <f>IF('表2.排放源鑑別'!D34&lt;&gt;"",'表2.排放源鑑別'!D34,"")</f>
        <v/>
      </c>
      <c r="E34" s="239" t="str">
        <f>IF('表2.排放源鑑別'!E34&lt;&gt;"",'表2.排放源鑑別'!E34,"")</f>
        <v/>
      </c>
      <c r="F34" s="239" t="str">
        <f>IF('表2.排放源鑑別'!K34&lt;&gt;"",'表2.排放源鑑別'!K34,"")</f>
        <v/>
      </c>
      <c r="G34" s="160"/>
      <c r="H34" s="144"/>
      <c r="I34" s="144"/>
      <c r="J34" s="144"/>
      <c r="K34" s="158"/>
      <c r="L34" s="158"/>
      <c r="M34" s="159"/>
      <c r="N34" s="160">
        <f t="shared" si="5"/>
        <v>0</v>
      </c>
      <c r="O34" s="144"/>
      <c r="P34" s="161"/>
      <c r="Q34" s="144"/>
      <c r="R34" s="143">
        <f>'表2.排放源鑑別'!S34</f>
        <v>0</v>
      </c>
      <c r="S34" s="150"/>
    </row>
    <row r="35" spans="1:19" ht="53.25" customHeight="1">
      <c r="A35" s="146" t="str">
        <f>IF('表2.排放源鑑別'!A35&lt;&gt;"",'表2.排放源鑑別'!A35,"")</f>
        <v/>
      </c>
      <c r="B35" s="146" t="str">
        <f>IF('表2.排放源鑑別'!B35&lt;&gt;"",'表2.排放源鑑別'!B35,"")</f>
        <v/>
      </c>
      <c r="C35" s="146" t="str">
        <f>IF('表2.排放源鑑別'!C35&lt;&gt;"",'表2.排放源鑑別'!C35,"")</f>
        <v/>
      </c>
      <c r="D35" s="239" t="str">
        <f>IF('表2.排放源鑑別'!D35&lt;&gt;"",'表2.排放源鑑別'!D35,"")</f>
        <v/>
      </c>
      <c r="E35" s="239" t="str">
        <f>IF('表2.排放源鑑別'!E35&lt;&gt;"",'表2.排放源鑑別'!E35,"")</f>
        <v/>
      </c>
      <c r="F35" s="239" t="str">
        <f>IF('表2.排放源鑑別'!K35&lt;&gt;"",'表2.排放源鑑別'!K35,"")</f>
        <v/>
      </c>
      <c r="G35" s="160"/>
      <c r="H35" s="144"/>
      <c r="I35" s="144"/>
      <c r="J35" s="144"/>
      <c r="K35" s="158"/>
      <c r="L35" s="158"/>
      <c r="M35" s="159"/>
      <c r="N35" s="160">
        <f t="shared" si="5"/>
        <v>0</v>
      </c>
      <c r="O35" s="144"/>
      <c r="P35" s="161"/>
      <c r="Q35" s="144"/>
      <c r="R35" s="143">
        <f>'表2.排放源鑑別'!S35</f>
        <v>0</v>
      </c>
      <c r="S35" s="150"/>
    </row>
    <row r="36" spans="1:19" ht="53.25" customHeight="1">
      <c r="A36" s="146" t="str">
        <f>IF('表2.排放源鑑別'!A36&lt;&gt;"",'表2.排放源鑑別'!A36,"")</f>
        <v/>
      </c>
      <c r="B36" s="146" t="str">
        <f>IF('表2.排放源鑑別'!B36&lt;&gt;"",'表2.排放源鑑別'!B36,"")</f>
        <v/>
      </c>
      <c r="C36" s="146" t="str">
        <f>IF('表2.排放源鑑別'!C36&lt;&gt;"",'表2.排放源鑑別'!C36,"")</f>
        <v/>
      </c>
      <c r="D36" s="239" t="str">
        <f>IF('表2.排放源鑑別'!D36&lt;&gt;"",'表2.排放源鑑別'!D36,"")</f>
        <v/>
      </c>
      <c r="E36" s="239" t="str">
        <f>IF('表2.排放源鑑別'!E36&lt;&gt;"",'表2.排放源鑑別'!E36,"")</f>
        <v/>
      </c>
      <c r="F36" s="239" t="str">
        <f>IF('表2.排放源鑑別'!K36&lt;&gt;"",'表2.排放源鑑別'!K36,"")</f>
        <v/>
      </c>
      <c r="G36" s="160"/>
      <c r="H36" s="144"/>
      <c r="I36" s="144"/>
      <c r="J36" s="144"/>
      <c r="K36" s="158"/>
      <c r="L36" s="158"/>
      <c r="M36" s="159"/>
      <c r="N36" s="160">
        <f t="shared" si="5"/>
        <v>0</v>
      </c>
      <c r="O36" s="144"/>
      <c r="P36" s="161"/>
      <c r="Q36" s="144"/>
      <c r="R36" s="143">
        <f>'表2.排放源鑑別'!S36</f>
        <v>0</v>
      </c>
      <c r="S36" s="150"/>
    </row>
    <row r="37" spans="1:19" ht="53.25" customHeight="1">
      <c r="A37" s="146" t="str">
        <f>IF('表2.排放源鑑別'!A37&lt;&gt;"",'表2.排放源鑑別'!A37,"")</f>
        <v/>
      </c>
      <c r="B37" s="146" t="str">
        <f>IF('表2.排放源鑑別'!B37&lt;&gt;"",'表2.排放源鑑別'!B37,"")</f>
        <v/>
      </c>
      <c r="C37" s="146" t="str">
        <f>IF('表2.排放源鑑別'!C37&lt;&gt;"",'表2.排放源鑑別'!C37,"")</f>
        <v/>
      </c>
      <c r="D37" s="239" t="str">
        <f>IF('表2.排放源鑑別'!D37&lt;&gt;"",'表2.排放源鑑別'!D37,"")</f>
        <v/>
      </c>
      <c r="E37" s="239" t="str">
        <f>IF('表2.排放源鑑別'!E37&lt;&gt;"",'表2.排放源鑑別'!E37,"")</f>
        <v/>
      </c>
      <c r="F37" s="239" t="str">
        <f>IF('表2.排放源鑑別'!K37&lt;&gt;"",'表2.排放源鑑別'!K37,"")</f>
        <v/>
      </c>
      <c r="G37" s="160"/>
      <c r="H37" s="144"/>
      <c r="I37" s="144"/>
      <c r="J37" s="144"/>
      <c r="K37" s="158"/>
      <c r="L37" s="158"/>
      <c r="M37" s="159"/>
      <c r="N37" s="160">
        <f t="shared" si="5"/>
        <v>0</v>
      </c>
      <c r="O37" s="144"/>
      <c r="P37" s="161"/>
      <c r="Q37" s="144"/>
      <c r="R37" s="143">
        <f>'表2.排放源鑑別'!S37</f>
        <v>0</v>
      </c>
      <c r="S37" s="150"/>
    </row>
    <row r="38" spans="1:19" ht="53.25" customHeight="1">
      <c r="A38" s="146" t="str">
        <f>IF('表2.排放源鑑別'!A38&lt;&gt;"",'表2.排放源鑑別'!A38,"")</f>
        <v/>
      </c>
      <c r="B38" s="146" t="str">
        <f>IF('表2.排放源鑑別'!B38&lt;&gt;"",'表2.排放源鑑別'!B38,"")</f>
        <v/>
      </c>
      <c r="C38" s="146" t="str">
        <f>IF('表2.排放源鑑別'!C38&lt;&gt;"",'表2.排放源鑑別'!C38,"")</f>
        <v/>
      </c>
      <c r="D38" s="239" t="str">
        <f>IF('表2.排放源鑑別'!D38&lt;&gt;"",'表2.排放源鑑別'!D38,"")</f>
        <v/>
      </c>
      <c r="E38" s="239" t="str">
        <f>IF('表2.排放源鑑別'!E38&lt;&gt;"",'表2.排放源鑑別'!E38,"")</f>
        <v/>
      </c>
      <c r="F38" s="239" t="str">
        <f>IF('表2.排放源鑑別'!K38&lt;&gt;"",'表2.排放源鑑別'!K38,"")</f>
        <v/>
      </c>
      <c r="G38" s="160"/>
      <c r="H38" s="144"/>
      <c r="I38" s="144"/>
      <c r="J38" s="144"/>
      <c r="K38" s="158"/>
      <c r="L38" s="158"/>
      <c r="M38" s="159"/>
      <c r="N38" s="160">
        <f t="shared" si="5"/>
        <v>0</v>
      </c>
      <c r="O38" s="144"/>
      <c r="P38" s="161"/>
      <c r="Q38" s="144"/>
      <c r="R38" s="143">
        <f>'表2.排放源鑑別'!S38</f>
        <v>0</v>
      </c>
      <c r="S38" s="150"/>
    </row>
    <row r="39" spans="1:19" ht="53.25" customHeight="1">
      <c r="A39" s="146" t="str">
        <f>IF('表2.排放源鑑別'!A39&lt;&gt;"",'表2.排放源鑑別'!A39,"")</f>
        <v/>
      </c>
      <c r="B39" s="146" t="str">
        <f>IF('表2.排放源鑑別'!B39&lt;&gt;"",'表2.排放源鑑別'!B39,"")</f>
        <v/>
      </c>
      <c r="C39" s="146" t="str">
        <f>IF('表2.排放源鑑別'!C39&lt;&gt;"",'表2.排放源鑑別'!C39,"")</f>
        <v/>
      </c>
      <c r="D39" s="239" t="str">
        <f>IF('表2.排放源鑑別'!D39&lt;&gt;"",'表2.排放源鑑別'!D39,"")</f>
        <v/>
      </c>
      <c r="E39" s="239" t="str">
        <f>IF('表2.排放源鑑別'!E39&lt;&gt;"",'表2.排放源鑑別'!E39,"")</f>
        <v/>
      </c>
      <c r="F39" s="239" t="str">
        <f>IF('表2.排放源鑑別'!K39&lt;&gt;"",'表2.排放源鑑別'!K39,"")</f>
        <v/>
      </c>
      <c r="G39" s="160"/>
      <c r="H39" s="144"/>
      <c r="I39" s="144"/>
      <c r="J39" s="144"/>
      <c r="K39" s="158"/>
      <c r="L39" s="158"/>
      <c r="M39" s="159"/>
      <c r="N39" s="160">
        <f t="shared" si="5"/>
        <v>0</v>
      </c>
      <c r="O39" s="144"/>
      <c r="P39" s="161"/>
      <c r="Q39" s="144"/>
      <c r="R39" s="143">
        <f>'表2.排放源鑑別'!S39</f>
        <v>0</v>
      </c>
      <c r="S39" s="150"/>
    </row>
    <row r="40" spans="1:19" ht="53.25" customHeight="1">
      <c r="A40" s="146" t="str">
        <f>IF('表2.排放源鑑別'!A40&lt;&gt;"",'表2.排放源鑑別'!A40,"")</f>
        <v/>
      </c>
      <c r="B40" s="146" t="str">
        <f>IF('表2.排放源鑑別'!B40&lt;&gt;"",'表2.排放源鑑別'!B40,"")</f>
        <v/>
      </c>
      <c r="C40" s="146" t="str">
        <f>IF('表2.排放源鑑別'!C40&lt;&gt;"",'表2.排放源鑑別'!C40,"")</f>
        <v/>
      </c>
      <c r="D40" s="239" t="str">
        <f>IF('表2.排放源鑑別'!D40&lt;&gt;"",'表2.排放源鑑別'!D40,"")</f>
        <v/>
      </c>
      <c r="E40" s="239" t="str">
        <f>IF('表2.排放源鑑別'!E40&lt;&gt;"",'表2.排放源鑑別'!E40,"")</f>
        <v/>
      </c>
      <c r="F40" s="239" t="str">
        <f>IF('表2.排放源鑑別'!K40&lt;&gt;"",'表2.排放源鑑別'!K40,"")</f>
        <v/>
      </c>
      <c r="G40" s="160"/>
      <c r="H40" s="144"/>
      <c r="I40" s="144"/>
      <c r="J40" s="144"/>
      <c r="K40" s="158"/>
      <c r="L40" s="158"/>
      <c r="M40" s="159"/>
      <c r="N40" s="160">
        <f t="shared" si="5"/>
        <v>0</v>
      </c>
      <c r="O40" s="144"/>
      <c r="P40" s="161"/>
      <c r="Q40" s="144"/>
      <c r="R40" s="143">
        <f>'表2.排放源鑑別'!S40</f>
        <v>0</v>
      </c>
      <c r="S40" s="150"/>
    </row>
    <row r="41" spans="1:19" ht="53.25" customHeight="1">
      <c r="A41" s="146" t="str">
        <f>IF('表2.排放源鑑別'!A41&lt;&gt;"",'表2.排放源鑑別'!A41,"")</f>
        <v/>
      </c>
      <c r="B41" s="146" t="str">
        <f>IF('表2.排放源鑑別'!B41&lt;&gt;"",'表2.排放源鑑別'!B41,"")</f>
        <v/>
      </c>
      <c r="C41" s="146" t="str">
        <f>IF('表2.排放源鑑別'!C41&lt;&gt;"",'表2.排放源鑑別'!C41,"")</f>
        <v/>
      </c>
      <c r="D41" s="239" t="str">
        <f>IF('表2.排放源鑑別'!D41&lt;&gt;"",'表2.排放源鑑別'!D41,"")</f>
        <v/>
      </c>
      <c r="E41" s="239" t="str">
        <f>IF('表2.排放源鑑別'!E41&lt;&gt;"",'表2.排放源鑑別'!E41,"")</f>
        <v/>
      </c>
      <c r="F41" s="239" t="str">
        <f>IF('表2.排放源鑑別'!K41&lt;&gt;"",'表2.排放源鑑別'!K41,"")</f>
        <v/>
      </c>
      <c r="G41" s="160"/>
      <c r="H41" s="144"/>
      <c r="I41" s="144"/>
      <c r="J41" s="144"/>
      <c r="K41" s="158"/>
      <c r="L41" s="158"/>
      <c r="M41" s="159"/>
      <c r="N41" s="160">
        <f t="shared" si="5"/>
        <v>0</v>
      </c>
      <c r="O41" s="144"/>
      <c r="P41" s="161"/>
      <c r="Q41" s="144"/>
      <c r="R41" s="143">
        <f>'表2.排放源鑑別'!S41</f>
        <v>0</v>
      </c>
      <c r="S41" s="150"/>
    </row>
    <row r="42" spans="1:19" ht="53.25" customHeight="1">
      <c r="A42" s="146" t="str">
        <f>IF('表2.排放源鑑別'!A42&lt;&gt;"",'表2.排放源鑑別'!A42,"")</f>
        <v/>
      </c>
      <c r="B42" s="146" t="str">
        <f>IF('表2.排放源鑑別'!B42&lt;&gt;"",'表2.排放源鑑別'!B42,"")</f>
        <v/>
      </c>
      <c r="C42" s="146" t="str">
        <f>IF('表2.排放源鑑別'!C42&lt;&gt;"",'表2.排放源鑑別'!C42,"")</f>
        <v/>
      </c>
      <c r="D42" s="239" t="str">
        <f>IF('表2.排放源鑑別'!D42&lt;&gt;"",'表2.排放源鑑別'!D42,"")</f>
        <v/>
      </c>
      <c r="E42" s="239" t="str">
        <f>IF('表2.排放源鑑別'!E42&lt;&gt;"",'表2.排放源鑑別'!E42,"")</f>
        <v/>
      </c>
      <c r="F42" s="239" t="str">
        <f>IF('表2.排放源鑑別'!K42&lt;&gt;"",'表2.排放源鑑別'!K42,"")</f>
        <v/>
      </c>
      <c r="G42" s="160"/>
      <c r="H42" s="144"/>
      <c r="I42" s="144"/>
      <c r="J42" s="144"/>
      <c r="K42" s="158"/>
      <c r="L42" s="158"/>
      <c r="M42" s="159"/>
      <c r="N42" s="160">
        <f t="shared" si="5"/>
        <v>0</v>
      </c>
      <c r="O42" s="144"/>
      <c r="P42" s="161"/>
      <c r="Q42" s="144"/>
      <c r="R42" s="143">
        <f>'表2.排放源鑑別'!S42</f>
        <v>0</v>
      </c>
      <c r="S42" s="150"/>
    </row>
    <row r="43" spans="1:19" ht="53.25" customHeight="1">
      <c r="A43" s="146" t="str">
        <f>IF('表2.排放源鑑別'!A43&lt;&gt;"",'表2.排放源鑑別'!A43,"")</f>
        <v/>
      </c>
      <c r="B43" s="146" t="str">
        <f>IF('表2.排放源鑑別'!B43&lt;&gt;"",'表2.排放源鑑別'!B43,"")</f>
        <v/>
      </c>
      <c r="C43" s="146" t="str">
        <f>IF('表2.排放源鑑別'!C43&lt;&gt;"",'表2.排放源鑑別'!C43,"")</f>
        <v/>
      </c>
      <c r="D43" s="239" t="str">
        <f>IF('表2.排放源鑑別'!D43&lt;&gt;"",'表2.排放源鑑別'!D43,"")</f>
        <v/>
      </c>
      <c r="E43" s="239" t="str">
        <f>IF('表2.排放源鑑別'!E43&lt;&gt;"",'表2.排放源鑑別'!E43,"")</f>
        <v/>
      </c>
      <c r="F43" s="239" t="str">
        <f>IF('表2.排放源鑑別'!K43&lt;&gt;"",'表2.排放源鑑別'!K43,"")</f>
        <v/>
      </c>
      <c r="G43" s="160"/>
      <c r="H43" s="144"/>
      <c r="I43" s="144"/>
      <c r="J43" s="144"/>
      <c r="K43" s="158"/>
      <c r="L43" s="158"/>
      <c r="M43" s="159"/>
      <c r="N43" s="160">
        <f t="shared" si="5"/>
        <v>0</v>
      </c>
      <c r="O43" s="144"/>
      <c r="P43" s="161"/>
      <c r="Q43" s="144"/>
      <c r="R43" s="143">
        <f>'表2.排放源鑑別'!S43</f>
        <v>0</v>
      </c>
      <c r="S43" s="150"/>
    </row>
    <row r="44" spans="1:19" ht="53.25" customHeight="1">
      <c r="A44" s="146" t="str">
        <f>IF('表2.排放源鑑別'!A44&lt;&gt;"",'表2.排放源鑑別'!A44,"")</f>
        <v/>
      </c>
      <c r="B44" s="146" t="str">
        <f>IF('表2.排放源鑑別'!B44&lt;&gt;"",'表2.排放源鑑別'!B44,"")</f>
        <v/>
      </c>
      <c r="C44" s="146" t="str">
        <f>IF('表2.排放源鑑別'!C44&lt;&gt;"",'表2.排放源鑑別'!C44,"")</f>
        <v/>
      </c>
      <c r="D44" s="239" t="str">
        <f>IF('表2.排放源鑑別'!D44&lt;&gt;"",'表2.排放源鑑別'!D44,"")</f>
        <v/>
      </c>
      <c r="E44" s="239" t="str">
        <f>IF('表2.排放源鑑別'!E44&lt;&gt;"",'表2.排放源鑑別'!E44,"")</f>
        <v/>
      </c>
      <c r="F44" s="239" t="str">
        <f>IF('表2.排放源鑑別'!K44&lt;&gt;"",'表2.排放源鑑別'!K44,"")</f>
        <v/>
      </c>
      <c r="G44" s="160"/>
      <c r="H44" s="144"/>
      <c r="I44" s="144"/>
      <c r="J44" s="144"/>
      <c r="K44" s="158"/>
      <c r="L44" s="158"/>
      <c r="M44" s="159"/>
      <c r="N44" s="160">
        <f t="shared" si="5"/>
        <v>0</v>
      </c>
      <c r="O44" s="144"/>
      <c r="P44" s="161"/>
      <c r="Q44" s="144"/>
      <c r="R44" s="143">
        <f>'表2.排放源鑑別'!S44</f>
        <v>0</v>
      </c>
      <c r="S44" s="150"/>
    </row>
    <row r="45" spans="1:19" ht="53.25" customHeight="1">
      <c r="A45" s="146" t="str">
        <f>IF('表2.排放源鑑別'!A45&lt;&gt;"",'表2.排放源鑑別'!A45,"")</f>
        <v/>
      </c>
      <c r="B45" s="146" t="str">
        <f>IF('表2.排放源鑑別'!B45&lt;&gt;"",'表2.排放源鑑別'!B45,"")</f>
        <v/>
      </c>
      <c r="C45" s="146" t="str">
        <f>IF('表2.排放源鑑別'!C45&lt;&gt;"",'表2.排放源鑑別'!C45,"")</f>
        <v/>
      </c>
      <c r="D45" s="239" t="str">
        <f>IF('表2.排放源鑑別'!D45&lt;&gt;"",'表2.排放源鑑別'!D45,"")</f>
        <v/>
      </c>
      <c r="E45" s="239" t="str">
        <f>IF('表2.排放源鑑別'!E45&lt;&gt;"",'表2.排放源鑑別'!E45,"")</f>
        <v/>
      </c>
      <c r="F45" s="239" t="str">
        <f>IF('表2.排放源鑑別'!K45&lt;&gt;"",'表2.排放源鑑別'!K45,"")</f>
        <v/>
      </c>
      <c r="G45" s="160"/>
      <c r="H45" s="144"/>
      <c r="I45" s="144"/>
      <c r="J45" s="144"/>
      <c r="K45" s="158"/>
      <c r="L45" s="158"/>
      <c r="M45" s="159"/>
      <c r="N45" s="160">
        <f t="shared" si="5"/>
        <v>0</v>
      </c>
      <c r="O45" s="144"/>
      <c r="P45" s="161"/>
      <c r="Q45" s="144"/>
      <c r="R45" s="143">
        <f>'表2.排放源鑑別'!S45</f>
        <v>0</v>
      </c>
      <c r="S45" s="150"/>
    </row>
    <row r="46" spans="1:19" ht="53.25" customHeight="1">
      <c r="A46" s="146" t="str">
        <f>IF('表2.排放源鑑別'!A46&lt;&gt;"",'表2.排放源鑑別'!A46,"")</f>
        <v/>
      </c>
      <c r="B46" s="146" t="str">
        <f>IF('表2.排放源鑑別'!B46&lt;&gt;"",'表2.排放源鑑別'!B46,"")</f>
        <v/>
      </c>
      <c r="C46" s="146" t="str">
        <f>IF('表2.排放源鑑別'!C46&lt;&gt;"",'表2.排放源鑑別'!C46,"")</f>
        <v/>
      </c>
      <c r="D46" s="239" t="str">
        <f>IF('表2.排放源鑑別'!D46&lt;&gt;"",'表2.排放源鑑別'!D46,"")</f>
        <v/>
      </c>
      <c r="E46" s="239" t="str">
        <f>IF('表2.排放源鑑別'!E46&lt;&gt;"",'表2.排放源鑑別'!E46,"")</f>
        <v/>
      </c>
      <c r="F46" s="239" t="str">
        <f>IF('表2.排放源鑑別'!K46&lt;&gt;"",'表2.排放源鑑別'!K46,"")</f>
        <v/>
      </c>
      <c r="G46" s="160"/>
      <c r="H46" s="144"/>
      <c r="I46" s="144"/>
      <c r="J46" s="144"/>
      <c r="K46" s="158"/>
      <c r="L46" s="158"/>
      <c r="M46" s="159"/>
      <c r="N46" s="160">
        <f t="shared" si="5"/>
        <v>0</v>
      </c>
      <c r="O46" s="144"/>
      <c r="P46" s="161"/>
      <c r="Q46" s="144"/>
      <c r="R46" s="143">
        <f>'表2.排放源鑑別'!S46</f>
        <v>0</v>
      </c>
      <c r="S46" s="150"/>
    </row>
    <row r="47" spans="1:19" s="149" customFormat="1" ht="53.25" customHeight="1">
      <c r="A47" s="146" t="str">
        <f>IF('表2.排放源鑑別'!A47&lt;&gt;"",'表2.排放源鑑別'!A47,"")</f>
        <v/>
      </c>
      <c r="B47" s="146" t="str">
        <f>IF('表2.排放源鑑別'!B47&lt;&gt;"",'表2.排放源鑑別'!B47,"")</f>
        <v/>
      </c>
      <c r="C47" s="146" t="str">
        <f>IF('表2.排放源鑑別'!C47&lt;&gt;"",'表2.排放源鑑別'!C47,"")</f>
        <v/>
      </c>
      <c r="D47" s="239" t="str">
        <f>IF('表2.排放源鑑別'!D47&lt;&gt;"",'表2.排放源鑑別'!D47,"")</f>
        <v/>
      </c>
      <c r="E47" s="239" t="str">
        <f>IF('表2.排放源鑑別'!E47&lt;&gt;"",'表2.排放源鑑別'!E47,"")</f>
        <v/>
      </c>
      <c r="F47" s="239" t="str">
        <f>IF('表2.排放源鑑別'!K47&lt;&gt;"",'表2.排放源鑑別'!K47,"")</f>
        <v/>
      </c>
      <c r="G47" s="160"/>
      <c r="H47" s="148"/>
      <c r="I47" s="144"/>
      <c r="J47" s="148"/>
      <c r="K47" s="158"/>
      <c r="L47" s="240"/>
      <c r="M47" s="339"/>
      <c r="N47" s="160">
        <f t="shared" si="5"/>
        <v>0</v>
      </c>
      <c r="O47" s="148"/>
      <c r="P47" s="340"/>
      <c r="Q47" s="148"/>
      <c r="R47" s="145"/>
      <c r="S47" s="341"/>
    </row>
    <row r="48" spans="1:19" ht="53.25" customHeight="1">
      <c r="A48" s="146" t="str">
        <f>IF('表2.排放源鑑別'!A48&lt;&gt;"",'表2.排放源鑑別'!A48,"")</f>
        <v/>
      </c>
      <c r="B48" s="146" t="str">
        <f>IF('表2.排放源鑑別'!B48&lt;&gt;"",'表2.排放源鑑別'!B48,"")</f>
        <v/>
      </c>
      <c r="C48" s="146" t="str">
        <f>IF('表2.排放源鑑別'!C48&lt;&gt;"",'表2.排放源鑑別'!C48,"")</f>
        <v/>
      </c>
      <c r="D48" s="239" t="str">
        <f>IF('表2.排放源鑑別'!D48&lt;&gt;"",'表2.排放源鑑別'!D48,"")</f>
        <v/>
      </c>
      <c r="E48" s="239" t="str">
        <f>IF('表2.排放源鑑別'!E48&lt;&gt;"",'表2.排放源鑑別'!E48,"")</f>
        <v/>
      </c>
      <c r="F48" s="239" t="str">
        <f>IF('表2.排放源鑑別'!K48&lt;&gt;"",'表2.排放源鑑別'!K48,"")</f>
        <v/>
      </c>
      <c r="G48" s="160"/>
      <c r="H48" s="144"/>
      <c r="I48" s="144"/>
      <c r="J48" s="144"/>
      <c r="K48" s="158"/>
      <c r="L48" s="158"/>
      <c r="M48" s="159"/>
      <c r="N48" s="160">
        <f t="shared" si="5"/>
        <v>0</v>
      </c>
      <c r="O48" s="144"/>
      <c r="P48" s="161"/>
      <c r="Q48" s="144"/>
      <c r="R48" s="143">
        <f>'表2.排放源鑑別'!S48</f>
        <v>0</v>
      </c>
      <c r="S48" s="150"/>
    </row>
    <row r="49" spans="1:19" ht="53.25" customHeight="1">
      <c r="A49" s="146" t="str">
        <f>IF('表2.排放源鑑別'!A49&lt;&gt;"",'表2.排放源鑑別'!A49,"")</f>
        <v/>
      </c>
      <c r="B49" s="146" t="str">
        <f>IF('表2.排放源鑑別'!B49&lt;&gt;"",'表2.排放源鑑別'!B49,"")</f>
        <v/>
      </c>
      <c r="C49" s="146" t="str">
        <f>IF('表2.排放源鑑別'!C49&lt;&gt;"",'表2.排放源鑑別'!C49,"")</f>
        <v/>
      </c>
      <c r="D49" s="239" t="str">
        <f>IF('表2.排放源鑑別'!D49&lt;&gt;"",'表2.排放源鑑別'!D49,"")</f>
        <v/>
      </c>
      <c r="E49" s="239" t="str">
        <f>IF('表2.排放源鑑別'!E49&lt;&gt;"",'表2.排放源鑑別'!E49,"")</f>
        <v/>
      </c>
      <c r="F49" s="239" t="str">
        <f>IF('表2.排放源鑑別'!K49&lt;&gt;"",'表2.排放源鑑別'!K49,"")</f>
        <v/>
      </c>
      <c r="G49" s="160"/>
      <c r="H49" s="144"/>
      <c r="I49" s="144"/>
      <c r="J49" s="144"/>
      <c r="K49" s="158"/>
      <c r="L49" s="158"/>
      <c r="M49" s="159"/>
      <c r="N49" s="160">
        <f t="shared" si="5"/>
        <v>0</v>
      </c>
      <c r="O49" s="144"/>
      <c r="P49" s="161"/>
      <c r="Q49" s="144"/>
      <c r="R49" s="143">
        <f>'表2.排放源鑑別'!S49</f>
        <v>0</v>
      </c>
      <c r="S49" s="150"/>
    </row>
    <row r="50" spans="1:19" s="234" customFormat="1" ht="53.25" customHeight="1">
      <c r="A50" s="146" t="str">
        <f>IF('表2.排放源鑑別'!A50&lt;&gt;"",'表2.排放源鑑別'!A50,"")</f>
        <v/>
      </c>
      <c r="B50" s="146" t="str">
        <f>IF('表2.排放源鑑別'!B50&lt;&gt;"",'表2.排放源鑑別'!B50,"")</f>
        <v/>
      </c>
      <c r="C50" s="146" t="str">
        <f>IF('表2.排放源鑑別'!C50&lt;&gt;"",'表2.排放源鑑別'!C50,"")</f>
        <v/>
      </c>
      <c r="D50" s="239" t="str">
        <f>IF('表2.排放源鑑別'!D50&lt;&gt;"",'表2.排放源鑑別'!D50,"")</f>
        <v/>
      </c>
      <c r="E50" s="239" t="str">
        <f>IF('表2.排放源鑑別'!E50&lt;&gt;"",'表2.排放源鑑別'!E50,"")</f>
        <v/>
      </c>
      <c r="F50" s="239" t="str">
        <f>IF('表2.排放源鑑別'!K50&lt;&gt;"",'表2.排放源鑑別'!K50,"")</f>
        <v/>
      </c>
      <c r="G50" s="160"/>
      <c r="H50" s="148"/>
      <c r="I50" s="144"/>
      <c r="J50" s="148"/>
      <c r="K50" s="158"/>
      <c r="L50" s="240"/>
      <c r="M50" s="339"/>
      <c r="N50" s="160">
        <f t="shared" ref="N50:N51" si="7">IF(L50="",G50*K50*M50,G50*K50*L50*M50)</f>
        <v>0</v>
      </c>
      <c r="O50" s="148"/>
      <c r="P50" s="340"/>
      <c r="Q50" s="148"/>
      <c r="R50" s="145"/>
      <c r="S50" s="341"/>
    </row>
    <row r="51" spans="1:19" s="234" customFormat="1" ht="53.25" customHeight="1">
      <c r="A51" s="146" t="str">
        <f>IF('表2.排放源鑑別'!A51&lt;&gt;"",'表2.排放源鑑別'!A51,"")</f>
        <v/>
      </c>
      <c r="B51" s="146" t="str">
        <f>IF('表2.排放源鑑別'!B51&lt;&gt;"",'表2.排放源鑑別'!B51,"")</f>
        <v/>
      </c>
      <c r="C51" s="146" t="str">
        <f>IF('表2.排放源鑑別'!C51&lt;&gt;"",'表2.排放源鑑別'!C51,"")</f>
        <v/>
      </c>
      <c r="D51" s="239" t="str">
        <f>IF('表2.排放源鑑別'!D51&lt;&gt;"",'表2.排放源鑑別'!D51,"")</f>
        <v/>
      </c>
      <c r="E51" s="239" t="str">
        <f>IF('表2.排放源鑑別'!E51&lt;&gt;"",'表2.排放源鑑別'!E51,"")</f>
        <v/>
      </c>
      <c r="F51" s="239" t="str">
        <f>IF('表2.排放源鑑別'!K51&lt;&gt;"",'表2.排放源鑑別'!K51,"")</f>
        <v/>
      </c>
      <c r="G51" s="160"/>
      <c r="H51" s="148"/>
      <c r="I51" s="144"/>
      <c r="J51" s="148"/>
      <c r="K51" s="158"/>
      <c r="L51" s="240"/>
      <c r="M51" s="339"/>
      <c r="N51" s="160">
        <f t="shared" si="7"/>
        <v>0</v>
      </c>
      <c r="O51" s="148"/>
      <c r="P51" s="340"/>
      <c r="Q51" s="148"/>
      <c r="R51" s="145"/>
      <c r="S51" s="341"/>
    </row>
    <row r="52" spans="1:19" ht="53.25" customHeight="1">
      <c r="A52" s="146" t="str">
        <f>IF('表2.排放源鑑別'!A52&lt;&gt;"",'表2.排放源鑑別'!A52,"")</f>
        <v/>
      </c>
      <c r="B52" s="146" t="str">
        <f>IF('表2.排放源鑑別'!B52&lt;&gt;"",'表2.排放源鑑別'!B52,"")</f>
        <v/>
      </c>
      <c r="C52" s="146" t="str">
        <f>IF('表2.排放源鑑別'!C52&lt;&gt;"",'表2.排放源鑑別'!C52,"")</f>
        <v/>
      </c>
      <c r="D52" s="239" t="str">
        <f>IF('表2.排放源鑑別'!D52&lt;&gt;"",'表2.排放源鑑別'!D52,"")</f>
        <v/>
      </c>
      <c r="E52" s="239" t="str">
        <f>IF('表2.排放源鑑別'!E52&lt;&gt;"",'表2.排放源鑑別'!E52,"")</f>
        <v/>
      </c>
      <c r="F52" s="239" t="str">
        <f>IF('表2.排放源鑑別'!K52&lt;&gt;"",'表2.排放源鑑別'!K52,"")</f>
        <v/>
      </c>
      <c r="G52" s="160"/>
      <c r="H52" s="144"/>
      <c r="I52" s="144"/>
      <c r="J52" s="144"/>
      <c r="K52" s="158"/>
      <c r="L52" s="158"/>
      <c r="M52" s="159"/>
      <c r="N52" s="160">
        <f t="shared" ref="N52:N60" si="8">IF(L52="",G52*K52*M52,G52*K52*L52*M52)</f>
        <v>0</v>
      </c>
      <c r="O52" s="144"/>
      <c r="P52" s="161"/>
      <c r="Q52" s="144"/>
      <c r="R52" s="143">
        <f>'表2.排放源鑑別'!S52</f>
        <v>0</v>
      </c>
      <c r="S52" s="150"/>
    </row>
    <row r="53" spans="1:19" ht="53.25" customHeight="1">
      <c r="A53" s="146" t="str">
        <f>IF('表2.排放源鑑別'!A53&lt;&gt;"",'表2.排放源鑑別'!A53,"")</f>
        <v/>
      </c>
      <c r="B53" s="146" t="str">
        <f>IF('表2.排放源鑑別'!B53&lt;&gt;"",'表2.排放源鑑別'!B53,"")</f>
        <v/>
      </c>
      <c r="C53" s="146" t="str">
        <f>IF('表2.排放源鑑別'!C53&lt;&gt;"",'表2.排放源鑑別'!C53,"")</f>
        <v/>
      </c>
      <c r="D53" s="239" t="str">
        <f>IF('表2.排放源鑑別'!D53&lt;&gt;"",'表2.排放源鑑別'!D53,"")</f>
        <v/>
      </c>
      <c r="E53" s="239" t="str">
        <f>IF('表2.排放源鑑別'!E53&lt;&gt;"",'表2.排放源鑑別'!E53,"")</f>
        <v/>
      </c>
      <c r="F53" s="239" t="str">
        <f>IF('表2.排放源鑑別'!K53&lt;&gt;"",'表2.排放源鑑別'!K53,"")</f>
        <v/>
      </c>
      <c r="G53" s="160"/>
      <c r="H53" s="144"/>
      <c r="I53" s="144"/>
      <c r="J53" s="144"/>
      <c r="K53" s="158"/>
      <c r="L53" s="158"/>
      <c r="M53" s="159"/>
      <c r="N53" s="160">
        <f t="shared" si="8"/>
        <v>0</v>
      </c>
      <c r="O53" s="144"/>
      <c r="P53" s="161"/>
      <c r="Q53" s="144"/>
      <c r="R53" s="143">
        <f>'表2.排放源鑑別'!S53</f>
        <v>0</v>
      </c>
      <c r="S53" s="150"/>
    </row>
    <row r="54" spans="1:19" ht="53.25" customHeight="1">
      <c r="A54" s="146" t="str">
        <f>IF('表2.排放源鑑別'!A54&lt;&gt;"",'表2.排放源鑑別'!A54,"")</f>
        <v/>
      </c>
      <c r="B54" s="146" t="str">
        <f>IF('表2.排放源鑑別'!B54&lt;&gt;"",'表2.排放源鑑別'!B54,"")</f>
        <v/>
      </c>
      <c r="C54" s="146" t="str">
        <f>IF('表2.排放源鑑別'!C54&lt;&gt;"",'表2.排放源鑑別'!C54,"")</f>
        <v/>
      </c>
      <c r="D54" s="239" t="str">
        <f>IF('表2.排放源鑑別'!D54&lt;&gt;"",'表2.排放源鑑別'!D54,"")</f>
        <v/>
      </c>
      <c r="E54" s="239" t="str">
        <f>IF('表2.排放源鑑別'!E54&lt;&gt;"",'表2.排放源鑑別'!E54,"")</f>
        <v/>
      </c>
      <c r="F54" s="239" t="str">
        <f>IF('表2.排放源鑑別'!K54&lt;&gt;"",'表2.排放源鑑別'!K54,"")</f>
        <v/>
      </c>
      <c r="G54" s="160"/>
      <c r="H54" s="144"/>
      <c r="I54" s="144"/>
      <c r="J54" s="144"/>
      <c r="K54" s="158"/>
      <c r="L54" s="158"/>
      <c r="M54" s="159"/>
      <c r="N54" s="160">
        <f t="shared" si="8"/>
        <v>0</v>
      </c>
      <c r="O54" s="144"/>
      <c r="P54" s="161"/>
      <c r="Q54" s="144"/>
      <c r="R54" s="143">
        <f>'表2.排放源鑑別'!S54</f>
        <v>0</v>
      </c>
      <c r="S54" s="150"/>
    </row>
    <row r="55" spans="1:19" ht="53.25" customHeight="1">
      <c r="A55" s="146" t="str">
        <f>IF('表2.排放源鑑別'!A55&lt;&gt;"",'表2.排放源鑑別'!A55,"")</f>
        <v/>
      </c>
      <c r="B55" s="146" t="str">
        <f>IF('表2.排放源鑑別'!B55&lt;&gt;"",'表2.排放源鑑別'!B55,"")</f>
        <v/>
      </c>
      <c r="C55" s="146" t="str">
        <f>IF('表2.排放源鑑別'!C55&lt;&gt;"",'表2.排放源鑑別'!C55,"")</f>
        <v/>
      </c>
      <c r="D55" s="239" t="str">
        <f>IF('表2.排放源鑑別'!D55&lt;&gt;"",'表2.排放源鑑別'!D55,"")</f>
        <v/>
      </c>
      <c r="E55" s="239" t="str">
        <f>IF('表2.排放源鑑別'!E55&lt;&gt;"",'表2.排放源鑑別'!E55,"")</f>
        <v/>
      </c>
      <c r="F55" s="239" t="str">
        <f>IF('表2.排放源鑑別'!K55&lt;&gt;"",'表2.排放源鑑別'!K55,"")</f>
        <v/>
      </c>
      <c r="G55" s="160"/>
      <c r="H55" s="144"/>
      <c r="I55" s="144"/>
      <c r="J55" s="144"/>
      <c r="K55" s="158"/>
      <c r="L55" s="158"/>
      <c r="M55" s="159"/>
      <c r="N55" s="160">
        <f t="shared" si="8"/>
        <v>0</v>
      </c>
      <c r="O55" s="144"/>
      <c r="P55" s="161"/>
      <c r="Q55" s="144"/>
      <c r="R55" s="143">
        <f>'表2.排放源鑑別'!S55</f>
        <v>0</v>
      </c>
      <c r="S55" s="150"/>
    </row>
    <row r="56" spans="1:19" ht="53.25" customHeight="1">
      <c r="A56" s="146" t="str">
        <f>IF('表2.排放源鑑別'!A56&lt;&gt;"",'表2.排放源鑑別'!A56,"")</f>
        <v/>
      </c>
      <c r="B56" s="146" t="str">
        <f>IF('表2.排放源鑑別'!B56&lt;&gt;"",'表2.排放源鑑別'!B56,"")</f>
        <v/>
      </c>
      <c r="C56" s="146" t="str">
        <f>IF('表2.排放源鑑別'!C56&lt;&gt;"",'表2.排放源鑑別'!C56,"")</f>
        <v/>
      </c>
      <c r="D56" s="239" t="str">
        <f>IF('表2.排放源鑑別'!D56&lt;&gt;"",'表2.排放源鑑別'!D56,"")</f>
        <v/>
      </c>
      <c r="E56" s="239" t="str">
        <f>IF('表2.排放源鑑別'!E56&lt;&gt;"",'表2.排放源鑑別'!E56,"")</f>
        <v/>
      </c>
      <c r="F56" s="239" t="str">
        <f>IF('表2.排放源鑑別'!K56&lt;&gt;"",'表2.排放源鑑別'!K56,"")</f>
        <v/>
      </c>
      <c r="G56" s="160"/>
      <c r="H56" s="144"/>
      <c r="I56" s="144"/>
      <c r="J56" s="144"/>
      <c r="K56" s="158"/>
      <c r="L56" s="158"/>
      <c r="M56" s="159"/>
      <c r="N56" s="160">
        <f t="shared" si="8"/>
        <v>0</v>
      </c>
      <c r="O56" s="144"/>
      <c r="P56" s="161"/>
      <c r="Q56" s="144"/>
      <c r="R56" s="143">
        <f>'表2.排放源鑑別'!S56</f>
        <v>0</v>
      </c>
      <c r="S56" s="150"/>
    </row>
    <row r="57" spans="1:19" ht="53.25" customHeight="1">
      <c r="A57" s="146" t="str">
        <f>IF('表2.排放源鑑別'!A57&lt;&gt;"",'表2.排放源鑑別'!A57,"")</f>
        <v/>
      </c>
      <c r="B57" s="146" t="str">
        <f>IF('表2.排放源鑑別'!B57&lt;&gt;"",'表2.排放源鑑別'!B57,"")</f>
        <v/>
      </c>
      <c r="C57" s="146" t="str">
        <f>IF('表2.排放源鑑別'!C57&lt;&gt;"",'表2.排放源鑑別'!C57,"")</f>
        <v/>
      </c>
      <c r="D57" s="239" t="str">
        <f>IF('表2.排放源鑑別'!D57&lt;&gt;"",'表2.排放源鑑別'!D57,"")</f>
        <v/>
      </c>
      <c r="E57" s="239" t="str">
        <f>IF('表2.排放源鑑別'!E57&lt;&gt;"",'表2.排放源鑑別'!E57,"")</f>
        <v/>
      </c>
      <c r="F57" s="239" t="str">
        <f>IF('表2.排放源鑑別'!K57&lt;&gt;"",'表2.排放源鑑別'!K57,"")</f>
        <v/>
      </c>
      <c r="G57" s="160"/>
      <c r="H57" s="144"/>
      <c r="I57" s="144"/>
      <c r="J57" s="144"/>
      <c r="K57" s="158"/>
      <c r="L57" s="158"/>
      <c r="M57" s="159"/>
      <c r="N57" s="160">
        <f t="shared" si="8"/>
        <v>0</v>
      </c>
      <c r="O57" s="144"/>
      <c r="P57" s="161"/>
      <c r="Q57" s="144"/>
      <c r="R57" s="143">
        <f>'表2.排放源鑑別'!S57</f>
        <v>0</v>
      </c>
      <c r="S57" s="150"/>
    </row>
    <row r="58" spans="1:19" ht="53.25" customHeight="1">
      <c r="A58" s="146" t="str">
        <f>IF('表2.排放源鑑別'!A58&lt;&gt;"",'表2.排放源鑑別'!A58,"")</f>
        <v/>
      </c>
      <c r="B58" s="146" t="str">
        <f>IF('表2.排放源鑑別'!B58&lt;&gt;"",'表2.排放源鑑別'!B58,"")</f>
        <v/>
      </c>
      <c r="C58" s="146" t="str">
        <f>IF('表2.排放源鑑別'!C58&lt;&gt;"",'表2.排放源鑑別'!C58,"")</f>
        <v/>
      </c>
      <c r="D58" s="239" t="str">
        <f>IF('表2.排放源鑑別'!D58&lt;&gt;"",'表2.排放源鑑別'!D58,"")</f>
        <v/>
      </c>
      <c r="E58" s="239" t="str">
        <f>IF('表2.排放源鑑別'!E58&lt;&gt;"",'表2.排放源鑑別'!E58,"")</f>
        <v/>
      </c>
      <c r="F58" s="239" t="str">
        <f>IF('表2.排放源鑑別'!K58&lt;&gt;"",'表2.排放源鑑別'!K58,"")</f>
        <v/>
      </c>
      <c r="G58" s="160"/>
      <c r="H58" s="144"/>
      <c r="I58" s="144"/>
      <c r="J58" s="144"/>
      <c r="K58" s="158"/>
      <c r="L58" s="158"/>
      <c r="M58" s="159"/>
      <c r="N58" s="160">
        <f t="shared" si="8"/>
        <v>0</v>
      </c>
      <c r="O58" s="144"/>
      <c r="P58" s="161"/>
      <c r="Q58" s="144"/>
      <c r="R58" s="143">
        <f>'表2.排放源鑑別'!S58</f>
        <v>0</v>
      </c>
      <c r="S58" s="150"/>
    </row>
    <row r="59" spans="1:19" ht="53.25" customHeight="1">
      <c r="A59" s="146" t="str">
        <f>IF('表2.排放源鑑別'!A59&lt;&gt;"",'表2.排放源鑑別'!A59,"")</f>
        <v/>
      </c>
      <c r="B59" s="146" t="str">
        <f>IF('表2.排放源鑑別'!B59&lt;&gt;"",'表2.排放源鑑別'!B59,"")</f>
        <v/>
      </c>
      <c r="C59" s="146" t="str">
        <f>IF('表2.排放源鑑別'!C59&lt;&gt;"",'表2.排放源鑑別'!C59,"")</f>
        <v/>
      </c>
      <c r="D59" s="239" t="str">
        <f>IF('表2.排放源鑑別'!D59&lt;&gt;"",'表2.排放源鑑別'!D59,"")</f>
        <v/>
      </c>
      <c r="E59" s="239" t="str">
        <f>IF('表2.排放源鑑別'!E59&lt;&gt;"",'表2.排放源鑑別'!E59,"")</f>
        <v/>
      </c>
      <c r="F59" s="239" t="str">
        <f>IF('表2.排放源鑑別'!K59&lt;&gt;"",'表2.排放源鑑別'!K59,"")</f>
        <v/>
      </c>
      <c r="G59" s="160"/>
      <c r="H59" s="144"/>
      <c r="I59" s="144"/>
      <c r="J59" s="144"/>
      <c r="K59" s="158"/>
      <c r="L59" s="158"/>
      <c r="M59" s="159"/>
      <c r="N59" s="160">
        <f t="shared" si="8"/>
        <v>0</v>
      </c>
      <c r="O59" s="144"/>
      <c r="P59" s="161"/>
      <c r="Q59" s="144"/>
      <c r="R59" s="143">
        <f>'表2.排放源鑑別'!S59</f>
        <v>0</v>
      </c>
      <c r="S59" s="150"/>
    </row>
    <row r="60" spans="1:19" ht="53.25" customHeight="1">
      <c r="A60" s="146" t="str">
        <f>IF('表2.排放源鑑別'!A60&lt;&gt;"",'表2.排放源鑑別'!A60,"")</f>
        <v/>
      </c>
      <c r="B60" s="146" t="str">
        <f>IF('表2.排放源鑑別'!B60&lt;&gt;"",'表2.排放源鑑別'!B60,"")</f>
        <v/>
      </c>
      <c r="C60" s="146" t="str">
        <f>IF('表2.排放源鑑別'!C60&lt;&gt;"",'表2.排放源鑑別'!C60,"")</f>
        <v/>
      </c>
      <c r="D60" s="239" t="str">
        <f>IF('表2.排放源鑑別'!D60&lt;&gt;"",'表2.排放源鑑別'!D60,"")</f>
        <v/>
      </c>
      <c r="E60" s="239" t="str">
        <f>IF('表2.排放源鑑別'!E60&lt;&gt;"",'表2.排放源鑑別'!E60,"")</f>
        <v/>
      </c>
      <c r="F60" s="239" t="str">
        <f>IF('表2.排放源鑑別'!K60&lt;&gt;"",'表2.排放源鑑別'!K60,"")</f>
        <v/>
      </c>
      <c r="G60" s="160"/>
      <c r="H60" s="144"/>
      <c r="I60" s="144"/>
      <c r="J60" s="144"/>
      <c r="K60" s="158"/>
      <c r="L60" s="158"/>
      <c r="M60" s="159"/>
      <c r="N60" s="160">
        <f t="shared" si="8"/>
        <v>0</v>
      </c>
      <c r="O60" s="144"/>
      <c r="P60" s="161"/>
      <c r="Q60" s="144"/>
      <c r="R60" s="143">
        <f>'表2.排放源鑑別'!S60</f>
        <v>0</v>
      </c>
      <c r="S60" s="150"/>
    </row>
    <row r="61" spans="1:19" ht="53.25" customHeight="1">
      <c r="A61" s="146" t="str">
        <f>IF('表2.排放源鑑別'!A61&lt;&gt;"",'表2.排放源鑑別'!A61,"")</f>
        <v/>
      </c>
      <c r="B61" s="146" t="str">
        <f>IF('表2.排放源鑑別'!B61&lt;&gt;"",'表2.排放源鑑別'!B61,"")</f>
        <v/>
      </c>
      <c r="C61" s="146" t="str">
        <f>IF('表2.排放源鑑別'!C61&lt;&gt;"",'表2.排放源鑑別'!C61,"")</f>
        <v/>
      </c>
      <c r="D61" s="239" t="str">
        <f>IF('表2.排放源鑑別'!D61&lt;&gt;"",'表2.排放源鑑別'!D61,"")</f>
        <v/>
      </c>
      <c r="E61" s="239" t="str">
        <f>IF('表2.排放源鑑別'!E61&lt;&gt;"",'表2.排放源鑑別'!E61,"")</f>
        <v/>
      </c>
      <c r="F61" s="239" t="str">
        <f>IF('表2.排放源鑑別'!K61&lt;&gt;"",'表2.排放源鑑別'!K61,"")</f>
        <v/>
      </c>
      <c r="G61" s="160"/>
      <c r="H61" s="144"/>
      <c r="I61" s="144"/>
      <c r="J61" s="144"/>
      <c r="K61" s="158"/>
      <c r="L61" s="158"/>
      <c r="M61" s="159"/>
      <c r="N61" s="160">
        <f t="shared" si="5"/>
        <v>0</v>
      </c>
      <c r="O61" s="144"/>
      <c r="P61" s="161"/>
      <c r="Q61" s="144"/>
      <c r="R61" s="143">
        <f>'表2.排放源鑑別'!S61</f>
        <v>0</v>
      </c>
      <c r="S61" s="150"/>
    </row>
    <row r="62" spans="1:19" ht="53.25" customHeight="1">
      <c r="A62" s="146" t="str">
        <f>IF('表2.排放源鑑別'!A62&lt;&gt;"",'表2.排放源鑑別'!A62,"")</f>
        <v/>
      </c>
      <c r="B62" s="146" t="str">
        <f>IF('表2.排放源鑑別'!B62&lt;&gt;"",'表2.排放源鑑別'!B62,"")</f>
        <v/>
      </c>
      <c r="C62" s="146" t="str">
        <f>IF('表2.排放源鑑別'!C62&lt;&gt;"",'表2.排放源鑑別'!C62,"")</f>
        <v/>
      </c>
      <c r="D62" s="239" t="str">
        <f>IF('表2.排放源鑑別'!D62&lt;&gt;"",'表2.排放源鑑別'!D62,"")</f>
        <v/>
      </c>
      <c r="E62" s="239" t="str">
        <f>IF('表2.排放源鑑別'!E62&lt;&gt;"",'表2.排放源鑑別'!E62,"")</f>
        <v/>
      </c>
      <c r="F62" s="239" t="str">
        <f>IF('表2.排放源鑑別'!K62&lt;&gt;"",'表2.排放源鑑別'!K62,"")</f>
        <v/>
      </c>
      <c r="G62" s="160"/>
      <c r="H62" s="144"/>
      <c r="I62" s="144"/>
      <c r="J62" s="144"/>
      <c r="K62" s="158"/>
      <c r="L62" s="158"/>
      <c r="M62" s="159"/>
      <c r="N62" s="160">
        <f t="shared" si="5"/>
        <v>0</v>
      </c>
      <c r="O62" s="144"/>
      <c r="P62" s="161"/>
      <c r="Q62" s="144"/>
      <c r="R62" s="143">
        <f>'表2.排放源鑑別'!S62</f>
        <v>0</v>
      </c>
      <c r="S62" s="150"/>
    </row>
    <row r="63" spans="1:19" ht="53.25" customHeight="1">
      <c r="A63" s="146" t="str">
        <f>IF('表2.排放源鑑別'!A63&lt;&gt;"",'表2.排放源鑑別'!A63,"")</f>
        <v/>
      </c>
      <c r="B63" s="146" t="str">
        <f>IF('表2.排放源鑑別'!B63&lt;&gt;"",'表2.排放源鑑別'!B63,"")</f>
        <v/>
      </c>
      <c r="C63" s="146" t="str">
        <f>IF('表2.排放源鑑別'!C63&lt;&gt;"",'表2.排放源鑑別'!C63,"")</f>
        <v/>
      </c>
      <c r="D63" s="239" t="str">
        <f>IF('表2.排放源鑑別'!D63&lt;&gt;"",'表2.排放源鑑別'!D63,"")</f>
        <v/>
      </c>
      <c r="E63" s="239" t="str">
        <f>IF('表2.排放源鑑別'!E63&lt;&gt;"",'表2.排放源鑑別'!E63,"")</f>
        <v/>
      </c>
      <c r="F63" s="239" t="str">
        <f>IF('表2.排放源鑑別'!K63&lt;&gt;"",'表2.排放源鑑別'!K63,"")</f>
        <v/>
      </c>
      <c r="G63" s="160"/>
      <c r="H63" s="144"/>
      <c r="I63" s="144"/>
      <c r="J63" s="144"/>
      <c r="K63" s="158"/>
      <c r="L63" s="158"/>
      <c r="M63" s="159"/>
      <c r="N63" s="160">
        <f t="shared" si="5"/>
        <v>0</v>
      </c>
      <c r="O63" s="144"/>
      <c r="P63" s="161"/>
      <c r="Q63" s="144"/>
      <c r="R63" s="143">
        <f>'表2.排放源鑑別'!S63</f>
        <v>0</v>
      </c>
      <c r="S63" s="150"/>
    </row>
    <row r="64" spans="1:19" ht="53.25" customHeight="1">
      <c r="A64" s="119" t="str">
        <f>IF('表2.排放源鑑別'!A64&lt;&gt;"",'表2.排放源鑑別'!A64,"")</f>
        <v/>
      </c>
      <c r="B64" s="119" t="str">
        <f>IF('表2.排放源鑑別'!B64&lt;&gt;"",'表2.排放源鑑別'!B64,"")</f>
        <v/>
      </c>
      <c r="C64" s="119" t="str">
        <f>IF('表2.排放源鑑別'!C64&lt;&gt;"",'表2.排放源鑑別'!C64,"")</f>
        <v/>
      </c>
      <c r="D64" s="111" t="str">
        <f>IF('表2.排放源鑑別'!D64&lt;&gt;"",'表2.排放源鑑別'!D64,"")</f>
        <v/>
      </c>
      <c r="E64" s="111" t="str">
        <f>IF('表2.排放源鑑別'!E64&lt;&gt;"",'表2.排放源鑑別'!E64,"")</f>
        <v/>
      </c>
      <c r="F64" s="111" t="str">
        <f>IF('表2.排放源鑑別'!K64&lt;&gt;"",'表2.排放源鑑別'!K64,"")</f>
        <v/>
      </c>
      <c r="G64" s="160"/>
      <c r="H64" s="144"/>
      <c r="I64" s="144"/>
      <c r="J64" s="144"/>
      <c r="K64" s="158"/>
      <c r="L64" s="158"/>
      <c r="M64" s="159"/>
      <c r="N64" s="160">
        <f t="shared" si="5"/>
        <v>0</v>
      </c>
      <c r="O64" s="144"/>
      <c r="P64" s="161"/>
      <c r="Q64" s="144"/>
      <c r="R64" s="143">
        <f>'表2.排放源鑑別'!S64</f>
        <v>0</v>
      </c>
      <c r="S64" s="150"/>
    </row>
    <row r="65" spans="1:19" ht="53.25" customHeight="1">
      <c r="A65" s="119" t="str">
        <f>IF('表2.排放源鑑別'!A65&lt;&gt;"",'表2.排放源鑑別'!A65,"")</f>
        <v/>
      </c>
      <c r="B65" s="119" t="str">
        <f>IF('表2.排放源鑑別'!B65&lt;&gt;"",'表2.排放源鑑別'!B65,"")</f>
        <v/>
      </c>
      <c r="C65" s="119" t="str">
        <f>IF('表2.排放源鑑別'!C65&lt;&gt;"",'表2.排放源鑑別'!C65,"")</f>
        <v/>
      </c>
      <c r="D65" s="111" t="str">
        <f>IF('表2.排放源鑑別'!D65&lt;&gt;"",'表2.排放源鑑別'!D65,"")</f>
        <v/>
      </c>
      <c r="E65" s="111" t="str">
        <f>IF('表2.排放源鑑別'!E65&lt;&gt;"",'表2.排放源鑑別'!E65,"")</f>
        <v/>
      </c>
      <c r="F65" s="111" t="str">
        <f>IF('表2.排放源鑑別'!K65&lt;&gt;"",'表2.排放源鑑別'!K65,"")</f>
        <v/>
      </c>
      <c r="G65" s="160"/>
      <c r="H65" s="144"/>
      <c r="I65" s="144"/>
      <c r="J65" s="144"/>
      <c r="K65" s="158"/>
      <c r="L65" s="158"/>
      <c r="M65" s="159"/>
      <c r="N65" s="160">
        <f t="shared" si="5"/>
        <v>0</v>
      </c>
      <c r="O65" s="144"/>
      <c r="P65" s="161"/>
      <c r="Q65" s="144"/>
      <c r="R65" s="143">
        <f>'表2.排放源鑑別'!S65</f>
        <v>0</v>
      </c>
      <c r="S65" s="150"/>
    </row>
    <row r="66" spans="1:19" ht="53.25" customHeight="1">
      <c r="A66" s="119" t="str">
        <f>IF('表2.排放源鑑別'!A66&lt;&gt;"",'表2.排放源鑑別'!A66,"")</f>
        <v/>
      </c>
      <c r="B66" s="119" t="str">
        <f>IF('表2.排放源鑑別'!B66&lt;&gt;"",'表2.排放源鑑別'!B66,"")</f>
        <v/>
      </c>
      <c r="C66" s="119" t="str">
        <f>IF('表2.排放源鑑別'!C66&lt;&gt;"",'表2.排放源鑑別'!C66,"")</f>
        <v/>
      </c>
      <c r="D66" s="111" t="str">
        <f>IF('表2.排放源鑑別'!D66&lt;&gt;"",'表2.排放源鑑別'!D66,"")</f>
        <v/>
      </c>
      <c r="E66" s="111" t="str">
        <f>IF('表2.排放源鑑別'!E66&lt;&gt;"",'表2.排放源鑑別'!E66,"")</f>
        <v/>
      </c>
      <c r="F66" s="111" t="str">
        <f>IF('表2.排放源鑑別'!K66&lt;&gt;"",'表2.排放源鑑別'!K66,"")</f>
        <v/>
      </c>
      <c r="G66" s="160"/>
      <c r="H66" s="144"/>
      <c r="I66" s="144"/>
      <c r="J66" s="144"/>
      <c r="K66" s="158"/>
      <c r="L66" s="158"/>
      <c r="M66" s="159"/>
      <c r="N66" s="160">
        <f t="shared" si="5"/>
        <v>0</v>
      </c>
      <c r="O66" s="144"/>
      <c r="P66" s="161"/>
      <c r="Q66" s="144"/>
      <c r="R66" s="143">
        <f>'表2.排放源鑑別'!S66</f>
        <v>0</v>
      </c>
      <c r="S66" s="150"/>
    </row>
    <row r="67" spans="1:19" ht="53.25" customHeight="1">
      <c r="A67" s="119" t="str">
        <f>IF('表2.排放源鑑別'!A67&lt;&gt;"",'表2.排放源鑑別'!A67,"")</f>
        <v/>
      </c>
      <c r="B67" s="119" t="str">
        <f>IF('表2.排放源鑑別'!B67&lt;&gt;"",'表2.排放源鑑別'!B67,"")</f>
        <v/>
      </c>
      <c r="C67" s="119" t="str">
        <f>IF('表2.排放源鑑別'!C67&lt;&gt;"",'表2.排放源鑑別'!C67,"")</f>
        <v/>
      </c>
      <c r="D67" s="111" t="str">
        <f>IF('表2.排放源鑑別'!D67&lt;&gt;"",'表2.排放源鑑別'!D67,"")</f>
        <v/>
      </c>
      <c r="E67" s="111" t="str">
        <f>IF('表2.排放源鑑別'!E67&lt;&gt;"",'表2.排放源鑑別'!E67,"")</f>
        <v/>
      </c>
      <c r="F67" s="111" t="str">
        <f>IF('表2.排放源鑑別'!K67&lt;&gt;"",'表2.排放源鑑別'!K67,"")</f>
        <v/>
      </c>
      <c r="G67" s="160"/>
      <c r="H67" s="144"/>
      <c r="I67" s="144"/>
      <c r="J67" s="144"/>
      <c r="K67" s="158"/>
      <c r="L67" s="158"/>
      <c r="M67" s="159"/>
      <c r="N67" s="160">
        <f t="shared" si="5"/>
        <v>0</v>
      </c>
      <c r="O67" s="144"/>
      <c r="P67" s="161"/>
      <c r="Q67" s="144"/>
      <c r="R67" s="143">
        <f>'表2.排放源鑑別'!S67</f>
        <v>0</v>
      </c>
      <c r="S67" s="150"/>
    </row>
    <row r="68" spans="1:19" ht="53.25" customHeight="1">
      <c r="A68" s="119" t="str">
        <f>IF('表2.排放源鑑別'!A68&lt;&gt;"",'表2.排放源鑑別'!A68,"")</f>
        <v/>
      </c>
      <c r="B68" s="119" t="str">
        <f>IF('表2.排放源鑑別'!B68&lt;&gt;"",'表2.排放源鑑別'!B68,"")</f>
        <v/>
      </c>
      <c r="C68" s="119" t="str">
        <f>IF('表2.排放源鑑別'!C68&lt;&gt;"",'表2.排放源鑑別'!C68,"")</f>
        <v/>
      </c>
      <c r="D68" s="111" t="str">
        <f>IF('表2.排放源鑑別'!D68&lt;&gt;"",'表2.排放源鑑別'!D68,"")</f>
        <v/>
      </c>
      <c r="E68" s="111" t="str">
        <f>IF('表2.排放源鑑別'!E68&lt;&gt;"",'表2.排放源鑑別'!E68,"")</f>
        <v/>
      </c>
      <c r="F68" s="111" t="str">
        <f>IF('表2.排放源鑑別'!K68&lt;&gt;"",'表2.排放源鑑別'!K68,"")</f>
        <v/>
      </c>
      <c r="G68" s="160"/>
      <c r="H68" s="144"/>
      <c r="I68" s="144"/>
      <c r="J68" s="144"/>
      <c r="K68" s="158"/>
      <c r="L68" s="158"/>
      <c r="M68" s="159"/>
      <c r="N68" s="160">
        <f t="shared" ref="N68" si="9">IF(L68="",G68*K68*M68,G68*K68*L68*M68)</f>
        <v>0</v>
      </c>
      <c r="O68" s="144"/>
      <c r="P68" s="161"/>
      <c r="Q68" s="144"/>
      <c r="R68" s="143">
        <f>'表2.排放源鑑別'!S68</f>
        <v>0</v>
      </c>
      <c r="S68" s="150"/>
    </row>
    <row r="69" spans="1:19" ht="53.25" customHeight="1">
      <c r="A69" s="119" t="str">
        <f>IF('表2.排放源鑑別'!A69&lt;&gt;"",'表2.排放源鑑別'!A69,"")</f>
        <v/>
      </c>
      <c r="B69" s="119" t="str">
        <f>IF('表2.排放源鑑別'!B69&lt;&gt;"",'表2.排放源鑑別'!B69,"")</f>
        <v/>
      </c>
      <c r="C69" s="119" t="str">
        <f>IF('表2.排放源鑑別'!C69&lt;&gt;"",'表2.排放源鑑別'!C69,"")</f>
        <v/>
      </c>
      <c r="D69" s="111" t="str">
        <f>IF('表2.排放源鑑別'!D69&lt;&gt;"",'表2.排放源鑑別'!D69,"")</f>
        <v/>
      </c>
      <c r="E69" s="111" t="str">
        <f>IF('表2.排放源鑑別'!E69&lt;&gt;"",'表2.排放源鑑別'!E69,"")</f>
        <v/>
      </c>
      <c r="F69" s="111" t="str">
        <f>IF('表2.排放源鑑別'!K69&lt;&gt;"",'表2.排放源鑑別'!K69,"")</f>
        <v/>
      </c>
      <c r="G69" s="160"/>
      <c r="H69" s="144"/>
      <c r="I69" s="144"/>
      <c r="J69" s="144"/>
      <c r="K69" s="158"/>
      <c r="L69" s="158"/>
      <c r="M69" s="159"/>
      <c r="N69" s="160">
        <f t="shared" ref="N69" si="10">IF(L69="",G69*K69*M69,G69*K69*L69*M69)</f>
        <v>0</v>
      </c>
      <c r="O69" s="144"/>
      <c r="P69" s="161"/>
      <c r="Q69" s="144"/>
      <c r="R69" s="143">
        <f>'表2.排放源鑑別'!S69</f>
        <v>0</v>
      </c>
      <c r="S69" s="150"/>
    </row>
    <row r="70" spans="1:19" ht="53.25" customHeight="1">
      <c r="A70" s="119" t="str">
        <f>IF('表2.排放源鑑別'!A70&lt;&gt;"",'表2.排放源鑑別'!A70,"")</f>
        <v/>
      </c>
      <c r="B70" s="119" t="str">
        <f>IF('表2.排放源鑑別'!B70&lt;&gt;"",'表2.排放源鑑別'!B70,"")</f>
        <v/>
      </c>
      <c r="C70" s="119" t="str">
        <f>IF('表2.排放源鑑別'!C70&lt;&gt;"",'表2.排放源鑑別'!C70,"")</f>
        <v/>
      </c>
      <c r="D70" s="111" t="str">
        <f>IF('表2.排放源鑑別'!D70&lt;&gt;"",'表2.排放源鑑別'!D70,"")</f>
        <v/>
      </c>
      <c r="E70" s="111" t="str">
        <f>IF('表2.排放源鑑別'!E70&lt;&gt;"",'表2.排放源鑑別'!E70,"")</f>
        <v/>
      </c>
      <c r="F70" s="111" t="str">
        <f>IF('表2.排放源鑑別'!K70&lt;&gt;"",'表2.排放源鑑別'!K70,"")</f>
        <v/>
      </c>
      <c r="G70" s="160"/>
      <c r="H70" s="144"/>
      <c r="I70" s="144"/>
      <c r="J70" s="144"/>
      <c r="K70" s="158"/>
      <c r="L70" s="158"/>
      <c r="M70" s="159"/>
      <c r="N70" s="160">
        <f t="shared" ref="N70" si="11">IF(L70="",G70*K70*M70,G70*K70*L70*M70)</f>
        <v>0</v>
      </c>
      <c r="O70" s="144"/>
      <c r="P70" s="161"/>
      <c r="Q70" s="144"/>
      <c r="R70" s="143">
        <f>'表2.排放源鑑別'!S70</f>
        <v>0</v>
      </c>
      <c r="S70" s="150"/>
    </row>
    <row r="71" spans="1:19" ht="53.25" customHeight="1">
      <c r="A71" s="119" t="str">
        <f>IF('表2.排放源鑑別'!A71&lt;&gt;"",'表2.排放源鑑別'!A71,"")</f>
        <v/>
      </c>
      <c r="B71" s="119" t="str">
        <f>IF('表2.排放源鑑別'!B71&lt;&gt;"",'表2.排放源鑑別'!B71,"")</f>
        <v/>
      </c>
      <c r="C71" s="119" t="str">
        <f>IF('表2.排放源鑑別'!C71&lt;&gt;"",'表2.排放源鑑別'!C71,"")</f>
        <v/>
      </c>
      <c r="D71" s="111" t="str">
        <f>IF('表2.排放源鑑別'!D71&lt;&gt;"",'表2.排放源鑑別'!D71,"")</f>
        <v/>
      </c>
      <c r="E71" s="111" t="str">
        <f>IF('表2.排放源鑑別'!E71&lt;&gt;"",'表2.排放源鑑別'!E71,"")</f>
        <v/>
      </c>
      <c r="F71" s="111" t="str">
        <f>IF('表2.排放源鑑別'!K71&lt;&gt;"",'表2.排放源鑑別'!K71,"")</f>
        <v/>
      </c>
      <c r="G71" s="160"/>
      <c r="H71" s="144"/>
      <c r="I71" s="144"/>
      <c r="J71" s="144"/>
      <c r="K71" s="158"/>
      <c r="L71" s="158"/>
      <c r="M71" s="159"/>
      <c r="N71" s="160">
        <f t="shared" ref="N71" si="12">IF(L71="",G71*K71*M71,G71*K71*L71*M71)</f>
        <v>0</v>
      </c>
      <c r="O71" s="144"/>
      <c r="P71" s="161"/>
      <c r="Q71" s="144"/>
      <c r="R71" s="143">
        <f>'表2.排放源鑑別'!S71</f>
        <v>0</v>
      </c>
      <c r="S71" s="150"/>
    </row>
    <row r="72" spans="1:19" ht="53.25" customHeight="1">
      <c r="A72" s="119" t="str">
        <f>IF('表2.排放源鑑別'!A72&lt;&gt;"",'表2.排放源鑑別'!A72,"")</f>
        <v/>
      </c>
      <c r="B72" s="119" t="str">
        <f>IF('表2.排放源鑑別'!B72&lt;&gt;"",'表2.排放源鑑別'!B72,"")</f>
        <v/>
      </c>
      <c r="C72" s="119" t="str">
        <f>IF('表2.排放源鑑別'!C72&lt;&gt;"",'表2.排放源鑑別'!C72,"")</f>
        <v/>
      </c>
      <c r="D72" s="111" t="str">
        <f>IF('表2.排放源鑑別'!D72&lt;&gt;"",'表2.排放源鑑別'!D72,"")</f>
        <v/>
      </c>
      <c r="E72" s="111" t="str">
        <f>IF('表2.排放源鑑別'!E72&lt;&gt;"",'表2.排放源鑑別'!E72,"")</f>
        <v/>
      </c>
      <c r="F72" s="111" t="str">
        <f>IF('表2.排放源鑑別'!K72&lt;&gt;"",'表2.排放源鑑別'!K72,"")</f>
        <v/>
      </c>
      <c r="G72" s="160"/>
      <c r="H72" s="144"/>
      <c r="I72" s="144"/>
      <c r="J72" s="144"/>
      <c r="K72" s="158"/>
      <c r="L72" s="158"/>
      <c r="M72" s="159"/>
      <c r="N72" s="160">
        <f>IF(L72="",G72*K72*M72,G72*K72*L72*M72)</f>
        <v>0</v>
      </c>
      <c r="O72" s="144"/>
      <c r="P72" s="161"/>
      <c r="Q72" s="144"/>
      <c r="R72" s="143">
        <f>'表2.排放源鑑別'!S72</f>
        <v>0</v>
      </c>
      <c r="S72" s="150"/>
    </row>
    <row r="73" spans="1:19" ht="53.25" customHeight="1">
      <c r="A73" s="119" t="str">
        <f>IF('表2.排放源鑑別'!A73&lt;&gt;"",'表2.排放源鑑別'!A73,"")</f>
        <v/>
      </c>
      <c r="B73" s="119" t="str">
        <f>IF('表2.排放源鑑別'!B73&lt;&gt;"",'表2.排放源鑑別'!B73,"")</f>
        <v/>
      </c>
      <c r="C73" s="119" t="str">
        <f>IF('表2.排放源鑑別'!C73&lt;&gt;"",'表2.排放源鑑別'!C73,"")</f>
        <v/>
      </c>
      <c r="D73" s="111" t="str">
        <f>IF('表2.排放源鑑別'!D73&lt;&gt;"",'表2.排放源鑑別'!D73,"")</f>
        <v/>
      </c>
      <c r="E73" s="111" t="str">
        <f>IF('表2.排放源鑑別'!E73&lt;&gt;"",'表2.排放源鑑別'!E73,"")</f>
        <v/>
      </c>
      <c r="F73" s="111" t="str">
        <f>IF('表2.排放源鑑別'!K73&lt;&gt;"",'表2.排放源鑑別'!K73,"")</f>
        <v/>
      </c>
      <c r="G73" s="160"/>
      <c r="H73" s="144"/>
      <c r="I73" s="144"/>
      <c r="J73" s="144"/>
      <c r="K73" s="158"/>
      <c r="L73" s="158"/>
      <c r="M73" s="159"/>
      <c r="N73" s="160">
        <f>IF(L73="",G73*K73*M73,G73*K73*L73*M73)</f>
        <v>0</v>
      </c>
      <c r="O73" s="144"/>
      <c r="P73" s="161"/>
      <c r="Q73" s="144"/>
      <c r="R73" s="143">
        <f>'表2.排放源鑑別'!S73</f>
        <v>0</v>
      </c>
      <c r="S73" s="150"/>
    </row>
    <row r="74" spans="1:19" ht="53.25" customHeight="1">
      <c r="A74" s="119" t="str">
        <f>IF('表2.排放源鑑別'!A74&lt;&gt;"",'表2.排放源鑑別'!A74,"")</f>
        <v/>
      </c>
      <c r="B74" s="119" t="str">
        <f>IF('表2.排放源鑑別'!B74&lt;&gt;"",'表2.排放源鑑別'!B74,"")</f>
        <v/>
      </c>
      <c r="C74" s="119" t="str">
        <f>IF('表2.排放源鑑別'!C74&lt;&gt;"",'表2.排放源鑑別'!C74,"")</f>
        <v/>
      </c>
      <c r="D74" s="111" t="str">
        <f>IF('表2.排放源鑑別'!D74&lt;&gt;"",'表2.排放源鑑別'!D74,"")</f>
        <v/>
      </c>
      <c r="E74" s="111" t="str">
        <f>IF('表2.排放源鑑別'!E74&lt;&gt;"",'表2.排放源鑑別'!E74,"")</f>
        <v/>
      </c>
      <c r="F74" s="111" t="str">
        <f>IF('表2.排放源鑑別'!K74&lt;&gt;"",'表2.排放源鑑別'!K74,"")</f>
        <v/>
      </c>
      <c r="G74" s="160"/>
      <c r="H74" s="144"/>
      <c r="I74" s="144"/>
      <c r="J74" s="144"/>
      <c r="K74" s="158"/>
      <c r="L74" s="158"/>
      <c r="M74" s="159"/>
      <c r="N74" s="160">
        <f>IF(L74="",G74*K74*M74,G74*K74*L74*M74)</f>
        <v>0</v>
      </c>
      <c r="O74" s="144"/>
      <c r="P74" s="161"/>
      <c r="Q74" s="144"/>
      <c r="R74" s="143">
        <f>'表2.排放源鑑別'!S74</f>
        <v>0</v>
      </c>
      <c r="S74" s="150"/>
    </row>
    <row r="75" spans="1:19" ht="53.25" customHeight="1">
      <c r="A75" s="119" t="str">
        <f>IF('表2.排放源鑑別'!A75&lt;&gt;"",'表2.排放源鑑別'!A75,"")</f>
        <v/>
      </c>
      <c r="B75" s="119" t="str">
        <f>IF('表2.排放源鑑別'!B75&lt;&gt;"",'表2.排放源鑑別'!B75,"")</f>
        <v/>
      </c>
      <c r="C75" s="119" t="str">
        <f>IF('表2.排放源鑑別'!C75&lt;&gt;"",'表2.排放源鑑別'!C75,"")</f>
        <v/>
      </c>
      <c r="D75" s="111" t="str">
        <f>IF('表2.排放源鑑別'!D75&lt;&gt;"",'表2.排放源鑑別'!D75,"")</f>
        <v/>
      </c>
      <c r="E75" s="111" t="str">
        <f>IF('表2.排放源鑑別'!E75&lt;&gt;"",'表2.排放源鑑別'!E75,"")</f>
        <v/>
      </c>
      <c r="F75" s="111" t="str">
        <f>IF('表2.排放源鑑別'!K75&lt;&gt;"",'表2.排放源鑑別'!K75,"")</f>
        <v/>
      </c>
      <c r="G75" s="160"/>
      <c r="H75" s="144"/>
      <c r="I75" s="144"/>
      <c r="J75" s="144"/>
      <c r="K75" s="158"/>
      <c r="L75" s="158"/>
      <c r="M75" s="159"/>
      <c r="N75" s="160">
        <f t="shared" ref="N75:N78" si="13">IF(L75="",G75*K75*M75,G75*K75*L75*M75)</f>
        <v>0</v>
      </c>
      <c r="O75" s="144"/>
      <c r="P75" s="161"/>
      <c r="Q75" s="144"/>
      <c r="R75" s="143">
        <f>'表2.排放源鑑別'!S75</f>
        <v>0</v>
      </c>
      <c r="S75" s="150"/>
    </row>
    <row r="76" spans="1:19" ht="53.25" customHeight="1">
      <c r="A76" s="119" t="str">
        <f>IF('表2.排放源鑑別'!A76&lt;&gt;"",'表2.排放源鑑別'!A76,"")</f>
        <v/>
      </c>
      <c r="B76" s="119" t="str">
        <f>IF('表2.排放源鑑別'!B76&lt;&gt;"",'表2.排放源鑑別'!B76,"")</f>
        <v/>
      </c>
      <c r="C76" s="119" t="str">
        <f>IF('表2.排放源鑑別'!C76&lt;&gt;"",'表2.排放源鑑別'!C76,"")</f>
        <v/>
      </c>
      <c r="D76" s="111" t="str">
        <f>IF('表2.排放源鑑別'!D76&lt;&gt;"",'表2.排放源鑑別'!D76,"")</f>
        <v/>
      </c>
      <c r="E76" s="111" t="str">
        <f>IF('表2.排放源鑑別'!E76&lt;&gt;"",'表2.排放源鑑別'!E76,"")</f>
        <v/>
      </c>
      <c r="F76" s="111" t="str">
        <f>IF('表2.排放源鑑別'!K76&lt;&gt;"",'表2.排放源鑑別'!K76,"")</f>
        <v/>
      </c>
      <c r="G76" s="160"/>
      <c r="H76" s="144"/>
      <c r="I76" s="144"/>
      <c r="J76" s="144"/>
      <c r="K76" s="158"/>
      <c r="L76" s="158"/>
      <c r="M76" s="159"/>
      <c r="N76" s="160">
        <f t="shared" si="13"/>
        <v>0</v>
      </c>
      <c r="O76" s="144"/>
      <c r="P76" s="161"/>
      <c r="Q76" s="144"/>
      <c r="R76" s="143">
        <f>'表2.排放源鑑別'!S76</f>
        <v>0</v>
      </c>
      <c r="S76" s="150"/>
    </row>
    <row r="77" spans="1:19" s="150" customFormat="1" ht="53.25" customHeight="1">
      <c r="A77" s="119" t="str">
        <f>IF('表2.排放源鑑別'!A77&lt;&gt;"",'表2.排放源鑑別'!A77,"")</f>
        <v/>
      </c>
      <c r="B77" s="119" t="str">
        <f>IF('表2.排放源鑑別'!B77&lt;&gt;"",'表2.排放源鑑別'!B77,"")</f>
        <v/>
      </c>
      <c r="C77" s="119" t="str">
        <f>IF('表2.排放源鑑別'!C77&lt;&gt;"",'表2.排放源鑑別'!C77,"")</f>
        <v/>
      </c>
      <c r="D77" s="111" t="str">
        <f>IF('表2.排放源鑑別'!D77&lt;&gt;"",'表2.排放源鑑別'!D77,"")</f>
        <v/>
      </c>
      <c r="E77" s="111" t="str">
        <f>IF('表2.排放源鑑別'!E77&lt;&gt;"",'表2.排放源鑑別'!E77,"")</f>
        <v/>
      </c>
      <c r="F77" s="111" t="str">
        <f>IF('表2.排放源鑑別'!K77&lt;&gt;"",'表2.排放源鑑別'!K77,"")</f>
        <v/>
      </c>
      <c r="G77" s="160"/>
      <c r="H77" s="144"/>
      <c r="I77" s="144"/>
      <c r="J77" s="144"/>
      <c r="K77" s="158"/>
      <c r="L77" s="158"/>
      <c r="M77" s="159"/>
      <c r="N77" s="160">
        <f t="shared" si="13"/>
        <v>0</v>
      </c>
      <c r="O77" s="144"/>
      <c r="P77" s="161"/>
      <c r="Q77" s="144"/>
      <c r="R77" s="143">
        <f>'表2.排放源鑑別'!S77</f>
        <v>0</v>
      </c>
    </row>
    <row r="78" spans="1:19" ht="53.25" customHeight="1">
      <c r="A78" s="119" t="str">
        <f>IF('表2.排放源鑑別'!A78&lt;&gt;"",'表2.排放源鑑別'!A78,"")</f>
        <v/>
      </c>
      <c r="B78" s="119" t="str">
        <f>IF('表2.排放源鑑別'!B78&lt;&gt;"",'表2.排放源鑑別'!B78,"")</f>
        <v/>
      </c>
      <c r="C78" s="119" t="str">
        <f>IF('表2.排放源鑑別'!C78&lt;&gt;"",'表2.排放源鑑別'!C78,"")</f>
        <v/>
      </c>
      <c r="D78" s="111" t="str">
        <f>IF('表2.排放源鑑別'!D78&lt;&gt;"",'表2.排放源鑑別'!D78,"")</f>
        <v/>
      </c>
      <c r="E78" s="111" t="str">
        <f>IF('表2.排放源鑑別'!E78&lt;&gt;"",'表2.排放源鑑別'!E78,"")</f>
        <v/>
      </c>
      <c r="F78" s="111" t="str">
        <f>IF('表2.排放源鑑別'!K78&lt;&gt;"",'表2.排放源鑑別'!K78,"")</f>
        <v/>
      </c>
      <c r="G78" s="160"/>
      <c r="H78" s="144"/>
      <c r="I78" s="144"/>
      <c r="J78" s="144"/>
      <c r="K78" s="158"/>
      <c r="L78" s="158"/>
      <c r="M78" s="159"/>
      <c r="N78" s="160">
        <f t="shared" si="13"/>
        <v>0</v>
      </c>
      <c r="O78" s="144"/>
      <c r="P78" s="161"/>
      <c r="Q78" s="144"/>
      <c r="R78" s="143">
        <f>'表2.排放源鑑別'!S78</f>
        <v>0</v>
      </c>
      <c r="S78" s="150"/>
    </row>
    <row r="79" spans="1:19" ht="53.25" customHeight="1">
      <c r="A79" s="146" t="str">
        <f>IF('表2.排放源鑑別'!A79&lt;&gt;"",'表2.排放源鑑別'!A79,"")</f>
        <v/>
      </c>
      <c r="B79" s="146" t="str">
        <f>IF('表2.排放源鑑別'!B79&lt;&gt;"",'表2.排放源鑑別'!B79,"")</f>
        <v/>
      </c>
      <c r="C79" s="146" t="str">
        <f>IF('表2.排放源鑑別'!C79&lt;&gt;"",'表2.排放源鑑別'!C79,"")</f>
        <v/>
      </c>
      <c r="D79" s="239" t="str">
        <f>IF('表2.排放源鑑別'!D79&lt;&gt;"",'表2.排放源鑑別'!D79,"")</f>
        <v/>
      </c>
      <c r="E79" s="239" t="str">
        <f>IF('表2.排放源鑑別'!E79&lt;&gt;"",'表2.排放源鑑別'!E79,"")</f>
        <v/>
      </c>
      <c r="F79" s="239" t="str">
        <f>IF('表2.排放源鑑別'!K79&lt;&gt;"",'表2.排放源鑑別'!K79,"")</f>
        <v/>
      </c>
      <c r="G79" s="160"/>
      <c r="H79" s="144"/>
      <c r="I79" s="144"/>
      <c r="J79" s="144"/>
      <c r="K79" s="158"/>
      <c r="L79" s="158"/>
      <c r="M79" s="159"/>
      <c r="N79" s="160">
        <f t="shared" si="5"/>
        <v>0</v>
      </c>
      <c r="O79" s="148"/>
      <c r="P79" s="161"/>
      <c r="Q79" s="144"/>
      <c r="R79" s="143">
        <f>'表2.排放源鑑別'!S79</f>
        <v>0</v>
      </c>
      <c r="S79" s="150"/>
    </row>
    <row r="80" spans="1:19" ht="53.25" customHeight="1">
      <c r="A80" s="146" t="str">
        <f>IF('表2.排放源鑑別'!A80&lt;&gt;"",'表2.排放源鑑別'!A80,"")</f>
        <v/>
      </c>
      <c r="B80" s="146" t="str">
        <f>IF('表2.排放源鑑別'!B80&lt;&gt;"",'表2.排放源鑑別'!B80,"")</f>
        <v/>
      </c>
      <c r="C80" s="146" t="str">
        <f>IF('表2.排放源鑑別'!C80&lt;&gt;"",'表2.排放源鑑別'!C80,"")</f>
        <v/>
      </c>
      <c r="D80" s="239" t="str">
        <f>IF('表2.排放源鑑別'!D80&lt;&gt;"",'表2.排放源鑑別'!D80,"")</f>
        <v/>
      </c>
      <c r="E80" s="239" t="str">
        <f>IF('表2.排放源鑑別'!E80&lt;&gt;"",'表2.排放源鑑別'!E80,"")</f>
        <v/>
      </c>
      <c r="F80" s="239" t="str">
        <f>IF('表2.排放源鑑別'!K80&lt;&gt;"",'表2.排放源鑑別'!K80,"")</f>
        <v/>
      </c>
      <c r="G80" s="160"/>
      <c r="H80" s="144"/>
      <c r="I80" s="144"/>
      <c r="J80" s="144"/>
      <c r="K80" s="158"/>
      <c r="L80" s="158"/>
      <c r="M80" s="159"/>
      <c r="N80" s="160">
        <f t="shared" si="5"/>
        <v>0</v>
      </c>
      <c r="O80" s="148"/>
      <c r="P80" s="161"/>
      <c r="Q80" s="144"/>
      <c r="R80" s="143">
        <f>'表2.排放源鑑別'!S80</f>
        <v>0</v>
      </c>
      <c r="S80" s="150"/>
    </row>
    <row r="81" spans="1:19" ht="53.25" customHeight="1">
      <c r="A81" s="146" t="str">
        <f>IF('表2.排放源鑑別'!A81&lt;&gt;"",'表2.排放源鑑別'!A81,"")</f>
        <v/>
      </c>
      <c r="B81" s="146" t="str">
        <f>IF('表2.排放源鑑別'!B81&lt;&gt;"",'表2.排放源鑑別'!B81,"")</f>
        <v/>
      </c>
      <c r="C81" s="146" t="str">
        <f>IF('表2.排放源鑑別'!C81&lt;&gt;"",'表2.排放源鑑別'!C81,"")</f>
        <v/>
      </c>
      <c r="D81" s="239" t="str">
        <f>IF('表2.排放源鑑別'!D81&lt;&gt;"",'表2.排放源鑑別'!D81,"")</f>
        <v/>
      </c>
      <c r="E81" s="239" t="str">
        <f>IF('表2.排放源鑑別'!E81&lt;&gt;"",'表2.排放源鑑別'!E81,"")</f>
        <v/>
      </c>
      <c r="F81" s="239" t="str">
        <f>IF('表2.排放源鑑別'!K81&lt;&gt;"",'表2.排放源鑑別'!K81,"")</f>
        <v/>
      </c>
      <c r="G81" s="160"/>
      <c r="H81" s="144"/>
      <c r="I81" s="144"/>
      <c r="J81" s="144"/>
      <c r="K81" s="158"/>
      <c r="L81" s="158"/>
      <c r="M81" s="159"/>
      <c r="N81" s="160">
        <f t="shared" si="5"/>
        <v>0</v>
      </c>
      <c r="O81" s="148"/>
      <c r="P81" s="161"/>
      <c r="Q81" s="144"/>
      <c r="R81" s="143">
        <f>'表2.排放源鑑別'!S81</f>
        <v>0</v>
      </c>
      <c r="S81" s="150"/>
    </row>
    <row r="82" spans="1:19" ht="53.25" customHeight="1">
      <c r="A82" s="146" t="str">
        <f>IF('表2.排放源鑑別'!A82&lt;&gt;"",'表2.排放源鑑別'!A82,"")</f>
        <v/>
      </c>
      <c r="B82" s="146" t="str">
        <f>IF('表2.排放源鑑別'!B82&lt;&gt;"",'表2.排放源鑑別'!B82,"")</f>
        <v/>
      </c>
      <c r="C82" s="146" t="str">
        <f>IF('表2.排放源鑑別'!C82&lt;&gt;"",'表2.排放源鑑別'!C82,"")</f>
        <v/>
      </c>
      <c r="D82" s="239" t="str">
        <f>IF('表2.排放源鑑別'!D82&lt;&gt;"",'表2.排放源鑑別'!D82,"")</f>
        <v/>
      </c>
      <c r="E82" s="239" t="str">
        <f>IF('表2.排放源鑑別'!E82&lt;&gt;"",'表2.排放源鑑別'!E82,"")</f>
        <v/>
      </c>
      <c r="F82" s="239" t="str">
        <f>IF('表2.排放源鑑別'!K82&lt;&gt;"",'表2.排放源鑑別'!K82,"")</f>
        <v/>
      </c>
      <c r="G82" s="160"/>
      <c r="H82" s="144"/>
      <c r="I82" s="144"/>
      <c r="J82" s="144"/>
      <c r="K82" s="158"/>
      <c r="L82" s="158"/>
      <c r="M82" s="159"/>
      <c r="N82" s="160">
        <f t="shared" si="5"/>
        <v>0</v>
      </c>
      <c r="O82" s="148"/>
      <c r="P82" s="161"/>
      <c r="Q82" s="144"/>
      <c r="R82" s="143">
        <f>'表2.排放源鑑別'!S82</f>
        <v>0</v>
      </c>
      <c r="S82" s="150"/>
    </row>
    <row r="83" spans="1:19" ht="53.25" customHeight="1">
      <c r="A83" s="146" t="str">
        <f>IF('表2.排放源鑑別'!A83&lt;&gt;"",'表2.排放源鑑別'!A83,"")</f>
        <v/>
      </c>
      <c r="B83" s="146" t="str">
        <f>IF('表2.排放源鑑別'!B83&lt;&gt;"",'表2.排放源鑑別'!B83,"")</f>
        <v/>
      </c>
      <c r="C83" s="146" t="str">
        <f>IF('表2.排放源鑑別'!C83&lt;&gt;"",'表2.排放源鑑別'!C83,"")</f>
        <v/>
      </c>
      <c r="D83" s="239" t="str">
        <f>IF('表2.排放源鑑別'!D83&lt;&gt;"",'表2.排放源鑑別'!D83,"")</f>
        <v/>
      </c>
      <c r="E83" s="239" t="str">
        <f>IF('表2.排放源鑑別'!E83&lt;&gt;"",'表2.排放源鑑別'!E83,"")</f>
        <v/>
      </c>
      <c r="F83" s="239" t="str">
        <f>IF('表2.排放源鑑別'!K83&lt;&gt;"",'表2.排放源鑑別'!K83,"")</f>
        <v/>
      </c>
      <c r="G83" s="160"/>
      <c r="H83" s="144"/>
      <c r="I83" s="144"/>
      <c r="J83" s="144"/>
      <c r="K83" s="158"/>
      <c r="L83" s="158"/>
      <c r="M83" s="159"/>
      <c r="N83" s="160">
        <f t="shared" si="5"/>
        <v>0</v>
      </c>
      <c r="O83" s="148"/>
      <c r="P83" s="161"/>
      <c r="Q83" s="144"/>
      <c r="R83" s="143">
        <f>'表2.排放源鑑別'!S83</f>
        <v>0</v>
      </c>
      <c r="S83" s="150"/>
    </row>
    <row r="84" spans="1:19" ht="53.25" customHeight="1">
      <c r="A84" s="146" t="str">
        <f>IF('表2.排放源鑑別'!A84&lt;&gt;"",'表2.排放源鑑別'!A84,"")</f>
        <v/>
      </c>
      <c r="B84" s="146" t="str">
        <f>IF('表2.排放源鑑別'!B84&lt;&gt;"",'表2.排放源鑑別'!B84,"")</f>
        <v/>
      </c>
      <c r="C84" s="146" t="str">
        <f>IF('表2.排放源鑑別'!C84&lt;&gt;"",'表2.排放源鑑別'!C84,"")</f>
        <v/>
      </c>
      <c r="D84" s="239" t="str">
        <f>IF('表2.排放源鑑別'!D84&lt;&gt;"",'表2.排放源鑑別'!D84,"")</f>
        <v/>
      </c>
      <c r="E84" s="239" t="str">
        <f>IF('表2.排放源鑑別'!E84&lt;&gt;"",'表2.排放源鑑別'!E84,"")</f>
        <v/>
      </c>
      <c r="F84" s="239" t="str">
        <f>IF('表2.排放源鑑別'!K84&lt;&gt;"",'表2.排放源鑑別'!K84,"")</f>
        <v/>
      </c>
      <c r="G84" s="160"/>
      <c r="H84" s="144"/>
      <c r="I84" s="144"/>
      <c r="J84" s="144"/>
      <c r="K84" s="158"/>
      <c r="L84" s="158"/>
      <c r="M84" s="159"/>
      <c r="N84" s="160">
        <f t="shared" si="5"/>
        <v>0</v>
      </c>
      <c r="O84" s="144"/>
      <c r="P84" s="161"/>
      <c r="Q84" s="144"/>
      <c r="R84" s="143">
        <f>'表2.排放源鑑別'!S84</f>
        <v>0</v>
      </c>
      <c r="S84" s="150"/>
    </row>
    <row r="85" spans="1:19" ht="53.25" customHeight="1">
      <c r="A85" s="146" t="str">
        <f>IF('表2.排放源鑑別'!A85&lt;&gt;"",'表2.排放源鑑別'!A85,"")</f>
        <v/>
      </c>
      <c r="B85" s="146" t="str">
        <f>IF('表2.排放源鑑別'!B85&lt;&gt;"",'表2.排放源鑑別'!B85,"")</f>
        <v/>
      </c>
      <c r="C85" s="146" t="str">
        <f>IF('表2.排放源鑑別'!C85&lt;&gt;"",'表2.排放源鑑別'!C85,"")</f>
        <v/>
      </c>
      <c r="D85" s="239" t="str">
        <f>IF('表2.排放源鑑別'!D85&lt;&gt;"",'表2.排放源鑑別'!D85,"")</f>
        <v/>
      </c>
      <c r="E85" s="239" t="str">
        <f>IF('表2.排放源鑑別'!E85&lt;&gt;"",'表2.排放源鑑別'!E85,"")</f>
        <v/>
      </c>
      <c r="F85" s="239" t="str">
        <f>IF('表2.排放源鑑別'!K85&lt;&gt;"",'表2.排放源鑑別'!K85,"")</f>
        <v/>
      </c>
      <c r="G85" s="343"/>
      <c r="H85" s="144"/>
      <c r="I85" s="144"/>
      <c r="J85" s="144"/>
      <c r="K85" s="158"/>
      <c r="L85" s="158"/>
      <c r="M85" s="159"/>
      <c r="N85" s="160">
        <f t="shared" si="5"/>
        <v>0</v>
      </c>
      <c r="O85" s="144"/>
      <c r="P85" s="161"/>
      <c r="Q85" s="144"/>
      <c r="R85" s="143"/>
      <c r="S85" s="150"/>
    </row>
    <row r="86" spans="1:19" ht="53.25" customHeight="1">
      <c r="A86" s="146" t="str">
        <f>IF('表2.排放源鑑別'!A86&lt;&gt;"",'表2.排放源鑑別'!A86,"")</f>
        <v/>
      </c>
      <c r="B86" s="146" t="str">
        <f>IF('表2.排放源鑑別'!B86&lt;&gt;"",'表2.排放源鑑別'!B86,"")</f>
        <v/>
      </c>
      <c r="C86" s="146" t="str">
        <f>IF('表2.排放源鑑別'!C86&lt;&gt;"",'表2.排放源鑑別'!C86,"")</f>
        <v/>
      </c>
      <c r="D86" s="239" t="str">
        <f>IF('表2.排放源鑑別'!D86&lt;&gt;"",'表2.排放源鑑別'!D86,"")</f>
        <v/>
      </c>
      <c r="E86" s="239" t="str">
        <f>IF('表2.排放源鑑別'!E86&lt;&gt;"",'表2.排放源鑑別'!E86,"")</f>
        <v/>
      </c>
      <c r="F86" s="239" t="str">
        <f>IF('表2.排放源鑑別'!K86&lt;&gt;"",'表2.排放源鑑別'!K86,"")</f>
        <v/>
      </c>
      <c r="G86" s="343"/>
      <c r="H86" s="144"/>
      <c r="I86" s="144"/>
      <c r="J86" s="144"/>
      <c r="K86" s="158"/>
      <c r="L86" s="158"/>
      <c r="M86" s="159"/>
      <c r="N86" s="160">
        <f t="shared" si="5"/>
        <v>0</v>
      </c>
      <c r="O86" s="144"/>
      <c r="P86" s="161"/>
      <c r="Q86" s="144"/>
      <c r="R86" s="143"/>
      <c r="S86" s="150"/>
    </row>
    <row r="87" spans="1:19" ht="53.25" customHeight="1">
      <c r="A87" s="146" t="str">
        <f>IF('表2.排放源鑑別'!A87&lt;&gt;"",'表2.排放源鑑別'!A87,"")</f>
        <v/>
      </c>
      <c r="B87" s="146" t="str">
        <f>IF('表2.排放源鑑別'!B87&lt;&gt;"",'表2.排放源鑑別'!B87,"")</f>
        <v/>
      </c>
      <c r="C87" s="146" t="str">
        <f>IF('表2.排放源鑑別'!C87&lt;&gt;"",'表2.排放源鑑別'!C87,"")</f>
        <v/>
      </c>
      <c r="D87" s="239" t="str">
        <f>IF('表2.排放源鑑別'!D87&lt;&gt;"",'表2.排放源鑑別'!D87,"")</f>
        <v/>
      </c>
      <c r="E87" s="239" t="str">
        <f>IF('表2.排放源鑑別'!E87&lt;&gt;"",'表2.排放源鑑別'!E87,"")</f>
        <v/>
      </c>
      <c r="F87" s="239" t="str">
        <f>IF('表2.排放源鑑別'!K87&lt;&gt;"",'表2.排放源鑑別'!K87,"")</f>
        <v/>
      </c>
      <c r="G87" s="343"/>
      <c r="H87" s="144"/>
      <c r="I87" s="144"/>
      <c r="J87" s="144"/>
      <c r="K87" s="158"/>
      <c r="L87" s="158"/>
      <c r="M87" s="159"/>
      <c r="N87" s="160">
        <f t="shared" si="5"/>
        <v>0</v>
      </c>
      <c r="O87" s="144"/>
      <c r="P87" s="161"/>
      <c r="Q87" s="144"/>
      <c r="R87" s="143"/>
      <c r="S87" s="150"/>
    </row>
    <row r="88" spans="1:19" ht="53.25" customHeight="1">
      <c r="A88" s="146" t="str">
        <f>IF('表2.排放源鑑別'!A88&lt;&gt;"",'表2.排放源鑑別'!A88,"")</f>
        <v/>
      </c>
      <c r="B88" s="146" t="str">
        <f>IF('表2.排放源鑑別'!B88&lt;&gt;"",'表2.排放源鑑別'!B88,"")</f>
        <v/>
      </c>
      <c r="C88" s="146" t="str">
        <f>IF('表2.排放源鑑別'!C88&lt;&gt;"",'表2.排放源鑑別'!C88,"")</f>
        <v/>
      </c>
      <c r="D88" s="239" t="str">
        <f>IF('表2.排放源鑑別'!D88&lt;&gt;"",'表2.排放源鑑別'!D88,"")</f>
        <v/>
      </c>
      <c r="E88" s="239" t="str">
        <f>IF('表2.排放源鑑別'!E88&lt;&gt;"",'表2.排放源鑑別'!E88,"")</f>
        <v/>
      </c>
      <c r="F88" s="239" t="str">
        <f>IF('表2.排放源鑑別'!K88&lt;&gt;"",'表2.排放源鑑別'!K88,"")</f>
        <v/>
      </c>
      <c r="G88" s="343"/>
      <c r="H88" s="144"/>
      <c r="I88" s="144"/>
      <c r="J88" s="144"/>
      <c r="K88" s="158"/>
      <c r="L88" s="158"/>
      <c r="M88" s="159"/>
      <c r="N88" s="160">
        <f t="shared" si="5"/>
        <v>0</v>
      </c>
      <c r="O88" s="144"/>
      <c r="P88" s="161"/>
      <c r="Q88" s="144"/>
      <c r="R88" s="143"/>
      <c r="S88" s="150"/>
    </row>
    <row r="89" spans="1:19" ht="53.25" customHeight="1">
      <c r="A89" s="146" t="str">
        <f>IF('表2.排放源鑑別'!A89&lt;&gt;"",'表2.排放源鑑別'!A89,"")</f>
        <v/>
      </c>
      <c r="B89" s="146" t="str">
        <f>IF('表2.排放源鑑別'!B89&lt;&gt;"",'表2.排放源鑑別'!B89,"")</f>
        <v/>
      </c>
      <c r="C89" s="146" t="str">
        <f>IF('表2.排放源鑑別'!C89&lt;&gt;"",'表2.排放源鑑別'!C89,"")</f>
        <v/>
      </c>
      <c r="D89" s="239" t="str">
        <f>IF('表2.排放源鑑別'!D89&lt;&gt;"",'表2.排放源鑑別'!D89,"")</f>
        <v/>
      </c>
      <c r="E89" s="239" t="str">
        <f>IF('表2.排放源鑑別'!E89&lt;&gt;"",'表2.排放源鑑別'!E89,"")</f>
        <v/>
      </c>
      <c r="F89" s="239" t="str">
        <f>IF('表2.排放源鑑別'!K89&lt;&gt;"",'表2.排放源鑑別'!K89,"")</f>
        <v/>
      </c>
      <c r="G89" s="343"/>
      <c r="H89" s="144"/>
      <c r="I89" s="144"/>
      <c r="J89" s="144"/>
      <c r="K89" s="158"/>
      <c r="L89" s="158"/>
      <c r="M89" s="159"/>
      <c r="N89" s="160">
        <f t="shared" si="5"/>
        <v>0</v>
      </c>
      <c r="O89" s="144"/>
      <c r="P89" s="161"/>
      <c r="Q89" s="144"/>
      <c r="R89" s="143"/>
      <c r="S89" s="150"/>
    </row>
    <row r="90" spans="1:19" ht="53.25" customHeight="1">
      <c r="A90" s="146" t="str">
        <f>IF('表2.排放源鑑別'!A90&lt;&gt;"",'表2.排放源鑑別'!A90,"")</f>
        <v/>
      </c>
      <c r="B90" s="146" t="str">
        <f>IF('表2.排放源鑑別'!B90&lt;&gt;"",'表2.排放源鑑別'!B90,"")</f>
        <v/>
      </c>
      <c r="C90" s="146" t="str">
        <f>IF('表2.排放源鑑別'!C90&lt;&gt;"",'表2.排放源鑑別'!C90,"")</f>
        <v/>
      </c>
      <c r="D90" s="239" t="str">
        <f>IF('表2.排放源鑑別'!D90&lt;&gt;"",'表2.排放源鑑別'!D90,"")</f>
        <v/>
      </c>
      <c r="E90" s="239" t="str">
        <f>IF('表2.排放源鑑別'!E90&lt;&gt;"",'表2.排放源鑑別'!E90,"")</f>
        <v/>
      </c>
      <c r="F90" s="239" t="str">
        <f>IF('表2.排放源鑑別'!K90&lt;&gt;"",'表2.排放源鑑別'!K90,"")</f>
        <v/>
      </c>
      <c r="G90" s="343"/>
      <c r="H90" s="144"/>
      <c r="I90" s="144"/>
      <c r="J90" s="144"/>
      <c r="K90" s="158"/>
      <c r="L90" s="158"/>
      <c r="M90" s="159"/>
      <c r="N90" s="160">
        <f t="shared" si="5"/>
        <v>0</v>
      </c>
      <c r="O90" s="144"/>
      <c r="P90" s="161"/>
      <c r="Q90" s="144"/>
      <c r="R90" s="143"/>
      <c r="S90" s="150"/>
    </row>
    <row r="91" spans="1:19" ht="53.25" customHeight="1">
      <c r="A91" s="146" t="str">
        <f>IF('表2.排放源鑑別'!A91&lt;&gt;"",'表2.排放源鑑別'!A91,"")</f>
        <v/>
      </c>
      <c r="B91" s="146" t="str">
        <f>IF('表2.排放源鑑別'!B91&lt;&gt;"",'表2.排放源鑑別'!B91,"")</f>
        <v/>
      </c>
      <c r="C91" s="146" t="str">
        <f>IF('表2.排放源鑑別'!C91&lt;&gt;"",'表2.排放源鑑別'!C91,"")</f>
        <v/>
      </c>
      <c r="D91" s="239" t="str">
        <f>IF('表2.排放源鑑別'!D91&lt;&gt;"",'表2.排放源鑑別'!D91,"")</f>
        <v/>
      </c>
      <c r="E91" s="239" t="str">
        <f>IF('表2.排放源鑑別'!E91&lt;&gt;"",'表2.排放源鑑別'!E91,"")</f>
        <v/>
      </c>
      <c r="F91" s="239" t="str">
        <f>IF('表2.排放源鑑別'!K91&lt;&gt;"",'表2.排放源鑑別'!K91,"")</f>
        <v/>
      </c>
      <c r="G91" s="343"/>
      <c r="H91" s="144"/>
      <c r="I91" s="144"/>
      <c r="J91" s="144"/>
      <c r="K91" s="158"/>
      <c r="L91" s="158"/>
      <c r="M91" s="159"/>
      <c r="N91" s="160">
        <f t="shared" si="5"/>
        <v>0</v>
      </c>
      <c r="O91" s="144"/>
      <c r="P91" s="161"/>
      <c r="Q91" s="144"/>
      <c r="R91" s="143"/>
      <c r="S91" s="150"/>
    </row>
    <row r="92" spans="1:19" ht="53.25" customHeight="1">
      <c r="A92" s="146" t="str">
        <f>IF('表2.排放源鑑別'!A92&lt;&gt;"",'表2.排放源鑑別'!A92,"")</f>
        <v/>
      </c>
      <c r="B92" s="146" t="str">
        <f>IF('表2.排放源鑑別'!B92&lt;&gt;"",'表2.排放源鑑別'!B92,"")</f>
        <v/>
      </c>
      <c r="C92" s="146" t="str">
        <f>IF('表2.排放源鑑別'!C92&lt;&gt;"",'表2.排放源鑑別'!C92,"")</f>
        <v/>
      </c>
      <c r="D92" s="239" t="str">
        <f>IF('表2.排放源鑑別'!D92&lt;&gt;"",'表2.排放源鑑別'!D92,"")</f>
        <v/>
      </c>
      <c r="E92" s="239" t="str">
        <f>IF('表2.排放源鑑別'!E92&lt;&gt;"",'表2.排放源鑑別'!E92,"")</f>
        <v/>
      </c>
      <c r="F92" s="239" t="str">
        <f>IF('表2.排放源鑑別'!K92&lt;&gt;"",'表2.排放源鑑別'!K92,"")</f>
        <v/>
      </c>
      <c r="G92" s="343"/>
      <c r="H92" s="144"/>
      <c r="I92" s="144"/>
      <c r="J92" s="144"/>
      <c r="K92" s="158"/>
      <c r="L92" s="158"/>
      <c r="M92" s="159"/>
      <c r="N92" s="160">
        <f t="shared" ref="N92:N95" si="14">IF(L92="",G92*K92*M92,G92*K92*L92*M92)</f>
        <v>0</v>
      </c>
      <c r="O92" s="144"/>
      <c r="P92" s="161"/>
      <c r="Q92" s="144"/>
      <c r="R92" s="143"/>
      <c r="S92" s="150"/>
    </row>
    <row r="93" spans="1:19" ht="53.25" customHeight="1">
      <c r="A93" s="146" t="str">
        <f>IF('表2.排放源鑑別'!A93&lt;&gt;"",'表2.排放源鑑別'!A93,"")</f>
        <v/>
      </c>
      <c r="B93" s="146" t="str">
        <f>IF('表2.排放源鑑別'!B93&lt;&gt;"",'表2.排放源鑑別'!B93,"")</f>
        <v/>
      </c>
      <c r="C93" s="146" t="str">
        <f>IF('表2.排放源鑑別'!C93&lt;&gt;"",'表2.排放源鑑別'!C93,"")</f>
        <v/>
      </c>
      <c r="D93" s="239" t="str">
        <f>IF('表2.排放源鑑別'!D93&lt;&gt;"",'表2.排放源鑑別'!D93,"")</f>
        <v/>
      </c>
      <c r="E93" s="239" t="str">
        <f>IF('表2.排放源鑑別'!E93&lt;&gt;"",'表2.排放源鑑別'!E93,"")</f>
        <v/>
      </c>
      <c r="F93" s="239" t="str">
        <f>IF('表2.排放源鑑別'!K93&lt;&gt;"",'表2.排放源鑑別'!K93,"")</f>
        <v/>
      </c>
      <c r="G93" s="343"/>
      <c r="H93" s="144"/>
      <c r="I93" s="144"/>
      <c r="J93" s="144"/>
      <c r="K93" s="158"/>
      <c r="L93" s="158"/>
      <c r="M93" s="159"/>
      <c r="N93" s="160">
        <f t="shared" si="14"/>
        <v>0</v>
      </c>
      <c r="O93" s="144"/>
      <c r="P93" s="161"/>
      <c r="Q93" s="144"/>
      <c r="R93" s="143"/>
      <c r="S93" s="150"/>
    </row>
    <row r="94" spans="1:19" ht="53.25" customHeight="1">
      <c r="A94" s="146" t="str">
        <f>IF('表2.排放源鑑別'!A94&lt;&gt;"",'表2.排放源鑑別'!A94,"")</f>
        <v/>
      </c>
      <c r="B94" s="146" t="str">
        <f>IF('表2.排放源鑑別'!B94&lt;&gt;"",'表2.排放源鑑別'!B94,"")</f>
        <v/>
      </c>
      <c r="C94" s="146" t="str">
        <f>IF('表2.排放源鑑別'!C94&lt;&gt;"",'表2.排放源鑑別'!C94,"")</f>
        <v/>
      </c>
      <c r="D94" s="239" t="str">
        <f>IF('表2.排放源鑑別'!D94&lt;&gt;"",'表2.排放源鑑別'!D94,"")</f>
        <v/>
      </c>
      <c r="E94" s="239" t="str">
        <f>IF('表2.排放源鑑別'!E94&lt;&gt;"",'表2.排放源鑑別'!E94,"")</f>
        <v/>
      </c>
      <c r="F94" s="239" t="str">
        <f>IF('表2.排放源鑑別'!K94&lt;&gt;"",'表2.排放源鑑別'!K94,"")</f>
        <v/>
      </c>
      <c r="G94" s="343"/>
      <c r="H94" s="144"/>
      <c r="I94" s="144"/>
      <c r="J94" s="144"/>
      <c r="K94" s="158"/>
      <c r="L94" s="158"/>
      <c r="M94" s="159"/>
      <c r="N94" s="160">
        <f t="shared" si="14"/>
        <v>0</v>
      </c>
      <c r="O94" s="144"/>
      <c r="P94" s="161"/>
      <c r="Q94" s="144"/>
      <c r="R94" s="143"/>
      <c r="S94" s="150"/>
    </row>
    <row r="95" spans="1:19" ht="53.25" customHeight="1">
      <c r="A95" s="146" t="str">
        <f>IF('表2.排放源鑑別'!A95&lt;&gt;"",'表2.排放源鑑別'!A95,"")</f>
        <v/>
      </c>
      <c r="B95" s="146" t="str">
        <f>IF('表2.排放源鑑別'!B95&lt;&gt;"",'表2.排放源鑑別'!B95,"")</f>
        <v/>
      </c>
      <c r="C95" s="146" t="str">
        <f>IF('表2.排放源鑑別'!C95&lt;&gt;"",'表2.排放源鑑別'!C95,"")</f>
        <v/>
      </c>
      <c r="D95" s="239" t="str">
        <f>IF('表2.排放源鑑別'!D95&lt;&gt;"",'表2.排放源鑑別'!D95,"")</f>
        <v/>
      </c>
      <c r="E95" s="239" t="str">
        <f>IF('表2.排放源鑑別'!E95&lt;&gt;"",'表2.排放源鑑別'!E95,"")</f>
        <v/>
      </c>
      <c r="F95" s="239" t="str">
        <f>IF('表2.排放源鑑別'!K95&lt;&gt;"",'表2.排放源鑑別'!K95,"")</f>
        <v/>
      </c>
      <c r="G95" s="343"/>
      <c r="H95" s="144"/>
      <c r="I95" s="144"/>
      <c r="J95" s="144"/>
      <c r="K95" s="158"/>
      <c r="L95" s="158"/>
      <c r="M95" s="159"/>
      <c r="N95" s="160">
        <f t="shared" si="14"/>
        <v>0</v>
      </c>
      <c r="O95" s="144"/>
      <c r="P95" s="161"/>
      <c r="Q95" s="144"/>
      <c r="R95" s="143"/>
      <c r="S95" s="150"/>
    </row>
    <row r="96" spans="1:19" ht="53.25" customHeight="1">
      <c r="A96" s="146" t="str">
        <f>IF('表2.排放源鑑別'!A96&lt;&gt;"",'表2.排放源鑑別'!A96,"")</f>
        <v/>
      </c>
      <c r="B96" s="146" t="str">
        <f>IF('表2.排放源鑑別'!B96&lt;&gt;"",'表2.排放源鑑別'!B96,"")</f>
        <v/>
      </c>
      <c r="C96" s="146" t="str">
        <f>IF('表2.排放源鑑別'!C96&lt;&gt;"",'表2.排放源鑑別'!C96,"")</f>
        <v/>
      </c>
      <c r="D96" s="239" t="str">
        <f>IF('表2.排放源鑑別'!D96&lt;&gt;"",'表2.排放源鑑別'!D96,"")</f>
        <v/>
      </c>
      <c r="E96" s="239" t="str">
        <f>IF('表2.排放源鑑別'!E96&lt;&gt;"",'表2.排放源鑑別'!E96,"")</f>
        <v/>
      </c>
      <c r="F96" s="239" t="str">
        <f>IF('表2.排放源鑑別'!K96&lt;&gt;"",'表2.排放源鑑別'!K96,"")</f>
        <v/>
      </c>
      <c r="G96" s="343"/>
      <c r="H96" s="144"/>
      <c r="I96" s="144"/>
      <c r="J96" s="144"/>
      <c r="K96" s="158"/>
      <c r="L96" s="158"/>
      <c r="M96" s="159"/>
      <c r="N96" s="160">
        <f t="shared" ref="N96:N97" si="15">IF(L96="",G96*K96*M96,G96*K96*L96*M96)</f>
        <v>0</v>
      </c>
      <c r="O96" s="144"/>
      <c r="P96" s="161"/>
      <c r="Q96" s="144"/>
      <c r="R96" s="143"/>
      <c r="S96" s="150"/>
    </row>
    <row r="97" spans="1:19" ht="53.25" customHeight="1">
      <c r="A97" s="146" t="str">
        <f>IF('表2.排放源鑑別'!A97&lt;&gt;"",'表2.排放源鑑別'!A97,"")</f>
        <v/>
      </c>
      <c r="B97" s="146" t="str">
        <f>IF('表2.排放源鑑別'!B97&lt;&gt;"",'表2.排放源鑑別'!B97,"")</f>
        <v/>
      </c>
      <c r="C97" s="146" t="str">
        <f>IF('表2.排放源鑑別'!C97&lt;&gt;"",'表2.排放源鑑別'!C97,"")</f>
        <v/>
      </c>
      <c r="D97" s="239" t="str">
        <f>IF('表2.排放源鑑別'!D97&lt;&gt;"",'表2.排放源鑑別'!D97,"")</f>
        <v/>
      </c>
      <c r="E97" s="239" t="str">
        <f>IF('表2.排放源鑑別'!E97&lt;&gt;"",'表2.排放源鑑別'!E97,"")</f>
        <v/>
      </c>
      <c r="F97" s="239" t="str">
        <f>IF('表2.排放源鑑別'!K97&lt;&gt;"",'表2.排放源鑑別'!K97,"")</f>
        <v/>
      </c>
      <c r="G97" s="343"/>
      <c r="H97" s="144"/>
      <c r="I97" s="144"/>
      <c r="J97" s="144"/>
      <c r="K97" s="158"/>
      <c r="L97" s="158"/>
      <c r="M97" s="159"/>
      <c r="N97" s="160">
        <f t="shared" si="15"/>
        <v>0</v>
      </c>
      <c r="O97" s="144"/>
      <c r="P97" s="161"/>
      <c r="Q97" s="144"/>
      <c r="R97" s="143"/>
      <c r="S97" s="150"/>
    </row>
    <row r="98" spans="1:19" ht="53.25" customHeight="1">
      <c r="A98" s="146" t="str">
        <f>IF('表2.排放源鑑別'!A98&lt;&gt;"",'表2.排放源鑑別'!A98,"")</f>
        <v/>
      </c>
      <c r="B98" s="146" t="str">
        <f>IF('表2.排放源鑑別'!B98&lt;&gt;"",'表2.排放源鑑別'!B98,"")</f>
        <v/>
      </c>
      <c r="C98" s="146" t="str">
        <f>IF('表2.排放源鑑別'!C98&lt;&gt;"",'表2.排放源鑑別'!C98,"")</f>
        <v/>
      </c>
      <c r="D98" s="239" t="str">
        <f>IF('表2.排放源鑑別'!D98&lt;&gt;"",'表2.排放源鑑別'!D98,"")</f>
        <v/>
      </c>
      <c r="E98" s="239" t="str">
        <f>IF('表2.排放源鑑別'!E98&lt;&gt;"",'表2.排放源鑑別'!E98,"")</f>
        <v/>
      </c>
      <c r="F98" s="239" t="str">
        <f>IF('表2.排放源鑑別'!K98&lt;&gt;"",'表2.排放源鑑別'!K98,"")</f>
        <v/>
      </c>
      <c r="G98" s="343"/>
      <c r="H98" s="144"/>
      <c r="I98" s="144"/>
      <c r="J98" s="144"/>
      <c r="K98" s="158"/>
      <c r="L98" s="158"/>
      <c r="M98" s="159"/>
      <c r="N98" s="160">
        <f t="shared" ref="N98:N103" si="16">IF(L98="",G98*K98*M98,G98*K98*L98*M98)</f>
        <v>0</v>
      </c>
      <c r="O98" s="144"/>
      <c r="P98" s="161"/>
      <c r="Q98" s="144"/>
      <c r="R98" s="143"/>
      <c r="S98" s="150"/>
    </row>
    <row r="99" spans="1:19" ht="53.25" customHeight="1">
      <c r="A99" s="146" t="str">
        <f>IF('表2.排放源鑑別'!A99&lt;&gt;"",'表2.排放源鑑別'!A99,"")</f>
        <v/>
      </c>
      <c r="B99" s="146" t="str">
        <f>IF('表2.排放源鑑別'!B99&lt;&gt;"",'表2.排放源鑑別'!B99,"")</f>
        <v/>
      </c>
      <c r="C99" s="146" t="str">
        <f>IF('表2.排放源鑑別'!C99&lt;&gt;"",'表2.排放源鑑別'!C99,"")</f>
        <v/>
      </c>
      <c r="D99" s="239" t="str">
        <f>IF('表2.排放源鑑別'!D99&lt;&gt;"",'表2.排放源鑑別'!D99,"")</f>
        <v/>
      </c>
      <c r="E99" s="239" t="str">
        <f>IF('表2.排放源鑑別'!E99&lt;&gt;"",'表2.排放源鑑別'!E99,"")</f>
        <v/>
      </c>
      <c r="F99" s="239" t="str">
        <f>IF('表2.排放源鑑別'!K99&lt;&gt;"",'表2.排放源鑑別'!K99,"")</f>
        <v/>
      </c>
      <c r="G99" s="343"/>
      <c r="H99" s="144"/>
      <c r="I99" s="144"/>
      <c r="J99" s="144"/>
      <c r="K99" s="158"/>
      <c r="L99" s="158"/>
      <c r="M99" s="159"/>
      <c r="N99" s="160">
        <f t="shared" si="16"/>
        <v>0</v>
      </c>
      <c r="O99" s="144"/>
      <c r="P99" s="161"/>
      <c r="Q99" s="144"/>
      <c r="R99" s="143"/>
      <c r="S99" s="150"/>
    </row>
    <row r="100" spans="1:19" ht="53.25" customHeight="1">
      <c r="A100" s="146" t="str">
        <f>IF('表2.排放源鑑別'!A100&lt;&gt;"",'表2.排放源鑑別'!A100,"")</f>
        <v/>
      </c>
      <c r="B100" s="146" t="str">
        <f>IF('表2.排放源鑑別'!B100&lt;&gt;"",'表2.排放源鑑別'!B100,"")</f>
        <v/>
      </c>
      <c r="C100" s="146" t="str">
        <f>IF('表2.排放源鑑別'!C100&lt;&gt;"",'表2.排放源鑑別'!C100,"")</f>
        <v/>
      </c>
      <c r="D100" s="239" t="str">
        <f>IF('表2.排放源鑑別'!D100&lt;&gt;"",'表2.排放源鑑別'!D100,"")</f>
        <v/>
      </c>
      <c r="E100" s="239" t="str">
        <f>IF('表2.排放源鑑別'!E100&lt;&gt;"",'表2.排放源鑑別'!E100,"")</f>
        <v/>
      </c>
      <c r="F100" s="239" t="str">
        <f>IF('表2.排放源鑑別'!K100&lt;&gt;"",'表2.排放源鑑別'!K100,"")</f>
        <v/>
      </c>
      <c r="G100" s="343"/>
      <c r="H100" s="144"/>
      <c r="I100" s="144"/>
      <c r="J100" s="144"/>
      <c r="K100" s="158"/>
      <c r="L100" s="158"/>
      <c r="M100" s="159"/>
      <c r="N100" s="160">
        <f t="shared" si="16"/>
        <v>0</v>
      </c>
      <c r="O100" s="144"/>
      <c r="P100" s="161"/>
      <c r="Q100" s="144"/>
      <c r="R100" s="143"/>
      <c r="S100" s="150"/>
    </row>
    <row r="101" spans="1:19" ht="53.25" customHeight="1">
      <c r="A101" s="146" t="str">
        <f>IF('表2.排放源鑑別'!A101&lt;&gt;"",'表2.排放源鑑別'!A101,"")</f>
        <v/>
      </c>
      <c r="B101" s="146" t="str">
        <f>IF('表2.排放源鑑別'!B101&lt;&gt;"",'表2.排放源鑑別'!B101,"")</f>
        <v/>
      </c>
      <c r="C101" s="146" t="str">
        <f>IF('表2.排放源鑑別'!C101&lt;&gt;"",'表2.排放源鑑別'!C101,"")</f>
        <v/>
      </c>
      <c r="D101" s="239" t="str">
        <f>IF('表2.排放源鑑別'!D101&lt;&gt;"",'表2.排放源鑑別'!D101,"")</f>
        <v/>
      </c>
      <c r="E101" s="239" t="str">
        <f>IF('表2.排放源鑑別'!E101&lt;&gt;"",'表2.排放源鑑別'!E101,"")</f>
        <v/>
      </c>
      <c r="F101" s="239" t="str">
        <f>IF('表2.排放源鑑別'!K101&lt;&gt;"",'表2.排放源鑑別'!K101,"")</f>
        <v/>
      </c>
      <c r="G101" s="343"/>
      <c r="H101" s="144"/>
      <c r="I101" s="144"/>
      <c r="J101" s="144"/>
      <c r="K101" s="158"/>
      <c r="L101" s="158"/>
      <c r="M101" s="159"/>
      <c r="N101" s="160">
        <f t="shared" si="16"/>
        <v>0</v>
      </c>
      <c r="O101" s="144"/>
      <c r="P101" s="161"/>
      <c r="Q101" s="144"/>
      <c r="R101" s="143"/>
      <c r="S101" s="150"/>
    </row>
    <row r="102" spans="1:19" ht="53.25" customHeight="1">
      <c r="A102" s="146" t="str">
        <f>IF('表2.排放源鑑別'!A102&lt;&gt;"",'表2.排放源鑑別'!A102,"")</f>
        <v/>
      </c>
      <c r="B102" s="146" t="str">
        <f>IF('表2.排放源鑑別'!B102&lt;&gt;"",'表2.排放源鑑別'!B102,"")</f>
        <v/>
      </c>
      <c r="C102" s="146" t="str">
        <f>IF('表2.排放源鑑別'!C102&lt;&gt;"",'表2.排放源鑑別'!C102,"")</f>
        <v/>
      </c>
      <c r="D102" s="239" t="str">
        <f>IF('表2.排放源鑑別'!D102&lt;&gt;"",'表2.排放源鑑別'!D102,"")</f>
        <v/>
      </c>
      <c r="E102" s="239" t="str">
        <f>IF('表2.排放源鑑別'!E102&lt;&gt;"",'表2.排放源鑑別'!E102,"")</f>
        <v/>
      </c>
      <c r="F102" s="239" t="str">
        <f>IF('表2.排放源鑑別'!K102&lt;&gt;"",'表2.排放源鑑別'!K102,"")</f>
        <v/>
      </c>
      <c r="G102" s="343"/>
      <c r="H102" s="144"/>
      <c r="I102" s="144"/>
      <c r="J102" s="144"/>
      <c r="K102" s="158"/>
      <c r="L102" s="158"/>
      <c r="M102" s="159"/>
      <c r="N102" s="160">
        <f t="shared" si="16"/>
        <v>0</v>
      </c>
      <c r="O102" s="144"/>
      <c r="P102" s="161"/>
      <c r="Q102" s="144"/>
      <c r="R102" s="143"/>
      <c r="S102" s="150"/>
    </row>
    <row r="103" spans="1:19" ht="53.25" customHeight="1">
      <c r="A103" s="146" t="str">
        <f>IF('表2.排放源鑑別'!A103&lt;&gt;"",'表2.排放源鑑別'!A103,"")</f>
        <v/>
      </c>
      <c r="B103" s="146" t="str">
        <f>IF('表2.排放源鑑別'!B103&lt;&gt;"",'表2.排放源鑑別'!B103,"")</f>
        <v/>
      </c>
      <c r="C103" s="146" t="str">
        <f>IF('表2.排放源鑑別'!C103&lt;&gt;"",'表2.排放源鑑別'!C103,"")</f>
        <v/>
      </c>
      <c r="D103" s="239" t="str">
        <f>IF('表2.排放源鑑別'!D103&lt;&gt;"",'表2.排放源鑑別'!D103,"")</f>
        <v/>
      </c>
      <c r="E103" s="239" t="str">
        <f>IF('表2.排放源鑑別'!E103&lt;&gt;"",'表2.排放源鑑別'!E103,"")</f>
        <v/>
      </c>
      <c r="F103" s="239" t="str">
        <f>IF('表2.排放源鑑別'!K103&lt;&gt;"",'表2.排放源鑑別'!K103,"")</f>
        <v/>
      </c>
      <c r="G103" s="343"/>
      <c r="H103" s="144"/>
      <c r="I103" s="144"/>
      <c r="J103" s="144"/>
      <c r="K103" s="158"/>
      <c r="L103" s="158"/>
      <c r="M103" s="159"/>
      <c r="N103" s="160">
        <f t="shared" si="16"/>
        <v>0</v>
      </c>
      <c r="O103" s="144"/>
      <c r="P103" s="161"/>
      <c r="Q103" s="144"/>
      <c r="R103" s="143"/>
      <c r="S103" s="150"/>
    </row>
    <row r="104" spans="1:19" ht="53.25" customHeight="1">
      <c r="A104" s="146" t="str">
        <f>IF('表2.排放源鑑別'!A104&lt;&gt;"",'表2.排放源鑑別'!A104,"")</f>
        <v/>
      </c>
      <c r="B104" s="146" t="str">
        <f>IF('表2.排放源鑑別'!B104&lt;&gt;"",'表2.排放源鑑別'!B104,"")</f>
        <v/>
      </c>
      <c r="C104" s="146" t="str">
        <f>IF('表2.排放源鑑別'!C104&lt;&gt;"",'表2.排放源鑑別'!C104,"")</f>
        <v/>
      </c>
      <c r="D104" s="239" t="str">
        <f>IF('表2.排放源鑑別'!D104&lt;&gt;"",'表2.排放源鑑別'!D104,"")</f>
        <v/>
      </c>
      <c r="E104" s="239" t="str">
        <f>IF('表2.排放源鑑別'!E104&lt;&gt;"",'表2.排放源鑑別'!E104,"")</f>
        <v/>
      </c>
      <c r="F104" s="239" t="str">
        <f>IF('表2.排放源鑑別'!K104&lt;&gt;"",'表2.排放源鑑別'!K104,"")</f>
        <v/>
      </c>
      <c r="G104" s="160"/>
      <c r="H104" s="144"/>
      <c r="I104" s="144"/>
      <c r="J104" s="144"/>
      <c r="K104" s="158"/>
      <c r="L104" s="158"/>
      <c r="M104" s="159"/>
      <c r="N104" s="160">
        <f t="shared" ref="N104:N110" si="17">IF(L104="",G104*K104*M104,G104*K104*L104*M104)</f>
        <v>0</v>
      </c>
      <c r="O104" s="144"/>
      <c r="P104" s="161"/>
      <c r="Q104" s="144"/>
      <c r="R104" s="143">
        <f>'表2.排放源鑑別'!S104</f>
        <v>0</v>
      </c>
      <c r="S104" s="150"/>
    </row>
    <row r="105" spans="1:19" ht="53.25" customHeight="1">
      <c r="A105" s="146" t="str">
        <f>IF('表2.排放源鑑別'!A105&lt;&gt;"",'表2.排放源鑑別'!A105,"")</f>
        <v/>
      </c>
      <c r="B105" s="146" t="str">
        <f>IF('表2.排放源鑑別'!B105&lt;&gt;"",'表2.排放源鑑別'!B105,"")</f>
        <v/>
      </c>
      <c r="C105" s="146" t="str">
        <f>IF('表2.排放源鑑別'!C105&lt;&gt;"",'表2.排放源鑑別'!C105,"")</f>
        <v/>
      </c>
      <c r="D105" s="239" t="str">
        <f>IF('表2.排放源鑑別'!D105&lt;&gt;"",'表2.排放源鑑別'!D105,"")</f>
        <v/>
      </c>
      <c r="E105" s="239" t="str">
        <f>IF('表2.排放源鑑別'!E105&lt;&gt;"",'表2.排放源鑑別'!E105,"")</f>
        <v/>
      </c>
      <c r="F105" s="239" t="str">
        <f>IF('表2.排放源鑑別'!K105&lt;&gt;"",'表2.排放源鑑別'!K105,"")</f>
        <v/>
      </c>
      <c r="G105" s="160"/>
      <c r="H105" s="144"/>
      <c r="I105" s="144"/>
      <c r="J105" s="144"/>
      <c r="K105" s="158"/>
      <c r="L105" s="158"/>
      <c r="M105" s="159"/>
      <c r="N105" s="160">
        <f t="shared" si="17"/>
        <v>0</v>
      </c>
      <c r="O105" s="144"/>
      <c r="P105" s="161"/>
      <c r="Q105" s="144"/>
      <c r="R105" s="143">
        <f>'表2.排放源鑑別'!S105</f>
        <v>0</v>
      </c>
      <c r="S105" s="150"/>
    </row>
    <row r="106" spans="1:19" ht="53.25" customHeight="1">
      <c r="A106" s="146" t="str">
        <f>IF('表2.排放源鑑別'!A106&lt;&gt;"",'表2.排放源鑑別'!A106,"")</f>
        <v/>
      </c>
      <c r="B106" s="146" t="str">
        <f>IF('表2.排放源鑑別'!B106&lt;&gt;"",'表2.排放源鑑別'!B106,"")</f>
        <v/>
      </c>
      <c r="C106" s="146" t="str">
        <f>IF('表2.排放源鑑別'!C106&lt;&gt;"",'表2.排放源鑑別'!C106,"")</f>
        <v/>
      </c>
      <c r="D106" s="239" t="str">
        <f>IF('表2.排放源鑑別'!D106&lt;&gt;"",'表2.排放源鑑別'!D106,"")</f>
        <v/>
      </c>
      <c r="E106" s="239" t="str">
        <f>IF('表2.排放源鑑別'!E106&lt;&gt;"",'表2.排放源鑑別'!E106,"")</f>
        <v/>
      </c>
      <c r="F106" s="239" t="str">
        <f>IF('表2.排放源鑑別'!K106&lt;&gt;"",'表2.排放源鑑別'!K106,"")</f>
        <v/>
      </c>
      <c r="G106" s="160"/>
      <c r="H106" s="144"/>
      <c r="I106" s="144"/>
      <c r="J106" s="144"/>
      <c r="K106" s="158"/>
      <c r="L106" s="158"/>
      <c r="M106" s="159"/>
      <c r="N106" s="160">
        <f t="shared" si="17"/>
        <v>0</v>
      </c>
      <c r="O106" s="144"/>
      <c r="P106" s="161"/>
      <c r="Q106" s="144"/>
      <c r="R106" s="143">
        <f>'表2.排放源鑑別'!S106</f>
        <v>0</v>
      </c>
      <c r="S106" s="150"/>
    </row>
    <row r="107" spans="1:19" ht="53.25" customHeight="1">
      <c r="A107" s="146" t="str">
        <f>IF('表2.排放源鑑別'!A107&lt;&gt;"",'表2.排放源鑑別'!A107,"")</f>
        <v/>
      </c>
      <c r="B107" s="146" t="str">
        <f>IF('表2.排放源鑑別'!B107&lt;&gt;"",'表2.排放源鑑別'!B107,"")</f>
        <v/>
      </c>
      <c r="C107" s="146" t="str">
        <f>IF('表2.排放源鑑別'!C107&lt;&gt;"",'表2.排放源鑑別'!C107,"")</f>
        <v/>
      </c>
      <c r="D107" s="239" t="str">
        <f>IF('表2.排放源鑑別'!D107&lt;&gt;"",'表2.排放源鑑別'!D107,"")</f>
        <v/>
      </c>
      <c r="E107" s="239" t="str">
        <f>IF('表2.排放源鑑別'!E107&lt;&gt;"",'表2.排放源鑑別'!E107,"")</f>
        <v/>
      </c>
      <c r="F107" s="239" t="str">
        <f>IF('表2.排放源鑑別'!K107&lt;&gt;"",'表2.排放源鑑別'!K107,"")</f>
        <v/>
      </c>
      <c r="G107" s="160"/>
      <c r="H107" s="144"/>
      <c r="I107" s="144"/>
      <c r="J107" s="144"/>
      <c r="K107" s="158"/>
      <c r="L107" s="158"/>
      <c r="M107" s="159"/>
      <c r="N107" s="160">
        <f t="shared" si="17"/>
        <v>0</v>
      </c>
      <c r="O107" s="144"/>
      <c r="P107" s="161"/>
      <c r="Q107" s="144"/>
      <c r="R107" s="143">
        <f>'表2.排放源鑑別'!S107</f>
        <v>0</v>
      </c>
      <c r="S107" s="150"/>
    </row>
    <row r="108" spans="1:19" ht="53.25" customHeight="1">
      <c r="A108" s="146" t="str">
        <f>IF('表2.排放源鑑別'!A108&lt;&gt;"",'表2.排放源鑑別'!A108,"")</f>
        <v/>
      </c>
      <c r="B108" s="146" t="str">
        <f>IF('表2.排放源鑑別'!B108&lt;&gt;"",'表2.排放源鑑別'!B108,"")</f>
        <v/>
      </c>
      <c r="C108" s="146" t="str">
        <f>IF('表2.排放源鑑別'!C108&lt;&gt;"",'表2.排放源鑑別'!C108,"")</f>
        <v/>
      </c>
      <c r="D108" s="239" t="str">
        <f>IF('表2.排放源鑑別'!D108&lt;&gt;"",'表2.排放源鑑別'!D108,"")</f>
        <v/>
      </c>
      <c r="E108" s="239" t="str">
        <f>IF('表2.排放源鑑別'!E108&lt;&gt;"",'表2.排放源鑑別'!E108,"")</f>
        <v/>
      </c>
      <c r="F108" s="239" t="str">
        <f>IF('表2.排放源鑑別'!K108&lt;&gt;"",'表2.排放源鑑別'!K108,"")</f>
        <v/>
      </c>
      <c r="G108" s="160"/>
      <c r="H108" s="144"/>
      <c r="I108" s="144"/>
      <c r="J108" s="144"/>
      <c r="K108" s="158"/>
      <c r="L108" s="158"/>
      <c r="M108" s="159"/>
      <c r="N108" s="160">
        <f t="shared" si="17"/>
        <v>0</v>
      </c>
      <c r="O108" s="144"/>
      <c r="P108" s="161"/>
      <c r="Q108" s="144"/>
      <c r="R108" s="143"/>
      <c r="S108" s="150"/>
    </row>
    <row r="109" spans="1:19" ht="53.25" customHeight="1">
      <c r="A109" s="146" t="str">
        <f>IF('表2.排放源鑑別'!A109&lt;&gt;"",'表2.排放源鑑別'!A109,"")</f>
        <v/>
      </c>
      <c r="B109" s="146" t="str">
        <f>IF('表2.排放源鑑別'!B109&lt;&gt;"",'表2.排放源鑑別'!B109,"")</f>
        <v/>
      </c>
      <c r="C109" s="146" t="str">
        <f>IF('表2.排放源鑑別'!C109&lt;&gt;"",'表2.排放源鑑別'!C109,"")</f>
        <v/>
      </c>
      <c r="D109" s="239" t="str">
        <f>IF('表2.排放源鑑別'!D109&lt;&gt;"",'表2.排放源鑑別'!D109,"")</f>
        <v/>
      </c>
      <c r="E109" s="239" t="str">
        <f>IF('表2.排放源鑑別'!E109&lt;&gt;"",'表2.排放源鑑別'!E109,"")</f>
        <v/>
      </c>
      <c r="F109" s="239" t="str">
        <f>IF('表2.排放源鑑別'!K109&lt;&gt;"",'表2.排放源鑑別'!K109,"")</f>
        <v/>
      </c>
      <c r="G109" s="160"/>
      <c r="H109" s="144"/>
      <c r="I109" s="144"/>
      <c r="J109" s="144"/>
      <c r="K109" s="158"/>
      <c r="L109" s="158"/>
      <c r="M109" s="159"/>
      <c r="N109" s="160">
        <f t="shared" si="17"/>
        <v>0</v>
      </c>
      <c r="O109" s="144"/>
      <c r="P109" s="161"/>
      <c r="Q109" s="144"/>
      <c r="R109" s="143"/>
      <c r="S109" s="150"/>
    </row>
    <row r="110" spans="1:19" ht="53.25" customHeight="1">
      <c r="A110" s="146" t="str">
        <f>IF('表2.排放源鑑別'!A110&lt;&gt;"",'表2.排放源鑑別'!A110,"")</f>
        <v/>
      </c>
      <c r="B110" s="146" t="str">
        <f>IF('表2.排放源鑑別'!B110&lt;&gt;"",'表2.排放源鑑別'!B110,"")</f>
        <v/>
      </c>
      <c r="C110" s="146" t="str">
        <f>IF('表2.排放源鑑別'!C110&lt;&gt;"",'表2.排放源鑑別'!C110,"")</f>
        <v/>
      </c>
      <c r="D110" s="239" t="str">
        <f>IF('表2.排放源鑑別'!D110&lt;&gt;"",'表2.排放源鑑別'!D110,"")</f>
        <v/>
      </c>
      <c r="E110" s="239" t="str">
        <f>IF('表2.排放源鑑別'!E110&lt;&gt;"",'表2.排放源鑑別'!E110,"")</f>
        <v/>
      </c>
      <c r="F110" s="239" t="str">
        <f>IF('表2.排放源鑑別'!K110&lt;&gt;"",'表2.排放源鑑別'!K110,"")</f>
        <v/>
      </c>
      <c r="G110" s="160"/>
      <c r="H110" s="144"/>
      <c r="I110" s="144"/>
      <c r="J110" s="144"/>
      <c r="K110" s="158"/>
      <c r="L110" s="158"/>
      <c r="M110" s="159"/>
      <c r="N110" s="160">
        <f t="shared" si="17"/>
        <v>0</v>
      </c>
      <c r="O110" s="144"/>
      <c r="P110" s="161"/>
      <c r="Q110" s="144"/>
      <c r="R110" s="143"/>
      <c r="S110" s="150"/>
    </row>
    <row r="111" spans="1:19" ht="53.25" customHeight="1">
      <c r="A111" s="119" t="str">
        <f>IF('表2.排放源鑑別'!A111&lt;&gt;"",'表2.排放源鑑別'!A111,"")</f>
        <v/>
      </c>
      <c r="B111" s="119" t="str">
        <f>IF('表2.排放源鑑別'!B111&lt;&gt;"",'表2.排放源鑑別'!B111,"")</f>
        <v/>
      </c>
      <c r="C111" s="119" t="str">
        <f>IF('表2.排放源鑑別'!C111&lt;&gt;"",'表2.排放源鑑別'!C111,"")</f>
        <v/>
      </c>
      <c r="D111" s="111" t="str">
        <f>IF('表2.排放源鑑別'!D111&lt;&gt;"",'表2.排放源鑑別'!D111,"")</f>
        <v/>
      </c>
      <c r="E111" s="111" t="str">
        <f>IF('表2.排放源鑑別'!E111&lt;&gt;"",'表2.排放源鑑別'!E111,"")</f>
        <v/>
      </c>
      <c r="F111" s="344" t="str">
        <f>IF('表2.排放源鑑別'!K111&lt;&gt;"",'表2.排放源鑑別'!K111,"")</f>
        <v/>
      </c>
      <c r="G111" s="160"/>
      <c r="H111" s="144"/>
      <c r="I111" s="148"/>
      <c r="J111" s="144"/>
      <c r="K111" s="158"/>
      <c r="L111" s="158"/>
      <c r="M111" s="159"/>
      <c r="N111" s="160">
        <f t="shared" si="2"/>
        <v>0</v>
      </c>
      <c r="O111" s="148"/>
      <c r="P111" s="161"/>
      <c r="Q111" s="144"/>
      <c r="R111" s="143">
        <f>'表2.排放源鑑別'!S111</f>
        <v>0</v>
      </c>
      <c r="S111" s="150"/>
    </row>
    <row r="112" spans="1:19" s="303" customFormat="1" ht="53.25" customHeight="1">
      <c r="A112" s="119" t="str">
        <f>IF('表2.排放源鑑別'!A112&lt;&gt;"",'表2.排放源鑑別'!A112,"")</f>
        <v/>
      </c>
      <c r="B112" s="119" t="str">
        <f>IF('表2.排放源鑑別'!B112&lt;&gt;"",'表2.排放源鑑別'!B112,"")</f>
        <v/>
      </c>
      <c r="C112" s="119" t="str">
        <f>IF('表2.排放源鑑別'!C112&lt;&gt;"",'表2.排放源鑑別'!C112,"")</f>
        <v/>
      </c>
      <c r="D112" s="111" t="str">
        <f>IF('表2.排放源鑑別'!D112&lt;&gt;"",'表2.排放源鑑別'!D112,"")</f>
        <v/>
      </c>
      <c r="E112" s="111" t="str">
        <f>IF('表2.排放源鑑別'!E112&lt;&gt;"",'表2.排放源鑑別'!E112,"")</f>
        <v/>
      </c>
      <c r="F112" s="344" t="str">
        <f>IF('表2.排放源鑑別'!K112&lt;&gt;"",'表2.排放源鑑別'!K112,"")</f>
        <v/>
      </c>
      <c r="G112" s="345"/>
      <c r="H112" s="144"/>
      <c r="I112" s="148"/>
      <c r="J112" s="144"/>
      <c r="K112" s="158"/>
      <c r="L112" s="158"/>
      <c r="M112" s="159"/>
      <c r="N112" s="160">
        <f t="shared" ref="N112:N120" si="18">IF(L112="",G112*K112*M112,G112*K112*L112*M112)</f>
        <v>0</v>
      </c>
      <c r="O112" s="144"/>
      <c r="P112" s="161"/>
      <c r="Q112" s="144"/>
      <c r="R112" s="143">
        <f>'表2.排放源鑑別'!S112</f>
        <v>0</v>
      </c>
      <c r="S112" s="150"/>
    </row>
    <row r="113" spans="1:19" s="303" customFormat="1" ht="53.25" customHeight="1">
      <c r="A113" s="119" t="str">
        <f>IF('表2.排放源鑑別'!A113&lt;&gt;"",'表2.排放源鑑別'!A113,"")</f>
        <v/>
      </c>
      <c r="B113" s="119" t="str">
        <f>IF('表2.排放源鑑別'!B113&lt;&gt;"",'表2.排放源鑑別'!B113,"")</f>
        <v/>
      </c>
      <c r="C113" s="119" t="str">
        <f>IF('表2.排放源鑑別'!C113&lt;&gt;"",'表2.排放源鑑別'!C113,"")</f>
        <v/>
      </c>
      <c r="D113" s="111" t="str">
        <f>IF('表2.排放源鑑別'!D113&lt;&gt;"",'表2.排放源鑑別'!D113,"")</f>
        <v/>
      </c>
      <c r="E113" s="111" t="str">
        <f>IF('表2.排放源鑑別'!E113&lt;&gt;"",'表2.排放源鑑別'!E113,"")</f>
        <v/>
      </c>
      <c r="F113" s="344" t="str">
        <f>IF('表2.排放源鑑別'!K113&lt;&gt;"",'表2.排放源鑑別'!K113,"")</f>
        <v/>
      </c>
      <c r="G113" s="345"/>
      <c r="H113" s="144"/>
      <c r="I113" s="148"/>
      <c r="J113" s="144"/>
      <c r="K113" s="158"/>
      <c r="L113" s="158"/>
      <c r="M113" s="159"/>
      <c r="N113" s="160">
        <f t="shared" si="18"/>
        <v>0</v>
      </c>
      <c r="O113" s="144"/>
      <c r="P113" s="161"/>
      <c r="Q113" s="144"/>
      <c r="R113" s="143">
        <f>'表2.排放源鑑別'!S113</f>
        <v>0</v>
      </c>
      <c r="S113" s="150"/>
    </row>
    <row r="114" spans="1:19" s="303" customFormat="1" ht="53.25" customHeight="1">
      <c r="A114" s="119" t="str">
        <f>IF('表2.排放源鑑別'!A114&lt;&gt;"",'表2.排放源鑑別'!A114,"")</f>
        <v/>
      </c>
      <c r="B114" s="119" t="str">
        <f>IF('表2.排放源鑑別'!B114&lt;&gt;"",'表2.排放源鑑別'!B114,"")</f>
        <v/>
      </c>
      <c r="C114" s="119" t="str">
        <f>IF('表2.排放源鑑別'!C114&lt;&gt;"",'表2.排放源鑑別'!C114,"")</f>
        <v/>
      </c>
      <c r="D114" s="111" t="str">
        <f>IF('表2.排放源鑑別'!D114&lt;&gt;"",'表2.排放源鑑別'!D114,"")</f>
        <v/>
      </c>
      <c r="E114" s="111" t="str">
        <f>IF('表2.排放源鑑別'!E114&lt;&gt;"",'表2.排放源鑑別'!E114,"")</f>
        <v/>
      </c>
      <c r="F114" s="344" t="str">
        <f>IF('表2.排放源鑑別'!K114&lt;&gt;"",'表2.排放源鑑別'!K114,"")</f>
        <v/>
      </c>
      <c r="G114" s="345"/>
      <c r="H114" s="144"/>
      <c r="I114" s="148"/>
      <c r="J114" s="144"/>
      <c r="K114" s="158"/>
      <c r="L114" s="158"/>
      <c r="M114" s="159"/>
      <c r="N114" s="160">
        <f t="shared" si="18"/>
        <v>0</v>
      </c>
      <c r="O114" s="144"/>
      <c r="P114" s="161"/>
      <c r="Q114" s="144"/>
      <c r="R114" s="143">
        <f>'表2.排放源鑑別'!S114</f>
        <v>0</v>
      </c>
      <c r="S114" s="150"/>
    </row>
    <row r="115" spans="1:19" s="303" customFormat="1" ht="53.25" customHeight="1">
      <c r="A115" s="119" t="str">
        <f>IF('表2.排放源鑑別'!A115&lt;&gt;"",'表2.排放源鑑別'!A115,"")</f>
        <v/>
      </c>
      <c r="B115" s="119" t="str">
        <f>IF('表2.排放源鑑別'!B115&lt;&gt;"",'表2.排放源鑑別'!B115,"")</f>
        <v/>
      </c>
      <c r="C115" s="119" t="str">
        <f>IF('表2.排放源鑑別'!C115&lt;&gt;"",'表2.排放源鑑別'!C115,"")</f>
        <v/>
      </c>
      <c r="D115" s="111" t="str">
        <f>IF('表2.排放源鑑別'!D115&lt;&gt;"",'表2.排放源鑑別'!D115,"")</f>
        <v/>
      </c>
      <c r="E115" s="111" t="str">
        <f>IF('表2.排放源鑑別'!E115&lt;&gt;"",'表2.排放源鑑別'!E115,"")</f>
        <v/>
      </c>
      <c r="F115" s="344" t="str">
        <f>IF('表2.排放源鑑別'!K115&lt;&gt;"",'表2.排放源鑑別'!K115,"")</f>
        <v/>
      </c>
      <c r="G115" s="345"/>
      <c r="H115" s="144"/>
      <c r="I115" s="148"/>
      <c r="J115" s="144"/>
      <c r="K115" s="158"/>
      <c r="L115" s="158"/>
      <c r="M115" s="159"/>
      <c r="N115" s="160">
        <f t="shared" si="18"/>
        <v>0</v>
      </c>
      <c r="O115" s="144"/>
      <c r="P115" s="161"/>
      <c r="Q115" s="144"/>
      <c r="R115" s="143">
        <f>'表2.排放源鑑別'!S115</f>
        <v>0</v>
      </c>
      <c r="S115" s="150"/>
    </row>
    <row r="116" spans="1:19" s="303" customFormat="1" ht="53.25" customHeight="1">
      <c r="A116" s="119" t="str">
        <f>IF('表2.排放源鑑別'!A116&lt;&gt;"",'表2.排放源鑑別'!A116,"")</f>
        <v/>
      </c>
      <c r="B116" s="119" t="str">
        <f>IF('表2.排放源鑑別'!B116&lt;&gt;"",'表2.排放源鑑別'!B116,"")</f>
        <v/>
      </c>
      <c r="C116" s="119" t="str">
        <f>IF('表2.排放源鑑別'!C116&lt;&gt;"",'表2.排放源鑑別'!C116,"")</f>
        <v/>
      </c>
      <c r="D116" s="111" t="str">
        <f>IF('表2.排放源鑑別'!D116&lt;&gt;"",'表2.排放源鑑別'!D116,"")</f>
        <v/>
      </c>
      <c r="E116" s="111" t="str">
        <f>IF('表2.排放源鑑別'!E116&lt;&gt;"",'表2.排放源鑑別'!E116,"")</f>
        <v/>
      </c>
      <c r="F116" s="344" t="str">
        <f>IF('表2.排放源鑑別'!K116&lt;&gt;"",'表2.排放源鑑別'!K116,"")</f>
        <v/>
      </c>
      <c r="G116" s="345"/>
      <c r="H116" s="144"/>
      <c r="I116" s="148"/>
      <c r="J116" s="144"/>
      <c r="K116" s="158"/>
      <c r="L116" s="158"/>
      <c r="M116" s="159"/>
      <c r="N116" s="160">
        <f t="shared" si="18"/>
        <v>0</v>
      </c>
      <c r="O116" s="144"/>
      <c r="P116" s="161"/>
      <c r="Q116" s="144"/>
      <c r="R116" s="143">
        <f>'表2.排放源鑑別'!S116</f>
        <v>0</v>
      </c>
      <c r="S116" s="150"/>
    </row>
    <row r="117" spans="1:19" s="303" customFormat="1" ht="53.25" customHeight="1">
      <c r="A117" s="119" t="str">
        <f>IF('表2.排放源鑑別'!A117&lt;&gt;"",'表2.排放源鑑別'!A117,"")</f>
        <v/>
      </c>
      <c r="B117" s="119" t="str">
        <f>IF('表2.排放源鑑別'!B117&lt;&gt;"",'表2.排放源鑑別'!B117,"")</f>
        <v/>
      </c>
      <c r="C117" s="119" t="str">
        <f>IF('表2.排放源鑑別'!C117&lt;&gt;"",'表2.排放源鑑別'!C117,"")</f>
        <v/>
      </c>
      <c r="D117" s="111" t="str">
        <f>IF('表2.排放源鑑別'!D117&lt;&gt;"",'表2.排放源鑑別'!D117,"")</f>
        <v/>
      </c>
      <c r="E117" s="111" t="str">
        <f>IF('表2.排放源鑑別'!E117&lt;&gt;"",'表2.排放源鑑別'!E117,"")</f>
        <v/>
      </c>
      <c r="F117" s="344" t="str">
        <f>IF('表2.排放源鑑別'!K117&lt;&gt;"",'表2.排放源鑑別'!K117,"")</f>
        <v/>
      </c>
      <c r="G117" s="345"/>
      <c r="H117" s="144"/>
      <c r="I117" s="148"/>
      <c r="J117" s="144"/>
      <c r="K117" s="158"/>
      <c r="L117" s="158"/>
      <c r="M117" s="159"/>
      <c r="N117" s="160">
        <f t="shared" si="18"/>
        <v>0</v>
      </c>
      <c r="O117" s="144"/>
      <c r="P117" s="161"/>
      <c r="Q117" s="144"/>
      <c r="R117" s="143">
        <f>'表2.排放源鑑別'!S117</f>
        <v>0</v>
      </c>
      <c r="S117" s="150"/>
    </row>
    <row r="118" spans="1:19" s="303" customFormat="1" ht="53.25" customHeight="1">
      <c r="A118" s="119" t="str">
        <f>IF('表2.排放源鑑別'!A118&lt;&gt;"",'表2.排放源鑑別'!A118,"")</f>
        <v/>
      </c>
      <c r="B118" s="119" t="str">
        <f>IF('表2.排放源鑑別'!B118&lt;&gt;"",'表2.排放源鑑別'!B118,"")</f>
        <v/>
      </c>
      <c r="C118" s="119" t="str">
        <f>IF('表2.排放源鑑別'!C118&lt;&gt;"",'表2.排放源鑑別'!C118,"")</f>
        <v/>
      </c>
      <c r="D118" s="111" t="str">
        <f>IF('表2.排放源鑑別'!D118&lt;&gt;"",'表2.排放源鑑別'!D118,"")</f>
        <v/>
      </c>
      <c r="E118" s="111" t="str">
        <f>IF('表2.排放源鑑別'!E118&lt;&gt;"",'表2.排放源鑑別'!E118,"")</f>
        <v/>
      </c>
      <c r="F118" s="344" t="str">
        <f>IF('表2.排放源鑑別'!K118&lt;&gt;"",'表2.排放源鑑別'!K118,"")</f>
        <v/>
      </c>
      <c r="G118" s="345"/>
      <c r="H118" s="144"/>
      <c r="I118" s="148"/>
      <c r="J118" s="144"/>
      <c r="K118" s="158"/>
      <c r="L118" s="158"/>
      <c r="M118" s="159"/>
      <c r="N118" s="160">
        <f t="shared" si="18"/>
        <v>0</v>
      </c>
      <c r="O118" s="144"/>
      <c r="P118" s="161"/>
      <c r="Q118" s="144"/>
      <c r="R118" s="143">
        <f>'表2.排放源鑑別'!S118</f>
        <v>0</v>
      </c>
      <c r="S118" s="150"/>
    </row>
    <row r="119" spans="1:19" s="303" customFormat="1" ht="53.25" customHeight="1">
      <c r="A119" s="119" t="str">
        <f>IF('表2.排放源鑑別'!A119&lt;&gt;"",'表2.排放源鑑別'!A119,"")</f>
        <v/>
      </c>
      <c r="B119" s="119" t="str">
        <f>IF('表2.排放源鑑別'!B119&lt;&gt;"",'表2.排放源鑑別'!B119,"")</f>
        <v/>
      </c>
      <c r="C119" s="119" t="str">
        <f>IF('表2.排放源鑑別'!C119&lt;&gt;"",'表2.排放源鑑別'!C119,"")</f>
        <v/>
      </c>
      <c r="D119" s="111" t="str">
        <f>IF('表2.排放源鑑別'!D119&lt;&gt;"",'表2.排放源鑑別'!D119,"")</f>
        <v/>
      </c>
      <c r="E119" s="111" t="str">
        <f>IF('表2.排放源鑑別'!E119&lt;&gt;"",'表2.排放源鑑別'!E119,"")</f>
        <v/>
      </c>
      <c r="F119" s="344" t="str">
        <f>IF('表2.排放源鑑別'!K119&lt;&gt;"",'表2.排放源鑑別'!K119,"")</f>
        <v/>
      </c>
      <c r="G119" s="345"/>
      <c r="H119" s="144"/>
      <c r="I119" s="148"/>
      <c r="J119" s="144"/>
      <c r="K119" s="158"/>
      <c r="L119" s="158"/>
      <c r="M119" s="159"/>
      <c r="N119" s="160">
        <f t="shared" si="18"/>
        <v>0</v>
      </c>
      <c r="O119" s="144"/>
      <c r="P119" s="161"/>
      <c r="Q119" s="144"/>
      <c r="R119" s="143">
        <f>'表2.排放源鑑別'!S119</f>
        <v>0</v>
      </c>
      <c r="S119" s="150"/>
    </row>
    <row r="120" spans="1:19" s="303" customFormat="1" ht="53.25" customHeight="1">
      <c r="A120" s="119" t="str">
        <f>IF('表2.排放源鑑別'!A120&lt;&gt;"",'表2.排放源鑑別'!A120,"")</f>
        <v/>
      </c>
      <c r="B120" s="119" t="str">
        <f>IF('表2.排放源鑑別'!B120&lt;&gt;"",'表2.排放源鑑別'!B120,"")</f>
        <v/>
      </c>
      <c r="C120" s="119" t="str">
        <f>IF('表2.排放源鑑別'!C120&lt;&gt;"",'表2.排放源鑑別'!C120,"")</f>
        <v/>
      </c>
      <c r="D120" s="111" t="str">
        <f>IF('表2.排放源鑑別'!D120&lt;&gt;"",'表2.排放源鑑別'!D120,"")</f>
        <v/>
      </c>
      <c r="E120" s="111" t="str">
        <f>IF('表2.排放源鑑別'!E120&lt;&gt;"",'表2.排放源鑑別'!E120,"")</f>
        <v/>
      </c>
      <c r="F120" s="344" t="str">
        <f>IF('表2.排放源鑑別'!K120&lt;&gt;"",'表2.排放源鑑別'!K120,"")</f>
        <v/>
      </c>
      <c r="G120" s="345"/>
      <c r="H120" s="144"/>
      <c r="I120" s="148"/>
      <c r="J120" s="144"/>
      <c r="K120" s="158"/>
      <c r="L120" s="158"/>
      <c r="M120" s="159"/>
      <c r="N120" s="160">
        <f t="shared" si="18"/>
        <v>0</v>
      </c>
      <c r="O120" s="144"/>
      <c r="P120" s="161"/>
      <c r="Q120" s="144"/>
      <c r="R120" s="143">
        <f>'表2.排放源鑑別'!S120</f>
        <v>0</v>
      </c>
      <c r="S120" s="150"/>
    </row>
    <row r="121" spans="1:19" ht="53.25" customHeight="1">
      <c r="A121" s="119" t="str">
        <f>IF('表2.排放源鑑別'!A121&lt;&gt;"",'表2.排放源鑑別'!A121,"")</f>
        <v/>
      </c>
      <c r="B121" s="119" t="str">
        <f>IF('表2.排放源鑑別'!B121&lt;&gt;"",'表2.排放源鑑別'!B121,"")</f>
        <v/>
      </c>
      <c r="C121" s="119" t="str">
        <f>IF('表2.排放源鑑別'!C121&lt;&gt;"",'表2.排放源鑑別'!C121,"")</f>
        <v/>
      </c>
      <c r="D121" s="111" t="str">
        <f>IF('表2.排放源鑑別'!D121&lt;&gt;"",'表2.排放源鑑別'!D121,"")</f>
        <v/>
      </c>
      <c r="E121" s="111" t="str">
        <f>IF('表2.排放源鑑別'!E121&lt;&gt;"",'表2.排放源鑑別'!E121,"")</f>
        <v/>
      </c>
      <c r="F121" s="111" t="str">
        <f>IF('表2.排放源鑑別'!K121&lt;&gt;"",'表2.排放源鑑別'!K121,"")</f>
        <v/>
      </c>
      <c r="G121" s="160"/>
      <c r="H121" s="144"/>
      <c r="I121" s="148"/>
      <c r="J121" s="144"/>
      <c r="K121" s="158"/>
      <c r="L121" s="158"/>
      <c r="M121" s="159"/>
      <c r="N121" s="160">
        <f t="shared" si="2"/>
        <v>0</v>
      </c>
      <c r="O121" s="144"/>
      <c r="P121" s="161"/>
      <c r="Q121" s="144"/>
      <c r="R121" s="143">
        <f>'表2.排放源鑑別'!S121</f>
        <v>0</v>
      </c>
      <c r="S121" s="150"/>
    </row>
    <row r="122" spans="1:19" ht="53.25" customHeight="1">
      <c r="A122" s="119" t="str">
        <f>IF('表2.排放源鑑別'!A122&lt;&gt;"",'表2.排放源鑑別'!A122,"")</f>
        <v/>
      </c>
      <c r="B122" s="119" t="str">
        <f>IF('表2.排放源鑑別'!B122&lt;&gt;"",'表2.排放源鑑別'!B122,"")</f>
        <v/>
      </c>
      <c r="C122" s="119" t="str">
        <f>IF('表2.排放源鑑別'!C122&lt;&gt;"",'表2.排放源鑑別'!C122,"")</f>
        <v/>
      </c>
      <c r="D122" s="111" t="str">
        <f>IF('表2.排放源鑑別'!D122&lt;&gt;"",'表2.排放源鑑別'!D122,"")</f>
        <v/>
      </c>
      <c r="E122" s="111" t="str">
        <f>IF('表2.排放源鑑別'!E122&lt;&gt;"",'表2.排放源鑑別'!E122,"")</f>
        <v/>
      </c>
      <c r="F122" s="111" t="str">
        <f>IF('表2.排放源鑑別'!K122&lt;&gt;"",'表2.排放源鑑別'!K122,"")</f>
        <v/>
      </c>
      <c r="G122" s="160"/>
      <c r="H122" s="144"/>
      <c r="I122" s="148"/>
      <c r="J122" s="144"/>
      <c r="K122" s="158"/>
      <c r="L122" s="158"/>
      <c r="M122" s="159"/>
      <c r="N122" s="160">
        <f t="shared" si="2"/>
        <v>0</v>
      </c>
      <c r="O122" s="144"/>
      <c r="P122" s="161"/>
      <c r="Q122" s="144"/>
      <c r="R122" s="143">
        <f>'表2.排放源鑑別'!S122</f>
        <v>0</v>
      </c>
      <c r="S122" s="150"/>
    </row>
    <row r="123" spans="1:19" ht="53.25" customHeight="1">
      <c r="A123" s="119" t="str">
        <f>IF('表2.排放源鑑別'!A123&lt;&gt;"",'表2.排放源鑑別'!A123,"")</f>
        <v/>
      </c>
      <c r="B123" s="119" t="str">
        <f>IF('表2.排放源鑑別'!B123&lt;&gt;"",'表2.排放源鑑別'!B123,"")</f>
        <v/>
      </c>
      <c r="C123" s="119" t="str">
        <f>IF('表2.排放源鑑別'!C123&lt;&gt;"",'表2.排放源鑑別'!C123,"")</f>
        <v/>
      </c>
      <c r="D123" s="111" t="str">
        <f>IF('表2.排放源鑑別'!D123&lt;&gt;"",'表2.排放源鑑別'!D123,"")</f>
        <v/>
      </c>
      <c r="E123" s="111" t="str">
        <f>IF('表2.排放源鑑別'!E123&lt;&gt;"",'表2.排放源鑑別'!E123,"")</f>
        <v/>
      </c>
      <c r="F123" s="111" t="str">
        <f>IF('表2.排放源鑑別'!K123&lt;&gt;"",'表2.排放源鑑別'!K123,"")</f>
        <v/>
      </c>
      <c r="G123" s="160"/>
      <c r="H123" s="144"/>
      <c r="I123" s="148"/>
      <c r="J123" s="144"/>
      <c r="K123" s="158"/>
      <c r="L123" s="158"/>
      <c r="M123" s="159"/>
      <c r="N123" s="160">
        <f t="shared" si="2"/>
        <v>0</v>
      </c>
      <c r="O123" s="144"/>
      <c r="P123" s="161"/>
      <c r="Q123" s="144"/>
      <c r="R123" s="143">
        <f>'表2.排放源鑑別'!S123</f>
        <v>0</v>
      </c>
      <c r="S123" s="150"/>
    </row>
    <row r="124" spans="1:19" ht="53.25" customHeight="1">
      <c r="A124" s="119" t="str">
        <f>IF('表2.排放源鑑別'!A124&lt;&gt;"",'表2.排放源鑑別'!A124,"")</f>
        <v/>
      </c>
      <c r="B124" s="119" t="str">
        <f>IF('表2.排放源鑑別'!B124&lt;&gt;"",'表2.排放源鑑別'!B124,"")</f>
        <v/>
      </c>
      <c r="C124" s="119" t="str">
        <f>IF('表2.排放源鑑別'!C124&lt;&gt;"",'表2.排放源鑑別'!C124,"")</f>
        <v/>
      </c>
      <c r="D124" s="111" t="str">
        <f>IF('表2.排放源鑑別'!D124&lt;&gt;"",'表2.排放源鑑別'!D124,"")</f>
        <v/>
      </c>
      <c r="E124" s="111" t="str">
        <f>IF('表2.排放源鑑別'!E124&lt;&gt;"",'表2.排放源鑑別'!E124,"")</f>
        <v/>
      </c>
      <c r="F124" s="111" t="str">
        <f>IF('表2.排放源鑑別'!K124&lt;&gt;"",'表2.排放源鑑別'!K124,"")</f>
        <v/>
      </c>
      <c r="G124" s="346"/>
      <c r="H124" s="144"/>
      <c r="I124" s="148"/>
      <c r="J124" s="144"/>
      <c r="K124" s="158"/>
      <c r="L124" s="158"/>
      <c r="M124" s="159"/>
      <c r="N124" s="160">
        <f t="shared" si="2"/>
        <v>0</v>
      </c>
      <c r="O124" s="144"/>
      <c r="P124" s="161"/>
      <c r="Q124" s="144"/>
      <c r="R124" s="143">
        <f>'表2.排放源鑑別'!S124</f>
        <v>0</v>
      </c>
      <c r="S124" s="150"/>
    </row>
    <row r="125" spans="1:19" ht="53.25" customHeight="1">
      <c r="A125" s="119" t="str">
        <f>IF('表2.排放源鑑別'!A125&lt;&gt;"",'表2.排放源鑑別'!A125,"")</f>
        <v/>
      </c>
      <c r="B125" s="119" t="str">
        <f>IF('表2.排放源鑑別'!B125&lt;&gt;"",'表2.排放源鑑別'!B125,"")</f>
        <v/>
      </c>
      <c r="C125" s="119" t="str">
        <f>IF('表2.排放源鑑別'!C125&lt;&gt;"",'表2.排放源鑑別'!C125,"")</f>
        <v/>
      </c>
      <c r="D125" s="111" t="str">
        <f>IF('表2.排放源鑑別'!D125&lt;&gt;"",'表2.排放源鑑別'!D125,"")</f>
        <v/>
      </c>
      <c r="E125" s="111" t="str">
        <f>IF('表2.排放源鑑別'!E125&lt;&gt;"",'表2.排放源鑑別'!E125,"")</f>
        <v/>
      </c>
      <c r="F125" s="111" t="str">
        <f>IF('表2.排放源鑑別'!K125&lt;&gt;"",'表2.排放源鑑別'!K125,"")</f>
        <v/>
      </c>
      <c r="G125" s="160"/>
      <c r="H125" s="144"/>
      <c r="I125" s="144"/>
      <c r="J125" s="144"/>
      <c r="K125" s="158"/>
      <c r="L125" s="158"/>
      <c r="M125" s="159"/>
      <c r="N125" s="160">
        <f t="shared" ref="N125" si="19">IF(L125="",G125*K125*M125,G125*K125*L125*M125)</f>
        <v>0</v>
      </c>
      <c r="O125" s="144"/>
      <c r="P125" s="161"/>
      <c r="Q125" s="144"/>
      <c r="R125" s="143">
        <f>'表2.排放源鑑別'!S125</f>
        <v>0</v>
      </c>
      <c r="S125" s="150"/>
    </row>
    <row r="126" spans="1:19" ht="53.25" customHeight="1">
      <c r="A126" s="119" t="str">
        <f>IF('表2.排放源鑑別'!A126&lt;&gt;"",'表2.排放源鑑別'!A126,"")</f>
        <v/>
      </c>
      <c r="B126" s="119" t="str">
        <f>IF('表2.排放源鑑別'!B126&lt;&gt;"",'表2.排放源鑑別'!B126,"")</f>
        <v/>
      </c>
      <c r="C126" s="119" t="str">
        <f>IF('表2.排放源鑑別'!C126&lt;&gt;"",'表2.排放源鑑別'!C126,"")</f>
        <v/>
      </c>
      <c r="D126" s="111" t="str">
        <f>IF('表2.排放源鑑別'!D126&lt;&gt;"",'表2.排放源鑑別'!D126,"")</f>
        <v/>
      </c>
      <c r="E126" s="111" t="str">
        <f>IF('表2.排放源鑑別'!E126&lt;&gt;"",'表2.排放源鑑別'!E126,"")</f>
        <v/>
      </c>
      <c r="F126" s="111" t="str">
        <f>IF('表2.排放源鑑別'!K126&lt;&gt;"",'表2.排放源鑑別'!K126,"")</f>
        <v/>
      </c>
      <c r="G126" s="160"/>
      <c r="H126" s="144"/>
      <c r="I126" s="144"/>
      <c r="J126" s="144"/>
      <c r="K126" s="158"/>
      <c r="L126" s="158"/>
      <c r="M126" s="159"/>
      <c r="N126" s="160">
        <f t="shared" ref="N126:N130" si="20">IF(L126="",G126*K126*M126,G126*K126*L126*M126)</f>
        <v>0</v>
      </c>
      <c r="O126" s="144"/>
      <c r="P126" s="161"/>
      <c r="Q126" s="144"/>
      <c r="R126" s="143">
        <f>'表2.排放源鑑別'!S126</f>
        <v>0</v>
      </c>
      <c r="S126" s="150"/>
    </row>
    <row r="127" spans="1:19" ht="53.25" customHeight="1">
      <c r="A127" s="119" t="str">
        <f>IF('表2.排放源鑑別'!A127&lt;&gt;"",'表2.排放源鑑別'!A127,"")</f>
        <v/>
      </c>
      <c r="B127" s="119" t="str">
        <f>IF('表2.排放源鑑別'!B127&lt;&gt;"",'表2.排放源鑑別'!B127,"")</f>
        <v/>
      </c>
      <c r="C127" s="119" t="str">
        <f>IF('表2.排放源鑑別'!C127&lt;&gt;"",'表2.排放源鑑別'!C127,"")</f>
        <v/>
      </c>
      <c r="D127" s="111" t="str">
        <f>IF('表2.排放源鑑別'!D127&lt;&gt;"",'表2.排放源鑑別'!D127,"")</f>
        <v/>
      </c>
      <c r="E127" s="111" t="str">
        <f>IF('表2.排放源鑑別'!E127&lt;&gt;"",'表2.排放源鑑別'!E127,"")</f>
        <v/>
      </c>
      <c r="F127" s="111" t="str">
        <f>IF('表2.排放源鑑別'!K127&lt;&gt;"",'表2.排放源鑑別'!K127,"")</f>
        <v/>
      </c>
      <c r="G127" s="347"/>
      <c r="H127" s="144"/>
      <c r="I127" s="144"/>
      <c r="J127" s="144"/>
      <c r="K127" s="158"/>
      <c r="L127" s="158"/>
      <c r="M127" s="159"/>
      <c r="N127" s="160">
        <f t="shared" ref="N127" si="21">IF(L127="",G127*K127*M127,G127*K127*L127*M127)</f>
        <v>0</v>
      </c>
      <c r="O127" s="144"/>
      <c r="P127" s="161"/>
      <c r="Q127" s="144"/>
      <c r="R127" s="143">
        <f>'表2.排放源鑑別'!S127</f>
        <v>0</v>
      </c>
      <c r="S127" s="150"/>
    </row>
    <row r="128" spans="1:19" ht="53.25" customHeight="1">
      <c r="A128" s="119" t="str">
        <f>IF('表2.排放源鑑別'!A128&lt;&gt;"",'表2.排放源鑑別'!A128,"")</f>
        <v/>
      </c>
      <c r="B128" s="119" t="str">
        <f>IF('表2.排放源鑑別'!B128&lt;&gt;"",'表2.排放源鑑別'!B128,"")</f>
        <v/>
      </c>
      <c r="C128" s="119" t="str">
        <f>IF('表2.排放源鑑別'!C128&lt;&gt;"",'表2.排放源鑑別'!C128,"")</f>
        <v/>
      </c>
      <c r="D128" s="111" t="str">
        <f>IF('表2.排放源鑑別'!D128&lt;&gt;"",'表2.排放源鑑別'!D128,"")</f>
        <v/>
      </c>
      <c r="E128" s="111" t="str">
        <f>IF('表2.排放源鑑別'!E128&lt;&gt;"",'表2.排放源鑑別'!E128,"")</f>
        <v/>
      </c>
      <c r="F128" s="111" t="str">
        <f>IF('表2.排放源鑑別'!K128&lt;&gt;"",'表2.排放源鑑別'!K128,"")</f>
        <v/>
      </c>
      <c r="G128" s="160"/>
      <c r="H128" s="144"/>
      <c r="I128" s="144"/>
      <c r="J128" s="144"/>
      <c r="K128" s="158"/>
      <c r="L128" s="158"/>
      <c r="M128" s="159"/>
      <c r="N128" s="160">
        <f t="shared" si="20"/>
        <v>0</v>
      </c>
      <c r="O128" s="144"/>
      <c r="P128" s="161"/>
      <c r="Q128" s="144"/>
      <c r="R128" s="143">
        <f>'表2.排放源鑑別'!S128</f>
        <v>0</v>
      </c>
      <c r="S128" s="150" t="s">
        <v>893</v>
      </c>
    </row>
    <row r="129" spans="1:19" ht="53.25" customHeight="1">
      <c r="A129" s="119" t="str">
        <f>IF('表2.排放源鑑別'!A129&lt;&gt;"",'表2.排放源鑑別'!A129,"")</f>
        <v/>
      </c>
      <c r="B129" s="119" t="str">
        <f>IF('表2.排放源鑑別'!B129&lt;&gt;"",'表2.排放源鑑別'!B129,"")</f>
        <v/>
      </c>
      <c r="C129" s="119" t="str">
        <f>IF('表2.排放源鑑別'!C129&lt;&gt;"",'表2.排放源鑑別'!C129,"")</f>
        <v/>
      </c>
      <c r="D129" s="111" t="str">
        <f>IF('表2.排放源鑑別'!D129&lt;&gt;"",'表2.排放源鑑別'!D129,"")</f>
        <v/>
      </c>
      <c r="E129" s="111" t="str">
        <f>IF('表2.排放源鑑別'!E129&lt;&gt;"",'表2.排放源鑑別'!E129,"")</f>
        <v/>
      </c>
      <c r="F129" s="111" t="str">
        <f>IF('表2.排放源鑑別'!K129&lt;&gt;"",'表2.排放源鑑別'!K129,"")</f>
        <v/>
      </c>
      <c r="G129" s="160"/>
      <c r="H129" s="144"/>
      <c r="I129" s="144"/>
      <c r="J129" s="144"/>
      <c r="K129" s="158"/>
      <c r="L129" s="158"/>
      <c r="M129" s="159"/>
      <c r="N129" s="160">
        <f t="shared" si="20"/>
        <v>0</v>
      </c>
      <c r="O129" s="144"/>
      <c r="P129" s="161"/>
      <c r="Q129" s="144"/>
      <c r="R129" s="143">
        <f>'表2.排放源鑑別'!S129</f>
        <v>0</v>
      </c>
      <c r="S129" s="150"/>
    </row>
    <row r="130" spans="1:19" ht="53.25" customHeight="1">
      <c r="A130" s="119" t="str">
        <f>IF('表2.排放源鑑別'!A130&lt;&gt;"",'表2.排放源鑑別'!A130,"")</f>
        <v/>
      </c>
      <c r="B130" s="119" t="str">
        <f>IF('表2.排放源鑑別'!B130&lt;&gt;"",'表2.排放源鑑別'!B130,"")</f>
        <v/>
      </c>
      <c r="C130" s="119" t="str">
        <f>IF('表2.排放源鑑別'!C130&lt;&gt;"",'表2.排放源鑑別'!C130,"")</f>
        <v/>
      </c>
      <c r="D130" s="111" t="str">
        <f>IF('表2.排放源鑑別'!D130&lt;&gt;"",'表2.排放源鑑別'!D130,"")</f>
        <v/>
      </c>
      <c r="E130" s="111" t="str">
        <f>IF('表2.排放源鑑別'!E130&lt;&gt;"",'表2.排放源鑑別'!E130,"")</f>
        <v/>
      </c>
      <c r="F130" s="111" t="str">
        <f>IF('表2.排放源鑑別'!K130&lt;&gt;"",'表2.排放源鑑別'!K130,"")</f>
        <v/>
      </c>
      <c r="G130" s="160"/>
      <c r="H130" s="144"/>
      <c r="I130" s="144"/>
      <c r="J130" s="144"/>
      <c r="K130" s="158"/>
      <c r="L130" s="158"/>
      <c r="M130" s="159"/>
      <c r="N130" s="160">
        <f t="shared" si="20"/>
        <v>0</v>
      </c>
      <c r="O130" s="144"/>
      <c r="P130" s="161"/>
      <c r="Q130" s="144"/>
      <c r="R130" s="143">
        <f>'表2.排放源鑑別'!S130</f>
        <v>0</v>
      </c>
      <c r="S130" s="150"/>
    </row>
    <row r="131" spans="1:19" ht="53.25" customHeight="1">
      <c r="A131" s="119" t="str">
        <f>IF('表2.排放源鑑別'!A131&lt;&gt;"",'表2.排放源鑑別'!A131,"")</f>
        <v/>
      </c>
      <c r="B131" s="119" t="str">
        <f>IF('表2.排放源鑑別'!B131&lt;&gt;"",'表2.排放源鑑別'!B131,"")</f>
        <v/>
      </c>
      <c r="C131" s="119" t="str">
        <f>IF('表2.排放源鑑別'!C131&lt;&gt;"",'表2.排放源鑑別'!C131,"")</f>
        <v/>
      </c>
      <c r="D131" s="111" t="str">
        <f>IF('表2.排放源鑑別'!D131&lt;&gt;"",'表2.排放源鑑別'!D131,"")</f>
        <v/>
      </c>
      <c r="E131" s="111" t="str">
        <f>IF('表2.排放源鑑別'!E131&lt;&gt;"",'表2.排放源鑑別'!E131,"")</f>
        <v/>
      </c>
      <c r="F131" s="111" t="str">
        <f>IF('表2.排放源鑑別'!K131&lt;&gt;"",'表2.排放源鑑別'!K131,"")</f>
        <v/>
      </c>
      <c r="G131" s="160"/>
      <c r="H131" s="144"/>
      <c r="I131" s="144"/>
      <c r="J131" s="144"/>
      <c r="K131" s="158"/>
      <c r="L131" s="158"/>
      <c r="M131" s="159"/>
      <c r="N131" s="160">
        <f t="shared" ref="N131:N153" si="22">IF(L131="",G131*K131*M131,G131*K131*L131*M131)</f>
        <v>0</v>
      </c>
      <c r="O131" s="144"/>
      <c r="P131" s="161"/>
      <c r="Q131" s="144"/>
      <c r="R131" s="143">
        <f>'表2.排放源鑑別'!S131</f>
        <v>0</v>
      </c>
      <c r="S131" s="150"/>
    </row>
    <row r="132" spans="1:19" ht="53.25" customHeight="1">
      <c r="A132" s="119" t="str">
        <f>IF('表2.排放源鑑別'!A132&lt;&gt;"",'表2.排放源鑑別'!A132,"")</f>
        <v/>
      </c>
      <c r="B132" s="119" t="str">
        <f>IF('表2.排放源鑑別'!B132&lt;&gt;"",'表2.排放源鑑別'!B132,"")</f>
        <v/>
      </c>
      <c r="C132" s="119" t="str">
        <f>IF('表2.排放源鑑別'!C132&lt;&gt;"",'表2.排放源鑑別'!C132,"")</f>
        <v/>
      </c>
      <c r="D132" s="111" t="str">
        <f>IF('表2.排放源鑑別'!D132&lt;&gt;"",'表2.排放源鑑別'!D132,"")</f>
        <v/>
      </c>
      <c r="E132" s="111" t="str">
        <f>IF('表2.排放源鑑別'!E132&lt;&gt;"",'表2.排放源鑑別'!E132,"")</f>
        <v/>
      </c>
      <c r="F132" s="111" t="str">
        <f>IF('表2.排放源鑑別'!K132&lt;&gt;"",'表2.排放源鑑別'!K132,"")</f>
        <v/>
      </c>
      <c r="G132" s="160"/>
      <c r="H132" s="144"/>
      <c r="I132" s="148"/>
      <c r="J132" s="144"/>
      <c r="K132" s="158"/>
      <c r="L132" s="158"/>
      <c r="M132" s="159"/>
      <c r="N132" s="160">
        <f t="shared" si="22"/>
        <v>0</v>
      </c>
      <c r="O132" s="144"/>
      <c r="P132" s="161"/>
      <c r="Q132" s="144"/>
      <c r="R132" s="143">
        <f>'表2.排放源鑑別'!S132</f>
        <v>0</v>
      </c>
      <c r="S132" s="150"/>
    </row>
    <row r="133" spans="1:19" ht="53.25" customHeight="1">
      <c r="A133" s="119" t="str">
        <f>IF('表2.排放源鑑別'!A133&lt;&gt;"",'表2.排放源鑑別'!A133,"")</f>
        <v/>
      </c>
      <c r="B133" s="119" t="str">
        <f>IF('表2.排放源鑑別'!B133&lt;&gt;"",'表2.排放源鑑別'!B133,"")</f>
        <v/>
      </c>
      <c r="C133" s="119" t="str">
        <f>IF('表2.排放源鑑別'!C133&lt;&gt;"",'表2.排放源鑑別'!C133,"")</f>
        <v/>
      </c>
      <c r="D133" s="111" t="str">
        <f>IF('表2.排放源鑑別'!D133&lt;&gt;"",'表2.排放源鑑別'!D133,"")</f>
        <v/>
      </c>
      <c r="E133" s="111" t="str">
        <f>IF('表2.排放源鑑別'!E133&lt;&gt;"",'表2.排放源鑑別'!E133,"")</f>
        <v/>
      </c>
      <c r="F133" s="111" t="str">
        <f>IF('表2.排放源鑑別'!K133&lt;&gt;"",'表2.排放源鑑別'!K133,"")</f>
        <v/>
      </c>
      <c r="G133" s="160"/>
      <c r="H133" s="144"/>
      <c r="I133" s="148"/>
      <c r="J133" s="144"/>
      <c r="K133" s="158"/>
      <c r="L133" s="158"/>
      <c r="M133" s="159"/>
      <c r="N133" s="160">
        <f t="shared" si="22"/>
        <v>0</v>
      </c>
      <c r="O133" s="144"/>
      <c r="P133" s="161"/>
      <c r="Q133" s="144"/>
      <c r="R133" s="143">
        <f>'表2.排放源鑑別'!S133</f>
        <v>0</v>
      </c>
      <c r="S133" s="150"/>
    </row>
    <row r="134" spans="1:19" ht="53.25" customHeight="1">
      <c r="A134" s="119" t="str">
        <f>IF('表2.排放源鑑別'!A134&lt;&gt;"",'表2.排放源鑑別'!A134,"")</f>
        <v/>
      </c>
      <c r="B134" s="119" t="str">
        <f>IF('表2.排放源鑑別'!B134&lt;&gt;"",'表2.排放源鑑別'!B134,"")</f>
        <v/>
      </c>
      <c r="C134" s="119" t="str">
        <f>IF('表2.排放源鑑別'!C134&lt;&gt;"",'表2.排放源鑑別'!C134,"")</f>
        <v/>
      </c>
      <c r="D134" s="111" t="str">
        <f>IF('表2.排放源鑑別'!D134&lt;&gt;"",'表2.排放源鑑別'!D134,"")</f>
        <v/>
      </c>
      <c r="E134" s="111" t="str">
        <f>IF('表2.排放源鑑別'!E134&lt;&gt;"",'表2.排放源鑑別'!E134,"")</f>
        <v/>
      </c>
      <c r="F134" s="111" t="str">
        <f>IF('表2.排放源鑑別'!K134&lt;&gt;"",'表2.排放源鑑別'!K134,"")</f>
        <v/>
      </c>
      <c r="G134" s="346"/>
      <c r="H134" s="144"/>
      <c r="I134" s="148"/>
      <c r="J134" s="144"/>
      <c r="K134" s="158"/>
      <c r="L134" s="158"/>
      <c r="M134" s="159"/>
      <c r="N134" s="160">
        <f t="shared" si="22"/>
        <v>0</v>
      </c>
      <c r="O134" s="144"/>
      <c r="P134" s="161"/>
      <c r="Q134" s="144"/>
      <c r="R134" s="143">
        <f>'表2.排放源鑑別'!S134</f>
        <v>0</v>
      </c>
      <c r="S134" s="150"/>
    </row>
    <row r="135" spans="1:19" s="231" customFormat="1" ht="53.25" customHeight="1">
      <c r="A135" s="119" t="str">
        <f>IF('表2.排放源鑑別'!A135&lt;&gt;"",'表2.排放源鑑別'!A135,"")</f>
        <v/>
      </c>
      <c r="B135" s="119" t="str">
        <f>IF('表2.排放源鑑別'!B135&lt;&gt;"",'表2.排放源鑑別'!B135,"")</f>
        <v/>
      </c>
      <c r="C135" s="119" t="str">
        <f>IF('表2.排放源鑑別'!C135&lt;&gt;"",'表2.排放源鑑別'!C135,"")</f>
        <v/>
      </c>
      <c r="D135" s="111" t="str">
        <f>IF('表2.排放源鑑別'!D135&lt;&gt;"",'表2.排放源鑑別'!D135,"")</f>
        <v/>
      </c>
      <c r="E135" s="111" t="str">
        <f>IF('表2.排放源鑑別'!E135&lt;&gt;"",'表2.排放源鑑別'!E135,"")</f>
        <v/>
      </c>
      <c r="F135" s="111" t="str">
        <f>IF('表2.排放源鑑別'!K135&lt;&gt;"",'表2.排放源鑑別'!K135,"")</f>
        <v/>
      </c>
      <c r="G135" s="346"/>
      <c r="H135" s="144"/>
      <c r="I135" s="148"/>
      <c r="J135" s="144"/>
      <c r="K135" s="158"/>
      <c r="L135" s="158"/>
      <c r="M135" s="159"/>
      <c r="N135" s="160">
        <f t="shared" ref="N135:N138" si="23">IF(L135="",G135*K135*M135,G135*K135*L135*M135)</f>
        <v>0</v>
      </c>
      <c r="O135" s="144"/>
      <c r="P135" s="161"/>
      <c r="Q135" s="144"/>
      <c r="R135" s="143">
        <f>'表2.排放源鑑別'!S135</f>
        <v>0</v>
      </c>
      <c r="S135" s="150"/>
    </row>
    <row r="136" spans="1:19" s="231" customFormat="1" ht="53.25" customHeight="1">
      <c r="A136" s="119" t="str">
        <f>IF('表2.排放源鑑別'!A136&lt;&gt;"",'表2.排放源鑑別'!A136,"")</f>
        <v/>
      </c>
      <c r="B136" s="119" t="str">
        <f>IF('表2.排放源鑑別'!B136&lt;&gt;"",'表2.排放源鑑別'!B136,"")</f>
        <v/>
      </c>
      <c r="C136" s="119" t="str">
        <f>IF('表2.排放源鑑別'!C136&lt;&gt;"",'表2.排放源鑑別'!C136,"")</f>
        <v/>
      </c>
      <c r="D136" s="111" t="str">
        <f>IF('表2.排放源鑑別'!D136&lt;&gt;"",'表2.排放源鑑別'!D136,"")</f>
        <v/>
      </c>
      <c r="E136" s="111" t="str">
        <f>IF('表2.排放源鑑別'!E136&lt;&gt;"",'表2.排放源鑑別'!E136,"")</f>
        <v/>
      </c>
      <c r="F136" s="111" t="str">
        <f>IF('表2.排放源鑑別'!K136&lt;&gt;"",'表2.排放源鑑別'!K136,"")</f>
        <v/>
      </c>
      <c r="G136" s="346"/>
      <c r="H136" s="144"/>
      <c r="I136" s="148"/>
      <c r="J136" s="144"/>
      <c r="K136" s="158"/>
      <c r="L136" s="158"/>
      <c r="M136" s="159"/>
      <c r="N136" s="160">
        <f t="shared" si="23"/>
        <v>0</v>
      </c>
      <c r="O136" s="144"/>
      <c r="P136" s="161"/>
      <c r="Q136" s="144"/>
      <c r="R136" s="143">
        <f>'表2.排放源鑑別'!S136</f>
        <v>0</v>
      </c>
      <c r="S136" s="150"/>
    </row>
    <row r="137" spans="1:19" s="231" customFormat="1" ht="53.25" customHeight="1">
      <c r="A137" s="119" t="str">
        <f>IF('表2.排放源鑑別'!A137&lt;&gt;"",'表2.排放源鑑別'!A137,"")</f>
        <v/>
      </c>
      <c r="B137" s="119" t="str">
        <f>IF('表2.排放源鑑別'!B137&lt;&gt;"",'表2.排放源鑑別'!B137,"")</f>
        <v/>
      </c>
      <c r="C137" s="119" t="str">
        <f>IF('表2.排放源鑑別'!C137&lt;&gt;"",'表2.排放源鑑別'!C137,"")</f>
        <v/>
      </c>
      <c r="D137" s="111" t="str">
        <f>IF('表2.排放源鑑別'!D137&lt;&gt;"",'表2.排放源鑑別'!D137,"")</f>
        <v/>
      </c>
      <c r="E137" s="111" t="str">
        <f>IF('表2.排放源鑑別'!E137&lt;&gt;"",'表2.排放源鑑別'!E137,"")</f>
        <v/>
      </c>
      <c r="F137" s="111" t="str">
        <f>IF('表2.排放源鑑別'!K137&lt;&gt;"",'表2.排放源鑑別'!K137,"")</f>
        <v/>
      </c>
      <c r="G137" s="346"/>
      <c r="H137" s="144"/>
      <c r="I137" s="148"/>
      <c r="J137" s="144"/>
      <c r="K137" s="158"/>
      <c r="L137" s="158"/>
      <c r="M137" s="159"/>
      <c r="N137" s="160">
        <f t="shared" si="23"/>
        <v>0</v>
      </c>
      <c r="O137" s="144"/>
      <c r="P137" s="161"/>
      <c r="Q137" s="144"/>
      <c r="R137" s="143">
        <f>'表2.排放源鑑別'!S137</f>
        <v>0</v>
      </c>
      <c r="S137" s="150"/>
    </row>
    <row r="138" spans="1:19" s="231" customFormat="1" ht="53.25" customHeight="1">
      <c r="A138" s="119" t="str">
        <f>IF('表2.排放源鑑別'!A138&lt;&gt;"",'表2.排放源鑑別'!A138,"")</f>
        <v/>
      </c>
      <c r="B138" s="119" t="str">
        <f>IF('表2.排放源鑑別'!B138&lt;&gt;"",'表2.排放源鑑別'!B138,"")</f>
        <v/>
      </c>
      <c r="C138" s="119" t="str">
        <f>IF('表2.排放源鑑別'!C138&lt;&gt;"",'表2.排放源鑑別'!C138,"")</f>
        <v/>
      </c>
      <c r="D138" s="111" t="str">
        <f>IF('表2.排放源鑑別'!D138&lt;&gt;"",'表2.排放源鑑別'!D138,"")</f>
        <v/>
      </c>
      <c r="E138" s="111" t="str">
        <f>IF('表2.排放源鑑別'!E138&lt;&gt;"",'表2.排放源鑑別'!E138,"")</f>
        <v/>
      </c>
      <c r="F138" s="111" t="str">
        <f>IF('表2.排放源鑑別'!K138&lt;&gt;"",'表2.排放源鑑別'!K138,"")</f>
        <v/>
      </c>
      <c r="G138" s="346"/>
      <c r="H138" s="144"/>
      <c r="I138" s="148"/>
      <c r="J138" s="144"/>
      <c r="K138" s="158"/>
      <c r="L138" s="158"/>
      <c r="M138" s="159"/>
      <c r="N138" s="160">
        <f t="shared" si="23"/>
        <v>0</v>
      </c>
      <c r="O138" s="144"/>
      <c r="P138" s="161"/>
      <c r="Q138" s="144"/>
      <c r="R138" s="143">
        <f>'表2.排放源鑑別'!S138</f>
        <v>0</v>
      </c>
      <c r="S138" s="150"/>
    </row>
    <row r="139" spans="1:19" s="231" customFormat="1" ht="53.25" customHeight="1">
      <c r="A139" s="119" t="str">
        <f>IF('表2.排放源鑑別'!A139&lt;&gt;"",'表2.排放源鑑別'!A139,"")</f>
        <v/>
      </c>
      <c r="B139" s="119" t="str">
        <f>IF('表2.排放源鑑別'!B139&lt;&gt;"",'表2.排放源鑑別'!B139,"")</f>
        <v/>
      </c>
      <c r="C139" s="119" t="str">
        <f>IF('表2.排放源鑑別'!C139&lt;&gt;"",'表2.排放源鑑別'!C139,"")</f>
        <v/>
      </c>
      <c r="D139" s="111" t="str">
        <f>IF('表2.排放源鑑別'!D139&lt;&gt;"",'表2.排放源鑑別'!D139,"")</f>
        <v/>
      </c>
      <c r="E139" s="111" t="str">
        <f>IF('表2.排放源鑑別'!E139&lt;&gt;"",'表2.排放源鑑別'!E139,"")</f>
        <v/>
      </c>
      <c r="F139" s="111" t="str">
        <f>IF('表2.排放源鑑別'!K139&lt;&gt;"",'表2.排放源鑑別'!K139,"")</f>
        <v/>
      </c>
      <c r="G139" s="346"/>
      <c r="H139" s="144"/>
      <c r="I139" s="148"/>
      <c r="J139" s="144"/>
      <c r="K139" s="158"/>
      <c r="L139" s="158"/>
      <c r="M139" s="159"/>
      <c r="N139" s="160">
        <f t="shared" ref="N139" si="24">IF(L139="",G139*K139*M139,G139*K139*L139*M139)</f>
        <v>0</v>
      </c>
      <c r="O139" s="144"/>
      <c r="P139" s="161"/>
      <c r="Q139" s="144"/>
      <c r="R139" s="143">
        <f>'表2.排放源鑑別'!S139</f>
        <v>0</v>
      </c>
      <c r="S139" s="150"/>
    </row>
    <row r="140" spans="1:19" s="230" customFormat="1" ht="53.25" customHeight="1">
      <c r="A140" s="119" t="str">
        <f>IF('表2.排放源鑑別'!A140&lt;&gt;"",'表2.排放源鑑別'!A140,"")</f>
        <v/>
      </c>
      <c r="B140" s="119" t="str">
        <f>IF('表2.排放源鑑別'!B140&lt;&gt;"",'表2.排放源鑑別'!B140,"")</f>
        <v/>
      </c>
      <c r="C140" s="119" t="str">
        <f>IF('表2.排放源鑑別'!C140&lt;&gt;"",'表2.排放源鑑別'!C140,"")</f>
        <v/>
      </c>
      <c r="D140" s="111" t="str">
        <f>IF('表2.排放源鑑別'!D140&lt;&gt;"",'表2.排放源鑑別'!D140,"")</f>
        <v/>
      </c>
      <c r="E140" s="111" t="str">
        <f>IF('表2.排放源鑑別'!E140&lt;&gt;"",'表2.排放源鑑別'!E140,"")</f>
        <v/>
      </c>
      <c r="F140" s="111" t="str">
        <f>IF('表2.排放源鑑別'!K140&lt;&gt;"",'表2.排放源鑑別'!K140,"")</f>
        <v/>
      </c>
      <c r="G140" s="346"/>
      <c r="H140" s="144"/>
      <c r="I140" s="148"/>
      <c r="J140" s="144"/>
      <c r="K140" s="158"/>
      <c r="L140" s="158"/>
      <c r="M140" s="159"/>
      <c r="N140" s="160">
        <f t="shared" ref="N140" si="25">IF(L140="",G140*K140*M140,G140*K140*L140*M140)</f>
        <v>0</v>
      </c>
      <c r="O140" s="144"/>
      <c r="P140" s="161"/>
      <c r="Q140" s="144"/>
      <c r="R140" s="143">
        <f>'表2.排放源鑑別'!S140</f>
        <v>0</v>
      </c>
      <c r="S140" s="150"/>
    </row>
    <row r="141" spans="1:19" s="230" customFormat="1" ht="53.25" customHeight="1">
      <c r="A141" s="119" t="str">
        <f>IF('表2.排放源鑑別'!A141&lt;&gt;"",'表2.排放源鑑別'!A141,"")</f>
        <v/>
      </c>
      <c r="B141" s="119" t="str">
        <f>IF('表2.排放源鑑別'!B141&lt;&gt;"",'表2.排放源鑑別'!B141,"")</f>
        <v/>
      </c>
      <c r="C141" s="119" t="str">
        <f>IF('表2.排放源鑑別'!C141&lt;&gt;"",'表2.排放源鑑別'!C141,"")</f>
        <v/>
      </c>
      <c r="D141" s="111" t="str">
        <f>IF('表2.排放源鑑別'!D141&lt;&gt;"",'表2.排放源鑑別'!D141,"")</f>
        <v/>
      </c>
      <c r="E141" s="111" t="str">
        <f>IF('表2.排放源鑑別'!E141&lt;&gt;"",'表2.排放源鑑別'!E141,"")</f>
        <v/>
      </c>
      <c r="F141" s="111" t="str">
        <f>IF('表2.排放源鑑別'!K141&lt;&gt;"",'表2.排放源鑑別'!K141,"")</f>
        <v/>
      </c>
      <c r="G141" s="348"/>
      <c r="H141" s="144"/>
      <c r="I141" s="148"/>
      <c r="J141" s="144"/>
      <c r="K141" s="158"/>
      <c r="L141" s="158"/>
      <c r="M141" s="159"/>
      <c r="N141" s="160">
        <f t="shared" si="22"/>
        <v>0</v>
      </c>
      <c r="O141" s="144"/>
      <c r="P141" s="161"/>
      <c r="Q141" s="144"/>
      <c r="R141" s="143">
        <f>'表2.排放源鑑別'!S141</f>
        <v>0</v>
      </c>
      <c r="S141" s="150"/>
    </row>
    <row r="142" spans="1:19" ht="53.25" customHeight="1">
      <c r="A142" s="119" t="str">
        <f>IF('表2.排放源鑑別'!A142&lt;&gt;"",'表2.排放源鑑別'!A142,"")</f>
        <v/>
      </c>
      <c r="B142" s="119" t="str">
        <f>IF('表2.排放源鑑別'!B142&lt;&gt;"",'表2.排放源鑑別'!B142,"")</f>
        <v/>
      </c>
      <c r="C142" s="119" t="str">
        <f>IF('表2.排放源鑑別'!C142&lt;&gt;"",'表2.排放源鑑別'!C142,"")</f>
        <v/>
      </c>
      <c r="D142" s="111" t="str">
        <f>IF('表2.排放源鑑別'!D142&lt;&gt;"",'表2.排放源鑑別'!D142,"")</f>
        <v/>
      </c>
      <c r="E142" s="111" t="str">
        <f>IF('表2.排放源鑑別'!E142&lt;&gt;"",'表2.排放源鑑別'!E142,"")</f>
        <v/>
      </c>
      <c r="F142" s="111" t="str">
        <f>IF('表2.排放源鑑別'!K142&lt;&gt;"",'表2.排放源鑑別'!K142,"")</f>
        <v/>
      </c>
      <c r="G142" s="160"/>
      <c r="H142" s="144"/>
      <c r="I142" s="144"/>
      <c r="J142" s="144"/>
      <c r="K142" s="158"/>
      <c r="L142" s="158"/>
      <c r="M142" s="159"/>
      <c r="N142" s="160">
        <f t="shared" si="22"/>
        <v>0</v>
      </c>
      <c r="O142" s="144"/>
      <c r="P142" s="161"/>
      <c r="Q142" s="144"/>
      <c r="R142" s="143">
        <f>'表2.排放源鑑別'!S142</f>
        <v>0</v>
      </c>
      <c r="S142" s="150"/>
    </row>
    <row r="143" spans="1:19" ht="53.25" customHeight="1">
      <c r="A143" s="119" t="str">
        <f>IF('表2.排放源鑑別'!A143&lt;&gt;"",'表2.排放源鑑別'!A143,"")</f>
        <v/>
      </c>
      <c r="B143" s="119" t="str">
        <f>IF('表2.排放源鑑別'!B143&lt;&gt;"",'表2.排放源鑑別'!B143,"")</f>
        <v/>
      </c>
      <c r="C143" s="119" t="str">
        <f>IF('表2.排放源鑑別'!C143&lt;&gt;"",'表2.排放源鑑別'!C143,"")</f>
        <v/>
      </c>
      <c r="D143" s="111" t="str">
        <f>IF('表2.排放源鑑別'!D143&lt;&gt;"",'表2.排放源鑑別'!D143,"")</f>
        <v/>
      </c>
      <c r="E143" s="111" t="str">
        <f>IF('表2.排放源鑑別'!E143&lt;&gt;"",'表2.排放源鑑別'!E143,"")</f>
        <v/>
      </c>
      <c r="F143" s="111" t="str">
        <f>IF('表2.排放源鑑別'!K143&lt;&gt;"",'表2.排放源鑑別'!K143,"")</f>
        <v/>
      </c>
      <c r="G143" s="160"/>
      <c r="H143" s="144"/>
      <c r="I143" s="144"/>
      <c r="J143" s="144"/>
      <c r="K143" s="158"/>
      <c r="L143" s="158"/>
      <c r="M143" s="159"/>
      <c r="N143" s="160">
        <f t="shared" si="22"/>
        <v>0</v>
      </c>
      <c r="O143" s="144"/>
      <c r="P143" s="161"/>
      <c r="Q143" s="144"/>
      <c r="R143" s="143">
        <f>'表2.排放源鑑別'!S143</f>
        <v>0</v>
      </c>
      <c r="S143" s="150"/>
    </row>
    <row r="144" spans="1:19" ht="53.25" customHeight="1">
      <c r="A144" s="119" t="str">
        <f>IF('表2.排放源鑑別'!A144&lt;&gt;"",'表2.排放源鑑別'!A144,"")</f>
        <v/>
      </c>
      <c r="B144" s="119" t="str">
        <f>IF('表2.排放源鑑別'!B144&lt;&gt;"",'表2.排放源鑑別'!B144,"")</f>
        <v/>
      </c>
      <c r="C144" s="119" t="str">
        <f>IF('表2.排放源鑑別'!C144&lt;&gt;"",'表2.排放源鑑別'!C144,"")</f>
        <v/>
      </c>
      <c r="D144" s="111" t="str">
        <f>IF('表2.排放源鑑別'!D144&lt;&gt;"",'表2.排放源鑑別'!D144,"")</f>
        <v/>
      </c>
      <c r="E144" s="111" t="str">
        <f>IF('表2.排放源鑑別'!E144&lt;&gt;"",'表2.排放源鑑別'!E144,"")</f>
        <v/>
      </c>
      <c r="F144" s="111" t="str">
        <f>IF('表2.排放源鑑別'!K144&lt;&gt;"",'表2.排放源鑑別'!K144,"")</f>
        <v/>
      </c>
      <c r="G144" s="160"/>
      <c r="H144" s="144"/>
      <c r="I144" s="144"/>
      <c r="J144" s="144"/>
      <c r="K144" s="158"/>
      <c r="L144" s="158"/>
      <c r="M144" s="159"/>
      <c r="N144" s="160">
        <f t="shared" si="22"/>
        <v>0</v>
      </c>
      <c r="O144" s="144"/>
      <c r="P144" s="161"/>
      <c r="Q144" s="144"/>
      <c r="R144" s="143">
        <f>'表2.排放源鑑別'!S144</f>
        <v>0</v>
      </c>
      <c r="S144" s="150"/>
    </row>
    <row r="145" spans="1:19" ht="53.25" customHeight="1">
      <c r="A145" s="119" t="str">
        <f>IF('表2.排放源鑑別'!A145&lt;&gt;"",'表2.排放源鑑別'!A145,"")</f>
        <v/>
      </c>
      <c r="B145" s="119" t="str">
        <f>IF('表2.排放源鑑別'!B145&lt;&gt;"",'表2.排放源鑑別'!B145,"")</f>
        <v/>
      </c>
      <c r="C145" s="119" t="str">
        <f>IF('表2.排放源鑑別'!C145&lt;&gt;"",'表2.排放源鑑別'!C145,"")</f>
        <v/>
      </c>
      <c r="D145" s="111" t="str">
        <f>IF('表2.排放源鑑別'!D145&lt;&gt;"",'表2.排放源鑑別'!D145,"")</f>
        <v/>
      </c>
      <c r="E145" s="111" t="str">
        <f>IF('表2.排放源鑑別'!E145&lt;&gt;"",'表2.排放源鑑別'!E145,"")</f>
        <v/>
      </c>
      <c r="F145" s="111" t="str">
        <f>IF('表2.排放源鑑別'!K145&lt;&gt;"",'表2.排放源鑑別'!K145,"")</f>
        <v/>
      </c>
      <c r="G145" s="160"/>
      <c r="H145" s="144"/>
      <c r="I145" s="144"/>
      <c r="J145" s="144"/>
      <c r="K145" s="158"/>
      <c r="L145" s="158"/>
      <c r="M145" s="159"/>
      <c r="N145" s="160">
        <f t="shared" si="22"/>
        <v>0</v>
      </c>
      <c r="O145" s="144"/>
      <c r="P145" s="161"/>
      <c r="Q145" s="144"/>
      <c r="R145" s="143">
        <f>'表2.排放源鑑別'!S145</f>
        <v>0</v>
      </c>
      <c r="S145" s="150"/>
    </row>
    <row r="146" spans="1:19" ht="53.25" customHeight="1">
      <c r="A146" s="119" t="str">
        <f>IF('表2.排放源鑑別'!A146&lt;&gt;"",'表2.排放源鑑別'!A146,"")</f>
        <v/>
      </c>
      <c r="B146" s="119" t="str">
        <f>IF('表2.排放源鑑別'!B146&lt;&gt;"",'表2.排放源鑑別'!B146,"")</f>
        <v/>
      </c>
      <c r="C146" s="119" t="str">
        <f>IF('表2.排放源鑑別'!C146&lt;&gt;"",'表2.排放源鑑別'!C146,"")</f>
        <v/>
      </c>
      <c r="D146" s="111" t="str">
        <f>IF('表2.排放源鑑別'!D146&lt;&gt;"",'表2.排放源鑑別'!D146,"")</f>
        <v/>
      </c>
      <c r="E146" s="111" t="str">
        <f>IF('表2.排放源鑑別'!E146&lt;&gt;"",'表2.排放源鑑別'!E146,"")</f>
        <v/>
      </c>
      <c r="F146" s="111" t="str">
        <f>IF('表2.排放源鑑別'!K146&lt;&gt;"",'表2.排放源鑑別'!K146,"")</f>
        <v/>
      </c>
      <c r="G146" s="160"/>
      <c r="H146" s="144"/>
      <c r="I146" s="144"/>
      <c r="J146" s="144"/>
      <c r="K146" s="158"/>
      <c r="L146" s="158"/>
      <c r="M146" s="159"/>
      <c r="N146" s="160">
        <f t="shared" si="22"/>
        <v>0</v>
      </c>
      <c r="O146" s="144"/>
      <c r="P146" s="161"/>
      <c r="Q146" s="144"/>
      <c r="R146" s="143">
        <f>'表2.排放源鑑別'!S146</f>
        <v>0</v>
      </c>
      <c r="S146" s="150"/>
    </row>
    <row r="147" spans="1:19" ht="53.25" customHeight="1">
      <c r="A147" s="119" t="str">
        <f>IF('表2.排放源鑑別'!A147&lt;&gt;"",'表2.排放源鑑別'!A147,"")</f>
        <v/>
      </c>
      <c r="B147" s="119" t="str">
        <f>IF('表2.排放源鑑別'!B147&lt;&gt;"",'表2.排放源鑑別'!B147,"")</f>
        <v/>
      </c>
      <c r="C147" s="119" t="str">
        <f>IF('表2.排放源鑑別'!C147&lt;&gt;"",'表2.排放源鑑別'!C147,"")</f>
        <v/>
      </c>
      <c r="D147" s="111" t="str">
        <f>IF('表2.排放源鑑別'!D147&lt;&gt;"",'表2.排放源鑑別'!D147,"")</f>
        <v/>
      </c>
      <c r="E147" s="111" t="str">
        <f>IF('表2.排放源鑑別'!E147&lt;&gt;"",'表2.排放源鑑別'!E147,"")</f>
        <v/>
      </c>
      <c r="F147" s="111" t="str">
        <f>IF('表2.排放源鑑別'!K147&lt;&gt;"",'表2.排放源鑑別'!K147,"")</f>
        <v/>
      </c>
      <c r="G147" s="160"/>
      <c r="H147" s="144"/>
      <c r="I147" s="144"/>
      <c r="J147" s="144"/>
      <c r="K147" s="158"/>
      <c r="L147" s="158"/>
      <c r="M147" s="159"/>
      <c r="N147" s="160">
        <f t="shared" si="22"/>
        <v>0</v>
      </c>
      <c r="O147" s="144"/>
      <c r="P147" s="161"/>
      <c r="Q147" s="144"/>
      <c r="R147" s="143">
        <f>'表2.排放源鑑別'!S147</f>
        <v>0</v>
      </c>
      <c r="S147" s="150"/>
    </row>
    <row r="148" spans="1:19" ht="53.25" customHeight="1">
      <c r="A148" s="119" t="str">
        <f>IF('表2.排放源鑑別'!A148&lt;&gt;"",'表2.排放源鑑別'!A148,"")</f>
        <v/>
      </c>
      <c r="B148" s="119" t="str">
        <f>IF('表2.排放源鑑別'!B148&lt;&gt;"",'表2.排放源鑑別'!B148,"")</f>
        <v/>
      </c>
      <c r="C148" s="119" t="str">
        <f>IF('表2.排放源鑑別'!C148&lt;&gt;"",'表2.排放源鑑別'!C148,"")</f>
        <v/>
      </c>
      <c r="D148" s="111" t="str">
        <f>IF('表2.排放源鑑別'!D148&lt;&gt;"",'表2.排放源鑑別'!D148,"")</f>
        <v/>
      </c>
      <c r="E148" s="111" t="str">
        <f>IF('表2.排放源鑑別'!E148&lt;&gt;"",'表2.排放源鑑別'!E148,"")</f>
        <v/>
      </c>
      <c r="F148" s="111" t="str">
        <f>IF('表2.排放源鑑別'!K148&lt;&gt;"",'表2.排放源鑑別'!K148,"")</f>
        <v/>
      </c>
      <c r="G148" s="160"/>
      <c r="H148" s="144"/>
      <c r="I148" s="144"/>
      <c r="J148" s="144"/>
      <c r="K148" s="158"/>
      <c r="L148" s="158"/>
      <c r="M148" s="159"/>
      <c r="N148" s="160">
        <f t="shared" si="22"/>
        <v>0</v>
      </c>
      <c r="O148" s="144"/>
      <c r="P148" s="161"/>
      <c r="Q148" s="144"/>
      <c r="R148" s="143">
        <f>'表2.排放源鑑別'!S148</f>
        <v>0</v>
      </c>
      <c r="S148" s="150"/>
    </row>
    <row r="149" spans="1:19" ht="53.25" customHeight="1">
      <c r="A149" s="119" t="str">
        <f>IF('表2.排放源鑑別'!A149&lt;&gt;"",'表2.排放源鑑別'!A149,"")</f>
        <v/>
      </c>
      <c r="B149" s="119" t="str">
        <f>IF('表2.排放源鑑別'!B149&lt;&gt;"",'表2.排放源鑑別'!B149,"")</f>
        <v/>
      </c>
      <c r="C149" s="119" t="str">
        <f>IF('表2.排放源鑑別'!C149&lt;&gt;"",'表2.排放源鑑別'!C149,"")</f>
        <v/>
      </c>
      <c r="D149" s="111" t="str">
        <f>IF('表2.排放源鑑別'!D149&lt;&gt;"",'表2.排放源鑑別'!D149,"")</f>
        <v/>
      </c>
      <c r="E149" s="111" t="str">
        <f>IF('表2.排放源鑑別'!E149&lt;&gt;"",'表2.排放源鑑別'!E149,"")</f>
        <v/>
      </c>
      <c r="F149" s="111" t="str">
        <f>IF('表2.排放源鑑別'!K149&lt;&gt;"",'表2.排放源鑑別'!K149,"")</f>
        <v/>
      </c>
      <c r="G149" s="160"/>
      <c r="H149" s="144"/>
      <c r="I149" s="144"/>
      <c r="J149" s="144"/>
      <c r="K149" s="158"/>
      <c r="L149" s="158"/>
      <c r="M149" s="159"/>
      <c r="N149" s="160">
        <f t="shared" ref="N149" si="26">IF(L149="",G149*K149*M149,G149*K149*L149*M149)</f>
        <v>0</v>
      </c>
      <c r="O149" s="144"/>
      <c r="P149" s="161"/>
      <c r="Q149" s="144"/>
      <c r="R149" s="143">
        <f>'表2.排放源鑑別'!S149</f>
        <v>0</v>
      </c>
      <c r="S149" s="150"/>
    </row>
    <row r="150" spans="1:19" ht="53.25" customHeight="1">
      <c r="A150" s="119" t="str">
        <f>IF('表2.排放源鑑別'!A150&lt;&gt;"",'表2.排放源鑑別'!A150,"")</f>
        <v/>
      </c>
      <c r="B150" s="119" t="str">
        <f>IF('表2.排放源鑑別'!B150&lt;&gt;"",'表2.排放源鑑別'!B150,"")</f>
        <v/>
      </c>
      <c r="C150" s="119" t="str">
        <f>IF('表2.排放源鑑別'!C150&lt;&gt;"",'表2.排放源鑑別'!C150,"")</f>
        <v/>
      </c>
      <c r="D150" s="111" t="str">
        <f>IF('表2.排放源鑑別'!D150&lt;&gt;"",'表2.排放源鑑別'!D150,"")</f>
        <v/>
      </c>
      <c r="E150" s="111" t="str">
        <f>IF('表2.排放源鑑別'!E150&lt;&gt;"",'表2.排放源鑑別'!E150,"")</f>
        <v/>
      </c>
      <c r="F150" s="111" t="str">
        <f>IF('表2.排放源鑑別'!K150&lt;&gt;"",'表2.排放源鑑別'!K150,"")</f>
        <v/>
      </c>
      <c r="G150" s="160"/>
      <c r="H150" s="144"/>
      <c r="I150" s="144"/>
      <c r="J150" s="144"/>
      <c r="K150" s="158"/>
      <c r="L150" s="158"/>
      <c r="M150" s="159"/>
      <c r="N150" s="160">
        <f t="shared" si="22"/>
        <v>0</v>
      </c>
      <c r="O150" s="144"/>
      <c r="P150" s="161"/>
      <c r="Q150" s="144"/>
      <c r="R150" s="143">
        <f>'表2.排放源鑑別'!S150</f>
        <v>0</v>
      </c>
      <c r="S150" s="150"/>
    </row>
    <row r="151" spans="1:19" s="150" customFormat="1" ht="53.25" customHeight="1">
      <c r="A151" s="119" t="str">
        <f>IF('表2.排放源鑑別'!A151&lt;&gt;"",'表2.排放源鑑別'!A151,"")</f>
        <v/>
      </c>
      <c r="B151" s="119" t="str">
        <f>IF('表2.排放源鑑別'!B151&lt;&gt;"",'表2.排放源鑑別'!B151,"")</f>
        <v/>
      </c>
      <c r="C151" s="119" t="str">
        <f>IF('表2.排放源鑑別'!C151&lt;&gt;"",'表2.排放源鑑別'!C151,"")</f>
        <v/>
      </c>
      <c r="D151" s="111" t="str">
        <f>IF('表2.排放源鑑別'!D151&lt;&gt;"",'表2.排放源鑑別'!D151,"")</f>
        <v/>
      </c>
      <c r="E151" s="111" t="str">
        <f>IF('表2.排放源鑑別'!E151&lt;&gt;"",'表2.排放源鑑別'!E151,"")</f>
        <v/>
      </c>
      <c r="F151" s="111" t="str">
        <f>IF('表2.排放源鑑別'!K151&lt;&gt;"",'表2.排放源鑑別'!K151,"")</f>
        <v/>
      </c>
      <c r="G151" s="160"/>
      <c r="H151" s="144"/>
      <c r="I151" s="144"/>
      <c r="J151" s="144"/>
      <c r="K151" s="158"/>
      <c r="L151" s="158"/>
      <c r="M151" s="159"/>
      <c r="N151" s="160">
        <f t="shared" si="22"/>
        <v>0</v>
      </c>
      <c r="O151" s="144"/>
      <c r="P151" s="161"/>
      <c r="Q151" s="144"/>
      <c r="R151" s="143">
        <f>'表2.排放源鑑別'!S151</f>
        <v>0</v>
      </c>
    </row>
    <row r="152" spans="1:19" s="150" customFormat="1" ht="53.25" customHeight="1">
      <c r="A152" s="119" t="str">
        <f>IF('表2.排放源鑑別'!A152&lt;&gt;"",'表2.排放源鑑別'!A152,"")</f>
        <v/>
      </c>
      <c r="B152" s="119" t="str">
        <f>IF('表2.排放源鑑別'!B152&lt;&gt;"",'表2.排放源鑑別'!B152,"")</f>
        <v/>
      </c>
      <c r="C152" s="119" t="str">
        <f>IF('表2.排放源鑑別'!C152&lt;&gt;"",'表2.排放源鑑別'!C152,"")</f>
        <v/>
      </c>
      <c r="D152" s="111" t="str">
        <f>IF('表2.排放源鑑別'!D152&lt;&gt;"",'表2.排放源鑑別'!D152,"")</f>
        <v/>
      </c>
      <c r="E152" s="111" t="str">
        <f>IF('表2.排放源鑑別'!E152&lt;&gt;"",'表2.排放源鑑別'!E152,"")</f>
        <v/>
      </c>
      <c r="F152" s="111" t="str">
        <f>IF('表2.排放源鑑別'!K152&lt;&gt;"",'表2.排放源鑑別'!K152,"")</f>
        <v/>
      </c>
      <c r="G152" s="160"/>
      <c r="H152" s="144"/>
      <c r="I152" s="144"/>
      <c r="J152" s="144"/>
      <c r="K152" s="158"/>
      <c r="L152" s="158"/>
      <c r="M152" s="159"/>
      <c r="N152" s="160">
        <f t="shared" si="22"/>
        <v>0</v>
      </c>
      <c r="O152" s="144"/>
      <c r="P152" s="161"/>
      <c r="Q152" s="144"/>
      <c r="R152" s="143">
        <f>'表2.排放源鑑別'!S152</f>
        <v>0</v>
      </c>
    </row>
    <row r="153" spans="1:19" s="150" customFormat="1" ht="53.25" customHeight="1">
      <c r="A153" s="119" t="str">
        <f>IF('表2.排放源鑑別'!A153&lt;&gt;"",'表2.排放源鑑別'!A153,"")</f>
        <v/>
      </c>
      <c r="B153" s="119" t="str">
        <f>IF('表2.排放源鑑別'!B153&lt;&gt;"",'表2.排放源鑑別'!B153,"")</f>
        <v/>
      </c>
      <c r="C153" s="119" t="str">
        <f>IF('表2.排放源鑑別'!C153&lt;&gt;"",'表2.排放源鑑別'!C153,"")</f>
        <v/>
      </c>
      <c r="D153" s="111" t="str">
        <f>IF('表2.排放源鑑別'!D153&lt;&gt;"",'表2.排放源鑑別'!D153,"")</f>
        <v/>
      </c>
      <c r="E153" s="111" t="str">
        <f>IF('表2.排放源鑑別'!E153&lt;&gt;"",'表2.排放源鑑別'!E153,"")</f>
        <v/>
      </c>
      <c r="F153" s="111" t="str">
        <f>IF('表2.排放源鑑別'!K153&lt;&gt;"",'表2.排放源鑑別'!K153,"")</f>
        <v/>
      </c>
      <c r="G153" s="160"/>
      <c r="H153" s="144"/>
      <c r="I153" s="144"/>
      <c r="J153" s="144"/>
      <c r="K153" s="158"/>
      <c r="L153" s="158"/>
      <c r="M153" s="159"/>
      <c r="N153" s="160">
        <f t="shared" si="22"/>
        <v>0</v>
      </c>
      <c r="O153" s="144"/>
      <c r="P153" s="161"/>
      <c r="Q153" s="144"/>
      <c r="R153" s="143">
        <f>'表2.排放源鑑別'!S153</f>
        <v>0</v>
      </c>
    </row>
    <row r="154" spans="1:19" ht="53.25" customHeight="1">
      <c r="A154" s="119" t="str">
        <f>IF('表2.排放源鑑別'!A154&lt;&gt;"",'表2.排放源鑑別'!A154,"")</f>
        <v/>
      </c>
      <c r="B154" s="119" t="str">
        <f>IF('表2.排放源鑑別'!B154&lt;&gt;"",'表2.排放源鑑別'!B154,"")</f>
        <v/>
      </c>
      <c r="C154" s="119" t="str">
        <f>IF('表2.排放源鑑別'!C154&lt;&gt;"",'表2.排放源鑑別'!C154,"")</f>
        <v/>
      </c>
      <c r="D154" s="111" t="str">
        <f>IF('表2.排放源鑑別'!D154&lt;&gt;"",'表2.排放源鑑別'!D154,"")</f>
        <v/>
      </c>
      <c r="E154" s="111" t="str">
        <f>IF('表2.排放源鑑別'!E154&lt;&gt;"",'表2.排放源鑑別'!E154,"")</f>
        <v/>
      </c>
      <c r="F154" s="111" t="str">
        <f>IF('表2.排放源鑑別'!K154&lt;&gt;"",'表2.排放源鑑別'!K154,"")</f>
        <v/>
      </c>
      <c r="G154" s="160"/>
      <c r="H154" s="144"/>
      <c r="I154" s="144"/>
      <c r="J154" s="144"/>
      <c r="K154" s="158"/>
      <c r="L154" s="158"/>
      <c r="M154" s="159"/>
      <c r="N154" s="160">
        <f t="shared" ref="N154" si="27">IF(L154="",G154*K154*M154,G154*K154*L154*M154)</f>
        <v>0</v>
      </c>
      <c r="O154" s="144"/>
      <c r="P154" s="161"/>
      <c r="Q154" s="144"/>
      <c r="R154" s="143">
        <f>'表2.排放源鑑別'!S154</f>
        <v>0</v>
      </c>
      <c r="S154" s="150"/>
    </row>
    <row r="155" spans="1:19" ht="53.25" customHeight="1">
      <c r="A155" s="119" t="str">
        <f>IF('表2.排放源鑑別'!A155&lt;&gt;"",'表2.排放源鑑別'!A155,"")</f>
        <v/>
      </c>
      <c r="B155" s="119" t="str">
        <f>IF('表2.排放源鑑別'!B155&lt;&gt;"",'表2.排放源鑑別'!B155,"")</f>
        <v/>
      </c>
      <c r="C155" s="119" t="str">
        <f>IF('表2.排放源鑑別'!C155&lt;&gt;"",'表2.排放源鑑別'!C155,"")</f>
        <v/>
      </c>
      <c r="D155" s="111" t="str">
        <f>IF('表2.排放源鑑別'!D155&lt;&gt;"",'表2.排放源鑑別'!D155,"")</f>
        <v/>
      </c>
      <c r="E155" s="111" t="str">
        <f>IF('表2.排放源鑑別'!E155&lt;&gt;"",'表2.排放源鑑別'!E155,"")</f>
        <v/>
      </c>
      <c r="F155" s="111" t="str">
        <f>IF('表2.排放源鑑別'!K155&lt;&gt;"",'表2.排放源鑑別'!K155,"")</f>
        <v/>
      </c>
      <c r="G155" s="160"/>
      <c r="H155" s="144"/>
      <c r="I155" s="144"/>
      <c r="J155" s="144"/>
      <c r="K155" s="158"/>
      <c r="L155" s="158"/>
      <c r="M155" s="159"/>
      <c r="N155" s="160">
        <f t="shared" ref="N155" si="28">IF(L155="",G155*K155*M155,G155*K155*L155*M155)</f>
        <v>0</v>
      </c>
      <c r="O155" s="144"/>
      <c r="P155" s="161"/>
      <c r="Q155" s="144"/>
      <c r="R155" s="143">
        <f>'表2.排放源鑑別'!S155</f>
        <v>0</v>
      </c>
      <c r="S155" s="150"/>
    </row>
    <row r="156" spans="1:19" ht="53.25" customHeight="1">
      <c r="A156" s="119" t="str">
        <f>IF('表2.排放源鑑別'!A156&lt;&gt;"",'表2.排放源鑑別'!A156,"")</f>
        <v/>
      </c>
      <c r="B156" s="119" t="str">
        <f>IF('表2.排放源鑑別'!B156&lt;&gt;"",'表2.排放源鑑別'!B156,"")</f>
        <v/>
      </c>
      <c r="C156" s="119" t="str">
        <f>IF('表2.排放源鑑別'!C156&lt;&gt;"",'表2.排放源鑑別'!C156,"")</f>
        <v/>
      </c>
      <c r="D156" s="111" t="str">
        <f>IF('表2.排放源鑑別'!D156&lt;&gt;"",'表2.排放源鑑別'!D156,"")</f>
        <v/>
      </c>
      <c r="E156" s="111" t="str">
        <f>IF('表2.排放源鑑別'!E156&lt;&gt;"",'表2.排放源鑑別'!E156,"")</f>
        <v/>
      </c>
      <c r="F156" s="111" t="str">
        <f>IF('表2.排放源鑑別'!K156&lt;&gt;"",'表2.排放源鑑別'!K156,"")</f>
        <v/>
      </c>
      <c r="G156" s="160"/>
      <c r="H156" s="144"/>
      <c r="I156" s="144"/>
      <c r="J156" s="144"/>
      <c r="K156" s="158"/>
      <c r="L156" s="158"/>
      <c r="M156" s="159"/>
      <c r="N156" s="160">
        <f t="shared" ref="N156" si="29">IF(L156="",G156*K156*M156,G156*K156*L156*M156)</f>
        <v>0</v>
      </c>
      <c r="O156" s="144"/>
      <c r="P156" s="161"/>
      <c r="Q156" s="144"/>
      <c r="R156" s="143">
        <f>'表2.排放源鑑別'!S156</f>
        <v>0</v>
      </c>
      <c r="S156" s="150"/>
    </row>
    <row r="157" spans="1:19" ht="53.25" customHeight="1">
      <c r="A157" s="119" t="str">
        <f>IF('表2.排放源鑑別'!A157&lt;&gt;"",'表2.排放源鑑別'!A157,"")</f>
        <v/>
      </c>
      <c r="B157" s="119" t="str">
        <f>IF('表2.排放源鑑別'!B157&lt;&gt;"",'表2.排放源鑑別'!B157,"")</f>
        <v/>
      </c>
      <c r="C157" s="119" t="str">
        <f>IF('表2.排放源鑑別'!C157&lt;&gt;"",'表2.排放源鑑別'!C157,"")</f>
        <v/>
      </c>
      <c r="D157" s="111" t="str">
        <f>IF('表2.排放源鑑別'!D157&lt;&gt;"",'表2.排放源鑑別'!D157,"")</f>
        <v/>
      </c>
      <c r="E157" s="111" t="str">
        <f>IF('表2.排放源鑑別'!E157&lt;&gt;"",'表2.排放源鑑別'!E157,"")</f>
        <v/>
      </c>
      <c r="F157" s="111" t="str">
        <f>IF('表2.排放源鑑別'!K157&lt;&gt;"",'表2.排放源鑑別'!K157,"")</f>
        <v/>
      </c>
      <c r="G157" s="160"/>
      <c r="H157" s="144"/>
      <c r="I157" s="144"/>
      <c r="J157" s="144"/>
      <c r="K157" s="158"/>
      <c r="L157" s="158"/>
      <c r="M157" s="159"/>
      <c r="N157" s="160">
        <f t="shared" ref="N157" si="30">IF(L157="",G157*K157*M157,G157*K157*L157*M157)</f>
        <v>0</v>
      </c>
      <c r="O157" s="144"/>
      <c r="P157" s="161"/>
      <c r="Q157" s="144"/>
      <c r="R157" s="143">
        <f>'表2.排放源鑑別'!S157</f>
        <v>0</v>
      </c>
      <c r="S157" s="150"/>
    </row>
    <row r="158" spans="1:19" ht="53.25" customHeight="1">
      <c r="A158" s="119" t="str">
        <f>IF('表2.排放源鑑別'!A158&lt;&gt;"",'表2.排放源鑑別'!A158,"")</f>
        <v/>
      </c>
      <c r="B158" s="119" t="str">
        <f>IF('表2.排放源鑑別'!B158&lt;&gt;"",'表2.排放源鑑別'!B158,"")</f>
        <v/>
      </c>
      <c r="C158" s="119" t="str">
        <f>IF('表2.排放源鑑別'!C158&lt;&gt;"",'表2.排放源鑑別'!C158,"")</f>
        <v/>
      </c>
      <c r="D158" s="111" t="str">
        <f>IF('表2.排放源鑑別'!D158&lt;&gt;"",'表2.排放源鑑別'!D158,"")</f>
        <v/>
      </c>
      <c r="E158" s="111" t="str">
        <f>IF('表2.排放源鑑別'!E158&lt;&gt;"",'表2.排放源鑑別'!E158,"")</f>
        <v/>
      </c>
      <c r="F158" s="111" t="str">
        <f>IF('表2.排放源鑑別'!K158&lt;&gt;"",'表2.排放源鑑別'!K158,"")</f>
        <v/>
      </c>
      <c r="G158" s="160"/>
      <c r="H158" s="144"/>
      <c r="I158" s="144"/>
      <c r="J158" s="144"/>
      <c r="K158" s="158"/>
      <c r="L158" s="158"/>
      <c r="M158" s="159"/>
      <c r="N158" s="160">
        <f t="shared" ref="N158" si="31">IF(L158="",G158*K158*M158,G158*K158*L158*M158)</f>
        <v>0</v>
      </c>
      <c r="O158" s="144"/>
      <c r="P158" s="161"/>
      <c r="Q158" s="144"/>
      <c r="R158" s="143">
        <f>'表2.排放源鑑別'!S158</f>
        <v>0</v>
      </c>
      <c r="S158" s="150"/>
    </row>
    <row r="159" spans="1:19" ht="53.25" customHeight="1">
      <c r="A159" s="119" t="str">
        <f>IF('表2.排放源鑑別'!A159&lt;&gt;"",'表2.排放源鑑別'!A159,"")</f>
        <v/>
      </c>
      <c r="B159" s="119" t="str">
        <f>IF('表2.排放源鑑別'!B159&lt;&gt;"",'表2.排放源鑑別'!B159,"")</f>
        <v/>
      </c>
      <c r="C159" s="119" t="str">
        <f>IF('表2.排放源鑑別'!C159&lt;&gt;"",'表2.排放源鑑別'!C159,"")</f>
        <v/>
      </c>
      <c r="D159" s="111" t="str">
        <f>IF('表2.排放源鑑別'!D159&lt;&gt;"",'表2.排放源鑑別'!D159,"")</f>
        <v/>
      </c>
      <c r="E159" s="111" t="str">
        <f>IF('表2.排放源鑑別'!E159&lt;&gt;"",'表2.排放源鑑別'!E159,"")</f>
        <v/>
      </c>
      <c r="F159" s="111" t="str">
        <f>IF('表2.排放源鑑別'!K159&lt;&gt;"",'表2.排放源鑑別'!K159,"")</f>
        <v/>
      </c>
      <c r="G159" s="160"/>
      <c r="H159" s="144"/>
      <c r="I159" s="144"/>
      <c r="J159" s="144"/>
      <c r="K159" s="158"/>
      <c r="L159" s="158"/>
      <c r="M159" s="159"/>
      <c r="N159" s="160">
        <f t="shared" ref="N159:N161" si="32">IF(L159="",G159*K159*M159,G159*K159*L159*M159)</f>
        <v>0</v>
      </c>
      <c r="O159" s="144"/>
      <c r="P159" s="161"/>
      <c r="Q159" s="144"/>
      <c r="R159" s="143">
        <f>'表2.排放源鑑別'!S159</f>
        <v>0</v>
      </c>
      <c r="S159" s="150"/>
    </row>
    <row r="160" spans="1:19" ht="53.25" customHeight="1">
      <c r="A160" s="119" t="str">
        <f>IF('表2.排放源鑑別'!A160&lt;&gt;"",'表2.排放源鑑別'!A160,"")</f>
        <v/>
      </c>
      <c r="B160" s="119" t="str">
        <f>IF('表2.排放源鑑別'!B160&lt;&gt;"",'表2.排放源鑑別'!B160,"")</f>
        <v/>
      </c>
      <c r="C160" s="119" t="str">
        <f>IF('表2.排放源鑑別'!C160&lt;&gt;"",'表2.排放源鑑別'!C160,"")</f>
        <v/>
      </c>
      <c r="D160" s="111" t="str">
        <f>IF('表2.排放源鑑別'!D160&lt;&gt;"",'表2.排放源鑑別'!D160,"")</f>
        <v/>
      </c>
      <c r="E160" s="111" t="str">
        <f>IF('表2.排放源鑑別'!E160&lt;&gt;"",'表2.排放源鑑別'!E160,"")</f>
        <v/>
      </c>
      <c r="F160" s="111" t="str">
        <f>IF('表2.排放源鑑別'!K160&lt;&gt;"",'表2.排放源鑑別'!K160,"")</f>
        <v/>
      </c>
      <c r="G160" s="160"/>
      <c r="H160" s="144"/>
      <c r="I160" s="144"/>
      <c r="J160" s="144"/>
      <c r="K160" s="158"/>
      <c r="L160" s="158"/>
      <c r="M160" s="159"/>
      <c r="N160" s="160">
        <f t="shared" ref="N160" si="33">IF(L160="",G160*K160*M160,G160*K160*L160*M160)</f>
        <v>0</v>
      </c>
      <c r="O160" s="144"/>
      <c r="P160" s="161"/>
      <c r="Q160" s="144"/>
      <c r="R160" s="143">
        <f>'表2.排放源鑑別'!S160</f>
        <v>0</v>
      </c>
      <c r="S160" s="150"/>
    </row>
    <row r="161" spans="1:19" ht="53.25" customHeight="1">
      <c r="A161" s="119" t="str">
        <f>IF('表2.排放源鑑別'!A161&lt;&gt;"",'表2.排放源鑑別'!A161,"")</f>
        <v/>
      </c>
      <c r="B161" s="119" t="str">
        <f>IF('表2.排放源鑑別'!B161&lt;&gt;"",'表2.排放源鑑別'!B161,"")</f>
        <v/>
      </c>
      <c r="C161" s="119" t="str">
        <f>IF('表2.排放源鑑別'!C161&lt;&gt;"",'表2.排放源鑑別'!C161,"")</f>
        <v/>
      </c>
      <c r="D161" s="111" t="str">
        <f>IF('表2.排放源鑑別'!D161&lt;&gt;"",'表2.排放源鑑別'!D161,"")</f>
        <v/>
      </c>
      <c r="E161" s="111" t="str">
        <f>IF('表2.排放源鑑別'!E161&lt;&gt;"",'表2.排放源鑑別'!E161,"")</f>
        <v/>
      </c>
      <c r="F161" s="111" t="str">
        <f>IF('表2.排放源鑑別'!K161&lt;&gt;"",'表2.排放源鑑別'!K161,"")</f>
        <v/>
      </c>
      <c r="G161" s="160"/>
      <c r="H161" s="144"/>
      <c r="I161" s="144"/>
      <c r="J161" s="144"/>
      <c r="K161" s="158"/>
      <c r="L161" s="158"/>
      <c r="M161" s="159"/>
      <c r="N161" s="160">
        <f t="shared" si="32"/>
        <v>0</v>
      </c>
      <c r="O161" s="144"/>
      <c r="P161" s="161"/>
      <c r="Q161" s="144"/>
      <c r="R161" s="143">
        <f>'表2.排放源鑑別'!S161</f>
        <v>0</v>
      </c>
      <c r="S161" s="150"/>
    </row>
    <row r="162" spans="1:19" ht="53.25" customHeight="1">
      <c r="A162" s="119" t="str">
        <f>IF('表2.排放源鑑別'!A162&lt;&gt;"",'表2.排放源鑑別'!A162,"")</f>
        <v/>
      </c>
      <c r="B162" s="119" t="str">
        <f>IF('表2.排放源鑑別'!B162&lt;&gt;"",'表2.排放源鑑別'!B162,"")</f>
        <v/>
      </c>
      <c r="C162" s="119" t="str">
        <f>IF('表2.排放源鑑別'!C162&lt;&gt;"",'表2.排放源鑑別'!C162,"")</f>
        <v/>
      </c>
      <c r="D162" s="111" t="str">
        <f>IF('表2.排放源鑑別'!D162&lt;&gt;"",'表2.排放源鑑別'!D162,"")</f>
        <v/>
      </c>
      <c r="E162" s="111" t="str">
        <f>IF('表2.排放源鑑別'!E162&lt;&gt;"",'表2.排放源鑑別'!E162,"")</f>
        <v/>
      </c>
      <c r="F162" s="111" t="str">
        <f>IF('表2.排放源鑑別'!K162&lt;&gt;"",'表2.排放源鑑別'!K162,"")</f>
        <v/>
      </c>
      <c r="G162" s="160"/>
      <c r="H162" s="144"/>
      <c r="I162" s="144"/>
      <c r="J162" s="144"/>
      <c r="K162" s="158"/>
      <c r="L162" s="158"/>
      <c r="M162" s="159"/>
      <c r="N162" s="160">
        <f t="shared" ref="N162" si="34">IF(L162="",G162*K162*M162,G162*K162*L162*M162)</f>
        <v>0</v>
      </c>
      <c r="O162" s="144"/>
      <c r="P162" s="161"/>
      <c r="Q162" s="144"/>
      <c r="R162" s="143">
        <f>'表2.排放源鑑別'!S162</f>
        <v>0</v>
      </c>
      <c r="S162" s="150"/>
    </row>
    <row r="163" spans="1:19" ht="53.25" customHeight="1">
      <c r="A163" s="119" t="str">
        <f>IF('表2.排放源鑑別'!A163&lt;&gt;"",'表2.排放源鑑別'!A163,"")</f>
        <v/>
      </c>
      <c r="B163" s="119" t="str">
        <f>IF('表2.排放源鑑別'!B163&lt;&gt;"",'表2.排放源鑑別'!B163,"")</f>
        <v/>
      </c>
      <c r="C163" s="119" t="str">
        <f>IF('表2.排放源鑑別'!C163&lt;&gt;"",'表2.排放源鑑別'!C163,"")</f>
        <v/>
      </c>
      <c r="D163" s="111" t="str">
        <f>IF('表2.排放源鑑別'!D163&lt;&gt;"",'表2.排放源鑑別'!D163,"")</f>
        <v/>
      </c>
      <c r="E163" s="111" t="str">
        <f>IF('表2.排放源鑑別'!E163&lt;&gt;"",'表2.排放源鑑別'!E163,"")</f>
        <v/>
      </c>
      <c r="F163" s="111" t="str">
        <f>IF('表2.排放源鑑別'!K163&lt;&gt;"",'表2.排放源鑑別'!K163,"")</f>
        <v/>
      </c>
      <c r="G163" s="160"/>
      <c r="H163" s="144"/>
      <c r="I163" s="144"/>
      <c r="J163" s="144"/>
      <c r="K163" s="158"/>
      <c r="L163" s="158"/>
      <c r="M163" s="159"/>
      <c r="N163" s="160">
        <f t="shared" ref="N163" si="35">IF(L163="",G163*K163*M163,G163*K163*L163*M163)</f>
        <v>0</v>
      </c>
      <c r="O163" s="144"/>
      <c r="P163" s="161"/>
      <c r="Q163" s="144"/>
      <c r="R163" s="143">
        <f>'表2.排放源鑑別'!S163</f>
        <v>0</v>
      </c>
      <c r="S163" s="150"/>
    </row>
    <row r="164" spans="1:19" ht="53.25" customHeight="1">
      <c r="A164" s="119" t="str">
        <f>IF('表2.排放源鑑別'!A164&lt;&gt;"",'表2.排放源鑑別'!A164,"")</f>
        <v/>
      </c>
      <c r="B164" s="119" t="str">
        <f>IF('表2.排放源鑑別'!B164&lt;&gt;"",'表2.排放源鑑別'!B164,"")</f>
        <v/>
      </c>
      <c r="C164" s="119" t="str">
        <f>IF('表2.排放源鑑別'!C164&lt;&gt;"",'表2.排放源鑑別'!C164,"")</f>
        <v/>
      </c>
      <c r="D164" s="111" t="str">
        <f>IF('表2.排放源鑑別'!D164&lt;&gt;"",'表2.排放源鑑別'!D164,"")</f>
        <v/>
      </c>
      <c r="E164" s="111" t="str">
        <f>IF('表2.排放源鑑別'!E164&lt;&gt;"",'表2.排放源鑑別'!E164,"")</f>
        <v/>
      </c>
      <c r="F164" s="111" t="str">
        <f>IF('表2.排放源鑑別'!K164&lt;&gt;"",'表2.排放源鑑別'!K164,"")</f>
        <v/>
      </c>
      <c r="G164" s="160"/>
      <c r="H164" s="144"/>
      <c r="I164" s="144"/>
      <c r="J164" s="144"/>
      <c r="K164" s="158"/>
      <c r="L164" s="158"/>
      <c r="M164" s="159"/>
      <c r="N164" s="160">
        <f t="shared" ref="N164:N166" si="36">IF(L164="",G164*K164*M164,G164*K164*L164*M164)</f>
        <v>0</v>
      </c>
      <c r="O164" s="144"/>
      <c r="P164" s="161"/>
      <c r="Q164" s="144"/>
      <c r="R164" s="143">
        <f>'表2.排放源鑑別'!S164</f>
        <v>0</v>
      </c>
      <c r="S164" s="150"/>
    </row>
    <row r="165" spans="1:19" ht="53.25" customHeight="1">
      <c r="A165" s="119" t="str">
        <f>IF('表2.排放源鑑別'!A165&lt;&gt;"",'表2.排放源鑑別'!A165,"")</f>
        <v/>
      </c>
      <c r="B165" s="119" t="str">
        <f>IF('表2.排放源鑑別'!B165&lt;&gt;"",'表2.排放源鑑別'!B165,"")</f>
        <v/>
      </c>
      <c r="C165" s="119" t="str">
        <f>IF('表2.排放源鑑別'!C165&lt;&gt;"",'表2.排放源鑑別'!C165,"")</f>
        <v/>
      </c>
      <c r="D165" s="111" t="str">
        <f>IF('表2.排放源鑑別'!D165&lt;&gt;"",'表2.排放源鑑別'!D165,"")</f>
        <v/>
      </c>
      <c r="E165" s="111" t="str">
        <f>IF('表2.排放源鑑別'!E165&lt;&gt;"",'表2.排放源鑑別'!E165,"")</f>
        <v/>
      </c>
      <c r="F165" s="111" t="str">
        <f>IF('表2.排放源鑑別'!K165&lt;&gt;"",'表2.排放源鑑別'!K165,"")</f>
        <v/>
      </c>
      <c r="G165" s="160"/>
      <c r="H165" s="144"/>
      <c r="I165" s="144"/>
      <c r="J165" s="144"/>
      <c r="K165" s="158"/>
      <c r="L165" s="158"/>
      <c r="M165" s="159"/>
      <c r="N165" s="160">
        <f t="shared" ref="N165" si="37">IF(L165="",G165*K165*M165,G165*K165*L165*M165)</f>
        <v>0</v>
      </c>
      <c r="O165" s="144"/>
      <c r="P165" s="161"/>
      <c r="Q165" s="144"/>
      <c r="R165" s="143">
        <f>'表2.排放源鑑別'!S165</f>
        <v>0</v>
      </c>
      <c r="S165" s="150"/>
    </row>
    <row r="166" spans="1:19" s="230" customFormat="1" ht="53.25" customHeight="1">
      <c r="A166" s="119" t="str">
        <f>IF('表2.排放源鑑別'!A166&lt;&gt;"",'表2.排放源鑑別'!A166,"")</f>
        <v/>
      </c>
      <c r="B166" s="119" t="str">
        <f>IF('表2.排放源鑑別'!B166&lt;&gt;"",'表2.排放源鑑別'!B166,"")</f>
        <v/>
      </c>
      <c r="C166" s="119" t="str">
        <f>IF('表2.排放源鑑別'!C166&lt;&gt;"",'表2.排放源鑑別'!C166,"")</f>
        <v/>
      </c>
      <c r="D166" s="111" t="str">
        <f>IF('表2.排放源鑑別'!D166&lt;&gt;"",'表2.排放源鑑別'!D166,"")</f>
        <v/>
      </c>
      <c r="E166" s="111" t="str">
        <f>IF('表2.排放源鑑別'!E166&lt;&gt;"",'表2.排放源鑑別'!E166,"")</f>
        <v/>
      </c>
      <c r="F166" s="111" t="str">
        <f>IF('表2.排放源鑑別'!K166&lt;&gt;"",'表2.排放源鑑別'!K166,"")</f>
        <v/>
      </c>
      <c r="G166" s="160"/>
      <c r="H166" s="144"/>
      <c r="I166" s="144"/>
      <c r="J166" s="144"/>
      <c r="K166" s="158"/>
      <c r="L166" s="158"/>
      <c r="M166" s="159"/>
      <c r="N166" s="160">
        <f t="shared" si="36"/>
        <v>0</v>
      </c>
      <c r="O166" s="144"/>
      <c r="P166" s="161"/>
      <c r="Q166" s="144"/>
      <c r="R166" s="143">
        <f>'表2.排放源鑑別'!S166</f>
        <v>0</v>
      </c>
      <c r="S166" s="150"/>
    </row>
    <row r="167" spans="1:19" s="230" customFormat="1" ht="53.25" customHeight="1">
      <c r="A167" s="119" t="str">
        <f>IF('表2.排放源鑑別'!A167&lt;&gt;"",'表2.排放源鑑別'!A167,"")</f>
        <v/>
      </c>
      <c r="B167" s="119" t="str">
        <f>IF('表2.排放源鑑別'!B167&lt;&gt;"",'表2.排放源鑑別'!B167,"")</f>
        <v/>
      </c>
      <c r="C167" s="119" t="str">
        <f>IF('表2.排放源鑑別'!C167&lt;&gt;"",'表2.排放源鑑別'!C167,"")</f>
        <v/>
      </c>
      <c r="D167" s="111" t="str">
        <f>IF('表2.排放源鑑別'!D167&lt;&gt;"",'表2.排放源鑑別'!D167,"")</f>
        <v/>
      </c>
      <c r="E167" s="111" t="str">
        <f>IF('表2.排放源鑑別'!E167&lt;&gt;"",'表2.排放源鑑別'!E167,"")</f>
        <v/>
      </c>
      <c r="F167" s="111" t="str">
        <f>IF('表2.排放源鑑別'!K167&lt;&gt;"",'表2.排放源鑑別'!K167,"")</f>
        <v/>
      </c>
      <c r="G167" s="160"/>
      <c r="H167" s="144"/>
      <c r="I167" s="144"/>
      <c r="J167" s="144"/>
      <c r="K167" s="158"/>
      <c r="L167" s="158"/>
      <c r="M167" s="159"/>
      <c r="N167" s="160">
        <f t="shared" ref="N167:N168" si="38">IF(L167="",G167*K167*M167,G167*K167*L167*M167)</f>
        <v>0</v>
      </c>
      <c r="O167" s="144"/>
      <c r="P167" s="161"/>
      <c r="Q167" s="144"/>
      <c r="R167" s="143">
        <f>'表2.排放源鑑別'!S167</f>
        <v>0</v>
      </c>
      <c r="S167" s="150"/>
    </row>
    <row r="168" spans="1:19" ht="53.25" customHeight="1">
      <c r="A168" s="119" t="str">
        <f>IF('表2.排放源鑑別'!A168&lt;&gt;"",'表2.排放源鑑別'!A168,"")</f>
        <v/>
      </c>
      <c r="B168" s="119" t="str">
        <f>IF('表2.排放源鑑別'!B168&lt;&gt;"",'表2.排放源鑑別'!B168,"")</f>
        <v/>
      </c>
      <c r="C168" s="119" t="str">
        <f>IF('表2.排放源鑑別'!C168&lt;&gt;"",'表2.排放源鑑別'!C168,"")</f>
        <v/>
      </c>
      <c r="D168" s="111" t="str">
        <f>IF('表2.排放源鑑別'!D168&lt;&gt;"",'表2.排放源鑑別'!D168,"")</f>
        <v/>
      </c>
      <c r="E168" s="111" t="str">
        <f>IF('表2.排放源鑑別'!E168&lt;&gt;"",'表2.排放源鑑別'!E168,"")</f>
        <v/>
      </c>
      <c r="F168" s="111" t="str">
        <f>IF('表2.排放源鑑別'!K168&lt;&gt;"",'表2.排放源鑑別'!K168,"")</f>
        <v/>
      </c>
      <c r="G168" s="160"/>
      <c r="H168" s="144"/>
      <c r="I168" s="144"/>
      <c r="J168" s="144"/>
      <c r="K168" s="158"/>
      <c r="L168" s="158"/>
      <c r="M168" s="159"/>
      <c r="N168" s="160">
        <f t="shared" si="38"/>
        <v>0</v>
      </c>
      <c r="O168" s="144"/>
      <c r="P168" s="161"/>
      <c r="Q168" s="144"/>
      <c r="R168" s="143">
        <f>'表2.排放源鑑別'!S168</f>
        <v>0</v>
      </c>
      <c r="S168" s="150"/>
    </row>
    <row r="169" spans="1:19" ht="53.25" customHeight="1">
      <c r="A169" s="119" t="str">
        <f>IF('表2.排放源鑑別'!A169&lt;&gt;"",'表2.排放源鑑別'!A169,"")</f>
        <v/>
      </c>
      <c r="B169" s="119" t="str">
        <f>IF('表2.排放源鑑別'!B169&lt;&gt;"",'表2.排放源鑑別'!B169,"")</f>
        <v/>
      </c>
      <c r="C169" s="119" t="str">
        <f>IF('表2.排放源鑑別'!C169&lt;&gt;"",'表2.排放源鑑別'!C169,"")</f>
        <v/>
      </c>
      <c r="D169" s="111" t="str">
        <f>IF('表2.排放源鑑別'!D169&lt;&gt;"",'表2.排放源鑑別'!D169,"")</f>
        <v/>
      </c>
      <c r="E169" s="111" t="str">
        <f>IF('表2.排放源鑑別'!E169&lt;&gt;"",'表2.排放源鑑別'!E169,"")</f>
        <v/>
      </c>
      <c r="F169" s="111" t="str">
        <f>IF('表2.排放源鑑別'!K169&lt;&gt;"",'表2.排放源鑑別'!K169,"")</f>
        <v/>
      </c>
      <c r="G169" s="160"/>
      <c r="H169" s="144"/>
      <c r="I169" s="144"/>
      <c r="J169" s="144"/>
      <c r="K169" s="158"/>
      <c r="L169" s="158"/>
      <c r="M169" s="159"/>
      <c r="N169" s="160">
        <f t="shared" ref="N169" si="39">IF(L169="",G169*K169*M169,G169*K169*L169*M169)</f>
        <v>0</v>
      </c>
      <c r="O169" s="144"/>
      <c r="P169" s="161"/>
      <c r="Q169" s="144"/>
      <c r="R169" s="143">
        <f>'表2.排放源鑑別'!S169</f>
        <v>0</v>
      </c>
      <c r="S169" s="150"/>
    </row>
    <row r="170" spans="1:19" ht="53.25" customHeight="1">
      <c r="A170" s="119" t="str">
        <f>IF('表2.排放源鑑別'!A170&lt;&gt;"",'表2.排放源鑑別'!A170,"")</f>
        <v/>
      </c>
      <c r="B170" s="119" t="str">
        <f>IF('表2.排放源鑑別'!B170&lt;&gt;"",'表2.排放源鑑別'!B170,"")</f>
        <v/>
      </c>
      <c r="C170" s="119" t="str">
        <f>IF('表2.排放源鑑別'!C170&lt;&gt;"",'表2.排放源鑑別'!C170,"")</f>
        <v/>
      </c>
      <c r="D170" s="111" t="str">
        <f>IF('表2.排放源鑑別'!D170&lt;&gt;"",'表2.排放源鑑別'!D170,"")</f>
        <v/>
      </c>
      <c r="E170" s="111" t="str">
        <f>IF('表2.排放源鑑別'!E170&lt;&gt;"",'表2.排放源鑑別'!E170,"")</f>
        <v/>
      </c>
      <c r="F170" s="111" t="str">
        <f>IF('表2.排放源鑑別'!K170&lt;&gt;"",'表2.排放源鑑別'!K170,"")</f>
        <v/>
      </c>
      <c r="G170" s="160"/>
      <c r="H170" s="144"/>
      <c r="I170" s="144"/>
      <c r="J170" s="144"/>
      <c r="K170" s="158"/>
      <c r="L170" s="158"/>
      <c r="M170" s="159"/>
      <c r="N170" s="160">
        <f t="shared" ref="N170:N171" si="40">IF(L170="",G170*K170*M170,G170*K170*L170*M170)</f>
        <v>0</v>
      </c>
      <c r="O170" s="144"/>
      <c r="P170" s="161"/>
      <c r="Q170" s="144"/>
      <c r="R170" s="143">
        <f>'表2.排放源鑑別'!S170</f>
        <v>0</v>
      </c>
      <c r="S170" s="150"/>
    </row>
    <row r="171" spans="1:19" ht="53.25" customHeight="1">
      <c r="A171" s="119" t="str">
        <f>IF('表2.排放源鑑別'!A171&lt;&gt;"",'表2.排放源鑑別'!A171,"")</f>
        <v/>
      </c>
      <c r="B171" s="119" t="str">
        <f>IF('表2.排放源鑑別'!B171&lt;&gt;"",'表2.排放源鑑別'!B171,"")</f>
        <v/>
      </c>
      <c r="C171" s="119" t="str">
        <f>IF('表2.排放源鑑別'!C171&lt;&gt;"",'表2.排放源鑑別'!C171,"")</f>
        <v/>
      </c>
      <c r="D171" s="111" t="str">
        <f>IF('表2.排放源鑑別'!D171&lt;&gt;"",'表2.排放源鑑別'!D171,"")</f>
        <v/>
      </c>
      <c r="E171" s="111" t="str">
        <f>IF('表2.排放源鑑別'!E171&lt;&gt;"",'表2.排放源鑑別'!E171,"")</f>
        <v/>
      </c>
      <c r="F171" s="111" t="str">
        <f>IF('表2.排放源鑑別'!K171&lt;&gt;"",'表2.排放源鑑別'!K171,"")</f>
        <v/>
      </c>
      <c r="G171" s="349"/>
      <c r="H171" s="144"/>
      <c r="I171" s="144"/>
      <c r="J171" s="144"/>
      <c r="K171" s="158"/>
      <c r="L171" s="158"/>
      <c r="M171" s="159"/>
      <c r="N171" s="160">
        <f t="shared" si="40"/>
        <v>0</v>
      </c>
      <c r="O171" s="144"/>
      <c r="P171" s="161"/>
      <c r="Q171" s="144"/>
      <c r="R171" s="143">
        <f>'表2.排放源鑑別'!S171</f>
        <v>0</v>
      </c>
      <c r="S171" s="150"/>
    </row>
    <row r="172" spans="1:19" ht="25" customHeight="1">
      <c r="A172" s="104"/>
      <c r="B172" s="104"/>
      <c r="C172" s="104"/>
      <c r="D172" s="84"/>
      <c r="E172" s="84"/>
      <c r="F172" s="84"/>
      <c r="G172" s="162"/>
      <c r="H172" s="124"/>
      <c r="I172" s="124"/>
      <c r="J172" s="124"/>
      <c r="K172" s="163"/>
      <c r="L172" s="163"/>
      <c r="M172" s="164"/>
      <c r="N172" s="162"/>
      <c r="O172" s="124"/>
      <c r="P172" s="162"/>
      <c r="Q172" s="124"/>
      <c r="R172" s="83"/>
    </row>
    <row r="173" spans="1:19" ht="25" customHeight="1">
      <c r="A173" s="104"/>
      <c r="B173" s="104"/>
      <c r="C173" s="104"/>
      <c r="D173" s="84"/>
      <c r="E173" s="84"/>
      <c r="F173" s="84"/>
      <c r="G173" s="162"/>
      <c r="H173" s="124"/>
      <c r="I173" s="124"/>
      <c r="J173" s="124"/>
      <c r="K173" s="163"/>
      <c r="L173" s="163"/>
      <c r="M173" s="164"/>
      <c r="N173" s="162"/>
      <c r="O173" s="124"/>
      <c r="P173" s="162"/>
      <c r="Q173" s="124"/>
      <c r="R173" s="83"/>
    </row>
    <row r="174" spans="1:19" ht="25" customHeight="1">
      <c r="A174" s="104"/>
      <c r="B174" s="104"/>
      <c r="C174" s="104"/>
      <c r="D174" s="84"/>
      <c r="E174" s="84"/>
      <c r="F174" s="84"/>
      <c r="G174" s="162"/>
      <c r="H174" s="124"/>
      <c r="I174" s="124"/>
      <c r="J174" s="124"/>
      <c r="K174" s="163"/>
      <c r="L174" s="163"/>
      <c r="M174" s="164"/>
      <c r="N174" s="162"/>
      <c r="O174" s="124"/>
      <c r="P174" s="162"/>
      <c r="Q174" s="124"/>
      <c r="R174" s="83"/>
    </row>
    <row r="175" spans="1:19" ht="25" customHeight="1">
      <c r="A175" s="104"/>
      <c r="B175" s="104"/>
      <c r="C175" s="104"/>
      <c r="D175" s="84"/>
      <c r="E175" s="84"/>
      <c r="F175" s="84"/>
      <c r="G175" s="162"/>
      <c r="H175" s="124"/>
      <c r="I175" s="124"/>
      <c r="J175" s="124"/>
      <c r="K175" s="163"/>
      <c r="L175" s="163"/>
      <c r="M175" s="164"/>
      <c r="N175" s="162"/>
      <c r="O175" s="124"/>
      <c r="P175" s="162"/>
      <c r="Q175" s="124"/>
      <c r="R175" s="83"/>
    </row>
    <row r="176" spans="1:19" ht="25" customHeight="1">
      <c r="A176" s="104"/>
      <c r="B176" s="104"/>
      <c r="C176" s="104"/>
      <c r="D176" s="84"/>
      <c r="E176" s="84"/>
      <c r="F176" s="84"/>
      <c r="G176" s="162"/>
      <c r="H176" s="124"/>
      <c r="I176" s="124"/>
      <c r="J176" s="124"/>
      <c r="K176" s="163"/>
      <c r="L176" s="163"/>
      <c r="M176" s="164"/>
      <c r="N176" s="162"/>
      <c r="O176" s="124"/>
      <c r="P176" s="162"/>
      <c r="Q176" s="124"/>
      <c r="R176" s="83"/>
    </row>
    <row r="177" spans="1:18" ht="25" customHeight="1">
      <c r="A177" s="104"/>
      <c r="B177" s="104"/>
      <c r="C177" s="104"/>
      <c r="D177" s="84"/>
      <c r="E177" s="84"/>
      <c r="F177" s="84"/>
      <c r="G177" s="162"/>
      <c r="H177" s="124"/>
      <c r="I177" s="124"/>
      <c r="J177" s="124"/>
      <c r="K177" s="163"/>
      <c r="L177" s="163"/>
      <c r="M177" s="164"/>
      <c r="N177" s="162"/>
      <c r="O177" s="124"/>
      <c r="P177" s="162"/>
      <c r="Q177" s="124"/>
      <c r="R177" s="83"/>
    </row>
    <row r="178" spans="1:18" ht="25" customHeight="1">
      <c r="A178" s="104"/>
      <c r="B178" s="104"/>
      <c r="C178" s="104"/>
      <c r="D178" s="84"/>
      <c r="E178" s="84"/>
      <c r="F178" s="84"/>
      <c r="G178" s="162"/>
      <c r="H178" s="124"/>
      <c r="I178" s="124"/>
      <c r="J178" s="124"/>
      <c r="K178" s="163"/>
      <c r="L178" s="163"/>
      <c r="M178" s="164"/>
      <c r="N178" s="162"/>
      <c r="O178" s="124"/>
      <c r="P178" s="162"/>
      <c r="Q178" s="124"/>
      <c r="R178" s="83"/>
    </row>
    <row r="179" spans="1:18" ht="25" customHeight="1">
      <c r="A179" s="104"/>
      <c r="B179" s="104"/>
      <c r="C179" s="104"/>
      <c r="D179" s="84"/>
      <c r="E179" s="84"/>
      <c r="F179" s="84"/>
      <c r="G179" s="162"/>
      <c r="H179" s="124"/>
      <c r="I179" s="124"/>
      <c r="J179" s="124"/>
      <c r="K179" s="163"/>
      <c r="L179" s="163"/>
      <c r="M179" s="164"/>
      <c r="N179" s="162"/>
      <c r="O179" s="124"/>
      <c r="P179" s="162"/>
      <c r="Q179" s="124"/>
      <c r="R179" s="83"/>
    </row>
    <row r="180" spans="1:18" ht="25" customHeight="1">
      <c r="A180" s="104"/>
      <c r="B180" s="104"/>
      <c r="C180" s="104"/>
      <c r="D180" s="84"/>
      <c r="E180" s="84"/>
      <c r="F180" s="84"/>
      <c r="G180" s="162"/>
      <c r="H180" s="124"/>
      <c r="I180" s="124"/>
      <c r="J180" s="124"/>
      <c r="K180" s="163"/>
      <c r="L180" s="163"/>
      <c r="M180" s="164"/>
      <c r="N180" s="162"/>
      <c r="O180" s="124"/>
      <c r="P180" s="162"/>
      <c r="Q180" s="124"/>
      <c r="R180" s="83"/>
    </row>
    <row r="181" spans="1:18" ht="25" customHeight="1">
      <c r="A181" s="104"/>
      <c r="B181" s="104"/>
      <c r="C181" s="104"/>
      <c r="D181" s="84"/>
      <c r="E181" s="84"/>
      <c r="F181" s="84"/>
      <c r="G181" s="162"/>
      <c r="H181" s="124"/>
      <c r="I181" s="124"/>
      <c r="J181" s="124"/>
      <c r="K181" s="163"/>
      <c r="L181" s="163"/>
      <c r="M181" s="164"/>
      <c r="N181" s="162"/>
      <c r="O181" s="124"/>
      <c r="P181" s="162"/>
      <c r="Q181" s="124"/>
      <c r="R181" s="83"/>
    </row>
    <row r="182" spans="1:18" ht="25" customHeight="1">
      <c r="A182" s="104"/>
      <c r="B182" s="104"/>
      <c r="C182" s="104"/>
      <c r="D182" s="84"/>
      <c r="E182" s="84"/>
      <c r="F182" s="84"/>
      <c r="G182" s="162"/>
      <c r="H182" s="124"/>
      <c r="I182" s="124"/>
      <c r="J182" s="124"/>
      <c r="K182" s="163"/>
      <c r="L182" s="163"/>
      <c r="M182" s="164"/>
      <c r="N182" s="162"/>
      <c r="O182" s="124"/>
      <c r="P182" s="162"/>
      <c r="Q182" s="124"/>
      <c r="R182" s="83"/>
    </row>
    <row r="183" spans="1:18" ht="25" customHeight="1">
      <c r="A183" s="104"/>
      <c r="B183" s="104"/>
      <c r="C183" s="104"/>
      <c r="D183" s="84"/>
      <c r="E183" s="84"/>
      <c r="F183" s="84"/>
      <c r="G183" s="162"/>
      <c r="H183" s="124"/>
      <c r="I183" s="124"/>
      <c r="J183" s="124"/>
      <c r="K183" s="163"/>
      <c r="L183" s="163"/>
      <c r="M183" s="164"/>
      <c r="N183" s="162"/>
      <c r="O183" s="124"/>
      <c r="P183" s="162"/>
      <c r="Q183" s="124"/>
      <c r="R183" s="83"/>
    </row>
    <row r="184" spans="1:18" ht="25" customHeight="1">
      <c r="A184" s="104"/>
      <c r="B184" s="104"/>
      <c r="C184" s="104"/>
      <c r="D184" s="84"/>
      <c r="E184" s="84"/>
      <c r="F184" s="84"/>
      <c r="G184" s="162"/>
      <c r="H184" s="124"/>
      <c r="I184" s="124"/>
      <c r="J184" s="124"/>
      <c r="K184" s="163"/>
      <c r="L184" s="163"/>
      <c r="M184" s="164"/>
      <c r="N184" s="162"/>
      <c r="O184" s="124"/>
      <c r="P184" s="162"/>
      <c r="Q184" s="124"/>
      <c r="R184" s="83"/>
    </row>
    <row r="185" spans="1:18" ht="25" customHeight="1">
      <c r="A185" s="104"/>
      <c r="B185" s="104"/>
      <c r="C185" s="104"/>
      <c r="D185" s="84"/>
      <c r="E185" s="84"/>
      <c r="F185" s="84"/>
      <c r="G185" s="162"/>
      <c r="H185" s="124"/>
      <c r="I185" s="124"/>
      <c r="J185" s="124"/>
      <c r="K185" s="163"/>
      <c r="L185" s="163"/>
      <c r="M185" s="164"/>
      <c r="N185" s="162"/>
      <c r="O185" s="124"/>
      <c r="P185" s="162"/>
      <c r="Q185" s="124"/>
      <c r="R185" s="83"/>
    </row>
    <row r="186" spans="1:18" ht="25" customHeight="1">
      <c r="A186" s="104"/>
      <c r="B186" s="104"/>
      <c r="C186" s="104"/>
      <c r="D186" s="84"/>
      <c r="E186" s="84"/>
      <c r="F186" s="84"/>
      <c r="G186" s="162"/>
      <c r="H186" s="124"/>
      <c r="I186" s="124"/>
      <c r="J186" s="124"/>
      <c r="K186" s="163"/>
      <c r="L186" s="163"/>
      <c r="M186" s="164"/>
      <c r="N186" s="162"/>
      <c r="O186" s="124"/>
      <c r="P186" s="162"/>
      <c r="Q186" s="124"/>
      <c r="R186" s="83"/>
    </row>
    <row r="187" spans="1:18" ht="25" customHeight="1">
      <c r="A187" s="104"/>
      <c r="B187" s="104"/>
      <c r="C187" s="104"/>
      <c r="D187" s="84"/>
      <c r="E187" s="84"/>
      <c r="F187" s="84"/>
      <c r="G187" s="162"/>
      <c r="H187" s="124"/>
      <c r="I187" s="124"/>
      <c r="J187" s="124"/>
      <c r="K187" s="163"/>
      <c r="L187" s="163"/>
      <c r="M187" s="164"/>
      <c r="N187" s="162"/>
      <c r="O187" s="124"/>
      <c r="P187" s="162"/>
      <c r="Q187" s="124"/>
      <c r="R187" s="83"/>
    </row>
    <row r="188" spans="1:18" ht="25" customHeight="1">
      <c r="A188" s="104"/>
      <c r="B188" s="104"/>
      <c r="C188" s="104"/>
      <c r="D188" s="84"/>
      <c r="E188" s="84"/>
      <c r="F188" s="84"/>
      <c r="G188" s="162"/>
      <c r="H188" s="124"/>
      <c r="I188" s="124"/>
      <c r="J188" s="124"/>
      <c r="K188" s="163"/>
      <c r="L188" s="163"/>
      <c r="M188" s="164"/>
      <c r="N188" s="162"/>
      <c r="O188" s="124"/>
      <c r="P188" s="162"/>
      <c r="Q188" s="124"/>
      <c r="R188" s="83"/>
    </row>
    <row r="189" spans="1:18" ht="25" customHeight="1">
      <c r="A189" s="104"/>
      <c r="B189" s="104"/>
      <c r="C189" s="104"/>
      <c r="D189" s="84"/>
      <c r="E189" s="84"/>
      <c r="F189" s="84"/>
      <c r="G189" s="162"/>
      <c r="H189" s="124"/>
      <c r="I189" s="124"/>
      <c r="J189" s="124"/>
      <c r="K189" s="163"/>
      <c r="L189" s="163"/>
      <c r="M189" s="164"/>
      <c r="N189" s="162"/>
      <c r="O189" s="124"/>
      <c r="P189" s="162"/>
      <c r="Q189" s="124"/>
      <c r="R189" s="83"/>
    </row>
    <row r="190" spans="1:18" ht="25" customHeight="1">
      <c r="A190" s="104"/>
      <c r="B190" s="104"/>
      <c r="C190" s="104"/>
      <c r="D190" s="84"/>
      <c r="E190" s="84"/>
      <c r="F190" s="84"/>
      <c r="G190" s="162"/>
      <c r="H190" s="124"/>
      <c r="I190" s="124"/>
      <c r="J190" s="124"/>
      <c r="K190" s="163"/>
      <c r="L190" s="163"/>
      <c r="M190" s="164"/>
      <c r="N190" s="162"/>
      <c r="O190" s="124"/>
      <c r="P190" s="162"/>
      <c r="Q190" s="124"/>
      <c r="R190" s="83"/>
    </row>
    <row r="191" spans="1:18" ht="25" customHeight="1">
      <c r="A191" s="104"/>
      <c r="B191" s="104"/>
      <c r="C191" s="104"/>
      <c r="D191" s="84"/>
      <c r="E191" s="84"/>
      <c r="F191" s="84"/>
      <c r="G191" s="162"/>
      <c r="H191" s="124"/>
      <c r="I191" s="124"/>
      <c r="J191" s="124"/>
      <c r="K191" s="163"/>
      <c r="L191" s="163"/>
      <c r="M191" s="164"/>
      <c r="N191" s="162"/>
      <c r="O191" s="124"/>
      <c r="P191" s="162"/>
      <c r="Q191" s="124"/>
      <c r="R191" s="83"/>
    </row>
    <row r="192" spans="1:18" ht="25" customHeight="1">
      <c r="A192" s="104"/>
      <c r="B192" s="104"/>
      <c r="C192" s="104"/>
      <c r="D192" s="84"/>
      <c r="E192" s="84"/>
      <c r="F192" s="84"/>
      <c r="G192" s="162"/>
      <c r="H192" s="124"/>
      <c r="I192" s="124"/>
      <c r="J192" s="124"/>
      <c r="K192" s="163"/>
      <c r="L192" s="163"/>
      <c r="M192" s="164"/>
      <c r="N192" s="162"/>
      <c r="O192" s="124"/>
      <c r="P192" s="162"/>
      <c r="Q192" s="124"/>
      <c r="R192" s="83"/>
    </row>
    <row r="193" spans="1:18" ht="25" customHeight="1">
      <c r="A193" s="104"/>
      <c r="B193" s="104"/>
      <c r="C193" s="104"/>
      <c r="D193" s="84"/>
      <c r="E193" s="84"/>
      <c r="F193" s="84"/>
      <c r="G193" s="162"/>
      <c r="H193" s="124"/>
      <c r="I193" s="124"/>
      <c r="J193" s="124"/>
      <c r="K193" s="163"/>
      <c r="L193" s="163"/>
      <c r="M193" s="164"/>
      <c r="N193" s="162"/>
      <c r="O193" s="124"/>
      <c r="P193" s="162"/>
      <c r="Q193" s="124"/>
      <c r="R193" s="83"/>
    </row>
    <row r="194" spans="1:18" ht="25" customHeight="1">
      <c r="A194" s="104"/>
      <c r="B194" s="104"/>
      <c r="C194" s="104"/>
      <c r="D194" s="84"/>
      <c r="E194" s="84"/>
      <c r="F194" s="84"/>
      <c r="G194" s="162"/>
      <c r="H194" s="124"/>
      <c r="I194" s="124"/>
      <c r="J194" s="124"/>
      <c r="K194" s="163"/>
      <c r="L194" s="163"/>
      <c r="M194" s="164"/>
      <c r="N194" s="162"/>
      <c r="O194" s="124"/>
      <c r="P194" s="162"/>
      <c r="Q194" s="124"/>
      <c r="R194" s="83"/>
    </row>
    <row r="195" spans="1:18" ht="25" customHeight="1">
      <c r="A195" s="104"/>
      <c r="B195" s="104"/>
      <c r="C195" s="104"/>
      <c r="D195" s="84"/>
      <c r="E195" s="84"/>
      <c r="F195" s="84"/>
      <c r="G195" s="162"/>
      <c r="H195" s="124"/>
      <c r="I195" s="124"/>
      <c r="J195" s="124"/>
      <c r="K195" s="163"/>
      <c r="L195" s="163"/>
      <c r="M195" s="164"/>
      <c r="N195" s="162"/>
      <c r="O195" s="124"/>
      <c r="P195" s="162"/>
      <c r="Q195" s="124"/>
      <c r="R195" s="83"/>
    </row>
    <row r="196" spans="1:18" ht="25" customHeight="1">
      <c r="A196" s="104"/>
      <c r="B196" s="104"/>
      <c r="C196" s="104"/>
      <c r="D196" s="84"/>
      <c r="E196" s="84"/>
      <c r="F196" s="84"/>
      <c r="G196" s="162"/>
      <c r="H196" s="124"/>
      <c r="I196" s="124"/>
      <c r="J196" s="124"/>
      <c r="K196" s="163"/>
      <c r="L196" s="163"/>
      <c r="M196" s="164"/>
      <c r="N196" s="162"/>
      <c r="O196" s="124"/>
      <c r="P196" s="162"/>
      <c r="Q196" s="124"/>
      <c r="R196" s="83"/>
    </row>
    <row r="197" spans="1:18" ht="25" customHeight="1">
      <c r="A197" s="104"/>
      <c r="B197" s="104"/>
      <c r="C197" s="104"/>
      <c r="D197" s="84"/>
      <c r="E197" s="84"/>
      <c r="F197" s="84"/>
      <c r="G197" s="162"/>
      <c r="H197" s="124"/>
      <c r="I197" s="124"/>
      <c r="J197" s="124"/>
      <c r="K197" s="163"/>
      <c r="L197" s="163"/>
      <c r="M197" s="164"/>
      <c r="N197" s="162"/>
      <c r="O197" s="124"/>
      <c r="P197" s="162"/>
      <c r="Q197" s="124"/>
      <c r="R197" s="83"/>
    </row>
    <row r="198" spans="1:18" ht="25" customHeight="1">
      <c r="A198" s="104"/>
      <c r="B198" s="104"/>
      <c r="C198" s="104"/>
      <c r="D198" s="84"/>
      <c r="E198" s="84"/>
      <c r="F198" s="84"/>
      <c r="G198" s="162"/>
      <c r="H198" s="124"/>
      <c r="I198" s="124"/>
      <c r="J198" s="124"/>
      <c r="K198" s="163"/>
      <c r="L198" s="163"/>
      <c r="M198" s="164"/>
      <c r="N198" s="162"/>
      <c r="O198" s="124"/>
      <c r="P198" s="162"/>
      <c r="Q198" s="124"/>
      <c r="R198" s="83"/>
    </row>
    <row r="199" spans="1:18" ht="25" customHeight="1">
      <c r="A199" s="104"/>
      <c r="B199" s="104"/>
      <c r="C199" s="104"/>
      <c r="D199" s="84"/>
      <c r="E199" s="84"/>
      <c r="F199" s="84"/>
      <c r="G199" s="162"/>
      <c r="H199" s="124"/>
      <c r="I199" s="124"/>
      <c r="J199" s="124"/>
      <c r="K199" s="163"/>
      <c r="L199" s="163"/>
      <c r="M199" s="164"/>
      <c r="N199" s="162"/>
      <c r="O199" s="124"/>
      <c r="P199" s="162"/>
      <c r="Q199" s="124"/>
      <c r="R199" s="83"/>
    </row>
    <row r="200" spans="1:18" ht="25" customHeight="1">
      <c r="A200" s="104"/>
      <c r="B200" s="104"/>
      <c r="C200" s="104"/>
      <c r="D200" s="84"/>
      <c r="E200" s="84"/>
      <c r="F200" s="84"/>
      <c r="G200" s="162"/>
      <c r="H200" s="124"/>
      <c r="I200" s="124"/>
      <c r="J200" s="124"/>
      <c r="K200" s="163"/>
      <c r="L200" s="163"/>
      <c r="M200" s="164"/>
      <c r="N200" s="162"/>
      <c r="O200" s="124"/>
      <c r="P200" s="162"/>
      <c r="Q200" s="124"/>
      <c r="R200" s="83"/>
    </row>
    <row r="201" spans="1:18" ht="25" customHeight="1">
      <c r="A201" s="104"/>
      <c r="B201" s="104"/>
      <c r="C201" s="104"/>
      <c r="D201" s="84"/>
      <c r="E201" s="84"/>
      <c r="F201" s="84"/>
      <c r="G201" s="162"/>
      <c r="H201" s="124"/>
      <c r="I201" s="124"/>
      <c r="J201" s="124"/>
      <c r="K201" s="163"/>
      <c r="L201" s="163"/>
      <c r="M201" s="164"/>
      <c r="N201" s="162"/>
      <c r="O201" s="124"/>
      <c r="P201" s="162"/>
      <c r="Q201" s="124"/>
      <c r="R201" s="83"/>
    </row>
    <row r="202" spans="1:18" ht="25" customHeight="1">
      <c r="A202" s="104"/>
      <c r="B202" s="104"/>
      <c r="C202" s="104"/>
      <c r="D202" s="84"/>
      <c r="E202" s="84"/>
      <c r="F202" s="84"/>
      <c r="G202" s="162"/>
      <c r="H202" s="124"/>
      <c r="I202" s="124"/>
      <c r="J202" s="124"/>
      <c r="K202" s="163"/>
      <c r="L202" s="163"/>
      <c r="M202" s="164"/>
      <c r="N202" s="162"/>
      <c r="O202" s="124"/>
      <c r="P202" s="162"/>
      <c r="Q202" s="124"/>
      <c r="R202" s="83"/>
    </row>
    <row r="203" spans="1:18" ht="25" customHeight="1">
      <c r="A203" s="104"/>
      <c r="B203" s="104"/>
      <c r="C203" s="104"/>
      <c r="D203" s="84"/>
      <c r="E203" s="84"/>
      <c r="F203" s="84"/>
      <c r="G203" s="162"/>
      <c r="H203" s="124"/>
      <c r="I203" s="124"/>
      <c r="J203" s="124"/>
      <c r="K203" s="163"/>
      <c r="L203" s="163"/>
      <c r="M203" s="164"/>
      <c r="N203" s="162"/>
      <c r="O203" s="124"/>
      <c r="P203" s="162"/>
      <c r="Q203" s="124"/>
      <c r="R203" s="83"/>
    </row>
    <row r="204" spans="1:18" ht="25" customHeight="1">
      <c r="A204" s="104"/>
      <c r="B204" s="104"/>
      <c r="C204" s="104"/>
      <c r="D204" s="84"/>
      <c r="E204" s="84"/>
      <c r="F204" s="84"/>
      <c r="G204" s="162"/>
      <c r="H204" s="124"/>
      <c r="I204" s="124"/>
      <c r="J204" s="124"/>
      <c r="K204" s="163"/>
      <c r="L204" s="163"/>
      <c r="M204" s="164"/>
      <c r="N204" s="162"/>
      <c r="O204" s="124"/>
      <c r="P204" s="162"/>
      <c r="Q204" s="124"/>
      <c r="R204" s="83"/>
    </row>
    <row r="205" spans="1:18" ht="25" customHeight="1">
      <c r="A205" s="104"/>
      <c r="B205" s="104"/>
      <c r="C205" s="104"/>
      <c r="D205" s="84"/>
      <c r="E205" s="84"/>
      <c r="F205" s="84"/>
      <c r="G205" s="162"/>
      <c r="H205" s="124"/>
      <c r="I205" s="124"/>
      <c r="J205" s="124"/>
      <c r="K205" s="163"/>
      <c r="L205" s="163"/>
      <c r="M205" s="164"/>
      <c r="N205" s="162"/>
      <c r="O205" s="124"/>
      <c r="P205" s="162"/>
      <c r="Q205" s="124"/>
      <c r="R205" s="83"/>
    </row>
    <row r="206" spans="1:18" ht="25" customHeight="1">
      <c r="A206" s="104"/>
      <c r="B206" s="104"/>
      <c r="C206" s="104"/>
      <c r="D206" s="84"/>
      <c r="E206" s="84"/>
      <c r="F206" s="84"/>
      <c r="G206" s="162"/>
      <c r="H206" s="124"/>
      <c r="I206" s="124"/>
      <c r="J206" s="124"/>
      <c r="K206" s="163"/>
      <c r="L206" s="163"/>
      <c r="M206" s="164"/>
      <c r="N206" s="162"/>
      <c r="O206" s="124"/>
      <c r="P206" s="162"/>
      <c r="Q206" s="124"/>
      <c r="R206" s="83"/>
    </row>
    <row r="207" spans="1:18" ht="25" customHeight="1">
      <c r="A207" s="104"/>
      <c r="B207" s="104"/>
      <c r="C207" s="104"/>
      <c r="D207" s="84"/>
      <c r="E207" s="84"/>
      <c r="F207" s="84"/>
      <c r="G207" s="162"/>
      <c r="H207" s="124"/>
      <c r="I207" s="124"/>
      <c r="J207" s="124"/>
      <c r="K207" s="163"/>
      <c r="L207" s="163"/>
      <c r="M207" s="164"/>
      <c r="N207" s="162"/>
      <c r="O207" s="124"/>
      <c r="P207" s="162"/>
      <c r="Q207" s="124"/>
      <c r="R207" s="83"/>
    </row>
    <row r="208" spans="1:18" ht="25" customHeight="1">
      <c r="A208" s="104"/>
      <c r="B208" s="104"/>
      <c r="C208" s="104"/>
      <c r="D208" s="84"/>
      <c r="E208" s="84"/>
      <c r="F208" s="84"/>
      <c r="G208" s="162"/>
      <c r="H208" s="124"/>
      <c r="I208" s="124"/>
      <c r="J208" s="124"/>
      <c r="K208" s="163"/>
      <c r="L208" s="163"/>
      <c r="M208" s="164"/>
      <c r="N208" s="162"/>
      <c r="O208" s="124"/>
      <c r="P208" s="162"/>
      <c r="Q208" s="124"/>
      <c r="R208" s="83"/>
    </row>
    <row r="209" spans="1:18" ht="25" customHeight="1">
      <c r="A209" s="104"/>
      <c r="B209" s="104"/>
      <c r="C209" s="104"/>
      <c r="D209" s="84"/>
      <c r="E209" s="84"/>
      <c r="F209" s="84"/>
      <c r="G209" s="162"/>
      <c r="H209" s="124"/>
      <c r="I209" s="124"/>
      <c r="J209" s="124"/>
      <c r="K209" s="163"/>
      <c r="L209" s="163"/>
      <c r="M209" s="164"/>
      <c r="N209" s="162"/>
      <c r="O209" s="124"/>
      <c r="P209" s="162"/>
      <c r="Q209" s="124"/>
      <c r="R209" s="83"/>
    </row>
    <row r="210" spans="1:18" ht="25" customHeight="1">
      <c r="A210" s="104"/>
      <c r="B210" s="104"/>
      <c r="C210" s="104"/>
      <c r="D210" s="84"/>
      <c r="E210" s="84"/>
      <c r="F210" s="84"/>
      <c r="G210" s="162"/>
      <c r="H210" s="124"/>
      <c r="I210" s="124"/>
      <c r="J210" s="124"/>
      <c r="K210" s="163"/>
      <c r="L210" s="163"/>
      <c r="M210" s="164"/>
      <c r="N210" s="162"/>
      <c r="O210" s="124"/>
      <c r="P210" s="162"/>
      <c r="Q210" s="124"/>
      <c r="R210" s="83"/>
    </row>
    <row r="211" spans="1:18" ht="25" customHeight="1">
      <c r="A211" s="104"/>
      <c r="B211" s="104"/>
      <c r="C211" s="104"/>
      <c r="D211" s="84"/>
      <c r="E211" s="84"/>
      <c r="F211" s="84"/>
      <c r="G211" s="162"/>
      <c r="H211" s="124"/>
      <c r="I211" s="124"/>
      <c r="J211" s="124"/>
      <c r="K211" s="163"/>
      <c r="L211" s="163"/>
      <c r="M211" s="164"/>
      <c r="N211" s="162"/>
      <c r="O211" s="124"/>
      <c r="P211" s="162"/>
      <c r="Q211" s="124"/>
      <c r="R211" s="83"/>
    </row>
    <row r="212" spans="1:18" ht="25" customHeight="1">
      <c r="A212" s="104"/>
      <c r="B212" s="104"/>
      <c r="C212" s="104"/>
      <c r="D212" s="84"/>
      <c r="E212" s="84"/>
      <c r="F212" s="84"/>
      <c r="G212" s="162"/>
      <c r="H212" s="124"/>
      <c r="I212" s="124"/>
      <c r="J212" s="124"/>
      <c r="K212" s="163"/>
      <c r="L212" s="163"/>
      <c r="M212" s="164"/>
      <c r="N212" s="162"/>
      <c r="O212" s="124"/>
      <c r="P212" s="162"/>
      <c r="Q212" s="124"/>
      <c r="R212" s="83"/>
    </row>
    <row r="213" spans="1:18" ht="25" customHeight="1">
      <c r="A213" s="104"/>
      <c r="B213" s="104"/>
      <c r="C213" s="104"/>
      <c r="D213" s="84"/>
      <c r="E213" s="84"/>
      <c r="F213" s="84"/>
      <c r="G213" s="162"/>
      <c r="H213" s="124"/>
      <c r="I213" s="124"/>
      <c r="J213" s="124"/>
      <c r="K213" s="163"/>
      <c r="L213" s="163"/>
      <c r="M213" s="164"/>
      <c r="N213" s="162"/>
      <c r="O213" s="124"/>
      <c r="P213" s="162"/>
      <c r="Q213" s="124"/>
      <c r="R213" s="83"/>
    </row>
    <row r="214" spans="1:18" ht="25" customHeight="1">
      <c r="A214" s="104"/>
      <c r="B214" s="104"/>
      <c r="C214" s="104"/>
      <c r="D214" s="84"/>
      <c r="E214" s="84"/>
      <c r="F214" s="84"/>
      <c r="G214" s="162"/>
      <c r="H214" s="124"/>
      <c r="I214" s="124"/>
      <c r="J214" s="124"/>
      <c r="K214" s="163"/>
      <c r="L214" s="163"/>
      <c r="M214" s="164"/>
      <c r="N214" s="162"/>
      <c r="O214" s="124"/>
      <c r="P214" s="162"/>
      <c r="Q214" s="124"/>
      <c r="R214" s="83"/>
    </row>
    <row r="215" spans="1:18" ht="25" customHeight="1">
      <c r="A215" s="104"/>
      <c r="B215" s="104"/>
      <c r="C215" s="104"/>
      <c r="D215" s="84"/>
      <c r="E215" s="84"/>
      <c r="F215" s="84"/>
      <c r="G215" s="162"/>
      <c r="H215" s="124"/>
      <c r="I215" s="124"/>
      <c r="J215" s="124"/>
      <c r="K215" s="163"/>
      <c r="L215" s="163"/>
      <c r="M215" s="164"/>
      <c r="N215" s="162"/>
      <c r="O215" s="124"/>
      <c r="P215" s="162"/>
      <c r="Q215" s="124"/>
      <c r="R215" s="83"/>
    </row>
    <row r="216" spans="1:18" ht="25" customHeight="1">
      <c r="A216" s="104"/>
      <c r="B216" s="104"/>
      <c r="C216" s="104"/>
      <c r="D216" s="84"/>
      <c r="E216" s="84"/>
      <c r="F216" s="84"/>
      <c r="G216" s="162"/>
      <c r="H216" s="124"/>
      <c r="I216" s="124"/>
      <c r="J216" s="124"/>
      <c r="K216" s="163"/>
      <c r="L216" s="163"/>
      <c r="M216" s="164"/>
      <c r="N216" s="162"/>
      <c r="O216" s="124"/>
      <c r="P216" s="162"/>
      <c r="Q216" s="124"/>
      <c r="R216" s="83"/>
    </row>
    <row r="217" spans="1:18" ht="25" customHeight="1">
      <c r="A217" s="104"/>
      <c r="B217" s="104"/>
      <c r="C217" s="104"/>
      <c r="D217" s="84"/>
      <c r="E217" s="84"/>
      <c r="F217" s="84"/>
      <c r="G217" s="162"/>
      <c r="H217" s="124"/>
      <c r="I217" s="124"/>
      <c r="J217" s="124"/>
      <c r="K217" s="163"/>
      <c r="L217" s="163"/>
      <c r="M217" s="164"/>
      <c r="N217" s="162"/>
      <c r="O217" s="124"/>
      <c r="P217" s="162"/>
      <c r="Q217" s="124"/>
      <c r="R217" s="83"/>
    </row>
    <row r="218" spans="1:18" ht="25" customHeight="1">
      <c r="A218" s="104"/>
      <c r="B218" s="104"/>
      <c r="C218" s="104"/>
      <c r="D218" s="84"/>
      <c r="E218" s="84"/>
      <c r="F218" s="84"/>
      <c r="G218" s="162"/>
      <c r="H218" s="124"/>
      <c r="I218" s="124"/>
      <c r="J218" s="124"/>
      <c r="K218" s="163"/>
      <c r="L218" s="163"/>
      <c r="M218" s="164"/>
      <c r="N218" s="162"/>
      <c r="O218" s="124"/>
      <c r="P218" s="162"/>
      <c r="Q218" s="124"/>
      <c r="R218" s="83"/>
    </row>
    <row r="219" spans="1:18" ht="25" customHeight="1">
      <c r="A219" s="104"/>
      <c r="B219" s="104"/>
      <c r="C219" s="104"/>
      <c r="D219" s="84"/>
      <c r="E219" s="84"/>
      <c r="F219" s="84"/>
      <c r="G219" s="162"/>
      <c r="H219" s="124"/>
      <c r="I219" s="124"/>
      <c r="J219" s="124"/>
      <c r="K219" s="163"/>
      <c r="L219" s="163"/>
      <c r="M219" s="164"/>
      <c r="N219" s="162"/>
      <c r="O219" s="124"/>
      <c r="P219" s="162"/>
      <c r="Q219" s="124"/>
      <c r="R219" s="83"/>
    </row>
    <row r="220" spans="1:18" ht="25" customHeight="1">
      <c r="A220" s="104"/>
      <c r="B220" s="104"/>
      <c r="C220" s="104"/>
      <c r="D220" s="84"/>
      <c r="E220" s="84"/>
      <c r="F220" s="84"/>
      <c r="G220" s="162"/>
      <c r="H220" s="124"/>
      <c r="I220" s="124"/>
      <c r="J220" s="124"/>
      <c r="K220" s="163"/>
      <c r="L220" s="163"/>
      <c r="M220" s="164"/>
      <c r="N220" s="162"/>
      <c r="O220" s="124"/>
      <c r="P220" s="162"/>
      <c r="Q220" s="124"/>
      <c r="R220" s="83"/>
    </row>
    <row r="221" spans="1:18" ht="25" customHeight="1">
      <c r="A221" s="104"/>
      <c r="B221" s="104"/>
      <c r="C221" s="104"/>
      <c r="D221" s="84"/>
      <c r="E221" s="84"/>
      <c r="F221" s="84"/>
      <c r="G221" s="162"/>
      <c r="H221" s="124"/>
      <c r="I221" s="124"/>
      <c r="J221" s="124"/>
      <c r="K221" s="163"/>
      <c r="L221" s="163"/>
      <c r="M221" s="164"/>
      <c r="N221" s="162"/>
      <c r="O221" s="124"/>
      <c r="P221" s="162"/>
      <c r="Q221" s="124"/>
      <c r="R221" s="83"/>
    </row>
    <row r="222" spans="1:18" ht="25" customHeight="1">
      <c r="A222" s="104"/>
      <c r="B222" s="104"/>
      <c r="C222" s="104"/>
      <c r="D222" s="84"/>
      <c r="E222" s="84"/>
      <c r="F222" s="84"/>
      <c r="G222" s="162"/>
      <c r="H222" s="124"/>
      <c r="I222" s="124"/>
      <c r="J222" s="124"/>
      <c r="K222" s="163"/>
      <c r="L222" s="163"/>
      <c r="M222" s="164"/>
      <c r="N222" s="162"/>
      <c r="O222" s="124"/>
      <c r="P222" s="162"/>
      <c r="Q222" s="124"/>
      <c r="R222" s="83"/>
    </row>
    <row r="223" spans="1:18" ht="25" customHeight="1">
      <c r="A223" s="104"/>
      <c r="B223" s="104"/>
      <c r="C223" s="104"/>
      <c r="D223" s="84"/>
      <c r="E223" s="84"/>
      <c r="F223" s="84"/>
      <c r="G223" s="162"/>
      <c r="H223" s="124"/>
      <c r="I223" s="124"/>
      <c r="J223" s="124"/>
      <c r="K223" s="163"/>
      <c r="L223" s="163"/>
      <c r="M223" s="164"/>
      <c r="N223" s="162"/>
      <c r="O223" s="124"/>
      <c r="P223" s="162"/>
      <c r="Q223" s="124"/>
      <c r="R223" s="83"/>
    </row>
    <row r="224" spans="1:18" ht="25" customHeight="1">
      <c r="A224" s="104"/>
      <c r="B224" s="104"/>
      <c r="C224" s="104"/>
      <c r="D224" s="84"/>
      <c r="E224" s="84"/>
      <c r="F224" s="84"/>
      <c r="G224" s="162"/>
      <c r="H224" s="124"/>
      <c r="I224" s="124"/>
      <c r="J224" s="124"/>
      <c r="K224" s="163"/>
      <c r="L224" s="163"/>
      <c r="M224" s="164"/>
      <c r="N224" s="162"/>
      <c r="O224" s="124"/>
      <c r="P224" s="162"/>
      <c r="Q224" s="124"/>
      <c r="R224" s="83"/>
    </row>
    <row r="225" spans="1:18" ht="25" customHeight="1">
      <c r="A225" s="104"/>
      <c r="B225" s="104"/>
      <c r="C225" s="104"/>
      <c r="D225" s="84"/>
      <c r="E225" s="84"/>
      <c r="F225" s="84"/>
      <c r="G225" s="162"/>
      <c r="H225" s="124"/>
      <c r="I225" s="124"/>
      <c r="J225" s="124"/>
      <c r="K225" s="163"/>
      <c r="L225" s="163"/>
      <c r="M225" s="164"/>
      <c r="N225" s="162"/>
      <c r="O225" s="124"/>
      <c r="P225" s="162"/>
      <c r="Q225" s="124"/>
      <c r="R225" s="83"/>
    </row>
    <row r="226" spans="1:18" ht="25" customHeight="1">
      <c r="A226" s="104"/>
      <c r="B226" s="104"/>
      <c r="C226" s="104"/>
      <c r="D226" s="84"/>
      <c r="E226" s="84"/>
      <c r="F226" s="84"/>
      <c r="G226" s="162"/>
      <c r="H226" s="124"/>
      <c r="I226" s="124"/>
      <c r="J226" s="124"/>
      <c r="K226" s="163"/>
      <c r="L226" s="163"/>
      <c r="M226" s="164"/>
      <c r="N226" s="162"/>
      <c r="O226" s="124"/>
      <c r="P226" s="162"/>
      <c r="Q226" s="124"/>
      <c r="R226" s="83"/>
    </row>
    <row r="227" spans="1:18" ht="25" customHeight="1">
      <c r="A227" s="104"/>
      <c r="B227" s="104"/>
      <c r="C227" s="104"/>
      <c r="D227" s="84"/>
      <c r="E227" s="84"/>
      <c r="F227" s="84"/>
      <c r="G227" s="162"/>
      <c r="H227" s="124"/>
      <c r="I227" s="124"/>
      <c r="J227" s="124"/>
      <c r="K227" s="163"/>
      <c r="L227" s="163"/>
      <c r="M227" s="164"/>
      <c r="N227" s="162"/>
      <c r="O227" s="124"/>
      <c r="P227" s="162"/>
      <c r="Q227" s="124"/>
      <c r="R227" s="83"/>
    </row>
    <row r="228" spans="1:18" ht="25" customHeight="1">
      <c r="A228" s="104"/>
      <c r="B228" s="104"/>
      <c r="C228" s="104"/>
      <c r="D228" s="84"/>
      <c r="E228" s="84"/>
      <c r="F228" s="84"/>
      <c r="G228" s="162"/>
      <c r="H228" s="124"/>
      <c r="I228" s="124"/>
      <c r="J228" s="124"/>
      <c r="K228" s="163"/>
      <c r="L228" s="163"/>
      <c r="M228" s="164"/>
      <c r="N228" s="162"/>
      <c r="O228" s="124"/>
      <c r="P228" s="162"/>
      <c r="Q228" s="124"/>
      <c r="R228" s="83"/>
    </row>
    <row r="229" spans="1:18" ht="25" customHeight="1">
      <c r="A229" s="104"/>
      <c r="B229" s="104"/>
      <c r="C229" s="104"/>
      <c r="D229" s="84"/>
      <c r="E229" s="84"/>
      <c r="F229" s="84"/>
      <c r="G229" s="162"/>
      <c r="H229" s="124"/>
      <c r="I229" s="124"/>
      <c r="J229" s="124"/>
      <c r="K229" s="163"/>
      <c r="L229" s="163"/>
      <c r="M229" s="164"/>
      <c r="N229" s="162"/>
      <c r="O229" s="124"/>
      <c r="P229" s="162"/>
      <c r="Q229" s="124"/>
      <c r="R229" s="83"/>
    </row>
    <row r="230" spans="1:18" ht="25" customHeight="1">
      <c r="A230" s="104"/>
      <c r="B230" s="104"/>
      <c r="C230" s="104"/>
      <c r="D230" s="84"/>
      <c r="E230" s="84"/>
      <c r="F230" s="84"/>
      <c r="G230" s="162"/>
      <c r="H230" s="124"/>
      <c r="I230" s="124"/>
      <c r="J230" s="124"/>
      <c r="K230" s="163"/>
      <c r="L230" s="163"/>
      <c r="M230" s="164"/>
      <c r="N230" s="162"/>
      <c r="O230" s="124"/>
      <c r="P230" s="162"/>
      <c r="Q230" s="124"/>
      <c r="R230" s="83"/>
    </row>
    <row r="231" spans="1:18" ht="25" customHeight="1">
      <c r="A231" s="104"/>
      <c r="B231" s="104"/>
      <c r="C231" s="104"/>
      <c r="D231" s="84"/>
      <c r="E231" s="84"/>
      <c r="F231" s="84"/>
      <c r="G231" s="162"/>
      <c r="H231" s="124"/>
      <c r="I231" s="124"/>
      <c r="J231" s="124"/>
      <c r="K231" s="163"/>
      <c r="L231" s="163"/>
      <c r="M231" s="164"/>
      <c r="N231" s="162"/>
      <c r="O231" s="124"/>
      <c r="P231" s="162"/>
      <c r="Q231" s="124"/>
      <c r="R231" s="83"/>
    </row>
    <row r="232" spans="1:18" ht="25" customHeight="1">
      <c r="A232" s="104"/>
      <c r="B232" s="104"/>
      <c r="C232" s="104"/>
      <c r="D232" s="84"/>
      <c r="E232" s="84"/>
      <c r="F232" s="84"/>
      <c r="G232" s="162"/>
      <c r="H232" s="124"/>
      <c r="I232" s="124"/>
      <c r="J232" s="124"/>
      <c r="K232" s="163"/>
      <c r="L232" s="163"/>
      <c r="M232" s="164"/>
      <c r="N232" s="162"/>
      <c r="O232" s="124"/>
      <c r="P232" s="162"/>
      <c r="Q232" s="124"/>
      <c r="R232" s="83"/>
    </row>
    <row r="233" spans="1:18" ht="25" customHeight="1">
      <c r="A233" s="104"/>
      <c r="B233" s="104"/>
      <c r="C233" s="104"/>
      <c r="D233" s="84"/>
      <c r="E233" s="84"/>
      <c r="F233" s="84"/>
      <c r="G233" s="162"/>
      <c r="H233" s="124"/>
      <c r="I233" s="124"/>
      <c r="J233" s="124"/>
      <c r="K233" s="163"/>
      <c r="L233" s="163"/>
      <c r="M233" s="164"/>
      <c r="N233" s="162"/>
      <c r="O233" s="124"/>
      <c r="P233" s="162"/>
      <c r="Q233" s="124"/>
      <c r="R233" s="83"/>
    </row>
    <row r="234" spans="1:18" ht="25" customHeight="1">
      <c r="A234" s="104"/>
      <c r="B234" s="104"/>
      <c r="C234" s="104"/>
      <c r="D234" s="84"/>
      <c r="E234" s="84"/>
      <c r="F234" s="84"/>
      <c r="G234" s="162"/>
      <c r="H234" s="124"/>
      <c r="I234" s="124"/>
      <c r="J234" s="124"/>
      <c r="K234" s="163"/>
      <c r="L234" s="163"/>
      <c r="M234" s="164"/>
      <c r="N234" s="162"/>
      <c r="O234" s="124"/>
      <c r="P234" s="162"/>
      <c r="Q234" s="124"/>
      <c r="R234" s="83"/>
    </row>
    <row r="235" spans="1:18" ht="25" customHeight="1">
      <c r="A235" s="104"/>
      <c r="B235" s="104"/>
      <c r="C235" s="104"/>
      <c r="D235" s="84"/>
      <c r="E235" s="84"/>
      <c r="F235" s="84"/>
      <c r="G235" s="162"/>
      <c r="H235" s="124"/>
      <c r="I235" s="124"/>
      <c r="J235" s="124"/>
      <c r="K235" s="163"/>
      <c r="L235" s="163"/>
      <c r="M235" s="164"/>
      <c r="N235" s="162"/>
      <c r="O235" s="124"/>
      <c r="P235" s="162"/>
      <c r="Q235" s="124"/>
      <c r="R235" s="83"/>
    </row>
    <row r="236" spans="1:18" ht="25" customHeight="1">
      <c r="A236" s="104"/>
      <c r="B236" s="104"/>
      <c r="C236" s="104"/>
      <c r="D236" s="84"/>
      <c r="E236" s="84"/>
      <c r="F236" s="84"/>
      <c r="G236" s="162"/>
      <c r="H236" s="124"/>
      <c r="I236" s="124"/>
      <c r="J236" s="124"/>
      <c r="K236" s="163"/>
      <c r="L236" s="163"/>
      <c r="M236" s="164"/>
      <c r="N236" s="162"/>
      <c r="O236" s="124"/>
      <c r="P236" s="162"/>
      <c r="Q236" s="124"/>
      <c r="R236" s="83"/>
    </row>
    <row r="237" spans="1:18" ht="25" customHeight="1">
      <c r="A237" s="104"/>
      <c r="B237" s="104"/>
      <c r="C237" s="104"/>
      <c r="D237" s="84"/>
      <c r="E237" s="84"/>
      <c r="F237" s="84"/>
      <c r="G237" s="162"/>
      <c r="H237" s="124"/>
      <c r="I237" s="124"/>
      <c r="J237" s="124"/>
      <c r="K237" s="163"/>
      <c r="L237" s="163"/>
      <c r="M237" s="164"/>
      <c r="N237" s="162"/>
      <c r="O237" s="124"/>
      <c r="P237" s="162"/>
      <c r="Q237" s="124"/>
      <c r="R237" s="83"/>
    </row>
    <row r="238" spans="1:18" ht="25" customHeight="1">
      <c r="A238" s="104"/>
      <c r="B238" s="104"/>
      <c r="C238" s="104"/>
      <c r="D238" s="84"/>
      <c r="E238" s="84"/>
      <c r="F238" s="84"/>
      <c r="G238" s="162"/>
      <c r="H238" s="124"/>
      <c r="I238" s="124"/>
      <c r="J238" s="124"/>
      <c r="K238" s="163"/>
      <c r="L238" s="163"/>
      <c r="M238" s="164"/>
      <c r="N238" s="162"/>
      <c r="O238" s="124"/>
      <c r="P238" s="162"/>
      <c r="Q238" s="124"/>
      <c r="R238" s="83"/>
    </row>
    <row r="239" spans="1:18" ht="25" customHeight="1">
      <c r="A239" s="104"/>
      <c r="B239" s="104"/>
      <c r="C239" s="104"/>
      <c r="D239" s="84"/>
      <c r="E239" s="84"/>
      <c r="F239" s="84"/>
      <c r="G239" s="162"/>
      <c r="H239" s="124"/>
      <c r="I239" s="124"/>
      <c r="J239" s="124"/>
      <c r="K239" s="163"/>
      <c r="L239" s="163"/>
      <c r="M239" s="164"/>
      <c r="N239" s="162"/>
      <c r="O239" s="124"/>
      <c r="P239" s="162"/>
      <c r="Q239" s="124"/>
      <c r="R239" s="83"/>
    </row>
    <row r="240" spans="1:18" ht="25" customHeight="1">
      <c r="A240" s="104"/>
      <c r="B240" s="104"/>
      <c r="C240" s="104"/>
      <c r="D240" s="84"/>
      <c r="E240" s="84"/>
      <c r="F240" s="84"/>
      <c r="G240" s="162"/>
      <c r="H240" s="124"/>
      <c r="I240" s="124"/>
      <c r="J240" s="124"/>
      <c r="K240" s="163"/>
      <c r="L240" s="163"/>
      <c r="M240" s="164"/>
      <c r="N240" s="162"/>
      <c r="O240" s="124"/>
      <c r="P240" s="162"/>
      <c r="Q240" s="124"/>
      <c r="R240" s="83"/>
    </row>
    <row r="241" spans="1:18" ht="25" customHeight="1">
      <c r="A241" s="104"/>
      <c r="B241" s="104"/>
      <c r="C241" s="104"/>
      <c r="D241" s="84"/>
      <c r="E241" s="84"/>
      <c r="F241" s="84"/>
      <c r="G241" s="162"/>
      <c r="H241" s="124"/>
      <c r="I241" s="124"/>
      <c r="J241" s="124"/>
      <c r="K241" s="163"/>
      <c r="L241" s="163"/>
      <c r="M241" s="164"/>
      <c r="N241" s="162"/>
      <c r="O241" s="124"/>
      <c r="P241" s="162"/>
      <c r="Q241" s="124"/>
      <c r="R241" s="83"/>
    </row>
    <row r="242" spans="1:18" ht="25" customHeight="1">
      <c r="A242" s="104"/>
      <c r="B242" s="104"/>
      <c r="C242" s="104"/>
      <c r="D242" s="84"/>
      <c r="E242" s="84"/>
      <c r="F242" s="84"/>
      <c r="G242" s="162"/>
      <c r="H242" s="124"/>
      <c r="I242" s="124"/>
      <c r="J242" s="124"/>
      <c r="K242" s="163"/>
      <c r="L242" s="163"/>
      <c r="M242" s="164"/>
      <c r="N242" s="162"/>
      <c r="O242" s="124"/>
      <c r="P242" s="162"/>
      <c r="Q242" s="124"/>
      <c r="R242" s="83"/>
    </row>
    <row r="243" spans="1:18" ht="25" customHeight="1">
      <c r="A243" s="104"/>
      <c r="B243" s="104"/>
      <c r="C243" s="104"/>
      <c r="D243" s="84"/>
      <c r="E243" s="84"/>
      <c r="F243" s="84"/>
      <c r="G243" s="162"/>
      <c r="H243" s="124"/>
      <c r="I243" s="124"/>
      <c r="J243" s="124"/>
      <c r="K243" s="163"/>
      <c r="L243" s="163"/>
      <c r="M243" s="164"/>
      <c r="N243" s="162"/>
      <c r="O243" s="124"/>
      <c r="P243" s="162"/>
      <c r="Q243" s="124"/>
      <c r="R243" s="83"/>
    </row>
    <row r="244" spans="1:18" ht="25" customHeight="1">
      <c r="A244" s="104"/>
      <c r="B244" s="104"/>
      <c r="C244" s="104"/>
      <c r="D244" s="84"/>
      <c r="E244" s="84"/>
      <c r="F244" s="84"/>
      <c r="G244" s="162"/>
      <c r="H244" s="124"/>
      <c r="I244" s="124"/>
      <c r="J244" s="124"/>
      <c r="K244" s="163"/>
      <c r="L244" s="163"/>
      <c r="M244" s="164"/>
      <c r="N244" s="162"/>
      <c r="O244" s="124"/>
      <c r="P244" s="162"/>
      <c r="Q244" s="124"/>
      <c r="R244" s="83"/>
    </row>
    <row r="245" spans="1:18" ht="25" customHeight="1">
      <c r="A245" s="104"/>
      <c r="B245" s="104"/>
      <c r="C245" s="104"/>
      <c r="D245" s="84"/>
      <c r="E245" s="84"/>
      <c r="F245" s="84"/>
      <c r="G245" s="162"/>
      <c r="H245" s="124"/>
      <c r="I245" s="124"/>
      <c r="J245" s="124"/>
      <c r="K245" s="163"/>
      <c r="L245" s="163"/>
      <c r="M245" s="164"/>
      <c r="N245" s="162"/>
      <c r="O245" s="124"/>
      <c r="P245" s="162"/>
      <c r="Q245" s="124"/>
      <c r="R245" s="83"/>
    </row>
    <row r="246" spans="1:18" ht="25" customHeight="1">
      <c r="A246" s="104"/>
      <c r="B246" s="104"/>
      <c r="C246" s="104"/>
      <c r="D246" s="84"/>
      <c r="E246" s="84"/>
      <c r="F246" s="84"/>
      <c r="G246" s="162"/>
      <c r="H246" s="124"/>
      <c r="I246" s="124"/>
      <c r="J246" s="124"/>
      <c r="K246" s="163"/>
      <c r="L246" s="163"/>
      <c r="M246" s="164"/>
      <c r="N246" s="162"/>
      <c r="O246" s="124"/>
      <c r="P246" s="162"/>
      <c r="Q246" s="124"/>
      <c r="R246" s="83"/>
    </row>
    <row r="247" spans="1:18" ht="25" customHeight="1">
      <c r="A247" s="104"/>
      <c r="B247" s="104"/>
      <c r="C247" s="104"/>
      <c r="D247" s="84"/>
      <c r="E247" s="84"/>
      <c r="F247" s="84"/>
      <c r="G247" s="162"/>
      <c r="H247" s="124"/>
      <c r="I247" s="124"/>
      <c r="J247" s="124"/>
      <c r="K247" s="163"/>
      <c r="L247" s="163"/>
      <c r="M247" s="164"/>
      <c r="N247" s="162"/>
      <c r="O247" s="124"/>
      <c r="P247" s="162"/>
      <c r="Q247" s="124"/>
      <c r="R247" s="83"/>
    </row>
    <row r="248" spans="1:18" ht="25" customHeight="1">
      <c r="A248" s="104"/>
      <c r="B248" s="104"/>
      <c r="C248" s="104"/>
      <c r="D248" s="84"/>
      <c r="E248" s="84"/>
      <c r="F248" s="84"/>
      <c r="G248" s="162"/>
      <c r="H248" s="124"/>
      <c r="I248" s="124"/>
      <c r="J248" s="124"/>
      <c r="K248" s="163"/>
      <c r="L248" s="163"/>
      <c r="M248" s="164"/>
      <c r="N248" s="162"/>
      <c r="O248" s="124"/>
      <c r="P248" s="162"/>
      <c r="Q248" s="124"/>
      <c r="R248" s="83"/>
    </row>
    <row r="249" spans="1:18" ht="25" customHeight="1">
      <c r="A249" s="104"/>
      <c r="B249" s="104"/>
      <c r="C249" s="104"/>
      <c r="D249" s="84"/>
      <c r="E249" s="84"/>
      <c r="F249" s="84"/>
      <c r="G249" s="162"/>
      <c r="H249" s="124"/>
      <c r="I249" s="124"/>
      <c r="J249" s="124"/>
      <c r="K249" s="163"/>
      <c r="L249" s="163"/>
      <c r="M249" s="164"/>
      <c r="N249" s="162"/>
      <c r="O249" s="124"/>
      <c r="P249" s="162"/>
      <c r="Q249" s="124"/>
      <c r="R249" s="83"/>
    </row>
    <row r="250" spans="1:18" ht="25" customHeight="1">
      <c r="A250" s="104"/>
      <c r="B250" s="104"/>
      <c r="C250" s="104"/>
      <c r="D250" s="84"/>
      <c r="E250" s="84"/>
      <c r="F250" s="84"/>
      <c r="G250" s="162"/>
      <c r="H250" s="124"/>
      <c r="I250" s="124"/>
      <c r="J250" s="124"/>
      <c r="K250" s="163"/>
      <c r="L250" s="163"/>
      <c r="M250" s="164"/>
      <c r="N250" s="162"/>
      <c r="O250" s="124"/>
      <c r="P250" s="162"/>
      <c r="Q250" s="124"/>
      <c r="R250" s="83"/>
    </row>
    <row r="251" spans="1:18" ht="25" customHeight="1">
      <c r="A251" s="104"/>
      <c r="B251" s="104"/>
      <c r="C251" s="104"/>
      <c r="D251" s="84"/>
      <c r="E251" s="84"/>
      <c r="F251" s="84"/>
      <c r="G251" s="162"/>
      <c r="H251" s="124"/>
      <c r="I251" s="124"/>
      <c r="J251" s="124"/>
      <c r="K251" s="163"/>
      <c r="L251" s="163"/>
      <c r="M251" s="164"/>
      <c r="N251" s="162"/>
      <c r="O251" s="124"/>
      <c r="P251" s="162"/>
      <c r="Q251" s="124"/>
      <c r="R251" s="83"/>
    </row>
    <row r="252" spans="1:18" ht="25" customHeight="1">
      <c r="A252" s="104"/>
      <c r="B252" s="104"/>
      <c r="C252" s="104"/>
      <c r="D252" s="84"/>
      <c r="E252" s="84"/>
      <c r="F252" s="84"/>
      <c r="G252" s="162"/>
      <c r="H252" s="124"/>
      <c r="I252" s="124"/>
      <c r="J252" s="124"/>
      <c r="K252" s="163"/>
      <c r="L252" s="163"/>
      <c r="M252" s="164"/>
      <c r="N252" s="162"/>
      <c r="O252" s="124"/>
      <c r="P252" s="162"/>
      <c r="Q252" s="124"/>
      <c r="R252" s="83"/>
    </row>
    <row r="253" spans="1:18" ht="25" customHeight="1">
      <c r="A253" s="104"/>
      <c r="B253" s="104"/>
      <c r="C253" s="104"/>
      <c r="D253" s="84"/>
      <c r="E253" s="84"/>
      <c r="F253" s="84"/>
      <c r="G253" s="162"/>
      <c r="H253" s="124"/>
      <c r="I253" s="124"/>
      <c r="J253" s="124"/>
      <c r="K253" s="163"/>
      <c r="L253" s="163"/>
      <c r="M253" s="164"/>
      <c r="N253" s="162"/>
      <c r="O253" s="124"/>
      <c r="P253" s="162"/>
      <c r="Q253" s="124"/>
      <c r="R253" s="83"/>
    </row>
    <row r="254" spans="1:18" ht="25" customHeight="1">
      <c r="A254" s="104"/>
      <c r="B254" s="104"/>
      <c r="C254" s="104"/>
      <c r="D254" s="84"/>
      <c r="E254" s="84"/>
      <c r="F254" s="84"/>
      <c r="G254" s="162"/>
      <c r="H254" s="124"/>
      <c r="I254" s="124"/>
      <c r="J254" s="124"/>
      <c r="K254" s="163"/>
      <c r="L254" s="163"/>
      <c r="M254" s="164"/>
      <c r="N254" s="162"/>
      <c r="O254" s="124"/>
      <c r="P254" s="162"/>
      <c r="Q254" s="124"/>
      <c r="R254" s="83"/>
    </row>
    <row r="255" spans="1:18" ht="25" customHeight="1">
      <c r="A255" s="104"/>
      <c r="B255" s="104"/>
      <c r="C255" s="104"/>
      <c r="D255" s="84"/>
      <c r="E255" s="84"/>
      <c r="F255" s="84"/>
      <c r="G255" s="162"/>
      <c r="H255" s="124"/>
      <c r="I255" s="124"/>
      <c r="J255" s="124"/>
      <c r="K255" s="163"/>
      <c r="L255" s="163"/>
      <c r="M255" s="164"/>
      <c r="N255" s="162"/>
      <c r="O255" s="124"/>
      <c r="P255" s="162"/>
      <c r="Q255" s="124"/>
      <c r="R255" s="83"/>
    </row>
    <row r="256" spans="1:18" ht="25" customHeight="1">
      <c r="A256" s="104"/>
      <c r="B256" s="104"/>
      <c r="C256" s="104"/>
      <c r="D256" s="84"/>
      <c r="E256" s="84"/>
      <c r="F256" s="84"/>
      <c r="G256" s="162"/>
      <c r="H256" s="124"/>
      <c r="I256" s="124"/>
      <c r="J256" s="124"/>
      <c r="K256" s="163"/>
      <c r="L256" s="163"/>
      <c r="M256" s="164"/>
      <c r="N256" s="162"/>
      <c r="O256" s="124"/>
      <c r="P256" s="162"/>
      <c r="Q256" s="124"/>
      <c r="R256" s="83"/>
    </row>
    <row r="257" spans="1:18" ht="25" customHeight="1">
      <c r="A257" s="104"/>
      <c r="B257" s="104"/>
      <c r="C257" s="104"/>
      <c r="D257" s="84"/>
      <c r="E257" s="84"/>
      <c r="F257" s="84"/>
      <c r="G257" s="162"/>
      <c r="H257" s="124"/>
      <c r="I257" s="124"/>
      <c r="J257" s="124"/>
      <c r="K257" s="163"/>
      <c r="L257" s="163"/>
      <c r="M257" s="164"/>
      <c r="N257" s="162"/>
      <c r="O257" s="124"/>
      <c r="P257" s="162"/>
      <c r="Q257" s="124"/>
      <c r="R257" s="83"/>
    </row>
    <row r="258" spans="1:18" ht="25" customHeight="1">
      <c r="A258" s="104"/>
      <c r="B258" s="104"/>
      <c r="C258" s="104"/>
      <c r="D258" s="84"/>
      <c r="E258" s="84"/>
      <c r="F258" s="84"/>
      <c r="G258" s="162"/>
      <c r="H258" s="124"/>
      <c r="I258" s="124"/>
      <c r="J258" s="124"/>
      <c r="K258" s="163"/>
      <c r="L258" s="163"/>
      <c r="M258" s="164"/>
      <c r="N258" s="162"/>
      <c r="O258" s="124"/>
      <c r="P258" s="162"/>
      <c r="Q258" s="124"/>
      <c r="R258" s="83"/>
    </row>
    <row r="259" spans="1:18" ht="25" customHeight="1">
      <c r="A259" s="104"/>
      <c r="B259" s="104"/>
      <c r="C259" s="104"/>
      <c r="D259" s="84"/>
      <c r="E259" s="84"/>
      <c r="F259" s="84"/>
      <c r="G259" s="162"/>
      <c r="H259" s="124"/>
      <c r="I259" s="124"/>
      <c r="J259" s="124"/>
      <c r="K259" s="163"/>
      <c r="L259" s="163"/>
      <c r="M259" s="164"/>
      <c r="N259" s="162"/>
      <c r="O259" s="124"/>
      <c r="P259" s="162"/>
      <c r="Q259" s="124"/>
      <c r="R259" s="83"/>
    </row>
    <row r="260" spans="1:18" ht="25" customHeight="1">
      <c r="A260" s="104"/>
      <c r="B260" s="104"/>
      <c r="C260" s="104"/>
      <c r="D260" s="84"/>
      <c r="E260" s="84"/>
      <c r="F260" s="84"/>
      <c r="G260" s="162"/>
      <c r="H260" s="124"/>
      <c r="I260" s="124"/>
      <c r="J260" s="124"/>
      <c r="K260" s="163"/>
      <c r="L260" s="163"/>
      <c r="M260" s="164"/>
      <c r="N260" s="162"/>
      <c r="O260" s="124"/>
      <c r="P260" s="162"/>
      <c r="Q260" s="124"/>
      <c r="R260" s="83"/>
    </row>
    <row r="261" spans="1:18" ht="25" customHeight="1">
      <c r="A261" s="104"/>
      <c r="B261" s="104"/>
      <c r="C261" s="104"/>
      <c r="D261" s="84"/>
      <c r="E261" s="84"/>
      <c r="F261" s="84"/>
      <c r="G261" s="162"/>
      <c r="H261" s="124"/>
      <c r="I261" s="124"/>
      <c r="J261" s="124"/>
      <c r="K261" s="163"/>
      <c r="L261" s="163"/>
      <c r="M261" s="164"/>
      <c r="N261" s="162"/>
      <c r="O261" s="124"/>
      <c r="P261" s="162"/>
      <c r="Q261" s="124"/>
      <c r="R261" s="83"/>
    </row>
    <row r="262" spans="1:18" ht="25" customHeight="1">
      <c r="A262" s="104"/>
      <c r="B262" s="104"/>
      <c r="C262" s="104"/>
      <c r="D262" s="84"/>
      <c r="E262" s="84"/>
      <c r="F262" s="84"/>
      <c r="G262" s="162"/>
      <c r="H262" s="124"/>
      <c r="I262" s="124"/>
      <c r="J262" s="124"/>
      <c r="K262" s="163"/>
      <c r="L262" s="163"/>
      <c r="M262" s="164"/>
      <c r="N262" s="162"/>
      <c r="O262" s="124"/>
      <c r="P262" s="162"/>
      <c r="Q262" s="124"/>
      <c r="R262" s="83"/>
    </row>
    <row r="273" spans="7:17" ht="25" customHeight="1">
      <c r="G273" s="165"/>
      <c r="H273" s="152"/>
      <c r="I273" s="152"/>
      <c r="J273" s="152"/>
      <c r="K273" s="166"/>
      <c r="L273" s="166"/>
      <c r="M273" s="167"/>
      <c r="N273" s="165"/>
      <c r="O273" s="152"/>
      <c r="P273" s="165"/>
      <c r="Q273" s="152"/>
    </row>
  </sheetData>
  <protectedRanges>
    <protectedRange sqref="F172:F277 L12 G132:H132 H133 O132:O133 K150:K153 G15 J4:M8 J9:K14 P4:Q14 G4:H14 G17:G74 M9:M110 K15:K110 Q111:Q132 G79:G131 K134:K141 M132:M141" name="範圍1_4"/>
    <protectedRange sqref="A4:F171" name="範圍1_5"/>
    <protectedRange sqref="I4:I6" name="範圍1_4_5"/>
    <protectedRange sqref="I7:I14 I132:I141" name="範圍1_4_5_2"/>
    <protectedRange sqref="H141 O141 H125:H131 O124:O131 H19:H110 O19:O110" name="範圍1_4_4"/>
    <protectedRange sqref="O4:O12" name="範圍1_4_7"/>
    <protectedRange sqref="L15" name="範圍1_4_9_1"/>
    <protectedRange sqref="L16" name="範圍1_4_9_1_1"/>
    <protectedRange sqref="L17:L18" name="範圍1_4_9_1_2"/>
    <protectedRange sqref="L19:L110" name="範圍1_4_9_1_3"/>
    <protectedRange sqref="L123:L131" name="範圍1_4_9_1_4"/>
    <protectedRange sqref="N142:N146 N4:N110 N150:N171" name="範圍1_4_2"/>
    <protectedRange sqref="L13:L14" name="範圍1_1"/>
    <protectedRange sqref="L11" name="範圍1_2"/>
    <protectedRange sqref="L9" name="範圍1_3"/>
    <protectedRange sqref="K111:K133" name="範圍1_4_1"/>
    <protectedRange sqref="N111:N141" name="範圍1_4_2_1"/>
    <protectedRange sqref="H15:H16" name="範圍1_6"/>
    <protectedRange sqref="O15:O16" name="範圍1_6_1"/>
    <protectedRange sqref="G16" name="範圍1_4_6"/>
    <protectedRange sqref="N147:N149" name="範圍1_4_2_2"/>
  </protectedRanges>
  <autoFilter ref="A3:S171" xr:uid="{00000000-0001-0000-0400-000000000000}"/>
  <mergeCells count="4">
    <mergeCell ref="A2:D2"/>
    <mergeCell ref="E2:F2"/>
    <mergeCell ref="G2:Q2"/>
    <mergeCell ref="R2:R3"/>
  </mergeCells>
  <phoneticPr fontId="2" type="noConversion"/>
  <dataValidations disablePrompts="1" count="1">
    <dataValidation type="list" allowBlank="1" showInputMessage="1" showErrorMessage="1" prompt="提供下拉選擇" sqref="F263:F277" xr:uid="{00000000-0002-0000-04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C43"/>
  <sheetViews>
    <sheetView zoomScale="70" zoomScaleNormal="70" workbookViewId="0"/>
  </sheetViews>
  <sheetFormatPr defaultColWidth="8.83203125" defaultRowHeight="22" customHeight="1"/>
  <cols>
    <col min="1" max="1" width="25.83203125" style="12" customWidth="1"/>
    <col min="2" max="2" width="60" style="12" bestFit="1" customWidth="1"/>
    <col min="3" max="3" width="17.83203125" style="12" customWidth="1"/>
    <col min="4" max="16384" width="8.83203125" style="1"/>
  </cols>
  <sheetData>
    <row r="1" spans="1:3" ht="22" customHeight="1">
      <c r="A1" s="82" t="s">
        <v>734</v>
      </c>
      <c r="B1" s="82" t="s">
        <v>735</v>
      </c>
      <c r="C1" s="82" t="s">
        <v>733</v>
      </c>
    </row>
    <row r="2" spans="1:3" ht="22" customHeight="1">
      <c r="A2" s="12" t="s">
        <v>708</v>
      </c>
      <c r="B2" s="12" t="s">
        <v>762</v>
      </c>
      <c r="C2" s="12" t="s">
        <v>727</v>
      </c>
    </row>
    <row r="3" spans="1:3" ht="22" customHeight="1">
      <c r="A3" s="12" t="s">
        <v>763</v>
      </c>
      <c r="B3" s="12" t="s">
        <v>791</v>
      </c>
      <c r="C3" s="12" t="s">
        <v>786</v>
      </c>
    </row>
    <row r="4" spans="1:3" ht="22" customHeight="1">
      <c r="A4" s="12" t="s">
        <v>764</v>
      </c>
      <c r="B4" s="12" t="s">
        <v>765</v>
      </c>
      <c r="C4" s="12" t="s">
        <v>787</v>
      </c>
    </row>
    <row r="5" spans="1:3" ht="22" customHeight="1">
      <c r="A5" s="12" t="s">
        <v>766</v>
      </c>
      <c r="B5" s="12" t="s">
        <v>767</v>
      </c>
      <c r="C5" s="12" t="s">
        <v>728</v>
      </c>
    </row>
    <row r="6" spans="1:3" ht="22" customHeight="1">
      <c r="A6" s="12" t="s">
        <v>711</v>
      </c>
      <c r="B6" s="12" t="s">
        <v>768</v>
      </c>
      <c r="C6" s="12" t="s">
        <v>729</v>
      </c>
    </row>
    <row r="7" spans="1:3" ht="22" customHeight="1">
      <c r="A7" s="12" t="s">
        <v>713</v>
      </c>
      <c r="B7" s="12" t="s">
        <v>792</v>
      </c>
      <c r="C7" s="12" t="s">
        <v>785</v>
      </c>
    </row>
    <row r="8" spans="1:3" ht="22" customHeight="1">
      <c r="A8" s="12" t="s">
        <v>759</v>
      </c>
      <c r="B8" s="12" t="s">
        <v>755</v>
      </c>
      <c r="C8" s="12" t="s">
        <v>751</v>
      </c>
    </row>
    <row r="9" spans="1:3" ht="22" customHeight="1">
      <c r="A9" s="12" t="s">
        <v>769</v>
      </c>
      <c r="B9" s="12" t="s">
        <v>715</v>
      </c>
      <c r="C9" s="12" t="s">
        <v>749</v>
      </c>
    </row>
    <row r="10" spans="1:3" ht="22" customHeight="1">
      <c r="A10" s="12" t="s">
        <v>770</v>
      </c>
      <c r="B10" s="12" t="s">
        <v>793</v>
      </c>
      <c r="C10" s="12" t="s">
        <v>747</v>
      </c>
    </row>
    <row r="11" spans="1:3" ht="22" customHeight="1">
      <c r="A11" s="12" t="s">
        <v>714</v>
      </c>
      <c r="B11" s="12" t="s">
        <v>709</v>
      </c>
      <c r="C11" s="12" t="s">
        <v>745</v>
      </c>
    </row>
    <row r="12" spans="1:3" ht="22" customHeight="1">
      <c r="A12" s="12" t="s">
        <v>760</v>
      </c>
      <c r="B12" s="12" t="s">
        <v>771</v>
      </c>
      <c r="C12" s="12" t="s">
        <v>750</v>
      </c>
    </row>
    <row r="13" spans="1:3" ht="22" customHeight="1">
      <c r="A13" s="12" t="s">
        <v>772</v>
      </c>
      <c r="B13" s="12" t="s">
        <v>712</v>
      </c>
      <c r="C13" s="12" t="s">
        <v>746</v>
      </c>
    </row>
    <row r="14" spans="1:3" ht="22" customHeight="1">
      <c r="A14" s="12" t="s">
        <v>716</v>
      </c>
      <c r="B14" s="12" t="s">
        <v>710</v>
      </c>
      <c r="C14" s="12" t="s">
        <v>748</v>
      </c>
    </row>
    <row r="15" spans="1:3" ht="22" customHeight="1">
      <c r="A15" s="12" t="s">
        <v>717</v>
      </c>
      <c r="B15" s="12" t="s">
        <v>756</v>
      </c>
      <c r="C15" s="12" t="s">
        <v>754</v>
      </c>
    </row>
    <row r="16" spans="1:3" ht="22" customHeight="1">
      <c r="A16" s="1" t="s">
        <v>761</v>
      </c>
      <c r="B16" s="12" t="s">
        <v>794</v>
      </c>
      <c r="C16" s="12" t="s">
        <v>707</v>
      </c>
    </row>
    <row r="17" spans="1:3" ht="22" customHeight="1">
      <c r="A17" s="12" t="s">
        <v>719</v>
      </c>
      <c r="B17" s="12" t="s">
        <v>795</v>
      </c>
      <c r="C17" s="12" t="s">
        <v>758</v>
      </c>
    </row>
    <row r="18" spans="1:3" ht="22" customHeight="1">
      <c r="A18" s="110" t="s">
        <v>782</v>
      </c>
      <c r="B18" s="12" t="s">
        <v>796</v>
      </c>
      <c r="C18" s="12" t="s">
        <v>720</v>
      </c>
    </row>
    <row r="19" spans="1:3" ht="22" customHeight="1">
      <c r="A19" s="12" t="s">
        <v>723</v>
      </c>
      <c r="B19" s="12" t="s">
        <v>718</v>
      </c>
      <c r="C19" s="12" t="s">
        <v>722</v>
      </c>
    </row>
    <row r="20" spans="1:3" ht="22" customHeight="1">
      <c r="B20" s="12" t="s">
        <v>773</v>
      </c>
      <c r="C20" s="12" t="s">
        <v>731</v>
      </c>
    </row>
    <row r="21" spans="1:3" ht="22" customHeight="1">
      <c r="B21" s="12" t="s">
        <v>721</v>
      </c>
      <c r="C21" s="12" t="s">
        <v>753</v>
      </c>
    </row>
    <row r="22" spans="1:3" ht="22" customHeight="1">
      <c r="B22" s="12" t="s">
        <v>724</v>
      </c>
      <c r="C22" s="12" t="s">
        <v>732</v>
      </c>
    </row>
    <row r="23" spans="1:3" ht="22" customHeight="1">
      <c r="B23" s="12" t="s">
        <v>725</v>
      </c>
      <c r="C23" s="12" t="s">
        <v>730</v>
      </c>
    </row>
    <row r="24" spans="1:3" ht="22" customHeight="1">
      <c r="B24" s="12" t="s">
        <v>797</v>
      </c>
      <c r="C24" s="12" t="s">
        <v>788</v>
      </c>
    </row>
    <row r="25" spans="1:3" ht="22" customHeight="1">
      <c r="B25" s="12" t="s">
        <v>719</v>
      </c>
      <c r="C25" s="12" t="s">
        <v>789</v>
      </c>
    </row>
    <row r="26" spans="1:3" ht="22" customHeight="1">
      <c r="B26" s="12" t="s">
        <v>798</v>
      </c>
      <c r="C26" s="12" t="s">
        <v>726</v>
      </c>
    </row>
    <row r="27" spans="1:3" ht="22" customHeight="1">
      <c r="B27" s="12" t="s">
        <v>726</v>
      </c>
      <c r="C27" s="12" t="s">
        <v>790</v>
      </c>
    </row>
    <row r="28" spans="1:3" ht="22" customHeight="1">
      <c r="B28" s="12" t="s">
        <v>774</v>
      </c>
    </row>
    <row r="29" spans="1:3" ht="22" customHeight="1">
      <c r="B29" s="12" t="s">
        <v>799</v>
      </c>
    </row>
    <row r="30" spans="1:3" ht="22" customHeight="1">
      <c r="B30" s="12" t="s">
        <v>757</v>
      </c>
    </row>
    <row r="31" spans="1:3" ht="22" customHeight="1">
      <c r="B31" s="12" t="s">
        <v>775</v>
      </c>
    </row>
    <row r="32" spans="1:3" ht="22" customHeight="1">
      <c r="B32" s="12" t="s">
        <v>776</v>
      </c>
    </row>
    <row r="33" spans="2:2" ht="22" customHeight="1">
      <c r="B33" s="12" t="s">
        <v>800</v>
      </c>
    </row>
    <row r="34" spans="2:2" ht="22" customHeight="1">
      <c r="B34" s="12" t="s">
        <v>777</v>
      </c>
    </row>
    <row r="35" spans="2:2" ht="22" customHeight="1">
      <c r="B35" s="12" t="s">
        <v>801</v>
      </c>
    </row>
    <row r="36" spans="2:2" ht="22" customHeight="1">
      <c r="B36" s="12" t="s">
        <v>802</v>
      </c>
    </row>
    <row r="37" spans="2:2" ht="22" customHeight="1">
      <c r="B37" s="12" t="s">
        <v>778</v>
      </c>
    </row>
    <row r="38" spans="2:2" ht="22" customHeight="1">
      <c r="B38" s="12" t="s">
        <v>783</v>
      </c>
    </row>
    <row r="39" spans="2:2" ht="22" customHeight="1">
      <c r="B39" s="12" t="s">
        <v>779</v>
      </c>
    </row>
    <row r="40" spans="2:2" ht="22" customHeight="1">
      <c r="B40" s="12" t="s">
        <v>780</v>
      </c>
    </row>
    <row r="41" spans="2:2" ht="22" customHeight="1">
      <c r="B41" s="12" t="s">
        <v>803</v>
      </c>
    </row>
    <row r="42" spans="2:2" ht="22" customHeight="1">
      <c r="B42" s="12" t="s">
        <v>781</v>
      </c>
    </row>
    <row r="43" spans="2:2" ht="22" customHeight="1">
      <c r="B43" s="12" t="s">
        <v>804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85"/>
  <sheetViews>
    <sheetView zoomScale="66" zoomScaleNormal="66" workbookViewId="0">
      <pane ySplit="2" topLeftCell="A3" activePane="bottomLeft" state="frozen"/>
      <selection pane="bottomLeft" activeCell="I4" sqref="I4"/>
    </sheetView>
  </sheetViews>
  <sheetFormatPr defaultColWidth="8.83203125" defaultRowHeight="25" customHeight="1"/>
  <cols>
    <col min="1" max="1" width="25.83203125" style="81" customWidth="1"/>
    <col min="2" max="2" width="50.5" style="81" bestFit="1" customWidth="1"/>
    <col min="3" max="3" width="30.83203125" style="105" bestFit="1" customWidth="1"/>
    <col min="4" max="5" width="15.83203125" style="79" customWidth="1"/>
    <col min="6" max="6" width="26" style="79" bestFit="1" customWidth="1"/>
    <col min="7" max="7" width="20.83203125" style="168" customWidth="1"/>
    <col min="8" max="8" width="13.83203125" style="79" customWidth="1"/>
    <col min="9" max="15" width="17.83203125" style="81" customWidth="1"/>
    <col min="16" max="16" width="22.83203125" style="81" customWidth="1"/>
    <col min="17" max="17" width="20.83203125" style="175" customWidth="1"/>
    <col min="18" max="18" width="20.83203125" style="179" customWidth="1"/>
    <col min="19" max="19" width="30.83203125" style="81" customWidth="1"/>
    <col min="20" max="16384" width="8.83203125" style="123"/>
  </cols>
  <sheetData>
    <row r="1" spans="1:19" ht="22" customHeight="1">
      <c r="A1" s="138" t="s">
        <v>847</v>
      </c>
      <c r="B1" s="142"/>
      <c r="C1" s="139"/>
      <c r="D1" s="92"/>
      <c r="E1" s="154"/>
      <c r="F1" s="92"/>
      <c r="G1" s="171"/>
      <c r="H1" s="92"/>
      <c r="I1" s="142"/>
      <c r="J1" s="142"/>
      <c r="K1" s="142"/>
      <c r="L1" s="142"/>
      <c r="M1" s="142"/>
      <c r="N1" s="142"/>
      <c r="O1" s="142"/>
      <c r="P1" s="142"/>
      <c r="Q1" s="142"/>
      <c r="R1" s="172"/>
      <c r="S1" s="142"/>
    </row>
    <row r="2" spans="1:19" ht="24.75" customHeight="1">
      <c r="A2" s="433" t="s">
        <v>815</v>
      </c>
      <c r="B2" s="435"/>
      <c r="C2" s="435"/>
      <c r="D2" s="434"/>
      <c r="E2" s="433" t="s">
        <v>821</v>
      </c>
      <c r="F2" s="434"/>
      <c r="G2" s="433" t="s">
        <v>848</v>
      </c>
      <c r="H2" s="434"/>
      <c r="I2" s="433" t="s">
        <v>849</v>
      </c>
      <c r="J2" s="435"/>
      <c r="K2" s="435"/>
      <c r="L2" s="435"/>
      <c r="M2" s="435"/>
      <c r="N2" s="435"/>
      <c r="O2" s="434"/>
      <c r="P2" s="429" t="s">
        <v>850</v>
      </c>
      <c r="Q2" s="431" t="s">
        <v>906</v>
      </c>
      <c r="R2" s="431" t="s">
        <v>851</v>
      </c>
      <c r="S2" s="429" t="s">
        <v>822</v>
      </c>
    </row>
    <row r="3" spans="1:19" s="149" customFormat="1" ht="44.5" customHeight="1">
      <c r="A3" s="251" t="s">
        <v>742</v>
      </c>
      <c r="B3" s="251" t="s">
        <v>823</v>
      </c>
      <c r="C3" s="251" t="s">
        <v>824</v>
      </c>
      <c r="D3" s="251" t="s">
        <v>825</v>
      </c>
      <c r="E3" s="251" t="s">
        <v>742</v>
      </c>
      <c r="F3" s="251" t="s">
        <v>827</v>
      </c>
      <c r="G3" s="251" t="s">
        <v>844</v>
      </c>
      <c r="H3" s="251" t="s">
        <v>838</v>
      </c>
      <c r="I3" s="251" t="s">
        <v>828</v>
      </c>
      <c r="J3" s="251" t="s">
        <v>829</v>
      </c>
      <c r="K3" s="251" t="s">
        <v>830</v>
      </c>
      <c r="L3" s="251" t="s">
        <v>831</v>
      </c>
      <c r="M3" s="251" t="s">
        <v>832</v>
      </c>
      <c r="N3" s="251" t="s">
        <v>833</v>
      </c>
      <c r="O3" s="251" t="s">
        <v>834</v>
      </c>
      <c r="P3" s="430"/>
      <c r="Q3" s="432"/>
      <c r="R3" s="432"/>
      <c r="S3" s="430"/>
    </row>
    <row r="4" spans="1:19" s="149" customFormat="1" ht="44.5" customHeight="1">
      <c r="A4" s="257" t="str">
        <f>IF('表2.排放源鑑別'!A4&lt;&gt;"",'表2.排放源鑑別'!A4,"")</f>
        <v/>
      </c>
      <c r="B4" s="257" t="str">
        <f>IF('表2.排放源鑑別'!B4&lt;&gt;"",'表2.排放源鑑別'!B4,"")</f>
        <v/>
      </c>
      <c r="C4" s="258" t="str">
        <f>IF('表2.排放源鑑別'!C4&lt;&gt;"",'表2.排放源鑑別'!C4,"")</f>
        <v/>
      </c>
      <c r="D4" s="259" t="str">
        <f>IF('表2.排放源鑑別'!D4&lt;&gt;"",'表2.排放源鑑別'!D4,"")</f>
        <v/>
      </c>
      <c r="E4" s="259" t="str">
        <f>IF('表2.排放源鑑別'!E4&lt;&gt;"",'表2.排放源鑑別'!E4,"")</f>
        <v/>
      </c>
      <c r="F4" s="259" t="str">
        <f>IF('表2.排放源鑑別'!K4&lt;&gt;"",'表2.排放源鑑別'!K4,"")</f>
        <v/>
      </c>
      <c r="G4" s="260">
        <f>IF('表3.活動數據'!N4&lt;&gt;"",ROUND('表3.活動數據'!N4,10),"")</f>
        <v>0</v>
      </c>
      <c r="H4" s="261" t="str">
        <f>IF('表3.活動數據'!O4&lt;&gt;"",'表3.活動數據'!O4,"")</f>
        <v/>
      </c>
      <c r="I4" s="262" t="e">
        <f>$G4*VLOOKUP($C4&amp;$F4,'表5.排放係數'!$C$2:$U$420,5,0)*VLOOKUP($C4&amp;$F4,'表5.排放係數'!$C$2:$U$420,12,0)</f>
        <v>#N/A</v>
      </c>
      <c r="J4" s="262" t="e">
        <f>$G4*VLOOKUP($C4&amp;$F4,'表5.排放係數'!$C$2:$U$420,6,0)*VLOOKUP($C4&amp;$F4,'表5.排放係數'!$C$2:$U$420,13,0)</f>
        <v>#N/A</v>
      </c>
      <c r="K4" s="262" t="e">
        <f>$G4*VLOOKUP($C4&amp;$F4,'表5.排放係數'!$C$2:$U$420,7,0)*VLOOKUP($C4&amp;$F4,'表5.排放係數'!$C$2:$U$420,14,0)</f>
        <v>#N/A</v>
      </c>
      <c r="L4" s="262" t="e">
        <f>$G4*VLOOKUP($C4&amp;$F4,'表5.排放係數'!$C$2:$U$420,8,0)*VLOOKUP($C4&amp;$F4,'表5.排放係數'!$C$2:$U$420,15,0)</f>
        <v>#N/A</v>
      </c>
      <c r="M4" s="262" t="e">
        <f>$G4*VLOOKUP($C4&amp;$F4,'表5.排放係數'!$C$2:$U$420,9,0)*VLOOKUP($C4&amp;$F4,'表5.排放係數'!$C$2:$U$420,16,0)</f>
        <v>#N/A</v>
      </c>
      <c r="N4" s="262" t="e">
        <f>$G4*VLOOKUP($C4&amp;$F4,'表5.排放係數'!$C$2:$U$420,10,0)*VLOOKUP($C4&amp;$F4,'表5.排放係數'!$C$2:$U$420,17,0)</f>
        <v>#N/A</v>
      </c>
      <c r="O4" s="262" t="e">
        <f>$G4*VLOOKUP($C4&amp;$F4,'表5.排放係數'!$C$2:$U$420,11,0)*VLOOKUP($C4&amp;$F4,'表5.排放係數'!$C$2:$U$420,18,0)</f>
        <v>#N/A</v>
      </c>
      <c r="P4" s="263" t="e">
        <f>$G4*VLOOKUP($C4&amp;$F4,'表5.排放係數'!$C$2:$U$420,19,0)</f>
        <v>#N/A</v>
      </c>
      <c r="Q4" s="264" t="e">
        <f>P4/SUM('表6.1溫室氣體排放量(範疇1-2)'!$J$21:$J$23)</f>
        <v>#N/A</v>
      </c>
      <c r="R4" s="265" t="e">
        <f>P4/'表6.2溫室氣體排放量 (範疇1&amp;2, 類別1-15)'!$D$33</f>
        <v>#N/A</v>
      </c>
      <c r="S4" s="266"/>
    </row>
    <row r="5" spans="1:19" s="149" customFormat="1" ht="44.5" customHeight="1">
      <c r="A5" s="257" t="str">
        <f>IF('表2.排放源鑑別'!A5&lt;&gt;"",'表2.排放源鑑別'!A5,"")</f>
        <v/>
      </c>
      <c r="B5" s="257" t="str">
        <f>IF('表2.排放源鑑別'!B5&lt;&gt;"",'表2.排放源鑑別'!B5,"")</f>
        <v/>
      </c>
      <c r="C5" s="258" t="str">
        <f>IF('表2.排放源鑑別'!C5&lt;&gt;"",'表2.排放源鑑別'!C5,"")</f>
        <v/>
      </c>
      <c r="D5" s="259" t="str">
        <f>IF('表2.排放源鑑別'!D5&lt;&gt;"",'表2.排放源鑑別'!D5,"")</f>
        <v/>
      </c>
      <c r="E5" s="259" t="str">
        <f>IF('表2.排放源鑑別'!E5&lt;&gt;"",'表2.排放源鑑別'!E5,"")</f>
        <v/>
      </c>
      <c r="F5" s="259" t="str">
        <f>IF('表2.排放源鑑別'!K5&lt;&gt;"",'表2.排放源鑑別'!K5,"")</f>
        <v/>
      </c>
      <c r="G5" s="260">
        <f>IF('表3.活動數據'!N5&lt;&gt;"",ROUND('表3.活動數據'!N5,10),"")</f>
        <v>0</v>
      </c>
      <c r="H5" s="261" t="str">
        <f>IF('表3.活動數據'!O5&lt;&gt;"",'表3.活動數據'!O5,"")</f>
        <v/>
      </c>
      <c r="I5" s="262" t="e">
        <f>$G5*VLOOKUP($C5&amp;$F5,'表5.排放係數'!$C$2:$U$420,5,0)*VLOOKUP($C5&amp;$F5,'表5.排放係數'!$C$2:$U$420,12,0)</f>
        <v>#N/A</v>
      </c>
      <c r="J5" s="262" t="e">
        <f>$G5*VLOOKUP($C5&amp;$F5,'表5.排放係數'!$C$2:$U$420,6,0)*VLOOKUP($C5&amp;$F5,'表5.排放係數'!$C$2:$U$420,13,0)</f>
        <v>#N/A</v>
      </c>
      <c r="K5" s="262" t="e">
        <f>$G5*VLOOKUP($C5&amp;$F5,'表5.排放係數'!$C$2:$U$420,7,0)*VLOOKUP($C5&amp;$F5,'表5.排放係數'!$C$2:$U$420,14,0)</f>
        <v>#N/A</v>
      </c>
      <c r="L5" s="262" t="e">
        <f>$G5*VLOOKUP($C5&amp;$F5,'表5.排放係數'!$C$2:$U$420,8,0)*VLOOKUP($C5&amp;$F5,'表5.排放係數'!$C$2:$U$420,15,0)</f>
        <v>#N/A</v>
      </c>
      <c r="M5" s="262" t="e">
        <f>$G5*VLOOKUP($C5&amp;$F5,'表5.排放係數'!$C$2:$U$420,9,0)*VLOOKUP($C5&amp;$F5,'表5.排放係數'!$C$2:$U$420,16,0)</f>
        <v>#N/A</v>
      </c>
      <c r="N5" s="262" t="e">
        <f>$G5*VLOOKUP($C5&amp;$F5,'表5.排放係數'!$C$2:$U$420,10,0)*VLOOKUP($C5&amp;$F5,'表5.排放係數'!$C$2:$U$420,17,0)</f>
        <v>#N/A</v>
      </c>
      <c r="O5" s="262" t="e">
        <f>$G5*VLOOKUP($C5&amp;$F5,'表5.排放係數'!$C$2:$U$420,11,0)*VLOOKUP($C5&amp;$F5,'表5.排放係數'!$C$2:$U$420,18,0)</f>
        <v>#N/A</v>
      </c>
      <c r="P5" s="263" t="e">
        <f>$G5*VLOOKUP($C5&amp;$F5,'表5.排放係數'!$C$2:$U$420,19,0)</f>
        <v>#N/A</v>
      </c>
      <c r="Q5" s="264" t="e">
        <f>P5/SUM('表6.1溫室氣體排放量(範疇1-2)'!$J$21:$J$23)</f>
        <v>#N/A</v>
      </c>
      <c r="R5" s="265" t="e">
        <f>P5/'表6.2溫室氣體排放量 (範疇1&amp;2, 類別1-15)'!$D$33</f>
        <v>#N/A</v>
      </c>
      <c r="S5" s="266"/>
    </row>
    <row r="6" spans="1:19" s="149" customFormat="1" ht="44.5" customHeight="1">
      <c r="A6" s="257" t="str">
        <f>IF('表2.排放源鑑別'!A6&lt;&gt;"",'表2.排放源鑑別'!A6,"")</f>
        <v/>
      </c>
      <c r="B6" s="257" t="str">
        <f>IF('表2.排放源鑑別'!B6&lt;&gt;"",'表2.排放源鑑別'!B6,"")</f>
        <v/>
      </c>
      <c r="C6" s="258" t="str">
        <f>IF('表2.排放源鑑別'!C6&lt;&gt;"",'表2.排放源鑑別'!C6,"")</f>
        <v/>
      </c>
      <c r="D6" s="259" t="str">
        <f>IF('表2.排放源鑑別'!D6&lt;&gt;"",'表2.排放源鑑別'!D6,"")</f>
        <v/>
      </c>
      <c r="E6" s="259" t="str">
        <f>IF('表2.排放源鑑別'!E6&lt;&gt;"",'表2.排放源鑑別'!E6,"")</f>
        <v/>
      </c>
      <c r="F6" s="259" t="str">
        <f>IF('表2.排放源鑑別'!K6&lt;&gt;"",'表2.排放源鑑別'!K6,"")</f>
        <v/>
      </c>
      <c r="G6" s="260">
        <f>IF('表3.活動數據'!N6&lt;&gt;"",ROUND('表3.活動數據'!N6,10),"")</f>
        <v>0</v>
      </c>
      <c r="H6" s="261" t="str">
        <f>IF('表3.活動數據'!O6&lt;&gt;"",'表3.活動數據'!O6,"")</f>
        <v/>
      </c>
      <c r="I6" s="262" t="e">
        <f>$G6*VLOOKUP($C6&amp;$F6,'表5.排放係數'!$C$2:$U$420,5,0)*VLOOKUP($C6&amp;$F6,'表5.排放係數'!$C$2:$U$420,12,0)</f>
        <v>#N/A</v>
      </c>
      <c r="J6" s="262" t="e">
        <f>$G6*VLOOKUP($C6&amp;$F6,'表5.排放係數'!$C$2:$U$420,6,0)*VLOOKUP($C6&amp;$F6,'表5.排放係數'!$C$2:$U$420,13,0)</f>
        <v>#N/A</v>
      </c>
      <c r="K6" s="262" t="e">
        <f>$G6*VLOOKUP($C6&amp;$F6,'表5.排放係數'!$C$2:$U$420,7,0)*VLOOKUP($C6&amp;$F6,'表5.排放係數'!$C$2:$U$420,14,0)</f>
        <v>#N/A</v>
      </c>
      <c r="L6" s="262" t="e">
        <f>$G6*VLOOKUP($C6&amp;$F6,'表5.排放係數'!$C$2:$U$420,8,0)*VLOOKUP($C6&amp;$F6,'表5.排放係數'!$C$2:$U$420,15,0)</f>
        <v>#N/A</v>
      </c>
      <c r="M6" s="262" t="e">
        <f>$G6*VLOOKUP($C6&amp;$F6,'表5.排放係數'!$C$2:$U$420,9,0)*VLOOKUP($C6&amp;$F6,'表5.排放係數'!$C$2:$U$420,16,0)</f>
        <v>#N/A</v>
      </c>
      <c r="N6" s="262" t="e">
        <f>$G6*VLOOKUP($C6&amp;$F6,'表5.排放係數'!$C$2:$U$420,10,0)*VLOOKUP($C6&amp;$F6,'表5.排放係數'!$C$2:$U$420,17,0)</f>
        <v>#N/A</v>
      </c>
      <c r="O6" s="262" t="e">
        <f>$G6*VLOOKUP($C6&amp;$F6,'表5.排放係數'!$C$2:$U$420,11,0)*VLOOKUP($C6&amp;$F6,'表5.排放係數'!$C$2:$U$420,18,0)</f>
        <v>#N/A</v>
      </c>
      <c r="P6" s="263" t="e">
        <f>$G6*VLOOKUP($C6&amp;$F6,'表5.排放係數'!$C$2:$U$420,19,0)</f>
        <v>#N/A</v>
      </c>
      <c r="Q6" s="264" t="e">
        <f>P6/SUM('表6.1溫室氣體排放量(範疇1-2)'!$J$21:$J$23)</f>
        <v>#N/A</v>
      </c>
      <c r="R6" s="265" t="e">
        <f>P6/'表6.2溫室氣體排放量 (範疇1&amp;2, 類別1-15)'!$D$33</f>
        <v>#N/A</v>
      </c>
      <c r="S6" s="266"/>
    </row>
    <row r="7" spans="1:19" s="149" customFormat="1" ht="44.5" customHeight="1">
      <c r="A7" s="257" t="str">
        <f>IF('表2.排放源鑑別'!A7&lt;&gt;"",'表2.排放源鑑別'!A7,"")</f>
        <v/>
      </c>
      <c r="B7" s="257" t="str">
        <f>IF('表2.排放源鑑別'!B7&lt;&gt;"",'表2.排放源鑑別'!B7,"")</f>
        <v/>
      </c>
      <c r="C7" s="258" t="str">
        <f>IF('表2.排放源鑑別'!C7&lt;&gt;"",'表2.排放源鑑別'!C7,"")</f>
        <v/>
      </c>
      <c r="D7" s="259" t="str">
        <f>IF('表2.排放源鑑別'!D7&lt;&gt;"",'表2.排放源鑑別'!D7,"")</f>
        <v/>
      </c>
      <c r="E7" s="259" t="str">
        <f>IF('表2.排放源鑑別'!E7&lt;&gt;"",'表2.排放源鑑別'!E7,"")</f>
        <v/>
      </c>
      <c r="F7" s="259" t="str">
        <f>IF('表2.排放源鑑別'!K7&lt;&gt;"",'表2.排放源鑑別'!K7,"")</f>
        <v/>
      </c>
      <c r="G7" s="260">
        <f>IF('表3.活動數據'!N7&lt;&gt;"",ROUND('表3.活動數據'!N7,10),"")</f>
        <v>0</v>
      </c>
      <c r="H7" s="261" t="str">
        <f>IF('表3.活動數據'!O7&lt;&gt;"",'表3.活動數據'!O7,"")</f>
        <v/>
      </c>
      <c r="I7" s="262" t="e">
        <f>$G7*VLOOKUP($C7&amp;$F7,'表5.排放係數'!$C$2:$U$420,5,0)*VLOOKUP($C7&amp;$F7,'表5.排放係數'!$C$2:$U$420,12,0)</f>
        <v>#N/A</v>
      </c>
      <c r="J7" s="262" t="e">
        <f>$G7*VLOOKUP($C7&amp;$F7,'表5.排放係數'!$C$2:$U$420,6,0)*VLOOKUP($C7&amp;$F7,'表5.排放係數'!$C$2:$U$420,13,0)</f>
        <v>#N/A</v>
      </c>
      <c r="K7" s="262" t="e">
        <f>$G7*VLOOKUP($C7&amp;$F7,'表5.排放係數'!$C$2:$U$420,7,0)*VLOOKUP($C7&amp;$F7,'表5.排放係數'!$C$2:$U$420,14,0)</f>
        <v>#N/A</v>
      </c>
      <c r="L7" s="262" t="e">
        <f>$G7*VLOOKUP($C7&amp;$F7,'表5.排放係數'!$C$2:$U$420,8,0)*VLOOKUP($C7&amp;$F7,'表5.排放係數'!$C$2:$U$420,15,0)</f>
        <v>#N/A</v>
      </c>
      <c r="M7" s="262" t="e">
        <f>$G7*VLOOKUP($C7&amp;$F7,'表5.排放係數'!$C$2:$U$420,9,0)*VLOOKUP($C7&amp;$F7,'表5.排放係數'!$C$2:$U$420,16,0)</f>
        <v>#N/A</v>
      </c>
      <c r="N7" s="262" t="e">
        <f>$G7*VLOOKUP($C7&amp;$F7,'表5.排放係數'!$C$2:$U$420,10,0)*VLOOKUP($C7&amp;$F7,'表5.排放係數'!$C$2:$U$420,17,0)</f>
        <v>#N/A</v>
      </c>
      <c r="O7" s="262" t="e">
        <f>$G7*VLOOKUP($C7&amp;$F7,'表5.排放係數'!$C$2:$U$420,11,0)*VLOOKUP($C7&amp;$F7,'表5.排放係數'!$C$2:$U$420,18,0)</f>
        <v>#N/A</v>
      </c>
      <c r="P7" s="263" t="e">
        <f>$G7*VLOOKUP($C7&amp;$F7,'表5.排放係數'!$C$2:$U$420,19,0)</f>
        <v>#N/A</v>
      </c>
      <c r="Q7" s="264" t="e">
        <f>P7/SUM('表6.1溫室氣體排放量(範疇1-2)'!$J$21:$J$23)</f>
        <v>#N/A</v>
      </c>
      <c r="R7" s="265" t="e">
        <f>P7/'表6.2溫室氣體排放量 (範疇1&amp;2, 類別1-15)'!$D$33</f>
        <v>#N/A</v>
      </c>
      <c r="S7" s="266"/>
    </row>
    <row r="8" spans="1:19" s="149" customFormat="1" ht="44.5" customHeight="1">
      <c r="A8" s="257" t="str">
        <f>IF('表2.排放源鑑別'!A8&lt;&gt;"",'表2.排放源鑑別'!A8,"")</f>
        <v/>
      </c>
      <c r="B8" s="257" t="str">
        <f>IF('表2.排放源鑑別'!B8&lt;&gt;"",'表2.排放源鑑別'!B8,"")</f>
        <v/>
      </c>
      <c r="C8" s="258" t="str">
        <f>IF('表2.排放源鑑別'!C8&lt;&gt;"",'表2.排放源鑑別'!C8,"")</f>
        <v/>
      </c>
      <c r="D8" s="259" t="str">
        <f>IF('表2.排放源鑑別'!D8&lt;&gt;"",'表2.排放源鑑別'!D8,"")</f>
        <v/>
      </c>
      <c r="E8" s="259" t="str">
        <f>IF('表2.排放源鑑別'!E8&lt;&gt;"",'表2.排放源鑑別'!E8,"")</f>
        <v/>
      </c>
      <c r="F8" s="259" t="str">
        <f>IF('表2.排放源鑑別'!K8&lt;&gt;"",'表2.排放源鑑別'!K8,"")</f>
        <v/>
      </c>
      <c r="G8" s="260">
        <f>IF('表3.活動數據'!N8&lt;&gt;"",ROUND('表3.活動數據'!N8,10),"")</f>
        <v>0</v>
      </c>
      <c r="H8" s="261" t="str">
        <f>IF('表3.活動數據'!O8&lt;&gt;"",'表3.活動數據'!O8,"")</f>
        <v/>
      </c>
      <c r="I8" s="262" t="e">
        <f>$G8*VLOOKUP($C8&amp;$F8,'表5.排放係數'!$C$2:$U$420,5,0)*VLOOKUP($C8&amp;$F8,'表5.排放係數'!$C$2:$U$420,12,0)</f>
        <v>#N/A</v>
      </c>
      <c r="J8" s="262" t="e">
        <f>$G8*VLOOKUP($C8&amp;$F8,'表5.排放係數'!$C$2:$U$420,6,0)*VLOOKUP($C8&amp;$F8,'表5.排放係數'!$C$2:$U$420,13,0)</f>
        <v>#N/A</v>
      </c>
      <c r="K8" s="262" t="e">
        <f>$G8*VLOOKUP($C8&amp;$F8,'表5.排放係數'!$C$2:$U$420,7,0)*VLOOKUP($C8&amp;$F8,'表5.排放係數'!$C$2:$U$420,14,0)</f>
        <v>#N/A</v>
      </c>
      <c r="L8" s="262" t="e">
        <f>$G8*VLOOKUP($C8&amp;$F8,'表5.排放係數'!$C$2:$U$420,8,0)*VLOOKUP($C8&amp;$F8,'表5.排放係數'!$C$2:$U$420,15,0)</f>
        <v>#N/A</v>
      </c>
      <c r="M8" s="262" t="e">
        <f>$G8*VLOOKUP($C8&amp;$F8,'表5.排放係數'!$C$2:$U$420,9,0)*VLOOKUP($C8&amp;$F8,'表5.排放係數'!$C$2:$U$420,16,0)</f>
        <v>#N/A</v>
      </c>
      <c r="N8" s="262" t="e">
        <f>$G8*VLOOKUP($C8&amp;$F8,'表5.排放係數'!$C$2:$U$420,10,0)*VLOOKUP($C8&amp;$F8,'表5.排放係數'!$C$2:$U$420,17,0)</f>
        <v>#N/A</v>
      </c>
      <c r="O8" s="262" t="e">
        <f>$G8*VLOOKUP($C8&amp;$F8,'表5.排放係數'!$C$2:$U$420,11,0)*VLOOKUP($C8&amp;$F8,'表5.排放係數'!$C$2:$U$420,18,0)</f>
        <v>#N/A</v>
      </c>
      <c r="P8" s="263" t="e">
        <f>$G8*VLOOKUP($C8&amp;$F8,'表5.排放係數'!$C$2:$U$420,19,0)</f>
        <v>#N/A</v>
      </c>
      <c r="Q8" s="264" t="e">
        <f>P8/SUM('表6.1溫室氣體排放量(範疇1-2)'!$J$21:$J$23)</f>
        <v>#N/A</v>
      </c>
      <c r="R8" s="265" t="e">
        <f>P8/'表6.2溫室氣體排放量 (範疇1&amp;2, 類別1-15)'!$D$33</f>
        <v>#N/A</v>
      </c>
      <c r="S8" s="266"/>
    </row>
    <row r="9" spans="1:19" s="149" customFormat="1" ht="44.5" customHeight="1">
      <c r="A9" s="257" t="str">
        <f>IF('表2.排放源鑑別'!A9&lt;&gt;"",'表2.排放源鑑別'!A9,"")</f>
        <v/>
      </c>
      <c r="B9" s="257" t="str">
        <f>IF('表2.排放源鑑別'!B9&lt;&gt;"",'表2.排放源鑑別'!B9,"")</f>
        <v/>
      </c>
      <c r="C9" s="258" t="str">
        <f>IF('表2.排放源鑑別'!C9&lt;&gt;"",'表2.排放源鑑別'!C9,"")</f>
        <v/>
      </c>
      <c r="D9" s="259" t="str">
        <f>IF('表2.排放源鑑別'!D9&lt;&gt;"",'表2.排放源鑑別'!D9,"")</f>
        <v/>
      </c>
      <c r="E9" s="259" t="str">
        <f>IF('表2.排放源鑑別'!E9&lt;&gt;"",'表2.排放源鑑別'!E9,"")</f>
        <v/>
      </c>
      <c r="F9" s="259" t="str">
        <f>IF('表2.排放源鑑別'!K9&lt;&gt;"",'表2.排放源鑑別'!K9,"")</f>
        <v/>
      </c>
      <c r="G9" s="260">
        <f>IF('表3.活動數據'!N9&lt;&gt;"",ROUND('表3.活動數據'!N9,10),"")</f>
        <v>0</v>
      </c>
      <c r="H9" s="261" t="str">
        <f>IF('表3.活動數據'!O9&lt;&gt;"",'表3.活動數據'!O9,"")</f>
        <v/>
      </c>
      <c r="I9" s="262" t="e">
        <f>$G9*VLOOKUP($C9&amp;$F9,'表5.排放係數'!$C$2:$U$420,5,0)*VLOOKUP($C9&amp;$F9,'表5.排放係數'!$C$2:$U$420,12,0)</f>
        <v>#N/A</v>
      </c>
      <c r="J9" s="262" t="e">
        <f>$G9*VLOOKUP($C9&amp;$F9,'表5.排放係數'!$C$2:$U$420,6,0)*VLOOKUP($C9&amp;$F9,'表5.排放係數'!$C$2:$U$420,13,0)</f>
        <v>#N/A</v>
      </c>
      <c r="K9" s="262" t="e">
        <f>$G9*VLOOKUP($C9&amp;$F9,'表5.排放係數'!$C$2:$U$420,7,0)*VLOOKUP($C9&amp;$F9,'表5.排放係數'!$C$2:$U$420,14,0)</f>
        <v>#N/A</v>
      </c>
      <c r="L9" s="262" t="e">
        <f>$G9*VLOOKUP($C9&amp;$F9,'表5.排放係數'!$C$2:$U$420,8,0)*VLOOKUP($C9&amp;$F9,'表5.排放係數'!$C$2:$U$420,15,0)</f>
        <v>#N/A</v>
      </c>
      <c r="M9" s="262" t="e">
        <f>$G9*VLOOKUP($C9&amp;$F9,'表5.排放係數'!$C$2:$U$420,9,0)*VLOOKUP($C9&amp;$F9,'表5.排放係數'!$C$2:$U$420,16,0)</f>
        <v>#N/A</v>
      </c>
      <c r="N9" s="262" t="e">
        <f>$G9*VLOOKUP($C9&amp;$F9,'表5.排放係數'!$C$2:$U$420,10,0)*VLOOKUP($C9&amp;$F9,'表5.排放係數'!$C$2:$U$420,17,0)</f>
        <v>#N/A</v>
      </c>
      <c r="O9" s="262" t="e">
        <f>$G9*VLOOKUP($C9&amp;$F9,'表5.排放係數'!$C$2:$U$420,11,0)*VLOOKUP($C9&amp;$F9,'表5.排放係數'!$C$2:$U$420,18,0)</f>
        <v>#N/A</v>
      </c>
      <c r="P9" s="263" t="e">
        <f>$G9*VLOOKUP($C9&amp;$F9,'表5.排放係數'!$C$2:$U$420,19,0)</f>
        <v>#N/A</v>
      </c>
      <c r="Q9" s="264" t="e">
        <f>P9/SUM('表6.1溫室氣體排放量(範疇1-2)'!$J$21:$J$23)</f>
        <v>#N/A</v>
      </c>
      <c r="R9" s="265" t="e">
        <f>P9/'表6.2溫室氣體排放量 (範疇1&amp;2, 類別1-15)'!$D$33</f>
        <v>#N/A</v>
      </c>
      <c r="S9" s="266"/>
    </row>
    <row r="10" spans="1:19" s="149" customFormat="1" ht="44.5" customHeight="1">
      <c r="A10" s="257" t="str">
        <f>IF('表2.排放源鑑別'!A10&lt;&gt;"",'表2.排放源鑑別'!A10,"")</f>
        <v/>
      </c>
      <c r="B10" s="257" t="str">
        <f>IF('表2.排放源鑑別'!B10&lt;&gt;"",'表2.排放源鑑別'!B10,"")</f>
        <v/>
      </c>
      <c r="C10" s="258" t="str">
        <f>IF('表2.排放源鑑別'!C10&lt;&gt;"",'表2.排放源鑑別'!C10,"")</f>
        <v/>
      </c>
      <c r="D10" s="259" t="str">
        <f>IF('表2.排放源鑑別'!D10&lt;&gt;"",'表2.排放源鑑別'!D10,"")</f>
        <v/>
      </c>
      <c r="E10" s="259" t="str">
        <f>IF('表2.排放源鑑別'!E10&lt;&gt;"",'表2.排放源鑑別'!E10,"")</f>
        <v/>
      </c>
      <c r="F10" s="259" t="str">
        <f>IF('表2.排放源鑑別'!K10&lt;&gt;"",'表2.排放源鑑別'!K10,"")</f>
        <v/>
      </c>
      <c r="G10" s="260">
        <f>IF('表3.活動數據'!N10&lt;&gt;"",ROUND('表3.活動數據'!N10,10),"")</f>
        <v>0</v>
      </c>
      <c r="H10" s="261" t="str">
        <f>IF('表3.活動數據'!O10&lt;&gt;"",'表3.活動數據'!O10,"")</f>
        <v/>
      </c>
      <c r="I10" s="262" t="e">
        <f>$G10*VLOOKUP($C10&amp;$F10,'表5.排放係數'!$C$2:$U$420,5,0)*VLOOKUP($C10&amp;$F10,'表5.排放係數'!$C$2:$U$420,12,0)</f>
        <v>#N/A</v>
      </c>
      <c r="J10" s="262" t="e">
        <f>$G10*VLOOKUP($C10&amp;$F10,'表5.排放係數'!$C$2:$U$420,6,0)*VLOOKUP($C10&amp;$F10,'表5.排放係數'!$C$2:$U$420,13,0)</f>
        <v>#N/A</v>
      </c>
      <c r="K10" s="262" t="e">
        <f>$G10*VLOOKUP($C10&amp;$F10,'表5.排放係數'!$C$2:$U$420,7,0)*VLOOKUP($C10&amp;$F10,'表5.排放係數'!$C$2:$U$420,14,0)</f>
        <v>#N/A</v>
      </c>
      <c r="L10" s="262" t="e">
        <f>$G10*VLOOKUP($C10&amp;$F10,'表5.排放係數'!$C$2:$U$420,8,0)*VLOOKUP($C10&amp;$F10,'表5.排放係數'!$C$2:$U$420,15,0)</f>
        <v>#N/A</v>
      </c>
      <c r="M10" s="262" t="e">
        <f>$G10*VLOOKUP($C10&amp;$F10,'表5.排放係數'!$C$2:$U$420,9,0)*VLOOKUP($C10&amp;$F10,'表5.排放係數'!$C$2:$U$420,16,0)</f>
        <v>#N/A</v>
      </c>
      <c r="N10" s="262" t="e">
        <f>$G10*VLOOKUP($C10&amp;$F10,'表5.排放係數'!$C$2:$U$420,10,0)*VLOOKUP($C10&amp;$F10,'表5.排放係數'!$C$2:$U$420,17,0)</f>
        <v>#N/A</v>
      </c>
      <c r="O10" s="262" t="e">
        <f>$G10*VLOOKUP($C10&amp;$F10,'表5.排放係數'!$C$2:$U$420,11,0)*VLOOKUP($C10&amp;$F10,'表5.排放係數'!$C$2:$U$420,18,0)</f>
        <v>#N/A</v>
      </c>
      <c r="P10" s="263" t="e">
        <f>$G10*VLOOKUP($C10&amp;$F10,'表5.排放係數'!$C$2:$U$420,19,0)</f>
        <v>#N/A</v>
      </c>
      <c r="Q10" s="264" t="e">
        <f>P10/SUM('表6.1溫室氣體排放量(範疇1-2)'!$J$21:$J$23)</f>
        <v>#N/A</v>
      </c>
      <c r="R10" s="265" t="e">
        <f>P10/'表6.2溫室氣體排放量 (範疇1&amp;2, 類別1-15)'!$D$33</f>
        <v>#N/A</v>
      </c>
      <c r="S10" s="266"/>
    </row>
    <row r="11" spans="1:19" s="149" customFormat="1" ht="44.5" customHeight="1">
      <c r="A11" s="257" t="str">
        <f>IF('表2.排放源鑑別'!A11&lt;&gt;"",'表2.排放源鑑別'!A11,"")</f>
        <v/>
      </c>
      <c r="B11" s="257" t="str">
        <f>IF('表2.排放源鑑別'!B11&lt;&gt;"",'表2.排放源鑑別'!B11,"")</f>
        <v/>
      </c>
      <c r="C11" s="258" t="str">
        <f>IF('表2.排放源鑑別'!C11&lt;&gt;"",'表2.排放源鑑別'!C11,"")</f>
        <v/>
      </c>
      <c r="D11" s="259" t="str">
        <f>IF('表2.排放源鑑別'!D11&lt;&gt;"",'表2.排放源鑑別'!D11,"")</f>
        <v/>
      </c>
      <c r="E11" s="259" t="str">
        <f>IF('表2.排放源鑑別'!E11&lt;&gt;"",'表2.排放源鑑別'!E11,"")</f>
        <v/>
      </c>
      <c r="F11" s="259" t="str">
        <f>IF('表2.排放源鑑別'!K11&lt;&gt;"",'表2.排放源鑑別'!K11,"")</f>
        <v/>
      </c>
      <c r="G11" s="260">
        <f>IF('表3.活動數據'!N11&lt;&gt;"",ROUND('表3.活動數據'!N11,10),"")</f>
        <v>0</v>
      </c>
      <c r="H11" s="261" t="str">
        <f>IF('表3.活動數據'!O11&lt;&gt;"",'表3.活動數據'!O11,"")</f>
        <v/>
      </c>
      <c r="I11" s="262" t="e">
        <f>$G11*VLOOKUP($C11&amp;$F11,'表5.排放係數'!$C$2:$U$420,5,0)*VLOOKUP($C11&amp;$F11,'表5.排放係數'!$C$2:$U$420,12,0)</f>
        <v>#N/A</v>
      </c>
      <c r="J11" s="262" t="e">
        <f>$G11*VLOOKUP($C11&amp;$F11,'表5.排放係數'!$C$2:$U$420,6,0)*VLOOKUP($C11&amp;$F11,'表5.排放係數'!$C$2:$U$420,13,0)</f>
        <v>#N/A</v>
      </c>
      <c r="K11" s="262" t="e">
        <f>$G11*VLOOKUP($C11&amp;$F11,'表5.排放係數'!$C$2:$U$420,7,0)*VLOOKUP($C11&amp;$F11,'表5.排放係數'!$C$2:$U$420,14,0)</f>
        <v>#N/A</v>
      </c>
      <c r="L11" s="262" t="e">
        <f>$G11*VLOOKUP($C11&amp;$F11,'表5.排放係數'!$C$2:$U$420,8,0)*VLOOKUP($C11&amp;$F11,'表5.排放係數'!$C$2:$U$420,15,0)</f>
        <v>#N/A</v>
      </c>
      <c r="M11" s="262" t="e">
        <f>$G11*VLOOKUP($C11&amp;$F11,'表5.排放係數'!$C$2:$U$420,9,0)*VLOOKUP($C11&amp;$F11,'表5.排放係數'!$C$2:$U$420,16,0)</f>
        <v>#N/A</v>
      </c>
      <c r="N11" s="262" t="e">
        <f>$G11*VLOOKUP($C11&amp;$F11,'表5.排放係數'!$C$2:$U$420,10,0)*VLOOKUP($C11&amp;$F11,'表5.排放係數'!$C$2:$U$420,17,0)</f>
        <v>#N/A</v>
      </c>
      <c r="O11" s="262" t="e">
        <f>$G11*VLOOKUP($C11&amp;$F11,'表5.排放係數'!$C$2:$U$420,11,0)*VLOOKUP($C11&amp;$F11,'表5.排放係數'!$C$2:$U$420,18,0)</f>
        <v>#N/A</v>
      </c>
      <c r="P11" s="263" t="e">
        <f>$G11*VLOOKUP($C11&amp;$F11,'表5.排放係數'!$C$2:$U$420,19,0)</f>
        <v>#N/A</v>
      </c>
      <c r="Q11" s="264" t="e">
        <f>P11/SUM('表6.1溫室氣體排放量(範疇1-2)'!$J$21:$J$23)</f>
        <v>#N/A</v>
      </c>
      <c r="R11" s="265" t="e">
        <f>P11/'表6.2溫室氣體排放量 (範疇1&amp;2, 類別1-15)'!$D$33</f>
        <v>#N/A</v>
      </c>
      <c r="S11" s="266"/>
    </row>
    <row r="12" spans="1:19" s="149" customFormat="1" ht="46" customHeight="1">
      <c r="A12" s="257" t="str">
        <f>IF('表2.排放源鑑別'!A12&lt;&gt;"",'表2.排放源鑑別'!A12,"")</f>
        <v/>
      </c>
      <c r="B12" s="257" t="str">
        <f>IF('表2.排放源鑑別'!B12&lt;&gt;"",'表2.排放源鑑別'!B12,"")</f>
        <v/>
      </c>
      <c r="C12" s="258" t="str">
        <f>IF('表2.排放源鑑別'!C12&lt;&gt;"",'表2.排放源鑑別'!C12,"")</f>
        <v/>
      </c>
      <c r="D12" s="259" t="str">
        <f>IF('表2.排放源鑑別'!D12&lt;&gt;"",'表2.排放源鑑別'!D12,"")</f>
        <v/>
      </c>
      <c r="E12" s="259" t="str">
        <f>IF('表2.排放源鑑別'!E12&lt;&gt;"",'表2.排放源鑑別'!E12,"")</f>
        <v/>
      </c>
      <c r="F12" s="259" t="str">
        <f>IF('表2.排放源鑑別'!K12&lt;&gt;"",'表2.排放源鑑別'!K12,"")</f>
        <v/>
      </c>
      <c r="G12" s="260">
        <f>IF('表3.活動數據'!N12&lt;&gt;"",ROUND('表3.活動數據'!N12,10),"")</f>
        <v>0</v>
      </c>
      <c r="H12" s="261" t="str">
        <f>IF('表3.活動數據'!O12&lt;&gt;"",'表3.活動數據'!O12,"")</f>
        <v/>
      </c>
      <c r="I12" s="262" t="e">
        <f>$G12*VLOOKUP($C12&amp;$F12,'表5.排放係數'!$C$2:$U$420,5,0)*VLOOKUP($C12&amp;$F12,'表5.排放係數'!$C$2:$U$420,12,0)</f>
        <v>#N/A</v>
      </c>
      <c r="J12" s="262" t="e">
        <f>$G12*VLOOKUP($C12&amp;$F12,'表5.排放係數'!$C$2:$U$420,6,0)*VLOOKUP($C12&amp;$F12,'表5.排放係數'!$C$2:$U$420,13,0)</f>
        <v>#N/A</v>
      </c>
      <c r="K12" s="262" t="e">
        <f>$G12*VLOOKUP($C12&amp;$F12,'表5.排放係數'!$C$2:$U$420,7,0)*VLOOKUP($C12&amp;$F12,'表5.排放係數'!$C$2:$U$420,14,0)</f>
        <v>#N/A</v>
      </c>
      <c r="L12" s="262" t="e">
        <f>$G12*VLOOKUP($C12&amp;$F12,'表5.排放係數'!$C$2:$U$420,8,0)*VLOOKUP($C12&amp;$F12,'表5.排放係數'!$C$2:$U$420,15,0)</f>
        <v>#N/A</v>
      </c>
      <c r="M12" s="262" t="e">
        <f>$G12*VLOOKUP($C12&amp;$F12,'表5.排放係數'!$C$2:$U$420,9,0)*VLOOKUP($C12&amp;$F12,'表5.排放係數'!$C$2:$U$420,16,0)</f>
        <v>#N/A</v>
      </c>
      <c r="N12" s="262" t="e">
        <f>$G12*VLOOKUP($C12&amp;$F12,'表5.排放係數'!$C$2:$U$420,10,0)*VLOOKUP($C12&amp;$F12,'表5.排放係數'!$C$2:$U$420,17,0)</f>
        <v>#N/A</v>
      </c>
      <c r="O12" s="262" t="e">
        <f>$G12*VLOOKUP($C12&amp;$F12,'表5.排放係數'!$C$2:$U$420,11,0)*VLOOKUP($C12&amp;$F12,'表5.排放係數'!$C$2:$U$420,18,0)</f>
        <v>#N/A</v>
      </c>
      <c r="P12" s="263" t="e">
        <f>$G12*VLOOKUP($C12&amp;$F12,'表5.排放係數'!$C$2:$U$420,19,0)</f>
        <v>#N/A</v>
      </c>
      <c r="Q12" s="264" t="e">
        <f>P12/SUM('表6.1溫室氣體排放量(範疇1-2)'!$J$21:$J$23)</f>
        <v>#N/A</v>
      </c>
      <c r="R12" s="265" t="e">
        <f>P12/'表6.2溫室氣體排放量 (範疇1&amp;2, 類別1-15)'!$D$33</f>
        <v>#N/A</v>
      </c>
      <c r="S12" s="266"/>
    </row>
    <row r="13" spans="1:19" s="149" customFormat="1" ht="44.5" customHeight="1">
      <c r="A13" s="257" t="str">
        <f>IF('表2.排放源鑑別'!A13&lt;&gt;"",'表2.排放源鑑別'!A13,"")</f>
        <v/>
      </c>
      <c r="B13" s="257" t="str">
        <f>IF('表2.排放源鑑別'!B13&lt;&gt;"",'表2.排放源鑑別'!B13,"")</f>
        <v/>
      </c>
      <c r="C13" s="258" t="str">
        <f>IF('表2.排放源鑑別'!C13&lt;&gt;"",'表2.排放源鑑別'!C13,"")</f>
        <v/>
      </c>
      <c r="D13" s="259" t="str">
        <f>IF('表2.排放源鑑別'!D13&lt;&gt;"",'表2.排放源鑑別'!D13,"")</f>
        <v/>
      </c>
      <c r="E13" s="259" t="str">
        <f>IF('表2.排放源鑑別'!E13&lt;&gt;"",'表2.排放源鑑別'!E13,"")</f>
        <v/>
      </c>
      <c r="F13" s="259" t="str">
        <f>IF('表2.排放源鑑別'!K13&lt;&gt;"",'表2.排放源鑑別'!K13,"")</f>
        <v/>
      </c>
      <c r="G13" s="260">
        <f>IF('表3.活動數據'!N13&lt;&gt;"",ROUND('表3.活動數據'!N13,10),"")</f>
        <v>0</v>
      </c>
      <c r="H13" s="261" t="str">
        <f>IF('表3.活動數據'!O13&lt;&gt;"",'表3.活動數據'!O13,"")</f>
        <v/>
      </c>
      <c r="I13" s="262" t="e">
        <f>$G13*VLOOKUP($C13&amp;$F13,'表5.排放係數'!$C$2:$U$420,5,0)*VLOOKUP($C13&amp;$F13,'表5.排放係數'!$C$2:$U$420,12,0)</f>
        <v>#N/A</v>
      </c>
      <c r="J13" s="262" t="e">
        <f>$G13*VLOOKUP($C13&amp;$F13,'表5.排放係數'!$C$2:$U$420,6,0)*VLOOKUP($C13&amp;$F13,'表5.排放係數'!$C$2:$U$420,13,0)</f>
        <v>#N/A</v>
      </c>
      <c r="K13" s="262" t="e">
        <f>$G13*VLOOKUP($C13&amp;$F13,'表5.排放係數'!$C$2:$U$420,7,0)*VLOOKUP($C13&amp;$F13,'表5.排放係數'!$C$2:$U$420,14,0)</f>
        <v>#N/A</v>
      </c>
      <c r="L13" s="262" t="e">
        <f>$G13*VLOOKUP($C13&amp;$F13,'表5.排放係數'!$C$2:$U$420,8,0)*VLOOKUP($C13&amp;$F13,'表5.排放係數'!$C$2:$U$420,15,0)</f>
        <v>#N/A</v>
      </c>
      <c r="M13" s="262" t="e">
        <f>$G13*VLOOKUP($C13&amp;$F13,'表5.排放係數'!$C$2:$U$420,9,0)*VLOOKUP($C13&amp;$F13,'表5.排放係數'!$C$2:$U$420,16,0)</f>
        <v>#N/A</v>
      </c>
      <c r="N13" s="262" t="e">
        <f>$G13*VLOOKUP($C13&amp;$F13,'表5.排放係數'!$C$2:$U$420,10,0)*VLOOKUP($C13&amp;$F13,'表5.排放係數'!$C$2:$U$420,17,0)</f>
        <v>#N/A</v>
      </c>
      <c r="O13" s="262" t="e">
        <f>$G13*VLOOKUP($C13&amp;$F13,'表5.排放係數'!$C$2:$U$420,11,0)*VLOOKUP($C13&amp;$F13,'表5.排放係數'!$C$2:$U$420,18,0)</f>
        <v>#N/A</v>
      </c>
      <c r="P13" s="263" t="e">
        <f>$G13*VLOOKUP($C13&amp;$F13,'表5.排放係數'!$C$2:$U$420,19,0)</f>
        <v>#N/A</v>
      </c>
      <c r="Q13" s="264" t="e">
        <f>P13/SUM('表6.1溫室氣體排放量(範疇1-2)'!$J$21:$J$23)</f>
        <v>#N/A</v>
      </c>
      <c r="R13" s="265" t="e">
        <f>P13/'表6.2溫室氣體排放量 (範疇1&amp;2, 類別1-15)'!$D$33</f>
        <v>#N/A</v>
      </c>
      <c r="S13" s="266"/>
    </row>
    <row r="14" spans="1:19" s="149" customFormat="1" ht="44.5" customHeight="1">
      <c r="A14" s="257" t="str">
        <f>IF('表2.排放源鑑別'!A14&lt;&gt;"",'表2.排放源鑑別'!A14,"")</f>
        <v/>
      </c>
      <c r="B14" s="257" t="str">
        <f>IF('表2.排放源鑑別'!B14&lt;&gt;"",'表2.排放源鑑別'!B14,"")</f>
        <v/>
      </c>
      <c r="C14" s="258" t="str">
        <f>IF('表2.排放源鑑別'!C14&lt;&gt;"",'表2.排放源鑑別'!C14,"")</f>
        <v/>
      </c>
      <c r="D14" s="259" t="str">
        <f>IF('表2.排放源鑑別'!D14&lt;&gt;"",'表2.排放源鑑別'!D14,"")</f>
        <v/>
      </c>
      <c r="E14" s="259" t="str">
        <f>IF('表2.排放源鑑別'!E14&lt;&gt;"",'表2.排放源鑑別'!E14,"")</f>
        <v/>
      </c>
      <c r="F14" s="259" t="str">
        <f>IF('表2.排放源鑑別'!K14&lt;&gt;"",'表2.排放源鑑別'!K14,"")</f>
        <v/>
      </c>
      <c r="G14" s="260">
        <f>IF('表3.活動數據'!N14&lt;&gt;"",ROUND('表3.活動數據'!N14,10),"")</f>
        <v>0</v>
      </c>
      <c r="H14" s="261" t="str">
        <f>IF('表3.活動數據'!O14&lt;&gt;"",'表3.活動數據'!O14,"")</f>
        <v/>
      </c>
      <c r="I14" s="262" t="e">
        <f>$G14*VLOOKUP($C14&amp;$F14,'表5.排放係數'!$C$2:$U$420,5,0)*VLOOKUP($C14&amp;$F14,'表5.排放係數'!$C$2:$U$420,12,0)</f>
        <v>#N/A</v>
      </c>
      <c r="J14" s="262" t="e">
        <f>$G14*VLOOKUP($C14&amp;$F14,'表5.排放係數'!$C$2:$U$420,6,0)*VLOOKUP($C14&amp;$F14,'表5.排放係數'!$C$2:$U$420,13,0)</f>
        <v>#N/A</v>
      </c>
      <c r="K14" s="262" t="e">
        <f>$G14*VLOOKUP($C14&amp;$F14,'表5.排放係數'!$C$2:$U$420,7,0)*VLOOKUP($C14&amp;$F14,'表5.排放係數'!$C$2:$U$420,14,0)</f>
        <v>#N/A</v>
      </c>
      <c r="L14" s="262" t="e">
        <f>$G14*VLOOKUP($C14&amp;$F14,'表5.排放係數'!$C$2:$U$420,8,0)*VLOOKUP($C14&amp;$F14,'表5.排放係數'!$C$2:$U$420,15,0)</f>
        <v>#N/A</v>
      </c>
      <c r="M14" s="262" t="e">
        <f>$G14*VLOOKUP($C14&amp;$F14,'表5.排放係數'!$C$2:$U$420,9,0)*VLOOKUP($C14&amp;$F14,'表5.排放係數'!$C$2:$U$420,16,0)</f>
        <v>#N/A</v>
      </c>
      <c r="N14" s="262" t="e">
        <f>$G14*VLOOKUP($C14&amp;$F14,'表5.排放係數'!$C$2:$U$420,10,0)*VLOOKUP($C14&amp;$F14,'表5.排放係數'!$C$2:$U$420,17,0)</f>
        <v>#N/A</v>
      </c>
      <c r="O14" s="262" t="e">
        <f>$G14*VLOOKUP($C14&amp;$F14,'表5.排放係數'!$C$2:$U$420,11,0)*VLOOKUP($C14&amp;$F14,'表5.排放係數'!$C$2:$U$420,18,0)</f>
        <v>#N/A</v>
      </c>
      <c r="P14" s="263" t="e">
        <f>$G14*VLOOKUP($C14&amp;$F14,'表5.排放係數'!$C$2:$U$420,19,0)</f>
        <v>#N/A</v>
      </c>
      <c r="Q14" s="264" t="e">
        <f>P14/SUM('表6.1溫室氣體排放量(範疇1-2)'!$J$21:$J$23)</f>
        <v>#N/A</v>
      </c>
      <c r="R14" s="265" t="e">
        <f>P14/'表6.2溫室氣體排放量 (範疇1&amp;2, 類別1-15)'!$D$33</f>
        <v>#N/A</v>
      </c>
      <c r="S14" s="266"/>
    </row>
    <row r="15" spans="1:19" s="149" customFormat="1" ht="44.5" customHeight="1">
      <c r="A15" s="257" t="str">
        <f>IF('表2.排放源鑑別'!A15&lt;&gt;"",'表2.排放源鑑別'!A15,"")</f>
        <v/>
      </c>
      <c r="B15" s="257" t="str">
        <f>IF('表2.排放源鑑別'!B15&lt;&gt;"",'表2.排放源鑑別'!B15,"")</f>
        <v/>
      </c>
      <c r="C15" s="258" t="str">
        <f>IF('表2.排放源鑑別'!C15&lt;&gt;"",'表2.排放源鑑別'!C15,"")</f>
        <v/>
      </c>
      <c r="D15" s="259" t="str">
        <f>IF('表2.排放源鑑別'!D15&lt;&gt;"",'表2.排放源鑑別'!D15,"")</f>
        <v/>
      </c>
      <c r="E15" s="259" t="str">
        <f>IF('表2.排放源鑑別'!E15&lt;&gt;"",'表2.排放源鑑別'!E15,"")</f>
        <v/>
      </c>
      <c r="F15" s="259" t="str">
        <f>IF('表2.排放源鑑別'!K15&lt;&gt;"",'表2.排放源鑑別'!K15,"")</f>
        <v/>
      </c>
      <c r="G15" s="260">
        <f>IF('表3.活動數據'!N15&lt;&gt;"",ROUND('表3.活動數據'!N15,10),"")</f>
        <v>0</v>
      </c>
      <c r="H15" s="261" t="str">
        <f>IF('表3.活動數據'!O15&lt;&gt;"",'表3.活動數據'!O15,"")</f>
        <v/>
      </c>
      <c r="I15" s="262" t="e">
        <f>$G15*VLOOKUP($C15&amp;$F15,'表5.排放係數'!$C$2:$U$420,5,0)*VLOOKUP($C15&amp;$F15,'表5.排放係數'!$C$2:$U$420,12,0)</f>
        <v>#N/A</v>
      </c>
      <c r="J15" s="262" t="e">
        <f>$G15*VLOOKUP($C15&amp;$F15,'表5.排放係數'!$C$2:$U$420,6,0)*VLOOKUP($C15&amp;$F15,'表5.排放係數'!$C$2:$U$420,13,0)</f>
        <v>#N/A</v>
      </c>
      <c r="K15" s="262" t="e">
        <f>$G15*VLOOKUP($C15&amp;$F15,'表5.排放係數'!$C$2:$U$420,7,0)*VLOOKUP($C15&amp;$F15,'表5.排放係數'!$C$2:$U$420,14,0)</f>
        <v>#N/A</v>
      </c>
      <c r="L15" s="262" t="e">
        <f>$G15*VLOOKUP($C15&amp;$F15,'表5.排放係數'!$C$2:$U$420,8,0)*VLOOKUP($C15&amp;$F15,'表5.排放係數'!$C$2:$U$420,15,0)</f>
        <v>#N/A</v>
      </c>
      <c r="M15" s="262" t="e">
        <f>$G15*VLOOKUP($C15&amp;$F15,'表5.排放係數'!$C$2:$U$420,9,0)*VLOOKUP($C15&amp;$F15,'表5.排放係數'!$C$2:$U$420,16,0)</f>
        <v>#N/A</v>
      </c>
      <c r="N15" s="262" t="e">
        <f>$G15*VLOOKUP($C15&amp;$F15,'表5.排放係數'!$C$2:$U$420,10,0)*VLOOKUP($C15&amp;$F15,'表5.排放係數'!$C$2:$U$420,17,0)</f>
        <v>#N/A</v>
      </c>
      <c r="O15" s="262" t="e">
        <f>$G15*VLOOKUP($C15&amp;$F15,'表5.排放係數'!$C$2:$U$420,11,0)*VLOOKUP($C15&amp;$F15,'表5.排放係數'!$C$2:$U$420,18,0)</f>
        <v>#N/A</v>
      </c>
      <c r="P15" s="263" t="e">
        <f>$G15*VLOOKUP($C15&amp;$F15,'表5.排放係數'!$C$2:$U$420,19,0)</f>
        <v>#N/A</v>
      </c>
      <c r="Q15" s="264" t="e">
        <f>P15/SUM('表6.1溫室氣體排放量(範疇1-2)'!$J$21:$J$23)</f>
        <v>#N/A</v>
      </c>
      <c r="R15" s="265" t="e">
        <f>P15/'表6.2溫室氣體排放量 (範疇1&amp;2, 類別1-15)'!$D$33</f>
        <v>#N/A</v>
      </c>
      <c r="S15" s="266"/>
    </row>
    <row r="16" spans="1:19" s="149" customFormat="1" ht="44.5" customHeight="1">
      <c r="A16" s="257" t="str">
        <f>IF('表2.排放源鑑別'!A16&lt;&gt;"",'表2.排放源鑑別'!A16,"")</f>
        <v/>
      </c>
      <c r="B16" s="257" t="str">
        <f>IF('表2.排放源鑑別'!B16&lt;&gt;"",'表2.排放源鑑別'!B16,"")</f>
        <v/>
      </c>
      <c r="C16" s="258" t="str">
        <f>IF('表2.排放源鑑別'!C16&lt;&gt;"",'表2.排放源鑑別'!C16,"")</f>
        <v/>
      </c>
      <c r="D16" s="259" t="str">
        <f>IF('表2.排放源鑑別'!D16&lt;&gt;"",'表2.排放源鑑別'!D16,"")</f>
        <v/>
      </c>
      <c r="E16" s="259" t="str">
        <f>IF('表2.排放源鑑別'!E16&lt;&gt;"",'表2.排放源鑑別'!E16,"")</f>
        <v/>
      </c>
      <c r="F16" s="259" t="str">
        <f>IF('表2.排放源鑑別'!K16&lt;&gt;"",'表2.排放源鑑別'!K16,"")</f>
        <v/>
      </c>
      <c r="G16" s="260">
        <f>IF('表3.活動數據'!N16&lt;&gt;"",ROUND('表3.活動數據'!N16,10),"")</f>
        <v>0</v>
      </c>
      <c r="H16" s="261" t="str">
        <f>IF('表3.活動數據'!O16&lt;&gt;"",'表3.活動數據'!O16,"")</f>
        <v/>
      </c>
      <c r="I16" s="262" t="e">
        <f>$G16*VLOOKUP($C16&amp;$F16,'表5.排放係數'!$C$2:$U$420,5,0)*VLOOKUP($C16&amp;$F16,'表5.排放係數'!$C$2:$U$420,12,0)</f>
        <v>#N/A</v>
      </c>
      <c r="J16" s="262" t="e">
        <f>$G16*VLOOKUP($C16&amp;$F16,'表5.排放係數'!$C$2:$U$420,6,0)*VLOOKUP($C16&amp;$F16,'表5.排放係數'!$C$2:$U$420,13,0)</f>
        <v>#N/A</v>
      </c>
      <c r="K16" s="262" t="e">
        <f>$G16*VLOOKUP($C16&amp;$F16,'表5.排放係數'!$C$2:$U$420,7,0)*VLOOKUP($C16&amp;$F16,'表5.排放係數'!$C$2:$U$420,14,0)</f>
        <v>#N/A</v>
      </c>
      <c r="L16" s="262" t="e">
        <f>$G16*VLOOKUP($C16&amp;$F16,'表5.排放係數'!$C$2:$U$420,8,0)*VLOOKUP($C16&amp;$F16,'表5.排放係數'!$C$2:$U$420,15,0)</f>
        <v>#N/A</v>
      </c>
      <c r="M16" s="262" t="e">
        <f>$G16*VLOOKUP($C16&amp;$F16,'表5.排放係數'!$C$2:$U$420,9,0)*VLOOKUP($C16&amp;$F16,'表5.排放係數'!$C$2:$U$420,16,0)</f>
        <v>#N/A</v>
      </c>
      <c r="N16" s="262" t="e">
        <f>$G16*VLOOKUP($C16&amp;$F16,'表5.排放係數'!$C$2:$U$420,10,0)*VLOOKUP($C16&amp;$F16,'表5.排放係數'!$C$2:$U$420,17,0)</f>
        <v>#N/A</v>
      </c>
      <c r="O16" s="262" t="e">
        <f>$G16*VLOOKUP($C16&amp;$F16,'表5.排放係數'!$C$2:$U$420,11,0)*VLOOKUP($C16&amp;$F16,'表5.排放係數'!$C$2:$U$420,18,0)</f>
        <v>#N/A</v>
      </c>
      <c r="P16" s="263" t="e">
        <f>$G16*VLOOKUP($C16&amp;$F16,'表5.排放係數'!$C$2:$U$420,19,0)</f>
        <v>#N/A</v>
      </c>
      <c r="Q16" s="264" t="e">
        <f>P16/SUM('表6.1溫室氣體排放量(範疇1-2)'!$J$21:$J$23)</f>
        <v>#N/A</v>
      </c>
      <c r="R16" s="265" t="e">
        <f>P16/'表6.2溫室氣體排放量 (範疇1&amp;2, 類別1-15)'!$D$33</f>
        <v>#N/A</v>
      </c>
      <c r="S16" s="266"/>
    </row>
    <row r="17" spans="1:19" s="149" customFormat="1" ht="44.5" customHeight="1">
      <c r="A17" s="257" t="str">
        <f>IF('表2.排放源鑑別'!A17&lt;&gt;"",'表2.排放源鑑別'!A17,"")</f>
        <v/>
      </c>
      <c r="B17" s="257" t="str">
        <f>IF('表2.排放源鑑別'!B17&lt;&gt;"",'表2.排放源鑑別'!B17,"")</f>
        <v/>
      </c>
      <c r="C17" s="258" t="str">
        <f>IF('表2.排放源鑑別'!C17&lt;&gt;"",'表2.排放源鑑別'!C17,"")</f>
        <v/>
      </c>
      <c r="D17" s="259" t="str">
        <f>IF('表2.排放源鑑別'!D17&lt;&gt;"",'表2.排放源鑑別'!D17,"")</f>
        <v/>
      </c>
      <c r="E17" s="259" t="str">
        <f>IF('表2.排放源鑑別'!E17&lt;&gt;"",'表2.排放源鑑別'!E17,"")</f>
        <v/>
      </c>
      <c r="F17" s="259" t="str">
        <f>IF('表2.排放源鑑別'!K17&lt;&gt;"",'表2.排放源鑑別'!K17,"")</f>
        <v/>
      </c>
      <c r="G17" s="260">
        <f>IF('表3.活動數據'!N17&lt;&gt;"",ROUND('表3.活動數據'!N17,10),"")</f>
        <v>0</v>
      </c>
      <c r="H17" s="261" t="str">
        <f>IF('表3.活動數據'!O17&lt;&gt;"",'表3.活動數據'!O17,"")</f>
        <v/>
      </c>
      <c r="I17" s="262" t="e">
        <f>$G17*VLOOKUP($C17&amp;$F17,'表5.排放係數'!$C$2:$U$420,5,0)*VLOOKUP($C17&amp;$F17,'表5.排放係數'!$C$2:$U$420,12,0)</f>
        <v>#N/A</v>
      </c>
      <c r="J17" s="262" t="e">
        <f>$G17*VLOOKUP($C17&amp;$F17,'表5.排放係數'!$C$2:$U$420,6,0)*VLOOKUP($C17&amp;$F17,'表5.排放係數'!$C$2:$U$420,13,0)</f>
        <v>#N/A</v>
      </c>
      <c r="K17" s="262" t="e">
        <f>$G17*VLOOKUP($C17&amp;$F17,'表5.排放係數'!$C$2:$U$420,7,0)*VLOOKUP($C17&amp;$F17,'表5.排放係數'!$C$2:$U$420,14,0)</f>
        <v>#N/A</v>
      </c>
      <c r="L17" s="262" t="e">
        <f>$G17*VLOOKUP($C17&amp;$F17,'表5.排放係數'!$C$2:$U$420,8,0)*VLOOKUP($C17&amp;$F17,'表5.排放係數'!$C$2:$U$420,15,0)</f>
        <v>#N/A</v>
      </c>
      <c r="M17" s="262" t="e">
        <f>$G17*VLOOKUP($C17&amp;$F17,'表5.排放係數'!$C$2:$U$420,9,0)*VLOOKUP($C17&amp;$F17,'表5.排放係數'!$C$2:$U$420,16,0)</f>
        <v>#N/A</v>
      </c>
      <c r="N17" s="262" t="e">
        <f>$G17*VLOOKUP($C17&amp;$F17,'表5.排放係數'!$C$2:$U$420,10,0)*VLOOKUP($C17&amp;$F17,'表5.排放係數'!$C$2:$U$420,17,0)</f>
        <v>#N/A</v>
      </c>
      <c r="O17" s="262" t="e">
        <f>$G17*VLOOKUP($C17&amp;$F17,'表5.排放係數'!$C$2:$U$420,11,0)*VLOOKUP($C17&amp;$F17,'表5.排放係數'!$C$2:$U$420,18,0)</f>
        <v>#N/A</v>
      </c>
      <c r="P17" s="263" t="e">
        <f>$G17*VLOOKUP($C17&amp;$F17,'表5.排放係數'!$C$2:$U$420,19,0)</f>
        <v>#N/A</v>
      </c>
      <c r="Q17" s="264" t="e">
        <f>P17/SUM('表6.1溫室氣體排放量(範疇1-2)'!$J$21:$J$23)</f>
        <v>#N/A</v>
      </c>
      <c r="R17" s="265" t="e">
        <f>P17/'表6.2溫室氣體排放量 (範疇1&amp;2, 類別1-15)'!$D$33</f>
        <v>#N/A</v>
      </c>
      <c r="S17" s="266"/>
    </row>
    <row r="18" spans="1:19" ht="44.5" customHeight="1">
      <c r="A18" s="257" t="str">
        <f>IF('表2.排放源鑑別'!A18&lt;&gt;"",'表2.排放源鑑別'!A18,"")</f>
        <v/>
      </c>
      <c r="B18" s="257" t="str">
        <f>IF('表2.排放源鑑別'!B18&lt;&gt;"",'表2.排放源鑑別'!B18,"")</f>
        <v/>
      </c>
      <c r="C18" s="258" t="str">
        <f>IF('表2.排放源鑑別'!C18&lt;&gt;"",'表2.排放源鑑別'!C18,"")</f>
        <v/>
      </c>
      <c r="D18" s="259" t="str">
        <f>IF('表2.排放源鑑別'!D18&lt;&gt;"",'表2.排放源鑑別'!D18,"")</f>
        <v/>
      </c>
      <c r="E18" s="259" t="str">
        <f>IF('表2.排放源鑑別'!E18&lt;&gt;"",'表2.排放源鑑別'!E18,"")</f>
        <v/>
      </c>
      <c r="F18" s="259" t="str">
        <f>IF('表2.排放源鑑別'!K18&lt;&gt;"",'表2.排放源鑑別'!K18,"")</f>
        <v/>
      </c>
      <c r="G18" s="260">
        <f>IF('表3.活動數據'!N18&lt;&gt;"",ROUND('表3.活動數據'!N18,10),"")</f>
        <v>0</v>
      </c>
      <c r="H18" s="261" t="str">
        <f>IF('表3.活動數據'!O18&lt;&gt;"",'表3.活動數據'!O18,"")</f>
        <v/>
      </c>
      <c r="I18" s="262" t="e">
        <f>$G18*VLOOKUP($C18&amp;$F18,'表5.排放係數'!$C$2:$U$420,5,0)*VLOOKUP($C18&amp;$F18,'表5.排放係數'!$C$2:$U$420,12,0)</f>
        <v>#N/A</v>
      </c>
      <c r="J18" s="262" t="e">
        <f>$G18*VLOOKUP($C18&amp;$F18,'表5.排放係數'!$C$2:$U$420,6,0)*VLOOKUP($C18&amp;$F18,'表5.排放係數'!$C$2:$U$420,13,0)</f>
        <v>#N/A</v>
      </c>
      <c r="K18" s="262" t="e">
        <f>$G18*VLOOKUP($C18&amp;$F18,'表5.排放係數'!$C$2:$U$420,7,0)*VLOOKUP($C18&amp;$F18,'表5.排放係數'!$C$2:$U$420,14,0)</f>
        <v>#N/A</v>
      </c>
      <c r="L18" s="262" t="e">
        <f>$G18*VLOOKUP($C18&amp;$F18,'表5.排放係數'!$C$2:$U$420,8,0)*VLOOKUP($C18&amp;$F18,'表5.排放係數'!$C$2:$U$420,15,0)</f>
        <v>#N/A</v>
      </c>
      <c r="M18" s="262" t="e">
        <f>$G18*VLOOKUP($C18&amp;$F18,'表5.排放係數'!$C$2:$U$420,9,0)*VLOOKUP($C18&amp;$F18,'表5.排放係數'!$C$2:$U$420,16,0)</f>
        <v>#N/A</v>
      </c>
      <c r="N18" s="262" t="e">
        <f>$G18*VLOOKUP($C18&amp;$F18,'表5.排放係數'!$C$2:$U$420,10,0)*VLOOKUP($C18&amp;$F18,'表5.排放係數'!$C$2:$U$420,17,0)</f>
        <v>#N/A</v>
      </c>
      <c r="O18" s="262" t="e">
        <f>$G18*VLOOKUP($C18&amp;$F18,'表5.排放係數'!$C$2:$U$420,11,0)*VLOOKUP($C18&amp;$F18,'表5.排放係數'!$C$2:$U$420,18,0)</f>
        <v>#N/A</v>
      </c>
      <c r="P18" s="263" t="e">
        <f>$G18*VLOOKUP($C18&amp;$F18,'表5.排放係數'!$C$2:$U$420,19,0)</f>
        <v>#N/A</v>
      </c>
      <c r="Q18" s="264"/>
      <c r="R18" s="265" t="e">
        <f>P18/'表6.2溫室氣體排放量 (範疇1&amp;2, 類別1-15)'!$D$33</f>
        <v>#N/A</v>
      </c>
      <c r="S18" s="266"/>
    </row>
    <row r="19" spans="1:19" ht="44.5" customHeight="1">
      <c r="A19" s="257" t="str">
        <f>IF('表2.排放源鑑別'!A19&lt;&gt;"",'表2.排放源鑑別'!A19,"")</f>
        <v/>
      </c>
      <c r="B19" s="257" t="str">
        <f>IF('表2.排放源鑑別'!B19&lt;&gt;"",'表2.排放源鑑別'!B19,"")</f>
        <v/>
      </c>
      <c r="C19" s="258" t="str">
        <f>IF('表2.排放源鑑別'!C19&lt;&gt;"",'表2.排放源鑑別'!C19,"")</f>
        <v/>
      </c>
      <c r="D19" s="259" t="str">
        <f>IF('表2.排放源鑑別'!D19&lt;&gt;"",'表2.排放源鑑別'!D19,"")</f>
        <v/>
      </c>
      <c r="E19" s="259" t="str">
        <f>IF('表2.排放源鑑別'!E19&lt;&gt;"",'表2.排放源鑑別'!E19,"")</f>
        <v/>
      </c>
      <c r="F19" s="259" t="str">
        <f>IF('表2.排放源鑑別'!K19&lt;&gt;"",'表2.排放源鑑別'!K19,"")</f>
        <v/>
      </c>
      <c r="G19" s="260">
        <f>IF('表3.活動數據'!N19&lt;&gt;"",ROUND('表3.活動數據'!N19,10),"")</f>
        <v>0</v>
      </c>
      <c r="H19" s="261" t="str">
        <f>IF('表3.活動數據'!O19&lt;&gt;"",'表3.活動數據'!O19,"")</f>
        <v/>
      </c>
      <c r="I19" s="262" t="e">
        <f>$G19*VLOOKUP($C19&amp;$F19,'表5.排放係數'!$C$2:$U$420,5,0)*VLOOKUP($C19&amp;$F19,'表5.排放係數'!$C$2:$U$420,12,0)</f>
        <v>#N/A</v>
      </c>
      <c r="J19" s="262" t="e">
        <f>$G19*VLOOKUP($C19&amp;$F19,'表5.排放係數'!$C$2:$U$420,6,0)*VLOOKUP($C19&amp;$F19,'表5.排放係數'!$C$2:$U$420,13,0)</f>
        <v>#N/A</v>
      </c>
      <c r="K19" s="262" t="e">
        <f>$G19*VLOOKUP($C19&amp;$F19,'表5.排放係數'!$C$2:$U$420,7,0)*VLOOKUP($C19&amp;$F19,'表5.排放係數'!$C$2:$U$420,14,0)</f>
        <v>#N/A</v>
      </c>
      <c r="L19" s="262" t="e">
        <f>$G19*VLOOKUP($C19&amp;$F19,'表5.排放係數'!$C$2:$U$420,8,0)*VLOOKUP($C19&amp;$F19,'表5.排放係數'!$C$2:$U$420,15,0)</f>
        <v>#N/A</v>
      </c>
      <c r="M19" s="262" t="e">
        <f>$G19*VLOOKUP($C19&amp;$F19,'表5.排放係數'!$C$2:$U$420,9,0)*VLOOKUP($C19&amp;$F19,'表5.排放係數'!$C$2:$U$420,16,0)</f>
        <v>#N/A</v>
      </c>
      <c r="N19" s="262" t="e">
        <f>$G19*VLOOKUP($C19&amp;$F19,'表5.排放係數'!$C$2:$U$420,10,0)*VLOOKUP($C19&amp;$F19,'表5.排放係數'!$C$2:$U$420,17,0)</f>
        <v>#N/A</v>
      </c>
      <c r="O19" s="262" t="e">
        <f>$G19*VLOOKUP($C19&amp;$F19,'表5.排放係數'!$C$2:$U$420,11,0)*VLOOKUP($C19&amp;$F19,'表5.排放係數'!$C$2:$U$420,18,0)</f>
        <v>#N/A</v>
      </c>
      <c r="P19" s="263" t="e">
        <f>$G19*VLOOKUP($C19&amp;$F19,'表5.排放係數'!$C$2:$U$420,19,0)</f>
        <v>#N/A</v>
      </c>
      <c r="Q19" s="264"/>
      <c r="R19" s="265" t="e">
        <f>P19/'表6.2溫室氣體排放量 (範疇1&amp;2, 類別1-15)'!$D$33</f>
        <v>#N/A</v>
      </c>
      <c r="S19" s="267"/>
    </row>
    <row r="20" spans="1:19" ht="44.5" customHeight="1">
      <c r="A20" s="279" t="str">
        <f>IF('表2.排放源鑑別'!A20&lt;&gt;"",'表2.排放源鑑別'!A20,"")</f>
        <v/>
      </c>
      <c r="B20" s="257" t="str">
        <f>IF('表2.排放源鑑別'!B20&lt;&gt;"",'表2.排放源鑑別'!B20,"")</f>
        <v/>
      </c>
      <c r="C20" s="280" t="str">
        <f>IF('表2.排放源鑑別'!C20&lt;&gt;"",'表2.排放源鑑別'!C20,"")</f>
        <v/>
      </c>
      <c r="D20" s="281" t="str">
        <f>IF('表2.排放源鑑別'!D20&lt;&gt;"",'表2.排放源鑑別'!D20,"")</f>
        <v/>
      </c>
      <c r="E20" s="281" t="str">
        <f>IF('表2.排放源鑑別'!E20&lt;&gt;"",'表2.排放源鑑別'!E20,"")</f>
        <v/>
      </c>
      <c r="F20" s="281" t="str">
        <f>IF('表2.排放源鑑別'!K20&lt;&gt;"",'表2.排放源鑑別'!K20,"")</f>
        <v/>
      </c>
      <c r="G20" s="260">
        <f>IF('表3.活動數據'!N20&lt;&gt;"",ROUND('表3.活動數據'!N20,10),"")</f>
        <v>0</v>
      </c>
      <c r="H20" s="282" t="str">
        <f>IF('表3.活動數據'!O20&lt;&gt;"",'表3.活動數據'!O20,"")</f>
        <v/>
      </c>
      <c r="I20" s="283" t="e">
        <f>$G20*VLOOKUP($C20&amp;$F20,'表5.排放係數'!$C$2:$U$420,5,0)*VLOOKUP($C20&amp;$F20,'表5.排放係數'!$C$2:$U$420,12,0)</f>
        <v>#N/A</v>
      </c>
      <c r="J20" s="283" t="e">
        <f>$G20*VLOOKUP($C20&amp;$F20,'表5.排放係數'!$C$2:$U$420,6,0)*VLOOKUP($C20&amp;$F20,'表5.排放係數'!$C$2:$U$420,13,0)</f>
        <v>#N/A</v>
      </c>
      <c r="K20" s="283" t="e">
        <f>$G20*VLOOKUP($C20&amp;$F20,'表5.排放係數'!$C$2:$U$420,7,0)*VLOOKUP($C20&amp;$F20,'表5.排放係數'!$C$2:$U$420,14,0)</f>
        <v>#N/A</v>
      </c>
      <c r="L20" s="283" t="e">
        <f>$G20*VLOOKUP($C20&amp;$F20,'表5.排放係數'!$C$2:$U$420,8,0)*VLOOKUP($C20&amp;$F20,'表5.排放係數'!$C$2:$U$420,15,0)</f>
        <v>#N/A</v>
      </c>
      <c r="M20" s="283" t="e">
        <f>$G20*VLOOKUP($C20&amp;$F20,'表5.排放係數'!$C$2:$U$420,9,0)*VLOOKUP($C20&amp;$F20,'表5.排放係數'!$C$2:$U$420,16,0)</f>
        <v>#N/A</v>
      </c>
      <c r="N20" s="283" t="e">
        <f>$G20*VLOOKUP($C20&amp;$F20,'表5.排放係數'!$C$2:$U$420,10,0)*VLOOKUP($C20&amp;$F20,'表5.排放係數'!$C$2:$U$420,17,0)</f>
        <v>#N/A</v>
      </c>
      <c r="O20" s="283" t="e">
        <f>$G20*VLOOKUP($C20&amp;$F20,'表5.排放係數'!$C$2:$U$420,11,0)*VLOOKUP($C20&amp;$F20,'表5.排放係數'!$C$2:$U$420,18,0)</f>
        <v>#N/A</v>
      </c>
      <c r="P20" s="263" t="e">
        <f>$G20*VLOOKUP($C20&amp;$F20,'表5.排放係數'!$C$2:$U$420,19,0)</f>
        <v>#N/A</v>
      </c>
      <c r="Q20" s="284"/>
      <c r="R20" s="265" t="e">
        <f>P20/'表6.2溫室氣體排放量 (範疇1&amp;2, 類別1-15)'!$D$33</f>
        <v>#N/A</v>
      </c>
      <c r="S20" s="268"/>
    </row>
    <row r="21" spans="1:19" ht="44.5" customHeight="1">
      <c r="A21" s="257" t="str">
        <f>IF('表2.排放源鑑別'!A21&lt;&gt;"",'表2.排放源鑑別'!A21,"")</f>
        <v/>
      </c>
      <c r="B21" s="257" t="str">
        <f>IF('表2.排放源鑑別'!B21&lt;&gt;"",'表2.排放源鑑別'!B21,"")</f>
        <v/>
      </c>
      <c r="C21" s="258" t="str">
        <f>IF('表2.排放源鑑別'!C21&lt;&gt;"",'表2.排放源鑑別'!C21,"")</f>
        <v/>
      </c>
      <c r="D21" s="259" t="str">
        <f>IF('表2.排放源鑑別'!D21&lt;&gt;"",'表2.排放源鑑別'!D21,"")</f>
        <v/>
      </c>
      <c r="E21" s="259" t="str">
        <f>IF('表2.排放源鑑別'!E21&lt;&gt;"",'表2.排放源鑑別'!E21,"")</f>
        <v/>
      </c>
      <c r="F21" s="259" t="str">
        <f>IF('表2.排放源鑑別'!K21&lt;&gt;"",'表2.排放源鑑別'!K21,"")</f>
        <v/>
      </c>
      <c r="G21" s="260">
        <f>IF('表3.活動數據'!N21&lt;&gt;"",ROUND('表3.活動數據'!N21,10),"")</f>
        <v>0</v>
      </c>
      <c r="H21" s="261" t="str">
        <f>IF('表3.活動數據'!O21&lt;&gt;"",'表3.活動數據'!O21,"")</f>
        <v/>
      </c>
      <c r="I21" s="262" t="e">
        <f>$G21*VLOOKUP($C21&amp;$F21,'表5.排放係數'!$C$2:$U$420,5,0)*VLOOKUP($C21&amp;$F21,'表5.排放係數'!$C$2:$U$420,12,0)</f>
        <v>#N/A</v>
      </c>
      <c r="J21" s="262" t="e">
        <f>$G21*VLOOKUP($C21&amp;$F21,'表5.排放係數'!$C$2:$U$420,6,0)*VLOOKUP($C21&amp;$F21,'表5.排放係數'!$C$2:$U$420,13,0)</f>
        <v>#N/A</v>
      </c>
      <c r="K21" s="262" t="e">
        <f>$G21*VLOOKUP($C21&amp;$F21,'表5.排放係數'!$C$2:$U$420,7,0)*VLOOKUP($C21&amp;$F21,'表5.排放係數'!$C$2:$U$420,14,0)</f>
        <v>#N/A</v>
      </c>
      <c r="L21" s="262" t="e">
        <f>$G21*VLOOKUP($C21&amp;$F21,'表5.排放係數'!$C$2:$U$420,8,0)*VLOOKUP($C21&amp;$F21,'表5.排放係數'!$C$2:$U$420,15,0)</f>
        <v>#N/A</v>
      </c>
      <c r="M21" s="262" t="e">
        <f>$G21*VLOOKUP($C21&amp;$F21,'表5.排放係數'!$C$2:$U$420,9,0)*VLOOKUP($C21&amp;$F21,'表5.排放係數'!$C$2:$U$420,16,0)</f>
        <v>#N/A</v>
      </c>
      <c r="N21" s="262" t="e">
        <f>$G21*VLOOKUP($C21&amp;$F21,'表5.排放係數'!$C$2:$U$420,10,0)*VLOOKUP($C21&amp;$F21,'表5.排放係數'!$C$2:$U$420,17,0)</f>
        <v>#N/A</v>
      </c>
      <c r="O21" s="262" t="e">
        <f>$G21*VLOOKUP($C21&amp;$F21,'表5.排放係數'!$C$2:$U$420,11,0)*VLOOKUP($C21&amp;$F21,'表5.排放係數'!$C$2:$U$420,18,0)</f>
        <v>#N/A</v>
      </c>
      <c r="P21" s="263" t="e">
        <f>$G21*VLOOKUP($C21&amp;$F21,'表5.排放係數'!$C$2:$U$420,19,0)</f>
        <v>#N/A</v>
      </c>
      <c r="Q21" s="264"/>
      <c r="R21" s="265" t="e">
        <f>P21/'表6.2溫室氣體排放量 (範疇1&amp;2, 類別1-15)'!$D$33</f>
        <v>#N/A</v>
      </c>
      <c r="S21" s="267"/>
    </row>
    <row r="22" spans="1:19" ht="44.5" customHeight="1">
      <c r="A22" s="279" t="str">
        <f>IF('表2.排放源鑑別'!A22&lt;&gt;"",'表2.排放源鑑別'!A22,"")</f>
        <v/>
      </c>
      <c r="B22" s="257" t="str">
        <f>IF('表2.排放源鑑別'!B22&lt;&gt;"",'表2.排放源鑑別'!B22,"")</f>
        <v/>
      </c>
      <c r="C22" s="280" t="str">
        <f>IF('表2.排放源鑑別'!C22&lt;&gt;"",'表2.排放源鑑別'!C22,"")</f>
        <v/>
      </c>
      <c r="D22" s="281" t="str">
        <f>IF('表2.排放源鑑別'!D22&lt;&gt;"",'表2.排放源鑑別'!D22,"")</f>
        <v/>
      </c>
      <c r="E22" s="281" t="str">
        <f>IF('表2.排放源鑑別'!E22&lt;&gt;"",'表2.排放源鑑別'!E22,"")</f>
        <v/>
      </c>
      <c r="F22" s="281" t="str">
        <f>IF('表2.排放源鑑別'!K22&lt;&gt;"",'表2.排放源鑑別'!K22,"")</f>
        <v/>
      </c>
      <c r="G22" s="260">
        <f>IF('表3.活動數據'!N22&lt;&gt;"",ROUND('表3.活動數據'!N22,10),"")</f>
        <v>0</v>
      </c>
      <c r="H22" s="282" t="str">
        <f>IF('表3.活動數據'!O22&lt;&gt;"",'表3.活動數據'!O22,"")</f>
        <v/>
      </c>
      <c r="I22" s="283" t="e">
        <f>$G22*VLOOKUP($C22&amp;$F22,'表5.排放係數'!$C$2:$U$420,5,0)*VLOOKUP($C22&amp;$F22,'表5.排放係數'!$C$2:$U$420,12,0)</f>
        <v>#N/A</v>
      </c>
      <c r="J22" s="283" t="e">
        <f>$G22*VLOOKUP($C22&amp;$F22,'表5.排放係數'!$C$2:$U$420,6,0)*VLOOKUP($C22&amp;$F22,'表5.排放係數'!$C$2:$U$420,13,0)</f>
        <v>#N/A</v>
      </c>
      <c r="K22" s="283" t="e">
        <f>$G22*VLOOKUP($C22&amp;$F22,'表5.排放係數'!$C$2:$U$420,7,0)*VLOOKUP($C22&amp;$F22,'表5.排放係數'!$C$2:$U$420,14,0)</f>
        <v>#N/A</v>
      </c>
      <c r="L22" s="283" t="e">
        <f>$G22*VLOOKUP($C22&amp;$F22,'表5.排放係數'!$C$2:$U$420,8,0)*VLOOKUP($C22&amp;$F22,'表5.排放係數'!$C$2:$U$420,15,0)</f>
        <v>#N/A</v>
      </c>
      <c r="M22" s="283" t="e">
        <f>$G22*VLOOKUP($C22&amp;$F22,'表5.排放係數'!$C$2:$U$420,9,0)*VLOOKUP($C22&amp;$F22,'表5.排放係數'!$C$2:$U$420,16,0)</f>
        <v>#N/A</v>
      </c>
      <c r="N22" s="283" t="e">
        <f>$G22*VLOOKUP($C22&amp;$F22,'表5.排放係數'!$C$2:$U$420,10,0)*VLOOKUP($C22&amp;$F22,'表5.排放係數'!$C$2:$U$420,17,0)</f>
        <v>#N/A</v>
      </c>
      <c r="O22" s="283" t="e">
        <f>$G22*VLOOKUP($C22&amp;$F22,'表5.排放係數'!$C$2:$U$420,11,0)*VLOOKUP($C22&amp;$F22,'表5.排放係數'!$C$2:$U$420,18,0)</f>
        <v>#N/A</v>
      </c>
      <c r="P22" s="263" t="e">
        <f>$G22*VLOOKUP($C22&amp;$F22,'表5.排放係數'!$C$2:$U$420,19,0)</f>
        <v>#N/A</v>
      </c>
      <c r="Q22" s="284"/>
      <c r="R22" s="265" t="e">
        <f>P22/'表6.2溫室氣體排放量 (範疇1&amp;2, 類別1-15)'!$D$33</f>
        <v>#N/A</v>
      </c>
      <c r="S22" s="268"/>
    </row>
    <row r="23" spans="1:19" ht="44.5" customHeight="1">
      <c r="A23" s="257" t="str">
        <f>IF('表2.排放源鑑別'!A23&lt;&gt;"",'表2.排放源鑑別'!A23,"")</f>
        <v/>
      </c>
      <c r="B23" s="257" t="str">
        <f>IF('表2.排放源鑑別'!B23&lt;&gt;"",'表2.排放源鑑別'!B23,"")</f>
        <v/>
      </c>
      <c r="C23" s="258" t="str">
        <f>IF('表2.排放源鑑別'!C23&lt;&gt;"",'表2.排放源鑑別'!C23,"")</f>
        <v/>
      </c>
      <c r="D23" s="259" t="str">
        <f>IF('表2.排放源鑑別'!D23&lt;&gt;"",'表2.排放源鑑別'!D23,"")</f>
        <v/>
      </c>
      <c r="E23" s="259" t="str">
        <f>IF('表2.排放源鑑別'!E23&lt;&gt;"",'表2.排放源鑑別'!E23,"")</f>
        <v/>
      </c>
      <c r="F23" s="259" t="str">
        <f>IF('表2.排放源鑑別'!K23&lt;&gt;"",'表2.排放源鑑別'!K23,"")</f>
        <v/>
      </c>
      <c r="G23" s="260">
        <f>IF('表3.活動數據'!N23&lt;&gt;"",ROUND('表3.活動數據'!N23,10),"")</f>
        <v>0</v>
      </c>
      <c r="H23" s="261" t="str">
        <f>IF('表3.活動數據'!O23&lt;&gt;"",'表3.活動數據'!O23,"")</f>
        <v/>
      </c>
      <c r="I23" s="262" t="e">
        <f>$G23*VLOOKUP($C23&amp;$F23,'表5.排放係數'!$C$2:$U$420,5,0)*VLOOKUP($C23&amp;$F23,'表5.排放係數'!$C$2:$U$420,12,0)</f>
        <v>#N/A</v>
      </c>
      <c r="J23" s="262" t="e">
        <f>$G23*VLOOKUP($C23&amp;$F23,'表5.排放係數'!$C$2:$U$420,6,0)*VLOOKUP($C23&amp;$F23,'表5.排放係數'!$C$2:$U$420,13,0)</f>
        <v>#N/A</v>
      </c>
      <c r="K23" s="262" t="e">
        <f>$G23*VLOOKUP($C23&amp;$F23,'表5.排放係數'!$C$2:$U$420,7,0)*VLOOKUP($C23&amp;$F23,'表5.排放係數'!$C$2:$U$420,14,0)</f>
        <v>#N/A</v>
      </c>
      <c r="L23" s="262" t="e">
        <f>$G23*VLOOKUP($C23&amp;$F23,'表5.排放係數'!$C$2:$U$420,8,0)*VLOOKUP($C23&amp;$F23,'表5.排放係數'!$C$2:$U$420,15,0)</f>
        <v>#N/A</v>
      </c>
      <c r="M23" s="262" t="e">
        <f>$G23*VLOOKUP($C23&amp;$F23,'表5.排放係數'!$C$2:$U$420,9,0)*VLOOKUP($C23&amp;$F23,'表5.排放係數'!$C$2:$U$420,16,0)</f>
        <v>#N/A</v>
      </c>
      <c r="N23" s="262" t="e">
        <f>$G23*VLOOKUP($C23&amp;$F23,'表5.排放係數'!$C$2:$U$420,10,0)*VLOOKUP($C23&amp;$F23,'表5.排放係數'!$C$2:$U$420,17,0)</f>
        <v>#N/A</v>
      </c>
      <c r="O23" s="262" t="e">
        <f>$G23*VLOOKUP($C23&amp;$F23,'表5.排放係數'!$C$2:$U$420,11,0)*VLOOKUP($C23&amp;$F23,'表5.排放係數'!$C$2:$U$420,18,0)</f>
        <v>#N/A</v>
      </c>
      <c r="P23" s="263" t="e">
        <f>$G23*VLOOKUP($C23&amp;$F23,'表5.排放係數'!$C$2:$U$420,19,0)</f>
        <v>#N/A</v>
      </c>
      <c r="Q23" s="264"/>
      <c r="R23" s="265" t="e">
        <f>P23/'表6.2溫室氣體排放量 (範疇1&amp;2, 類別1-15)'!$D$33</f>
        <v>#N/A</v>
      </c>
      <c r="S23" s="267"/>
    </row>
    <row r="24" spans="1:19" ht="44.5" customHeight="1">
      <c r="A24" s="279" t="str">
        <f>IF('表2.排放源鑑別'!A24&lt;&gt;"",'表2.排放源鑑別'!A24,"")</f>
        <v/>
      </c>
      <c r="B24" s="257" t="str">
        <f>IF('表2.排放源鑑別'!B24&lt;&gt;"",'表2.排放源鑑別'!B24,"")</f>
        <v/>
      </c>
      <c r="C24" s="280" t="str">
        <f>IF('表2.排放源鑑別'!C24&lt;&gt;"",'表2.排放源鑑別'!C24,"")</f>
        <v/>
      </c>
      <c r="D24" s="281" t="str">
        <f>IF('表2.排放源鑑別'!D24&lt;&gt;"",'表2.排放源鑑別'!D24,"")</f>
        <v/>
      </c>
      <c r="E24" s="281" t="str">
        <f>IF('表2.排放源鑑別'!E24&lt;&gt;"",'表2.排放源鑑別'!E24,"")</f>
        <v/>
      </c>
      <c r="F24" s="281" t="str">
        <f>IF('表2.排放源鑑別'!K24&lt;&gt;"",'表2.排放源鑑別'!K24,"")</f>
        <v/>
      </c>
      <c r="G24" s="260">
        <f>IF('表3.活動數據'!N24&lt;&gt;"",ROUND('表3.活動數據'!N24,10),"")</f>
        <v>0</v>
      </c>
      <c r="H24" s="282" t="str">
        <f>IF('表3.活動數據'!O24&lt;&gt;"",'表3.活動數據'!O24,"")</f>
        <v/>
      </c>
      <c r="I24" s="283" t="e">
        <f>$G24*VLOOKUP($C24&amp;$F24,'表5.排放係數'!$C$2:$U$420,5,0)*VLOOKUP($C24&amp;$F24,'表5.排放係數'!$C$2:$U$420,12,0)</f>
        <v>#N/A</v>
      </c>
      <c r="J24" s="283" t="e">
        <f>$G24*VLOOKUP($C24&amp;$F24,'表5.排放係數'!$C$2:$U$420,6,0)*VLOOKUP($C24&amp;$F24,'表5.排放係數'!$C$2:$U$420,13,0)</f>
        <v>#N/A</v>
      </c>
      <c r="K24" s="283" t="e">
        <f>$G24*VLOOKUP($C24&amp;$F24,'表5.排放係數'!$C$2:$U$420,7,0)*VLOOKUP($C24&amp;$F24,'表5.排放係數'!$C$2:$U$420,14,0)</f>
        <v>#N/A</v>
      </c>
      <c r="L24" s="283" t="e">
        <f>$G24*VLOOKUP($C24&amp;$F24,'表5.排放係數'!$C$2:$U$420,8,0)*VLOOKUP($C24&amp;$F24,'表5.排放係數'!$C$2:$U$420,15,0)</f>
        <v>#N/A</v>
      </c>
      <c r="M24" s="283" t="e">
        <f>$G24*VLOOKUP($C24&amp;$F24,'表5.排放係數'!$C$2:$U$420,9,0)*VLOOKUP($C24&amp;$F24,'表5.排放係數'!$C$2:$U$420,16,0)</f>
        <v>#N/A</v>
      </c>
      <c r="N24" s="283" t="e">
        <f>$G24*VLOOKUP($C24&amp;$F24,'表5.排放係數'!$C$2:$U$420,10,0)*VLOOKUP($C24&amp;$F24,'表5.排放係數'!$C$2:$U$420,17,0)</f>
        <v>#N/A</v>
      </c>
      <c r="O24" s="283" t="e">
        <f>$G24*VLOOKUP($C24&amp;$F24,'表5.排放係數'!$C$2:$U$420,11,0)*VLOOKUP($C24&amp;$F24,'表5.排放係數'!$C$2:$U$420,18,0)</f>
        <v>#N/A</v>
      </c>
      <c r="P24" s="263" t="e">
        <f>$G24*VLOOKUP($C24&amp;$F24,'表5.排放係數'!$C$2:$U$420,19,0)</f>
        <v>#N/A</v>
      </c>
      <c r="Q24" s="284"/>
      <c r="R24" s="265" t="e">
        <f>P24/'表6.2溫室氣體排放量 (範疇1&amp;2, 類別1-15)'!$D$33</f>
        <v>#N/A</v>
      </c>
      <c r="S24" s="268"/>
    </row>
    <row r="25" spans="1:19" ht="44.5" customHeight="1">
      <c r="A25" s="257" t="str">
        <f>IF('表2.排放源鑑別'!A25&lt;&gt;"",'表2.排放源鑑別'!A25,"")</f>
        <v/>
      </c>
      <c r="B25" s="257" t="str">
        <f>IF('表2.排放源鑑別'!B25&lt;&gt;"",'表2.排放源鑑別'!B25,"")</f>
        <v/>
      </c>
      <c r="C25" s="258" t="str">
        <f>IF('表2.排放源鑑別'!C25&lt;&gt;"",'表2.排放源鑑別'!C25,"")</f>
        <v/>
      </c>
      <c r="D25" s="259" t="str">
        <f>IF('表2.排放源鑑別'!D25&lt;&gt;"",'表2.排放源鑑別'!D25,"")</f>
        <v/>
      </c>
      <c r="E25" s="259" t="str">
        <f>IF('表2.排放源鑑別'!E25&lt;&gt;"",'表2.排放源鑑別'!E25,"")</f>
        <v/>
      </c>
      <c r="F25" s="259" t="str">
        <f>IF('表2.排放源鑑別'!K25&lt;&gt;"",'表2.排放源鑑別'!K25,"")</f>
        <v/>
      </c>
      <c r="G25" s="260">
        <f>IF('表3.活動數據'!N25&lt;&gt;"",ROUND('表3.活動數據'!N25,10),"")</f>
        <v>0</v>
      </c>
      <c r="H25" s="261" t="str">
        <f>IF('表3.活動數據'!O25&lt;&gt;"",'表3.活動數據'!O25,"")</f>
        <v/>
      </c>
      <c r="I25" s="262" t="e">
        <f>$G25*VLOOKUP($C25&amp;$F25,'表5.排放係數'!$C$2:$U$420,5,0)*VLOOKUP($C25&amp;$F25,'表5.排放係數'!$C$2:$U$420,12,0)</f>
        <v>#N/A</v>
      </c>
      <c r="J25" s="262" t="e">
        <f>$G25*VLOOKUP($C25&amp;$F25,'表5.排放係數'!$C$2:$U$420,6,0)*VLOOKUP($C25&amp;$F25,'表5.排放係數'!$C$2:$U$420,13,0)</f>
        <v>#N/A</v>
      </c>
      <c r="K25" s="262" t="e">
        <f>$G25*VLOOKUP($C25&amp;$F25,'表5.排放係數'!$C$2:$U$420,7,0)*VLOOKUP($C25&amp;$F25,'表5.排放係數'!$C$2:$U$420,14,0)</f>
        <v>#N/A</v>
      </c>
      <c r="L25" s="262" t="e">
        <f>$G25*VLOOKUP($C25&amp;$F25,'表5.排放係數'!$C$2:$U$420,8,0)*VLOOKUP($C25&amp;$F25,'表5.排放係數'!$C$2:$U$420,15,0)</f>
        <v>#N/A</v>
      </c>
      <c r="M25" s="262" t="e">
        <f>$G25*VLOOKUP($C25&amp;$F25,'表5.排放係數'!$C$2:$U$420,9,0)*VLOOKUP($C25&amp;$F25,'表5.排放係數'!$C$2:$U$420,16,0)</f>
        <v>#N/A</v>
      </c>
      <c r="N25" s="262" t="e">
        <f>$G25*VLOOKUP($C25&amp;$F25,'表5.排放係數'!$C$2:$U$420,10,0)*VLOOKUP($C25&amp;$F25,'表5.排放係數'!$C$2:$U$420,17,0)</f>
        <v>#N/A</v>
      </c>
      <c r="O25" s="262" t="e">
        <f>$G25*VLOOKUP($C25&amp;$F25,'表5.排放係數'!$C$2:$U$420,11,0)*VLOOKUP($C25&amp;$F25,'表5.排放係數'!$C$2:$U$420,18,0)</f>
        <v>#N/A</v>
      </c>
      <c r="P25" s="263" t="e">
        <f>$G25*VLOOKUP($C25&amp;$F25,'表5.排放係數'!$C$2:$U$420,19,0)</f>
        <v>#N/A</v>
      </c>
      <c r="Q25" s="264"/>
      <c r="R25" s="265" t="e">
        <f>P25/'表6.2溫室氣體排放量 (範疇1&amp;2, 類別1-15)'!$D$33</f>
        <v>#N/A</v>
      </c>
      <c r="S25" s="267"/>
    </row>
    <row r="26" spans="1:19" ht="44.5" customHeight="1">
      <c r="A26" s="279" t="str">
        <f>IF('表2.排放源鑑別'!A26&lt;&gt;"",'表2.排放源鑑別'!A26,"")</f>
        <v/>
      </c>
      <c r="B26" s="257" t="str">
        <f>IF('表2.排放源鑑別'!B26&lt;&gt;"",'表2.排放源鑑別'!B26,"")</f>
        <v/>
      </c>
      <c r="C26" s="280" t="str">
        <f>IF('表2.排放源鑑別'!C26&lt;&gt;"",'表2.排放源鑑別'!C26,"")</f>
        <v/>
      </c>
      <c r="D26" s="281" t="str">
        <f>IF('表2.排放源鑑別'!D26&lt;&gt;"",'表2.排放源鑑別'!D26,"")</f>
        <v/>
      </c>
      <c r="E26" s="281" t="str">
        <f>IF('表2.排放源鑑別'!E26&lt;&gt;"",'表2.排放源鑑別'!E26,"")</f>
        <v/>
      </c>
      <c r="F26" s="281" t="str">
        <f>IF('表2.排放源鑑別'!K26&lt;&gt;"",'表2.排放源鑑別'!K26,"")</f>
        <v/>
      </c>
      <c r="G26" s="260">
        <f>IF('表3.活動數據'!N26&lt;&gt;"",ROUND('表3.活動數據'!N26,10),"")</f>
        <v>0</v>
      </c>
      <c r="H26" s="282" t="str">
        <f>IF('表3.活動數據'!O26&lt;&gt;"",'表3.活動數據'!O26,"")</f>
        <v/>
      </c>
      <c r="I26" s="283" t="e">
        <f>$G26*VLOOKUP($C26&amp;$F26,'表5.排放係數'!$C$2:$U$420,5,0)*VLOOKUP($C26&amp;$F26,'表5.排放係數'!$C$2:$U$420,12,0)</f>
        <v>#N/A</v>
      </c>
      <c r="J26" s="283" t="e">
        <f>$G26*VLOOKUP($C26&amp;$F26,'表5.排放係數'!$C$2:$U$420,6,0)*VLOOKUP($C26&amp;$F26,'表5.排放係數'!$C$2:$U$420,13,0)</f>
        <v>#N/A</v>
      </c>
      <c r="K26" s="283" t="e">
        <f>$G26*VLOOKUP($C26&amp;$F26,'表5.排放係數'!$C$2:$U$420,7,0)*VLOOKUP($C26&amp;$F26,'表5.排放係數'!$C$2:$U$420,14,0)</f>
        <v>#N/A</v>
      </c>
      <c r="L26" s="283" t="e">
        <f>$G26*VLOOKUP($C26&amp;$F26,'表5.排放係數'!$C$2:$U$420,8,0)*VLOOKUP($C26&amp;$F26,'表5.排放係數'!$C$2:$U$420,15,0)</f>
        <v>#N/A</v>
      </c>
      <c r="M26" s="283" t="e">
        <f>$G26*VLOOKUP($C26&amp;$F26,'表5.排放係數'!$C$2:$U$420,9,0)*VLOOKUP($C26&amp;$F26,'表5.排放係數'!$C$2:$U$420,16,0)</f>
        <v>#N/A</v>
      </c>
      <c r="N26" s="283" t="e">
        <f>$G26*VLOOKUP($C26&amp;$F26,'表5.排放係數'!$C$2:$U$420,10,0)*VLOOKUP($C26&amp;$F26,'表5.排放係數'!$C$2:$U$420,17,0)</f>
        <v>#N/A</v>
      </c>
      <c r="O26" s="283" t="e">
        <f>$G26*VLOOKUP($C26&amp;$F26,'表5.排放係數'!$C$2:$U$420,11,0)*VLOOKUP($C26&amp;$F26,'表5.排放係數'!$C$2:$U$420,18,0)</f>
        <v>#N/A</v>
      </c>
      <c r="P26" s="263" t="e">
        <f>$G26*VLOOKUP($C26&amp;$F26,'表5.排放係數'!$C$2:$U$420,19,0)</f>
        <v>#N/A</v>
      </c>
      <c r="Q26" s="284"/>
      <c r="R26" s="265" t="e">
        <f>P26/'表6.2溫室氣體排放量 (範疇1&amp;2, 類別1-15)'!$D$33</f>
        <v>#N/A</v>
      </c>
      <c r="S26" s="268"/>
    </row>
    <row r="27" spans="1:19" ht="44.5" customHeight="1">
      <c r="A27" s="257" t="str">
        <f>IF('表2.排放源鑑別'!A27&lt;&gt;"",'表2.排放源鑑別'!A27,"")</f>
        <v/>
      </c>
      <c r="B27" s="257" t="str">
        <f>IF('表2.排放源鑑別'!B27&lt;&gt;"",'表2.排放源鑑別'!B27,"")</f>
        <v/>
      </c>
      <c r="C27" s="258" t="str">
        <f>IF('表2.排放源鑑別'!C27&lt;&gt;"",'表2.排放源鑑別'!C27,"")</f>
        <v/>
      </c>
      <c r="D27" s="259" t="str">
        <f>IF('表2.排放源鑑別'!D27&lt;&gt;"",'表2.排放源鑑別'!D27,"")</f>
        <v/>
      </c>
      <c r="E27" s="259" t="str">
        <f>IF('表2.排放源鑑別'!E27&lt;&gt;"",'表2.排放源鑑別'!E27,"")</f>
        <v/>
      </c>
      <c r="F27" s="259" t="str">
        <f>IF('表2.排放源鑑別'!K27&lt;&gt;"",'表2.排放源鑑別'!K27,"")</f>
        <v/>
      </c>
      <c r="G27" s="260">
        <f>IF('表3.活動數據'!N27&lt;&gt;"",ROUND('表3.活動數據'!N27,10),"")</f>
        <v>0</v>
      </c>
      <c r="H27" s="261" t="str">
        <f>IF('表3.活動數據'!O27&lt;&gt;"",'表3.活動數據'!O27,"")</f>
        <v/>
      </c>
      <c r="I27" s="262" t="e">
        <f>$G27*VLOOKUP($C27&amp;$F27,'表5.排放係數'!$C$2:$U$420,5,0)*VLOOKUP($C27&amp;$F27,'表5.排放係數'!$C$2:$U$420,12,0)</f>
        <v>#N/A</v>
      </c>
      <c r="J27" s="262" t="e">
        <f>$G27*VLOOKUP($C27&amp;$F27,'表5.排放係數'!$C$2:$U$420,6,0)*VLOOKUP($C27&amp;$F27,'表5.排放係數'!$C$2:$U$420,13,0)</f>
        <v>#N/A</v>
      </c>
      <c r="K27" s="262" t="e">
        <f>$G27*VLOOKUP($C27&amp;$F27,'表5.排放係數'!$C$2:$U$420,7,0)*VLOOKUP($C27&amp;$F27,'表5.排放係數'!$C$2:$U$420,14,0)</f>
        <v>#N/A</v>
      </c>
      <c r="L27" s="262" t="e">
        <f>$G27*VLOOKUP($C27&amp;$F27,'表5.排放係數'!$C$2:$U$420,8,0)*VLOOKUP($C27&amp;$F27,'表5.排放係數'!$C$2:$U$420,15,0)</f>
        <v>#N/A</v>
      </c>
      <c r="M27" s="262" t="e">
        <f>$G27*VLOOKUP($C27&amp;$F27,'表5.排放係數'!$C$2:$U$420,9,0)*VLOOKUP($C27&amp;$F27,'表5.排放係數'!$C$2:$U$420,16,0)</f>
        <v>#N/A</v>
      </c>
      <c r="N27" s="262" t="e">
        <f>$G27*VLOOKUP($C27&amp;$F27,'表5.排放係數'!$C$2:$U$420,10,0)*VLOOKUP($C27&amp;$F27,'表5.排放係數'!$C$2:$U$420,17,0)</f>
        <v>#N/A</v>
      </c>
      <c r="O27" s="262" t="e">
        <f>$G27*VLOOKUP($C27&amp;$F27,'表5.排放係數'!$C$2:$U$420,11,0)*VLOOKUP($C27&amp;$F27,'表5.排放係數'!$C$2:$U$420,18,0)</f>
        <v>#N/A</v>
      </c>
      <c r="P27" s="263" t="e">
        <f>$G27*VLOOKUP($C27&amp;$F27,'表5.排放係數'!$C$2:$U$420,19,0)</f>
        <v>#N/A</v>
      </c>
      <c r="Q27" s="264"/>
      <c r="R27" s="265" t="e">
        <f>P27/'表6.2溫室氣體排放量 (範疇1&amp;2, 類別1-15)'!$D$33</f>
        <v>#N/A</v>
      </c>
      <c r="S27" s="267"/>
    </row>
    <row r="28" spans="1:19" ht="44.5" customHeight="1">
      <c r="A28" s="279" t="str">
        <f>IF('表2.排放源鑑別'!A28&lt;&gt;"",'表2.排放源鑑別'!A28,"")</f>
        <v/>
      </c>
      <c r="B28" s="257" t="str">
        <f>IF('表2.排放源鑑別'!B28&lt;&gt;"",'表2.排放源鑑別'!B28,"")</f>
        <v/>
      </c>
      <c r="C28" s="280" t="str">
        <f>IF('表2.排放源鑑別'!C28&lt;&gt;"",'表2.排放源鑑別'!C28,"")</f>
        <v/>
      </c>
      <c r="D28" s="281" t="str">
        <f>IF('表2.排放源鑑別'!D28&lt;&gt;"",'表2.排放源鑑別'!D28,"")</f>
        <v/>
      </c>
      <c r="E28" s="281" t="str">
        <f>IF('表2.排放源鑑別'!E28&lt;&gt;"",'表2.排放源鑑別'!E28,"")</f>
        <v/>
      </c>
      <c r="F28" s="281" t="str">
        <f>IF('表2.排放源鑑別'!K28&lt;&gt;"",'表2.排放源鑑別'!K28,"")</f>
        <v/>
      </c>
      <c r="G28" s="260">
        <f>IF('表3.活動數據'!N28&lt;&gt;"",ROUND('表3.活動數據'!N28,10),"")</f>
        <v>0</v>
      </c>
      <c r="H28" s="282" t="str">
        <f>IF('表3.活動數據'!O28&lt;&gt;"",'表3.活動數據'!O28,"")</f>
        <v/>
      </c>
      <c r="I28" s="283" t="e">
        <f>$G28*VLOOKUP($C28&amp;$F28,'表5.排放係數'!$C$2:$U$420,5,0)*VLOOKUP($C28&amp;$F28,'表5.排放係數'!$C$2:$U$420,12,0)</f>
        <v>#N/A</v>
      </c>
      <c r="J28" s="283" t="e">
        <f>$G28*VLOOKUP($C28&amp;$F28,'表5.排放係數'!$C$2:$U$420,6,0)*VLOOKUP($C28&amp;$F28,'表5.排放係數'!$C$2:$U$420,13,0)</f>
        <v>#N/A</v>
      </c>
      <c r="K28" s="283" t="e">
        <f>$G28*VLOOKUP($C28&amp;$F28,'表5.排放係數'!$C$2:$U$420,7,0)*VLOOKUP($C28&amp;$F28,'表5.排放係數'!$C$2:$U$420,14,0)</f>
        <v>#N/A</v>
      </c>
      <c r="L28" s="283" t="e">
        <f>$G28*VLOOKUP($C28&amp;$F28,'表5.排放係數'!$C$2:$U$420,8,0)*VLOOKUP($C28&amp;$F28,'表5.排放係數'!$C$2:$U$420,15,0)</f>
        <v>#N/A</v>
      </c>
      <c r="M28" s="283" t="e">
        <f>$G28*VLOOKUP($C28&amp;$F28,'表5.排放係數'!$C$2:$U$420,9,0)*VLOOKUP($C28&amp;$F28,'表5.排放係數'!$C$2:$U$420,16,0)</f>
        <v>#N/A</v>
      </c>
      <c r="N28" s="283" t="e">
        <f>$G28*VLOOKUP($C28&amp;$F28,'表5.排放係數'!$C$2:$U$420,10,0)*VLOOKUP($C28&amp;$F28,'表5.排放係數'!$C$2:$U$420,17,0)</f>
        <v>#N/A</v>
      </c>
      <c r="O28" s="283" t="e">
        <f>$G28*VLOOKUP($C28&amp;$F28,'表5.排放係數'!$C$2:$U$420,11,0)*VLOOKUP($C28&amp;$F28,'表5.排放係數'!$C$2:$U$420,18,0)</f>
        <v>#N/A</v>
      </c>
      <c r="P28" s="263" t="e">
        <f>$G28*VLOOKUP($C28&amp;$F28,'表5.排放係數'!$C$2:$U$420,19,0)</f>
        <v>#N/A</v>
      </c>
      <c r="Q28" s="284"/>
      <c r="R28" s="265" t="e">
        <f>P28/'表6.2溫室氣體排放量 (範疇1&amp;2, 類別1-15)'!$D$33</f>
        <v>#N/A</v>
      </c>
      <c r="S28" s="268"/>
    </row>
    <row r="29" spans="1:19" ht="44.5" customHeight="1">
      <c r="A29" s="257" t="str">
        <f>IF('表2.排放源鑑別'!A29&lt;&gt;"",'表2.排放源鑑別'!A29,"")</f>
        <v/>
      </c>
      <c r="B29" s="257" t="str">
        <f>IF('表2.排放源鑑別'!B29&lt;&gt;"",'表2.排放源鑑別'!B29,"")</f>
        <v/>
      </c>
      <c r="C29" s="258" t="str">
        <f>IF('表2.排放源鑑別'!C29&lt;&gt;"",'表2.排放源鑑別'!C29,"")</f>
        <v/>
      </c>
      <c r="D29" s="259" t="str">
        <f>IF('表2.排放源鑑別'!D29&lt;&gt;"",'表2.排放源鑑別'!D29,"")</f>
        <v/>
      </c>
      <c r="E29" s="259" t="str">
        <f>IF('表2.排放源鑑別'!E29&lt;&gt;"",'表2.排放源鑑別'!E29,"")</f>
        <v/>
      </c>
      <c r="F29" s="259" t="str">
        <f>IF('表2.排放源鑑別'!K29&lt;&gt;"",'表2.排放源鑑別'!K29,"")</f>
        <v/>
      </c>
      <c r="G29" s="260">
        <f>IF('表3.活動數據'!N29&lt;&gt;"",ROUND('表3.活動數據'!N29,10),"")</f>
        <v>0</v>
      </c>
      <c r="H29" s="261" t="str">
        <f>IF('表3.活動數據'!O29&lt;&gt;"",'表3.活動數據'!O29,"")</f>
        <v/>
      </c>
      <c r="I29" s="262" t="e">
        <f>$G29*VLOOKUP($C29&amp;$F29,'表5.排放係數'!$C$2:$U$420,5,0)*VLOOKUP($C29&amp;$F29,'表5.排放係數'!$C$2:$U$420,12,0)</f>
        <v>#N/A</v>
      </c>
      <c r="J29" s="262" t="e">
        <f>$G29*VLOOKUP($C29&amp;$F29,'表5.排放係數'!$C$2:$U$420,6,0)*VLOOKUP($C29&amp;$F29,'表5.排放係數'!$C$2:$U$420,13,0)</f>
        <v>#N/A</v>
      </c>
      <c r="K29" s="262" t="e">
        <f>$G29*VLOOKUP($C29&amp;$F29,'表5.排放係數'!$C$2:$U$420,7,0)*VLOOKUP($C29&amp;$F29,'表5.排放係數'!$C$2:$U$420,14,0)</f>
        <v>#N/A</v>
      </c>
      <c r="L29" s="262" t="e">
        <f>$G29*VLOOKUP($C29&amp;$F29,'表5.排放係數'!$C$2:$U$420,8,0)*VLOOKUP($C29&amp;$F29,'表5.排放係數'!$C$2:$U$420,15,0)</f>
        <v>#N/A</v>
      </c>
      <c r="M29" s="262" t="e">
        <f>$G29*VLOOKUP($C29&amp;$F29,'表5.排放係數'!$C$2:$U$420,9,0)*VLOOKUP($C29&amp;$F29,'表5.排放係數'!$C$2:$U$420,16,0)</f>
        <v>#N/A</v>
      </c>
      <c r="N29" s="262" t="e">
        <f>$G29*VLOOKUP($C29&amp;$F29,'表5.排放係數'!$C$2:$U$420,10,0)*VLOOKUP($C29&amp;$F29,'表5.排放係數'!$C$2:$U$420,17,0)</f>
        <v>#N/A</v>
      </c>
      <c r="O29" s="262" t="e">
        <f>$G29*VLOOKUP($C29&amp;$F29,'表5.排放係數'!$C$2:$U$420,11,0)*VLOOKUP($C29&amp;$F29,'表5.排放係數'!$C$2:$U$420,18,0)</f>
        <v>#N/A</v>
      </c>
      <c r="P29" s="263" t="e">
        <f>$G29*VLOOKUP($C29&amp;$F29,'表5.排放係數'!$C$2:$U$420,19,0)</f>
        <v>#N/A</v>
      </c>
      <c r="Q29" s="264"/>
      <c r="R29" s="265" t="e">
        <f>P29/'表6.2溫室氣體排放量 (範疇1&amp;2, 類別1-15)'!$D$33</f>
        <v>#N/A</v>
      </c>
      <c r="S29" s="267"/>
    </row>
    <row r="30" spans="1:19" ht="44.5" customHeight="1">
      <c r="A30" s="279" t="str">
        <f>IF('表2.排放源鑑別'!A30&lt;&gt;"",'表2.排放源鑑別'!A30,"")</f>
        <v/>
      </c>
      <c r="B30" s="257" t="str">
        <f>IF('表2.排放源鑑別'!B30&lt;&gt;"",'表2.排放源鑑別'!B30,"")</f>
        <v/>
      </c>
      <c r="C30" s="280" t="str">
        <f>IF('表2.排放源鑑別'!C30&lt;&gt;"",'表2.排放源鑑別'!C30,"")</f>
        <v/>
      </c>
      <c r="D30" s="281" t="str">
        <f>IF('表2.排放源鑑別'!D30&lt;&gt;"",'表2.排放源鑑別'!D30,"")</f>
        <v/>
      </c>
      <c r="E30" s="281" t="str">
        <f>IF('表2.排放源鑑別'!E30&lt;&gt;"",'表2.排放源鑑別'!E30,"")</f>
        <v/>
      </c>
      <c r="F30" s="281" t="str">
        <f>IF('表2.排放源鑑別'!K30&lt;&gt;"",'表2.排放源鑑別'!K30,"")</f>
        <v/>
      </c>
      <c r="G30" s="260">
        <f>IF('表3.活動數據'!N30&lt;&gt;"",ROUND('表3.活動數據'!N30,10),"")</f>
        <v>0</v>
      </c>
      <c r="H30" s="282" t="str">
        <f>IF('表3.活動數據'!O30&lt;&gt;"",'表3.活動數據'!O30,"")</f>
        <v/>
      </c>
      <c r="I30" s="283" t="e">
        <f>$G30*VLOOKUP($C30&amp;$F30,'表5.排放係數'!$C$2:$U$420,5,0)*VLOOKUP($C30&amp;$F30,'表5.排放係數'!$C$2:$U$420,12,0)</f>
        <v>#N/A</v>
      </c>
      <c r="J30" s="283" t="e">
        <f>$G30*VLOOKUP($C30&amp;$F30,'表5.排放係數'!$C$2:$U$420,6,0)*VLOOKUP($C30&amp;$F30,'表5.排放係數'!$C$2:$U$420,13,0)</f>
        <v>#N/A</v>
      </c>
      <c r="K30" s="283" t="e">
        <f>$G30*VLOOKUP($C30&amp;$F30,'表5.排放係數'!$C$2:$U$420,7,0)*VLOOKUP($C30&amp;$F30,'表5.排放係數'!$C$2:$U$420,14,0)</f>
        <v>#N/A</v>
      </c>
      <c r="L30" s="283" t="e">
        <f>$G30*VLOOKUP($C30&amp;$F30,'表5.排放係數'!$C$2:$U$420,8,0)*VLOOKUP($C30&amp;$F30,'表5.排放係數'!$C$2:$U$420,15,0)</f>
        <v>#N/A</v>
      </c>
      <c r="M30" s="283" t="e">
        <f>$G30*VLOOKUP($C30&amp;$F30,'表5.排放係數'!$C$2:$U$420,9,0)*VLOOKUP($C30&amp;$F30,'表5.排放係數'!$C$2:$U$420,16,0)</f>
        <v>#N/A</v>
      </c>
      <c r="N30" s="283" t="e">
        <f>$G30*VLOOKUP($C30&amp;$F30,'表5.排放係數'!$C$2:$U$420,10,0)*VLOOKUP($C30&amp;$F30,'表5.排放係數'!$C$2:$U$420,17,0)</f>
        <v>#N/A</v>
      </c>
      <c r="O30" s="283" t="e">
        <f>$G30*VLOOKUP($C30&amp;$F30,'表5.排放係數'!$C$2:$U$420,11,0)*VLOOKUP($C30&amp;$F30,'表5.排放係數'!$C$2:$U$420,18,0)</f>
        <v>#N/A</v>
      </c>
      <c r="P30" s="263" t="e">
        <f>$G30*VLOOKUP($C30&amp;$F30,'表5.排放係數'!$C$2:$U$420,19,0)</f>
        <v>#N/A</v>
      </c>
      <c r="Q30" s="284"/>
      <c r="R30" s="265" t="e">
        <f>P30/'表6.2溫室氣體排放量 (範疇1&amp;2, 類別1-15)'!$D$33</f>
        <v>#N/A</v>
      </c>
      <c r="S30" s="268"/>
    </row>
    <row r="31" spans="1:19" ht="44.5" customHeight="1">
      <c r="A31" s="257" t="str">
        <f>IF('表2.排放源鑑別'!A31&lt;&gt;"",'表2.排放源鑑別'!A31,"")</f>
        <v/>
      </c>
      <c r="B31" s="257" t="str">
        <f>IF('表2.排放源鑑別'!B31&lt;&gt;"",'表2.排放源鑑別'!B31,"")</f>
        <v/>
      </c>
      <c r="C31" s="258" t="str">
        <f>IF('表2.排放源鑑別'!C31&lt;&gt;"",'表2.排放源鑑別'!C31,"")</f>
        <v/>
      </c>
      <c r="D31" s="259" t="str">
        <f>IF('表2.排放源鑑別'!D31&lt;&gt;"",'表2.排放源鑑別'!D31,"")</f>
        <v/>
      </c>
      <c r="E31" s="259" t="str">
        <f>IF('表2.排放源鑑別'!E31&lt;&gt;"",'表2.排放源鑑別'!E31,"")</f>
        <v/>
      </c>
      <c r="F31" s="259" t="str">
        <f>IF('表2.排放源鑑別'!K31&lt;&gt;"",'表2.排放源鑑別'!K31,"")</f>
        <v/>
      </c>
      <c r="G31" s="260">
        <f>IF('表3.活動數據'!N31&lt;&gt;"",ROUND('表3.活動數據'!N31,10),"")</f>
        <v>0</v>
      </c>
      <c r="H31" s="261" t="str">
        <f>IF('表3.活動數據'!O31&lt;&gt;"",'表3.活動數據'!O31,"")</f>
        <v/>
      </c>
      <c r="I31" s="262" t="e">
        <f>$G31*VLOOKUP($C31&amp;$F31,'表5.排放係數'!$C$2:$U$420,5,0)*VLOOKUP($C31&amp;$F31,'表5.排放係數'!$C$2:$U$420,12,0)</f>
        <v>#N/A</v>
      </c>
      <c r="J31" s="262" t="e">
        <f>$G31*VLOOKUP($C31&amp;$F31,'表5.排放係數'!$C$2:$U$420,6,0)*VLOOKUP($C31&amp;$F31,'表5.排放係數'!$C$2:$U$420,13,0)</f>
        <v>#N/A</v>
      </c>
      <c r="K31" s="262" t="e">
        <f>$G31*VLOOKUP($C31&amp;$F31,'表5.排放係數'!$C$2:$U$420,7,0)*VLOOKUP($C31&amp;$F31,'表5.排放係數'!$C$2:$U$420,14,0)</f>
        <v>#N/A</v>
      </c>
      <c r="L31" s="262" t="e">
        <f>$G31*VLOOKUP($C31&amp;$F31,'表5.排放係數'!$C$2:$U$420,8,0)*VLOOKUP($C31&amp;$F31,'表5.排放係數'!$C$2:$U$420,15,0)</f>
        <v>#N/A</v>
      </c>
      <c r="M31" s="262" t="e">
        <f>$G31*VLOOKUP($C31&amp;$F31,'表5.排放係數'!$C$2:$U$420,9,0)*VLOOKUP($C31&amp;$F31,'表5.排放係數'!$C$2:$U$420,16,0)</f>
        <v>#N/A</v>
      </c>
      <c r="N31" s="262" t="e">
        <f>$G31*VLOOKUP($C31&amp;$F31,'表5.排放係數'!$C$2:$U$420,10,0)*VLOOKUP($C31&amp;$F31,'表5.排放係數'!$C$2:$U$420,17,0)</f>
        <v>#N/A</v>
      </c>
      <c r="O31" s="262" t="e">
        <f>$G31*VLOOKUP($C31&amp;$F31,'表5.排放係數'!$C$2:$U$420,11,0)*VLOOKUP($C31&amp;$F31,'表5.排放係數'!$C$2:$U$420,18,0)</f>
        <v>#N/A</v>
      </c>
      <c r="P31" s="263" t="e">
        <f>$G31*VLOOKUP($C31&amp;$F31,'表5.排放係數'!$C$2:$U$420,19,0)</f>
        <v>#N/A</v>
      </c>
      <c r="Q31" s="264"/>
      <c r="R31" s="265" t="e">
        <f>P31/'表6.2溫室氣體排放量 (範疇1&amp;2, 類別1-15)'!$D$33</f>
        <v>#N/A</v>
      </c>
      <c r="S31" s="267"/>
    </row>
    <row r="32" spans="1:19" ht="44.5" customHeight="1">
      <c r="A32" s="279" t="str">
        <f>IF('表2.排放源鑑別'!A32&lt;&gt;"",'表2.排放源鑑別'!A32,"")</f>
        <v/>
      </c>
      <c r="B32" s="257" t="str">
        <f>IF('表2.排放源鑑別'!B32&lt;&gt;"",'表2.排放源鑑別'!B32,"")</f>
        <v/>
      </c>
      <c r="C32" s="280" t="str">
        <f>IF('表2.排放源鑑別'!C32&lt;&gt;"",'表2.排放源鑑別'!C32,"")</f>
        <v/>
      </c>
      <c r="D32" s="281" t="str">
        <f>IF('表2.排放源鑑別'!D32&lt;&gt;"",'表2.排放源鑑別'!D32,"")</f>
        <v/>
      </c>
      <c r="E32" s="281" t="str">
        <f>IF('表2.排放源鑑別'!E32&lt;&gt;"",'表2.排放源鑑別'!E32,"")</f>
        <v/>
      </c>
      <c r="F32" s="281" t="str">
        <f>IF('表2.排放源鑑別'!K32&lt;&gt;"",'表2.排放源鑑別'!K32,"")</f>
        <v/>
      </c>
      <c r="G32" s="260">
        <f>IF('表3.活動數據'!N32&lt;&gt;"",ROUND('表3.活動數據'!N32,10),"")</f>
        <v>0</v>
      </c>
      <c r="H32" s="282" t="str">
        <f>IF('表3.活動數據'!O32&lt;&gt;"",'表3.活動數據'!O32,"")</f>
        <v/>
      </c>
      <c r="I32" s="283" t="e">
        <f>$G32*VLOOKUP($C32&amp;$F32,'表5.排放係數'!$C$2:$U$420,5,0)*VLOOKUP($C32&amp;$F32,'表5.排放係數'!$C$2:$U$420,12,0)</f>
        <v>#N/A</v>
      </c>
      <c r="J32" s="283" t="e">
        <f>$G32*VLOOKUP($C32&amp;$F32,'表5.排放係數'!$C$2:$U$420,6,0)*VLOOKUP($C32&amp;$F32,'表5.排放係數'!$C$2:$U$420,13,0)</f>
        <v>#N/A</v>
      </c>
      <c r="K32" s="283" t="e">
        <f>$G32*VLOOKUP($C32&amp;$F32,'表5.排放係數'!$C$2:$U$420,7,0)*VLOOKUP($C32&amp;$F32,'表5.排放係數'!$C$2:$U$420,14,0)</f>
        <v>#N/A</v>
      </c>
      <c r="L32" s="283" t="e">
        <f>$G32*VLOOKUP($C32&amp;$F32,'表5.排放係數'!$C$2:$U$420,8,0)*VLOOKUP($C32&amp;$F32,'表5.排放係數'!$C$2:$U$420,15,0)</f>
        <v>#N/A</v>
      </c>
      <c r="M32" s="283" t="e">
        <f>$G32*VLOOKUP($C32&amp;$F32,'表5.排放係數'!$C$2:$U$420,9,0)*VLOOKUP($C32&amp;$F32,'表5.排放係數'!$C$2:$U$420,16,0)</f>
        <v>#N/A</v>
      </c>
      <c r="N32" s="283" t="e">
        <f>$G32*VLOOKUP($C32&amp;$F32,'表5.排放係數'!$C$2:$U$420,10,0)*VLOOKUP($C32&amp;$F32,'表5.排放係數'!$C$2:$U$420,17,0)</f>
        <v>#N/A</v>
      </c>
      <c r="O32" s="283" t="e">
        <f>$G32*VLOOKUP($C32&amp;$F32,'表5.排放係數'!$C$2:$U$420,11,0)*VLOOKUP($C32&amp;$F32,'表5.排放係數'!$C$2:$U$420,18,0)</f>
        <v>#N/A</v>
      </c>
      <c r="P32" s="263" t="e">
        <f>$G32*VLOOKUP($C32&amp;$F32,'表5.排放係數'!$C$2:$U$420,19,0)</f>
        <v>#N/A</v>
      </c>
      <c r="Q32" s="284"/>
      <c r="R32" s="265" t="e">
        <f>P32/'表6.2溫室氣體排放量 (範疇1&amp;2, 類別1-15)'!$D$33</f>
        <v>#N/A</v>
      </c>
      <c r="S32" s="268"/>
    </row>
    <row r="33" spans="1:19" ht="44.5" customHeight="1">
      <c r="A33" s="257" t="str">
        <f>IF('表2.排放源鑑別'!A33&lt;&gt;"",'表2.排放源鑑別'!A33,"")</f>
        <v/>
      </c>
      <c r="B33" s="257" t="str">
        <f>IF('表2.排放源鑑別'!B33&lt;&gt;"",'表2.排放源鑑別'!B33,"")</f>
        <v/>
      </c>
      <c r="C33" s="258" t="str">
        <f>IF('表2.排放源鑑別'!C33&lt;&gt;"",'表2.排放源鑑別'!C33,"")</f>
        <v/>
      </c>
      <c r="D33" s="259" t="str">
        <f>IF('表2.排放源鑑別'!D33&lt;&gt;"",'表2.排放源鑑別'!D33,"")</f>
        <v/>
      </c>
      <c r="E33" s="259" t="str">
        <f>IF('表2.排放源鑑別'!E33&lt;&gt;"",'表2.排放源鑑別'!E33,"")</f>
        <v/>
      </c>
      <c r="F33" s="259" t="str">
        <f>IF('表2.排放源鑑別'!K33&lt;&gt;"",'表2.排放源鑑別'!K33,"")</f>
        <v/>
      </c>
      <c r="G33" s="260">
        <f>IF('表3.活動數據'!N33&lt;&gt;"",ROUND('表3.活動數據'!N33,10),"")</f>
        <v>0</v>
      </c>
      <c r="H33" s="261" t="str">
        <f>IF('表3.活動數據'!O33&lt;&gt;"",'表3.活動數據'!O33,"")</f>
        <v/>
      </c>
      <c r="I33" s="262" t="e">
        <f>$G33*VLOOKUP($C33&amp;$F33,'表5.排放係數'!$C$2:$U$420,5,0)*VLOOKUP($C33&amp;$F33,'表5.排放係數'!$C$2:$U$420,12,0)</f>
        <v>#N/A</v>
      </c>
      <c r="J33" s="262" t="e">
        <f>$G33*VLOOKUP($C33&amp;$F33,'表5.排放係數'!$C$2:$U$420,6,0)*VLOOKUP($C33&amp;$F33,'表5.排放係數'!$C$2:$U$420,13,0)</f>
        <v>#N/A</v>
      </c>
      <c r="K33" s="262" t="e">
        <f>$G33*VLOOKUP($C33&amp;$F33,'表5.排放係數'!$C$2:$U$420,7,0)*VLOOKUP($C33&amp;$F33,'表5.排放係數'!$C$2:$U$420,14,0)</f>
        <v>#N/A</v>
      </c>
      <c r="L33" s="262" t="e">
        <f>$G33*VLOOKUP($C33&amp;$F33,'表5.排放係數'!$C$2:$U$420,8,0)*VLOOKUP($C33&amp;$F33,'表5.排放係數'!$C$2:$U$420,15,0)</f>
        <v>#N/A</v>
      </c>
      <c r="M33" s="262" t="e">
        <f>$G33*VLOOKUP($C33&amp;$F33,'表5.排放係數'!$C$2:$U$420,9,0)*VLOOKUP($C33&amp;$F33,'表5.排放係數'!$C$2:$U$420,16,0)</f>
        <v>#N/A</v>
      </c>
      <c r="N33" s="262" t="e">
        <f>$G33*VLOOKUP($C33&amp;$F33,'表5.排放係數'!$C$2:$U$420,10,0)*VLOOKUP($C33&amp;$F33,'表5.排放係數'!$C$2:$U$420,17,0)</f>
        <v>#N/A</v>
      </c>
      <c r="O33" s="262" t="e">
        <f>$G33*VLOOKUP($C33&amp;$F33,'表5.排放係數'!$C$2:$U$420,11,0)*VLOOKUP($C33&amp;$F33,'表5.排放係數'!$C$2:$U$420,18,0)</f>
        <v>#N/A</v>
      </c>
      <c r="P33" s="263" t="e">
        <f>$G33*VLOOKUP($C33&amp;$F33,'表5.排放係數'!$C$2:$U$420,19,0)</f>
        <v>#N/A</v>
      </c>
      <c r="Q33" s="264"/>
      <c r="R33" s="265" t="e">
        <f>P33/'表6.2溫室氣體排放量 (範疇1&amp;2, 類別1-15)'!$D$33</f>
        <v>#N/A</v>
      </c>
      <c r="S33" s="267"/>
    </row>
    <row r="34" spans="1:19" ht="44.5" customHeight="1">
      <c r="A34" s="279" t="str">
        <f>IF('表2.排放源鑑別'!A34&lt;&gt;"",'表2.排放源鑑別'!A34,"")</f>
        <v/>
      </c>
      <c r="B34" s="257" t="str">
        <f>IF('表2.排放源鑑別'!B34&lt;&gt;"",'表2.排放源鑑別'!B34,"")</f>
        <v/>
      </c>
      <c r="C34" s="280" t="str">
        <f>IF('表2.排放源鑑別'!C34&lt;&gt;"",'表2.排放源鑑別'!C34,"")</f>
        <v/>
      </c>
      <c r="D34" s="281" t="str">
        <f>IF('表2.排放源鑑別'!D34&lt;&gt;"",'表2.排放源鑑別'!D34,"")</f>
        <v/>
      </c>
      <c r="E34" s="281" t="str">
        <f>IF('表2.排放源鑑別'!E34&lt;&gt;"",'表2.排放源鑑別'!E34,"")</f>
        <v/>
      </c>
      <c r="F34" s="281" t="str">
        <f>IF('表2.排放源鑑別'!K34&lt;&gt;"",'表2.排放源鑑別'!K34,"")</f>
        <v/>
      </c>
      <c r="G34" s="260">
        <f>IF('表3.活動數據'!N34&lt;&gt;"",ROUND('表3.活動數據'!N34,10),"")</f>
        <v>0</v>
      </c>
      <c r="H34" s="282" t="str">
        <f>IF('表3.活動數據'!O34&lt;&gt;"",'表3.活動數據'!O34,"")</f>
        <v/>
      </c>
      <c r="I34" s="283" t="e">
        <f>$G34*VLOOKUP($C34&amp;$F34,'表5.排放係數'!$C$2:$U$420,5,0)*VLOOKUP($C34&amp;$F34,'表5.排放係數'!$C$2:$U$420,12,0)</f>
        <v>#N/A</v>
      </c>
      <c r="J34" s="283" t="e">
        <f>$G34*VLOOKUP($C34&amp;$F34,'表5.排放係數'!$C$2:$U$420,6,0)*VLOOKUP($C34&amp;$F34,'表5.排放係數'!$C$2:$U$420,13,0)</f>
        <v>#N/A</v>
      </c>
      <c r="K34" s="283" t="e">
        <f>$G34*VLOOKUP($C34&amp;$F34,'表5.排放係數'!$C$2:$U$420,7,0)*VLOOKUP($C34&amp;$F34,'表5.排放係數'!$C$2:$U$420,14,0)</f>
        <v>#N/A</v>
      </c>
      <c r="L34" s="283" t="e">
        <f>$G34*VLOOKUP($C34&amp;$F34,'表5.排放係數'!$C$2:$U$420,8,0)*VLOOKUP($C34&amp;$F34,'表5.排放係數'!$C$2:$U$420,15,0)</f>
        <v>#N/A</v>
      </c>
      <c r="M34" s="283" t="e">
        <f>$G34*VLOOKUP($C34&amp;$F34,'表5.排放係數'!$C$2:$U$420,9,0)*VLOOKUP($C34&amp;$F34,'表5.排放係數'!$C$2:$U$420,16,0)</f>
        <v>#N/A</v>
      </c>
      <c r="N34" s="283" t="e">
        <f>$G34*VLOOKUP($C34&amp;$F34,'表5.排放係數'!$C$2:$U$420,10,0)*VLOOKUP($C34&amp;$F34,'表5.排放係數'!$C$2:$U$420,17,0)</f>
        <v>#N/A</v>
      </c>
      <c r="O34" s="283" t="e">
        <f>$G34*VLOOKUP($C34&amp;$F34,'表5.排放係數'!$C$2:$U$420,11,0)*VLOOKUP($C34&amp;$F34,'表5.排放係數'!$C$2:$U$420,18,0)</f>
        <v>#N/A</v>
      </c>
      <c r="P34" s="263" t="e">
        <f>$G34*VLOOKUP($C34&amp;$F34,'表5.排放係數'!$C$2:$U$420,19,0)</f>
        <v>#N/A</v>
      </c>
      <c r="Q34" s="284"/>
      <c r="R34" s="265" t="e">
        <f>P34/'表6.2溫室氣體排放量 (範疇1&amp;2, 類別1-15)'!$D$33</f>
        <v>#N/A</v>
      </c>
      <c r="S34" s="268"/>
    </row>
    <row r="35" spans="1:19" ht="44.5" customHeight="1">
      <c r="A35" s="257" t="str">
        <f>IF('表2.排放源鑑別'!A35&lt;&gt;"",'表2.排放源鑑別'!A35,"")</f>
        <v/>
      </c>
      <c r="B35" s="257" t="str">
        <f>IF('表2.排放源鑑別'!B35&lt;&gt;"",'表2.排放源鑑別'!B35,"")</f>
        <v/>
      </c>
      <c r="C35" s="258" t="str">
        <f>IF('表2.排放源鑑別'!C35&lt;&gt;"",'表2.排放源鑑別'!C35,"")</f>
        <v/>
      </c>
      <c r="D35" s="259" t="str">
        <f>IF('表2.排放源鑑別'!D35&lt;&gt;"",'表2.排放源鑑別'!D35,"")</f>
        <v/>
      </c>
      <c r="E35" s="259" t="str">
        <f>IF('表2.排放源鑑別'!E35&lt;&gt;"",'表2.排放源鑑別'!E35,"")</f>
        <v/>
      </c>
      <c r="F35" s="259" t="str">
        <f>IF('表2.排放源鑑別'!K35&lt;&gt;"",'表2.排放源鑑別'!K35,"")</f>
        <v/>
      </c>
      <c r="G35" s="260">
        <f>IF('表3.活動數據'!N35&lt;&gt;"",ROUND('表3.活動數據'!N35,10),"")</f>
        <v>0</v>
      </c>
      <c r="H35" s="261" t="str">
        <f>IF('表3.活動數據'!O35&lt;&gt;"",'表3.活動數據'!O35,"")</f>
        <v/>
      </c>
      <c r="I35" s="262" t="e">
        <f>$G35*VLOOKUP($C35&amp;$F35,'表5.排放係數'!$C$2:$U$420,5,0)*VLOOKUP($C35&amp;$F35,'表5.排放係數'!$C$2:$U$420,12,0)</f>
        <v>#N/A</v>
      </c>
      <c r="J35" s="262" t="e">
        <f>$G35*VLOOKUP($C35&amp;$F35,'表5.排放係數'!$C$2:$U$420,6,0)*VLOOKUP($C35&amp;$F35,'表5.排放係數'!$C$2:$U$420,13,0)</f>
        <v>#N/A</v>
      </c>
      <c r="K35" s="262" t="e">
        <f>$G35*VLOOKUP($C35&amp;$F35,'表5.排放係數'!$C$2:$U$420,7,0)*VLOOKUP($C35&amp;$F35,'表5.排放係數'!$C$2:$U$420,14,0)</f>
        <v>#N/A</v>
      </c>
      <c r="L35" s="262" t="e">
        <f>$G35*VLOOKUP($C35&amp;$F35,'表5.排放係數'!$C$2:$U$420,8,0)*VLOOKUP($C35&amp;$F35,'表5.排放係數'!$C$2:$U$420,15,0)</f>
        <v>#N/A</v>
      </c>
      <c r="M35" s="262" t="e">
        <f>$G35*VLOOKUP($C35&amp;$F35,'表5.排放係數'!$C$2:$U$420,9,0)*VLOOKUP($C35&amp;$F35,'表5.排放係數'!$C$2:$U$420,16,0)</f>
        <v>#N/A</v>
      </c>
      <c r="N35" s="262" t="e">
        <f>$G35*VLOOKUP($C35&amp;$F35,'表5.排放係數'!$C$2:$U$420,10,0)*VLOOKUP($C35&amp;$F35,'表5.排放係數'!$C$2:$U$420,17,0)</f>
        <v>#N/A</v>
      </c>
      <c r="O35" s="262" t="e">
        <f>$G35*VLOOKUP($C35&amp;$F35,'表5.排放係數'!$C$2:$U$420,11,0)*VLOOKUP($C35&amp;$F35,'表5.排放係數'!$C$2:$U$420,18,0)</f>
        <v>#N/A</v>
      </c>
      <c r="P35" s="263" t="e">
        <f>$G35*VLOOKUP($C35&amp;$F35,'表5.排放係數'!$C$2:$U$420,19,0)</f>
        <v>#N/A</v>
      </c>
      <c r="Q35" s="264"/>
      <c r="R35" s="265" t="e">
        <f>P35/'表6.2溫室氣體排放量 (範疇1&amp;2, 類別1-15)'!$D$33</f>
        <v>#N/A</v>
      </c>
      <c r="S35" s="267"/>
    </row>
    <row r="36" spans="1:19" ht="44.5" customHeight="1">
      <c r="A36" s="279" t="str">
        <f>IF('表2.排放源鑑別'!A36&lt;&gt;"",'表2.排放源鑑別'!A36,"")</f>
        <v/>
      </c>
      <c r="B36" s="257" t="str">
        <f>IF('表2.排放源鑑別'!B36&lt;&gt;"",'表2.排放源鑑別'!B36,"")</f>
        <v/>
      </c>
      <c r="C36" s="280" t="str">
        <f>IF('表2.排放源鑑別'!C36&lt;&gt;"",'表2.排放源鑑別'!C36,"")</f>
        <v/>
      </c>
      <c r="D36" s="281" t="str">
        <f>IF('表2.排放源鑑別'!D36&lt;&gt;"",'表2.排放源鑑別'!D36,"")</f>
        <v/>
      </c>
      <c r="E36" s="281" t="str">
        <f>IF('表2.排放源鑑別'!E36&lt;&gt;"",'表2.排放源鑑別'!E36,"")</f>
        <v/>
      </c>
      <c r="F36" s="281" t="str">
        <f>IF('表2.排放源鑑別'!K36&lt;&gt;"",'表2.排放源鑑別'!K36,"")</f>
        <v/>
      </c>
      <c r="G36" s="260">
        <f>IF('表3.活動數據'!N36&lt;&gt;"",ROUND('表3.活動數據'!N36,10),"")</f>
        <v>0</v>
      </c>
      <c r="H36" s="282" t="str">
        <f>IF('表3.活動數據'!O36&lt;&gt;"",'表3.活動數據'!O36,"")</f>
        <v/>
      </c>
      <c r="I36" s="283" t="e">
        <f>$G36*VLOOKUP($C36&amp;$F36,'表5.排放係數'!$C$2:$U$420,5,0)*VLOOKUP($C36&amp;$F36,'表5.排放係數'!$C$2:$U$420,12,0)</f>
        <v>#N/A</v>
      </c>
      <c r="J36" s="283" t="e">
        <f>$G36*VLOOKUP($C36&amp;$F36,'表5.排放係數'!$C$2:$U$420,6,0)*VLOOKUP($C36&amp;$F36,'表5.排放係數'!$C$2:$U$420,13,0)</f>
        <v>#N/A</v>
      </c>
      <c r="K36" s="283" t="e">
        <f>$G36*VLOOKUP($C36&amp;$F36,'表5.排放係數'!$C$2:$U$420,7,0)*VLOOKUP($C36&amp;$F36,'表5.排放係數'!$C$2:$U$420,14,0)</f>
        <v>#N/A</v>
      </c>
      <c r="L36" s="283" t="e">
        <f>$G36*VLOOKUP($C36&amp;$F36,'表5.排放係數'!$C$2:$U$420,8,0)*VLOOKUP($C36&amp;$F36,'表5.排放係數'!$C$2:$U$420,15,0)</f>
        <v>#N/A</v>
      </c>
      <c r="M36" s="283" t="e">
        <f>$G36*VLOOKUP($C36&amp;$F36,'表5.排放係數'!$C$2:$U$420,9,0)*VLOOKUP($C36&amp;$F36,'表5.排放係數'!$C$2:$U$420,16,0)</f>
        <v>#N/A</v>
      </c>
      <c r="N36" s="283" t="e">
        <f>$G36*VLOOKUP($C36&amp;$F36,'表5.排放係數'!$C$2:$U$420,10,0)*VLOOKUP($C36&amp;$F36,'表5.排放係數'!$C$2:$U$420,17,0)</f>
        <v>#N/A</v>
      </c>
      <c r="O36" s="283" t="e">
        <f>$G36*VLOOKUP($C36&amp;$F36,'表5.排放係數'!$C$2:$U$420,11,0)*VLOOKUP($C36&amp;$F36,'表5.排放係數'!$C$2:$U$420,18,0)</f>
        <v>#N/A</v>
      </c>
      <c r="P36" s="263" t="e">
        <f>$G36*VLOOKUP($C36&amp;$F36,'表5.排放係數'!$C$2:$U$420,19,0)</f>
        <v>#N/A</v>
      </c>
      <c r="Q36" s="284"/>
      <c r="R36" s="265" t="e">
        <f>P36/'表6.2溫室氣體排放量 (範疇1&amp;2, 類別1-15)'!$D$33</f>
        <v>#N/A</v>
      </c>
      <c r="S36" s="268"/>
    </row>
    <row r="37" spans="1:19" ht="44.5" customHeight="1">
      <c r="A37" s="257" t="str">
        <f>IF('表2.排放源鑑別'!A37&lt;&gt;"",'表2.排放源鑑別'!A37,"")</f>
        <v/>
      </c>
      <c r="B37" s="257" t="str">
        <f>IF('表2.排放源鑑別'!B37&lt;&gt;"",'表2.排放源鑑別'!B37,"")</f>
        <v/>
      </c>
      <c r="C37" s="258" t="str">
        <f>IF('表2.排放源鑑別'!C37&lt;&gt;"",'表2.排放源鑑別'!C37,"")</f>
        <v/>
      </c>
      <c r="D37" s="259" t="str">
        <f>IF('表2.排放源鑑別'!D37&lt;&gt;"",'表2.排放源鑑別'!D37,"")</f>
        <v/>
      </c>
      <c r="E37" s="259" t="str">
        <f>IF('表2.排放源鑑別'!E37&lt;&gt;"",'表2.排放源鑑別'!E37,"")</f>
        <v/>
      </c>
      <c r="F37" s="259" t="str">
        <f>IF('表2.排放源鑑別'!K37&lt;&gt;"",'表2.排放源鑑別'!K37,"")</f>
        <v/>
      </c>
      <c r="G37" s="260">
        <f>IF('表3.活動數據'!N37&lt;&gt;"",ROUND('表3.活動數據'!N37,10),"")</f>
        <v>0</v>
      </c>
      <c r="H37" s="261" t="str">
        <f>IF('表3.活動數據'!O37&lt;&gt;"",'表3.活動數據'!O37,"")</f>
        <v/>
      </c>
      <c r="I37" s="262" t="e">
        <f>$G37*VLOOKUP($C37&amp;$F37,'表5.排放係數'!$C$2:$U$420,5,0)*VLOOKUP($C37&amp;$F37,'表5.排放係數'!$C$2:$U$420,12,0)</f>
        <v>#N/A</v>
      </c>
      <c r="J37" s="262" t="e">
        <f>$G37*VLOOKUP($C37&amp;$F37,'表5.排放係數'!$C$2:$U$420,6,0)*VLOOKUP($C37&amp;$F37,'表5.排放係數'!$C$2:$U$420,13,0)</f>
        <v>#N/A</v>
      </c>
      <c r="K37" s="262" t="e">
        <f>$G37*VLOOKUP($C37&amp;$F37,'表5.排放係數'!$C$2:$U$420,7,0)*VLOOKUP($C37&amp;$F37,'表5.排放係數'!$C$2:$U$420,14,0)</f>
        <v>#N/A</v>
      </c>
      <c r="L37" s="262" t="e">
        <f>$G37*VLOOKUP($C37&amp;$F37,'表5.排放係數'!$C$2:$U$420,8,0)*VLOOKUP($C37&amp;$F37,'表5.排放係數'!$C$2:$U$420,15,0)</f>
        <v>#N/A</v>
      </c>
      <c r="M37" s="262" t="e">
        <f>$G37*VLOOKUP($C37&amp;$F37,'表5.排放係數'!$C$2:$U$420,9,0)*VLOOKUP($C37&amp;$F37,'表5.排放係數'!$C$2:$U$420,16,0)</f>
        <v>#N/A</v>
      </c>
      <c r="N37" s="262" t="e">
        <f>$G37*VLOOKUP($C37&amp;$F37,'表5.排放係數'!$C$2:$U$420,10,0)*VLOOKUP($C37&amp;$F37,'表5.排放係數'!$C$2:$U$420,17,0)</f>
        <v>#N/A</v>
      </c>
      <c r="O37" s="262" t="e">
        <f>$G37*VLOOKUP($C37&amp;$F37,'表5.排放係數'!$C$2:$U$420,11,0)*VLOOKUP($C37&amp;$F37,'表5.排放係數'!$C$2:$U$420,18,0)</f>
        <v>#N/A</v>
      </c>
      <c r="P37" s="263" t="e">
        <f>$G37*VLOOKUP($C37&amp;$F37,'表5.排放係數'!$C$2:$U$420,19,0)</f>
        <v>#N/A</v>
      </c>
      <c r="Q37" s="264"/>
      <c r="R37" s="265" t="e">
        <f>P37/'表6.2溫室氣體排放量 (範疇1&amp;2, 類別1-15)'!$D$33</f>
        <v>#N/A</v>
      </c>
      <c r="S37" s="267"/>
    </row>
    <row r="38" spans="1:19" ht="44.5" customHeight="1">
      <c r="A38" s="279" t="str">
        <f>IF('表2.排放源鑑別'!A38&lt;&gt;"",'表2.排放源鑑別'!A38,"")</f>
        <v/>
      </c>
      <c r="B38" s="257" t="str">
        <f>IF('表2.排放源鑑別'!B38&lt;&gt;"",'表2.排放源鑑別'!B38,"")</f>
        <v/>
      </c>
      <c r="C38" s="280" t="str">
        <f>IF('表2.排放源鑑別'!C38&lt;&gt;"",'表2.排放源鑑別'!C38,"")</f>
        <v/>
      </c>
      <c r="D38" s="281" t="str">
        <f>IF('表2.排放源鑑別'!D38&lt;&gt;"",'表2.排放源鑑別'!D38,"")</f>
        <v/>
      </c>
      <c r="E38" s="281" t="str">
        <f>IF('表2.排放源鑑別'!E38&lt;&gt;"",'表2.排放源鑑別'!E38,"")</f>
        <v/>
      </c>
      <c r="F38" s="281" t="str">
        <f>IF('表2.排放源鑑別'!K38&lt;&gt;"",'表2.排放源鑑別'!K38,"")</f>
        <v/>
      </c>
      <c r="G38" s="260">
        <f>IF('表3.活動數據'!N38&lt;&gt;"",ROUND('表3.活動數據'!N38,10),"")</f>
        <v>0</v>
      </c>
      <c r="H38" s="282" t="str">
        <f>IF('表3.活動數據'!O38&lt;&gt;"",'表3.活動數據'!O38,"")</f>
        <v/>
      </c>
      <c r="I38" s="283" t="e">
        <f>$G38*VLOOKUP($C38&amp;$F38,'表5.排放係數'!$C$2:$U$420,5,0)*VLOOKUP($C38&amp;$F38,'表5.排放係數'!$C$2:$U$420,12,0)</f>
        <v>#N/A</v>
      </c>
      <c r="J38" s="283" t="e">
        <f>$G38*VLOOKUP($C38&amp;$F38,'表5.排放係數'!$C$2:$U$420,6,0)*VLOOKUP($C38&amp;$F38,'表5.排放係數'!$C$2:$U$420,13,0)</f>
        <v>#N/A</v>
      </c>
      <c r="K38" s="283" t="e">
        <f>$G38*VLOOKUP($C38&amp;$F38,'表5.排放係數'!$C$2:$U$420,7,0)*VLOOKUP($C38&amp;$F38,'表5.排放係數'!$C$2:$U$420,14,0)</f>
        <v>#N/A</v>
      </c>
      <c r="L38" s="283" t="e">
        <f>$G38*VLOOKUP($C38&amp;$F38,'表5.排放係數'!$C$2:$U$420,8,0)*VLOOKUP($C38&amp;$F38,'表5.排放係數'!$C$2:$U$420,15,0)</f>
        <v>#N/A</v>
      </c>
      <c r="M38" s="283" t="e">
        <f>$G38*VLOOKUP($C38&amp;$F38,'表5.排放係數'!$C$2:$U$420,9,0)*VLOOKUP($C38&amp;$F38,'表5.排放係數'!$C$2:$U$420,16,0)</f>
        <v>#N/A</v>
      </c>
      <c r="N38" s="283" t="e">
        <f>$G38*VLOOKUP($C38&amp;$F38,'表5.排放係數'!$C$2:$U$420,10,0)*VLOOKUP($C38&amp;$F38,'表5.排放係數'!$C$2:$U$420,17,0)</f>
        <v>#N/A</v>
      </c>
      <c r="O38" s="283" t="e">
        <f>$G38*VLOOKUP($C38&amp;$F38,'表5.排放係數'!$C$2:$U$420,11,0)*VLOOKUP($C38&amp;$F38,'表5.排放係數'!$C$2:$U$420,18,0)</f>
        <v>#N/A</v>
      </c>
      <c r="P38" s="263" t="e">
        <f>$G38*VLOOKUP($C38&amp;$F38,'表5.排放係數'!$C$2:$U$420,19,0)</f>
        <v>#N/A</v>
      </c>
      <c r="Q38" s="284"/>
      <c r="R38" s="265" t="e">
        <f>P38/'表6.2溫室氣體排放量 (範疇1&amp;2, 類別1-15)'!$D$33</f>
        <v>#N/A</v>
      </c>
      <c r="S38" s="268"/>
    </row>
    <row r="39" spans="1:19" ht="44.5" customHeight="1">
      <c r="A39" s="257" t="str">
        <f>IF('表2.排放源鑑別'!A39&lt;&gt;"",'表2.排放源鑑別'!A39,"")</f>
        <v/>
      </c>
      <c r="B39" s="257" t="str">
        <f>IF('表2.排放源鑑別'!B39&lt;&gt;"",'表2.排放源鑑別'!B39,"")</f>
        <v/>
      </c>
      <c r="C39" s="258" t="str">
        <f>IF('表2.排放源鑑別'!C39&lt;&gt;"",'表2.排放源鑑別'!C39,"")</f>
        <v/>
      </c>
      <c r="D39" s="259" t="str">
        <f>IF('表2.排放源鑑別'!D39&lt;&gt;"",'表2.排放源鑑別'!D39,"")</f>
        <v/>
      </c>
      <c r="E39" s="259" t="str">
        <f>IF('表2.排放源鑑別'!E39&lt;&gt;"",'表2.排放源鑑別'!E39,"")</f>
        <v/>
      </c>
      <c r="F39" s="259" t="str">
        <f>IF('表2.排放源鑑別'!K39&lt;&gt;"",'表2.排放源鑑別'!K39,"")</f>
        <v/>
      </c>
      <c r="G39" s="260">
        <f>IF('表3.活動數據'!N39&lt;&gt;"",ROUND('表3.活動數據'!N39,10),"")</f>
        <v>0</v>
      </c>
      <c r="H39" s="261" t="str">
        <f>IF('表3.活動數據'!O39&lt;&gt;"",'表3.活動數據'!O39,"")</f>
        <v/>
      </c>
      <c r="I39" s="262" t="e">
        <f>$G39*VLOOKUP($C39&amp;$F39,'表5.排放係數'!$C$2:$U$420,5,0)*VLOOKUP($C39&amp;$F39,'表5.排放係數'!$C$2:$U$420,12,0)</f>
        <v>#N/A</v>
      </c>
      <c r="J39" s="262" t="e">
        <f>$G39*VLOOKUP($C39&amp;$F39,'表5.排放係數'!$C$2:$U$420,6,0)*VLOOKUP($C39&amp;$F39,'表5.排放係數'!$C$2:$U$420,13,0)</f>
        <v>#N/A</v>
      </c>
      <c r="K39" s="262" t="e">
        <f>$G39*VLOOKUP($C39&amp;$F39,'表5.排放係數'!$C$2:$U$420,7,0)*VLOOKUP($C39&amp;$F39,'表5.排放係數'!$C$2:$U$420,14,0)</f>
        <v>#N/A</v>
      </c>
      <c r="L39" s="262" t="e">
        <f>$G39*VLOOKUP($C39&amp;$F39,'表5.排放係數'!$C$2:$U$420,8,0)*VLOOKUP($C39&amp;$F39,'表5.排放係數'!$C$2:$U$420,15,0)</f>
        <v>#N/A</v>
      </c>
      <c r="M39" s="262" t="e">
        <f>$G39*VLOOKUP($C39&amp;$F39,'表5.排放係數'!$C$2:$U$420,9,0)*VLOOKUP($C39&amp;$F39,'表5.排放係數'!$C$2:$U$420,16,0)</f>
        <v>#N/A</v>
      </c>
      <c r="N39" s="262" t="e">
        <f>$G39*VLOOKUP($C39&amp;$F39,'表5.排放係數'!$C$2:$U$420,10,0)*VLOOKUP($C39&amp;$F39,'表5.排放係數'!$C$2:$U$420,17,0)</f>
        <v>#N/A</v>
      </c>
      <c r="O39" s="262" t="e">
        <f>$G39*VLOOKUP($C39&amp;$F39,'表5.排放係數'!$C$2:$U$420,11,0)*VLOOKUP($C39&amp;$F39,'表5.排放係數'!$C$2:$U$420,18,0)</f>
        <v>#N/A</v>
      </c>
      <c r="P39" s="263" t="e">
        <f>$G39*VLOOKUP($C39&amp;$F39,'表5.排放係數'!$C$2:$U$420,19,0)</f>
        <v>#N/A</v>
      </c>
      <c r="Q39" s="264"/>
      <c r="R39" s="265" t="e">
        <f>P39/'表6.2溫室氣體排放量 (範疇1&amp;2, 類別1-15)'!$D$33</f>
        <v>#N/A</v>
      </c>
      <c r="S39" s="267"/>
    </row>
    <row r="40" spans="1:19" ht="44.5" customHeight="1">
      <c r="A40" s="279" t="str">
        <f>IF('表2.排放源鑑別'!A40&lt;&gt;"",'表2.排放源鑑別'!A40,"")</f>
        <v/>
      </c>
      <c r="B40" s="257" t="str">
        <f>IF('表2.排放源鑑別'!B40&lt;&gt;"",'表2.排放源鑑別'!B40,"")</f>
        <v/>
      </c>
      <c r="C40" s="280" t="str">
        <f>IF('表2.排放源鑑別'!C40&lt;&gt;"",'表2.排放源鑑別'!C40,"")</f>
        <v/>
      </c>
      <c r="D40" s="281" t="str">
        <f>IF('表2.排放源鑑別'!D40&lt;&gt;"",'表2.排放源鑑別'!D40,"")</f>
        <v/>
      </c>
      <c r="E40" s="281" t="str">
        <f>IF('表2.排放源鑑別'!E40&lt;&gt;"",'表2.排放源鑑別'!E40,"")</f>
        <v/>
      </c>
      <c r="F40" s="281" t="str">
        <f>IF('表2.排放源鑑別'!K40&lt;&gt;"",'表2.排放源鑑別'!K40,"")</f>
        <v/>
      </c>
      <c r="G40" s="260">
        <f>IF('表3.活動數據'!N40&lt;&gt;"",ROUND('表3.活動數據'!N40,10),"")</f>
        <v>0</v>
      </c>
      <c r="H40" s="282" t="str">
        <f>IF('表3.活動數據'!O40&lt;&gt;"",'表3.活動數據'!O40,"")</f>
        <v/>
      </c>
      <c r="I40" s="283" t="e">
        <f>$G40*VLOOKUP($C40&amp;$F40,'表5.排放係數'!$C$2:$U$420,5,0)*VLOOKUP($C40&amp;$F40,'表5.排放係數'!$C$2:$U$420,12,0)</f>
        <v>#N/A</v>
      </c>
      <c r="J40" s="283" t="e">
        <f>$G40*VLOOKUP($C40&amp;$F40,'表5.排放係數'!$C$2:$U$420,6,0)*VLOOKUP($C40&amp;$F40,'表5.排放係數'!$C$2:$U$420,13,0)</f>
        <v>#N/A</v>
      </c>
      <c r="K40" s="283" t="e">
        <f>$G40*VLOOKUP($C40&amp;$F40,'表5.排放係數'!$C$2:$U$420,7,0)*VLOOKUP($C40&amp;$F40,'表5.排放係數'!$C$2:$U$420,14,0)</f>
        <v>#N/A</v>
      </c>
      <c r="L40" s="283" t="e">
        <f>$G40*VLOOKUP($C40&amp;$F40,'表5.排放係數'!$C$2:$U$420,8,0)*VLOOKUP($C40&amp;$F40,'表5.排放係數'!$C$2:$U$420,15,0)</f>
        <v>#N/A</v>
      </c>
      <c r="M40" s="283" t="e">
        <f>$G40*VLOOKUP($C40&amp;$F40,'表5.排放係數'!$C$2:$U$420,9,0)*VLOOKUP($C40&amp;$F40,'表5.排放係數'!$C$2:$U$420,16,0)</f>
        <v>#N/A</v>
      </c>
      <c r="N40" s="283" t="e">
        <f>$G40*VLOOKUP($C40&amp;$F40,'表5.排放係數'!$C$2:$U$420,10,0)*VLOOKUP($C40&amp;$F40,'表5.排放係數'!$C$2:$U$420,17,0)</f>
        <v>#N/A</v>
      </c>
      <c r="O40" s="283" t="e">
        <f>$G40*VLOOKUP($C40&amp;$F40,'表5.排放係數'!$C$2:$U$420,11,0)*VLOOKUP($C40&amp;$F40,'表5.排放係數'!$C$2:$U$420,18,0)</f>
        <v>#N/A</v>
      </c>
      <c r="P40" s="263" t="e">
        <f>$G40*VLOOKUP($C40&amp;$F40,'表5.排放係數'!$C$2:$U$420,19,0)</f>
        <v>#N/A</v>
      </c>
      <c r="Q40" s="284"/>
      <c r="R40" s="265" t="e">
        <f>P40/'表6.2溫室氣體排放量 (範疇1&amp;2, 類別1-15)'!$D$33</f>
        <v>#N/A</v>
      </c>
      <c r="S40" s="268"/>
    </row>
    <row r="41" spans="1:19" ht="44.5" customHeight="1">
      <c r="A41" s="257" t="str">
        <f>IF('表2.排放源鑑別'!A41&lt;&gt;"",'表2.排放源鑑別'!A41,"")</f>
        <v/>
      </c>
      <c r="B41" s="257" t="str">
        <f>IF('表2.排放源鑑別'!B41&lt;&gt;"",'表2.排放源鑑別'!B41,"")</f>
        <v/>
      </c>
      <c r="C41" s="258" t="str">
        <f>IF('表2.排放源鑑別'!C41&lt;&gt;"",'表2.排放源鑑別'!C41,"")</f>
        <v/>
      </c>
      <c r="D41" s="259" t="str">
        <f>IF('表2.排放源鑑別'!D41&lt;&gt;"",'表2.排放源鑑別'!D41,"")</f>
        <v/>
      </c>
      <c r="E41" s="259" t="str">
        <f>IF('表2.排放源鑑別'!E41&lt;&gt;"",'表2.排放源鑑別'!E41,"")</f>
        <v/>
      </c>
      <c r="F41" s="259" t="str">
        <f>IF('表2.排放源鑑別'!K41&lt;&gt;"",'表2.排放源鑑別'!K41,"")</f>
        <v/>
      </c>
      <c r="G41" s="260">
        <f>IF('表3.活動數據'!N41&lt;&gt;"",ROUND('表3.活動數據'!N41,10),"")</f>
        <v>0</v>
      </c>
      <c r="H41" s="261" t="str">
        <f>IF('表3.活動數據'!O41&lt;&gt;"",'表3.活動數據'!O41,"")</f>
        <v/>
      </c>
      <c r="I41" s="262" t="e">
        <f>$G41*VLOOKUP($C41&amp;$F41,'表5.排放係數'!$C$2:$U$420,5,0)*VLOOKUP($C41&amp;$F41,'表5.排放係數'!$C$2:$U$420,12,0)</f>
        <v>#N/A</v>
      </c>
      <c r="J41" s="262" t="e">
        <f>$G41*VLOOKUP($C41&amp;$F41,'表5.排放係數'!$C$2:$U$420,6,0)*VLOOKUP($C41&amp;$F41,'表5.排放係數'!$C$2:$U$420,13,0)</f>
        <v>#N/A</v>
      </c>
      <c r="K41" s="262" t="e">
        <f>$G41*VLOOKUP($C41&amp;$F41,'表5.排放係數'!$C$2:$U$420,7,0)*VLOOKUP($C41&amp;$F41,'表5.排放係數'!$C$2:$U$420,14,0)</f>
        <v>#N/A</v>
      </c>
      <c r="L41" s="262" t="e">
        <f>$G41*VLOOKUP($C41&amp;$F41,'表5.排放係數'!$C$2:$U$420,8,0)*VLOOKUP($C41&amp;$F41,'表5.排放係數'!$C$2:$U$420,15,0)</f>
        <v>#N/A</v>
      </c>
      <c r="M41" s="262" t="e">
        <f>$G41*VLOOKUP($C41&amp;$F41,'表5.排放係數'!$C$2:$U$420,9,0)*VLOOKUP($C41&amp;$F41,'表5.排放係數'!$C$2:$U$420,16,0)</f>
        <v>#N/A</v>
      </c>
      <c r="N41" s="262" t="e">
        <f>$G41*VLOOKUP($C41&amp;$F41,'表5.排放係數'!$C$2:$U$420,10,0)*VLOOKUP($C41&amp;$F41,'表5.排放係數'!$C$2:$U$420,17,0)</f>
        <v>#N/A</v>
      </c>
      <c r="O41" s="262" t="e">
        <f>$G41*VLOOKUP($C41&amp;$F41,'表5.排放係數'!$C$2:$U$420,11,0)*VLOOKUP($C41&amp;$F41,'表5.排放係數'!$C$2:$U$420,18,0)</f>
        <v>#N/A</v>
      </c>
      <c r="P41" s="263" t="e">
        <f>$G41*VLOOKUP($C41&amp;$F41,'表5.排放係數'!$C$2:$U$420,19,0)</f>
        <v>#N/A</v>
      </c>
      <c r="Q41" s="264"/>
      <c r="R41" s="265" t="e">
        <f>P41/'表6.2溫室氣體排放量 (範疇1&amp;2, 類別1-15)'!$D$33</f>
        <v>#N/A</v>
      </c>
      <c r="S41" s="267"/>
    </row>
    <row r="42" spans="1:19" ht="44.5" customHeight="1">
      <c r="A42" s="279" t="str">
        <f>IF('表2.排放源鑑別'!A42&lt;&gt;"",'表2.排放源鑑別'!A42,"")</f>
        <v/>
      </c>
      <c r="B42" s="257" t="str">
        <f>IF('表2.排放源鑑別'!B42&lt;&gt;"",'表2.排放源鑑別'!B42,"")</f>
        <v/>
      </c>
      <c r="C42" s="280" t="str">
        <f>IF('表2.排放源鑑別'!C42&lt;&gt;"",'表2.排放源鑑別'!C42,"")</f>
        <v/>
      </c>
      <c r="D42" s="281" t="str">
        <f>IF('表2.排放源鑑別'!D42&lt;&gt;"",'表2.排放源鑑別'!D42,"")</f>
        <v/>
      </c>
      <c r="E42" s="281" t="str">
        <f>IF('表2.排放源鑑別'!E42&lt;&gt;"",'表2.排放源鑑別'!E42,"")</f>
        <v/>
      </c>
      <c r="F42" s="281" t="str">
        <f>IF('表2.排放源鑑別'!K42&lt;&gt;"",'表2.排放源鑑別'!K42,"")</f>
        <v/>
      </c>
      <c r="G42" s="260">
        <f>IF('表3.活動數據'!N42&lt;&gt;"",ROUND('表3.活動數據'!N42,10),"")</f>
        <v>0</v>
      </c>
      <c r="H42" s="282" t="str">
        <f>IF('表3.活動數據'!O42&lt;&gt;"",'表3.活動數據'!O42,"")</f>
        <v/>
      </c>
      <c r="I42" s="283" t="e">
        <f>$G42*VLOOKUP($C42&amp;$F42,'表5.排放係數'!$C$2:$U$420,5,0)*VLOOKUP($C42&amp;$F42,'表5.排放係數'!$C$2:$U$420,12,0)</f>
        <v>#N/A</v>
      </c>
      <c r="J42" s="283" t="e">
        <f>$G42*VLOOKUP($C42&amp;$F42,'表5.排放係數'!$C$2:$U$420,6,0)*VLOOKUP($C42&amp;$F42,'表5.排放係數'!$C$2:$U$420,13,0)</f>
        <v>#N/A</v>
      </c>
      <c r="K42" s="283" t="e">
        <f>$G42*VLOOKUP($C42&amp;$F42,'表5.排放係數'!$C$2:$U$420,7,0)*VLOOKUP($C42&amp;$F42,'表5.排放係數'!$C$2:$U$420,14,0)</f>
        <v>#N/A</v>
      </c>
      <c r="L42" s="283" t="e">
        <f>$G42*VLOOKUP($C42&amp;$F42,'表5.排放係數'!$C$2:$U$420,8,0)*VLOOKUP($C42&amp;$F42,'表5.排放係數'!$C$2:$U$420,15,0)</f>
        <v>#N/A</v>
      </c>
      <c r="M42" s="283" t="e">
        <f>$G42*VLOOKUP($C42&amp;$F42,'表5.排放係數'!$C$2:$U$420,9,0)*VLOOKUP($C42&amp;$F42,'表5.排放係數'!$C$2:$U$420,16,0)</f>
        <v>#N/A</v>
      </c>
      <c r="N42" s="283" t="e">
        <f>$G42*VLOOKUP($C42&amp;$F42,'表5.排放係數'!$C$2:$U$420,10,0)*VLOOKUP($C42&amp;$F42,'表5.排放係數'!$C$2:$U$420,17,0)</f>
        <v>#N/A</v>
      </c>
      <c r="O42" s="283" t="e">
        <f>$G42*VLOOKUP($C42&amp;$F42,'表5.排放係數'!$C$2:$U$420,11,0)*VLOOKUP($C42&amp;$F42,'表5.排放係數'!$C$2:$U$420,18,0)</f>
        <v>#N/A</v>
      </c>
      <c r="P42" s="263" t="e">
        <f>$G42*VLOOKUP($C42&amp;$F42,'表5.排放係數'!$C$2:$U$420,19,0)</f>
        <v>#N/A</v>
      </c>
      <c r="Q42" s="284"/>
      <c r="R42" s="265" t="e">
        <f>P42/'表6.2溫室氣體排放量 (範疇1&amp;2, 類別1-15)'!$D$33</f>
        <v>#N/A</v>
      </c>
      <c r="S42" s="268"/>
    </row>
    <row r="43" spans="1:19" ht="44.5" customHeight="1">
      <c r="A43" s="257" t="str">
        <f>IF('表2.排放源鑑別'!A43&lt;&gt;"",'表2.排放源鑑別'!A43,"")</f>
        <v/>
      </c>
      <c r="B43" s="257" t="str">
        <f>IF('表2.排放源鑑別'!B43&lt;&gt;"",'表2.排放源鑑別'!B43,"")</f>
        <v/>
      </c>
      <c r="C43" s="258" t="str">
        <f>IF('表2.排放源鑑別'!C43&lt;&gt;"",'表2.排放源鑑別'!C43,"")</f>
        <v/>
      </c>
      <c r="D43" s="259" t="str">
        <f>IF('表2.排放源鑑別'!D43&lt;&gt;"",'表2.排放源鑑別'!D43,"")</f>
        <v/>
      </c>
      <c r="E43" s="259" t="str">
        <f>IF('表2.排放源鑑別'!E43&lt;&gt;"",'表2.排放源鑑別'!E43,"")</f>
        <v/>
      </c>
      <c r="F43" s="259" t="str">
        <f>IF('表2.排放源鑑別'!K43&lt;&gt;"",'表2.排放源鑑別'!K43,"")</f>
        <v/>
      </c>
      <c r="G43" s="260">
        <f>IF('表3.活動數據'!N43&lt;&gt;"",ROUND('表3.活動數據'!N43,10),"")</f>
        <v>0</v>
      </c>
      <c r="H43" s="261" t="str">
        <f>IF('表3.活動數據'!O43&lt;&gt;"",'表3.活動數據'!O43,"")</f>
        <v/>
      </c>
      <c r="I43" s="262" t="e">
        <f>$G43*VLOOKUP($C43&amp;$F43,'表5.排放係數'!$C$2:$U$420,5,0)*VLOOKUP($C43&amp;$F43,'表5.排放係數'!$C$2:$U$420,12,0)</f>
        <v>#N/A</v>
      </c>
      <c r="J43" s="262" t="e">
        <f>$G43*VLOOKUP($C43&amp;$F43,'表5.排放係數'!$C$2:$U$420,6,0)*VLOOKUP($C43&amp;$F43,'表5.排放係數'!$C$2:$U$420,13,0)</f>
        <v>#N/A</v>
      </c>
      <c r="K43" s="262" t="e">
        <f>$G43*VLOOKUP($C43&amp;$F43,'表5.排放係數'!$C$2:$U$420,7,0)*VLOOKUP($C43&amp;$F43,'表5.排放係數'!$C$2:$U$420,14,0)</f>
        <v>#N/A</v>
      </c>
      <c r="L43" s="262" t="e">
        <f>$G43*VLOOKUP($C43&amp;$F43,'表5.排放係數'!$C$2:$U$420,8,0)*VLOOKUP($C43&amp;$F43,'表5.排放係數'!$C$2:$U$420,15,0)</f>
        <v>#N/A</v>
      </c>
      <c r="M43" s="262" t="e">
        <f>$G43*VLOOKUP($C43&amp;$F43,'表5.排放係數'!$C$2:$U$420,9,0)*VLOOKUP($C43&amp;$F43,'表5.排放係數'!$C$2:$U$420,16,0)</f>
        <v>#N/A</v>
      </c>
      <c r="N43" s="262" t="e">
        <f>$G43*VLOOKUP($C43&amp;$F43,'表5.排放係數'!$C$2:$U$420,10,0)*VLOOKUP($C43&amp;$F43,'表5.排放係數'!$C$2:$U$420,17,0)</f>
        <v>#N/A</v>
      </c>
      <c r="O43" s="262" t="e">
        <f>$G43*VLOOKUP($C43&amp;$F43,'表5.排放係數'!$C$2:$U$420,11,0)*VLOOKUP($C43&amp;$F43,'表5.排放係數'!$C$2:$U$420,18,0)</f>
        <v>#N/A</v>
      </c>
      <c r="P43" s="263" t="e">
        <f>$G43*VLOOKUP($C43&amp;$F43,'表5.排放係數'!$C$2:$U$420,19,0)</f>
        <v>#N/A</v>
      </c>
      <c r="Q43" s="264"/>
      <c r="R43" s="265" t="e">
        <f>P43/'表6.2溫室氣體排放量 (範疇1&amp;2, 類別1-15)'!$D$33</f>
        <v>#N/A</v>
      </c>
      <c r="S43" s="267"/>
    </row>
    <row r="44" spans="1:19" ht="44.5" customHeight="1">
      <c r="A44" s="279" t="str">
        <f>IF('表2.排放源鑑別'!A44&lt;&gt;"",'表2.排放源鑑別'!A44,"")</f>
        <v/>
      </c>
      <c r="B44" s="257" t="str">
        <f>IF('表2.排放源鑑別'!B44&lt;&gt;"",'表2.排放源鑑別'!B44,"")</f>
        <v/>
      </c>
      <c r="C44" s="280" t="str">
        <f>IF('表2.排放源鑑別'!C44&lt;&gt;"",'表2.排放源鑑別'!C44,"")</f>
        <v/>
      </c>
      <c r="D44" s="281" t="str">
        <f>IF('表2.排放源鑑別'!D44&lt;&gt;"",'表2.排放源鑑別'!D44,"")</f>
        <v/>
      </c>
      <c r="E44" s="281" t="str">
        <f>IF('表2.排放源鑑別'!E44&lt;&gt;"",'表2.排放源鑑別'!E44,"")</f>
        <v/>
      </c>
      <c r="F44" s="281" t="str">
        <f>IF('表2.排放源鑑別'!K44&lt;&gt;"",'表2.排放源鑑別'!K44,"")</f>
        <v/>
      </c>
      <c r="G44" s="260">
        <f>IF('表3.活動數據'!N44&lt;&gt;"",ROUND('表3.活動數據'!N44,10),"")</f>
        <v>0</v>
      </c>
      <c r="H44" s="282" t="str">
        <f>IF('表3.活動數據'!O44&lt;&gt;"",'表3.活動數據'!O44,"")</f>
        <v/>
      </c>
      <c r="I44" s="283" t="e">
        <f>$G44*VLOOKUP($C44&amp;$F44,'表5.排放係數'!$C$2:$U$420,5,0)*VLOOKUP($C44&amp;$F44,'表5.排放係數'!$C$2:$U$420,12,0)</f>
        <v>#N/A</v>
      </c>
      <c r="J44" s="283" t="e">
        <f>$G44*VLOOKUP($C44&amp;$F44,'表5.排放係數'!$C$2:$U$420,6,0)*VLOOKUP($C44&amp;$F44,'表5.排放係數'!$C$2:$U$420,13,0)</f>
        <v>#N/A</v>
      </c>
      <c r="K44" s="283" t="e">
        <f>$G44*VLOOKUP($C44&amp;$F44,'表5.排放係數'!$C$2:$U$420,7,0)*VLOOKUP($C44&amp;$F44,'表5.排放係數'!$C$2:$U$420,14,0)</f>
        <v>#N/A</v>
      </c>
      <c r="L44" s="283" t="e">
        <f>$G44*VLOOKUP($C44&amp;$F44,'表5.排放係數'!$C$2:$U$420,8,0)*VLOOKUP($C44&amp;$F44,'表5.排放係數'!$C$2:$U$420,15,0)</f>
        <v>#N/A</v>
      </c>
      <c r="M44" s="283" t="e">
        <f>$G44*VLOOKUP($C44&amp;$F44,'表5.排放係數'!$C$2:$U$420,9,0)*VLOOKUP($C44&amp;$F44,'表5.排放係數'!$C$2:$U$420,16,0)</f>
        <v>#N/A</v>
      </c>
      <c r="N44" s="283" t="e">
        <f>$G44*VLOOKUP($C44&amp;$F44,'表5.排放係數'!$C$2:$U$420,10,0)*VLOOKUP($C44&amp;$F44,'表5.排放係數'!$C$2:$U$420,17,0)</f>
        <v>#N/A</v>
      </c>
      <c r="O44" s="283" t="e">
        <f>$G44*VLOOKUP($C44&amp;$F44,'表5.排放係數'!$C$2:$U$420,11,0)*VLOOKUP($C44&amp;$F44,'表5.排放係數'!$C$2:$U$420,18,0)</f>
        <v>#N/A</v>
      </c>
      <c r="P44" s="263" t="e">
        <f>$G44*VLOOKUP($C44&amp;$F44,'表5.排放係數'!$C$2:$U$420,19,0)</f>
        <v>#N/A</v>
      </c>
      <c r="Q44" s="284"/>
      <c r="R44" s="265" t="e">
        <f>P44/'表6.2溫室氣體排放量 (範疇1&amp;2, 類別1-15)'!$D$33</f>
        <v>#N/A</v>
      </c>
      <c r="S44" s="268"/>
    </row>
    <row r="45" spans="1:19" ht="44.5" customHeight="1">
      <c r="A45" s="257" t="str">
        <f>IF('表2.排放源鑑別'!A45&lt;&gt;"",'表2.排放源鑑別'!A45,"")</f>
        <v/>
      </c>
      <c r="B45" s="257" t="str">
        <f>IF('表2.排放源鑑別'!B45&lt;&gt;"",'表2.排放源鑑別'!B45,"")</f>
        <v/>
      </c>
      <c r="C45" s="258" t="str">
        <f>IF('表2.排放源鑑別'!C45&lt;&gt;"",'表2.排放源鑑別'!C45,"")</f>
        <v/>
      </c>
      <c r="D45" s="259" t="str">
        <f>IF('表2.排放源鑑別'!D45&lt;&gt;"",'表2.排放源鑑別'!D45,"")</f>
        <v/>
      </c>
      <c r="E45" s="259" t="str">
        <f>IF('表2.排放源鑑別'!E45&lt;&gt;"",'表2.排放源鑑別'!E45,"")</f>
        <v/>
      </c>
      <c r="F45" s="259" t="str">
        <f>IF('表2.排放源鑑別'!K45&lt;&gt;"",'表2.排放源鑑別'!K45,"")</f>
        <v/>
      </c>
      <c r="G45" s="260">
        <f>IF('表3.活動數據'!N45&lt;&gt;"",ROUND('表3.活動數據'!N45,10),"")</f>
        <v>0</v>
      </c>
      <c r="H45" s="261" t="str">
        <f>IF('表3.活動數據'!O45&lt;&gt;"",'表3.活動數據'!O45,"")</f>
        <v/>
      </c>
      <c r="I45" s="262" t="e">
        <f>$G45*VLOOKUP($C45&amp;$F45,'表5.排放係數'!$C$2:$U$420,5,0)*VLOOKUP($C45&amp;$F45,'表5.排放係數'!$C$2:$U$420,12,0)</f>
        <v>#N/A</v>
      </c>
      <c r="J45" s="262" t="e">
        <f>$G45*VLOOKUP($C45&amp;$F45,'表5.排放係數'!$C$2:$U$420,6,0)*VLOOKUP($C45&amp;$F45,'表5.排放係數'!$C$2:$U$420,13,0)</f>
        <v>#N/A</v>
      </c>
      <c r="K45" s="262" t="e">
        <f>$G45*VLOOKUP($C45&amp;$F45,'表5.排放係數'!$C$2:$U$420,7,0)*VLOOKUP($C45&amp;$F45,'表5.排放係數'!$C$2:$U$420,14,0)</f>
        <v>#N/A</v>
      </c>
      <c r="L45" s="262" t="e">
        <f>$G45*VLOOKUP($C45&amp;$F45,'表5.排放係數'!$C$2:$U$420,8,0)*VLOOKUP($C45&amp;$F45,'表5.排放係數'!$C$2:$U$420,15,0)</f>
        <v>#N/A</v>
      </c>
      <c r="M45" s="262" t="e">
        <f>$G45*VLOOKUP($C45&amp;$F45,'表5.排放係數'!$C$2:$U$420,9,0)*VLOOKUP($C45&amp;$F45,'表5.排放係數'!$C$2:$U$420,16,0)</f>
        <v>#N/A</v>
      </c>
      <c r="N45" s="262" t="e">
        <f>$G45*VLOOKUP($C45&amp;$F45,'表5.排放係數'!$C$2:$U$420,10,0)*VLOOKUP($C45&amp;$F45,'表5.排放係數'!$C$2:$U$420,17,0)</f>
        <v>#N/A</v>
      </c>
      <c r="O45" s="262" t="e">
        <f>$G45*VLOOKUP($C45&amp;$F45,'表5.排放係數'!$C$2:$U$420,11,0)*VLOOKUP($C45&amp;$F45,'表5.排放係數'!$C$2:$U$420,18,0)</f>
        <v>#N/A</v>
      </c>
      <c r="P45" s="263" t="e">
        <f>$G45*VLOOKUP($C45&amp;$F45,'表5.排放係數'!$C$2:$U$420,19,0)</f>
        <v>#N/A</v>
      </c>
      <c r="Q45" s="264"/>
      <c r="R45" s="265" t="e">
        <f>P45/'表6.2溫室氣體排放量 (範疇1&amp;2, 類別1-15)'!$D$33</f>
        <v>#N/A</v>
      </c>
      <c r="S45" s="267"/>
    </row>
    <row r="46" spans="1:19" ht="44.5" customHeight="1">
      <c r="A46" s="279" t="str">
        <f>IF('表2.排放源鑑別'!A46&lt;&gt;"",'表2.排放源鑑別'!A46,"")</f>
        <v/>
      </c>
      <c r="B46" s="257" t="str">
        <f>IF('表2.排放源鑑別'!B46&lt;&gt;"",'表2.排放源鑑別'!B46,"")</f>
        <v/>
      </c>
      <c r="C46" s="280" t="str">
        <f>IF('表2.排放源鑑別'!C46&lt;&gt;"",'表2.排放源鑑別'!C46,"")</f>
        <v/>
      </c>
      <c r="D46" s="281" t="str">
        <f>IF('表2.排放源鑑別'!D46&lt;&gt;"",'表2.排放源鑑別'!D46,"")</f>
        <v/>
      </c>
      <c r="E46" s="281" t="str">
        <f>IF('表2.排放源鑑別'!E46&lt;&gt;"",'表2.排放源鑑別'!E46,"")</f>
        <v/>
      </c>
      <c r="F46" s="281" t="str">
        <f>IF('表2.排放源鑑別'!K46&lt;&gt;"",'表2.排放源鑑別'!K46,"")</f>
        <v/>
      </c>
      <c r="G46" s="260">
        <f>IF('表3.活動數據'!N46&lt;&gt;"",ROUND('表3.活動數據'!N46,10),"")</f>
        <v>0</v>
      </c>
      <c r="H46" s="282" t="str">
        <f>IF('表3.活動數據'!O46&lt;&gt;"",'表3.活動數據'!O46,"")</f>
        <v/>
      </c>
      <c r="I46" s="283" t="e">
        <f>$G46*VLOOKUP($C46&amp;$F46,'表5.排放係數'!$C$2:$U$420,5,0)*VLOOKUP($C46&amp;$F46,'表5.排放係數'!$C$2:$U$420,12,0)</f>
        <v>#N/A</v>
      </c>
      <c r="J46" s="283" t="e">
        <f>$G46*VLOOKUP($C46&amp;$F46,'表5.排放係數'!$C$2:$U$420,6,0)*VLOOKUP($C46&amp;$F46,'表5.排放係數'!$C$2:$U$420,13,0)</f>
        <v>#N/A</v>
      </c>
      <c r="K46" s="283" t="e">
        <f>$G46*VLOOKUP($C46&amp;$F46,'表5.排放係數'!$C$2:$U$420,7,0)*VLOOKUP($C46&amp;$F46,'表5.排放係數'!$C$2:$U$420,14,0)</f>
        <v>#N/A</v>
      </c>
      <c r="L46" s="283" t="e">
        <f>$G46*VLOOKUP($C46&amp;$F46,'表5.排放係數'!$C$2:$U$420,8,0)*VLOOKUP($C46&amp;$F46,'表5.排放係數'!$C$2:$U$420,15,0)</f>
        <v>#N/A</v>
      </c>
      <c r="M46" s="283" t="e">
        <f>$G46*VLOOKUP($C46&amp;$F46,'表5.排放係數'!$C$2:$U$420,9,0)*VLOOKUP($C46&amp;$F46,'表5.排放係數'!$C$2:$U$420,16,0)</f>
        <v>#N/A</v>
      </c>
      <c r="N46" s="283" t="e">
        <f>$G46*VLOOKUP($C46&amp;$F46,'表5.排放係數'!$C$2:$U$420,10,0)*VLOOKUP($C46&amp;$F46,'表5.排放係數'!$C$2:$U$420,17,0)</f>
        <v>#N/A</v>
      </c>
      <c r="O46" s="283" t="e">
        <f>$G46*VLOOKUP($C46&amp;$F46,'表5.排放係數'!$C$2:$U$420,11,0)*VLOOKUP($C46&amp;$F46,'表5.排放係數'!$C$2:$U$420,18,0)</f>
        <v>#N/A</v>
      </c>
      <c r="P46" s="263" t="e">
        <f>$G46*VLOOKUP($C46&amp;$F46,'表5.排放係數'!$C$2:$U$420,19,0)</f>
        <v>#N/A</v>
      </c>
      <c r="Q46" s="284"/>
      <c r="R46" s="265" t="e">
        <f>P46/'表6.2溫室氣體排放量 (範疇1&amp;2, 類別1-15)'!$D$33</f>
        <v>#N/A</v>
      </c>
      <c r="S46" s="268"/>
    </row>
    <row r="47" spans="1:19" ht="44.5" customHeight="1">
      <c r="A47" s="257" t="str">
        <f>IF('表2.排放源鑑別'!A47&lt;&gt;"",'表2.排放源鑑別'!A47,"")</f>
        <v/>
      </c>
      <c r="B47" s="257" t="str">
        <f>IF('表2.排放源鑑別'!B47&lt;&gt;"",'表2.排放源鑑別'!B47,"")</f>
        <v/>
      </c>
      <c r="C47" s="258" t="str">
        <f>IF('表2.排放源鑑別'!C47&lt;&gt;"",'表2.排放源鑑別'!C47,"")</f>
        <v/>
      </c>
      <c r="D47" s="259" t="str">
        <f>IF('表2.排放源鑑別'!D47&lt;&gt;"",'表2.排放源鑑別'!D47,"")</f>
        <v/>
      </c>
      <c r="E47" s="259" t="str">
        <f>IF('表2.排放源鑑別'!E47&lt;&gt;"",'表2.排放源鑑別'!E47,"")</f>
        <v/>
      </c>
      <c r="F47" s="259" t="str">
        <f>IF('表2.排放源鑑別'!K47&lt;&gt;"",'表2.排放源鑑別'!K47,"")</f>
        <v/>
      </c>
      <c r="G47" s="260">
        <f>IF('表3.活動數據'!N47&lt;&gt;"",ROUND('表3.活動數據'!N47,10),"")</f>
        <v>0</v>
      </c>
      <c r="H47" s="261" t="str">
        <f>IF('表3.活動數據'!O47&lt;&gt;"",'表3.活動數據'!O47,"")</f>
        <v/>
      </c>
      <c r="I47" s="262" t="e">
        <f>$G47*VLOOKUP($C47&amp;$F47,'表5.排放係數'!$C$2:$U$420,5,0)*VLOOKUP($C47&amp;$F47,'表5.排放係數'!$C$2:$U$420,12,0)</f>
        <v>#N/A</v>
      </c>
      <c r="J47" s="262" t="e">
        <f>$G47*VLOOKUP($C47&amp;$F47,'表5.排放係數'!$C$2:$U$420,6,0)*VLOOKUP($C47&amp;$F47,'表5.排放係數'!$C$2:$U$420,13,0)</f>
        <v>#N/A</v>
      </c>
      <c r="K47" s="262" t="e">
        <f>$G47*VLOOKUP($C47&amp;$F47,'表5.排放係數'!$C$2:$U$420,7,0)*VLOOKUP($C47&amp;$F47,'表5.排放係數'!$C$2:$U$420,14,0)</f>
        <v>#N/A</v>
      </c>
      <c r="L47" s="262" t="e">
        <f>$G47*VLOOKUP($C47&amp;$F47,'表5.排放係數'!$C$2:$U$420,8,0)*VLOOKUP($C47&amp;$F47,'表5.排放係數'!$C$2:$U$420,15,0)</f>
        <v>#N/A</v>
      </c>
      <c r="M47" s="262" t="e">
        <f>$G47*VLOOKUP($C47&amp;$F47,'表5.排放係數'!$C$2:$U$420,9,0)*VLOOKUP($C47&amp;$F47,'表5.排放係數'!$C$2:$U$420,16,0)</f>
        <v>#N/A</v>
      </c>
      <c r="N47" s="262" t="e">
        <f>$G47*VLOOKUP($C47&amp;$F47,'表5.排放係數'!$C$2:$U$420,10,0)*VLOOKUP($C47&amp;$F47,'表5.排放係數'!$C$2:$U$420,17,0)</f>
        <v>#N/A</v>
      </c>
      <c r="O47" s="262" t="e">
        <f>$G47*VLOOKUP($C47&amp;$F47,'表5.排放係數'!$C$2:$U$420,11,0)*VLOOKUP($C47&amp;$F47,'表5.排放係數'!$C$2:$U$420,18,0)</f>
        <v>#N/A</v>
      </c>
      <c r="P47" s="263" t="e">
        <f>$G47*VLOOKUP($C47&amp;$F47,'表5.排放係數'!$C$2:$U$420,19,0)</f>
        <v>#N/A</v>
      </c>
      <c r="Q47" s="264"/>
      <c r="R47" s="265" t="e">
        <f>P47/'表6.2溫室氣體排放量 (範疇1&amp;2, 類別1-15)'!$D$33</f>
        <v>#N/A</v>
      </c>
      <c r="S47" s="267"/>
    </row>
    <row r="48" spans="1:19" ht="44.5" customHeight="1">
      <c r="A48" s="279" t="str">
        <f>IF('表2.排放源鑑別'!A48&lt;&gt;"",'表2.排放源鑑別'!A48,"")</f>
        <v/>
      </c>
      <c r="B48" s="257" t="str">
        <f>IF('表2.排放源鑑別'!B48&lt;&gt;"",'表2.排放源鑑別'!B48,"")</f>
        <v/>
      </c>
      <c r="C48" s="280" t="str">
        <f>IF('表2.排放源鑑別'!C48&lt;&gt;"",'表2.排放源鑑別'!C48,"")</f>
        <v/>
      </c>
      <c r="D48" s="281" t="str">
        <f>IF('表2.排放源鑑別'!D48&lt;&gt;"",'表2.排放源鑑別'!D48,"")</f>
        <v/>
      </c>
      <c r="E48" s="281" t="str">
        <f>IF('表2.排放源鑑別'!E48&lt;&gt;"",'表2.排放源鑑別'!E48,"")</f>
        <v/>
      </c>
      <c r="F48" s="281" t="str">
        <f>IF('表2.排放源鑑別'!K48&lt;&gt;"",'表2.排放源鑑別'!K48,"")</f>
        <v/>
      </c>
      <c r="G48" s="260">
        <f>IF('表3.活動數據'!N48&lt;&gt;"",ROUND('表3.活動數據'!N48,10),"")</f>
        <v>0</v>
      </c>
      <c r="H48" s="282" t="str">
        <f>IF('表3.活動數據'!O48&lt;&gt;"",'表3.活動數據'!O48,"")</f>
        <v/>
      </c>
      <c r="I48" s="283" t="e">
        <f>$G48*VLOOKUP($C48&amp;$F48,'表5.排放係數'!$C$2:$U$420,5,0)*VLOOKUP($C48&amp;$F48,'表5.排放係數'!$C$2:$U$420,12,0)</f>
        <v>#N/A</v>
      </c>
      <c r="J48" s="283" t="e">
        <f>$G48*VLOOKUP($C48&amp;$F48,'表5.排放係數'!$C$2:$U$420,6,0)*VLOOKUP($C48&amp;$F48,'表5.排放係數'!$C$2:$U$420,13,0)</f>
        <v>#N/A</v>
      </c>
      <c r="K48" s="283" t="e">
        <f>$G48*VLOOKUP($C48&amp;$F48,'表5.排放係數'!$C$2:$U$420,7,0)*VLOOKUP($C48&amp;$F48,'表5.排放係數'!$C$2:$U$420,14,0)</f>
        <v>#N/A</v>
      </c>
      <c r="L48" s="283" t="e">
        <f>$G48*VLOOKUP($C48&amp;$F48,'表5.排放係數'!$C$2:$U$420,8,0)*VLOOKUP($C48&amp;$F48,'表5.排放係數'!$C$2:$U$420,15,0)</f>
        <v>#N/A</v>
      </c>
      <c r="M48" s="283" t="e">
        <f>$G48*VLOOKUP($C48&amp;$F48,'表5.排放係數'!$C$2:$U$420,9,0)*VLOOKUP($C48&amp;$F48,'表5.排放係數'!$C$2:$U$420,16,0)</f>
        <v>#N/A</v>
      </c>
      <c r="N48" s="283" t="e">
        <f>$G48*VLOOKUP($C48&amp;$F48,'表5.排放係數'!$C$2:$U$420,10,0)*VLOOKUP($C48&amp;$F48,'表5.排放係數'!$C$2:$U$420,17,0)</f>
        <v>#N/A</v>
      </c>
      <c r="O48" s="283" t="e">
        <f>$G48*VLOOKUP($C48&amp;$F48,'表5.排放係數'!$C$2:$U$420,11,0)*VLOOKUP($C48&amp;$F48,'表5.排放係數'!$C$2:$U$420,18,0)</f>
        <v>#N/A</v>
      </c>
      <c r="P48" s="263" t="e">
        <f>$G48*VLOOKUP($C48&amp;$F48,'表5.排放係數'!$C$2:$U$420,19,0)</f>
        <v>#N/A</v>
      </c>
      <c r="Q48" s="284"/>
      <c r="R48" s="265" t="e">
        <f>P48/'表6.2溫室氣體排放量 (範疇1&amp;2, 類別1-15)'!$D$33</f>
        <v>#N/A</v>
      </c>
      <c r="S48" s="268"/>
    </row>
    <row r="49" spans="1:19" s="231" customFormat="1" ht="44.5" customHeight="1">
      <c r="A49" s="257" t="str">
        <f>IF('表2.排放源鑑別'!A49&lt;&gt;"",'表2.排放源鑑別'!A49,"")</f>
        <v/>
      </c>
      <c r="B49" s="257" t="str">
        <f>IF('表2.排放源鑑別'!B49&lt;&gt;"",'表2.排放源鑑別'!B49,"")</f>
        <v/>
      </c>
      <c r="C49" s="258" t="str">
        <f>IF('表2.排放源鑑別'!C49&lt;&gt;"",'表2.排放源鑑別'!C49,"")</f>
        <v/>
      </c>
      <c r="D49" s="259" t="str">
        <f>IF('表2.排放源鑑別'!D49&lt;&gt;"",'表2.排放源鑑別'!D49,"")</f>
        <v/>
      </c>
      <c r="E49" s="259" t="str">
        <f>IF('表2.排放源鑑別'!E49&lt;&gt;"",'表2.排放源鑑別'!E49,"")</f>
        <v/>
      </c>
      <c r="F49" s="259" t="str">
        <f>IF('表2.排放源鑑別'!K49&lt;&gt;"",'表2.排放源鑑別'!K49,"")</f>
        <v/>
      </c>
      <c r="G49" s="260">
        <f>IF('表3.活動數據'!N49&lt;&gt;"",ROUND('表3.活動數據'!N49,10),"")</f>
        <v>0</v>
      </c>
      <c r="H49" s="261" t="str">
        <f>IF('表3.活動數據'!O49&lt;&gt;"",'表3.活動數據'!O49,"")</f>
        <v/>
      </c>
      <c r="I49" s="262" t="e">
        <f>$G49*VLOOKUP($C49&amp;$F49,'表5.排放係數'!$C$2:$U$420,5,0)*VLOOKUP($C49&amp;$F49,'表5.排放係數'!$C$2:$U$420,12,0)</f>
        <v>#N/A</v>
      </c>
      <c r="J49" s="262" t="e">
        <f>$G49*VLOOKUP($C49&amp;$F49,'表5.排放係數'!$C$2:$U$420,6,0)*VLOOKUP($C49&amp;$F49,'表5.排放係數'!$C$2:$U$420,13,0)</f>
        <v>#N/A</v>
      </c>
      <c r="K49" s="262" t="e">
        <f>$G49*VLOOKUP($C49&amp;$F49,'表5.排放係數'!$C$2:$U$420,7,0)*VLOOKUP($C49&amp;$F49,'表5.排放係數'!$C$2:$U$420,14,0)</f>
        <v>#N/A</v>
      </c>
      <c r="L49" s="262" t="e">
        <f>$G49*VLOOKUP($C49&amp;$F49,'表5.排放係數'!$C$2:$U$420,8,0)*VLOOKUP($C49&amp;$F49,'表5.排放係數'!$C$2:$U$420,15,0)</f>
        <v>#N/A</v>
      </c>
      <c r="M49" s="262" t="e">
        <f>$G49*VLOOKUP($C49&amp;$F49,'表5.排放係數'!$C$2:$U$420,9,0)*VLOOKUP($C49&amp;$F49,'表5.排放係數'!$C$2:$U$420,16,0)</f>
        <v>#N/A</v>
      </c>
      <c r="N49" s="262" t="e">
        <f>$G49*VLOOKUP($C49&amp;$F49,'表5.排放係數'!$C$2:$U$420,10,0)*VLOOKUP($C49&amp;$F49,'表5.排放係數'!$C$2:$U$420,17,0)</f>
        <v>#N/A</v>
      </c>
      <c r="O49" s="262" t="e">
        <f>$G49*VLOOKUP($C49&amp;$F49,'表5.排放係數'!$C$2:$U$420,11,0)*VLOOKUP($C49&amp;$F49,'表5.排放係數'!$C$2:$U$420,18,0)</f>
        <v>#N/A</v>
      </c>
      <c r="P49" s="263" t="e">
        <f>$G49*VLOOKUP($C49&amp;$F49,'表5.排放係數'!$C$2:$U$420,19,0)</f>
        <v>#N/A</v>
      </c>
      <c r="Q49" s="264"/>
      <c r="R49" s="265" t="e">
        <f>P49/'表6.2溫室氣體排放量 (範疇1&amp;2, 類別1-15)'!$D$33</f>
        <v>#N/A</v>
      </c>
      <c r="S49" s="267"/>
    </row>
    <row r="50" spans="1:19" s="231" customFormat="1" ht="44.5" customHeight="1">
      <c r="A50" s="279" t="str">
        <f>IF('表2.排放源鑑別'!A50&lt;&gt;"",'表2.排放源鑑別'!A50,"")</f>
        <v/>
      </c>
      <c r="B50" s="257" t="str">
        <f>IF('表2.排放源鑑別'!B50&lt;&gt;"",'表2.排放源鑑別'!B50,"")</f>
        <v/>
      </c>
      <c r="C50" s="280" t="str">
        <f>IF('表2.排放源鑑別'!C50&lt;&gt;"",'表2.排放源鑑別'!C50,"")</f>
        <v/>
      </c>
      <c r="D50" s="281" t="str">
        <f>IF('表2.排放源鑑別'!D50&lt;&gt;"",'表2.排放源鑑別'!D50,"")</f>
        <v/>
      </c>
      <c r="E50" s="281" t="str">
        <f>IF('表2.排放源鑑別'!E50&lt;&gt;"",'表2.排放源鑑別'!E50,"")</f>
        <v/>
      </c>
      <c r="F50" s="281" t="str">
        <f>IF('表2.排放源鑑別'!K50&lt;&gt;"",'表2.排放源鑑別'!K50,"")</f>
        <v/>
      </c>
      <c r="G50" s="260">
        <f>IF('表3.活動數據'!N50&lt;&gt;"",ROUND('表3.活動數據'!N50,10),"")</f>
        <v>0</v>
      </c>
      <c r="H50" s="282" t="str">
        <f>IF('表3.活動數據'!O50&lt;&gt;"",'表3.活動數據'!O50,"")</f>
        <v/>
      </c>
      <c r="I50" s="283" t="e">
        <f>$G50*VLOOKUP($C50&amp;$F50,'表5.排放係數'!$C$2:$U$420,5,0)*VLOOKUP($C50&amp;$F50,'表5.排放係數'!$C$2:$U$420,12,0)</f>
        <v>#N/A</v>
      </c>
      <c r="J50" s="283" t="e">
        <f>$G50*VLOOKUP($C50&amp;$F50,'表5.排放係數'!$C$2:$U$420,6,0)*VLOOKUP($C50&amp;$F50,'表5.排放係數'!$C$2:$U$420,13,0)</f>
        <v>#N/A</v>
      </c>
      <c r="K50" s="283" t="e">
        <f>$G50*VLOOKUP($C50&amp;$F50,'表5.排放係數'!$C$2:$U$420,7,0)*VLOOKUP($C50&amp;$F50,'表5.排放係數'!$C$2:$U$420,14,0)</f>
        <v>#N/A</v>
      </c>
      <c r="L50" s="283" t="e">
        <f>$G50*VLOOKUP($C50&amp;$F50,'表5.排放係數'!$C$2:$U$420,8,0)*VLOOKUP($C50&amp;$F50,'表5.排放係數'!$C$2:$U$420,15,0)</f>
        <v>#N/A</v>
      </c>
      <c r="M50" s="283" t="e">
        <f>$G50*VLOOKUP($C50&amp;$F50,'表5.排放係數'!$C$2:$U$420,9,0)*VLOOKUP($C50&amp;$F50,'表5.排放係數'!$C$2:$U$420,16,0)</f>
        <v>#N/A</v>
      </c>
      <c r="N50" s="283" t="e">
        <f>$G50*VLOOKUP($C50&amp;$F50,'表5.排放係數'!$C$2:$U$420,10,0)*VLOOKUP($C50&amp;$F50,'表5.排放係數'!$C$2:$U$420,17,0)</f>
        <v>#N/A</v>
      </c>
      <c r="O50" s="283" t="e">
        <f>$G50*VLOOKUP($C50&amp;$F50,'表5.排放係數'!$C$2:$U$420,11,0)*VLOOKUP($C50&amp;$F50,'表5.排放係數'!$C$2:$U$420,18,0)</f>
        <v>#N/A</v>
      </c>
      <c r="P50" s="263" t="e">
        <f>$G50*VLOOKUP($C50&amp;$F50,'表5.排放係數'!$C$2:$U$420,19,0)</f>
        <v>#N/A</v>
      </c>
      <c r="Q50" s="284"/>
      <c r="R50" s="265" t="e">
        <f>P50/'表6.2溫室氣體排放量 (範疇1&amp;2, 類別1-15)'!$D$33</f>
        <v>#N/A</v>
      </c>
      <c r="S50" s="268"/>
    </row>
    <row r="51" spans="1:19" ht="44.5" customHeight="1">
      <c r="A51" s="257" t="str">
        <f>IF('表2.排放源鑑別'!A51&lt;&gt;"",'表2.排放源鑑別'!A51,"")</f>
        <v/>
      </c>
      <c r="B51" s="257" t="str">
        <f>IF('表2.排放源鑑別'!B51&lt;&gt;"",'表2.排放源鑑別'!B51,"")</f>
        <v/>
      </c>
      <c r="C51" s="258" t="str">
        <f>IF('表2.排放源鑑別'!C51&lt;&gt;"",'表2.排放源鑑別'!C51,"")</f>
        <v/>
      </c>
      <c r="D51" s="259" t="str">
        <f>IF('表2.排放源鑑別'!D51&lt;&gt;"",'表2.排放源鑑別'!D51,"")</f>
        <v/>
      </c>
      <c r="E51" s="259" t="str">
        <f>IF('表2.排放源鑑別'!E51&lt;&gt;"",'表2.排放源鑑別'!E51,"")</f>
        <v/>
      </c>
      <c r="F51" s="259" t="str">
        <f>IF('表2.排放源鑑別'!K51&lt;&gt;"",'表2.排放源鑑別'!K51,"")</f>
        <v/>
      </c>
      <c r="G51" s="260">
        <f>IF('表3.活動數據'!N51&lt;&gt;"",ROUND('表3.活動數據'!N51,10),"")</f>
        <v>0</v>
      </c>
      <c r="H51" s="261" t="str">
        <f>IF('表3.活動數據'!O51&lt;&gt;"",'表3.活動數據'!O51,"")</f>
        <v/>
      </c>
      <c r="I51" s="262" t="e">
        <f>$G51*VLOOKUP($C51&amp;$F51,'表5.排放係數'!$C$2:$U$420,5,0)*VLOOKUP($C51&amp;$F51,'表5.排放係數'!$C$2:$U$420,12,0)</f>
        <v>#N/A</v>
      </c>
      <c r="J51" s="262" t="e">
        <f>$G51*VLOOKUP($C51&amp;$F51,'表5.排放係數'!$C$2:$U$420,6,0)*VLOOKUP($C51&amp;$F51,'表5.排放係數'!$C$2:$U$420,13,0)</f>
        <v>#N/A</v>
      </c>
      <c r="K51" s="262" t="e">
        <f>$G51*VLOOKUP($C51&amp;$F51,'表5.排放係數'!$C$2:$U$420,7,0)*VLOOKUP($C51&amp;$F51,'表5.排放係數'!$C$2:$U$420,14,0)</f>
        <v>#N/A</v>
      </c>
      <c r="L51" s="262" t="e">
        <f>$G51*VLOOKUP($C51&amp;$F51,'表5.排放係數'!$C$2:$U$420,8,0)*VLOOKUP($C51&amp;$F51,'表5.排放係數'!$C$2:$U$420,15,0)</f>
        <v>#N/A</v>
      </c>
      <c r="M51" s="262" t="e">
        <f>$G51*VLOOKUP($C51&amp;$F51,'表5.排放係數'!$C$2:$U$420,9,0)*VLOOKUP($C51&amp;$F51,'表5.排放係數'!$C$2:$U$420,16,0)</f>
        <v>#N/A</v>
      </c>
      <c r="N51" s="262" t="e">
        <f>$G51*VLOOKUP($C51&amp;$F51,'表5.排放係數'!$C$2:$U$420,10,0)*VLOOKUP($C51&amp;$F51,'表5.排放係數'!$C$2:$U$420,17,0)</f>
        <v>#N/A</v>
      </c>
      <c r="O51" s="262" t="e">
        <f>$G51*VLOOKUP($C51&amp;$F51,'表5.排放係數'!$C$2:$U$420,11,0)*VLOOKUP($C51&amp;$F51,'表5.排放係數'!$C$2:$U$420,18,0)</f>
        <v>#N/A</v>
      </c>
      <c r="P51" s="263" t="e">
        <f>$G51*VLOOKUP($C51&amp;$F51,'表5.排放係數'!$C$2:$U$420,19,0)</f>
        <v>#N/A</v>
      </c>
      <c r="Q51" s="264"/>
      <c r="R51" s="265" t="e">
        <f>P51/'表6.2溫室氣體排放量 (範疇1&amp;2, 類別1-15)'!$D$33</f>
        <v>#N/A</v>
      </c>
      <c r="S51" s="267"/>
    </row>
    <row r="52" spans="1:19" ht="44.5" customHeight="1">
      <c r="A52" s="279" t="str">
        <f>IF('表2.排放源鑑別'!A52&lt;&gt;"",'表2.排放源鑑別'!A52,"")</f>
        <v/>
      </c>
      <c r="B52" s="257" t="str">
        <f>IF('表2.排放源鑑別'!B52&lt;&gt;"",'表2.排放源鑑別'!B52,"")</f>
        <v/>
      </c>
      <c r="C52" s="280" t="str">
        <f>IF('表2.排放源鑑別'!C52&lt;&gt;"",'表2.排放源鑑別'!C52,"")</f>
        <v/>
      </c>
      <c r="D52" s="281" t="str">
        <f>IF('表2.排放源鑑別'!D52&lt;&gt;"",'表2.排放源鑑別'!D52,"")</f>
        <v/>
      </c>
      <c r="E52" s="281" t="str">
        <f>IF('表2.排放源鑑別'!E52&lt;&gt;"",'表2.排放源鑑別'!E52,"")</f>
        <v/>
      </c>
      <c r="F52" s="281" t="str">
        <f>IF('表2.排放源鑑別'!K52&lt;&gt;"",'表2.排放源鑑別'!K52,"")</f>
        <v/>
      </c>
      <c r="G52" s="260">
        <f>IF('表3.活動數據'!N52&lt;&gt;"",ROUND('表3.活動數據'!N52,10),"")</f>
        <v>0</v>
      </c>
      <c r="H52" s="282" t="str">
        <f>IF('表3.活動數據'!O52&lt;&gt;"",'表3.活動數據'!O52,"")</f>
        <v/>
      </c>
      <c r="I52" s="283" t="e">
        <f>$G52*VLOOKUP($C52&amp;$F52,'表5.排放係數'!$C$2:$U$420,5,0)*VLOOKUP($C52&amp;$F52,'表5.排放係數'!$C$2:$U$420,12,0)</f>
        <v>#N/A</v>
      </c>
      <c r="J52" s="283" t="e">
        <f>$G52*VLOOKUP($C52&amp;$F52,'表5.排放係數'!$C$2:$U$420,6,0)*VLOOKUP($C52&amp;$F52,'表5.排放係數'!$C$2:$U$420,13,0)</f>
        <v>#N/A</v>
      </c>
      <c r="K52" s="283" t="e">
        <f>$G52*VLOOKUP($C52&amp;$F52,'表5.排放係數'!$C$2:$U$420,7,0)*VLOOKUP($C52&amp;$F52,'表5.排放係數'!$C$2:$U$420,14,0)</f>
        <v>#N/A</v>
      </c>
      <c r="L52" s="283" t="e">
        <f>$G52*VLOOKUP($C52&amp;$F52,'表5.排放係數'!$C$2:$U$420,8,0)*VLOOKUP($C52&amp;$F52,'表5.排放係數'!$C$2:$U$420,15,0)</f>
        <v>#N/A</v>
      </c>
      <c r="M52" s="283" t="e">
        <f>$G52*VLOOKUP($C52&amp;$F52,'表5.排放係數'!$C$2:$U$420,9,0)*VLOOKUP($C52&amp;$F52,'表5.排放係數'!$C$2:$U$420,16,0)</f>
        <v>#N/A</v>
      </c>
      <c r="N52" s="283" t="e">
        <f>$G52*VLOOKUP($C52&amp;$F52,'表5.排放係數'!$C$2:$U$420,10,0)*VLOOKUP($C52&amp;$F52,'表5.排放係數'!$C$2:$U$420,17,0)</f>
        <v>#N/A</v>
      </c>
      <c r="O52" s="283" t="e">
        <f>$G52*VLOOKUP($C52&amp;$F52,'表5.排放係數'!$C$2:$U$420,11,0)*VLOOKUP($C52&amp;$F52,'表5.排放係數'!$C$2:$U$420,18,0)</f>
        <v>#N/A</v>
      </c>
      <c r="P52" s="263" t="e">
        <f>$G52*VLOOKUP($C52&amp;$F52,'表5.排放係數'!$C$2:$U$420,19,0)</f>
        <v>#N/A</v>
      </c>
      <c r="Q52" s="284"/>
      <c r="R52" s="265" t="e">
        <f>P52/'表6.2溫室氣體排放量 (範疇1&amp;2, 類別1-15)'!$D$33</f>
        <v>#N/A</v>
      </c>
      <c r="S52" s="268"/>
    </row>
    <row r="53" spans="1:19" ht="44.5" customHeight="1">
      <c r="A53" s="257" t="str">
        <f>IF('表2.排放源鑑別'!A53&lt;&gt;"",'表2.排放源鑑別'!A53,"")</f>
        <v/>
      </c>
      <c r="B53" s="257" t="str">
        <f>IF('表2.排放源鑑別'!B53&lt;&gt;"",'表2.排放源鑑別'!B53,"")</f>
        <v/>
      </c>
      <c r="C53" s="258" t="str">
        <f>IF('表2.排放源鑑別'!C53&lt;&gt;"",'表2.排放源鑑別'!C53,"")</f>
        <v/>
      </c>
      <c r="D53" s="259" t="str">
        <f>IF('表2.排放源鑑別'!D53&lt;&gt;"",'表2.排放源鑑別'!D53,"")</f>
        <v/>
      </c>
      <c r="E53" s="259" t="str">
        <f>IF('表2.排放源鑑別'!E53&lt;&gt;"",'表2.排放源鑑別'!E53,"")</f>
        <v/>
      </c>
      <c r="F53" s="259" t="str">
        <f>IF('表2.排放源鑑別'!K53&lt;&gt;"",'表2.排放源鑑別'!K53,"")</f>
        <v/>
      </c>
      <c r="G53" s="260">
        <f>IF('表3.活動數據'!N53&lt;&gt;"",ROUND('表3.活動數據'!N53,10),"")</f>
        <v>0</v>
      </c>
      <c r="H53" s="261" t="str">
        <f>IF('表3.活動數據'!O53&lt;&gt;"",'表3.活動數據'!O53,"")</f>
        <v/>
      </c>
      <c r="I53" s="262" t="e">
        <f>$G53*VLOOKUP($C53&amp;$F53,'表5.排放係數'!$C$2:$U$420,5,0)*VLOOKUP($C53&amp;$F53,'表5.排放係數'!$C$2:$U$420,12,0)</f>
        <v>#N/A</v>
      </c>
      <c r="J53" s="262" t="e">
        <f>$G53*VLOOKUP($C53&amp;$F53,'表5.排放係數'!$C$2:$U$420,6,0)*VLOOKUP($C53&amp;$F53,'表5.排放係數'!$C$2:$U$420,13,0)</f>
        <v>#N/A</v>
      </c>
      <c r="K53" s="262" t="e">
        <f>$G53*VLOOKUP($C53&amp;$F53,'表5.排放係數'!$C$2:$U$420,7,0)*VLOOKUP($C53&amp;$F53,'表5.排放係數'!$C$2:$U$420,14,0)</f>
        <v>#N/A</v>
      </c>
      <c r="L53" s="262" t="e">
        <f>$G53*VLOOKUP($C53&amp;$F53,'表5.排放係數'!$C$2:$U$420,8,0)*VLOOKUP($C53&amp;$F53,'表5.排放係數'!$C$2:$U$420,15,0)</f>
        <v>#N/A</v>
      </c>
      <c r="M53" s="262" t="e">
        <f>$G53*VLOOKUP($C53&amp;$F53,'表5.排放係數'!$C$2:$U$420,9,0)*VLOOKUP($C53&amp;$F53,'表5.排放係數'!$C$2:$U$420,16,0)</f>
        <v>#N/A</v>
      </c>
      <c r="N53" s="262" t="e">
        <f>$G53*VLOOKUP($C53&amp;$F53,'表5.排放係數'!$C$2:$U$420,10,0)*VLOOKUP($C53&amp;$F53,'表5.排放係數'!$C$2:$U$420,17,0)</f>
        <v>#N/A</v>
      </c>
      <c r="O53" s="262" t="e">
        <f>$G53*VLOOKUP($C53&amp;$F53,'表5.排放係數'!$C$2:$U$420,11,0)*VLOOKUP($C53&amp;$F53,'表5.排放係數'!$C$2:$U$420,18,0)</f>
        <v>#N/A</v>
      </c>
      <c r="P53" s="263" t="e">
        <f>$G53*VLOOKUP($C53&amp;$F53,'表5.排放係數'!$C$2:$U$420,19,0)</f>
        <v>#N/A</v>
      </c>
      <c r="Q53" s="264"/>
      <c r="R53" s="265" t="e">
        <f>P53/'表6.2溫室氣體排放量 (範疇1&amp;2, 類別1-15)'!$D$33</f>
        <v>#N/A</v>
      </c>
      <c r="S53" s="267"/>
    </row>
    <row r="54" spans="1:19" ht="44.5" customHeight="1">
      <c r="A54" s="279" t="str">
        <f>IF('表2.排放源鑑別'!A54&lt;&gt;"",'表2.排放源鑑別'!A54,"")</f>
        <v/>
      </c>
      <c r="B54" s="257" t="str">
        <f>IF('表2.排放源鑑別'!B54&lt;&gt;"",'表2.排放源鑑別'!B54,"")</f>
        <v/>
      </c>
      <c r="C54" s="280" t="str">
        <f>IF('表2.排放源鑑別'!C54&lt;&gt;"",'表2.排放源鑑別'!C54,"")</f>
        <v/>
      </c>
      <c r="D54" s="281" t="str">
        <f>IF('表2.排放源鑑別'!D54&lt;&gt;"",'表2.排放源鑑別'!D54,"")</f>
        <v/>
      </c>
      <c r="E54" s="281" t="str">
        <f>IF('表2.排放源鑑別'!E54&lt;&gt;"",'表2.排放源鑑別'!E54,"")</f>
        <v/>
      </c>
      <c r="F54" s="281" t="str">
        <f>IF('表2.排放源鑑別'!K54&lt;&gt;"",'表2.排放源鑑別'!K54,"")</f>
        <v/>
      </c>
      <c r="G54" s="260">
        <f>IF('表3.活動數據'!N54&lt;&gt;"",ROUND('表3.活動數據'!N54,10),"")</f>
        <v>0</v>
      </c>
      <c r="H54" s="282" t="str">
        <f>IF('表3.活動數據'!O54&lt;&gt;"",'表3.活動數據'!O54,"")</f>
        <v/>
      </c>
      <c r="I54" s="283" t="e">
        <f>$G54*VLOOKUP($C54&amp;$F54,'表5.排放係數'!$C$2:$U$420,5,0)*VLOOKUP($C54&amp;$F54,'表5.排放係數'!$C$2:$U$420,12,0)</f>
        <v>#N/A</v>
      </c>
      <c r="J54" s="283" t="e">
        <f>$G54*VLOOKUP($C54&amp;$F54,'表5.排放係數'!$C$2:$U$420,6,0)*VLOOKUP($C54&amp;$F54,'表5.排放係數'!$C$2:$U$420,13,0)</f>
        <v>#N/A</v>
      </c>
      <c r="K54" s="283" t="e">
        <f>$G54*VLOOKUP($C54&amp;$F54,'表5.排放係數'!$C$2:$U$420,7,0)*VLOOKUP($C54&amp;$F54,'表5.排放係數'!$C$2:$U$420,14,0)</f>
        <v>#N/A</v>
      </c>
      <c r="L54" s="283" t="e">
        <f>$G54*VLOOKUP($C54&amp;$F54,'表5.排放係數'!$C$2:$U$420,8,0)*VLOOKUP($C54&amp;$F54,'表5.排放係數'!$C$2:$U$420,15,0)</f>
        <v>#N/A</v>
      </c>
      <c r="M54" s="283" t="e">
        <f>$G54*VLOOKUP($C54&amp;$F54,'表5.排放係數'!$C$2:$U$420,9,0)*VLOOKUP($C54&amp;$F54,'表5.排放係數'!$C$2:$U$420,16,0)</f>
        <v>#N/A</v>
      </c>
      <c r="N54" s="283" t="e">
        <f>$G54*VLOOKUP($C54&amp;$F54,'表5.排放係數'!$C$2:$U$420,10,0)*VLOOKUP($C54&amp;$F54,'表5.排放係數'!$C$2:$U$420,17,0)</f>
        <v>#N/A</v>
      </c>
      <c r="O54" s="283" t="e">
        <f>$G54*VLOOKUP($C54&amp;$F54,'表5.排放係數'!$C$2:$U$420,11,0)*VLOOKUP($C54&amp;$F54,'表5.排放係數'!$C$2:$U$420,18,0)</f>
        <v>#N/A</v>
      </c>
      <c r="P54" s="263" t="e">
        <f>$G54*VLOOKUP($C54&amp;$F54,'表5.排放係數'!$C$2:$U$420,19,0)</f>
        <v>#N/A</v>
      </c>
      <c r="Q54" s="284"/>
      <c r="R54" s="265" t="e">
        <f>P54/'表6.2溫室氣體排放量 (範疇1&amp;2, 類別1-15)'!$D$33</f>
        <v>#N/A</v>
      </c>
      <c r="S54" s="268"/>
    </row>
    <row r="55" spans="1:19" ht="44.5" customHeight="1">
      <c r="A55" s="257" t="str">
        <f>IF('表2.排放源鑑別'!A55&lt;&gt;"",'表2.排放源鑑別'!A55,"")</f>
        <v/>
      </c>
      <c r="B55" s="257" t="str">
        <f>IF('表2.排放源鑑別'!B55&lt;&gt;"",'表2.排放源鑑別'!B55,"")</f>
        <v/>
      </c>
      <c r="C55" s="258" t="str">
        <f>IF('表2.排放源鑑別'!C55&lt;&gt;"",'表2.排放源鑑別'!C55,"")</f>
        <v/>
      </c>
      <c r="D55" s="259" t="str">
        <f>IF('表2.排放源鑑別'!D55&lt;&gt;"",'表2.排放源鑑別'!D55,"")</f>
        <v/>
      </c>
      <c r="E55" s="259" t="str">
        <f>IF('表2.排放源鑑別'!E55&lt;&gt;"",'表2.排放源鑑別'!E55,"")</f>
        <v/>
      </c>
      <c r="F55" s="259" t="str">
        <f>IF('表2.排放源鑑別'!K55&lt;&gt;"",'表2.排放源鑑別'!K55,"")</f>
        <v/>
      </c>
      <c r="G55" s="260">
        <f>IF('表3.活動數據'!N55&lt;&gt;"",ROUND('表3.活動數據'!N55,10),"")</f>
        <v>0</v>
      </c>
      <c r="H55" s="261" t="str">
        <f>IF('表3.活動數據'!O55&lt;&gt;"",'表3.活動數據'!O55,"")</f>
        <v/>
      </c>
      <c r="I55" s="262" t="e">
        <f>$G55*VLOOKUP($C55&amp;$F55,'表5.排放係數'!$C$2:$U$420,5,0)*VLOOKUP($C55&amp;$F55,'表5.排放係數'!$C$2:$U$420,12,0)</f>
        <v>#N/A</v>
      </c>
      <c r="J55" s="262" t="e">
        <f>$G55*VLOOKUP($C55&amp;$F55,'表5.排放係數'!$C$2:$U$420,6,0)*VLOOKUP($C55&amp;$F55,'表5.排放係數'!$C$2:$U$420,13,0)</f>
        <v>#N/A</v>
      </c>
      <c r="K55" s="262" t="e">
        <f>$G55*VLOOKUP($C55&amp;$F55,'表5.排放係數'!$C$2:$U$420,7,0)*VLOOKUP($C55&amp;$F55,'表5.排放係數'!$C$2:$U$420,14,0)</f>
        <v>#N/A</v>
      </c>
      <c r="L55" s="262" t="e">
        <f>$G55*VLOOKUP($C55&amp;$F55,'表5.排放係數'!$C$2:$U$420,8,0)*VLOOKUP($C55&amp;$F55,'表5.排放係數'!$C$2:$U$420,15,0)</f>
        <v>#N/A</v>
      </c>
      <c r="M55" s="262" t="e">
        <f>$G55*VLOOKUP($C55&amp;$F55,'表5.排放係數'!$C$2:$U$420,9,0)*VLOOKUP($C55&amp;$F55,'表5.排放係數'!$C$2:$U$420,16,0)</f>
        <v>#N/A</v>
      </c>
      <c r="N55" s="262" t="e">
        <f>$G55*VLOOKUP($C55&amp;$F55,'表5.排放係數'!$C$2:$U$420,10,0)*VLOOKUP($C55&amp;$F55,'表5.排放係數'!$C$2:$U$420,17,0)</f>
        <v>#N/A</v>
      </c>
      <c r="O55" s="262" t="e">
        <f>$G55*VLOOKUP($C55&amp;$F55,'表5.排放係數'!$C$2:$U$420,11,0)*VLOOKUP($C55&amp;$F55,'表5.排放係數'!$C$2:$U$420,18,0)</f>
        <v>#N/A</v>
      </c>
      <c r="P55" s="263" t="e">
        <f>$G55*VLOOKUP($C55&amp;$F55,'表5.排放係數'!$C$2:$U$420,19,0)</f>
        <v>#N/A</v>
      </c>
      <c r="Q55" s="264"/>
      <c r="R55" s="265" t="e">
        <f>P55/'表6.2溫室氣體排放量 (範疇1&amp;2, 類別1-15)'!$D$33</f>
        <v>#N/A</v>
      </c>
      <c r="S55" s="267"/>
    </row>
    <row r="56" spans="1:19" ht="44.5" customHeight="1">
      <c r="A56" s="279" t="str">
        <f>IF('表2.排放源鑑別'!A56&lt;&gt;"",'表2.排放源鑑別'!A56,"")</f>
        <v/>
      </c>
      <c r="B56" s="257" t="str">
        <f>IF('表2.排放源鑑別'!B56&lt;&gt;"",'表2.排放源鑑別'!B56,"")</f>
        <v/>
      </c>
      <c r="C56" s="280" t="str">
        <f>IF('表2.排放源鑑別'!C56&lt;&gt;"",'表2.排放源鑑別'!C56,"")</f>
        <v/>
      </c>
      <c r="D56" s="281" t="str">
        <f>IF('表2.排放源鑑別'!D56&lt;&gt;"",'表2.排放源鑑別'!D56,"")</f>
        <v/>
      </c>
      <c r="E56" s="281" t="str">
        <f>IF('表2.排放源鑑別'!E56&lt;&gt;"",'表2.排放源鑑別'!E56,"")</f>
        <v/>
      </c>
      <c r="F56" s="281" t="str">
        <f>IF('表2.排放源鑑別'!K56&lt;&gt;"",'表2.排放源鑑別'!K56,"")</f>
        <v/>
      </c>
      <c r="G56" s="260">
        <f>IF('表3.活動數據'!N56&lt;&gt;"",ROUND('表3.活動數據'!N56,10),"")</f>
        <v>0</v>
      </c>
      <c r="H56" s="282" t="str">
        <f>IF('表3.活動數據'!O56&lt;&gt;"",'表3.活動數據'!O56,"")</f>
        <v/>
      </c>
      <c r="I56" s="283" t="e">
        <f>$G56*VLOOKUP($C56&amp;$F56,'表5.排放係數'!$C$2:$U$420,5,0)*VLOOKUP($C56&amp;$F56,'表5.排放係數'!$C$2:$U$420,12,0)</f>
        <v>#N/A</v>
      </c>
      <c r="J56" s="283" t="e">
        <f>$G56*VLOOKUP($C56&amp;$F56,'表5.排放係數'!$C$2:$U$420,6,0)*VLOOKUP($C56&amp;$F56,'表5.排放係數'!$C$2:$U$420,13,0)</f>
        <v>#N/A</v>
      </c>
      <c r="K56" s="283" t="e">
        <f>$G56*VLOOKUP($C56&amp;$F56,'表5.排放係數'!$C$2:$U$420,7,0)*VLOOKUP($C56&amp;$F56,'表5.排放係數'!$C$2:$U$420,14,0)</f>
        <v>#N/A</v>
      </c>
      <c r="L56" s="283" t="e">
        <f>$G56*VLOOKUP($C56&amp;$F56,'表5.排放係數'!$C$2:$U$420,8,0)*VLOOKUP($C56&amp;$F56,'表5.排放係數'!$C$2:$U$420,15,0)</f>
        <v>#N/A</v>
      </c>
      <c r="M56" s="283" t="e">
        <f>$G56*VLOOKUP($C56&amp;$F56,'表5.排放係數'!$C$2:$U$420,9,0)*VLOOKUP($C56&amp;$F56,'表5.排放係數'!$C$2:$U$420,16,0)</f>
        <v>#N/A</v>
      </c>
      <c r="N56" s="283" t="e">
        <f>$G56*VLOOKUP($C56&amp;$F56,'表5.排放係數'!$C$2:$U$420,10,0)*VLOOKUP($C56&amp;$F56,'表5.排放係數'!$C$2:$U$420,17,0)</f>
        <v>#N/A</v>
      </c>
      <c r="O56" s="283" t="e">
        <f>$G56*VLOOKUP($C56&amp;$F56,'表5.排放係數'!$C$2:$U$420,11,0)*VLOOKUP($C56&amp;$F56,'表5.排放係數'!$C$2:$U$420,18,0)</f>
        <v>#N/A</v>
      </c>
      <c r="P56" s="263" t="e">
        <f>$G56*VLOOKUP($C56&amp;$F56,'表5.排放係數'!$C$2:$U$420,19,0)</f>
        <v>#N/A</v>
      </c>
      <c r="Q56" s="284"/>
      <c r="R56" s="265" t="e">
        <f>P56/'表6.2溫室氣體排放量 (範疇1&amp;2, 類別1-15)'!$D$33</f>
        <v>#N/A</v>
      </c>
      <c r="S56" s="268"/>
    </row>
    <row r="57" spans="1:19" ht="44.5" customHeight="1">
      <c r="A57" s="257" t="str">
        <f>IF('表2.排放源鑑別'!A57&lt;&gt;"",'表2.排放源鑑別'!A57,"")</f>
        <v/>
      </c>
      <c r="B57" s="257" t="str">
        <f>IF('表2.排放源鑑別'!B57&lt;&gt;"",'表2.排放源鑑別'!B57,"")</f>
        <v/>
      </c>
      <c r="C57" s="258" t="str">
        <f>IF('表2.排放源鑑別'!C57&lt;&gt;"",'表2.排放源鑑別'!C57,"")</f>
        <v/>
      </c>
      <c r="D57" s="259" t="str">
        <f>IF('表2.排放源鑑別'!D57&lt;&gt;"",'表2.排放源鑑別'!D57,"")</f>
        <v/>
      </c>
      <c r="E57" s="259" t="str">
        <f>IF('表2.排放源鑑別'!E57&lt;&gt;"",'表2.排放源鑑別'!E57,"")</f>
        <v/>
      </c>
      <c r="F57" s="259" t="str">
        <f>IF('表2.排放源鑑別'!K57&lt;&gt;"",'表2.排放源鑑別'!K57,"")</f>
        <v/>
      </c>
      <c r="G57" s="260">
        <f>IF('表3.活動數據'!N57&lt;&gt;"",ROUND('表3.活動數據'!N57,10),"")</f>
        <v>0</v>
      </c>
      <c r="H57" s="261" t="str">
        <f>IF('表3.活動數據'!O57&lt;&gt;"",'表3.活動數據'!O57,"")</f>
        <v/>
      </c>
      <c r="I57" s="262" t="e">
        <f>$G57*VLOOKUP($C57&amp;$F57,'表5.排放係數'!$C$2:$U$420,5,0)*VLOOKUP($C57&amp;$F57,'表5.排放係數'!$C$2:$U$420,12,0)</f>
        <v>#N/A</v>
      </c>
      <c r="J57" s="262" t="e">
        <f>$G57*VLOOKUP($C57&amp;$F57,'表5.排放係數'!$C$2:$U$420,6,0)*VLOOKUP($C57&amp;$F57,'表5.排放係數'!$C$2:$U$420,13,0)</f>
        <v>#N/A</v>
      </c>
      <c r="K57" s="262" t="e">
        <f>$G57*VLOOKUP($C57&amp;$F57,'表5.排放係數'!$C$2:$U$420,7,0)*VLOOKUP($C57&amp;$F57,'表5.排放係數'!$C$2:$U$420,14,0)</f>
        <v>#N/A</v>
      </c>
      <c r="L57" s="262" t="e">
        <f>$G57*VLOOKUP($C57&amp;$F57,'表5.排放係數'!$C$2:$U$420,8,0)*VLOOKUP($C57&amp;$F57,'表5.排放係數'!$C$2:$U$420,15,0)</f>
        <v>#N/A</v>
      </c>
      <c r="M57" s="262" t="e">
        <f>$G57*VLOOKUP($C57&amp;$F57,'表5.排放係數'!$C$2:$U$420,9,0)*VLOOKUP($C57&amp;$F57,'表5.排放係數'!$C$2:$U$420,16,0)</f>
        <v>#N/A</v>
      </c>
      <c r="N57" s="262" t="e">
        <f>$G57*VLOOKUP($C57&amp;$F57,'表5.排放係數'!$C$2:$U$420,10,0)*VLOOKUP($C57&amp;$F57,'表5.排放係數'!$C$2:$U$420,17,0)</f>
        <v>#N/A</v>
      </c>
      <c r="O57" s="262" t="e">
        <f>$G57*VLOOKUP($C57&amp;$F57,'表5.排放係數'!$C$2:$U$420,11,0)*VLOOKUP($C57&amp;$F57,'表5.排放係數'!$C$2:$U$420,18,0)</f>
        <v>#N/A</v>
      </c>
      <c r="P57" s="263" t="e">
        <f>$G57*VLOOKUP($C57&amp;$F57,'表5.排放係數'!$C$2:$U$420,19,0)</f>
        <v>#N/A</v>
      </c>
      <c r="Q57" s="264"/>
      <c r="R57" s="265" t="e">
        <f>P57/'表6.2溫室氣體排放量 (範疇1&amp;2, 類別1-15)'!$D$33</f>
        <v>#N/A</v>
      </c>
      <c r="S57" s="267"/>
    </row>
    <row r="58" spans="1:19" ht="44.5" customHeight="1">
      <c r="A58" s="279" t="str">
        <f>IF('表2.排放源鑑別'!A58&lt;&gt;"",'表2.排放源鑑別'!A58,"")</f>
        <v/>
      </c>
      <c r="B58" s="257" t="str">
        <f>IF('表2.排放源鑑別'!B58&lt;&gt;"",'表2.排放源鑑別'!B58,"")</f>
        <v/>
      </c>
      <c r="C58" s="280" t="str">
        <f>IF('表2.排放源鑑別'!C58&lt;&gt;"",'表2.排放源鑑別'!C58,"")</f>
        <v/>
      </c>
      <c r="D58" s="281" t="str">
        <f>IF('表2.排放源鑑別'!D58&lt;&gt;"",'表2.排放源鑑別'!D58,"")</f>
        <v/>
      </c>
      <c r="E58" s="281" t="str">
        <f>IF('表2.排放源鑑別'!E58&lt;&gt;"",'表2.排放源鑑別'!E58,"")</f>
        <v/>
      </c>
      <c r="F58" s="281" t="str">
        <f>IF('表2.排放源鑑別'!K58&lt;&gt;"",'表2.排放源鑑別'!K58,"")</f>
        <v/>
      </c>
      <c r="G58" s="260">
        <f>IF('表3.活動數據'!N58&lt;&gt;"",ROUND('表3.活動數據'!N58,10),"")</f>
        <v>0</v>
      </c>
      <c r="H58" s="282" t="str">
        <f>IF('表3.活動數據'!O58&lt;&gt;"",'表3.活動數據'!O58,"")</f>
        <v/>
      </c>
      <c r="I58" s="283" t="e">
        <f>$G58*VLOOKUP($C58&amp;$F58,'表5.排放係數'!$C$2:$U$420,5,0)*VLOOKUP($C58&amp;$F58,'表5.排放係數'!$C$2:$U$420,12,0)</f>
        <v>#N/A</v>
      </c>
      <c r="J58" s="283" t="e">
        <f>$G58*VLOOKUP($C58&amp;$F58,'表5.排放係數'!$C$2:$U$420,6,0)*VLOOKUP($C58&amp;$F58,'表5.排放係數'!$C$2:$U$420,13,0)</f>
        <v>#N/A</v>
      </c>
      <c r="K58" s="283" t="e">
        <f>$G58*VLOOKUP($C58&amp;$F58,'表5.排放係數'!$C$2:$U$420,7,0)*VLOOKUP($C58&amp;$F58,'表5.排放係數'!$C$2:$U$420,14,0)</f>
        <v>#N/A</v>
      </c>
      <c r="L58" s="283" t="e">
        <f>$G58*VLOOKUP($C58&amp;$F58,'表5.排放係數'!$C$2:$U$420,8,0)*VLOOKUP($C58&amp;$F58,'表5.排放係數'!$C$2:$U$420,15,0)</f>
        <v>#N/A</v>
      </c>
      <c r="M58" s="283" t="e">
        <f>$G58*VLOOKUP($C58&amp;$F58,'表5.排放係數'!$C$2:$U$420,9,0)*VLOOKUP($C58&amp;$F58,'表5.排放係數'!$C$2:$U$420,16,0)</f>
        <v>#N/A</v>
      </c>
      <c r="N58" s="283" t="e">
        <f>$G58*VLOOKUP($C58&amp;$F58,'表5.排放係數'!$C$2:$U$420,10,0)*VLOOKUP($C58&amp;$F58,'表5.排放係數'!$C$2:$U$420,17,0)</f>
        <v>#N/A</v>
      </c>
      <c r="O58" s="283" t="e">
        <f>$G58*VLOOKUP($C58&amp;$F58,'表5.排放係數'!$C$2:$U$420,11,0)*VLOOKUP($C58&amp;$F58,'表5.排放係數'!$C$2:$U$420,18,0)</f>
        <v>#N/A</v>
      </c>
      <c r="P58" s="263" t="e">
        <f>$G58*VLOOKUP($C58&amp;$F58,'表5.排放係數'!$C$2:$U$420,19,0)</f>
        <v>#N/A</v>
      </c>
      <c r="Q58" s="284"/>
      <c r="R58" s="265" t="e">
        <f>P58/'表6.2溫室氣體排放量 (範疇1&amp;2, 類別1-15)'!$D$33</f>
        <v>#N/A</v>
      </c>
      <c r="S58" s="268"/>
    </row>
    <row r="59" spans="1:19" ht="44.5" customHeight="1">
      <c r="A59" s="257" t="str">
        <f>IF('表2.排放源鑑別'!A59&lt;&gt;"",'表2.排放源鑑別'!A59,"")</f>
        <v/>
      </c>
      <c r="B59" s="257" t="str">
        <f>IF('表2.排放源鑑別'!B59&lt;&gt;"",'表2.排放源鑑別'!B59,"")</f>
        <v/>
      </c>
      <c r="C59" s="258" t="str">
        <f>IF('表2.排放源鑑別'!C59&lt;&gt;"",'表2.排放源鑑別'!C59,"")</f>
        <v/>
      </c>
      <c r="D59" s="259" t="str">
        <f>IF('表2.排放源鑑別'!D59&lt;&gt;"",'表2.排放源鑑別'!D59,"")</f>
        <v/>
      </c>
      <c r="E59" s="259" t="str">
        <f>IF('表2.排放源鑑別'!E59&lt;&gt;"",'表2.排放源鑑別'!E59,"")</f>
        <v/>
      </c>
      <c r="F59" s="259" t="str">
        <f>IF('表2.排放源鑑別'!K59&lt;&gt;"",'表2.排放源鑑別'!K59,"")</f>
        <v/>
      </c>
      <c r="G59" s="260">
        <f>IF('表3.活動數據'!N59&lt;&gt;"",ROUND('表3.活動數據'!N59,10),"")</f>
        <v>0</v>
      </c>
      <c r="H59" s="261" t="str">
        <f>IF('表3.活動數據'!O59&lt;&gt;"",'表3.活動數據'!O59,"")</f>
        <v/>
      </c>
      <c r="I59" s="262" t="e">
        <f>$G59*VLOOKUP($C59&amp;$F59,'表5.排放係數'!$C$2:$U$420,5,0)*VLOOKUP($C59&amp;$F59,'表5.排放係數'!$C$2:$U$420,12,0)</f>
        <v>#N/A</v>
      </c>
      <c r="J59" s="262" t="e">
        <f>$G59*VLOOKUP($C59&amp;$F59,'表5.排放係數'!$C$2:$U$420,6,0)*VLOOKUP($C59&amp;$F59,'表5.排放係數'!$C$2:$U$420,13,0)</f>
        <v>#N/A</v>
      </c>
      <c r="K59" s="262" t="e">
        <f>$G59*VLOOKUP($C59&amp;$F59,'表5.排放係數'!$C$2:$U$420,7,0)*VLOOKUP($C59&amp;$F59,'表5.排放係數'!$C$2:$U$420,14,0)</f>
        <v>#N/A</v>
      </c>
      <c r="L59" s="262" t="e">
        <f>$G59*VLOOKUP($C59&amp;$F59,'表5.排放係數'!$C$2:$U$420,8,0)*VLOOKUP($C59&amp;$F59,'表5.排放係數'!$C$2:$U$420,15,0)</f>
        <v>#N/A</v>
      </c>
      <c r="M59" s="262" t="e">
        <f>$G59*VLOOKUP($C59&amp;$F59,'表5.排放係數'!$C$2:$U$420,9,0)*VLOOKUP($C59&amp;$F59,'表5.排放係數'!$C$2:$U$420,16,0)</f>
        <v>#N/A</v>
      </c>
      <c r="N59" s="262" t="e">
        <f>$G59*VLOOKUP($C59&amp;$F59,'表5.排放係數'!$C$2:$U$420,10,0)*VLOOKUP($C59&amp;$F59,'表5.排放係數'!$C$2:$U$420,17,0)</f>
        <v>#N/A</v>
      </c>
      <c r="O59" s="262" t="e">
        <f>$G59*VLOOKUP($C59&amp;$F59,'表5.排放係數'!$C$2:$U$420,11,0)*VLOOKUP($C59&amp;$F59,'表5.排放係數'!$C$2:$U$420,18,0)</f>
        <v>#N/A</v>
      </c>
      <c r="P59" s="263" t="e">
        <f>$G59*VLOOKUP($C59&amp;$F59,'表5.排放係數'!$C$2:$U$420,19,0)</f>
        <v>#N/A</v>
      </c>
      <c r="Q59" s="264"/>
      <c r="R59" s="265" t="e">
        <f>P59/'表6.2溫室氣體排放量 (範疇1&amp;2, 類別1-15)'!$D$33</f>
        <v>#N/A</v>
      </c>
      <c r="S59" s="267"/>
    </row>
    <row r="60" spans="1:19" ht="44.5" customHeight="1">
      <c r="A60" s="279" t="str">
        <f>IF('表2.排放源鑑別'!A60&lt;&gt;"",'表2.排放源鑑別'!A60,"")</f>
        <v/>
      </c>
      <c r="B60" s="257" t="str">
        <f>IF('表2.排放源鑑別'!B60&lt;&gt;"",'表2.排放源鑑別'!B60,"")</f>
        <v/>
      </c>
      <c r="C60" s="280" t="str">
        <f>IF('表2.排放源鑑別'!C60&lt;&gt;"",'表2.排放源鑑別'!C60,"")</f>
        <v/>
      </c>
      <c r="D60" s="281" t="str">
        <f>IF('表2.排放源鑑別'!D60&lt;&gt;"",'表2.排放源鑑別'!D60,"")</f>
        <v/>
      </c>
      <c r="E60" s="281" t="str">
        <f>IF('表2.排放源鑑別'!E60&lt;&gt;"",'表2.排放源鑑別'!E60,"")</f>
        <v/>
      </c>
      <c r="F60" s="281" t="str">
        <f>IF('表2.排放源鑑別'!K60&lt;&gt;"",'表2.排放源鑑別'!K60,"")</f>
        <v/>
      </c>
      <c r="G60" s="260">
        <f>IF('表3.活動數據'!N60&lt;&gt;"",ROUND('表3.活動數據'!N60,10),"")</f>
        <v>0</v>
      </c>
      <c r="H60" s="282" t="str">
        <f>IF('表3.活動數據'!O60&lt;&gt;"",'表3.活動數據'!O60,"")</f>
        <v/>
      </c>
      <c r="I60" s="283" t="e">
        <f>$G60*VLOOKUP($C60&amp;$F60,'表5.排放係數'!$C$2:$U$420,5,0)*VLOOKUP($C60&amp;$F60,'表5.排放係數'!$C$2:$U$420,12,0)</f>
        <v>#N/A</v>
      </c>
      <c r="J60" s="283" t="e">
        <f>$G60*VLOOKUP($C60&amp;$F60,'表5.排放係數'!$C$2:$U$420,6,0)*VLOOKUP($C60&amp;$F60,'表5.排放係數'!$C$2:$U$420,13,0)</f>
        <v>#N/A</v>
      </c>
      <c r="K60" s="283" t="e">
        <f>$G60*VLOOKUP($C60&amp;$F60,'表5.排放係數'!$C$2:$U$420,7,0)*VLOOKUP($C60&amp;$F60,'表5.排放係數'!$C$2:$U$420,14,0)</f>
        <v>#N/A</v>
      </c>
      <c r="L60" s="283" t="e">
        <f>$G60*VLOOKUP($C60&amp;$F60,'表5.排放係數'!$C$2:$U$420,8,0)*VLOOKUP($C60&amp;$F60,'表5.排放係數'!$C$2:$U$420,15,0)</f>
        <v>#N/A</v>
      </c>
      <c r="M60" s="283" t="e">
        <f>$G60*VLOOKUP($C60&amp;$F60,'表5.排放係數'!$C$2:$U$420,9,0)*VLOOKUP($C60&amp;$F60,'表5.排放係數'!$C$2:$U$420,16,0)</f>
        <v>#N/A</v>
      </c>
      <c r="N60" s="283" t="e">
        <f>$G60*VLOOKUP($C60&amp;$F60,'表5.排放係數'!$C$2:$U$420,10,0)*VLOOKUP($C60&amp;$F60,'表5.排放係數'!$C$2:$U$420,17,0)</f>
        <v>#N/A</v>
      </c>
      <c r="O60" s="283" t="e">
        <f>$G60*VLOOKUP($C60&amp;$F60,'表5.排放係數'!$C$2:$U$420,11,0)*VLOOKUP($C60&amp;$F60,'表5.排放係數'!$C$2:$U$420,18,0)</f>
        <v>#N/A</v>
      </c>
      <c r="P60" s="263" t="e">
        <f>$G60*VLOOKUP($C60&amp;$F60,'表5.排放係數'!$C$2:$U$420,19,0)</f>
        <v>#N/A</v>
      </c>
      <c r="Q60" s="284"/>
      <c r="R60" s="265" t="e">
        <f>P60/'表6.2溫室氣體排放量 (範疇1&amp;2, 類別1-15)'!$D$33</f>
        <v>#N/A</v>
      </c>
      <c r="S60" s="268"/>
    </row>
    <row r="61" spans="1:19" ht="44.5" customHeight="1">
      <c r="A61" s="257" t="str">
        <f>IF('表2.排放源鑑別'!A61&lt;&gt;"",'表2.排放源鑑別'!A61,"")</f>
        <v/>
      </c>
      <c r="B61" s="257" t="str">
        <f>IF('表2.排放源鑑別'!B61&lt;&gt;"",'表2.排放源鑑別'!B61,"")</f>
        <v/>
      </c>
      <c r="C61" s="258" t="str">
        <f>IF('表2.排放源鑑別'!C61&lt;&gt;"",'表2.排放源鑑別'!C61,"")</f>
        <v/>
      </c>
      <c r="D61" s="259" t="str">
        <f>IF('表2.排放源鑑別'!D61&lt;&gt;"",'表2.排放源鑑別'!D61,"")</f>
        <v/>
      </c>
      <c r="E61" s="259" t="str">
        <f>IF('表2.排放源鑑別'!E61&lt;&gt;"",'表2.排放源鑑別'!E61,"")</f>
        <v/>
      </c>
      <c r="F61" s="259" t="str">
        <f>IF('表2.排放源鑑別'!K61&lt;&gt;"",'表2.排放源鑑別'!K61,"")</f>
        <v/>
      </c>
      <c r="G61" s="260">
        <f>IF('表3.活動數據'!N61&lt;&gt;"",ROUND('表3.活動數據'!N61,10),"")</f>
        <v>0</v>
      </c>
      <c r="H61" s="261" t="str">
        <f>IF('表3.活動數據'!O61&lt;&gt;"",'表3.活動數據'!O61,"")</f>
        <v/>
      </c>
      <c r="I61" s="262" t="e">
        <f>$G61*VLOOKUP($C61&amp;$F61,'表5.排放係數'!$C$2:$U$420,5,0)*VLOOKUP($C61&amp;$F61,'表5.排放係數'!$C$2:$U$420,12,0)</f>
        <v>#N/A</v>
      </c>
      <c r="J61" s="262" t="e">
        <f>$G61*VLOOKUP($C61&amp;$F61,'表5.排放係數'!$C$2:$U$420,6,0)*VLOOKUP($C61&amp;$F61,'表5.排放係數'!$C$2:$U$420,13,0)</f>
        <v>#N/A</v>
      </c>
      <c r="K61" s="262" t="e">
        <f>$G61*VLOOKUP($C61&amp;$F61,'表5.排放係數'!$C$2:$U$420,7,0)*VLOOKUP($C61&amp;$F61,'表5.排放係數'!$C$2:$U$420,14,0)</f>
        <v>#N/A</v>
      </c>
      <c r="L61" s="262" t="e">
        <f>$G61*VLOOKUP($C61&amp;$F61,'表5.排放係數'!$C$2:$U$420,8,0)*VLOOKUP($C61&amp;$F61,'表5.排放係數'!$C$2:$U$420,15,0)</f>
        <v>#N/A</v>
      </c>
      <c r="M61" s="262" t="e">
        <f>$G61*VLOOKUP($C61&amp;$F61,'表5.排放係數'!$C$2:$U$420,9,0)*VLOOKUP($C61&amp;$F61,'表5.排放係數'!$C$2:$U$420,16,0)</f>
        <v>#N/A</v>
      </c>
      <c r="N61" s="262" t="e">
        <f>$G61*VLOOKUP($C61&amp;$F61,'表5.排放係數'!$C$2:$U$420,10,0)*VLOOKUP($C61&amp;$F61,'表5.排放係數'!$C$2:$U$420,17,0)</f>
        <v>#N/A</v>
      </c>
      <c r="O61" s="262" t="e">
        <f>$G61*VLOOKUP($C61&amp;$F61,'表5.排放係數'!$C$2:$U$420,11,0)*VLOOKUP($C61&amp;$F61,'表5.排放係數'!$C$2:$U$420,18,0)</f>
        <v>#N/A</v>
      </c>
      <c r="P61" s="263" t="e">
        <f>$G61*VLOOKUP($C61&amp;$F61,'表5.排放係數'!$C$2:$U$420,19,0)</f>
        <v>#N/A</v>
      </c>
      <c r="Q61" s="264"/>
      <c r="R61" s="265" t="e">
        <f>P61/'表6.2溫室氣體排放量 (範疇1&amp;2, 類別1-15)'!$D$33</f>
        <v>#N/A</v>
      </c>
      <c r="S61" s="267"/>
    </row>
    <row r="62" spans="1:19" ht="44.5" customHeight="1">
      <c r="A62" s="279" t="str">
        <f>IF('表2.排放源鑑別'!A62&lt;&gt;"",'表2.排放源鑑別'!A62,"")</f>
        <v/>
      </c>
      <c r="B62" s="257" t="str">
        <f>IF('表2.排放源鑑別'!B62&lt;&gt;"",'表2.排放源鑑別'!B62,"")</f>
        <v/>
      </c>
      <c r="C62" s="280" t="str">
        <f>IF('表2.排放源鑑別'!C62&lt;&gt;"",'表2.排放源鑑別'!C62,"")</f>
        <v/>
      </c>
      <c r="D62" s="281" t="str">
        <f>IF('表2.排放源鑑別'!D62&lt;&gt;"",'表2.排放源鑑別'!D62,"")</f>
        <v/>
      </c>
      <c r="E62" s="281" t="str">
        <f>IF('表2.排放源鑑別'!E62&lt;&gt;"",'表2.排放源鑑別'!E62,"")</f>
        <v/>
      </c>
      <c r="F62" s="281" t="str">
        <f>IF('表2.排放源鑑別'!K62&lt;&gt;"",'表2.排放源鑑別'!K62,"")</f>
        <v/>
      </c>
      <c r="G62" s="260">
        <f>IF('表3.活動數據'!N62&lt;&gt;"",ROUND('表3.活動數據'!N62,10),"")</f>
        <v>0</v>
      </c>
      <c r="H62" s="282" t="str">
        <f>IF('表3.活動數據'!O62&lt;&gt;"",'表3.活動數據'!O62,"")</f>
        <v/>
      </c>
      <c r="I62" s="283" t="e">
        <f>$G62*VLOOKUP($C62&amp;$F62,'表5.排放係數'!$C$2:$U$420,5,0)*VLOOKUP($C62&amp;$F62,'表5.排放係數'!$C$2:$U$420,12,0)</f>
        <v>#N/A</v>
      </c>
      <c r="J62" s="283" t="e">
        <f>$G62*VLOOKUP($C62&amp;$F62,'表5.排放係數'!$C$2:$U$420,6,0)*VLOOKUP($C62&amp;$F62,'表5.排放係數'!$C$2:$U$420,13,0)</f>
        <v>#N/A</v>
      </c>
      <c r="K62" s="283" t="e">
        <f>$G62*VLOOKUP($C62&amp;$F62,'表5.排放係數'!$C$2:$U$420,7,0)*VLOOKUP($C62&amp;$F62,'表5.排放係數'!$C$2:$U$420,14,0)</f>
        <v>#N/A</v>
      </c>
      <c r="L62" s="283" t="e">
        <f>$G62*VLOOKUP($C62&amp;$F62,'表5.排放係數'!$C$2:$U$420,8,0)*VLOOKUP($C62&amp;$F62,'表5.排放係數'!$C$2:$U$420,15,0)</f>
        <v>#N/A</v>
      </c>
      <c r="M62" s="283" t="e">
        <f>$G62*VLOOKUP($C62&amp;$F62,'表5.排放係數'!$C$2:$U$420,9,0)*VLOOKUP($C62&amp;$F62,'表5.排放係數'!$C$2:$U$420,16,0)</f>
        <v>#N/A</v>
      </c>
      <c r="N62" s="283" t="e">
        <f>$G62*VLOOKUP($C62&amp;$F62,'表5.排放係數'!$C$2:$U$420,10,0)*VLOOKUP($C62&amp;$F62,'表5.排放係數'!$C$2:$U$420,17,0)</f>
        <v>#N/A</v>
      </c>
      <c r="O62" s="283" t="e">
        <f>$G62*VLOOKUP($C62&amp;$F62,'表5.排放係數'!$C$2:$U$420,11,0)*VLOOKUP($C62&amp;$F62,'表5.排放係數'!$C$2:$U$420,18,0)</f>
        <v>#N/A</v>
      </c>
      <c r="P62" s="263" t="e">
        <f>$G62*VLOOKUP($C62&amp;$F62,'表5.排放係數'!$C$2:$U$420,19,0)</f>
        <v>#N/A</v>
      </c>
      <c r="Q62" s="284"/>
      <c r="R62" s="265" t="e">
        <f>P62/'表6.2溫室氣體排放量 (範疇1&amp;2, 類別1-15)'!$D$33</f>
        <v>#N/A</v>
      </c>
      <c r="S62" s="268"/>
    </row>
    <row r="63" spans="1:19" ht="44.5" customHeight="1">
      <c r="A63" s="257" t="str">
        <f>IF('表2.排放源鑑別'!A63&lt;&gt;"",'表2.排放源鑑別'!A63,"")</f>
        <v/>
      </c>
      <c r="B63" s="257" t="str">
        <f>IF('表2.排放源鑑別'!B63&lt;&gt;"",'表2.排放源鑑別'!B63,"")</f>
        <v/>
      </c>
      <c r="C63" s="258" t="str">
        <f>IF('表2.排放源鑑別'!C63&lt;&gt;"",'表2.排放源鑑別'!C63,"")</f>
        <v/>
      </c>
      <c r="D63" s="259" t="str">
        <f>IF('表2.排放源鑑別'!D63&lt;&gt;"",'表2.排放源鑑別'!D63,"")</f>
        <v/>
      </c>
      <c r="E63" s="259" t="str">
        <f>IF('表2.排放源鑑別'!E63&lt;&gt;"",'表2.排放源鑑別'!E63,"")</f>
        <v/>
      </c>
      <c r="F63" s="259" t="str">
        <f>IF('表2.排放源鑑別'!K63&lt;&gt;"",'表2.排放源鑑別'!K63,"")</f>
        <v/>
      </c>
      <c r="G63" s="260">
        <f>IF('表3.活動數據'!N63&lt;&gt;"",ROUND('表3.活動數據'!N63,10),"")</f>
        <v>0</v>
      </c>
      <c r="H63" s="261" t="str">
        <f>IF('表3.活動數據'!O63&lt;&gt;"",'表3.活動數據'!O63,"")</f>
        <v/>
      </c>
      <c r="I63" s="262" t="e">
        <f>$G63*VLOOKUP($C63&amp;$F63,'表5.排放係數'!$C$2:$U$420,5,0)*VLOOKUP($C63&amp;$F63,'表5.排放係數'!$C$2:$U$420,12,0)</f>
        <v>#N/A</v>
      </c>
      <c r="J63" s="262" t="e">
        <f>$G63*VLOOKUP($C63&amp;$F63,'表5.排放係數'!$C$2:$U$420,6,0)*VLOOKUP($C63&amp;$F63,'表5.排放係數'!$C$2:$U$420,13,0)</f>
        <v>#N/A</v>
      </c>
      <c r="K63" s="262" t="e">
        <f>$G63*VLOOKUP($C63&amp;$F63,'表5.排放係數'!$C$2:$U$420,7,0)*VLOOKUP($C63&amp;$F63,'表5.排放係數'!$C$2:$U$420,14,0)</f>
        <v>#N/A</v>
      </c>
      <c r="L63" s="262" t="e">
        <f>$G63*VLOOKUP($C63&amp;$F63,'表5.排放係數'!$C$2:$U$420,8,0)*VLOOKUP($C63&amp;$F63,'表5.排放係數'!$C$2:$U$420,15,0)</f>
        <v>#N/A</v>
      </c>
      <c r="M63" s="262" t="e">
        <f>$G63*VLOOKUP($C63&amp;$F63,'表5.排放係數'!$C$2:$U$420,9,0)*VLOOKUP($C63&amp;$F63,'表5.排放係數'!$C$2:$U$420,16,0)</f>
        <v>#N/A</v>
      </c>
      <c r="N63" s="262" t="e">
        <f>$G63*VLOOKUP($C63&amp;$F63,'表5.排放係數'!$C$2:$U$420,10,0)*VLOOKUP($C63&amp;$F63,'表5.排放係數'!$C$2:$U$420,17,0)</f>
        <v>#N/A</v>
      </c>
      <c r="O63" s="262" t="e">
        <f>$G63*VLOOKUP($C63&amp;$F63,'表5.排放係數'!$C$2:$U$420,11,0)*VLOOKUP($C63&amp;$F63,'表5.排放係數'!$C$2:$U$420,18,0)</f>
        <v>#N/A</v>
      </c>
      <c r="P63" s="263" t="e">
        <f>$G63*VLOOKUP($C63&amp;$F63,'表5.排放係數'!$C$2:$U$420,19,0)</f>
        <v>#N/A</v>
      </c>
      <c r="Q63" s="264"/>
      <c r="R63" s="265" t="e">
        <f>P63/'表6.2溫室氣體排放量 (範疇1&amp;2, 類別1-15)'!$D$33</f>
        <v>#N/A</v>
      </c>
      <c r="S63" s="267"/>
    </row>
    <row r="64" spans="1:19" ht="44.5" customHeight="1">
      <c r="A64" s="279" t="str">
        <f>IF('表2.排放源鑑別'!A64&lt;&gt;"",'表2.排放源鑑別'!A64,"")</f>
        <v/>
      </c>
      <c r="B64" s="257" t="str">
        <f>IF('表2.排放源鑑別'!B64&lt;&gt;"",'表2.排放源鑑別'!B64,"")</f>
        <v/>
      </c>
      <c r="C64" s="280" t="str">
        <f>IF('表2.排放源鑑別'!C64&lt;&gt;"",'表2.排放源鑑別'!C64,"")</f>
        <v/>
      </c>
      <c r="D64" s="281" t="str">
        <f>IF('表2.排放源鑑別'!D64&lt;&gt;"",'表2.排放源鑑別'!D64,"")</f>
        <v/>
      </c>
      <c r="E64" s="281" t="str">
        <f>IF('表2.排放源鑑別'!E64&lt;&gt;"",'表2.排放源鑑別'!E64,"")</f>
        <v/>
      </c>
      <c r="F64" s="281" t="str">
        <f>IF('表2.排放源鑑別'!K64&lt;&gt;"",'表2.排放源鑑別'!K64,"")</f>
        <v/>
      </c>
      <c r="G64" s="260">
        <f>IF('表3.活動數據'!N64&lt;&gt;"",ROUND('表3.活動數據'!N64,10),"")</f>
        <v>0</v>
      </c>
      <c r="H64" s="282" t="str">
        <f>IF('表3.活動數據'!O64&lt;&gt;"",'表3.活動數據'!O64,"")</f>
        <v/>
      </c>
      <c r="I64" s="283" t="e">
        <f>$G64*VLOOKUP($C64&amp;$F64,'表5.排放係數'!$C$2:$U$420,5,0)*VLOOKUP($C64&amp;$F64,'表5.排放係數'!$C$2:$U$420,12,0)</f>
        <v>#N/A</v>
      </c>
      <c r="J64" s="283" t="e">
        <f>$G64*VLOOKUP($C64&amp;$F64,'表5.排放係數'!$C$2:$U$420,6,0)*VLOOKUP($C64&amp;$F64,'表5.排放係數'!$C$2:$U$420,13,0)</f>
        <v>#N/A</v>
      </c>
      <c r="K64" s="283" t="e">
        <f>$G64*VLOOKUP($C64&amp;$F64,'表5.排放係數'!$C$2:$U$420,7,0)*VLOOKUP($C64&amp;$F64,'表5.排放係數'!$C$2:$U$420,14,0)</f>
        <v>#N/A</v>
      </c>
      <c r="L64" s="283" t="e">
        <f>$G64*VLOOKUP($C64&amp;$F64,'表5.排放係數'!$C$2:$U$420,8,0)*VLOOKUP($C64&amp;$F64,'表5.排放係數'!$C$2:$U$420,15,0)</f>
        <v>#N/A</v>
      </c>
      <c r="M64" s="283" t="e">
        <f>$G64*VLOOKUP($C64&amp;$F64,'表5.排放係數'!$C$2:$U$420,9,0)*VLOOKUP($C64&amp;$F64,'表5.排放係數'!$C$2:$U$420,16,0)</f>
        <v>#N/A</v>
      </c>
      <c r="N64" s="283" t="e">
        <f>$G64*VLOOKUP($C64&amp;$F64,'表5.排放係數'!$C$2:$U$420,10,0)*VLOOKUP($C64&amp;$F64,'表5.排放係數'!$C$2:$U$420,17,0)</f>
        <v>#N/A</v>
      </c>
      <c r="O64" s="283" t="e">
        <f>$G64*VLOOKUP($C64&amp;$F64,'表5.排放係數'!$C$2:$U$420,11,0)*VLOOKUP($C64&amp;$F64,'表5.排放係數'!$C$2:$U$420,18,0)</f>
        <v>#N/A</v>
      </c>
      <c r="P64" s="263" t="e">
        <f>$G64*VLOOKUP($C64&amp;$F64,'表5.排放係數'!$C$2:$U$420,19,0)</f>
        <v>#N/A</v>
      </c>
      <c r="Q64" s="284"/>
      <c r="R64" s="265" t="e">
        <f>P64/'表6.2溫室氣體排放量 (範疇1&amp;2, 類別1-15)'!$D$33</f>
        <v>#N/A</v>
      </c>
      <c r="S64" s="268"/>
    </row>
    <row r="65" spans="1:19" ht="44.5" customHeight="1">
      <c r="A65" s="257" t="str">
        <f>IF('表2.排放源鑑別'!A65&lt;&gt;"",'表2.排放源鑑別'!A65,"")</f>
        <v/>
      </c>
      <c r="B65" s="257" t="str">
        <f>IF('表2.排放源鑑別'!B65&lt;&gt;"",'表2.排放源鑑別'!B65,"")</f>
        <v/>
      </c>
      <c r="C65" s="258" t="str">
        <f>IF('表2.排放源鑑別'!C65&lt;&gt;"",'表2.排放源鑑別'!C65,"")</f>
        <v/>
      </c>
      <c r="D65" s="259" t="str">
        <f>IF('表2.排放源鑑別'!D65&lt;&gt;"",'表2.排放源鑑別'!D65,"")</f>
        <v/>
      </c>
      <c r="E65" s="259" t="str">
        <f>IF('表2.排放源鑑別'!E65&lt;&gt;"",'表2.排放源鑑別'!E65,"")</f>
        <v/>
      </c>
      <c r="F65" s="259" t="str">
        <f>IF('表2.排放源鑑別'!K65&lt;&gt;"",'表2.排放源鑑別'!K65,"")</f>
        <v/>
      </c>
      <c r="G65" s="260">
        <f>IF('表3.活動數據'!N65&lt;&gt;"",ROUND('表3.活動數據'!N65,10),"")</f>
        <v>0</v>
      </c>
      <c r="H65" s="261" t="str">
        <f>IF('表3.活動數據'!O65&lt;&gt;"",'表3.活動數據'!O65,"")</f>
        <v/>
      </c>
      <c r="I65" s="262" t="e">
        <f>$G65*VLOOKUP($C65&amp;$F65,'表5.排放係數'!$C$2:$U$420,5,0)*VLOOKUP($C65&amp;$F65,'表5.排放係數'!$C$2:$U$420,12,0)</f>
        <v>#N/A</v>
      </c>
      <c r="J65" s="262" t="e">
        <f>$G65*VLOOKUP($C65&amp;$F65,'表5.排放係數'!$C$2:$U$420,6,0)*VLOOKUP($C65&amp;$F65,'表5.排放係數'!$C$2:$U$420,13,0)</f>
        <v>#N/A</v>
      </c>
      <c r="K65" s="262" t="e">
        <f>$G65*VLOOKUP($C65&amp;$F65,'表5.排放係數'!$C$2:$U$420,7,0)*VLOOKUP($C65&amp;$F65,'表5.排放係數'!$C$2:$U$420,14,0)</f>
        <v>#N/A</v>
      </c>
      <c r="L65" s="262" t="e">
        <f>$G65*VLOOKUP($C65&amp;$F65,'表5.排放係數'!$C$2:$U$420,8,0)*VLOOKUP($C65&amp;$F65,'表5.排放係數'!$C$2:$U$420,15,0)</f>
        <v>#N/A</v>
      </c>
      <c r="M65" s="262" t="e">
        <f>$G65*VLOOKUP($C65&amp;$F65,'表5.排放係數'!$C$2:$U$420,9,0)*VLOOKUP($C65&amp;$F65,'表5.排放係數'!$C$2:$U$420,16,0)</f>
        <v>#N/A</v>
      </c>
      <c r="N65" s="262" t="e">
        <f>$G65*VLOOKUP($C65&amp;$F65,'表5.排放係數'!$C$2:$U$420,10,0)*VLOOKUP($C65&amp;$F65,'表5.排放係數'!$C$2:$U$420,17,0)</f>
        <v>#N/A</v>
      </c>
      <c r="O65" s="262" t="e">
        <f>$G65*VLOOKUP($C65&amp;$F65,'表5.排放係數'!$C$2:$U$420,11,0)*VLOOKUP($C65&amp;$F65,'表5.排放係數'!$C$2:$U$420,18,0)</f>
        <v>#N/A</v>
      </c>
      <c r="P65" s="263" t="e">
        <f>$G65*VLOOKUP($C65&amp;$F65,'表5.排放係數'!$C$2:$U$420,19,0)</f>
        <v>#N/A</v>
      </c>
      <c r="Q65" s="264"/>
      <c r="R65" s="265" t="e">
        <f>P65/'表6.2溫室氣體排放量 (範疇1&amp;2, 類別1-15)'!$D$33</f>
        <v>#N/A</v>
      </c>
      <c r="S65" s="267"/>
    </row>
    <row r="66" spans="1:19" ht="44.5" customHeight="1">
      <c r="A66" s="279" t="str">
        <f>IF('表2.排放源鑑別'!A66&lt;&gt;"",'表2.排放源鑑別'!A66,"")</f>
        <v/>
      </c>
      <c r="B66" s="257" t="str">
        <f>IF('表2.排放源鑑別'!B66&lt;&gt;"",'表2.排放源鑑別'!B66,"")</f>
        <v/>
      </c>
      <c r="C66" s="280" t="str">
        <f>IF('表2.排放源鑑別'!C66&lt;&gt;"",'表2.排放源鑑別'!C66,"")</f>
        <v/>
      </c>
      <c r="D66" s="281" t="str">
        <f>IF('表2.排放源鑑別'!D66&lt;&gt;"",'表2.排放源鑑別'!D66,"")</f>
        <v/>
      </c>
      <c r="E66" s="281" t="str">
        <f>IF('表2.排放源鑑別'!E66&lt;&gt;"",'表2.排放源鑑別'!E66,"")</f>
        <v/>
      </c>
      <c r="F66" s="281" t="str">
        <f>IF('表2.排放源鑑別'!K66&lt;&gt;"",'表2.排放源鑑別'!K66,"")</f>
        <v/>
      </c>
      <c r="G66" s="260">
        <f>IF('表3.活動數據'!N66&lt;&gt;"",ROUND('表3.活動數據'!N66,10),"")</f>
        <v>0</v>
      </c>
      <c r="H66" s="282" t="str">
        <f>IF('表3.活動數據'!O66&lt;&gt;"",'表3.活動數據'!O66,"")</f>
        <v/>
      </c>
      <c r="I66" s="283" t="e">
        <f>$G66*VLOOKUP($C66&amp;$F66,'表5.排放係數'!$C$2:$U$420,5,0)*VLOOKUP($C66&amp;$F66,'表5.排放係數'!$C$2:$U$420,12,0)</f>
        <v>#N/A</v>
      </c>
      <c r="J66" s="283" t="e">
        <f>$G66*VLOOKUP($C66&amp;$F66,'表5.排放係數'!$C$2:$U$420,6,0)*VLOOKUP($C66&amp;$F66,'表5.排放係數'!$C$2:$U$420,13,0)</f>
        <v>#N/A</v>
      </c>
      <c r="K66" s="283" t="e">
        <f>$G66*VLOOKUP($C66&amp;$F66,'表5.排放係數'!$C$2:$U$420,7,0)*VLOOKUP($C66&amp;$F66,'表5.排放係數'!$C$2:$U$420,14,0)</f>
        <v>#N/A</v>
      </c>
      <c r="L66" s="283" t="e">
        <f>$G66*VLOOKUP($C66&amp;$F66,'表5.排放係數'!$C$2:$U$420,8,0)*VLOOKUP($C66&amp;$F66,'表5.排放係數'!$C$2:$U$420,15,0)</f>
        <v>#N/A</v>
      </c>
      <c r="M66" s="283" t="e">
        <f>$G66*VLOOKUP($C66&amp;$F66,'表5.排放係數'!$C$2:$U$420,9,0)*VLOOKUP($C66&amp;$F66,'表5.排放係數'!$C$2:$U$420,16,0)</f>
        <v>#N/A</v>
      </c>
      <c r="N66" s="283" t="e">
        <f>$G66*VLOOKUP($C66&amp;$F66,'表5.排放係數'!$C$2:$U$420,10,0)*VLOOKUP($C66&amp;$F66,'表5.排放係數'!$C$2:$U$420,17,0)</f>
        <v>#N/A</v>
      </c>
      <c r="O66" s="283" t="e">
        <f>$G66*VLOOKUP($C66&amp;$F66,'表5.排放係數'!$C$2:$U$420,11,0)*VLOOKUP($C66&amp;$F66,'表5.排放係數'!$C$2:$U$420,18,0)</f>
        <v>#N/A</v>
      </c>
      <c r="P66" s="263" t="e">
        <f>$G66*VLOOKUP($C66&amp;$F66,'表5.排放係數'!$C$2:$U$420,19,0)</f>
        <v>#N/A</v>
      </c>
      <c r="Q66" s="284"/>
      <c r="R66" s="265" t="e">
        <f>P66/'表6.2溫室氣體排放量 (範疇1&amp;2, 類別1-15)'!$D$33</f>
        <v>#N/A</v>
      </c>
      <c r="S66" s="268"/>
    </row>
    <row r="67" spans="1:19" ht="44.5" customHeight="1">
      <c r="A67" s="257" t="str">
        <f>IF('表2.排放源鑑別'!A67&lt;&gt;"",'表2.排放源鑑別'!A67,"")</f>
        <v/>
      </c>
      <c r="B67" s="257" t="str">
        <f>IF('表2.排放源鑑別'!B67&lt;&gt;"",'表2.排放源鑑別'!B67,"")</f>
        <v/>
      </c>
      <c r="C67" s="258" t="str">
        <f>IF('表2.排放源鑑別'!C67&lt;&gt;"",'表2.排放源鑑別'!C67,"")</f>
        <v/>
      </c>
      <c r="D67" s="259" t="str">
        <f>IF('表2.排放源鑑別'!D67&lt;&gt;"",'表2.排放源鑑別'!D67,"")</f>
        <v/>
      </c>
      <c r="E67" s="259" t="str">
        <f>IF('表2.排放源鑑別'!E67&lt;&gt;"",'表2.排放源鑑別'!E67,"")</f>
        <v/>
      </c>
      <c r="F67" s="259" t="str">
        <f>IF('表2.排放源鑑別'!K67&lt;&gt;"",'表2.排放源鑑別'!K67,"")</f>
        <v/>
      </c>
      <c r="G67" s="260">
        <f>IF('表3.活動數據'!N67&lt;&gt;"",ROUND('表3.活動數據'!N67,10),"")</f>
        <v>0</v>
      </c>
      <c r="H67" s="261" t="str">
        <f>IF('表3.活動數據'!O67&lt;&gt;"",'表3.活動數據'!O67,"")</f>
        <v/>
      </c>
      <c r="I67" s="262" t="e">
        <f>$G67*VLOOKUP($C67&amp;$F67,'表5.排放係數'!$C$2:$U$420,5,0)*VLOOKUP($C67&amp;$F67,'表5.排放係數'!$C$2:$U$420,12,0)</f>
        <v>#N/A</v>
      </c>
      <c r="J67" s="262" t="e">
        <f>$G67*VLOOKUP($C67&amp;$F67,'表5.排放係數'!$C$2:$U$420,6,0)*VLOOKUP($C67&amp;$F67,'表5.排放係數'!$C$2:$U$420,13,0)</f>
        <v>#N/A</v>
      </c>
      <c r="K67" s="262" t="e">
        <f>$G67*VLOOKUP($C67&amp;$F67,'表5.排放係數'!$C$2:$U$420,7,0)*VLOOKUP($C67&amp;$F67,'表5.排放係數'!$C$2:$U$420,14,0)</f>
        <v>#N/A</v>
      </c>
      <c r="L67" s="262" t="e">
        <f>$G67*VLOOKUP($C67&amp;$F67,'表5.排放係數'!$C$2:$U$420,8,0)*VLOOKUP($C67&amp;$F67,'表5.排放係數'!$C$2:$U$420,15,0)</f>
        <v>#N/A</v>
      </c>
      <c r="M67" s="262" t="e">
        <f>$G67*VLOOKUP($C67&amp;$F67,'表5.排放係數'!$C$2:$U$420,9,0)*VLOOKUP($C67&amp;$F67,'表5.排放係數'!$C$2:$U$420,16,0)</f>
        <v>#N/A</v>
      </c>
      <c r="N67" s="262" t="e">
        <f>$G67*VLOOKUP($C67&amp;$F67,'表5.排放係數'!$C$2:$U$420,10,0)*VLOOKUP($C67&amp;$F67,'表5.排放係數'!$C$2:$U$420,17,0)</f>
        <v>#N/A</v>
      </c>
      <c r="O67" s="262" t="e">
        <f>$G67*VLOOKUP($C67&amp;$F67,'表5.排放係數'!$C$2:$U$420,11,0)*VLOOKUP($C67&amp;$F67,'表5.排放係數'!$C$2:$U$420,18,0)</f>
        <v>#N/A</v>
      </c>
      <c r="P67" s="263" t="e">
        <f>$G67*VLOOKUP($C67&amp;$F67,'表5.排放係數'!$C$2:$U$420,19,0)</f>
        <v>#N/A</v>
      </c>
      <c r="Q67" s="264"/>
      <c r="R67" s="265" t="e">
        <f>P67/'表6.2溫室氣體排放量 (範疇1&amp;2, 類別1-15)'!$D$33</f>
        <v>#N/A</v>
      </c>
      <c r="S67" s="267"/>
    </row>
    <row r="68" spans="1:19" ht="44.5" customHeight="1">
      <c r="A68" s="279" t="str">
        <f>IF('表2.排放源鑑別'!A68&lt;&gt;"",'表2.排放源鑑別'!A68,"")</f>
        <v/>
      </c>
      <c r="B68" s="257" t="str">
        <f>IF('表2.排放源鑑別'!B68&lt;&gt;"",'表2.排放源鑑別'!B68,"")</f>
        <v/>
      </c>
      <c r="C68" s="280" t="str">
        <f>IF('表2.排放源鑑別'!C68&lt;&gt;"",'表2.排放源鑑別'!C68,"")</f>
        <v/>
      </c>
      <c r="D68" s="281" t="str">
        <f>IF('表2.排放源鑑別'!D68&lt;&gt;"",'表2.排放源鑑別'!D68,"")</f>
        <v/>
      </c>
      <c r="E68" s="281" t="str">
        <f>IF('表2.排放源鑑別'!E68&lt;&gt;"",'表2.排放源鑑別'!E68,"")</f>
        <v/>
      </c>
      <c r="F68" s="281" t="str">
        <f>IF('表2.排放源鑑別'!K68&lt;&gt;"",'表2.排放源鑑別'!K68,"")</f>
        <v/>
      </c>
      <c r="G68" s="260">
        <f>IF('表3.活動數據'!N68&lt;&gt;"",ROUND('表3.活動數據'!N68,10),"")</f>
        <v>0</v>
      </c>
      <c r="H68" s="282" t="str">
        <f>IF('表3.活動數據'!O68&lt;&gt;"",'表3.活動數據'!O68,"")</f>
        <v/>
      </c>
      <c r="I68" s="283" t="e">
        <f>$G68*VLOOKUP($C68&amp;$F68,'表5.排放係數'!$C$2:$U$420,5,0)*VLOOKUP($C68&amp;$F68,'表5.排放係數'!$C$2:$U$420,12,0)</f>
        <v>#N/A</v>
      </c>
      <c r="J68" s="283" t="e">
        <f>$G68*VLOOKUP($C68&amp;$F68,'表5.排放係數'!$C$2:$U$420,6,0)*VLOOKUP($C68&amp;$F68,'表5.排放係數'!$C$2:$U$420,13,0)</f>
        <v>#N/A</v>
      </c>
      <c r="K68" s="283" t="e">
        <f>$G68*VLOOKUP($C68&amp;$F68,'表5.排放係數'!$C$2:$U$420,7,0)*VLOOKUP($C68&amp;$F68,'表5.排放係數'!$C$2:$U$420,14,0)</f>
        <v>#N/A</v>
      </c>
      <c r="L68" s="283" t="e">
        <f>$G68*VLOOKUP($C68&amp;$F68,'表5.排放係數'!$C$2:$U$420,8,0)*VLOOKUP($C68&amp;$F68,'表5.排放係數'!$C$2:$U$420,15,0)</f>
        <v>#N/A</v>
      </c>
      <c r="M68" s="283" t="e">
        <f>$G68*VLOOKUP($C68&amp;$F68,'表5.排放係數'!$C$2:$U$420,9,0)*VLOOKUP($C68&amp;$F68,'表5.排放係數'!$C$2:$U$420,16,0)</f>
        <v>#N/A</v>
      </c>
      <c r="N68" s="283" t="e">
        <f>$G68*VLOOKUP($C68&amp;$F68,'表5.排放係數'!$C$2:$U$420,10,0)*VLOOKUP($C68&amp;$F68,'表5.排放係數'!$C$2:$U$420,17,0)</f>
        <v>#N/A</v>
      </c>
      <c r="O68" s="283" t="e">
        <f>$G68*VLOOKUP($C68&amp;$F68,'表5.排放係數'!$C$2:$U$420,11,0)*VLOOKUP($C68&amp;$F68,'表5.排放係數'!$C$2:$U$420,18,0)</f>
        <v>#N/A</v>
      </c>
      <c r="P68" s="263" t="e">
        <f>$G68*VLOOKUP($C68&amp;$F68,'表5.排放係數'!$C$2:$U$420,19,0)</f>
        <v>#N/A</v>
      </c>
      <c r="Q68" s="284"/>
      <c r="R68" s="265" t="e">
        <f>P68/'表6.2溫室氣體排放量 (範疇1&amp;2, 類別1-15)'!$D$33</f>
        <v>#N/A</v>
      </c>
      <c r="S68" s="268"/>
    </row>
    <row r="69" spans="1:19" ht="44.5" customHeight="1">
      <c r="A69" s="257" t="str">
        <f>IF('表2.排放源鑑別'!A69&lt;&gt;"",'表2.排放源鑑別'!A69,"")</f>
        <v/>
      </c>
      <c r="B69" s="257" t="str">
        <f>IF('表2.排放源鑑別'!B69&lt;&gt;"",'表2.排放源鑑別'!B69,"")</f>
        <v/>
      </c>
      <c r="C69" s="258" t="str">
        <f>IF('表2.排放源鑑別'!C69&lt;&gt;"",'表2.排放源鑑別'!C69,"")</f>
        <v/>
      </c>
      <c r="D69" s="259" t="str">
        <f>IF('表2.排放源鑑別'!D69&lt;&gt;"",'表2.排放源鑑別'!D69,"")</f>
        <v/>
      </c>
      <c r="E69" s="259" t="str">
        <f>IF('表2.排放源鑑別'!E69&lt;&gt;"",'表2.排放源鑑別'!E69,"")</f>
        <v/>
      </c>
      <c r="F69" s="259" t="str">
        <f>IF('表2.排放源鑑別'!K69&lt;&gt;"",'表2.排放源鑑別'!K69,"")</f>
        <v/>
      </c>
      <c r="G69" s="260">
        <f>IF('表3.活動數據'!N69&lt;&gt;"",ROUND('表3.活動數據'!N69,10),"")</f>
        <v>0</v>
      </c>
      <c r="H69" s="261" t="str">
        <f>IF('表3.活動數據'!O69&lt;&gt;"",'表3.活動數據'!O69,"")</f>
        <v/>
      </c>
      <c r="I69" s="262" t="e">
        <f>$G69*VLOOKUP($C69&amp;$F69,'表5.排放係數'!$C$2:$U$420,5,0)*VLOOKUP($C69&amp;$F69,'表5.排放係數'!$C$2:$U$420,12,0)</f>
        <v>#N/A</v>
      </c>
      <c r="J69" s="262" t="e">
        <f>$G69*VLOOKUP($C69&amp;$F69,'表5.排放係數'!$C$2:$U$420,6,0)*VLOOKUP($C69&amp;$F69,'表5.排放係數'!$C$2:$U$420,13,0)</f>
        <v>#N/A</v>
      </c>
      <c r="K69" s="262" t="e">
        <f>$G69*VLOOKUP($C69&amp;$F69,'表5.排放係數'!$C$2:$U$420,7,0)*VLOOKUP($C69&amp;$F69,'表5.排放係數'!$C$2:$U$420,14,0)</f>
        <v>#N/A</v>
      </c>
      <c r="L69" s="262" t="e">
        <f>$G69*VLOOKUP($C69&amp;$F69,'表5.排放係數'!$C$2:$U$420,8,0)*VLOOKUP($C69&amp;$F69,'表5.排放係數'!$C$2:$U$420,15,0)</f>
        <v>#N/A</v>
      </c>
      <c r="M69" s="262" t="e">
        <f>$G69*VLOOKUP($C69&amp;$F69,'表5.排放係數'!$C$2:$U$420,9,0)*VLOOKUP($C69&amp;$F69,'表5.排放係數'!$C$2:$U$420,16,0)</f>
        <v>#N/A</v>
      </c>
      <c r="N69" s="262" t="e">
        <f>$G69*VLOOKUP($C69&amp;$F69,'表5.排放係數'!$C$2:$U$420,10,0)*VLOOKUP($C69&amp;$F69,'表5.排放係數'!$C$2:$U$420,17,0)</f>
        <v>#N/A</v>
      </c>
      <c r="O69" s="262" t="e">
        <f>$G69*VLOOKUP($C69&amp;$F69,'表5.排放係數'!$C$2:$U$420,11,0)*VLOOKUP($C69&amp;$F69,'表5.排放係數'!$C$2:$U$420,18,0)</f>
        <v>#N/A</v>
      </c>
      <c r="P69" s="263" t="e">
        <f>$G69*VLOOKUP($C69&amp;$F69,'表5.排放係數'!$C$2:$U$420,19,0)</f>
        <v>#N/A</v>
      </c>
      <c r="Q69" s="264"/>
      <c r="R69" s="265" t="e">
        <f>P69/'表6.2溫室氣體排放量 (範疇1&amp;2, 類別1-15)'!$D$33</f>
        <v>#N/A</v>
      </c>
      <c r="S69" s="267"/>
    </row>
    <row r="70" spans="1:19" ht="44.5" customHeight="1">
      <c r="A70" s="279" t="str">
        <f>IF('表2.排放源鑑別'!A70&lt;&gt;"",'表2.排放源鑑別'!A70,"")</f>
        <v/>
      </c>
      <c r="B70" s="257" t="str">
        <f>IF('表2.排放源鑑別'!B70&lt;&gt;"",'表2.排放源鑑別'!B70,"")</f>
        <v/>
      </c>
      <c r="C70" s="280" t="str">
        <f>IF('表2.排放源鑑別'!C70&lt;&gt;"",'表2.排放源鑑別'!C70,"")</f>
        <v/>
      </c>
      <c r="D70" s="281" t="str">
        <f>IF('表2.排放源鑑別'!D70&lt;&gt;"",'表2.排放源鑑別'!D70,"")</f>
        <v/>
      </c>
      <c r="E70" s="281" t="str">
        <f>IF('表2.排放源鑑別'!E70&lt;&gt;"",'表2.排放源鑑別'!E70,"")</f>
        <v/>
      </c>
      <c r="F70" s="281" t="str">
        <f>IF('表2.排放源鑑別'!K70&lt;&gt;"",'表2.排放源鑑別'!K70,"")</f>
        <v/>
      </c>
      <c r="G70" s="260">
        <f>IF('表3.活動數據'!N70&lt;&gt;"",ROUND('表3.活動數據'!N70,10),"")</f>
        <v>0</v>
      </c>
      <c r="H70" s="282" t="str">
        <f>IF('表3.活動數據'!O70&lt;&gt;"",'表3.活動數據'!O70,"")</f>
        <v/>
      </c>
      <c r="I70" s="283" t="e">
        <f>$G70*VLOOKUP($C70&amp;$F70,'表5.排放係數'!$C$2:$U$420,5,0)*VLOOKUP($C70&amp;$F70,'表5.排放係數'!$C$2:$U$420,12,0)</f>
        <v>#N/A</v>
      </c>
      <c r="J70" s="283" t="e">
        <f>$G70*VLOOKUP($C70&amp;$F70,'表5.排放係數'!$C$2:$U$420,6,0)*VLOOKUP($C70&amp;$F70,'表5.排放係數'!$C$2:$U$420,13,0)</f>
        <v>#N/A</v>
      </c>
      <c r="K70" s="283" t="e">
        <f>$G70*VLOOKUP($C70&amp;$F70,'表5.排放係數'!$C$2:$U$420,7,0)*VLOOKUP($C70&amp;$F70,'表5.排放係數'!$C$2:$U$420,14,0)</f>
        <v>#N/A</v>
      </c>
      <c r="L70" s="283" t="e">
        <f>$G70*VLOOKUP($C70&amp;$F70,'表5.排放係數'!$C$2:$U$420,8,0)*VLOOKUP($C70&amp;$F70,'表5.排放係數'!$C$2:$U$420,15,0)</f>
        <v>#N/A</v>
      </c>
      <c r="M70" s="283" t="e">
        <f>$G70*VLOOKUP($C70&amp;$F70,'表5.排放係數'!$C$2:$U$420,9,0)*VLOOKUP($C70&amp;$F70,'表5.排放係數'!$C$2:$U$420,16,0)</f>
        <v>#N/A</v>
      </c>
      <c r="N70" s="283" t="e">
        <f>$G70*VLOOKUP($C70&amp;$F70,'表5.排放係數'!$C$2:$U$420,10,0)*VLOOKUP($C70&amp;$F70,'表5.排放係數'!$C$2:$U$420,17,0)</f>
        <v>#N/A</v>
      </c>
      <c r="O70" s="283" t="e">
        <f>$G70*VLOOKUP($C70&amp;$F70,'表5.排放係數'!$C$2:$U$420,11,0)*VLOOKUP($C70&amp;$F70,'表5.排放係數'!$C$2:$U$420,18,0)</f>
        <v>#N/A</v>
      </c>
      <c r="P70" s="263" t="e">
        <f>$G70*VLOOKUP($C70&amp;$F70,'表5.排放係數'!$C$2:$U$420,19,0)</f>
        <v>#N/A</v>
      </c>
      <c r="Q70" s="284"/>
      <c r="R70" s="265" t="e">
        <f>P70/'表6.2溫室氣體排放量 (範疇1&amp;2, 類別1-15)'!$D$33</f>
        <v>#N/A</v>
      </c>
      <c r="S70" s="268"/>
    </row>
    <row r="71" spans="1:19" ht="44.5" customHeight="1">
      <c r="A71" s="257" t="str">
        <f>IF('表2.排放源鑑別'!A71&lt;&gt;"",'表2.排放源鑑別'!A71,"")</f>
        <v/>
      </c>
      <c r="B71" s="257" t="str">
        <f>IF('表2.排放源鑑別'!B71&lt;&gt;"",'表2.排放源鑑別'!B71,"")</f>
        <v/>
      </c>
      <c r="C71" s="258" t="str">
        <f>IF('表2.排放源鑑別'!C71&lt;&gt;"",'表2.排放源鑑別'!C71,"")</f>
        <v/>
      </c>
      <c r="D71" s="259" t="str">
        <f>IF('表2.排放源鑑別'!D71&lt;&gt;"",'表2.排放源鑑別'!D71,"")</f>
        <v/>
      </c>
      <c r="E71" s="259" t="str">
        <f>IF('表2.排放源鑑別'!E71&lt;&gt;"",'表2.排放源鑑別'!E71,"")</f>
        <v/>
      </c>
      <c r="F71" s="259" t="str">
        <f>IF('表2.排放源鑑別'!K71&lt;&gt;"",'表2.排放源鑑別'!K71,"")</f>
        <v/>
      </c>
      <c r="G71" s="260">
        <f>IF('表3.活動數據'!N71&lt;&gt;"",ROUND('表3.活動數據'!N71,10),"")</f>
        <v>0</v>
      </c>
      <c r="H71" s="261" t="str">
        <f>IF('表3.活動數據'!O71&lt;&gt;"",'表3.活動數據'!O71,"")</f>
        <v/>
      </c>
      <c r="I71" s="262" t="e">
        <f>$G71*VLOOKUP($C71&amp;$F71,'表5.排放係數'!$C$2:$U$420,5,0)*VLOOKUP($C71&amp;$F71,'表5.排放係數'!$C$2:$U$420,12,0)</f>
        <v>#N/A</v>
      </c>
      <c r="J71" s="262" t="e">
        <f>$G71*VLOOKUP($C71&amp;$F71,'表5.排放係數'!$C$2:$U$420,6,0)*VLOOKUP($C71&amp;$F71,'表5.排放係數'!$C$2:$U$420,13,0)</f>
        <v>#N/A</v>
      </c>
      <c r="K71" s="262" t="e">
        <f>$G71*VLOOKUP($C71&amp;$F71,'表5.排放係數'!$C$2:$U$420,7,0)*VLOOKUP($C71&amp;$F71,'表5.排放係數'!$C$2:$U$420,14,0)</f>
        <v>#N/A</v>
      </c>
      <c r="L71" s="262" t="e">
        <f>$G71*VLOOKUP($C71&amp;$F71,'表5.排放係數'!$C$2:$U$420,8,0)*VLOOKUP($C71&amp;$F71,'表5.排放係數'!$C$2:$U$420,15,0)</f>
        <v>#N/A</v>
      </c>
      <c r="M71" s="262" t="e">
        <f>$G71*VLOOKUP($C71&amp;$F71,'表5.排放係數'!$C$2:$U$420,9,0)*VLOOKUP($C71&amp;$F71,'表5.排放係數'!$C$2:$U$420,16,0)</f>
        <v>#N/A</v>
      </c>
      <c r="N71" s="262" t="e">
        <f>$G71*VLOOKUP($C71&amp;$F71,'表5.排放係數'!$C$2:$U$420,10,0)*VLOOKUP($C71&amp;$F71,'表5.排放係數'!$C$2:$U$420,17,0)</f>
        <v>#N/A</v>
      </c>
      <c r="O71" s="262" t="e">
        <f>$G71*VLOOKUP($C71&amp;$F71,'表5.排放係數'!$C$2:$U$420,11,0)*VLOOKUP($C71&amp;$F71,'表5.排放係數'!$C$2:$U$420,18,0)</f>
        <v>#N/A</v>
      </c>
      <c r="P71" s="263" t="e">
        <f>$G71*VLOOKUP($C71&amp;$F71,'表5.排放係數'!$C$2:$U$420,19,0)</f>
        <v>#N/A</v>
      </c>
      <c r="Q71" s="264"/>
      <c r="R71" s="265" t="e">
        <f>P71/'表6.2溫室氣體排放量 (範疇1&amp;2, 類別1-15)'!$D$33</f>
        <v>#N/A</v>
      </c>
      <c r="S71" s="267"/>
    </row>
    <row r="72" spans="1:19" ht="44.5" customHeight="1">
      <c r="A72" s="279" t="str">
        <f>IF('表2.排放源鑑別'!A72&lt;&gt;"",'表2.排放源鑑別'!A72,"")</f>
        <v/>
      </c>
      <c r="B72" s="257" t="str">
        <f>IF('表2.排放源鑑別'!B72&lt;&gt;"",'表2.排放源鑑別'!B72,"")</f>
        <v/>
      </c>
      <c r="C72" s="280" t="str">
        <f>IF('表2.排放源鑑別'!C72&lt;&gt;"",'表2.排放源鑑別'!C72,"")</f>
        <v/>
      </c>
      <c r="D72" s="281" t="str">
        <f>IF('表2.排放源鑑別'!D72&lt;&gt;"",'表2.排放源鑑別'!D72,"")</f>
        <v/>
      </c>
      <c r="E72" s="281" t="str">
        <f>IF('表2.排放源鑑別'!E72&lt;&gt;"",'表2.排放源鑑別'!E72,"")</f>
        <v/>
      </c>
      <c r="F72" s="281" t="str">
        <f>IF('表2.排放源鑑別'!K72&lt;&gt;"",'表2.排放源鑑別'!K72,"")</f>
        <v/>
      </c>
      <c r="G72" s="260">
        <f>IF('表3.活動數據'!N72&lt;&gt;"",ROUND('表3.活動數據'!N72,10),"")</f>
        <v>0</v>
      </c>
      <c r="H72" s="282" t="str">
        <f>IF('表3.活動數據'!O72&lt;&gt;"",'表3.活動數據'!O72,"")</f>
        <v/>
      </c>
      <c r="I72" s="283" t="e">
        <f>$G72*VLOOKUP($C72&amp;$F72,'表5.排放係數'!$C$2:$U$420,5,0)*VLOOKUP($C72&amp;$F72,'表5.排放係數'!$C$2:$U$420,12,0)</f>
        <v>#N/A</v>
      </c>
      <c r="J72" s="283" t="e">
        <f>$G72*VLOOKUP($C72&amp;$F72,'表5.排放係數'!$C$2:$U$420,6,0)*VLOOKUP($C72&amp;$F72,'表5.排放係數'!$C$2:$U$420,13,0)</f>
        <v>#N/A</v>
      </c>
      <c r="K72" s="283" t="e">
        <f>$G72*VLOOKUP($C72&amp;$F72,'表5.排放係數'!$C$2:$U$420,7,0)*VLOOKUP($C72&amp;$F72,'表5.排放係數'!$C$2:$U$420,14,0)</f>
        <v>#N/A</v>
      </c>
      <c r="L72" s="283" t="e">
        <f>$G72*VLOOKUP($C72&amp;$F72,'表5.排放係數'!$C$2:$U$420,8,0)*VLOOKUP($C72&amp;$F72,'表5.排放係數'!$C$2:$U$420,15,0)</f>
        <v>#N/A</v>
      </c>
      <c r="M72" s="283" t="e">
        <f>$G72*VLOOKUP($C72&amp;$F72,'表5.排放係數'!$C$2:$U$420,9,0)*VLOOKUP($C72&amp;$F72,'表5.排放係數'!$C$2:$U$420,16,0)</f>
        <v>#N/A</v>
      </c>
      <c r="N72" s="283" t="e">
        <f>$G72*VLOOKUP($C72&amp;$F72,'表5.排放係數'!$C$2:$U$420,10,0)*VLOOKUP($C72&amp;$F72,'表5.排放係數'!$C$2:$U$420,17,0)</f>
        <v>#N/A</v>
      </c>
      <c r="O72" s="283" t="e">
        <f>$G72*VLOOKUP($C72&amp;$F72,'表5.排放係數'!$C$2:$U$420,11,0)*VLOOKUP($C72&amp;$F72,'表5.排放係數'!$C$2:$U$420,18,0)</f>
        <v>#N/A</v>
      </c>
      <c r="P72" s="263" t="e">
        <f>$G72*VLOOKUP($C72&amp;$F72,'表5.排放係數'!$C$2:$U$420,19,0)</f>
        <v>#N/A</v>
      </c>
      <c r="Q72" s="284"/>
      <c r="R72" s="265" t="e">
        <f>P72/'表6.2溫室氣體排放量 (範疇1&amp;2, 類別1-15)'!$D$33</f>
        <v>#N/A</v>
      </c>
      <c r="S72" s="268"/>
    </row>
    <row r="73" spans="1:19" ht="44.5" customHeight="1">
      <c r="A73" s="257" t="str">
        <f>IF('表2.排放源鑑別'!A73&lt;&gt;"",'表2.排放源鑑別'!A73,"")</f>
        <v/>
      </c>
      <c r="B73" s="257" t="str">
        <f>IF('表2.排放源鑑別'!B73&lt;&gt;"",'表2.排放源鑑別'!B73,"")</f>
        <v/>
      </c>
      <c r="C73" s="258" t="str">
        <f>IF('表2.排放源鑑別'!C73&lt;&gt;"",'表2.排放源鑑別'!C73,"")</f>
        <v/>
      </c>
      <c r="D73" s="259" t="str">
        <f>IF('表2.排放源鑑別'!D73&lt;&gt;"",'表2.排放源鑑別'!D73,"")</f>
        <v/>
      </c>
      <c r="E73" s="259" t="str">
        <f>IF('表2.排放源鑑別'!E73&lt;&gt;"",'表2.排放源鑑別'!E73,"")</f>
        <v/>
      </c>
      <c r="F73" s="259" t="str">
        <f>IF('表2.排放源鑑別'!K73&lt;&gt;"",'表2.排放源鑑別'!K73,"")</f>
        <v/>
      </c>
      <c r="G73" s="260">
        <f>IF('表3.活動數據'!N73&lt;&gt;"",ROUND('表3.活動數據'!N73,10),"")</f>
        <v>0</v>
      </c>
      <c r="H73" s="261" t="str">
        <f>IF('表3.活動數據'!O73&lt;&gt;"",'表3.活動數據'!O73,"")</f>
        <v/>
      </c>
      <c r="I73" s="262" t="e">
        <f>$G73*VLOOKUP($C73&amp;$F73,'表5.排放係數'!$C$2:$U$420,5,0)*VLOOKUP($C73&amp;$F73,'表5.排放係數'!$C$2:$U$420,12,0)</f>
        <v>#N/A</v>
      </c>
      <c r="J73" s="262" t="e">
        <f>$G73*VLOOKUP($C73&amp;$F73,'表5.排放係數'!$C$2:$U$420,6,0)*VLOOKUP($C73&amp;$F73,'表5.排放係數'!$C$2:$U$420,13,0)</f>
        <v>#N/A</v>
      </c>
      <c r="K73" s="262" t="e">
        <f>$G73*VLOOKUP($C73&amp;$F73,'表5.排放係數'!$C$2:$U$420,7,0)*VLOOKUP($C73&amp;$F73,'表5.排放係數'!$C$2:$U$420,14,0)</f>
        <v>#N/A</v>
      </c>
      <c r="L73" s="262" t="e">
        <f>$G73*VLOOKUP($C73&amp;$F73,'表5.排放係數'!$C$2:$U$420,8,0)*VLOOKUP($C73&amp;$F73,'表5.排放係數'!$C$2:$U$420,15,0)</f>
        <v>#N/A</v>
      </c>
      <c r="M73" s="262" t="e">
        <f>$G73*VLOOKUP($C73&amp;$F73,'表5.排放係數'!$C$2:$U$420,9,0)*VLOOKUP($C73&amp;$F73,'表5.排放係數'!$C$2:$U$420,16,0)</f>
        <v>#N/A</v>
      </c>
      <c r="N73" s="262" t="e">
        <f>$G73*VLOOKUP($C73&amp;$F73,'表5.排放係數'!$C$2:$U$420,10,0)*VLOOKUP($C73&amp;$F73,'表5.排放係數'!$C$2:$U$420,17,0)</f>
        <v>#N/A</v>
      </c>
      <c r="O73" s="262" t="e">
        <f>$G73*VLOOKUP($C73&amp;$F73,'表5.排放係數'!$C$2:$U$420,11,0)*VLOOKUP($C73&amp;$F73,'表5.排放係數'!$C$2:$U$420,18,0)</f>
        <v>#N/A</v>
      </c>
      <c r="P73" s="263" t="e">
        <f>$G73*VLOOKUP($C73&amp;$F73,'表5.排放係數'!$C$2:$U$420,19,0)</f>
        <v>#N/A</v>
      </c>
      <c r="Q73" s="264"/>
      <c r="R73" s="265" t="e">
        <f>P73/'表6.2溫室氣體排放量 (範疇1&amp;2, 類別1-15)'!$D$33</f>
        <v>#N/A</v>
      </c>
      <c r="S73" s="267"/>
    </row>
    <row r="74" spans="1:19" ht="44.5" customHeight="1">
      <c r="A74" s="279" t="str">
        <f>IF('表2.排放源鑑別'!A74&lt;&gt;"",'表2.排放源鑑別'!A74,"")</f>
        <v/>
      </c>
      <c r="B74" s="257" t="str">
        <f>IF('表2.排放源鑑別'!B74&lt;&gt;"",'表2.排放源鑑別'!B74,"")</f>
        <v/>
      </c>
      <c r="C74" s="280" t="str">
        <f>IF('表2.排放源鑑別'!C74&lt;&gt;"",'表2.排放源鑑別'!C74,"")</f>
        <v/>
      </c>
      <c r="D74" s="281" t="str">
        <f>IF('表2.排放源鑑別'!D74&lt;&gt;"",'表2.排放源鑑別'!D74,"")</f>
        <v/>
      </c>
      <c r="E74" s="281" t="str">
        <f>IF('表2.排放源鑑別'!E74&lt;&gt;"",'表2.排放源鑑別'!E74,"")</f>
        <v/>
      </c>
      <c r="F74" s="281" t="str">
        <f>IF('表2.排放源鑑別'!K74&lt;&gt;"",'表2.排放源鑑別'!K74,"")</f>
        <v/>
      </c>
      <c r="G74" s="260">
        <f>IF('表3.活動數據'!N74&lt;&gt;"",ROUND('表3.活動數據'!N74,10),"")</f>
        <v>0</v>
      </c>
      <c r="H74" s="282" t="str">
        <f>IF('表3.活動數據'!O74&lt;&gt;"",'表3.活動數據'!O74,"")</f>
        <v/>
      </c>
      <c r="I74" s="283" t="e">
        <f>$G74*VLOOKUP($C74&amp;$F74,'表5.排放係數'!$C$2:$U$420,5,0)*VLOOKUP($C74&amp;$F74,'表5.排放係數'!$C$2:$U$420,12,0)</f>
        <v>#N/A</v>
      </c>
      <c r="J74" s="283" t="e">
        <f>$G74*VLOOKUP($C74&amp;$F74,'表5.排放係數'!$C$2:$U$420,6,0)*VLOOKUP($C74&amp;$F74,'表5.排放係數'!$C$2:$U$420,13,0)</f>
        <v>#N/A</v>
      </c>
      <c r="K74" s="283" t="e">
        <f>$G74*VLOOKUP($C74&amp;$F74,'表5.排放係數'!$C$2:$U$420,7,0)*VLOOKUP($C74&amp;$F74,'表5.排放係數'!$C$2:$U$420,14,0)</f>
        <v>#N/A</v>
      </c>
      <c r="L74" s="283" t="e">
        <f>$G74*VLOOKUP($C74&amp;$F74,'表5.排放係數'!$C$2:$U$420,8,0)*VLOOKUP($C74&amp;$F74,'表5.排放係數'!$C$2:$U$420,15,0)</f>
        <v>#N/A</v>
      </c>
      <c r="M74" s="283" t="e">
        <f>$G74*VLOOKUP($C74&amp;$F74,'表5.排放係數'!$C$2:$U$420,9,0)*VLOOKUP($C74&amp;$F74,'表5.排放係數'!$C$2:$U$420,16,0)</f>
        <v>#N/A</v>
      </c>
      <c r="N74" s="283" t="e">
        <f>$G74*VLOOKUP($C74&amp;$F74,'表5.排放係數'!$C$2:$U$420,10,0)*VLOOKUP($C74&amp;$F74,'表5.排放係數'!$C$2:$U$420,17,0)</f>
        <v>#N/A</v>
      </c>
      <c r="O74" s="283" t="e">
        <f>$G74*VLOOKUP($C74&amp;$F74,'表5.排放係數'!$C$2:$U$420,11,0)*VLOOKUP($C74&amp;$F74,'表5.排放係數'!$C$2:$U$420,18,0)</f>
        <v>#N/A</v>
      </c>
      <c r="P74" s="263" t="e">
        <f>$G74*VLOOKUP($C74&amp;$F74,'表5.排放係數'!$C$2:$U$420,19,0)</f>
        <v>#N/A</v>
      </c>
      <c r="Q74" s="284"/>
      <c r="R74" s="265" t="e">
        <f>P74/'表6.2溫室氣體排放量 (範疇1&amp;2, 類別1-15)'!$D$33</f>
        <v>#N/A</v>
      </c>
      <c r="S74" s="268"/>
    </row>
    <row r="75" spans="1:19" ht="44.5" customHeight="1">
      <c r="A75" s="257" t="str">
        <f>IF('表2.排放源鑑別'!A75&lt;&gt;"",'表2.排放源鑑別'!A75,"")</f>
        <v/>
      </c>
      <c r="B75" s="257" t="str">
        <f>IF('表2.排放源鑑別'!B75&lt;&gt;"",'表2.排放源鑑別'!B75,"")</f>
        <v/>
      </c>
      <c r="C75" s="258" t="str">
        <f>IF('表2.排放源鑑別'!C75&lt;&gt;"",'表2.排放源鑑別'!C75,"")</f>
        <v/>
      </c>
      <c r="D75" s="259" t="str">
        <f>IF('表2.排放源鑑別'!D75&lt;&gt;"",'表2.排放源鑑別'!D75,"")</f>
        <v/>
      </c>
      <c r="E75" s="259" t="str">
        <f>IF('表2.排放源鑑別'!E75&lt;&gt;"",'表2.排放源鑑別'!E75,"")</f>
        <v/>
      </c>
      <c r="F75" s="259" t="str">
        <f>IF('表2.排放源鑑別'!K75&lt;&gt;"",'表2.排放源鑑別'!K75,"")</f>
        <v/>
      </c>
      <c r="G75" s="260">
        <f>IF('表3.活動數據'!N75&lt;&gt;"",ROUND('表3.活動數據'!N75,10),"")</f>
        <v>0</v>
      </c>
      <c r="H75" s="261" t="str">
        <f>IF('表3.活動數據'!O75&lt;&gt;"",'表3.活動數據'!O75,"")</f>
        <v/>
      </c>
      <c r="I75" s="262" t="e">
        <f>$G75*VLOOKUP($C75&amp;$F75,'表5.排放係數'!$C$2:$U$420,5,0)*VLOOKUP($C75&amp;$F75,'表5.排放係數'!$C$2:$U$420,12,0)</f>
        <v>#N/A</v>
      </c>
      <c r="J75" s="262" t="e">
        <f>$G75*VLOOKUP($C75&amp;$F75,'表5.排放係數'!$C$2:$U$420,6,0)*VLOOKUP($C75&amp;$F75,'表5.排放係數'!$C$2:$U$420,13,0)</f>
        <v>#N/A</v>
      </c>
      <c r="K75" s="262" t="e">
        <f>$G75*VLOOKUP($C75&amp;$F75,'表5.排放係數'!$C$2:$U$420,7,0)*VLOOKUP($C75&amp;$F75,'表5.排放係數'!$C$2:$U$420,14,0)</f>
        <v>#N/A</v>
      </c>
      <c r="L75" s="262" t="e">
        <f>$G75*VLOOKUP($C75&amp;$F75,'表5.排放係數'!$C$2:$U$420,8,0)*VLOOKUP($C75&amp;$F75,'表5.排放係數'!$C$2:$U$420,15,0)</f>
        <v>#N/A</v>
      </c>
      <c r="M75" s="262" t="e">
        <f>$G75*VLOOKUP($C75&amp;$F75,'表5.排放係數'!$C$2:$U$420,9,0)*VLOOKUP($C75&amp;$F75,'表5.排放係數'!$C$2:$U$420,16,0)</f>
        <v>#N/A</v>
      </c>
      <c r="N75" s="262" t="e">
        <f>$G75*VLOOKUP($C75&amp;$F75,'表5.排放係數'!$C$2:$U$420,10,0)*VLOOKUP($C75&amp;$F75,'表5.排放係數'!$C$2:$U$420,17,0)</f>
        <v>#N/A</v>
      </c>
      <c r="O75" s="262" t="e">
        <f>$G75*VLOOKUP($C75&amp;$F75,'表5.排放係數'!$C$2:$U$420,11,0)*VLOOKUP($C75&amp;$F75,'表5.排放係數'!$C$2:$U$420,18,0)</f>
        <v>#N/A</v>
      </c>
      <c r="P75" s="263" t="e">
        <f>$G75*VLOOKUP($C75&amp;$F75,'表5.排放係數'!$C$2:$U$420,19,0)</f>
        <v>#N/A</v>
      </c>
      <c r="Q75" s="264"/>
      <c r="R75" s="265" t="e">
        <f>P75/'表6.2溫室氣體排放量 (範疇1&amp;2, 類別1-15)'!$D$33</f>
        <v>#N/A</v>
      </c>
      <c r="S75" s="267"/>
    </row>
    <row r="76" spans="1:19" ht="44.5" customHeight="1">
      <c r="A76" s="279" t="str">
        <f>IF('表2.排放源鑑別'!A76&lt;&gt;"",'表2.排放源鑑別'!A76,"")</f>
        <v/>
      </c>
      <c r="B76" s="257" t="str">
        <f>IF('表2.排放源鑑別'!B76&lt;&gt;"",'表2.排放源鑑別'!B76,"")</f>
        <v/>
      </c>
      <c r="C76" s="280" t="str">
        <f>IF('表2.排放源鑑別'!C76&lt;&gt;"",'表2.排放源鑑別'!C76,"")</f>
        <v/>
      </c>
      <c r="D76" s="281" t="str">
        <f>IF('表2.排放源鑑別'!D76&lt;&gt;"",'表2.排放源鑑別'!D76,"")</f>
        <v/>
      </c>
      <c r="E76" s="281" t="str">
        <f>IF('表2.排放源鑑別'!E76&lt;&gt;"",'表2.排放源鑑別'!E76,"")</f>
        <v/>
      </c>
      <c r="F76" s="281" t="str">
        <f>IF('表2.排放源鑑別'!K76&lt;&gt;"",'表2.排放源鑑別'!K76,"")</f>
        <v/>
      </c>
      <c r="G76" s="260">
        <f>IF('表3.活動數據'!N76&lt;&gt;"",ROUND('表3.活動數據'!N76,10),"")</f>
        <v>0</v>
      </c>
      <c r="H76" s="282" t="str">
        <f>IF('表3.活動數據'!O76&lt;&gt;"",'表3.活動數據'!O76,"")</f>
        <v/>
      </c>
      <c r="I76" s="283" t="e">
        <f>$G76*VLOOKUP($C76&amp;$F76,'表5.排放係數'!$C$2:$U$420,5,0)*VLOOKUP($C76&amp;$F76,'表5.排放係數'!$C$2:$U$420,12,0)</f>
        <v>#N/A</v>
      </c>
      <c r="J76" s="283" t="e">
        <f>$G76*VLOOKUP($C76&amp;$F76,'表5.排放係數'!$C$2:$U$420,6,0)*VLOOKUP($C76&amp;$F76,'表5.排放係數'!$C$2:$U$420,13,0)</f>
        <v>#N/A</v>
      </c>
      <c r="K76" s="283" t="e">
        <f>$G76*VLOOKUP($C76&amp;$F76,'表5.排放係數'!$C$2:$U$420,7,0)*VLOOKUP($C76&amp;$F76,'表5.排放係數'!$C$2:$U$420,14,0)</f>
        <v>#N/A</v>
      </c>
      <c r="L76" s="283" t="e">
        <f>$G76*VLOOKUP($C76&amp;$F76,'表5.排放係數'!$C$2:$U$420,8,0)*VLOOKUP($C76&amp;$F76,'表5.排放係數'!$C$2:$U$420,15,0)</f>
        <v>#N/A</v>
      </c>
      <c r="M76" s="283" t="e">
        <f>$G76*VLOOKUP($C76&amp;$F76,'表5.排放係數'!$C$2:$U$420,9,0)*VLOOKUP($C76&amp;$F76,'表5.排放係數'!$C$2:$U$420,16,0)</f>
        <v>#N/A</v>
      </c>
      <c r="N76" s="283" t="e">
        <f>$G76*VLOOKUP($C76&amp;$F76,'表5.排放係數'!$C$2:$U$420,10,0)*VLOOKUP($C76&amp;$F76,'表5.排放係數'!$C$2:$U$420,17,0)</f>
        <v>#N/A</v>
      </c>
      <c r="O76" s="283" t="e">
        <f>$G76*VLOOKUP($C76&amp;$F76,'表5.排放係數'!$C$2:$U$420,11,0)*VLOOKUP($C76&amp;$F76,'表5.排放係數'!$C$2:$U$420,18,0)</f>
        <v>#N/A</v>
      </c>
      <c r="P76" s="263" t="e">
        <f>$G76*VLOOKUP($C76&amp;$F76,'表5.排放係數'!$C$2:$U$420,19,0)</f>
        <v>#N/A</v>
      </c>
      <c r="Q76" s="284"/>
      <c r="R76" s="265" t="e">
        <f>P76/'表6.2溫室氣體排放量 (範疇1&amp;2, 類別1-15)'!$D$33</f>
        <v>#N/A</v>
      </c>
      <c r="S76" s="268"/>
    </row>
    <row r="77" spans="1:19" ht="44.5" customHeight="1">
      <c r="A77" s="257" t="str">
        <f>IF('表2.排放源鑑別'!A77&lt;&gt;"",'表2.排放源鑑別'!A77,"")</f>
        <v/>
      </c>
      <c r="B77" s="257" t="str">
        <f>IF('表2.排放源鑑別'!B77&lt;&gt;"",'表2.排放源鑑別'!B77,"")</f>
        <v/>
      </c>
      <c r="C77" s="258" t="str">
        <f>IF('表2.排放源鑑別'!C77&lt;&gt;"",'表2.排放源鑑別'!C77,"")</f>
        <v/>
      </c>
      <c r="D77" s="259" t="str">
        <f>IF('表2.排放源鑑別'!D77&lt;&gt;"",'表2.排放源鑑別'!D77,"")</f>
        <v/>
      </c>
      <c r="E77" s="259" t="str">
        <f>IF('表2.排放源鑑別'!E77&lt;&gt;"",'表2.排放源鑑別'!E77,"")</f>
        <v/>
      </c>
      <c r="F77" s="259" t="str">
        <f>IF('表2.排放源鑑別'!K77&lt;&gt;"",'表2.排放源鑑別'!K77,"")</f>
        <v/>
      </c>
      <c r="G77" s="260">
        <f>IF('表3.活動數據'!N77&lt;&gt;"",ROUND('表3.活動數據'!N77,10),"")</f>
        <v>0</v>
      </c>
      <c r="H77" s="261" t="str">
        <f>IF('表3.活動數據'!O77&lt;&gt;"",'表3.活動數據'!O77,"")</f>
        <v/>
      </c>
      <c r="I77" s="262" t="e">
        <f>$G77*VLOOKUP($C77&amp;$F77,'表5.排放係數'!$C$2:$U$420,5,0)*VLOOKUP($C77&amp;$F77,'表5.排放係數'!$C$2:$U$420,12,0)</f>
        <v>#N/A</v>
      </c>
      <c r="J77" s="262" t="e">
        <f>$G77*VLOOKUP($C77&amp;$F77,'表5.排放係數'!$C$2:$U$420,6,0)*VLOOKUP($C77&amp;$F77,'表5.排放係數'!$C$2:$U$420,13,0)</f>
        <v>#N/A</v>
      </c>
      <c r="K77" s="262" t="e">
        <f>$G77*VLOOKUP($C77&amp;$F77,'表5.排放係數'!$C$2:$U$420,7,0)*VLOOKUP($C77&amp;$F77,'表5.排放係數'!$C$2:$U$420,14,0)</f>
        <v>#N/A</v>
      </c>
      <c r="L77" s="262" t="e">
        <f>$G77*VLOOKUP($C77&amp;$F77,'表5.排放係數'!$C$2:$U$420,8,0)*VLOOKUP($C77&amp;$F77,'表5.排放係數'!$C$2:$U$420,15,0)</f>
        <v>#N/A</v>
      </c>
      <c r="M77" s="262" t="e">
        <f>$G77*VLOOKUP($C77&amp;$F77,'表5.排放係數'!$C$2:$U$420,9,0)*VLOOKUP($C77&amp;$F77,'表5.排放係數'!$C$2:$U$420,16,0)</f>
        <v>#N/A</v>
      </c>
      <c r="N77" s="262" t="e">
        <f>$G77*VLOOKUP($C77&amp;$F77,'表5.排放係數'!$C$2:$U$420,10,0)*VLOOKUP($C77&amp;$F77,'表5.排放係數'!$C$2:$U$420,17,0)</f>
        <v>#N/A</v>
      </c>
      <c r="O77" s="262" t="e">
        <f>$G77*VLOOKUP($C77&amp;$F77,'表5.排放係數'!$C$2:$U$420,11,0)*VLOOKUP($C77&amp;$F77,'表5.排放係數'!$C$2:$U$420,18,0)</f>
        <v>#N/A</v>
      </c>
      <c r="P77" s="263" t="e">
        <f>$G77*VLOOKUP($C77&amp;$F77,'表5.排放係數'!$C$2:$U$420,19,0)</f>
        <v>#N/A</v>
      </c>
      <c r="Q77" s="264"/>
      <c r="R77" s="265" t="e">
        <f>P77/'表6.2溫室氣體排放量 (範疇1&amp;2, 類別1-15)'!$D$33</f>
        <v>#N/A</v>
      </c>
      <c r="S77" s="267"/>
    </row>
    <row r="78" spans="1:19" ht="44.5" customHeight="1">
      <c r="A78" s="279" t="str">
        <f>IF('表2.排放源鑑別'!A78&lt;&gt;"",'表2.排放源鑑別'!A78,"")</f>
        <v/>
      </c>
      <c r="B78" s="257" t="str">
        <f>IF('表2.排放源鑑別'!B78&lt;&gt;"",'表2.排放源鑑別'!B78,"")</f>
        <v/>
      </c>
      <c r="C78" s="280" t="str">
        <f>IF('表2.排放源鑑別'!C78&lt;&gt;"",'表2.排放源鑑別'!C78,"")</f>
        <v/>
      </c>
      <c r="D78" s="281" t="str">
        <f>IF('表2.排放源鑑別'!D78&lt;&gt;"",'表2.排放源鑑別'!D78,"")</f>
        <v/>
      </c>
      <c r="E78" s="281" t="str">
        <f>IF('表2.排放源鑑別'!E78&lt;&gt;"",'表2.排放源鑑別'!E78,"")</f>
        <v/>
      </c>
      <c r="F78" s="281" t="str">
        <f>IF('表2.排放源鑑別'!K78&lt;&gt;"",'表2.排放源鑑別'!K78,"")</f>
        <v/>
      </c>
      <c r="G78" s="260">
        <f>IF('表3.活動數據'!N78&lt;&gt;"",ROUND('表3.活動數據'!N78,10),"")</f>
        <v>0</v>
      </c>
      <c r="H78" s="282" t="str">
        <f>IF('表3.活動數據'!O78&lt;&gt;"",'表3.活動數據'!O78,"")</f>
        <v/>
      </c>
      <c r="I78" s="283" t="e">
        <f>$G78*VLOOKUP($C78&amp;$F78,'表5.排放係數'!$C$2:$U$420,5,0)*VLOOKUP($C78&amp;$F78,'表5.排放係數'!$C$2:$U$420,12,0)</f>
        <v>#N/A</v>
      </c>
      <c r="J78" s="283" t="e">
        <f>$G78*VLOOKUP($C78&amp;$F78,'表5.排放係數'!$C$2:$U$420,6,0)*VLOOKUP($C78&amp;$F78,'表5.排放係數'!$C$2:$U$420,13,0)</f>
        <v>#N/A</v>
      </c>
      <c r="K78" s="283" t="e">
        <f>$G78*VLOOKUP($C78&amp;$F78,'表5.排放係數'!$C$2:$U$420,7,0)*VLOOKUP($C78&amp;$F78,'表5.排放係數'!$C$2:$U$420,14,0)</f>
        <v>#N/A</v>
      </c>
      <c r="L78" s="283" t="e">
        <f>$G78*VLOOKUP($C78&amp;$F78,'表5.排放係數'!$C$2:$U$420,8,0)*VLOOKUP($C78&amp;$F78,'表5.排放係數'!$C$2:$U$420,15,0)</f>
        <v>#N/A</v>
      </c>
      <c r="M78" s="283" t="e">
        <f>$G78*VLOOKUP($C78&amp;$F78,'表5.排放係數'!$C$2:$U$420,9,0)*VLOOKUP($C78&amp;$F78,'表5.排放係數'!$C$2:$U$420,16,0)</f>
        <v>#N/A</v>
      </c>
      <c r="N78" s="283" t="e">
        <f>$G78*VLOOKUP($C78&amp;$F78,'表5.排放係數'!$C$2:$U$420,10,0)*VLOOKUP($C78&amp;$F78,'表5.排放係數'!$C$2:$U$420,17,0)</f>
        <v>#N/A</v>
      </c>
      <c r="O78" s="283" t="e">
        <f>$G78*VLOOKUP($C78&amp;$F78,'表5.排放係數'!$C$2:$U$420,11,0)*VLOOKUP($C78&amp;$F78,'表5.排放係數'!$C$2:$U$420,18,0)</f>
        <v>#N/A</v>
      </c>
      <c r="P78" s="263" t="e">
        <f>$G78*VLOOKUP($C78&amp;$F78,'表5.排放係數'!$C$2:$U$420,19,0)</f>
        <v>#N/A</v>
      </c>
      <c r="Q78" s="284"/>
      <c r="R78" s="265" t="e">
        <f>P78/'表6.2溫室氣體排放量 (範疇1&amp;2, 類別1-15)'!$D$33</f>
        <v>#N/A</v>
      </c>
      <c r="S78" s="268"/>
    </row>
    <row r="79" spans="1:19" ht="44.5" customHeight="1">
      <c r="A79" s="257" t="str">
        <f>IF('表2.排放源鑑別'!A79&lt;&gt;"",'表2.排放源鑑別'!A79,"")</f>
        <v/>
      </c>
      <c r="B79" s="257" t="str">
        <f>IF('表2.排放源鑑別'!B79&lt;&gt;"",'表2.排放源鑑別'!B79,"")</f>
        <v/>
      </c>
      <c r="C79" s="258" t="str">
        <f>IF('表2.排放源鑑別'!C79&lt;&gt;"",'表2.排放源鑑別'!C79,"")</f>
        <v/>
      </c>
      <c r="D79" s="259" t="str">
        <f>IF('表2.排放源鑑別'!D79&lt;&gt;"",'表2.排放源鑑別'!D79,"")</f>
        <v/>
      </c>
      <c r="E79" s="259" t="str">
        <f>IF('表2.排放源鑑別'!E79&lt;&gt;"",'表2.排放源鑑別'!E79,"")</f>
        <v/>
      </c>
      <c r="F79" s="259" t="str">
        <f>IF('表2.排放源鑑別'!K79&lt;&gt;"",'表2.排放源鑑別'!K79,"")</f>
        <v/>
      </c>
      <c r="G79" s="260">
        <f>IF('表3.活動數據'!N79&lt;&gt;"",ROUND('表3.活動數據'!N79,10),"")</f>
        <v>0</v>
      </c>
      <c r="H79" s="261" t="str">
        <f>IF('表3.活動數據'!O79&lt;&gt;"",'表3.活動數據'!O79,"")</f>
        <v/>
      </c>
      <c r="I79" s="262" t="e">
        <f>$G79*VLOOKUP($C79&amp;$F79,'表5.排放係數'!$C$2:$U$420,5,0)*VLOOKUP($C79&amp;$F79,'表5.排放係數'!$C$2:$U$420,12,0)</f>
        <v>#N/A</v>
      </c>
      <c r="J79" s="262" t="e">
        <f>$G79*VLOOKUP($C79&amp;$F79,'表5.排放係數'!$C$2:$U$420,6,0)*VLOOKUP($C79&amp;$F79,'表5.排放係數'!$C$2:$U$420,13,0)</f>
        <v>#N/A</v>
      </c>
      <c r="K79" s="262" t="e">
        <f>$G79*VLOOKUP($C79&amp;$F79,'表5.排放係數'!$C$2:$U$420,7,0)*VLOOKUP($C79&amp;$F79,'表5.排放係數'!$C$2:$U$420,14,0)</f>
        <v>#N/A</v>
      </c>
      <c r="L79" s="262" t="e">
        <f>$G79*VLOOKUP($C79&amp;$F79,'表5.排放係數'!$C$2:$U$420,8,0)*VLOOKUP($C79&amp;$F79,'表5.排放係數'!$C$2:$U$420,15,0)</f>
        <v>#N/A</v>
      </c>
      <c r="M79" s="262" t="e">
        <f>$G79*VLOOKUP($C79&amp;$F79,'表5.排放係數'!$C$2:$U$420,9,0)*VLOOKUP($C79&amp;$F79,'表5.排放係數'!$C$2:$U$420,16,0)</f>
        <v>#N/A</v>
      </c>
      <c r="N79" s="262" t="e">
        <f>$G79*VLOOKUP($C79&amp;$F79,'表5.排放係數'!$C$2:$U$420,10,0)*VLOOKUP($C79&amp;$F79,'表5.排放係數'!$C$2:$U$420,17,0)</f>
        <v>#N/A</v>
      </c>
      <c r="O79" s="262" t="e">
        <f>$G79*VLOOKUP($C79&amp;$F79,'表5.排放係數'!$C$2:$U$420,11,0)*VLOOKUP($C79&amp;$F79,'表5.排放係數'!$C$2:$U$420,18,0)</f>
        <v>#N/A</v>
      </c>
      <c r="P79" s="263" t="e">
        <f>$G79*VLOOKUP($C79&amp;$F79,'表5.排放係數'!$C$2:$U$420,19,0)</f>
        <v>#N/A</v>
      </c>
      <c r="Q79" s="264"/>
      <c r="R79" s="265" t="e">
        <f>P79/'表6.2溫室氣體排放量 (範疇1&amp;2, 類別1-15)'!$D$33</f>
        <v>#N/A</v>
      </c>
      <c r="S79" s="267"/>
    </row>
    <row r="80" spans="1:19" ht="44.5" customHeight="1">
      <c r="A80" s="257" t="str">
        <f>IF('表2.排放源鑑別'!A80&lt;&gt;"",'表2.排放源鑑別'!A80,"")</f>
        <v/>
      </c>
      <c r="B80" s="257" t="str">
        <f>IF('表2.排放源鑑別'!B80&lt;&gt;"",'表2.排放源鑑別'!B80,"")</f>
        <v/>
      </c>
      <c r="C80" s="258" t="str">
        <f>IF('表2.排放源鑑別'!C80&lt;&gt;"",'表2.排放源鑑別'!C80,"")</f>
        <v/>
      </c>
      <c r="D80" s="259" t="str">
        <f>IF('表2.排放源鑑別'!D80&lt;&gt;"",'表2.排放源鑑別'!D80,"")</f>
        <v/>
      </c>
      <c r="E80" s="259" t="str">
        <f>IF('表2.排放源鑑別'!E80&lt;&gt;"",'表2.排放源鑑別'!E80,"")</f>
        <v/>
      </c>
      <c r="F80" s="259" t="str">
        <f>IF('表2.排放源鑑別'!K80&lt;&gt;"",'表2.排放源鑑別'!K80,"")</f>
        <v/>
      </c>
      <c r="G80" s="260">
        <f>IF('表3.活動數據'!N80&lt;&gt;"",ROUND('表3.活動數據'!N80,10),"")</f>
        <v>0</v>
      </c>
      <c r="H80" s="282" t="str">
        <f>IF('表3.活動數據'!O80&lt;&gt;"",'表3.活動數據'!O80,"")</f>
        <v/>
      </c>
      <c r="I80" s="283" t="e">
        <f>$G80*VLOOKUP($C80&amp;$F80,'表5.排放係數'!$C$2:$U$420,5,0)*VLOOKUP($C80&amp;$F80,'表5.排放係數'!$C$2:$U$420,12,0)</f>
        <v>#N/A</v>
      </c>
      <c r="J80" s="283" t="e">
        <f>$G80*VLOOKUP($C80&amp;$F80,'表5.排放係數'!$C$2:$U$420,6,0)*VLOOKUP($C80&amp;$F80,'表5.排放係數'!$C$2:$U$420,13,0)</f>
        <v>#N/A</v>
      </c>
      <c r="K80" s="283" t="e">
        <f>$G80*VLOOKUP($C80&amp;$F80,'表5.排放係數'!$C$2:$U$420,7,0)*VLOOKUP($C80&amp;$F80,'表5.排放係數'!$C$2:$U$420,14,0)</f>
        <v>#N/A</v>
      </c>
      <c r="L80" s="283" t="e">
        <f>$G80*VLOOKUP($C80&amp;$F80,'表5.排放係數'!$C$2:$U$420,8,0)*VLOOKUP($C80&amp;$F80,'表5.排放係數'!$C$2:$U$420,15,0)</f>
        <v>#N/A</v>
      </c>
      <c r="M80" s="283" t="e">
        <f>$G80*VLOOKUP($C80&amp;$F80,'表5.排放係數'!$C$2:$U$420,9,0)*VLOOKUP($C80&amp;$F80,'表5.排放係數'!$C$2:$U$420,16,0)</f>
        <v>#N/A</v>
      </c>
      <c r="N80" s="283" t="e">
        <f>$G80*VLOOKUP($C80&amp;$F80,'表5.排放係數'!$C$2:$U$420,10,0)*VLOOKUP($C80&amp;$F80,'表5.排放係數'!$C$2:$U$420,17,0)</f>
        <v>#N/A</v>
      </c>
      <c r="O80" s="283" t="e">
        <f>$G80*VLOOKUP($C80&amp;$F80,'表5.排放係數'!$C$2:$U$420,11,0)*VLOOKUP($C80&amp;$F80,'表5.排放係數'!$C$2:$U$420,18,0)</f>
        <v>#N/A</v>
      </c>
      <c r="P80" s="263" t="e">
        <f>$G80*VLOOKUP($C80&amp;$F80,'表5.排放係數'!$C$2:$U$420,19,0)</f>
        <v>#N/A</v>
      </c>
      <c r="Q80" s="284"/>
      <c r="R80" s="265" t="e">
        <f>P80/'表6.2溫室氣體排放量 (範疇1&amp;2, 類別1-15)'!$D$33</f>
        <v>#N/A</v>
      </c>
      <c r="S80" s="268"/>
    </row>
    <row r="81" spans="1:19" ht="44.5" customHeight="1">
      <c r="A81" s="257" t="str">
        <f>IF('表2.排放源鑑別'!A81&lt;&gt;"",'表2.排放源鑑別'!A81,"")</f>
        <v/>
      </c>
      <c r="B81" s="257" t="str">
        <f>IF('表2.排放源鑑別'!B81&lt;&gt;"",'表2.排放源鑑別'!B81,"")</f>
        <v/>
      </c>
      <c r="C81" s="258" t="str">
        <f>IF('表2.排放源鑑別'!C81&lt;&gt;"",'表2.排放源鑑別'!C81,"")</f>
        <v/>
      </c>
      <c r="D81" s="259" t="str">
        <f>IF('表2.排放源鑑別'!D81&lt;&gt;"",'表2.排放源鑑別'!D81,"")</f>
        <v/>
      </c>
      <c r="E81" s="259" t="str">
        <f>IF('表2.排放源鑑別'!E81&lt;&gt;"",'表2.排放源鑑別'!E81,"")</f>
        <v/>
      </c>
      <c r="F81" s="259" t="str">
        <f>IF('表2.排放源鑑別'!K81&lt;&gt;"",'表2.排放源鑑別'!K81,"")</f>
        <v/>
      </c>
      <c r="G81" s="260">
        <f>IF('表3.活動數據'!N81&lt;&gt;"",ROUND('表3.活動數據'!N81,10),"")</f>
        <v>0</v>
      </c>
      <c r="H81" s="261" t="str">
        <f>IF('表3.活動數據'!O81&lt;&gt;"",'表3.活動數據'!O81,"")</f>
        <v/>
      </c>
      <c r="I81" s="262" t="e">
        <f>$G81*VLOOKUP($C81&amp;$F81,'表5.排放係數'!$C$2:$U$420,5,0)*VLOOKUP($C81&amp;$F81,'表5.排放係數'!$C$2:$U$420,12,0)</f>
        <v>#N/A</v>
      </c>
      <c r="J81" s="262" t="e">
        <f>$G81*VLOOKUP($C81&amp;$F81,'表5.排放係數'!$C$2:$U$420,6,0)*VLOOKUP($C81&amp;$F81,'表5.排放係數'!$C$2:$U$420,13,0)</f>
        <v>#N/A</v>
      </c>
      <c r="K81" s="262" t="e">
        <f>$G81*VLOOKUP($C81&amp;$F81,'表5.排放係數'!$C$2:$U$420,7,0)*VLOOKUP($C81&amp;$F81,'表5.排放係數'!$C$2:$U$420,14,0)</f>
        <v>#N/A</v>
      </c>
      <c r="L81" s="262" t="e">
        <f>$G81*VLOOKUP($C81&amp;$F81,'表5.排放係數'!$C$2:$U$420,8,0)*VLOOKUP($C81&amp;$F81,'表5.排放係數'!$C$2:$U$420,15,0)</f>
        <v>#N/A</v>
      </c>
      <c r="M81" s="262" t="e">
        <f>$G81*VLOOKUP($C81&amp;$F81,'表5.排放係數'!$C$2:$U$420,9,0)*VLOOKUP($C81&amp;$F81,'表5.排放係數'!$C$2:$U$420,16,0)</f>
        <v>#N/A</v>
      </c>
      <c r="N81" s="262" t="e">
        <f>$G81*VLOOKUP($C81&amp;$F81,'表5.排放係數'!$C$2:$U$420,10,0)*VLOOKUP($C81&amp;$F81,'表5.排放係數'!$C$2:$U$420,17,0)</f>
        <v>#N/A</v>
      </c>
      <c r="O81" s="262" t="e">
        <f>$G81*VLOOKUP($C81&amp;$F81,'表5.排放係數'!$C$2:$U$420,11,0)*VLOOKUP($C81&amp;$F81,'表5.排放係數'!$C$2:$U$420,18,0)</f>
        <v>#N/A</v>
      </c>
      <c r="P81" s="263" t="e">
        <f>$G81*VLOOKUP($C81&amp;$F81,'表5.排放係數'!$C$2:$U$420,19,0)</f>
        <v>#N/A</v>
      </c>
      <c r="Q81" s="264"/>
      <c r="R81" s="265" t="e">
        <f>P81/'表6.2溫室氣體排放量 (範疇1&amp;2, 類別1-15)'!$D$33</f>
        <v>#N/A</v>
      </c>
      <c r="S81" s="267"/>
    </row>
    <row r="82" spans="1:19" ht="44.5" customHeight="1">
      <c r="A82" s="257" t="str">
        <f>IF('表2.排放源鑑別'!A82&lt;&gt;"",'表2.排放源鑑別'!A82,"")</f>
        <v/>
      </c>
      <c r="B82" s="257" t="str">
        <f>IF('表2.排放源鑑別'!B82&lt;&gt;"",'表2.排放源鑑別'!B82,"")</f>
        <v/>
      </c>
      <c r="C82" s="258" t="str">
        <f>IF('表2.排放源鑑別'!C82&lt;&gt;"",'表2.排放源鑑別'!C82,"")</f>
        <v/>
      </c>
      <c r="D82" s="259" t="str">
        <f>IF('表2.排放源鑑別'!D82&lt;&gt;"",'表2.排放源鑑別'!D82,"")</f>
        <v/>
      </c>
      <c r="E82" s="259" t="str">
        <f>IF('表2.排放源鑑別'!E82&lt;&gt;"",'表2.排放源鑑別'!E82,"")</f>
        <v/>
      </c>
      <c r="F82" s="259" t="str">
        <f>IF('表2.排放源鑑別'!K82&lt;&gt;"",'表2.排放源鑑別'!K82,"")</f>
        <v/>
      </c>
      <c r="G82" s="260">
        <f>IF('表3.活動數據'!N82&lt;&gt;"",ROUND('表3.活動數據'!N82,10),"")</f>
        <v>0</v>
      </c>
      <c r="H82" s="282" t="str">
        <f>IF('表3.活動數據'!O82&lt;&gt;"",'表3.活動數據'!O82,"")</f>
        <v/>
      </c>
      <c r="I82" s="283" t="e">
        <f>$G82*VLOOKUP($C82&amp;$F82,'表5.排放係數'!$C$2:$U$420,5,0)*VLOOKUP($C82&amp;$F82,'表5.排放係數'!$C$2:$U$420,12,0)</f>
        <v>#N/A</v>
      </c>
      <c r="J82" s="283" t="e">
        <f>$G82*VLOOKUP($C82&amp;$F82,'表5.排放係數'!$C$2:$U$420,6,0)*VLOOKUP($C82&amp;$F82,'表5.排放係數'!$C$2:$U$420,13,0)</f>
        <v>#N/A</v>
      </c>
      <c r="K82" s="283" t="e">
        <f>$G82*VLOOKUP($C82&amp;$F82,'表5.排放係數'!$C$2:$U$420,7,0)*VLOOKUP($C82&amp;$F82,'表5.排放係數'!$C$2:$U$420,14,0)</f>
        <v>#N/A</v>
      </c>
      <c r="L82" s="283" t="e">
        <f>$G82*VLOOKUP($C82&amp;$F82,'表5.排放係數'!$C$2:$U$420,8,0)*VLOOKUP($C82&amp;$F82,'表5.排放係數'!$C$2:$U$420,15,0)</f>
        <v>#N/A</v>
      </c>
      <c r="M82" s="283" t="e">
        <f>$G82*VLOOKUP($C82&amp;$F82,'表5.排放係數'!$C$2:$U$420,9,0)*VLOOKUP($C82&amp;$F82,'表5.排放係數'!$C$2:$U$420,16,0)</f>
        <v>#N/A</v>
      </c>
      <c r="N82" s="283" t="e">
        <f>$G82*VLOOKUP($C82&amp;$F82,'表5.排放係數'!$C$2:$U$420,10,0)*VLOOKUP($C82&amp;$F82,'表5.排放係數'!$C$2:$U$420,17,0)</f>
        <v>#N/A</v>
      </c>
      <c r="O82" s="283" t="e">
        <f>$G82*VLOOKUP($C82&amp;$F82,'表5.排放係數'!$C$2:$U$420,11,0)*VLOOKUP($C82&amp;$F82,'表5.排放係數'!$C$2:$U$420,18,0)</f>
        <v>#N/A</v>
      </c>
      <c r="P82" s="263" t="e">
        <f>$G82*VLOOKUP($C82&amp;$F82,'表5.排放係數'!$C$2:$U$420,19,0)</f>
        <v>#N/A</v>
      </c>
      <c r="Q82" s="284"/>
      <c r="R82" s="265" t="e">
        <f>P82/'表6.2溫室氣體排放量 (範疇1&amp;2, 類別1-15)'!$D$33</f>
        <v>#N/A</v>
      </c>
      <c r="S82" s="268"/>
    </row>
    <row r="83" spans="1:19" ht="44.5" customHeight="1">
      <c r="A83" s="257" t="str">
        <f>IF('表2.排放源鑑別'!A83&lt;&gt;"",'表2.排放源鑑別'!A83,"")</f>
        <v/>
      </c>
      <c r="B83" s="257" t="str">
        <f>IF('表2.排放源鑑別'!B83&lt;&gt;"",'表2.排放源鑑別'!B83,"")</f>
        <v/>
      </c>
      <c r="C83" s="258" t="str">
        <f>IF('表2.排放源鑑別'!C83&lt;&gt;"",'表2.排放源鑑別'!C83,"")</f>
        <v/>
      </c>
      <c r="D83" s="259" t="str">
        <f>IF('表2.排放源鑑別'!D83&lt;&gt;"",'表2.排放源鑑別'!D83,"")</f>
        <v/>
      </c>
      <c r="E83" s="259" t="str">
        <f>IF('表2.排放源鑑別'!E83&lt;&gt;"",'表2.排放源鑑別'!E83,"")</f>
        <v/>
      </c>
      <c r="F83" s="259" t="str">
        <f>IF('表2.排放源鑑別'!K83&lt;&gt;"",'表2.排放源鑑別'!K83,"")</f>
        <v/>
      </c>
      <c r="G83" s="260">
        <f>IF('表3.活動數據'!N83&lt;&gt;"",ROUND('表3.活動數據'!N83,10),"")</f>
        <v>0</v>
      </c>
      <c r="H83" s="261" t="str">
        <f>IF('表3.活動數據'!O83&lt;&gt;"",'表3.活動數據'!O83,"")</f>
        <v/>
      </c>
      <c r="I83" s="262" t="e">
        <f>$G83*VLOOKUP($C83&amp;$F83,'表5.排放係數'!$C$2:$U$420,5,0)*VLOOKUP($C83&amp;$F83,'表5.排放係數'!$C$2:$U$420,12,0)</f>
        <v>#N/A</v>
      </c>
      <c r="J83" s="262" t="e">
        <f>$G83*VLOOKUP($C83&amp;$F83,'表5.排放係數'!$C$2:$U$420,6,0)*VLOOKUP($C83&amp;$F83,'表5.排放係數'!$C$2:$U$420,13,0)</f>
        <v>#N/A</v>
      </c>
      <c r="K83" s="262" t="e">
        <f>$G83*VLOOKUP($C83&amp;$F83,'表5.排放係數'!$C$2:$U$420,7,0)*VLOOKUP($C83&amp;$F83,'表5.排放係數'!$C$2:$U$420,14,0)</f>
        <v>#N/A</v>
      </c>
      <c r="L83" s="262" t="e">
        <f>$G83*VLOOKUP($C83&amp;$F83,'表5.排放係數'!$C$2:$U$420,8,0)*VLOOKUP($C83&amp;$F83,'表5.排放係數'!$C$2:$U$420,15,0)</f>
        <v>#N/A</v>
      </c>
      <c r="M83" s="262" t="e">
        <f>$G83*VLOOKUP($C83&amp;$F83,'表5.排放係數'!$C$2:$U$420,9,0)*VLOOKUP($C83&amp;$F83,'表5.排放係數'!$C$2:$U$420,16,0)</f>
        <v>#N/A</v>
      </c>
      <c r="N83" s="262" t="e">
        <f>$G83*VLOOKUP($C83&amp;$F83,'表5.排放係數'!$C$2:$U$420,10,0)*VLOOKUP($C83&amp;$F83,'表5.排放係數'!$C$2:$U$420,17,0)</f>
        <v>#N/A</v>
      </c>
      <c r="O83" s="262" t="e">
        <f>$G83*VLOOKUP($C83&amp;$F83,'表5.排放係數'!$C$2:$U$420,11,0)*VLOOKUP($C83&amp;$F83,'表5.排放係數'!$C$2:$U$420,18,0)</f>
        <v>#N/A</v>
      </c>
      <c r="P83" s="263" t="e">
        <f>$G83*VLOOKUP($C83&amp;$F83,'表5.排放係數'!$C$2:$U$420,19,0)</f>
        <v>#N/A</v>
      </c>
      <c r="Q83" s="264"/>
      <c r="R83" s="265" t="e">
        <f>P83/'表6.2溫室氣體排放量 (範疇1&amp;2, 類別1-15)'!$D$33</f>
        <v>#N/A</v>
      </c>
      <c r="S83" s="267"/>
    </row>
    <row r="84" spans="1:19" ht="44.5" customHeight="1">
      <c r="A84" s="257" t="str">
        <f>IF('表2.排放源鑑別'!A84&lt;&gt;"",'表2.排放源鑑別'!A84,"")</f>
        <v/>
      </c>
      <c r="B84" s="257" t="str">
        <f>IF('表2.排放源鑑別'!B84&lt;&gt;"",'表2.排放源鑑別'!B84,"")</f>
        <v/>
      </c>
      <c r="C84" s="258" t="str">
        <f>IF('表2.排放源鑑別'!C84&lt;&gt;"",'表2.排放源鑑別'!C84,"")</f>
        <v/>
      </c>
      <c r="D84" s="259" t="str">
        <f>IF('表2.排放源鑑別'!D84&lt;&gt;"",'表2.排放源鑑別'!D84,"")</f>
        <v/>
      </c>
      <c r="E84" s="259" t="str">
        <f>IF('表2.排放源鑑別'!E84&lt;&gt;"",'表2.排放源鑑別'!E84,"")</f>
        <v/>
      </c>
      <c r="F84" s="259" t="str">
        <f>IF('表2.排放源鑑別'!K84&lt;&gt;"",'表2.排放源鑑別'!K84,"")</f>
        <v/>
      </c>
      <c r="G84" s="260">
        <f>IF('表3.活動數據'!N84&lt;&gt;"",ROUND('表3.活動數據'!N84,10),"")</f>
        <v>0</v>
      </c>
      <c r="H84" s="282" t="str">
        <f>IF('表3.活動數據'!O84&lt;&gt;"",'表3.活動數據'!O84,"")</f>
        <v/>
      </c>
      <c r="I84" s="283" t="e">
        <f>$G84*VLOOKUP($C84&amp;$F84,'表5.排放係數'!$C$2:$U$420,5,0)*VLOOKUP($C84&amp;$F84,'表5.排放係數'!$C$2:$U$420,12,0)</f>
        <v>#N/A</v>
      </c>
      <c r="J84" s="283" t="e">
        <f>$G84*VLOOKUP($C84&amp;$F84,'表5.排放係數'!$C$2:$U$420,6,0)*VLOOKUP($C84&amp;$F84,'表5.排放係數'!$C$2:$U$420,13,0)</f>
        <v>#N/A</v>
      </c>
      <c r="K84" s="283" t="e">
        <f>$G84*VLOOKUP($C84&amp;$F84,'表5.排放係數'!$C$2:$U$420,7,0)*VLOOKUP($C84&amp;$F84,'表5.排放係數'!$C$2:$U$420,14,0)</f>
        <v>#N/A</v>
      </c>
      <c r="L84" s="283" t="e">
        <f>$G84*VLOOKUP($C84&amp;$F84,'表5.排放係數'!$C$2:$U$420,8,0)*VLOOKUP($C84&amp;$F84,'表5.排放係數'!$C$2:$U$420,15,0)</f>
        <v>#N/A</v>
      </c>
      <c r="M84" s="283" t="e">
        <f>$G84*VLOOKUP($C84&amp;$F84,'表5.排放係數'!$C$2:$U$420,9,0)*VLOOKUP($C84&amp;$F84,'表5.排放係數'!$C$2:$U$420,16,0)</f>
        <v>#N/A</v>
      </c>
      <c r="N84" s="283" t="e">
        <f>$G84*VLOOKUP($C84&amp;$F84,'表5.排放係數'!$C$2:$U$420,10,0)*VLOOKUP($C84&amp;$F84,'表5.排放係數'!$C$2:$U$420,17,0)</f>
        <v>#N/A</v>
      </c>
      <c r="O84" s="283" t="e">
        <f>$G84*VLOOKUP($C84&amp;$F84,'表5.排放係數'!$C$2:$U$420,11,0)*VLOOKUP($C84&amp;$F84,'表5.排放係數'!$C$2:$U$420,18,0)</f>
        <v>#N/A</v>
      </c>
      <c r="P84" s="263" t="e">
        <f>$G84*VLOOKUP($C84&amp;$F84,'表5.排放係數'!$C$2:$U$420,19,0)</f>
        <v>#N/A</v>
      </c>
      <c r="Q84" s="284"/>
      <c r="R84" s="265" t="e">
        <f>P84/'表6.2溫室氣體排放量 (範疇1&amp;2, 類別1-15)'!$D$33</f>
        <v>#N/A</v>
      </c>
      <c r="S84" s="268"/>
    </row>
    <row r="85" spans="1:19" ht="44.5" customHeight="1">
      <c r="A85" s="257" t="str">
        <f>IF('表2.排放源鑑別'!A85&lt;&gt;"",'表2.排放源鑑別'!A85,"")</f>
        <v/>
      </c>
      <c r="B85" s="257" t="str">
        <f>IF('表2.排放源鑑別'!B85&lt;&gt;"",'表2.排放源鑑別'!B85,"")</f>
        <v/>
      </c>
      <c r="C85" s="258" t="str">
        <f>IF('表2.排放源鑑別'!C85&lt;&gt;"",'表2.排放源鑑別'!C85,"")</f>
        <v/>
      </c>
      <c r="D85" s="259" t="str">
        <f>IF('表2.排放源鑑別'!D85&lt;&gt;"",'表2.排放源鑑別'!D85,"")</f>
        <v/>
      </c>
      <c r="E85" s="259" t="str">
        <f>IF('表2.排放源鑑別'!E85&lt;&gt;"",'表2.排放源鑑別'!E85,"")</f>
        <v/>
      </c>
      <c r="F85" s="259" t="str">
        <f>IF('表2.排放源鑑別'!K85&lt;&gt;"",'表2.排放源鑑別'!K85,"")</f>
        <v/>
      </c>
      <c r="G85" s="260">
        <f>IF('表3.活動數據'!N85&lt;&gt;"",ROUND('表3.活動數據'!N85,10),"")</f>
        <v>0</v>
      </c>
      <c r="H85" s="261" t="str">
        <f>IF('表3.活動數據'!O85&lt;&gt;"",'表3.活動數據'!O85,"")</f>
        <v/>
      </c>
      <c r="I85" s="262" t="e">
        <f>$G85*VLOOKUP($C85&amp;$F85,'表5.排放係數'!$C$2:$U$420,5,0)*VLOOKUP($C85&amp;$F85,'表5.排放係數'!$C$2:$U$420,12,0)</f>
        <v>#N/A</v>
      </c>
      <c r="J85" s="262" t="e">
        <f>$G85*VLOOKUP($C85&amp;$F85,'表5.排放係數'!$C$2:$U$420,6,0)*VLOOKUP($C85&amp;$F85,'表5.排放係數'!$C$2:$U$420,13,0)</f>
        <v>#N/A</v>
      </c>
      <c r="K85" s="262" t="e">
        <f>$G85*VLOOKUP($C85&amp;$F85,'表5.排放係數'!$C$2:$U$420,7,0)*VLOOKUP($C85&amp;$F85,'表5.排放係數'!$C$2:$U$420,14,0)</f>
        <v>#N/A</v>
      </c>
      <c r="L85" s="262" t="e">
        <f>$G85*VLOOKUP($C85&amp;$F85,'表5.排放係數'!$C$2:$U$420,8,0)*VLOOKUP($C85&amp;$F85,'表5.排放係數'!$C$2:$U$420,15,0)</f>
        <v>#N/A</v>
      </c>
      <c r="M85" s="262" t="e">
        <f>$G85*VLOOKUP($C85&amp;$F85,'表5.排放係數'!$C$2:$U$420,9,0)*VLOOKUP($C85&amp;$F85,'表5.排放係數'!$C$2:$U$420,16,0)</f>
        <v>#N/A</v>
      </c>
      <c r="N85" s="262" t="e">
        <f>$G85*VLOOKUP($C85&amp;$F85,'表5.排放係數'!$C$2:$U$420,10,0)*VLOOKUP($C85&amp;$F85,'表5.排放係數'!$C$2:$U$420,17,0)</f>
        <v>#N/A</v>
      </c>
      <c r="O85" s="262" t="e">
        <f>$G85*VLOOKUP($C85&amp;$F85,'表5.排放係數'!$C$2:$U$420,11,0)*VLOOKUP($C85&amp;$F85,'表5.排放係數'!$C$2:$U$420,18,0)</f>
        <v>#N/A</v>
      </c>
      <c r="P85" s="263" t="e">
        <f>$G85*VLOOKUP($C85&amp;$F85,'表5.排放係數'!$C$2:$U$420,19,0)</f>
        <v>#N/A</v>
      </c>
      <c r="Q85" s="264"/>
      <c r="R85" s="265" t="e">
        <f>P85/'表6.2溫室氣體排放量 (範疇1&amp;2, 類別1-15)'!$D$33</f>
        <v>#N/A</v>
      </c>
      <c r="S85" s="267"/>
    </row>
    <row r="86" spans="1:19" ht="44.5" customHeight="1">
      <c r="A86" s="257" t="str">
        <f>IF('表2.排放源鑑別'!A86&lt;&gt;"",'表2.排放源鑑別'!A86,"")</f>
        <v/>
      </c>
      <c r="B86" s="257" t="str">
        <f>IF('表2.排放源鑑別'!B86&lt;&gt;"",'表2.排放源鑑別'!B86,"")</f>
        <v/>
      </c>
      <c r="C86" s="258" t="str">
        <f>IF('表2.排放源鑑別'!C86&lt;&gt;"",'表2.排放源鑑別'!C86,"")</f>
        <v/>
      </c>
      <c r="D86" s="259" t="str">
        <f>IF('表2.排放源鑑別'!D86&lt;&gt;"",'表2.排放源鑑別'!D86,"")</f>
        <v/>
      </c>
      <c r="E86" s="259" t="str">
        <f>IF('表2.排放源鑑別'!E86&lt;&gt;"",'表2.排放源鑑別'!E86,"")</f>
        <v/>
      </c>
      <c r="F86" s="259" t="str">
        <f>IF('表2.排放源鑑別'!K86&lt;&gt;"",'表2.排放源鑑別'!K86,"")</f>
        <v/>
      </c>
      <c r="G86" s="260">
        <f>IF('表3.活動數據'!N86&lt;&gt;"",ROUND('表3.活動數據'!N86,10),"")</f>
        <v>0</v>
      </c>
      <c r="H86" s="282" t="str">
        <f>IF('表3.活動數據'!O86&lt;&gt;"",'表3.活動數據'!O86,"")</f>
        <v/>
      </c>
      <c r="I86" s="283" t="e">
        <f>$G86*VLOOKUP($C86&amp;$F86,'表5.排放係數'!$C$2:$U$420,5,0)*VLOOKUP($C86&amp;$F86,'表5.排放係數'!$C$2:$U$420,12,0)</f>
        <v>#N/A</v>
      </c>
      <c r="J86" s="283" t="e">
        <f>$G86*VLOOKUP($C86&amp;$F86,'表5.排放係數'!$C$2:$U$420,6,0)*VLOOKUP($C86&amp;$F86,'表5.排放係數'!$C$2:$U$420,13,0)</f>
        <v>#N/A</v>
      </c>
      <c r="K86" s="283" t="e">
        <f>$G86*VLOOKUP($C86&amp;$F86,'表5.排放係數'!$C$2:$U$420,7,0)*VLOOKUP($C86&amp;$F86,'表5.排放係數'!$C$2:$U$420,14,0)</f>
        <v>#N/A</v>
      </c>
      <c r="L86" s="283" t="e">
        <f>$G86*VLOOKUP($C86&amp;$F86,'表5.排放係數'!$C$2:$U$420,8,0)*VLOOKUP($C86&amp;$F86,'表5.排放係數'!$C$2:$U$420,15,0)</f>
        <v>#N/A</v>
      </c>
      <c r="M86" s="283" t="e">
        <f>$G86*VLOOKUP($C86&amp;$F86,'表5.排放係數'!$C$2:$U$420,9,0)*VLOOKUP($C86&amp;$F86,'表5.排放係數'!$C$2:$U$420,16,0)</f>
        <v>#N/A</v>
      </c>
      <c r="N86" s="283" t="e">
        <f>$G86*VLOOKUP($C86&amp;$F86,'表5.排放係數'!$C$2:$U$420,10,0)*VLOOKUP($C86&amp;$F86,'表5.排放係數'!$C$2:$U$420,17,0)</f>
        <v>#N/A</v>
      </c>
      <c r="O86" s="283" t="e">
        <f>$G86*VLOOKUP($C86&amp;$F86,'表5.排放係數'!$C$2:$U$420,11,0)*VLOOKUP($C86&amp;$F86,'表5.排放係數'!$C$2:$U$420,18,0)</f>
        <v>#N/A</v>
      </c>
      <c r="P86" s="263" t="e">
        <f>$G86*VLOOKUP($C86&amp;$F86,'表5.排放係數'!$C$2:$U$420,19,0)</f>
        <v>#N/A</v>
      </c>
      <c r="Q86" s="284"/>
      <c r="R86" s="265" t="e">
        <f>P86/'表6.2溫室氣體排放量 (範疇1&amp;2, 類別1-15)'!$D$33</f>
        <v>#N/A</v>
      </c>
      <c r="S86" s="268"/>
    </row>
    <row r="87" spans="1:19" ht="44.5" customHeight="1">
      <c r="A87" s="257" t="str">
        <f>IF('表2.排放源鑑別'!A87&lt;&gt;"",'表2.排放源鑑別'!A87,"")</f>
        <v/>
      </c>
      <c r="B87" s="257" t="str">
        <f>IF('表2.排放源鑑別'!B87&lt;&gt;"",'表2.排放源鑑別'!B87,"")</f>
        <v/>
      </c>
      <c r="C87" s="258" t="str">
        <f>IF('表2.排放源鑑別'!C87&lt;&gt;"",'表2.排放源鑑別'!C87,"")</f>
        <v/>
      </c>
      <c r="D87" s="259" t="str">
        <f>IF('表2.排放源鑑別'!D87&lt;&gt;"",'表2.排放源鑑別'!D87,"")</f>
        <v/>
      </c>
      <c r="E87" s="259" t="str">
        <f>IF('表2.排放源鑑別'!E87&lt;&gt;"",'表2.排放源鑑別'!E87,"")</f>
        <v/>
      </c>
      <c r="F87" s="259" t="str">
        <f>IF('表2.排放源鑑別'!K87&lt;&gt;"",'表2.排放源鑑別'!K87,"")</f>
        <v/>
      </c>
      <c r="G87" s="260">
        <f>IF('表3.活動數據'!N87&lt;&gt;"",ROUND('表3.活動數據'!N87,10),"")</f>
        <v>0</v>
      </c>
      <c r="H87" s="261" t="str">
        <f>IF('表3.活動數據'!O87&lt;&gt;"",'表3.活動數據'!O87,"")</f>
        <v/>
      </c>
      <c r="I87" s="262" t="e">
        <f>$G87*VLOOKUP($C87&amp;$F87,'表5.排放係數'!$C$2:$U$420,5,0)*VLOOKUP($C87&amp;$F87,'表5.排放係數'!$C$2:$U$420,12,0)</f>
        <v>#N/A</v>
      </c>
      <c r="J87" s="262" t="e">
        <f>$G87*VLOOKUP($C87&amp;$F87,'表5.排放係數'!$C$2:$U$420,6,0)*VLOOKUP($C87&amp;$F87,'表5.排放係數'!$C$2:$U$420,13,0)</f>
        <v>#N/A</v>
      </c>
      <c r="K87" s="262" t="e">
        <f>$G87*VLOOKUP($C87&amp;$F87,'表5.排放係數'!$C$2:$U$420,7,0)*VLOOKUP($C87&amp;$F87,'表5.排放係數'!$C$2:$U$420,14,0)</f>
        <v>#N/A</v>
      </c>
      <c r="L87" s="262" t="e">
        <f>$G87*VLOOKUP($C87&amp;$F87,'表5.排放係數'!$C$2:$U$420,8,0)*VLOOKUP($C87&amp;$F87,'表5.排放係數'!$C$2:$U$420,15,0)</f>
        <v>#N/A</v>
      </c>
      <c r="M87" s="262" t="e">
        <f>$G87*VLOOKUP($C87&amp;$F87,'表5.排放係數'!$C$2:$U$420,9,0)*VLOOKUP($C87&amp;$F87,'表5.排放係數'!$C$2:$U$420,16,0)</f>
        <v>#N/A</v>
      </c>
      <c r="N87" s="262" t="e">
        <f>$G87*VLOOKUP($C87&amp;$F87,'表5.排放係數'!$C$2:$U$420,10,0)*VLOOKUP($C87&amp;$F87,'表5.排放係數'!$C$2:$U$420,17,0)</f>
        <v>#N/A</v>
      </c>
      <c r="O87" s="262" t="e">
        <f>$G87*VLOOKUP($C87&amp;$F87,'表5.排放係數'!$C$2:$U$420,11,0)*VLOOKUP($C87&amp;$F87,'表5.排放係數'!$C$2:$U$420,18,0)</f>
        <v>#N/A</v>
      </c>
      <c r="P87" s="263" t="e">
        <f>$G87*VLOOKUP($C87&amp;$F87,'表5.排放係數'!$C$2:$U$420,19,0)</f>
        <v>#N/A</v>
      </c>
      <c r="Q87" s="264"/>
      <c r="R87" s="265" t="e">
        <f>P87/'表6.2溫室氣體排放量 (範疇1&amp;2, 類別1-15)'!$D$33</f>
        <v>#N/A</v>
      </c>
      <c r="S87" s="267"/>
    </row>
    <row r="88" spans="1:19" ht="44.5" customHeight="1">
      <c r="A88" s="257" t="str">
        <f>IF('表2.排放源鑑別'!A88&lt;&gt;"",'表2.排放源鑑別'!A88,"")</f>
        <v/>
      </c>
      <c r="B88" s="257" t="str">
        <f>IF('表2.排放源鑑別'!B88&lt;&gt;"",'表2.排放源鑑別'!B88,"")</f>
        <v/>
      </c>
      <c r="C88" s="258" t="str">
        <f>IF('表2.排放源鑑別'!C88&lt;&gt;"",'表2.排放源鑑別'!C88,"")</f>
        <v/>
      </c>
      <c r="D88" s="259" t="str">
        <f>IF('表2.排放源鑑別'!D88&lt;&gt;"",'表2.排放源鑑別'!D88,"")</f>
        <v/>
      </c>
      <c r="E88" s="259" t="str">
        <f>IF('表2.排放源鑑別'!E88&lt;&gt;"",'表2.排放源鑑別'!E88,"")</f>
        <v/>
      </c>
      <c r="F88" s="259" t="str">
        <f>IF('表2.排放源鑑別'!K88&lt;&gt;"",'表2.排放源鑑別'!K88,"")</f>
        <v/>
      </c>
      <c r="G88" s="260">
        <f>IF('表3.活動數據'!N88&lt;&gt;"",ROUND('表3.活動數據'!N88,10),"")</f>
        <v>0</v>
      </c>
      <c r="H88" s="282" t="str">
        <f>IF('表3.活動數據'!O88&lt;&gt;"",'表3.活動數據'!O88,"")</f>
        <v/>
      </c>
      <c r="I88" s="283" t="e">
        <f>$G88*VLOOKUP($C88&amp;$F88,'表5.排放係數'!$C$2:$U$420,5,0)*VLOOKUP($C88&amp;$F88,'表5.排放係數'!$C$2:$U$420,12,0)</f>
        <v>#N/A</v>
      </c>
      <c r="J88" s="283" t="e">
        <f>$G88*VLOOKUP($C88&amp;$F88,'表5.排放係數'!$C$2:$U$420,6,0)*VLOOKUP($C88&amp;$F88,'表5.排放係數'!$C$2:$U$420,13,0)</f>
        <v>#N/A</v>
      </c>
      <c r="K88" s="283" t="e">
        <f>$G88*VLOOKUP($C88&amp;$F88,'表5.排放係數'!$C$2:$U$420,7,0)*VLOOKUP($C88&amp;$F88,'表5.排放係數'!$C$2:$U$420,14,0)</f>
        <v>#N/A</v>
      </c>
      <c r="L88" s="283" t="e">
        <f>$G88*VLOOKUP($C88&amp;$F88,'表5.排放係數'!$C$2:$U$420,8,0)*VLOOKUP($C88&amp;$F88,'表5.排放係數'!$C$2:$U$420,15,0)</f>
        <v>#N/A</v>
      </c>
      <c r="M88" s="283" t="e">
        <f>$G88*VLOOKUP($C88&amp;$F88,'表5.排放係數'!$C$2:$U$420,9,0)*VLOOKUP($C88&amp;$F88,'表5.排放係數'!$C$2:$U$420,16,0)</f>
        <v>#N/A</v>
      </c>
      <c r="N88" s="283" t="e">
        <f>$G88*VLOOKUP($C88&amp;$F88,'表5.排放係數'!$C$2:$U$420,10,0)*VLOOKUP($C88&amp;$F88,'表5.排放係數'!$C$2:$U$420,17,0)</f>
        <v>#N/A</v>
      </c>
      <c r="O88" s="283" t="e">
        <f>$G88*VLOOKUP($C88&amp;$F88,'表5.排放係數'!$C$2:$U$420,11,0)*VLOOKUP($C88&amp;$F88,'表5.排放係數'!$C$2:$U$420,18,0)</f>
        <v>#N/A</v>
      </c>
      <c r="P88" s="263" t="e">
        <f>$G88*VLOOKUP($C88&amp;$F88,'表5.排放係數'!$C$2:$U$420,19,0)</f>
        <v>#N/A</v>
      </c>
      <c r="Q88" s="284"/>
      <c r="R88" s="265" t="e">
        <f>P88/'表6.2溫室氣體排放量 (範疇1&amp;2, 類別1-15)'!$D$33</f>
        <v>#N/A</v>
      </c>
      <c r="S88" s="268"/>
    </row>
    <row r="89" spans="1:19" ht="44.5" customHeight="1">
      <c r="A89" s="257" t="str">
        <f>IF('表2.排放源鑑別'!A89&lt;&gt;"",'表2.排放源鑑別'!A89,"")</f>
        <v/>
      </c>
      <c r="B89" s="257" t="str">
        <f>IF('表2.排放源鑑別'!B89&lt;&gt;"",'表2.排放源鑑別'!B89,"")</f>
        <v/>
      </c>
      <c r="C89" s="258" t="str">
        <f>IF('表2.排放源鑑別'!C89&lt;&gt;"",'表2.排放源鑑別'!C89,"")</f>
        <v/>
      </c>
      <c r="D89" s="259" t="str">
        <f>IF('表2.排放源鑑別'!D89&lt;&gt;"",'表2.排放源鑑別'!D89,"")</f>
        <v/>
      </c>
      <c r="E89" s="259" t="str">
        <f>IF('表2.排放源鑑別'!E89&lt;&gt;"",'表2.排放源鑑別'!E89,"")</f>
        <v/>
      </c>
      <c r="F89" s="259" t="str">
        <f>IF('表2.排放源鑑別'!K89&lt;&gt;"",'表2.排放源鑑別'!K89,"")</f>
        <v/>
      </c>
      <c r="G89" s="260">
        <f>IF('表3.活動數據'!N89&lt;&gt;"",ROUND('表3.活動數據'!N89,10),"")</f>
        <v>0</v>
      </c>
      <c r="H89" s="261" t="str">
        <f>IF('表3.活動數據'!O89&lt;&gt;"",'表3.活動數據'!O89,"")</f>
        <v/>
      </c>
      <c r="I89" s="262" t="e">
        <f>$G89*VLOOKUP($C89&amp;$F89,'表5.排放係數'!$C$2:$U$420,5,0)*VLOOKUP($C89&amp;$F89,'表5.排放係數'!$C$2:$U$420,12,0)</f>
        <v>#N/A</v>
      </c>
      <c r="J89" s="262" t="e">
        <f>$G89*VLOOKUP($C89&amp;$F89,'表5.排放係數'!$C$2:$U$420,6,0)*VLOOKUP($C89&amp;$F89,'表5.排放係數'!$C$2:$U$420,13,0)</f>
        <v>#N/A</v>
      </c>
      <c r="K89" s="262" t="e">
        <f>$G89*VLOOKUP($C89&amp;$F89,'表5.排放係數'!$C$2:$U$420,7,0)*VLOOKUP($C89&amp;$F89,'表5.排放係數'!$C$2:$U$420,14,0)</f>
        <v>#N/A</v>
      </c>
      <c r="L89" s="262" t="e">
        <f>$G89*VLOOKUP($C89&amp;$F89,'表5.排放係數'!$C$2:$U$420,8,0)*VLOOKUP($C89&amp;$F89,'表5.排放係數'!$C$2:$U$420,15,0)</f>
        <v>#N/A</v>
      </c>
      <c r="M89" s="262" t="e">
        <f>$G89*VLOOKUP($C89&amp;$F89,'表5.排放係數'!$C$2:$U$420,9,0)*VLOOKUP($C89&amp;$F89,'表5.排放係數'!$C$2:$U$420,16,0)</f>
        <v>#N/A</v>
      </c>
      <c r="N89" s="262" t="e">
        <f>$G89*VLOOKUP($C89&amp;$F89,'表5.排放係數'!$C$2:$U$420,10,0)*VLOOKUP($C89&amp;$F89,'表5.排放係數'!$C$2:$U$420,17,0)</f>
        <v>#N/A</v>
      </c>
      <c r="O89" s="262" t="e">
        <f>$G89*VLOOKUP($C89&amp;$F89,'表5.排放係數'!$C$2:$U$420,11,0)*VLOOKUP($C89&amp;$F89,'表5.排放係數'!$C$2:$U$420,18,0)</f>
        <v>#N/A</v>
      </c>
      <c r="P89" s="263" t="e">
        <f>$G89*VLOOKUP($C89&amp;$F89,'表5.排放係數'!$C$2:$U$420,19,0)</f>
        <v>#N/A</v>
      </c>
      <c r="Q89" s="264"/>
      <c r="R89" s="265" t="e">
        <f>P89/'表6.2溫室氣體排放量 (範疇1&amp;2, 類別1-15)'!$D$33</f>
        <v>#N/A</v>
      </c>
      <c r="S89" s="267"/>
    </row>
    <row r="90" spans="1:19" ht="44.5" customHeight="1">
      <c r="A90" s="257" t="str">
        <f>IF('表2.排放源鑑別'!A90&lt;&gt;"",'表2.排放源鑑別'!A90,"")</f>
        <v/>
      </c>
      <c r="B90" s="257" t="str">
        <f>IF('表2.排放源鑑別'!B90&lt;&gt;"",'表2.排放源鑑別'!B90,"")</f>
        <v/>
      </c>
      <c r="C90" s="258" t="str">
        <f>IF('表2.排放源鑑別'!C90&lt;&gt;"",'表2.排放源鑑別'!C90,"")</f>
        <v/>
      </c>
      <c r="D90" s="259" t="str">
        <f>IF('表2.排放源鑑別'!D90&lt;&gt;"",'表2.排放源鑑別'!D90,"")</f>
        <v/>
      </c>
      <c r="E90" s="259" t="str">
        <f>IF('表2.排放源鑑別'!E90&lt;&gt;"",'表2.排放源鑑別'!E90,"")</f>
        <v/>
      </c>
      <c r="F90" s="259" t="str">
        <f>IF('表2.排放源鑑別'!K90&lt;&gt;"",'表2.排放源鑑別'!K90,"")</f>
        <v/>
      </c>
      <c r="G90" s="260">
        <f>IF('表3.活動數據'!N90&lt;&gt;"",ROUND('表3.活動數據'!N90,10),"")</f>
        <v>0</v>
      </c>
      <c r="H90" s="282" t="str">
        <f>IF('表3.活動數據'!O90&lt;&gt;"",'表3.活動數據'!O90,"")</f>
        <v/>
      </c>
      <c r="I90" s="283" t="e">
        <f>$G90*VLOOKUP($C90&amp;$F90,'表5.排放係數'!$C$2:$U$420,5,0)*VLOOKUP($C90&amp;$F90,'表5.排放係數'!$C$2:$U$420,12,0)</f>
        <v>#N/A</v>
      </c>
      <c r="J90" s="283" t="e">
        <f>$G90*VLOOKUP($C90&amp;$F90,'表5.排放係數'!$C$2:$U$420,6,0)*VLOOKUP($C90&amp;$F90,'表5.排放係數'!$C$2:$U$420,13,0)</f>
        <v>#N/A</v>
      </c>
      <c r="K90" s="283" t="e">
        <f>$G90*VLOOKUP($C90&amp;$F90,'表5.排放係數'!$C$2:$U$420,7,0)*VLOOKUP($C90&amp;$F90,'表5.排放係數'!$C$2:$U$420,14,0)</f>
        <v>#N/A</v>
      </c>
      <c r="L90" s="283" t="e">
        <f>$G90*VLOOKUP($C90&amp;$F90,'表5.排放係數'!$C$2:$U$420,8,0)*VLOOKUP($C90&amp;$F90,'表5.排放係數'!$C$2:$U$420,15,0)</f>
        <v>#N/A</v>
      </c>
      <c r="M90" s="283" t="e">
        <f>$G90*VLOOKUP($C90&amp;$F90,'表5.排放係數'!$C$2:$U$420,9,0)*VLOOKUP($C90&amp;$F90,'表5.排放係數'!$C$2:$U$420,16,0)</f>
        <v>#N/A</v>
      </c>
      <c r="N90" s="283" t="e">
        <f>$G90*VLOOKUP($C90&amp;$F90,'表5.排放係數'!$C$2:$U$420,10,0)*VLOOKUP($C90&amp;$F90,'表5.排放係數'!$C$2:$U$420,17,0)</f>
        <v>#N/A</v>
      </c>
      <c r="O90" s="283" t="e">
        <f>$G90*VLOOKUP($C90&amp;$F90,'表5.排放係數'!$C$2:$U$420,11,0)*VLOOKUP($C90&amp;$F90,'表5.排放係數'!$C$2:$U$420,18,0)</f>
        <v>#N/A</v>
      </c>
      <c r="P90" s="263" t="e">
        <f>$G90*VLOOKUP($C90&amp;$F90,'表5.排放係數'!$C$2:$U$420,19,0)</f>
        <v>#N/A</v>
      </c>
      <c r="Q90" s="284"/>
      <c r="R90" s="265" t="e">
        <f>P90/'表6.2溫室氣體排放量 (範疇1&amp;2, 類別1-15)'!$D$33</f>
        <v>#N/A</v>
      </c>
      <c r="S90" s="268"/>
    </row>
    <row r="91" spans="1:19" ht="44.5" customHeight="1">
      <c r="A91" s="257" t="str">
        <f>IF('表2.排放源鑑別'!A91&lt;&gt;"",'表2.排放源鑑別'!A91,"")</f>
        <v/>
      </c>
      <c r="B91" s="257" t="str">
        <f>IF('表2.排放源鑑別'!B91&lt;&gt;"",'表2.排放源鑑別'!B91,"")</f>
        <v/>
      </c>
      <c r="C91" s="258" t="str">
        <f>IF('表2.排放源鑑別'!C91&lt;&gt;"",'表2.排放源鑑別'!C91,"")</f>
        <v/>
      </c>
      <c r="D91" s="259" t="str">
        <f>IF('表2.排放源鑑別'!D91&lt;&gt;"",'表2.排放源鑑別'!D91,"")</f>
        <v/>
      </c>
      <c r="E91" s="259" t="str">
        <f>IF('表2.排放源鑑別'!E91&lt;&gt;"",'表2.排放源鑑別'!E91,"")</f>
        <v/>
      </c>
      <c r="F91" s="259" t="str">
        <f>IF('表2.排放源鑑別'!K91&lt;&gt;"",'表2.排放源鑑別'!K91,"")</f>
        <v/>
      </c>
      <c r="G91" s="260">
        <f>IF('表3.活動數據'!N91&lt;&gt;"",ROUND('表3.活動數據'!N91,10),"")</f>
        <v>0</v>
      </c>
      <c r="H91" s="261" t="str">
        <f>IF('表3.活動數據'!O91&lt;&gt;"",'表3.活動數據'!O91,"")</f>
        <v/>
      </c>
      <c r="I91" s="262" t="e">
        <f>$G91*VLOOKUP($C91&amp;$F91,'表5.排放係數'!$C$2:$U$420,5,0)*VLOOKUP($C91&amp;$F91,'表5.排放係數'!$C$2:$U$420,12,0)</f>
        <v>#N/A</v>
      </c>
      <c r="J91" s="262" t="e">
        <f>$G91*VLOOKUP($C91&amp;$F91,'表5.排放係數'!$C$2:$U$420,6,0)*VLOOKUP($C91&amp;$F91,'表5.排放係數'!$C$2:$U$420,13,0)</f>
        <v>#N/A</v>
      </c>
      <c r="K91" s="262" t="e">
        <f>$G91*VLOOKUP($C91&amp;$F91,'表5.排放係數'!$C$2:$U$420,7,0)*VLOOKUP($C91&amp;$F91,'表5.排放係數'!$C$2:$U$420,14,0)</f>
        <v>#N/A</v>
      </c>
      <c r="L91" s="262" t="e">
        <f>$G91*VLOOKUP($C91&amp;$F91,'表5.排放係數'!$C$2:$U$420,8,0)*VLOOKUP($C91&amp;$F91,'表5.排放係數'!$C$2:$U$420,15,0)</f>
        <v>#N/A</v>
      </c>
      <c r="M91" s="262" t="e">
        <f>$G91*VLOOKUP($C91&amp;$F91,'表5.排放係數'!$C$2:$U$420,9,0)*VLOOKUP($C91&amp;$F91,'表5.排放係數'!$C$2:$U$420,16,0)</f>
        <v>#N/A</v>
      </c>
      <c r="N91" s="262" t="e">
        <f>$G91*VLOOKUP($C91&amp;$F91,'表5.排放係數'!$C$2:$U$420,10,0)*VLOOKUP($C91&amp;$F91,'表5.排放係數'!$C$2:$U$420,17,0)</f>
        <v>#N/A</v>
      </c>
      <c r="O91" s="262" t="e">
        <f>$G91*VLOOKUP($C91&amp;$F91,'表5.排放係數'!$C$2:$U$420,11,0)*VLOOKUP($C91&amp;$F91,'表5.排放係數'!$C$2:$U$420,18,0)</f>
        <v>#N/A</v>
      </c>
      <c r="P91" s="263" t="e">
        <f>$G91*VLOOKUP($C91&amp;$F91,'表5.排放係數'!$C$2:$U$420,19,0)</f>
        <v>#N/A</v>
      </c>
      <c r="Q91" s="264"/>
      <c r="R91" s="265" t="e">
        <f>P91/'表6.2溫室氣體排放量 (範疇1&amp;2, 類別1-15)'!$D$33</f>
        <v>#N/A</v>
      </c>
      <c r="S91" s="267"/>
    </row>
    <row r="92" spans="1:19" ht="44.5" customHeight="1">
      <c r="A92" s="257" t="str">
        <f>IF('表2.排放源鑑別'!A92&lt;&gt;"",'表2.排放源鑑別'!A92,"")</f>
        <v/>
      </c>
      <c r="B92" s="257" t="str">
        <f>IF('表2.排放源鑑別'!B92&lt;&gt;"",'表2.排放源鑑別'!B92,"")</f>
        <v/>
      </c>
      <c r="C92" s="258" t="str">
        <f>IF('表2.排放源鑑別'!C92&lt;&gt;"",'表2.排放源鑑別'!C92,"")</f>
        <v/>
      </c>
      <c r="D92" s="259" t="str">
        <f>IF('表2.排放源鑑別'!D92&lt;&gt;"",'表2.排放源鑑別'!D92,"")</f>
        <v/>
      </c>
      <c r="E92" s="259" t="str">
        <f>IF('表2.排放源鑑別'!E92&lt;&gt;"",'表2.排放源鑑別'!E92,"")</f>
        <v/>
      </c>
      <c r="F92" s="259" t="str">
        <f>IF('表2.排放源鑑別'!K92&lt;&gt;"",'表2.排放源鑑別'!K92,"")</f>
        <v/>
      </c>
      <c r="G92" s="260">
        <f>IF('表3.活動數據'!N92&lt;&gt;"",ROUND('表3.活動數據'!N92,10),"")</f>
        <v>0</v>
      </c>
      <c r="H92" s="282" t="str">
        <f>IF('表3.活動數據'!O92&lt;&gt;"",'表3.活動數據'!O92,"")</f>
        <v/>
      </c>
      <c r="I92" s="283" t="e">
        <f>$G92*VLOOKUP($C92&amp;$F92,'表5.排放係數'!$C$2:$U$420,5,0)*VLOOKUP($C92&amp;$F92,'表5.排放係數'!$C$2:$U$420,12,0)</f>
        <v>#N/A</v>
      </c>
      <c r="J92" s="283" t="e">
        <f>$G92*VLOOKUP($C92&amp;$F92,'表5.排放係數'!$C$2:$U$420,6,0)*VLOOKUP($C92&amp;$F92,'表5.排放係數'!$C$2:$U$420,13,0)</f>
        <v>#N/A</v>
      </c>
      <c r="K92" s="283" t="e">
        <f>$G92*VLOOKUP($C92&amp;$F92,'表5.排放係數'!$C$2:$U$420,7,0)*VLOOKUP($C92&amp;$F92,'表5.排放係數'!$C$2:$U$420,14,0)</f>
        <v>#N/A</v>
      </c>
      <c r="L92" s="283" t="e">
        <f>$G92*VLOOKUP($C92&amp;$F92,'表5.排放係數'!$C$2:$U$420,8,0)*VLOOKUP($C92&amp;$F92,'表5.排放係數'!$C$2:$U$420,15,0)</f>
        <v>#N/A</v>
      </c>
      <c r="M92" s="283" t="e">
        <f>$G92*VLOOKUP($C92&amp;$F92,'表5.排放係數'!$C$2:$U$420,9,0)*VLOOKUP($C92&amp;$F92,'表5.排放係數'!$C$2:$U$420,16,0)</f>
        <v>#N/A</v>
      </c>
      <c r="N92" s="283" t="e">
        <f>$G92*VLOOKUP($C92&amp;$F92,'表5.排放係數'!$C$2:$U$420,10,0)*VLOOKUP($C92&amp;$F92,'表5.排放係數'!$C$2:$U$420,17,0)</f>
        <v>#N/A</v>
      </c>
      <c r="O92" s="283" t="e">
        <f>$G92*VLOOKUP($C92&amp;$F92,'表5.排放係數'!$C$2:$U$420,11,0)*VLOOKUP($C92&amp;$F92,'表5.排放係數'!$C$2:$U$420,18,0)</f>
        <v>#N/A</v>
      </c>
      <c r="P92" s="263" t="e">
        <f>$G92*VLOOKUP($C92&amp;$F92,'表5.排放係數'!$C$2:$U$420,19,0)</f>
        <v>#N/A</v>
      </c>
      <c r="Q92" s="284"/>
      <c r="R92" s="265" t="e">
        <f>P92/'表6.2溫室氣體排放量 (範疇1&amp;2, 類別1-15)'!$D$33</f>
        <v>#N/A</v>
      </c>
      <c r="S92" s="268"/>
    </row>
    <row r="93" spans="1:19" ht="44.5" customHeight="1">
      <c r="A93" s="257" t="str">
        <f>IF('表2.排放源鑑別'!A93&lt;&gt;"",'表2.排放源鑑別'!A93,"")</f>
        <v/>
      </c>
      <c r="B93" s="257" t="str">
        <f>IF('表2.排放源鑑別'!B93&lt;&gt;"",'表2.排放源鑑別'!B93,"")</f>
        <v/>
      </c>
      <c r="C93" s="258" t="str">
        <f>IF('表2.排放源鑑別'!C93&lt;&gt;"",'表2.排放源鑑別'!C93,"")</f>
        <v/>
      </c>
      <c r="D93" s="259" t="str">
        <f>IF('表2.排放源鑑別'!D93&lt;&gt;"",'表2.排放源鑑別'!D93,"")</f>
        <v/>
      </c>
      <c r="E93" s="259" t="str">
        <f>IF('表2.排放源鑑別'!E93&lt;&gt;"",'表2.排放源鑑別'!E93,"")</f>
        <v/>
      </c>
      <c r="F93" s="259" t="str">
        <f>IF('表2.排放源鑑別'!K93&lt;&gt;"",'表2.排放源鑑別'!K93,"")</f>
        <v/>
      </c>
      <c r="G93" s="260">
        <f>IF('表3.活動數據'!N93&lt;&gt;"",ROUND('表3.活動數據'!N93,10),"")</f>
        <v>0</v>
      </c>
      <c r="H93" s="261" t="str">
        <f>IF('表3.活動數據'!O93&lt;&gt;"",'表3.活動數據'!O93,"")</f>
        <v/>
      </c>
      <c r="I93" s="262" t="e">
        <f>$G93*VLOOKUP($C93&amp;$F93,'表5.排放係數'!$C$2:$U$420,5,0)*VLOOKUP($C93&amp;$F93,'表5.排放係數'!$C$2:$U$420,12,0)</f>
        <v>#N/A</v>
      </c>
      <c r="J93" s="262" t="e">
        <f>$G93*VLOOKUP($C93&amp;$F93,'表5.排放係數'!$C$2:$U$420,6,0)*VLOOKUP($C93&amp;$F93,'表5.排放係數'!$C$2:$U$420,13,0)</f>
        <v>#N/A</v>
      </c>
      <c r="K93" s="262" t="e">
        <f>$G93*VLOOKUP($C93&amp;$F93,'表5.排放係數'!$C$2:$U$420,7,0)*VLOOKUP($C93&amp;$F93,'表5.排放係數'!$C$2:$U$420,14,0)</f>
        <v>#N/A</v>
      </c>
      <c r="L93" s="262" t="e">
        <f>$G93*VLOOKUP($C93&amp;$F93,'表5.排放係數'!$C$2:$U$420,8,0)*VLOOKUP($C93&amp;$F93,'表5.排放係數'!$C$2:$U$420,15,0)</f>
        <v>#N/A</v>
      </c>
      <c r="M93" s="262" t="e">
        <f>$G93*VLOOKUP($C93&amp;$F93,'表5.排放係數'!$C$2:$U$420,9,0)*VLOOKUP($C93&amp;$F93,'表5.排放係數'!$C$2:$U$420,16,0)</f>
        <v>#N/A</v>
      </c>
      <c r="N93" s="262" t="e">
        <f>$G93*VLOOKUP($C93&amp;$F93,'表5.排放係數'!$C$2:$U$420,10,0)*VLOOKUP($C93&amp;$F93,'表5.排放係數'!$C$2:$U$420,17,0)</f>
        <v>#N/A</v>
      </c>
      <c r="O93" s="262" t="e">
        <f>$G93*VLOOKUP($C93&amp;$F93,'表5.排放係數'!$C$2:$U$420,11,0)*VLOOKUP($C93&amp;$F93,'表5.排放係數'!$C$2:$U$420,18,0)</f>
        <v>#N/A</v>
      </c>
      <c r="P93" s="263" t="e">
        <f>$G93*VLOOKUP($C93&amp;$F93,'表5.排放係數'!$C$2:$U$420,19,0)</f>
        <v>#N/A</v>
      </c>
      <c r="Q93" s="264"/>
      <c r="R93" s="265" t="e">
        <f>P93/'表6.2溫室氣體排放量 (範疇1&amp;2, 類別1-15)'!$D$33</f>
        <v>#N/A</v>
      </c>
      <c r="S93" s="267"/>
    </row>
    <row r="94" spans="1:19" ht="44.5" customHeight="1">
      <c r="A94" s="257" t="str">
        <f>IF('表2.排放源鑑別'!A94&lt;&gt;"",'表2.排放源鑑別'!A94,"")</f>
        <v/>
      </c>
      <c r="B94" s="257" t="str">
        <f>IF('表2.排放源鑑別'!B94&lt;&gt;"",'表2.排放源鑑別'!B94,"")</f>
        <v/>
      </c>
      <c r="C94" s="258" t="str">
        <f>IF('表2.排放源鑑別'!C94&lt;&gt;"",'表2.排放源鑑別'!C94,"")</f>
        <v/>
      </c>
      <c r="D94" s="259" t="str">
        <f>IF('表2.排放源鑑別'!D94&lt;&gt;"",'表2.排放源鑑別'!D94,"")</f>
        <v/>
      </c>
      <c r="E94" s="259" t="str">
        <f>IF('表2.排放源鑑別'!E94&lt;&gt;"",'表2.排放源鑑別'!E94,"")</f>
        <v/>
      </c>
      <c r="F94" s="259" t="str">
        <f>IF('表2.排放源鑑別'!K94&lt;&gt;"",'表2.排放源鑑別'!K94,"")</f>
        <v/>
      </c>
      <c r="G94" s="260">
        <f>IF('表3.活動數據'!N94&lt;&gt;"",ROUND('表3.活動數據'!N94,10),"")</f>
        <v>0</v>
      </c>
      <c r="H94" s="282" t="str">
        <f>IF('表3.活動數據'!O94&lt;&gt;"",'表3.活動數據'!O94,"")</f>
        <v/>
      </c>
      <c r="I94" s="283" t="e">
        <f>$G94*VLOOKUP($C94&amp;$F94,'表5.排放係數'!$C$2:$U$420,5,0)*VLOOKUP($C94&amp;$F94,'表5.排放係數'!$C$2:$U$420,12,0)</f>
        <v>#N/A</v>
      </c>
      <c r="J94" s="283" t="e">
        <f>$G94*VLOOKUP($C94&amp;$F94,'表5.排放係數'!$C$2:$U$420,6,0)*VLOOKUP($C94&amp;$F94,'表5.排放係數'!$C$2:$U$420,13,0)</f>
        <v>#N/A</v>
      </c>
      <c r="K94" s="283" t="e">
        <f>$G94*VLOOKUP($C94&amp;$F94,'表5.排放係數'!$C$2:$U$420,7,0)*VLOOKUP($C94&amp;$F94,'表5.排放係數'!$C$2:$U$420,14,0)</f>
        <v>#N/A</v>
      </c>
      <c r="L94" s="283" t="e">
        <f>$G94*VLOOKUP($C94&amp;$F94,'表5.排放係數'!$C$2:$U$420,8,0)*VLOOKUP($C94&amp;$F94,'表5.排放係數'!$C$2:$U$420,15,0)</f>
        <v>#N/A</v>
      </c>
      <c r="M94" s="283" t="e">
        <f>$G94*VLOOKUP($C94&amp;$F94,'表5.排放係數'!$C$2:$U$420,9,0)*VLOOKUP($C94&amp;$F94,'表5.排放係數'!$C$2:$U$420,16,0)</f>
        <v>#N/A</v>
      </c>
      <c r="N94" s="283" t="e">
        <f>$G94*VLOOKUP($C94&amp;$F94,'表5.排放係數'!$C$2:$U$420,10,0)*VLOOKUP($C94&amp;$F94,'表5.排放係數'!$C$2:$U$420,17,0)</f>
        <v>#N/A</v>
      </c>
      <c r="O94" s="283" t="e">
        <f>$G94*VLOOKUP($C94&amp;$F94,'表5.排放係數'!$C$2:$U$420,11,0)*VLOOKUP($C94&amp;$F94,'表5.排放係數'!$C$2:$U$420,18,0)</f>
        <v>#N/A</v>
      </c>
      <c r="P94" s="263" t="e">
        <f>$G94*VLOOKUP($C94&amp;$F94,'表5.排放係數'!$C$2:$U$420,19,0)</f>
        <v>#N/A</v>
      </c>
      <c r="Q94" s="284"/>
      <c r="R94" s="265" t="e">
        <f>P94/'表6.2溫室氣體排放量 (範疇1&amp;2, 類別1-15)'!$D$33</f>
        <v>#N/A</v>
      </c>
      <c r="S94" s="268"/>
    </row>
    <row r="95" spans="1:19" ht="44.5" customHeight="1">
      <c r="A95" s="257" t="str">
        <f>IF('表2.排放源鑑別'!A95&lt;&gt;"",'表2.排放源鑑別'!A95,"")</f>
        <v/>
      </c>
      <c r="B95" s="257" t="str">
        <f>IF('表2.排放源鑑別'!B95&lt;&gt;"",'表2.排放源鑑別'!B95,"")</f>
        <v/>
      </c>
      <c r="C95" s="258" t="str">
        <f>IF('表2.排放源鑑別'!C95&lt;&gt;"",'表2.排放源鑑別'!C95,"")</f>
        <v/>
      </c>
      <c r="D95" s="259" t="str">
        <f>IF('表2.排放源鑑別'!D95&lt;&gt;"",'表2.排放源鑑別'!D95,"")</f>
        <v/>
      </c>
      <c r="E95" s="259" t="str">
        <f>IF('表2.排放源鑑別'!E95&lt;&gt;"",'表2.排放源鑑別'!E95,"")</f>
        <v/>
      </c>
      <c r="F95" s="259" t="str">
        <f>IF('表2.排放源鑑別'!K95&lt;&gt;"",'表2.排放源鑑別'!K95,"")</f>
        <v/>
      </c>
      <c r="G95" s="260">
        <f>IF('表3.活動數據'!N95&lt;&gt;"",ROUND('表3.活動數據'!N95,10),"")</f>
        <v>0</v>
      </c>
      <c r="H95" s="261" t="str">
        <f>IF('表3.活動數據'!O95&lt;&gt;"",'表3.活動數據'!O95,"")</f>
        <v/>
      </c>
      <c r="I95" s="262" t="e">
        <f>$G95*VLOOKUP($C95&amp;$F95,'表5.排放係數'!$C$2:$U$420,5,0)*VLOOKUP($C95&amp;$F95,'表5.排放係數'!$C$2:$U$420,12,0)</f>
        <v>#N/A</v>
      </c>
      <c r="J95" s="262" t="e">
        <f>$G95*VLOOKUP($C95&amp;$F95,'表5.排放係數'!$C$2:$U$420,6,0)*VLOOKUP($C95&amp;$F95,'表5.排放係數'!$C$2:$U$420,13,0)</f>
        <v>#N/A</v>
      </c>
      <c r="K95" s="262" t="e">
        <f>$G95*VLOOKUP($C95&amp;$F95,'表5.排放係數'!$C$2:$U$420,7,0)*VLOOKUP($C95&amp;$F95,'表5.排放係數'!$C$2:$U$420,14,0)</f>
        <v>#N/A</v>
      </c>
      <c r="L95" s="262" t="e">
        <f>$G95*VLOOKUP($C95&amp;$F95,'表5.排放係數'!$C$2:$U$420,8,0)*VLOOKUP($C95&amp;$F95,'表5.排放係數'!$C$2:$U$420,15,0)</f>
        <v>#N/A</v>
      </c>
      <c r="M95" s="262" t="e">
        <f>$G95*VLOOKUP($C95&amp;$F95,'表5.排放係數'!$C$2:$U$420,9,0)*VLOOKUP($C95&amp;$F95,'表5.排放係數'!$C$2:$U$420,16,0)</f>
        <v>#N/A</v>
      </c>
      <c r="N95" s="262" t="e">
        <f>$G95*VLOOKUP($C95&amp;$F95,'表5.排放係數'!$C$2:$U$420,10,0)*VLOOKUP($C95&amp;$F95,'表5.排放係數'!$C$2:$U$420,17,0)</f>
        <v>#N/A</v>
      </c>
      <c r="O95" s="262" t="e">
        <f>$G95*VLOOKUP($C95&amp;$F95,'表5.排放係數'!$C$2:$U$420,11,0)*VLOOKUP($C95&amp;$F95,'表5.排放係數'!$C$2:$U$420,18,0)</f>
        <v>#N/A</v>
      </c>
      <c r="P95" s="263" t="e">
        <f>$G95*VLOOKUP($C95&amp;$F95,'表5.排放係數'!$C$2:$U$420,19,0)</f>
        <v>#N/A</v>
      </c>
      <c r="Q95" s="264"/>
      <c r="R95" s="265" t="e">
        <f>P95/'表6.2溫室氣體排放量 (範疇1&amp;2, 類別1-15)'!$D$33</f>
        <v>#N/A</v>
      </c>
      <c r="S95" s="267"/>
    </row>
    <row r="96" spans="1:19" ht="44.5" customHeight="1">
      <c r="A96" s="257" t="str">
        <f>IF('表2.排放源鑑別'!A96&lt;&gt;"",'表2.排放源鑑別'!A96,"")</f>
        <v/>
      </c>
      <c r="B96" s="257" t="str">
        <f>IF('表2.排放源鑑別'!B96&lt;&gt;"",'表2.排放源鑑別'!B96,"")</f>
        <v/>
      </c>
      <c r="C96" s="258" t="str">
        <f>IF('表2.排放源鑑別'!C96&lt;&gt;"",'表2.排放源鑑別'!C96,"")</f>
        <v/>
      </c>
      <c r="D96" s="259" t="str">
        <f>IF('表2.排放源鑑別'!D96&lt;&gt;"",'表2.排放源鑑別'!D96,"")</f>
        <v/>
      </c>
      <c r="E96" s="259" t="str">
        <f>IF('表2.排放源鑑別'!E96&lt;&gt;"",'表2.排放源鑑別'!E96,"")</f>
        <v/>
      </c>
      <c r="F96" s="259" t="str">
        <f>IF('表2.排放源鑑別'!K96&lt;&gt;"",'表2.排放源鑑別'!K96,"")</f>
        <v/>
      </c>
      <c r="G96" s="260">
        <f>IF('表3.活動數據'!N96&lt;&gt;"",ROUND('表3.活動數據'!N96,10),"")</f>
        <v>0</v>
      </c>
      <c r="H96" s="282" t="str">
        <f>IF('表3.活動數據'!O96&lt;&gt;"",'表3.活動數據'!O96,"")</f>
        <v/>
      </c>
      <c r="I96" s="283" t="e">
        <f>$G96*VLOOKUP($C96&amp;$F96,'表5.排放係數'!$C$2:$U$420,5,0)*VLOOKUP($C96&amp;$F96,'表5.排放係數'!$C$2:$U$420,12,0)</f>
        <v>#N/A</v>
      </c>
      <c r="J96" s="283" t="e">
        <f>$G96*VLOOKUP($C96&amp;$F96,'表5.排放係數'!$C$2:$U$420,6,0)*VLOOKUP($C96&amp;$F96,'表5.排放係數'!$C$2:$U$420,13,0)</f>
        <v>#N/A</v>
      </c>
      <c r="K96" s="283" t="e">
        <f>$G96*VLOOKUP($C96&amp;$F96,'表5.排放係數'!$C$2:$U$420,7,0)*VLOOKUP($C96&amp;$F96,'表5.排放係數'!$C$2:$U$420,14,0)</f>
        <v>#N/A</v>
      </c>
      <c r="L96" s="283" t="e">
        <f>$G96*VLOOKUP($C96&amp;$F96,'表5.排放係數'!$C$2:$U$420,8,0)*VLOOKUP($C96&amp;$F96,'表5.排放係數'!$C$2:$U$420,15,0)</f>
        <v>#N/A</v>
      </c>
      <c r="M96" s="283" t="e">
        <f>$G96*VLOOKUP($C96&amp;$F96,'表5.排放係數'!$C$2:$U$420,9,0)*VLOOKUP($C96&amp;$F96,'表5.排放係數'!$C$2:$U$420,16,0)</f>
        <v>#N/A</v>
      </c>
      <c r="N96" s="283" t="e">
        <f>$G96*VLOOKUP($C96&amp;$F96,'表5.排放係數'!$C$2:$U$420,10,0)*VLOOKUP($C96&amp;$F96,'表5.排放係數'!$C$2:$U$420,17,0)</f>
        <v>#N/A</v>
      </c>
      <c r="O96" s="283" t="e">
        <f>$G96*VLOOKUP($C96&amp;$F96,'表5.排放係數'!$C$2:$U$420,11,0)*VLOOKUP($C96&amp;$F96,'表5.排放係數'!$C$2:$U$420,18,0)</f>
        <v>#N/A</v>
      </c>
      <c r="P96" s="263" t="e">
        <f>$G96*VLOOKUP($C96&amp;$F96,'表5.排放係數'!$C$2:$U$420,19,0)</f>
        <v>#N/A</v>
      </c>
      <c r="Q96" s="284"/>
      <c r="R96" s="265" t="e">
        <f>P96/'表6.2溫室氣體排放量 (範疇1&amp;2, 類別1-15)'!$D$33</f>
        <v>#N/A</v>
      </c>
      <c r="S96" s="268"/>
    </row>
    <row r="97" spans="1:19" ht="44.5" customHeight="1">
      <c r="A97" s="257" t="str">
        <f>IF('表2.排放源鑑別'!A97&lt;&gt;"",'表2.排放源鑑別'!A97,"")</f>
        <v/>
      </c>
      <c r="B97" s="257" t="str">
        <f>IF('表2.排放源鑑別'!B97&lt;&gt;"",'表2.排放源鑑別'!B97,"")</f>
        <v/>
      </c>
      <c r="C97" s="258" t="str">
        <f>IF('表2.排放源鑑別'!C97&lt;&gt;"",'表2.排放源鑑別'!C97,"")</f>
        <v/>
      </c>
      <c r="D97" s="259" t="str">
        <f>IF('表2.排放源鑑別'!D97&lt;&gt;"",'表2.排放源鑑別'!D97,"")</f>
        <v/>
      </c>
      <c r="E97" s="259" t="str">
        <f>IF('表2.排放源鑑別'!E97&lt;&gt;"",'表2.排放源鑑別'!E97,"")</f>
        <v/>
      </c>
      <c r="F97" s="259" t="str">
        <f>IF('表2.排放源鑑別'!K97&lt;&gt;"",'表2.排放源鑑別'!K97,"")</f>
        <v/>
      </c>
      <c r="G97" s="260">
        <f>IF('表3.活動數據'!N97&lt;&gt;"",ROUND('表3.活動數據'!N97,10),"")</f>
        <v>0</v>
      </c>
      <c r="H97" s="261" t="str">
        <f>IF('表3.活動數據'!O97&lt;&gt;"",'表3.活動數據'!O97,"")</f>
        <v/>
      </c>
      <c r="I97" s="262" t="e">
        <f>$G97*VLOOKUP($C97&amp;$F97,'表5.排放係數'!$C$2:$U$420,5,0)*VLOOKUP($C97&amp;$F97,'表5.排放係數'!$C$2:$U$420,12,0)</f>
        <v>#N/A</v>
      </c>
      <c r="J97" s="262" t="e">
        <f>$G97*VLOOKUP($C97&amp;$F97,'表5.排放係數'!$C$2:$U$420,6,0)*VLOOKUP($C97&amp;$F97,'表5.排放係數'!$C$2:$U$420,13,0)</f>
        <v>#N/A</v>
      </c>
      <c r="K97" s="262" t="e">
        <f>$G97*VLOOKUP($C97&amp;$F97,'表5.排放係數'!$C$2:$U$420,7,0)*VLOOKUP($C97&amp;$F97,'表5.排放係數'!$C$2:$U$420,14,0)</f>
        <v>#N/A</v>
      </c>
      <c r="L97" s="262" t="e">
        <f>$G97*VLOOKUP($C97&amp;$F97,'表5.排放係數'!$C$2:$U$420,8,0)*VLOOKUP($C97&amp;$F97,'表5.排放係數'!$C$2:$U$420,15,0)</f>
        <v>#N/A</v>
      </c>
      <c r="M97" s="262" t="e">
        <f>$G97*VLOOKUP($C97&amp;$F97,'表5.排放係數'!$C$2:$U$420,9,0)*VLOOKUP($C97&amp;$F97,'表5.排放係數'!$C$2:$U$420,16,0)</f>
        <v>#N/A</v>
      </c>
      <c r="N97" s="262" t="e">
        <f>$G97*VLOOKUP($C97&amp;$F97,'表5.排放係數'!$C$2:$U$420,10,0)*VLOOKUP($C97&amp;$F97,'表5.排放係數'!$C$2:$U$420,17,0)</f>
        <v>#N/A</v>
      </c>
      <c r="O97" s="262" t="e">
        <f>$G97*VLOOKUP($C97&amp;$F97,'表5.排放係數'!$C$2:$U$420,11,0)*VLOOKUP($C97&amp;$F97,'表5.排放係數'!$C$2:$U$420,18,0)</f>
        <v>#N/A</v>
      </c>
      <c r="P97" s="263" t="e">
        <f>$G97*VLOOKUP($C97&amp;$F97,'表5.排放係數'!$C$2:$U$420,19,0)</f>
        <v>#N/A</v>
      </c>
      <c r="Q97" s="264"/>
      <c r="R97" s="265" t="e">
        <f>P97/'表6.2溫室氣體排放量 (範疇1&amp;2, 類別1-15)'!$D$33</f>
        <v>#N/A</v>
      </c>
      <c r="S97" s="267"/>
    </row>
    <row r="98" spans="1:19" ht="44.5" customHeight="1">
      <c r="A98" s="257" t="str">
        <f>IF('表2.排放源鑑別'!A98&lt;&gt;"",'表2.排放源鑑別'!A98,"")</f>
        <v/>
      </c>
      <c r="B98" s="257" t="str">
        <f>IF('表2.排放源鑑別'!B98&lt;&gt;"",'表2.排放源鑑別'!B98,"")</f>
        <v/>
      </c>
      <c r="C98" s="258" t="str">
        <f>IF('表2.排放源鑑別'!C98&lt;&gt;"",'表2.排放源鑑別'!C98,"")</f>
        <v/>
      </c>
      <c r="D98" s="259" t="str">
        <f>IF('表2.排放源鑑別'!D98&lt;&gt;"",'表2.排放源鑑別'!D98,"")</f>
        <v/>
      </c>
      <c r="E98" s="259" t="str">
        <f>IF('表2.排放源鑑別'!E98&lt;&gt;"",'表2.排放源鑑別'!E98,"")</f>
        <v/>
      </c>
      <c r="F98" s="259" t="str">
        <f>IF('表2.排放源鑑別'!K98&lt;&gt;"",'表2.排放源鑑別'!K98,"")</f>
        <v/>
      </c>
      <c r="G98" s="260">
        <f>IF('表3.活動數據'!N98&lt;&gt;"",ROUND('表3.活動數據'!N98,10),"")</f>
        <v>0</v>
      </c>
      <c r="H98" s="282" t="str">
        <f>IF('表3.活動數據'!O98&lt;&gt;"",'表3.活動數據'!O98,"")</f>
        <v/>
      </c>
      <c r="I98" s="283" t="e">
        <f>$G98*VLOOKUP($C98&amp;$F98,'表5.排放係數'!$C$2:$U$420,5,0)*VLOOKUP($C98&amp;$F98,'表5.排放係數'!$C$2:$U$420,12,0)</f>
        <v>#N/A</v>
      </c>
      <c r="J98" s="283" t="e">
        <f>$G98*VLOOKUP($C98&amp;$F98,'表5.排放係數'!$C$2:$U$420,6,0)*VLOOKUP($C98&amp;$F98,'表5.排放係數'!$C$2:$U$420,13,0)</f>
        <v>#N/A</v>
      </c>
      <c r="K98" s="283" t="e">
        <f>$G98*VLOOKUP($C98&amp;$F98,'表5.排放係數'!$C$2:$U$420,7,0)*VLOOKUP($C98&amp;$F98,'表5.排放係數'!$C$2:$U$420,14,0)</f>
        <v>#N/A</v>
      </c>
      <c r="L98" s="283" t="e">
        <f>$G98*VLOOKUP($C98&amp;$F98,'表5.排放係數'!$C$2:$U$420,8,0)*VLOOKUP($C98&amp;$F98,'表5.排放係數'!$C$2:$U$420,15,0)</f>
        <v>#N/A</v>
      </c>
      <c r="M98" s="283" t="e">
        <f>$G98*VLOOKUP($C98&amp;$F98,'表5.排放係數'!$C$2:$U$420,9,0)*VLOOKUP($C98&amp;$F98,'表5.排放係數'!$C$2:$U$420,16,0)</f>
        <v>#N/A</v>
      </c>
      <c r="N98" s="283" t="e">
        <f>$G98*VLOOKUP($C98&amp;$F98,'表5.排放係數'!$C$2:$U$420,10,0)*VLOOKUP($C98&amp;$F98,'表5.排放係數'!$C$2:$U$420,17,0)</f>
        <v>#N/A</v>
      </c>
      <c r="O98" s="283" t="e">
        <f>$G98*VLOOKUP($C98&amp;$F98,'表5.排放係數'!$C$2:$U$420,11,0)*VLOOKUP($C98&amp;$F98,'表5.排放係數'!$C$2:$U$420,18,0)</f>
        <v>#N/A</v>
      </c>
      <c r="P98" s="263" t="e">
        <f>$G98*VLOOKUP($C98&amp;$F98,'表5.排放係數'!$C$2:$U$420,19,0)</f>
        <v>#N/A</v>
      </c>
      <c r="Q98" s="284"/>
      <c r="R98" s="265" t="e">
        <f>P98/'表6.2溫室氣體排放量 (範疇1&amp;2, 類別1-15)'!$D$33</f>
        <v>#N/A</v>
      </c>
      <c r="S98" s="268"/>
    </row>
    <row r="99" spans="1:19" ht="44.5" customHeight="1">
      <c r="A99" s="257" t="str">
        <f>IF('表2.排放源鑑別'!A99&lt;&gt;"",'表2.排放源鑑別'!A99,"")</f>
        <v/>
      </c>
      <c r="B99" s="257" t="str">
        <f>IF('表2.排放源鑑別'!B99&lt;&gt;"",'表2.排放源鑑別'!B99,"")</f>
        <v/>
      </c>
      <c r="C99" s="258" t="str">
        <f>IF('表2.排放源鑑別'!C99&lt;&gt;"",'表2.排放源鑑別'!C99,"")</f>
        <v/>
      </c>
      <c r="D99" s="259" t="str">
        <f>IF('表2.排放源鑑別'!D99&lt;&gt;"",'表2.排放源鑑別'!D99,"")</f>
        <v/>
      </c>
      <c r="E99" s="259" t="str">
        <f>IF('表2.排放源鑑別'!E99&lt;&gt;"",'表2.排放源鑑別'!E99,"")</f>
        <v/>
      </c>
      <c r="F99" s="259" t="str">
        <f>IF('表2.排放源鑑別'!K99&lt;&gt;"",'表2.排放源鑑別'!K99,"")</f>
        <v/>
      </c>
      <c r="G99" s="260">
        <f>IF('表3.活動數據'!N99&lt;&gt;"",ROUND('表3.活動數據'!N99,10),"")</f>
        <v>0</v>
      </c>
      <c r="H99" s="261" t="str">
        <f>IF('表3.活動數據'!O99&lt;&gt;"",'表3.活動數據'!O99,"")</f>
        <v/>
      </c>
      <c r="I99" s="262" t="e">
        <f>$G99*VLOOKUP($C99&amp;$F99,'表5.排放係數'!$C$2:$U$420,5,0)*VLOOKUP($C99&amp;$F99,'表5.排放係數'!$C$2:$U$420,12,0)</f>
        <v>#N/A</v>
      </c>
      <c r="J99" s="262" t="e">
        <f>$G99*VLOOKUP($C99&amp;$F99,'表5.排放係數'!$C$2:$U$420,6,0)*VLOOKUP($C99&amp;$F99,'表5.排放係數'!$C$2:$U$420,13,0)</f>
        <v>#N/A</v>
      </c>
      <c r="K99" s="262" t="e">
        <f>$G99*VLOOKUP($C99&amp;$F99,'表5.排放係數'!$C$2:$U$420,7,0)*VLOOKUP($C99&amp;$F99,'表5.排放係數'!$C$2:$U$420,14,0)</f>
        <v>#N/A</v>
      </c>
      <c r="L99" s="262" t="e">
        <f>$G99*VLOOKUP($C99&amp;$F99,'表5.排放係數'!$C$2:$U$420,8,0)*VLOOKUP($C99&amp;$F99,'表5.排放係數'!$C$2:$U$420,15,0)</f>
        <v>#N/A</v>
      </c>
      <c r="M99" s="262" t="e">
        <f>$G99*VLOOKUP($C99&amp;$F99,'表5.排放係數'!$C$2:$U$420,9,0)*VLOOKUP($C99&amp;$F99,'表5.排放係數'!$C$2:$U$420,16,0)</f>
        <v>#N/A</v>
      </c>
      <c r="N99" s="262" t="e">
        <f>$G99*VLOOKUP($C99&amp;$F99,'表5.排放係數'!$C$2:$U$420,10,0)*VLOOKUP($C99&amp;$F99,'表5.排放係數'!$C$2:$U$420,17,0)</f>
        <v>#N/A</v>
      </c>
      <c r="O99" s="262" t="e">
        <f>$G99*VLOOKUP($C99&amp;$F99,'表5.排放係數'!$C$2:$U$420,11,0)*VLOOKUP($C99&amp;$F99,'表5.排放係數'!$C$2:$U$420,18,0)</f>
        <v>#N/A</v>
      </c>
      <c r="P99" s="263" t="e">
        <f>$G99*VLOOKUP($C99&amp;$F99,'表5.排放係數'!$C$2:$U$420,19,0)</f>
        <v>#N/A</v>
      </c>
      <c r="Q99" s="264"/>
      <c r="R99" s="265" t="e">
        <f>P99/'表6.2溫室氣體排放量 (範疇1&amp;2, 類別1-15)'!$D$33</f>
        <v>#N/A</v>
      </c>
      <c r="S99" s="267"/>
    </row>
    <row r="100" spans="1:19" ht="44.5" customHeight="1">
      <c r="A100" s="257" t="str">
        <f>IF('表2.排放源鑑別'!A100&lt;&gt;"",'表2.排放源鑑別'!A100,"")</f>
        <v/>
      </c>
      <c r="B100" s="257" t="str">
        <f>IF('表2.排放源鑑別'!B100&lt;&gt;"",'表2.排放源鑑別'!B100,"")</f>
        <v/>
      </c>
      <c r="C100" s="258" t="str">
        <f>IF('表2.排放源鑑別'!C100&lt;&gt;"",'表2.排放源鑑別'!C100,"")</f>
        <v/>
      </c>
      <c r="D100" s="259" t="str">
        <f>IF('表2.排放源鑑別'!D100&lt;&gt;"",'表2.排放源鑑別'!D100,"")</f>
        <v/>
      </c>
      <c r="E100" s="259" t="str">
        <f>IF('表2.排放源鑑別'!E100&lt;&gt;"",'表2.排放源鑑別'!E100,"")</f>
        <v/>
      </c>
      <c r="F100" s="259" t="str">
        <f>IF('表2.排放源鑑別'!K100&lt;&gt;"",'表2.排放源鑑別'!K100,"")</f>
        <v/>
      </c>
      <c r="G100" s="260">
        <f>IF('表3.活動數據'!N100&lt;&gt;"",ROUND('表3.活動數據'!N100,10),"")</f>
        <v>0</v>
      </c>
      <c r="H100" s="282" t="str">
        <f>IF('表3.活動數據'!O100&lt;&gt;"",'表3.活動數據'!O100,"")</f>
        <v/>
      </c>
      <c r="I100" s="283" t="e">
        <f>$G100*VLOOKUP($C100&amp;$F100,'表5.排放係數'!$C$2:$U$420,5,0)*VLOOKUP($C100&amp;$F100,'表5.排放係數'!$C$2:$U$420,12,0)</f>
        <v>#N/A</v>
      </c>
      <c r="J100" s="283" t="e">
        <f>$G100*VLOOKUP($C100&amp;$F100,'表5.排放係數'!$C$2:$U$420,6,0)*VLOOKUP($C100&amp;$F100,'表5.排放係數'!$C$2:$U$420,13,0)</f>
        <v>#N/A</v>
      </c>
      <c r="K100" s="283" t="e">
        <f>$G100*VLOOKUP($C100&amp;$F100,'表5.排放係數'!$C$2:$U$420,7,0)*VLOOKUP($C100&amp;$F100,'表5.排放係數'!$C$2:$U$420,14,0)</f>
        <v>#N/A</v>
      </c>
      <c r="L100" s="283" t="e">
        <f>$G100*VLOOKUP($C100&amp;$F100,'表5.排放係數'!$C$2:$U$420,8,0)*VLOOKUP($C100&amp;$F100,'表5.排放係數'!$C$2:$U$420,15,0)</f>
        <v>#N/A</v>
      </c>
      <c r="M100" s="283" t="e">
        <f>$G100*VLOOKUP($C100&amp;$F100,'表5.排放係數'!$C$2:$U$420,9,0)*VLOOKUP($C100&amp;$F100,'表5.排放係數'!$C$2:$U$420,16,0)</f>
        <v>#N/A</v>
      </c>
      <c r="N100" s="283" t="e">
        <f>$G100*VLOOKUP($C100&amp;$F100,'表5.排放係數'!$C$2:$U$420,10,0)*VLOOKUP($C100&amp;$F100,'表5.排放係數'!$C$2:$U$420,17,0)</f>
        <v>#N/A</v>
      </c>
      <c r="O100" s="283" t="e">
        <f>$G100*VLOOKUP($C100&amp;$F100,'表5.排放係數'!$C$2:$U$420,11,0)*VLOOKUP($C100&amp;$F100,'表5.排放係數'!$C$2:$U$420,18,0)</f>
        <v>#N/A</v>
      </c>
      <c r="P100" s="263" t="e">
        <f>$G100*VLOOKUP($C100&amp;$F100,'表5.排放係數'!$C$2:$U$420,19,0)</f>
        <v>#N/A</v>
      </c>
      <c r="Q100" s="284"/>
      <c r="R100" s="265" t="e">
        <f>P100/'表6.2溫室氣體排放量 (範疇1&amp;2, 類別1-15)'!$D$33</f>
        <v>#N/A</v>
      </c>
      <c r="S100" s="268"/>
    </row>
    <row r="101" spans="1:19" ht="44.5" customHeight="1">
      <c r="A101" s="257" t="str">
        <f>IF('表2.排放源鑑別'!A101&lt;&gt;"",'表2.排放源鑑別'!A101,"")</f>
        <v/>
      </c>
      <c r="B101" s="257" t="str">
        <f>IF('表2.排放源鑑別'!B101&lt;&gt;"",'表2.排放源鑑別'!B101,"")</f>
        <v/>
      </c>
      <c r="C101" s="258" t="str">
        <f>IF('表2.排放源鑑別'!C101&lt;&gt;"",'表2.排放源鑑別'!C101,"")</f>
        <v/>
      </c>
      <c r="D101" s="259" t="str">
        <f>IF('表2.排放源鑑別'!D101&lt;&gt;"",'表2.排放源鑑別'!D101,"")</f>
        <v/>
      </c>
      <c r="E101" s="259" t="str">
        <f>IF('表2.排放源鑑別'!E101&lt;&gt;"",'表2.排放源鑑別'!E101,"")</f>
        <v/>
      </c>
      <c r="F101" s="259" t="str">
        <f>IF('表2.排放源鑑別'!K101&lt;&gt;"",'表2.排放源鑑別'!K101,"")</f>
        <v/>
      </c>
      <c r="G101" s="260">
        <f>IF('表3.活動數據'!N101&lt;&gt;"",ROUND('表3.活動數據'!N101,10),"")</f>
        <v>0</v>
      </c>
      <c r="H101" s="261" t="str">
        <f>IF('表3.活動數據'!O101&lt;&gt;"",'表3.活動數據'!O101,"")</f>
        <v/>
      </c>
      <c r="I101" s="262" t="e">
        <f>$G101*VLOOKUP($C101&amp;$F101,'表5.排放係數'!$C$2:$U$420,5,0)*VLOOKUP($C101&amp;$F101,'表5.排放係數'!$C$2:$U$420,12,0)</f>
        <v>#N/A</v>
      </c>
      <c r="J101" s="262" t="e">
        <f>$G101*VLOOKUP($C101&amp;$F101,'表5.排放係數'!$C$2:$U$420,6,0)*VLOOKUP($C101&amp;$F101,'表5.排放係數'!$C$2:$U$420,13,0)</f>
        <v>#N/A</v>
      </c>
      <c r="K101" s="262" t="e">
        <f>$G101*VLOOKUP($C101&amp;$F101,'表5.排放係數'!$C$2:$U$420,7,0)*VLOOKUP($C101&amp;$F101,'表5.排放係數'!$C$2:$U$420,14,0)</f>
        <v>#N/A</v>
      </c>
      <c r="L101" s="262" t="e">
        <f>$G101*VLOOKUP($C101&amp;$F101,'表5.排放係數'!$C$2:$U$420,8,0)*VLOOKUP($C101&amp;$F101,'表5.排放係數'!$C$2:$U$420,15,0)</f>
        <v>#N/A</v>
      </c>
      <c r="M101" s="262" t="e">
        <f>$G101*VLOOKUP($C101&amp;$F101,'表5.排放係數'!$C$2:$U$420,9,0)*VLOOKUP($C101&amp;$F101,'表5.排放係數'!$C$2:$U$420,16,0)</f>
        <v>#N/A</v>
      </c>
      <c r="N101" s="262" t="e">
        <f>$G101*VLOOKUP($C101&amp;$F101,'表5.排放係數'!$C$2:$U$420,10,0)*VLOOKUP($C101&amp;$F101,'表5.排放係數'!$C$2:$U$420,17,0)</f>
        <v>#N/A</v>
      </c>
      <c r="O101" s="262" t="e">
        <f>$G101*VLOOKUP($C101&amp;$F101,'表5.排放係數'!$C$2:$U$420,11,0)*VLOOKUP($C101&amp;$F101,'表5.排放係數'!$C$2:$U$420,18,0)</f>
        <v>#N/A</v>
      </c>
      <c r="P101" s="263" t="e">
        <f>$G101*VLOOKUP($C101&amp;$F101,'表5.排放係數'!$C$2:$U$420,19,0)</f>
        <v>#N/A</v>
      </c>
      <c r="Q101" s="264"/>
      <c r="R101" s="265" t="e">
        <f>P101/'表6.2溫室氣體排放量 (範疇1&amp;2, 類別1-15)'!$D$33</f>
        <v>#N/A</v>
      </c>
      <c r="S101" s="267"/>
    </row>
    <row r="102" spans="1:19" ht="44.5" customHeight="1">
      <c r="A102" s="257" t="str">
        <f>IF('表2.排放源鑑別'!A102&lt;&gt;"",'表2.排放源鑑別'!A102,"")</f>
        <v/>
      </c>
      <c r="B102" s="257" t="str">
        <f>IF('表2.排放源鑑別'!B102&lt;&gt;"",'表2.排放源鑑別'!B102,"")</f>
        <v/>
      </c>
      <c r="C102" s="258" t="str">
        <f>IF('表2.排放源鑑別'!C102&lt;&gt;"",'表2.排放源鑑別'!C102,"")</f>
        <v/>
      </c>
      <c r="D102" s="259" t="str">
        <f>IF('表2.排放源鑑別'!D102&lt;&gt;"",'表2.排放源鑑別'!D102,"")</f>
        <v/>
      </c>
      <c r="E102" s="259" t="str">
        <f>IF('表2.排放源鑑別'!E102&lt;&gt;"",'表2.排放源鑑別'!E102,"")</f>
        <v/>
      </c>
      <c r="F102" s="259" t="str">
        <f>IF('表2.排放源鑑別'!K102&lt;&gt;"",'表2.排放源鑑別'!K102,"")</f>
        <v/>
      </c>
      <c r="G102" s="260">
        <f>IF('表3.活動數據'!N102&lt;&gt;"",ROUND('表3.活動數據'!N102,10),"")</f>
        <v>0</v>
      </c>
      <c r="H102" s="282" t="str">
        <f>IF('表3.活動數據'!O102&lt;&gt;"",'表3.活動數據'!O102,"")</f>
        <v/>
      </c>
      <c r="I102" s="283" t="e">
        <f>$G102*VLOOKUP($C102&amp;$F102,'表5.排放係數'!$C$2:$U$420,5,0)*VLOOKUP($C102&amp;$F102,'表5.排放係數'!$C$2:$U$420,12,0)</f>
        <v>#N/A</v>
      </c>
      <c r="J102" s="283" t="e">
        <f>$G102*VLOOKUP($C102&amp;$F102,'表5.排放係數'!$C$2:$U$420,6,0)*VLOOKUP($C102&amp;$F102,'表5.排放係數'!$C$2:$U$420,13,0)</f>
        <v>#N/A</v>
      </c>
      <c r="K102" s="283" t="e">
        <f>$G102*VLOOKUP($C102&amp;$F102,'表5.排放係數'!$C$2:$U$420,7,0)*VLOOKUP($C102&amp;$F102,'表5.排放係數'!$C$2:$U$420,14,0)</f>
        <v>#N/A</v>
      </c>
      <c r="L102" s="283" t="e">
        <f>$G102*VLOOKUP($C102&amp;$F102,'表5.排放係數'!$C$2:$U$420,8,0)*VLOOKUP($C102&amp;$F102,'表5.排放係數'!$C$2:$U$420,15,0)</f>
        <v>#N/A</v>
      </c>
      <c r="M102" s="283" t="e">
        <f>$G102*VLOOKUP($C102&amp;$F102,'表5.排放係數'!$C$2:$U$420,9,0)*VLOOKUP($C102&amp;$F102,'表5.排放係數'!$C$2:$U$420,16,0)</f>
        <v>#N/A</v>
      </c>
      <c r="N102" s="283" t="e">
        <f>$G102*VLOOKUP($C102&amp;$F102,'表5.排放係數'!$C$2:$U$420,10,0)*VLOOKUP($C102&amp;$F102,'表5.排放係數'!$C$2:$U$420,17,0)</f>
        <v>#N/A</v>
      </c>
      <c r="O102" s="283" t="e">
        <f>$G102*VLOOKUP($C102&amp;$F102,'表5.排放係數'!$C$2:$U$420,11,0)*VLOOKUP($C102&amp;$F102,'表5.排放係數'!$C$2:$U$420,18,0)</f>
        <v>#N/A</v>
      </c>
      <c r="P102" s="263" t="e">
        <f>$G102*VLOOKUP($C102&amp;$F102,'表5.排放係數'!$C$2:$U$420,19,0)</f>
        <v>#N/A</v>
      </c>
      <c r="Q102" s="284"/>
      <c r="R102" s="265" t="e">
        <f>P102/'表6.2溫室氣體排放量 (範疇1&amp;2, 類別1-15)'!$D$33</f>
        <v>#N/A</v>
      </c>
      <c r="S102" s="268"/>
    </row>
    <row r="103" spans="1:19" ht="44.5" customHeight="1">
      <c r="A103" s="257" t="str">
        <f>IF('表2.排放源鑑別'!A103&lt;&gt;"",'表2.排放源鑑別'!A103,"")</f>
        <v/>
      </c>
      <c r="B103" s="257" t="str">
        <f>IF('表2.排放源鑑別'!B103&lt;&gt;"",'表2.排放源鑑別'!B103,"")</f>
        <v/>
      </c>
      <c r="C103" s="258" t="str">
        <f>IF('表2.排放源鑑別'!C103&lt;&gt;"",'表2.排放源鑑別'!C103,"")</f>
        <v/>
      </c>
      <c r="D103" s="259" t="str">
        <f>IF('表2.排放源鑑別'!D103&lt;&gt;"",'表2.排放源鑑別'!D103,"")</f>
        <v/>
      </c>
      <c r="E103" s="259" t="str">
        <f>IF('表2.排放源鑑別'!E103&lt;&gt;"",'表2.排放源鑑別'!E103,"")</f>
        <v/>
      </c>
      <c r="F103" s="259" t="str">
        <f>IF('表2.排放源鑑別'!K103&lt;&gt;"",'表2.排放源鑑別'!K103,"")</f>
        <v/>
      </c>
      <c r="G103" s="260">
        <f>IF('表3.活動數據'!N103&lt;&gt;"",ROUND('表3.活動數據'!N103,10),"")</f>
        <v>0</v>
      </c>
      <c r="H103" s="261" t="str">
        <f>IF('表3.活動數據'!O103&lt;&gt;"",'表3.活動數據'!O103,"")</f>
        <v/>
      </c>
      <c r="I103" s="262" t="e">
        <f>$G103*VLOOKUP($C103&amp;$F103,'表5.排放係數'!$C$2:$U$420,5,0)*VLOOKUP($C103&amp;$F103,'表5.排放係數'!$C$2:$U$420,12,0)</f>
        <v>#N/A</v>
      </c>
      <c r="J103" s="262" t="e">
        <f>$G103*VLOOKUP($C103&amp;$F103,'表5.排放係數'!$C$2:$U$420,6,0)*VLOOKUP($C103&amp;$F103,'表5.排放係數'!$C$2:$U$420,13,0)</f>
        <v>#N/A</v>
      </c>
      <c r="K103" s="262" t="e">
        <f>$G103*VLOOKUP($C103&amp;$F103,'表5.排放係數'!$C$2:$U$420,7,0)*VLOOKUP($C103&amp;$F103,'表5.排放係數'!$C$2:$U$420,14,0)</f>
        <v>#N/A</v>
      </c>
      <c r="L103" s="262" t="e">
        <f>$G103*VLOOKUP($C103&amp;$F103,'表5.排放係數'!$C$2:$U$420,8,0)*VLOOKUP($C103&amp;$F103,'表5.排放係數'!$C$2:$U$420,15,0)</f>
        <v>#N/A</v>
      </c>
      <c r="M103" s="262" t="e">
        <f>$G103*VLOOKUP($C103&amp;$F103,'表5.排放係數'!$C$2:$U$420,9,0)*VLOOKUP($C103&amp;$F103,'表5.排放係數'!$C$2:$U$420,16,0)</f>
        <v>#N/A</v>
      </c>
      <c r="N103" s="262" t="e">
        <f>$G103*VLOOKUP($C103&amp;$F103,'表5.排放係數'!$C$2:$U$420,10,0)*VLOOKUP($C103&amp;$F103,'表5.排放係數'!$C$2:$U$420,17,0)</f>
        <v>#N/A</v>
      </c>
      <c r="O103" s="262" t="e">
        <f>$G103*VLOOKUP($C103&amp;$F103,'表5.排放係數'!$C$2:$U$420,11,0)*VLOOKUP($C103&amp;$F103,'表5.排放係數'!$C$2:$U$420,18,0)</f>
        <v>#N/A</v>
      </c>
      <c r="P103" s="263" t="e">
        <f>$G103*VLOOKUP($C103&amp;$F103,'表5.排放係數'!$C$2:$U$420,19,0)</f>
        <v>#N/A</v>
      </c>
      <c r="Q103" s="264"/>
      <c r="R103" s="265" t="e">
        <f>P103/'表6.2溫室氣體排放量 (範疇1&amp;2, 類別1-15)'!$D$33</f>
        <v>#N/A</v>
      </c>
      <c r="S103" s="267"/>
    </row>
    <row r="104" spans="1:19" ht="44.5" customHeight="1">
      <c r="A104" s="257" t="str">
        <f>IF('表2.排放源鑑別'!A104&lt;&gt;"",'表2.排放源鑑別'!A104,"")</f>
        <v/>
      </c>
      <c r="B104" s="257" t="str">
        <f>IF('表2.排放源鑑別'!B104&lt;&gt;"",'表2.排放源鑑別'!B104,"")</f>
        <v/>
      </c>
      <c r="C104" s="258" t="str">
        <f>IF('表2.排放源鑑別'!C104&lt;&gt;"",'表2.排放源鑑別'!C104,"")</f>
        <v/>
      </c>
      <c r="D104" s="259" t="str">
        <f>IF('表2.排放源鑑別'!D104&lt;&gt;"",'表2.排放源鑑別'!D104,"")</f>
        <v/>
      </c>
      <c r="E104" s="259" t="str">
        <f>IF('表2.排放源鑑別'!E104&lt;&gt;"",'表2.排放源鑑別'!E104,"")</f>
        <v/>
      </c>
      <c r="F104" s="259" t="str">
        <f>IF('表2.排放源鑑別'!K104&lt;&gt;"",'表2.排放源鑑別'!K104,"")</f>
        <v/>
      </c>
      <c r="G104" s="260">
        <f>IF('表3.活動數據'!N104&lt;&gt;"",ROUND('表3.活動數據'!N104,10),"")</f>
        <v>0</v>
      </c>
      <c r="H104" s="282" t="str">
        <f>IF('表3.活動數據'!O104&lt;&gt;"",'表3.活動數據'!O104,"")</f>
        <v/>
      </c>
      <c r="I104" s="283" t="e">
        <f>$G104*VLOOKUP($C104&amp;$F104,'表5.排放係數'!$C$2:$U$420,5,0)*VLOOKUP($C104&amp;$F104,'表5.排放係數'!$C$2:$U$420,12,0)</f>
        <v>#N/A</v>
      </c>
      <c r="J104" s="283" t="e">
        <f>$G104*VLOOKUP($C104&amp;$F104,'表5.排放係數'!$C$2:$U$420,6,0)*VLOOKUP($C104&amp;$F104,'表5.排放係數'!$C$2:$U$420,13,0)</f>
        <v>#N/A</v>
      </c>
      <c r="K104" s="283" t="e">
        <f>$G104*VLOOKUP($C104&amp;$F104,'表5.排放係數'!$C$2:$U$420,7,0)*VLOOKUP($C104&amp;$F104,'表5.排放係數'!$C$2:$U$420,14,0)</f>
        <v>#N/A</v>
      </c>
      <c r="L104" s="283" t="e">
        <f>$G104*VLOOKUP($C104&amp;$F104,'表5.排放係數'!$C$2:$U$420,8,0)*VLOOKUP($C104&amp;$F104,'表5.排放係數'!$C$2:$U$420,15,0)</f>
        <v>#N/A</v>
      </c>
      <c r="M104" s="283" t="e">
        <f>$G104*VLOOKUP($C104&amp;$F104,'表5.排放係數'!$C$2:$U$420,9,0)*VLOOKUP($C104&amp;$F104,'表5.排放係數'!$C$2:$U$420,16,0)</f>
        <v>#N/A</v>
      </c>
      <c r="N104" s="283" t="e">
        <f>$G104*VLOOKUP($C104&amp;$F104,'表5.排放係數'!$C$2:$U$420,10,0)*VLOOKUP($C104&amp;$F104,'表5.排放係數'!$C$2:$U$420,17,0)</f>
        <v>#N/A</v>
      </c>
      <c r="O104" s="283" t="e">
        <f>$G104*VLOOKUP($C104&amp;$F104,'表5.排放係數'!$C$2:$U$420,11,0)*VLOOKUP($C104&amp;$F104,'表5.排放係數'!$C$2:$U$420,18,0)</f>
        <v>#N/A</v>
      </c>
      <c r="P104" s="263" t="e">
        <f>$G104*VLOOKUP($C104&amp;$F104,'表5.排放係數'!$C$2:$U$420,19,0)</f>
        <v>#N/A</v>
      </c>
      <c r="Q104" s="284"/>
      <c r="R104" s="265" t="e">
        <f>P104/'表6.2溫室氣體排放量 (範疇1&amp;2, 類別1-15)'!$D$33</f>
        <v>#N/A</v>
      </c>
      <c r="S104" s="268"/>
    </row>
    <row r="105" spans="1:19" ht="44.5" customHeight="1">
      <c r="A105" s="257" t="str">
        <f>IF('表2.排放源鑑別'!A105&lt;&gt;"",'表2.排放源鑑別'!A105,"")</f>
        <v/>
      </c>
      <c r="B105" s="257" t="str">
        <f>IF('表2.排放源鑑別'!B105&lt;&gt;"",'表2.排放源鑑別'!B105,"")</f>
        <v/>
      </c>
      <c r="C105" s="258" t="str">
        <f>IF('表2.排放源鑑別'!C105&lt;&gt;"",'表2.排放源鑑別'!C105,"")</f>
        <v/>
      </c>
      <c r="D105" s="259" t="str">
        <f>IF('表2.排放源鑑別'!D105&lt;&gt;"",'表2.排放源鑑別'!D105,"")</f>
        <v/>
      </c>
      <c r="E105" s="259" t="str">
        <f>IF('表2.排放源鑑別'!E105&lt;&gt;"",'表2.排放源鑑別'!E105,"")</f>
        <v/>
      </c>
      <c r="F105" s="259" t="str">
        <f>IF('表2.排放源鑑別'!K105&lt;&gt;"",'表2.排放源鑑別'!K105,"")</f>
        <v/>
      </c>
      <c r="G105" s="260">
        <f>IF('表3.活動數據'!N105&lt;&gt;"",ROUND('表3.活動數據'!N105,10),"")</f>
        <v>0</v>
      </c>
      <c r="H105" s="261" t="str">
        <f>IF('表3.活動數據'!O105&lt;&gt;"",'表3.活動數據'!O105,"")</f>
        <v/>
      </c>
      <c r="I105" s="262" t="e">
        <f>$G105*VLOOKUP($C105&amp;$F105,'表5.排放係數'!$C$2:$U$420,5,0)*VLOOKUP($C105&amp;$F105,'表5.排放係數'!$C$2:$U$420,12,0)</f>
        <v>#N/A</v>
      </c>
      <c r="J105" s="262" t="e">
        <f>$G105*VLOOKUP($C105&amp;$F105,'表5.排放係數'!$C$2:$U$420,6,0)*VLOOKUP($C105&amp;$F105,'表5.排放係數'!$C$2:$U$420,13,0)</f>
        <v>#N/A</v>
      </c>
      <c r="K105" s="262" t="e">
        <f>$G105*VLOOKUP($C105&amp;$F105,'表5.排放係數'!$C$2:$U$420,7,0)*VLOOKUP($C105&amp;$F105,'表5.排放係數'!$C$2:$U$420,14,0)</f>
        <v>#N/A</v>
      </c>
      <c r="L105" s="262" t="e">
        <f>$G105*VLOOKUP($C105&amp;$F105,'表5.排放係數'!$C$2:$U$420,8,0)*VLOOKUP($C105&amp;$F105,'表5.排放係數'!$C$2:$U$420,15,0)</f>
        <v>#N/A</v>
      </c>
      <c r="M105" s="262" t="e">
        <f>$G105*VLOOKUP($C105&amp;$F105,'表5.排放係數'!$C$2:$U$420,9,0)*VLOOKUP($C105&amp;$F105,'表5.排放係數'!$C$2:$U$420,16,0)</f>
        <v>#N/A</v>
      </c>
      <c r="N105" s="262" t="e">
        <f>$G105*VLOOKUP($C105&amp;$F105,'表5.排放係數'!$C$2:$U$420,10,0)*VLOOKUP($C105&amp;$F105,'表5.排放係數'!$C$2:$U$420,17,0)</f>
        <v>#N/A</v>
      </c>
      <c r="O105" s="262" t="e">
        <f>$G105*VLOOKUP($C105&amp;$F105,'表5.排放係數'!$C$2:$U$420,11,0)*VLOOKUP($C105&amp;$F105,'表5.排放係數'!$C$2:$U$420,18,0)</f>
        <v>#N/A</v>
      </c>
      <c r="P105" s="263" t="e">
        <f>$G105*VLOOKUP($C105&amp;$F105,'表5.排放係數'!$C$2:$U$420,19,0)</f>
        <v>#N/A</v>
      </c>
      <c r="Q105" s="264"/>
      <c r="R105" s="265" t="e">
        <f>P105/'表6.2溫室氣體排放量 (範疇1&amp;2, 類別1-15)'!$D$33</f>
        <v>#N/A</v>
      </c>
      <c r="S105" s="267"/>
    </row>
    <row r="106" spans="1:19" ht="44.5" customHeight="1">
      <c r="A106" s="257" t="str">
        <f>IF('表2.排放源鑑別'!A106&lt;&gt;"",'表2.排放源鑑別'!A106,"")</f>
        <v/>
      </c>
      <c r="B106" s="257" t="str">
        <f>IF('表2.排放源鑑別'!B106&lt;&gt;"",'表2.排放源鑑別'!B106,"")</f>
        <v/>
      </c>
      <c r="C106" s="258" t="str">
        <f>IF('表2.排放源鑑別'!C106&lt;&gt;"",'表2.排放源鑑別'!C106,"")</f>
        <v/>
      </c>
      <c r="D106" s="259" t="str">
        <f>IF('表2.排放源鑑別'!D106&lt;&gt;"",'表2.排放源鑑別'!D106,"")</f>
        <v/>
      </c>
      <c r="E106" s="259" t="str">
        <f>IF('表2.排放源鑑別'!E106&lt;&gt;"",'表2.排放源鑑別'!E106,"")</f>
        <v/>
      </c>
      <c r="F106" s="259" t="str">
        <f>IF('表2.排放源鑑別'!K106&lt;&gt;"",'表2.排放源鑑別'!K106,"")</f>
        <v/>
      </c>
      <c r="G106" s="260">
        <f>IF('表3.活動數據'!N106&lt;&gt;"",ROUND('表3.活動數據'!N106,10),"")</f>
        <v>0</v>
      </c>
      <c r="H106" s="282" t="str">
        <f>IF('表3.活動數據'!O106&lt;&gt;"",'表3.活動數據'!O106,"")</f>
        <v/>
      </c>
      <c r="I106" s="283" t="e">
        <f>$G106*VLOOKUP($C106&amp;$F106,'表5.排放係數'!$C$2:$U$420,5,0)*VLOOKUP($C106&amp;$F106,'表5.排放係數'!$C$2:$U$420,12,0)</f>
        <v>#N/A</v>
      </c>
      <c r="J106" s="283" t="e">
        <f>$G106*VLOOKUP($C106&amp;$F106,'表5.排放係數'!$C$2:$U$420,6,0)*VLOOKUP($C106&amp;$F106,'表5.排放係數'!$C$2:$U$420,13,0)</f>
        <v>#N/A</v>
      </c>
      <c r="K106" s="283" t="e">
        <f>$G106*VLOOKUP($C106&amp;$F106,'表5.排放係數'!$C$2:$U$420,7,0)*VLOOKUP($C106&amp;$F106,'表5.排放係數'!$C$2:$U$420,14,0)</f>
        <v>#N/A</v>
      </c>
      <c r="L106" s="283" t="e">
        <f>$G106*VLOOKUP($C106&amp;$F106,'表5.排放係數'!$C$2:$U$420,8,0)*VLOOKUP($C106&amp;$F106,'表5.排放係數'!$C$2:$U$420,15,0)</f>
        <v>#N/A</v>
      </c>
      <c r="M106" s="283" t="e">
        <f>$G106*VLOOKUP($C106&amp;$F106,'表5.排放係數'!$C$2:$U$420,9,0)*VLOOKUP($C106&amp;$F106,'表5.排放係數'!$C$2:$U$420,16,0)</f>
        <v>#N/A</v>
      </c>
      <c r="N106" s="283" t="e">
        <f>$G106*VLOOKUP($C106&amp;$F106,'表5.排放係數'!$C$2:$U$420,10,0)*VLOOKUP($C106&amp;$F106,'表5.排放係數'!$C$2:$U$420,17,0)</f>
        <v>#N/A</v>
      </c>
      <c r="O106" s="283" t="e">
        <f>$G106*VLOOKUP($C106&amp;$F106,'表5.排放係數'!$C$2:$U$420,11,0)*VLOOKUP($C106&amp;$F106,'表5.排放係數'!$C$2:$U$420,18,0)</f>
        <v>#N/A</v>
      </c>
      <c r="P106" s="263" t="e">
        <f>$G106*VLOOKUP($C106&amp;$F106,'表5.排放係數'!$C$2:$U$420,19,0)</f>
        <v>#N/A</v>
      </c>
      <c r="Q106" s="284"/>
      <c r="R106" s="265" t="e">
        <f>P106/'表6.2溫室氣體排放量 (範疇1&amp;2, 類別1-15)'!$D$33</f>
        <v>#N/A</v>
      </c>
      <c r="S106" s="268"/>
    </row>
    <row r="107" spans="1:19" ht="44.5" customHeight="1">
      <c r="A107" s="257" t="str">
        <f>IF('表2.排放源鑑別'!A107&lt;&gt;"",'表2.排放源鑑別'!A107,"")</f>
        <v/>
      </c>
      <c r="B107" s="257" t="str">
        <f>IF('表2.排放源鑑別'!B107&lt;&gt;"",'表2.排放源鑑別'!B107,"")</f>
        <v/>
      </c>
      <c r="C107" s="258" t="str">
        <f>IF('表2.排放源鑑別'!C107&lt;&gt;"",'表2.排放源鑑別'!C107,"")</f>
        <v/>
      </c>
      <c r="D107" s="259" t="str">
        <f>IF('表2.排放源鑑別'!D107&lt;&gt;"",'表2.排放源鑑別'!D107,"")</f>
        <v/>
      </c>
      <c r="E107" s="259" t="str">
        <f>IF('表2.排放源鑑別'!E107&lt;&gt;"",'表2.排放源鑑別'!E107,"")</f>
        <v/>
      </c>
      <c r="F107" s="259" t="str">
        <f>IF('表2.排放源鑑別'!K107&lt;&gt;"",'表2.排放源鑑別'!K107,"")</f>
        <v/>
      </c>
      <c r="G107" s="260">
        <f>IF('表3.活動數據'!N107&lt;&gt;"",ROUND('表3.活動數據'!N107,10),"")</f>
        <v>0</v>
      </c>
      <c r="H107" s="261" t="str">
        <f>IF('表3.活動數據'!O107&lt;&gt;"",'表3.活動數據'!O107,"")</f>
        <v/>
      </c>
      <c r="I107" s="262" t="e">
        <f>$G107*VLOOKUP($C107&amp;$F107,'表5.排放係數'!$C$2:$U$420,5,0)*VLOOKUP($C107&amp;$F107,'表5.排放係數'!$C$2:$U$420,12,0)</f>
        <v>#N/A</v>
      </c>
      <c r="J107" s="262" t="e">
        <f>$G107*VLOOKUP($C107&amp;$F107,'表5.排放係數'!$C$2:$U$420,6,0)*VLOOKUP($C107&amp;$F107,'表5.排放係數'!$C$2:$U$420,13,0)</f>
        <v>#N/A</v>
      </c>
      <c r="K107" s="262" t="e">
        <f>$G107*VLOOKUP($C107&amp;$F107,'表5.排放係數'!$C$2:$U$420,7,0)*VLOOKUP($C107&amp;$F107,'表5.排放係數'!$C$2:$U$420,14,0)</f>
        <v>#N/A</v>
      </c>
      <c r="L107" s="262" t="e">
        <f>$G107*VLOOKUP($C107&amp;$F107,'表5.排放係數'!$C$2:$U$420,8,0)*VLOOKUP($C107&amp;$F107,'表5.排放係數'!$C$2:$U$420,15,0)</f>
        <v>#N/A</v>
      </c>
      <c r="M107" s="262" t="e">
        <f>$G107*VLOOKUP($C107&amp;$F107,'表5.排放係數'!$C$2:$U$420,9,0)*VLOOKUP($C107&amp;$F107,'表5.排放係數'!$C$2:$U$420,16,0)</f>
        <v>#N/A</v>
      </c>
      <c r="N107" s="262" t="e">
        <f>$G107*VLOOKUP($C107&amp;$F107,'表5.排放係數'!$C$2:$U$420,10,0)*VLOOKUP($C107&amp;$F107,'表5.排放係數'!$C$2:$U$420,17,0)</f>
        <v>#N/A</v>
      </c>
      <c r="O107" s="262" t="e">
        <f>$G107*VLOOKUP($C107&amp;$F107,'表5.排放係數'!$C$2:$U$420,11,0)*VLOOKUP($C107&amp;$F107,'表5.排放係數'!$C$2:$U$420,18,0)</f>
        <v>#N/A</v>
      </c>
      <c r="P107" s="263" t="e">
        <f>$G107*VLOOKUP($C107&amp;$F107,'表5.排放係數'!$C$2:$U$420,19,0)</f>
        <v>#N/A</v>
      </c>
      <c r="Q107" s="264"/>
      <c r="R107" s="265" t="e">
        <f>P107/'表6.2溫室氣體排放量 (範疇1&amp;2, 類別1-15)'!$D$33</f>
        <v>#N/A</v>
      </c>
      <c r="S107" s="267"/>
    </row>
    <row r="108" spans="1:19" ht="44.5" customHeight="1">
      <c r="A108" s="257" t="str">
        <f>IF('表2.排放源鑑別'!A108&lt;&gt;"",'表2.排放源鑑別'!A108,"")</f>
        <v/>
      </c>
      <c r="B108" s="257" t="str">
        <f>IF('表2.排放源鑑別'!B108&lt;&gt;"",'表2.排放源鑑別'!B108,"")</f>
        <v/>
      </c>
      <c r="C108" s="258" t="str">
        <f>IF('表2.排放源鑑別'!C108&lt;&gt;"",'表2.排放源鑑別'!C108,"")</f>
        <v/>
      </c>
      <c r="D108" s="259" t="str">
        <f>IF('表2.排放源鑑別'!D108&lt;&gt;"",'表2.排放源鑑別'!D108,"")</f>
        <v/>
      </c>
      <c r="E108" s="259" t="str">
        <f>IF('表2.排放源鑑別'!E108&lt;&gt;"",'表2.排放源鑑別'!E108,"")</f>
        <v/>
      </c>
      <c r="F108" s="259" t="str">
        <f>IF('表2.排放源鑑別'!K108&lt;&gt;"",'表2.排放源鑑別'!K108,"")</f>
        <v/>
      </c>
      <c r="G108" s="260">
        <f>IF('表3.活動數據'!N108&lt;&gt;"",ROUND('表3.活動數據'!N108,10),"")</f>
        <v>0</v>
      </c>
      <c r="H108" s="282" t="str">
        <f>IF('表3.活動數據'!O108&lt;&gt;"",'表3.活動數據'!O108,"")</f>
        <v/>
      </c>
      <c r="I108" s="283" t="e">
        <f>$G108*VLOOKUP($C108&amp;$F108,'表5.排放係數'!$C$2:$U$420,5,0)*VLOOKUP($C108&amp;$F108,'表5.排放係數'!$C$2:$U$420,12,0)</f>
        <v>#N/A</v>
      </c>
      <c r="J108" s="283" t="e">
        <f>$G108*VLOOKUP($C108&amp;$F108,'表5.排放係數'!$C$2:$U$420,6,0)*VLOOKUP($C108&amp;$F108,'表5.排放係數'!$C$2:$U$420,13,0)</f>
        <v>#N/A</v>
      </c>
      <c r="K108" s="283" t="e">
        <f>$G108*VLOOKUP($C108&amp;$F108,'表5.排放係數'!$C$2:$U$420,7,0)*VLOOKUP($C108&amp;$F108,'表5.排放係數'!$C$2:$U$420,14,0)</f>
        <v>#N/A</v>
      </c>
      <c r="L108" s="283" t="e">
        <f>$G108*VLOOKUP($C108&amp;$F108,'表5.排放係數'!$C$2:$U$420,8,0)*VLOOKUP($C108&amp;$F108,'表5.排放係數'!$C$2:$U$420,15,0)</f>
        <v>#N/A</v>
      </c>
      <c r="M108" s="283" t="e">
        <f>$G108*VLOOKUP($C108&amp;$F108,'表5.排放係數'!$C$2:$U$420,9,0)*VLOOKUP($C108&amp;$F108,'表5.排放係數'!$C$2:$U$420,16,0)</f>
        <v>#N/A</v>
      </c>
      <c r="N108" s="283" t="e">
        <f>$G108*VLOOKUP($C108&amp;$F108,'表5.排放係數'!$C$2:$U$420,10,0)*VLOOKUP($C108&amp;$F108,'表5.排放係數'!$C$2:$U$420,17,0)</f>
        <v>#N/A</v>
      </c>
      <c r="O108" s="283" t="e">
        <f>$G108*VLOOKUP($C108&amp;$F108,'表5.排放係數'!$C$2:$U$420,11,0)*VLOOKUP($C108&amp;$F108,'表5.排放係數'!$C$2:$U$420,18,0)</f>
        <v>#N/A</v>
      </c>
      <c r="P108" s="263" t="e">
        <f>$G108*VLOOKUP($C108&amp;$F108,'表5.排放係數'!$C$2:$U$420,19,0)</f>
        <v>#N/A</v>
      </c>
      <c r="Q108" s="284"/>
      <c r="R108" s="265" t="e">
        <f>P108/'表6.2溫室氣體排放量 (範疇1&amp;2, 類別1-15)'!$D$33</f>
        <v>#N/A</v>
      </c>
      <c r="S108" s="268"/>
    </row>
    <row r="109" spans="1:19" ht="44.5" customHeight="1">
      <c r="A109" s="257" t="str">
        <f>IF('表2.排放源鑑別'!A109&lt;&gt;"",'表2.排放源鑑別'!A109,"")</f>
        <v/>
      </c>
      <c r="B109" s="257" t="str">
        <f>IF('表2.排放源鑑別'!B109&lt;&gt;"",'表2.排放源鑑別'!B109,"")</f>
        <v/>
      </c>
      <c r="C109" s="258" t="str">
        <f>IF('表2.排放源鑑別'!C109&lt;&gt;"",'表2.排放源鑑別'!C109,"")</f>
        <v/>
      </c>
      <c r="D109" s="259" t="str">
        <f>IF('表2.排放源鑑別'!D109&lt;&gt;"",'表2.排放源鑑別'!D109,"")</f>
        <v/>
      </c>
      <c r="E109" s="259" t="str">
        <f>IF('表2.排放源鑑別'!E109&lt;&gt;"",'表2.排放源鑑別'!E109,"")</f>
        <v/>
      </c>
      <c r="F109" s="259" t="str">
        <f>IF('表2.排放源鑑別'!K109&lt;&gt;"",'表2.排放源鑑別'!K109,"")</f>
        <v/>
      </c>
      <c r="G109" s="260">
        <f>IF('表3.活動數據'!N109&lt;&gt;"",ROUND('表3.活動數據'!N109,10),"")</f>
        <v>0</v>
      </c>
      <c r="H109" s="261" t="str">
        <f>IF('表3.活動數據'!O109&lt;&gt;"",'表3.活動數據'!O109,"")</f>
        <v/>
      </c>
      <c r="I109" s="262" t="e">
        <f>$G109*VLOOKUP($C109&amp;$F109,'表5.排放係數'!$C$2:$U$420,5,0)*VLOOKUP($C109&amp;$F109,'表5.排放係數'!$C$2:$U$420,12,0)</f>
        <v>#N/A</v>
      </c>
      <c r="J109" s="262" t="e">
        <f>$G109*VLOOKUP($C109&amp;$F109,'表5.排放係數'!$C$2:$U$420,6,0)*VLOOKUP($C109&amp;$F109,'表5.排放係數'!$C$2:$U$420,13,0)</f>
        <v>#N/A</v>
      </c>
      <c r="K109" s="262" t="e">
        <f>$G109*VLOOKUP($C109&amp;$F109,'表5.排放係數'!$C$2:$U$420,7,0)*VLOOKUP($C109&amp;$F109,'表5.排放係數'!$C$2:$U$420,14,0)</f>
        <v>#N/A</v>
      </c>
      <c r="L109" s="262" t="e">
        <f>$G109*VLOOKUP($C109&amp;$F109,'表5.排放係數'!$C$2:$U$420,8,0)*VLOOKUP($C109&amp;$F109,'表5.排放係數'!$C$2:$U$420,15,0)</f>
        <v>#N/A</v>
      </c>
      <c r="M109" s="262" t="e">
        <f>$G109*VLOOKUP($C109&amp;$F109,'表5.排放係數'!$C$2:$U$420,9,0)*VLOOKUP($C109&amp;$F109,'表5.排放係數'!$C$2:$U$420,16,0)</f>
        <v>#N/A</v>
      </c>
      <c r="N109" s="262" t="e">
        <f>$G109*VLOOKUP($C109&amp;$F109,'表5.排放係數'!$C$2:$U$420,10,0)*VLOOKUP($C109&amp;$F109,'表5.排放係數'!$C$2:$U$420,17,0)</f>
        <v>#N/A</v>
      </c>
      <c r="O109" s="262" t="e">
        <f>$G109*VLOOKUP($C109&amp;$F109,'表5.排放係數'!$C$2:$U$420,11,0)*VLOOKUP($C109&amp;$F109,'表5.排放係數'!$C$2:$U$420,18,0)</f>
        <v>#N/A</v>
      </c>
      <c r="P109" s="263" t="e">
        <f>$G109*VLOOKUP($C109&amp;$F109,'表5.排放係數'!$C$2:$U$420,19,0)</f>
        <v>#N/A</v>
      </c>
      <c r="Q109" s="264"/>
      <c r="R109" s="265" t="e">
        <f>P109/'表6.2溫室氣體排放量 (範疇1&amp;2, 類別1-15)'!$D$33</f>
        <v>#N/A</v>
      </c>
      <c r="S109" s="267"/>
    </row>
    <row r="110" spans="1:19" ht="44.5" customHeight="1">
      <c r="A110" s="257" t="str">
        <f>IF('表2.排放源鑑別'!A110&lt;&gt;"",'表2.排放源鑑別'!A110,"")</f>
        <v/>
      </c>
      <c r="B110" s="257" t="str">
        <f>IF('表2.排放源鑑別'!B110&lt;&gt;"",'表2.排放源鑑別'!B110,"")</f>
        <v/>
      </c>
      <c r="C110" s="258" t="str">
        <f>IF('表2.排放源鑑別'!C110&lt;&gt;"",'表2.排放源鑑別'!C110,"")</f>
        <v/>
      </c>
      <c r="D110" s="259" t="str">
        <f>IF('表2.排放源鑑別'!D110&lt;&gt;"",'表2.排放源鑑別'!D110,"")</f>
        <v/>
      </c>
      <c r="E110" s="259" t="str">
        <f>IF('表2.排放源鑑別'!E110&lt;&gt;"",'表2.排放源鑑別'!E110,"")</f>
        <v/>
      </c>
      <c r="F110" s="259" t="str">
        <f>IF('表2.排放源鑑別'!K110&lt;&gt;"",'表2.排放源鑑別'!K110,"")</f>
        <v/>
      </c>
      <c r="G110" s="260">
        <f>IF('表3.活動數據'!N110&lt;&gt;"",ROUND('表3.活動數據'!N110,10),"")</f>
        <v>0</v>
      </c>
      <c r="H110" s="282" t="str">
        <f>IF('表3.活動數據'!O110&lt;&gt;"",'表3.活動數據'!O110,"")</f>
        <v/>
      </c>
      <c r="I110" s="283" t="e">
        <f>$G110*VLOOKUP($C110&amp;$F110,'表5.排放係數'!$C$2:$U$420,5,0)*VLOOKUP($C110&amp;$F110,'表5.排放係數'!$C$2:$U$420,12,0)</f>
        <v>#N/A</v>
      </c>
      <c r="J110" s="283" t="e">
        <f>$G110*VLOOKUP($C110&amp;$F110,'表5.排放係數'!$C$2:$U$420,6,0)*VLOOKUP($C110&amp;$F110,'表5.排放係數'!$C$2:$U$420,13,0)</f>
        <v>#N/A</v>
      </c>
      <c r="K110" s="283" t="e">
        <f>$G110*VLOOKUP($C110&amp;$F110,'表5.排放係數'!$C$2:$U$420,7,0)*VLOOKUP($C110&amp;$F110,'表5.排放係數'!$C$2:$U$420,14,0)</f>
        <v>#N/A</v>
      </c>
      <c r="L110" s="283" t="e">
        <f>$G110*VLOOKUP($C110&amp;$F110,'表5.排放係數'!$C$2:$U$420,8,0)*VLOOKUP($C110&amp;$F110,'表5.排放係數'!$C$2:$U$420,15,0)</f>
        <v>#N/A</v>
      </c>
      <c r="M110" s="283" t="e">
        <f>$G110*VLOOKUP($C110&amp;$F110,'表5.排放係數'!$C$2:$U$420,9,0)*VLOOKUP($C110&amp;$F110,'表5.排放係數'!$C$2:$U$420,16,0)</f>
        <v>#N/A</v>
      </c>
      <c r="N110" s="283" t="e">
        <f>$G110*VLOOKUP($C110&amp;$F110,'表5.排放係數'!$C$2:$U$420,10,0)*VLOOKUP($C110&amp;$F110,'表5.排放係數'!$C$2:$U$420,17,0)</f>
        <v>#N/A</v>
      </c>
      <c r="O110" s="283" t="e">
        <f>$G110*VLOOKUP($C110&amp;$F110,'表5.排放係數'!$C$2:$U$420,11,0)*VLOOKUP($C110&amp;$F110,'表5.排放係數'!$C$2:$U$420,18,0)</f>
        <v>#N/A</v>
      </c>
      <c r="P110" s="263" t="e">
        <f>$G110*VLOOKUP($C110&amp;$F110,'表5.排放係數'!$C$2:$U$420,19,0)</f>
        <v>#N/A</v>
      </c>
      <c r="Q110" s="284"/>
      <c r="R110" s="265" t="e">
        <f>P110/'表6.2溫室氣體排放量 (範疇1&amp;2, 類別1-15)'!$D$33</f>
        <v>#N/A</v>
      </c>
      <c r="S110" s="268"/>
    </row>
    <row r="111" spans="1:19" s="231" customFormat="1" ht="44.5" customHeight="1">
      <c r="A111" s="232" t="str">
        <f>IF('表2.排放源鑑別'!A111&lt;&gt;"",'表2.排放源鑑別'!A111,"")</f>
        <v/>
      </c>
      <c r="B111" s="232" t="str">
        <f>IF('表2.排放源鑑別'!B111&lt;&gt;"",'表2.排放源鑑別'!B111,"")</f>
        <v/>
      </c>
      <c r="C111" s="322" t="str">
        <f>IF('表2.排放源鑑別'!C111&lt;&gt;"",'表2.排放源鑑別'!C111,"")</f>
        <v/>
      </c>
      <c r="D111" s="323" t="str">
        <f>IF('表2.排放源鑑別'!D111&lt;&gt;"",'表2.排放源鑑別'!D111,"")</f>
        <v/>
      </c>
      <c r="E111" s="323" t="str">
        <f>IF('表2.排放源鑑別'!E111&lt;&gt;"",'表2.排放源鑑別'!E111,"")</f>
        <v/>
      </c>
      <c r="F111" s="323" t="str">
        <f>IF('表2.排放源鑑別'!K111&lt;&gt;"",'表2.排放源鑑別'!K111,"")</f>
        <v/>
      </c>
      <c r="G111" s="292">
        <f>IF('表3.活動數據'!N111&lt;&gt;"",ROUND('表3.活動數據'!N111,10),"")</f>
        <v>0</v>
      </c>
      <c r="H111" s="233" t="str">
        <f>IF('表3.活動數據'!O111&lt;&gt;"",'表3.活動數據'!O111,"")</f>
        <v/>
      </c>
      <c r="I111" s="324" t="e">
        <f>$G111*VLOOKUP($C111&amp;$F111,'表5.排放係數'!$C$2:$U$420,5,0)*VLOOKUP($C111&amp;$F111,'表5.排放係數'!$C$2:$U$420,12,0)</f>
        <v>#N/A</v>
      </c>
      <c r="J111" s="324" t="e">
        <f>$G111*VLOOKUP($C111&amp;$F111,'表5.排放係數'!$C$2:$U$420,6,0)*VLOOKUP($C111&amp;$F111,'表5.排放係數'!$C$2:$U$420,13,0)</f>
        <v>#N/A</v>
      </c>
      <c r="K111" s="324" t="e">
        <f>$G111*VLOOKUP($C111&amp;$F111,'表5.排放係數'!$C$2:$U$420,7,0)*VLOOKUP($C111&amp;$F111,'表5.排放係數'!$C$2:$U$420,14,0)</f>
        <v>#N/A</v>
      </c>
      <c r="L111" s="324" t="e">
        <f>$G111*VLOOKUP($C111&amp;$F111,'表5.排放係數'!$C$2:$U$420,8,0)*VLOOKUP($C111&amp;$F111,'表5.排放係數'!$C$2:$U$420,15,0)</f>
        <v>#N/A</v>
      </c>
      <c r="M111" s="324" t="e">
        <f>$G111*VLOOKUP($C111&amp;$F111,'表5.排放係數'!$C$2:$U$420,9,0)*VLOOKUP($C111&amp;$F111,'表5.排放係數'!$C$2:$U$420,16,0)</f>
        <v>#N/A</v>
      </c>
      <c r="N111" s="324" t="e">
        <f>$G111*VLOOKUP($C111&amp;$F111,'表5.排放係數'!$C$2:$U$420,10,0)*VLOOKUP($C111&amp;$F111,'表5.排放係數'!$C$2:$U$420,17,0)</f>
        <v>#N/A</v>
      </c>
      <c r="O111" s="324" t="e">
        <f>$G111*VLOOKUP($C111&amp;$F111,'表5.排放係數'!$C$2:$U$420,11,0)*VLOOKUP($C111&amp;$F111,'表5.排放係數'!$C$2:$U$420,18,0)</f>
        <v>#N/A</v>
      </c>
      <c r="P111" s="318" t="e">
        <f>$G111*VLOOKUP($C111&amp;$F111,'表5.排放係數'!$C$2:$U$420,19,0)</f>
        <v>#N/A</v>
      </c>
      <c r="Q111" s="325"/>
      <c r="R111" s="265" t="e">
        <f>P111/'表6.2溫室氣體排放量 (範疇1&amp;2, 類別1-15)'!$D$33</f>
        <v>#N/A</v>
      </c>
      <c r="S111" s="321"/>
    </row>
    <row r="112" spans="1:19" s="303" customFormat="1" ht="44.5" customHeight="1">
      <c r="A112" s="307" t="str">
        <f>IF('表2.排放源鑑別'!A112&lt;&gt;"",'表2.排放源鑑別'!A112,"")</f>
        <v/>
      </c>
      <c r="B112" s="307" t="str">
        <f>IF('表2.排放源鑑別'!B112&lt;&gt;"",'表2.排放源鑑別'!B112,"")</f>
        <v/>
      </c>
      <c r="C112" s="308" t="str">
        <f>IF('表2.排放源鑑別'!C112&lt;&gt;"",'表2.排放源鑑別'!C112,"")</f>
        <v/>
      </c>
      <c r="D112" s="309" t="str">
        <f>IF('表2.排放源鑑別'!D112&lt;&gt;"",'表2.排放源鑑別'!D112,"")</f>
        <v/>
      </c>
      <c r="E112" s="309" t="str">
        <f>IF('表2.排放源鑑別'!E112&lt;&gt;"",'表2.排放源鑑別'!E112,"")</f>
        <v/>
      </c>
      <c r="F112" s="309" t="str">
        <f>IF('表2.排放源鑑別'!K112&lt;&gt;"",'表2.排放源鑑別'!K112,"")</f>
        <v/>
      </c>
      <c r="G112" s="304">
        <f>IF('表3.活動數據'!N112&lt;&gt;"",ROUND('表3.活動數據'!N112,10),"")</f>
        <v>0</v>
      </c>
      <c r="H112" s="305" t="str">
        <f>IF('表3.活動數據'!O112&lt;&gt;"",'表3.活動數據'!O112,"")</f>
        <v/>
      </c>
      <c r="I112" s="310" t="e">
        <f>$G112*VLOOKUP($C112&amp;$F112,'表5.排放係數'!$C$2:$U$420,5,0)*VLOOKUP($C112&amp;$F112,'表5.排放係數'!$C$2:$U$420,12,0)</f>
        <v>#N/A</v>
      </c>
      <c r="J112" s="310" t="e">
        <f>$G112*VLOOKUP($C112&amp;$F112,'表5.排放係數'!$C$2:$U$420,6,0)*VLOOKUP($C112&amp;$F112,'表5.排放係數'!$C$2:$U$420,13,0)</f>
        <v>#N/A</v>
      </c>
      <c r="K112" s="310" t="e">
        <f>$G112*VLOOKUP($C112&amp;$F112,'表5.排放係數'!$C$2:$U$420,7,0)*VLOOKUP($C112&amp;$F112,'表5.排放係數'!$C$2:$U$420,14,0)</f>
        <v>#N/A</v>
      </c>
      <c r="L112" s="310" t="e">
        <f>$G112*VLOOKUP($C112&amp;$F112,'表5.排放係數'!$C$2:$U$420,8,0)*VLOOKUP($C112&amp;$F112,'表5.排放係數'!$C$2:$U$420,15,0)</f>
        <v>#N/A</v>
      </c>
      <c r="M112" s="310" t="e">
        <f>$G112*VLOOKUP($C112&amp;$F112,'表5.排放係數'!$C$2:$U$420,9,0)*VLOOKUP($C112&amp;$F112,'表5.排放係數'!$C$2:$U$420,16,0)</f>
        <v>#N/A</v>
      </c>
      <c r="N112" s="310" t="e">
        <f>$G112*VLOOKUP($C112&amp;$F112,'表5.排放係數'!$C$2:$U$420,10,0)*VLOOKUP($C112&amp;$F112,'表5.排放係數'!$C$2:$U$420,17,0)</f>
        <v>#N/A</v>
      </c>
      <c r="O112" s="310" t="e">
        <f>$G112*VLOOKUP($C112&amp;$F112,'表5.排放係數'!$C$2:$U$420,11,0)*VLOOKUP($C112&amp;$F112,'表5.排放係數'!$C$2:$U$420,18,0)</f>
        <v>#N/A</v>
      </c>
      <c r="P112" s="311" t="e">
        <f>$G112*VLOOKUP($C112&amp;$F112,'表5.排放係數'!$C$2:$U$420,19,0)</f>
        <v>#N/A</v>
      </c>
      <c r="Q112" s="312"/>
      <c r="R112" s="265" t="e">
        <f>P112/'表6.2溫室氣體排放量 (範疇1&amp;2, 類別1-15)'!$D$33</f>
        <v>#N/A</v>
      </c>
      <c r="S112" s="306"/>
    </row>
    <row r="113" spans="1:19" s="303" customFormat="1" ht="44.5" customHeight="1">
      <c r="A113" s="307" t="str">
        <f>IF('表2.排放源鑑別'!A113&lt;&gt;"",'表2.排放源鑑別'!A113,"")</f>
        <v/>
      </c>
      <c r="B113" s="307" t="str">
        <f>IF('表2.排放源鑑別'!B113&lt;&gt;"",'表2.排放源鑑別'!B113,"")</f>
        <v/>
      </c>
      <c r="C113" s="308" t="str">
        <f>IF('表2.排放源鑑別'!C113&lt;&gt;"",'表2.排放源鑑別'!C113,"")</f>
        <v/>
      </c>
      <c r="D113" s="309" t="str">
        <f>IF('表2.排放源鑑別'!D113&lt;&gt;"",'表2.排放源鑑別'!D113,"")</f>
        <v/>
      </c>
      <c r="E113" s="309" t="str">
        <f>IF('表2.排放源鑑別'!E113&lt;&gt;"",'表2.排放源鑑別'!E113,"")</f>
        <v/>
      </c>
      <c r="F113" s="309" t="str">
        <f>IF('表2.排放源鑑別'!K113&lt;&gt;"",'表2.排放源鑑別'!K113,"")</f>
        <v/>
      </c>
      <c r="G113" s="304">
        <f>IF('表3.活動數據'!N113&lt;&gt;"",ROUND('表3.活動數據'!N113,10),"")</f>
        <v>0</v>
      </c>
      <c r="H113" s="305" t="str">
        <f>IF('表3.活動數據'!O113&lt;&gt;"",'表3.活動數據'!O113,"")</f>
        <v/>
      </c>
      <c r="I113" s="310" t="e">
        <f>$G113*VLOOKUP($C113&amp;$F113,'表5.排放係數'!$C$2:$U$420,5,0)*VLOOKUP($C113&amp;$F113,'表5.排放係數'!$C$2:$U$420,12,0)</f>
        <v>#N/A</v>
      </c>
      <c r="J113" s="310" t="e">
        <f>$G113*VLOOKUP($C113&amp;$F113,'表5.排放係數'!$C$2:$U$420,6,0)*VLOOKUP($C113&amp;$F113,'表5.排放係數'!$C$2:$U$420,13,0)</f>
        <v>#N/A</v>
      </c>
      <c r="K113" s="310" t="e">
        <f>$G113*VLOOKUP($C113&amp;$F113,'表5.排放係數'!$C$2:$U$420,7,0)*VLOOKUP($C113&amp;$F113,'表5.排放係數'!$C$2:$U$420,14,0)</f>
        <v>#N/A</v>
      </c>
      <c r="L113" s="310" t="e">
        <f>$G113*VLOOKUP($C113&amp;$F113,'表5.排放係數'!$C$2:$U$420,8,0)*VLOOKUP($C113&amp;$F113,'表5.排放係數'!$C$2:$U$420,15,0)</f>
        <v>#N/A</v>
      </c>
      <c r="M113" s="310" t="e">
        <f>$G113*VLOOKUP($C113&amp;$F113,'表5.排放係數'!$C$2:$U$420,9,0)*VLOOKUP($C113&amp;$F113,'表5.排放係數'!$C$2:$U$420,16,0)</f>
        <v>#N/A</v>
      </c>
      <c r="N113" s="310" t="e">
        <f>$G113*VLOOKUP($C113&amp;$F113,'表5.排放係數'!$C$2:$U$420,10,0)*VLOOKUP($C113&amp;$F113,'表5.排放係數'!$C$2:$U$420,17,0)</f>
        <v>#N/A</v>
      </c>
      <c r="O113" s="310" t="e">
        <f>$G113*VLOOKUP($C113&amp;$F113,'表5.排放係數'!$C$2:$U$420,11,0)*VLOOKUP($C113&amp;$F113,'表5.排放係數'!$C$2:$U$420,18,0)</f>
        <v>#N/A</v>
      </c>
      <c r="P113" s="311" t="e">
        <f>$G113*VLOOKUP($C113&amp;$F113,'表5.排放係數'!$C$2:$U$420,19,0)</f>
        <v>#N/A</v>
      </c>
      <c r="Q113" s="312"/>
      <c r="R113" s="265" t="e">
        <f>P113/'表6.2溫室氣體排放量 (範疇1&amp;2, 類別1-15)'!$D$33</f>
        <v>#N/A</v>
      </c>
      <c r="S113" s="306"/>
    </row>
    <row r="114" spans="1:19" s="303" customFormat="1" ht="44.5" customHeight="1">
      <c r="A114" s="307" t="str">
        <f>IF('表2.排放源鑑別'!A114&lt;&gt;"",'表2.排放源鑑別'!A114,"")</f>
        <v/>
      </c>
      <c r="B114" s="307" t="str">
        <f>IF('表2.排放源鑑別'!B114&lt;&gt;"",'表2.排放源鑑別'!B114,"")</f>
        <v/>
      </c>
      <c r="C114" s="308" t="str">
        <f>IF('表2.排放源鑑別'!C114&lt;&gt;"",'表2.排放源鑑別'!C114,"")</f>
        <v/>
      </c>
      <c r="D114" s="309" t="str">
        <f>IF('表2.排放源鑑別'!D114&lt;&gt;"",'表2.排放源鑑別'!D114,"")</f>
        <v/>
      </c>
      <c r="E114" s="309" t="str">
        <f>IF('表2.排放源鑑別'!E114&lt;&gt;"",'表2.排放源鑑別'!E114,"")</f>
        <v/>
      </c>
      <c r="F114" s="309" t="str">
        <f>IF('表2.排放源鑑別'!K114&lt;&gt;"",'表2.排放源鑑別'!K114,"")</f>
        <v/>
      </c>
      <c r="G114" s="304">
        <f>IF('表3.活動數據'!N114&lt;&gt;"",ROUND('表3.活動數據'!N114,10),"")</f>
        <v>0</v>
      </c>
      <c r="H114" s="305" t="str">
        <f>IF('表3.活動數據'!O114&lt;&gt;"",'表3.活動數據'!O114,"")</f>
        <v/>
      </c>
      <c r="I114" s="310" t="e">
        <f>$G114*VLOOKUP($C114&amp;$F114,'表5.排放係數'!$C$2:$U$420,5,0)*VLOOKUP($C114&amp;$F114,'表5.排放係數'!$C$2:$U$420,12,0)</f>
        <v>#N/A</v>
      </c>
      <c r="J114" s="310" t="e">
        <f>$G114*VLOOKUP($C114&amp;$F114,'表5.排放係數'!$C$2:$U$420,6,0)*VLOOKUP($C114&amp;$F114,'表5.排放係數'!$C$2:$U$420,13,0)</f>
        <v>#N/A</v>
      </c>
      <c r="K114" s="310" t="e">
        <f>$G114*VLOOKUP($C114&amp;$F114,'表5.排放係數'!$C$2:$U$420,7,0)*VLOOKUP($C114&amp;$F114,'表5.排放係數'!$C$2:$U$420,14,0)</f>
        <v>#N/A</v>
      </c>
      <c r="L114" s="310" t="e">
        <f>$G114*VLOOKUP($C114&amp;$F114,'表5.排放係數'!$C$2:$U$420,8,0)*VLOOKUP($C114&amp;$F114,'表5.排放係數'!$C$2:$U$420,15,0)</f>
        <v>#N/A</v>
      </c>
      <c r="M114" s="310" t="e">
        <f>$G114*VLOOKUP($C114&amp;$F114,'表5.排放係數'!$C$2:$U$420,9,0)*VLOOKUP($C114&amp;$F114,'表5.排放係數'!$C$2:$U$420,16,0)</f>
        <v>#N/A</v>
      </c>
      <c r="N114" s="310" t="e">
        <f>$G114*VLOOKUP($C114&amp;$F114,'表5.排放係數'!$C$2:$U$420,10,0)*VLOOKUP($C114&amp;$F114,'表5.排放係數'!$C$2:$U$420,17,0)</f>
        <v>#N/A</v>
      </c>
      <c r="O114" s="310" t="e">
        <f>$G114*VLOOKUP($C114&amp;$F114,'表5.排放係數'!$C$2:$U$420,11,0)*VLOOKUP($C114&amp;$F114,'表5.排放係數'!$C$2:$U$420,18,0)</f>
        <v>#N/A</v>
      </c>
      <c r="P114" s="311" t="e">
        <f>$G114*VLOOKUP($C114&amp;$F114,'表5.排放係數'!$C$2:$U$420,19,0)</f>
        <v>#N/A</v>
      </c>
      <c r="Q114" s="312"/>
      <c r="R114" s="265" t="e">
        <f>P114/'表6.2溫室氣體排放量 (範疇1&amp;2, 類別1-15)'!$D$33</f>
        <v>#N/A</v>
      </c>
      <c r="S114" s="306"/>
    </row>
    <row r="115" spans="1:19" s="303" customFormat="1" ht="44.5" customHeight="1">
      <c r="A115" s="307" t="str">
        <f>IF('表2.排放源鑑別'!A115&lt;&gt;"",'表2.排放源鑑別'!A115,"")</f>
        <v/>
      </c>
      <c r="B115" s="307" t="str">
        <f>IF('表2.排放源鑑別'!B115&lt;&gt;"",'表2.排放源鑑別'!B115,"")</f>
        <v/>
      </c>
      <c r="C115" s="308" t="str">
        <f>IF('表2.排放源鑑別'!C115&lt;&gt;"",'表2.排放源鑑別'!C115,"")</f>
        <v/>
      </c>
      <c r="D115" s="309" t="str">
        <f>IF('表2.排放源鑑別'!D115&lt;&gt;"",'表2.排放源鑑別'!D115,"")</f>
        <v/>
      </c>
      <c r="E115" s="309" t="str">
        <f>IF('表2.排放源鑑別'!E115&lt;&gt;"",'表2.排放源鑑別'!E115,"")</f>
        <v/>
      </c>
      <c r="F115" s="309" t="str">
        <f>IF('表2.排放源鑑別'!K115&lt;&gt;"",'表2.排放源鑑別'!K115,"")</f>
        <v/>
      </c>
      <c r="G115" s="304">
        <f>IF('表3.活動數據'!N115&lt;&gt;"",ROUND('表3.活動數據'!N115,10),"")</f>
        <v>0</v>
      </c>
      <c r="H115" s="305" t="str">
        <f>IF('表3.活動數據'!O115&lt;&gt;"",'表3.活動數據'!O115,"")</f>
        <v/>
      </c>
      <c r="I115" s="310" t="e">
        <f>$G115*VLOOKUP($C115&amp;$F115,'表5.排放係數'!$C$2:$U$420,5,0)*VLOOKUP($C115&amp;$F115,'表5.排放係數'!$C$2:$U$420,12,0)</f>
        <v>#N/A</v>
      </c>
      <c r="J115" s="310" t="e">
        <f>$G115*VLOOKUP($C115&amp;$F115,'表5.排放係數'!$C$2:$U$420,6,0)*VLOOKUP($C115&amp;$F115,'表5.排放係數'!$C$2:$U$420,13,0)</f>
        <v>#N/A</v>
      </c>
      <c r="K115" s="310" t="e">
        <f>$G115*VLOOKUP($C115&amp;$F115,'表5.排放係數'!$C$2:$U$420,7,0)*VLOOKUP($C115&amp;$F115,'表5.排放係數'!$C$2:$U$420,14,0)</f>
        <v>#N/A</v>
      </c>
      <c r="L115" s="310" t="e">
        <f>$G115*VLOOKUP($C115&amp;$F115,'表5.排放係數'!$C$2:$U$420,8,0)*VLOOKUP($C115&amp;$F115,'表5.排放係數'!$C$2:$U$420,15,0)</f>
        <v>#N/A</v>
      </c>
      <c r="M115" s="310" t="e">
        <f>$G115*VLOOKUP($C115&amp;$F115,'表5.排放係數'!$C$2:$U$420,9,0)*VLOOKUP($C115&amp;$F115,'表5.排放係數'!$C$2:$U$420,16,0)</f>
        <v>#N/A</v>
      </c>
      <c r="N115" s="310" t="e">
        <f>$G115*VLOOKUP($C115&amp;$F115,'表5.排放係數'!$C$2:$U$420,10,0)*VLOOKUP($C115&amp;$F115,'表5.排放係數'!$C$2:$U$420,17,0)</f>
        <v>#N/A</v>
      </c>
      <c r="O115" s="310" t="e">
        <f>$G115*VLOOKUP($C115&amp;$F115,'表5.排放係數'!$C$2:$U$420,11,0)*VLOOKUP($C115&amp;$F115,'表5.排放係數'!$C$2:$U$420,18,0)</f>
        <v>#N/A</v>
      </c>
      <c r="P115" s="311" t="e">
        <f>$G115*VLOOKUP($C115&amp;$F115,'表5.排放係數'!$C$2:$U$420,19,0)</f>
        <v>#N/A</v>
      </c>
      <c r="Q115" s="312"/>
      <c r="R115" s="265" t="e">
        <f>P115/'表6.2溫室氣體排放量 (範疇1&amp;2, 類別1-15)'!$D$33</f>
        <v>#N/A</v>
      </c>
      <c r="S115" s="306"/>
    </row>
    <row r="116" spans="1:19" s="303" customFormat="1" ht="44.5" customHeight="1">
      <c r="A116" s="307" t="str">
        <f>IF('表2.排放源鑑別'!A116&lt;&gt;"",'表2.排放源鑑別'!A116,"")</f>
        <v/>
      </c>
      <c r="B116" s="307" t="str">
        <f>IF('表2.排放源鑑別'!B116&lt;&gt;"",'表2.排放源鑑別'!B116,"")</f>
        <v/>
      </c>
      <c r="C116" s="308" t="str">
        <f>IF('表2.排放源鑑別'!C116&lt;&gt;"",'表2.排放源鑑別'!C116,"")</f>
        <v/>
      </c>
      <c r="D116" s="309" t="str">
        <f>IF('表2.排放源鑑別'!D116&lt;&gt;"",'表2.排放源鑑別'!D116,"")</f>
        <v/>
      </c>
      <c r="E116" s="309" t="str">
        <f>IF('表2.排放源鑑別'!E116&lt;&gt;"",'表2.排放源鑑別'!E116,"")</f>
        <v/>
      </c>
      <c r="F116" s="309" t="str">
        <f>IF('表2.排放源鑑別'!K116&lt;&gt;"",'表2.排放源鑑別'!K116,"")</f>
        <v/>
      </c>
      <c r="G116" s="304">
        <f>IF('表3.活動數據'!N116&lt;&gt;"",ROUND('表3.活動數據'!N116,10),"")</f>
        <v>0</v>
      </c>
      <c r="H116" s="305" t="str">
        <f>IF('表3.活動數據'!O116&lt;&gt;"",'表3.活動數據'!O116,"")</f>
        <v/>
      </c>
      <c r="I116" s="310" t="e">
        <f>$G116*VLOOKUP($C116&amp;$F116,'表5.排放係數'!$C$2:$U$420,5,0)*VLOOKUP($C116&amp;$F116,'表5.排放係數'!$C$2:$U$420,12,0)</f>
        <v>#N/A</v>
      </c>
      <c r="J116" s="310" t="e">
        <f>$G116*VLOOKUP($C116&amp;$F116,'表5.排放係數'!$C$2:$U$420,6,0)*VLOOKUP($C116&amp;$F116,'表5.排放係數'!$C$2:$U$420,13,0)</f>
        <v>#N/A</v>
      </c>
      <c r="K116" s="310" t="e">
        <f>$G116*VLOOKUP($C116&amp;$F116,'表5.排放係數'!$C$2:$U$420,7,0)*VLOOKUP($C116&amp;$F116,'表5.排放係數'!$C$2:$U$420,14,0)</f>
        <v>#N/A</v>
      </c>
      <c r="L116" s="310" t="e">
        <f>$G116*VLOOKUP($C116&amp;$F116,'表5.排放係數'!$C$2:$U$420,8,0)*VLOOKUP($C116&amp;$F116,'表5.排放係數'!$C$2:$U$420,15,0)</f>
        <v>#N/A</v>
      </c>
      <c r="M116" s="310" t="e">
        <f>$G116*VLOOKUP($C116&amp;$F116,'表5.排放係數'!$C$2:$U$420,9,0)*VLOOKUP($C116&amp;$F116,'表5.排放係數'!$C$2:$U$420,16,0)</f>
        <v>#N/A</v>
      </c>
      <c r="N116" s="310" t="e">
        <f>$G116*VLOOKUP($C116&amp;$F116,'表5.排放係數'!$C$2:$U$420,10,0)*VLOOKUP($C116&amp;$F116,'表5.排放係數'!$C$2:$U$420,17,0)</f>
        <v>#N/A</v>
      </c>
      <c r="O116" s="310" t="e">
        <f>$G116*VLOOKUP($C116&amp;$F116,'表5.排放係數'!$C$2:$U$420,11,0)*VLOOKUP($C116&amp;$F116,'表5.排放係數'!$C$2:$U$420,18,0)</f>
        <v>#N/A</v>
      </c>
      <c r="P116" s="311" t="e">
        <f>$G116*VLOOKUP($C116&amp;$F116,'表5.排放係數'!$C$2:$U$420,19,0)</f>
        <v>#N/A</v>
      </c>
      <c r="Q116" s="312"/>
      <c r="R116" s="265" t="e">
        <f>P116/'表6.2溫室氣體排放量 (範疇1&amp;2, 類別1-15)'!$D$33</f>
        <v>#N/A</v>
      </c>
      <c r="S116" s="306"/>
    </row>
    <row r="117" spans="1:19" s="303" customFormat="1" ht="44.5" customHeight="1">
      <c r="A117" s="307" t="str">
        <f>IF('表2.排放源鑑別'!A117&lt;&gt;"",'表2.排放源鑑別'!A117,"")</f>
        <v/>
      </c>
      <c r="B117" s="307" t="str">
        <f>IF('表2.排放源鑑別'!B117&lt;&gt;"",'表2.排放源鑑別'!B117,"")</f>
        <v/>
      </c>
      <c r="C117" s="308" t="str">
        <f>IF('表2.排放源鑑別'!C117&lt;&gt;"",'表2.排放源鑑別'!C117,"")</f>
        <v/>
      </c>
      <c r="D117" s="309" t="str">
        <f>IF('表2.排放源鑑別'!D117&lt;&gt;"",'表2.排放源鑑別'!D117,"")</f>
        <v/>
      </c>
      <c r="E117" s="309" t="str">
        <f>IF('表2.排放源鑑別'!E117&lt;&gt;"",'表2.排放源鑑別'!E117,"")</f>
        <v/>
      </c>
      <c r="F117" s="309" t="str">
        <f>IF('表2.排放源鑑別'!K117&lt;&gt;"",'表2.排放源鑑別'!K117,"")</f>
        <v/>
      </c>
      <c r="G117" s="304">
        <f>IF('表3.活動數據'!N117&lt;&gt;"",ROUND('表3.活動數據'!N117,10),"")</f>
        <v>0</v>
      </c>
      <c r="H117" s="305" t="str">
        <f>IF('表3.活動數據'!O117&lt;&gt;"",'表3.活動數據'!O117,"")</f>
        <v/>
      </c>
      <c r="I117" s="310" t="e">
        <f>$G117*VLOOKUP($C117&amp;$F117,'表5.排放係數'!$C$2:$U$420,5,0)*VLOOKUP($C117&amp;$F117,'表5.排放係數'!$C$2:$U$420,12,0)</f>
        <v>#N/A</v>
      </c>
      <c r="J117" s="310" t="e">
        <f>$G117*VLOOKUP($C117&amp;$F117,'表5.排放係數'!$C$2:$U$420,6,0)*VLOOKUP($C117&amp;$F117,'表5.排放係數'!$C$2:$U$420,13,0)</f>
        <v>#N/A</v>
      </c>
      <c r="K117" s="310" t="e">
        <f>$G117*VLOOKUP($C117&amp;$F117,'表5.排放係數'!$C$2:$U$420,7,0)*VLOOKUP($C117&amp;$F117,'表5.排放係數'!$C$2:$U$420,14,0)</f>
        <v>#N/A</v>
      </c>
      <c r="L117" s="310" t="e">
        <f>$G117*VLOOKUP($C117&amp;$F117,'表5.排放係數'!$C$2:$U$420,8,0)*VLOOKUP($C117&amp;$F117,'表5.排放係數'!$C$2:$U$420,15,0)</f>
        <v>#N/A</v>
      </c>
      <c r="M117" s="310" t="e">
        <f>$G117*VLOOKUP($C117&amp;$F117,'表5.排放係數'!$C$2:$U$420,9,0)*VLOOKUP($C117&amp;$F117,'表5.排放係數'!$C$2:$U$420,16,0)</f>
        <v>#N/A</v>
      </c>
      <c r="N117" s="310" t="e">
        <f>$G117*VLOOKUP($C117&amp;$F117,'表5.排放係數'!$C$2:$U$420,10,0)*VLOOKUP($C117&amp;$F117,'表5.排放係數'!$C$2:$U$420,17,0)</f>
        <v>#N/A</v>
      </c>
      <c r="O117" s="310" t="e">
        <f>$G117*VLOOKUP($C117&amp;$F117,'表5.排放係數'!$C$2:$U$420,11,0)*VLOOKUP($C117&amp;$F117,'表5.排放係數'!$C$2:$U$420,18,0)</f>
        <v>#N/A</v>
      </c>
      <c r="P117" s="311" t="e">
        <f>$G117*VLOOKUP($C117&amp;$F117,'表5.排放係數'!$C$2:$U$420,19,0)</f>
        <v>#N/A</v>
      </c>
      <c r="Q117" s="312"/>
      <c r="R117" s="265" t="e">
        <f>P117/'表6.2溫室氣體排放量 (範疇1&amp;2, 類別1-15)'!$D$33</f>
        <v>#N/A</v>
      </c>
      <c r="S117" s="306"/>
    </row>
    <row r="118" spans="1:19" s="303" customFormat="1" ht="44.5" customHeight="1">
      <c r="A118" s="307" t="str">
        <f>IF('表2.排放源鑑別'!A118&lt;&gt;"",'表2.排放源鑑別'!A118,"")</f>
        <v/>
      </c>
      <c r="B118" s="307" t="str">
        <f>IF('表2.排放源鑑別'!B118&lt;&gt;"",'表2.排放源鑑別'!B118,"")</f>
        <v/>
      </c>
      <c r="C118" s="308" t="str">
        <f>IF('表2.排放源鑑別'!C118&lt;&gt;"",'表2.排放源鑑別'!C118,"")</f>
        <v/>
      </c>
      <c r="D118" s="309" t="str">
        <f>IF('表2.排放源鑑別'!D118&lt;&gt;"",'表2.排放源鑑別'!D118,"")</f>
        <v/>
      </c>
      <c r="E118" s="309" t="str">
        <f>IF('表2.排放源鑑別'!E118&lt;&gt;"",'表2.排放源鑑別'!E118,"")</f>
        <v/>
      </c>
      <c r="F118" s="309" t="str">
        <f>IF('表2.排放源鑑別'!K118&lt;&gt;"",'表2.排放源鑑別'!K118,"")</f>
        <v/>
      </c>
      <c r="G118" s="304">
        <f>IF('表3.活動數據'!N118&lt;&gt;"",ROUND('表3.活動數據'!N118,10),"")</f>
        <v>0</v>
      </c>
      <c r="H118" s="305" t="str">
        <f>IF('表3.活動數據'!O118&lt;&gt;"",'表3.活動數據'!O118,"")</f>
        <v/>
      </c>
      <c r="I118" s="310" t="e">
        <f>$G118*VLOOKUP($C118&amp;$F118,'表5.排放係數'!$C$2:$U$420,5,0)*VLOOKUP($C118&amp;$F118,'表5.排放係數'!$C$2:$U$420,12,0)</f>
        <v>#N/A</v>
      </c>
      <c r="J118" s="310" t="e">
        <f>$G118*VLOOKUP($C118&amp;$F118,'表5.排放係數'!$C$2:$U$420,6,0)*VLOOKUP($C118&amp;$F118,'表5.排放係數'!$C$2:$U$420,13,0)</f>
        <v>#N/A</v>
      </c>
      <c r="K118" s="310" t="e">
        <f>$G118*VLOOKUP($C118&amp;$F118,'表5.排放係數'!$C$2:$U$420,7,0)*VLOOKUP($C118&amp;$F118,'表5.排放係數'!$C$2:$U$420,14,0)</f>
        <v>#N/A</v>
      </c>
      <c r="L118" s="310" t="e">
        <f>$G118*VLOOKUP($C118&amp;$F118,'表5.排放係數'!$C$2:$U$420,8,0)*VLOOKUP($C118&amp;$F118,'表5.排放係數'!$C$2:$U$420,15,0)</f>
        <v>#N/A</v>
      </c>
      <c r="M118" s="310" t="e">
        <f>$G118*VLOOKUP($C118&amp;$F118,'表5.排放係數'!$C$2:$U$420,9,0)*VLOOKUP($C118&amp;$F118,'表5.排放係數'!$C$2:$U$420,16,0)</f>
        <v>#N/A</v>
      </c>
      <c r="N118" s="310" t="e">
        <f>$G118*VLOOKUP($C118&amp;$F118,'表5.排放係數'!$C$2:$U$420,10,0)*VLOOKUP($C118&amp;$F118,'表5.排放係數'!$C$2:$U$420,17,0)</f>
        <v>#N/A</v>
      </c>
      <c r="O118" s="310" t="e">
        <f>$G118*VLOOKUP($C118&amp;$F118,'表5.排放係數'!$C$2:$U$420,11,0)*VLOOKUP($C118&amp;$F118,'表5.排放係數'!$C$2:$U$420,18,0)</f>
        <v>#N/A</v>
      </c>
      <c r="P118" s="311" t="e">
        <f>$G118*VLOOKUP($C118&amp;$F118,'表5.排放係數'!$C$2:$U$420,19,0)</f>
        <v>#N/A</v>
      </c>
      <c r="Q118" s="312"/>
      <c r="R118" s="265" t="e">
        <f>P118/'表6.2溫室氣體排放量 (範疇1&amp;2, 類別1-15)'!$D$33</f>
        <v>#N/A</v>
      </c>
      <c r="S118" s="306"/>
    </row>
    <row r="119" spans="1:19" s="303" customFormat="1" ht="44.5" customHeight="1">
      <c r="A119" s="307" t="str">
        <f>IF('表2.排放源鑑別'!A119&lt;&gt;"",'表2.排放源鑑別'!A119,"")</f>
        <v/>
      </c>
      <c r="B119" s="307" t="str">
        <f>IF('表2.排放源鑑別'!B119&lt;&gt;"",'表2.排放源鑑別'!B119,"")</f>
        <v/>
      </c>
      <c r="C119" s="308" t="str">
        <f>IF('表2.排放源鑑別'!C119&lt;&gt;"",'表2.排放源鑑別'!C119,"")</f>
        <v/>
      </c>
      <c r="D119" s="309" t="str">
        <f>IF('表2.排放源鑑別'!D119&lt;&gt;"",'表2.排放源鑑別'!D119,"")</f>
        <v/>
      </c>
      <c r="E119" s="309" t="str">
        <f>IF('表2.排放源鑑別'!E119&lt;&gt;"",'表2.排放源鑑別'!E119,"")</f>
        <v/>
      </c>
      <c r="F119" s="309" t="str">
        <f>IF('表2.排放源鑑別'!K119&lt;&gt;"",'表2.排放源鑑別'!K119,"")</f>
        <v/>
      </c>
      <c r="G119" s="304">
        <f>IF('表3.活動數據'!N119&lt;&gt;"",ROUND('表3.活動數據'!N119,10),"")</f>
        <v>0</v>
      </c>
      <c r="H119" s="305" t="str">
        <f>IF('表3.活動數據'!O119&lt;&gt;"",'表3.活動數據'!O119,"")</f>
        <v/>
      </c>
      <c r="I119" s="310" t="e">
        <f>$G119*VLOOKUP($C119&amp;$F119,'表5.排放係數'!$C$2:$U$420,5,0)*VLOOKUP($C119&amp;$F119,'表5.排放係數'!$C$2:$U$420,12,0)</f>
        <v>#N/A</v>
      </c>
      <c r="J119" s="310" t="e">
        <f>$G119*VLOOKUP($C119&amp;$F119,'表5.排放係數'!$C$2:$U$420,6,0)*VLOOKUP($C119&amp;$F119,'表5.排放係數'!$C$2:$U$420,13,0)</f>
        <v>#N/A</v>
      </c>
      <c r="K119" s="310" t="e">
        <f>$G119*VLOOKUP($C119&amp;$F119,'表5.排放係數'!$C$2:$U$420,7,0)*VLOOKUP($C119&amp;$F119,'表5.排放係數'!$C$2:$U$420,14,0)</f>
        <v>#N/A</v>
      </c>
      <c r="L119" s="310" t="e">
        <f>$G119*VLOOKUP($C119&amp;$F119,'表5.排放係數'!$C$2:$U$420,8,0)*VLOOKUP($C119&amp;$F119,'表5.排放係數'!$C$2:$U$420,15,0)</f>
        <v>#N/A</v>
      </c>
      <c r="M119" s="310" t="e">
        <f>$G119*VLOOKUP($C119&amp;$F119,'表5.排放係數'!$C$2:$U$420,9,0)*VLOOKUP($C119&amp;$F119,'表5.排放係數'!$C$2:$U$420,16,0)</f>
        <v>#N/A</v>
      </c>
      <c r="N119" s="310" t="e">
        <f>$G119*VLOOKUP($C119&amp;$F119,'表5.排放係數'!$C$2:$U$420,10,0)*VLOOKUP($C119&amp;$F119,'表5.排放係數'!$C$2:$U$420,17,0)</f>
        <v>#N/A</v>
      </c>
      <c r="O119" s="310" t="e">
        <f>$G119*VLOOKUP($C119&amp;$F119,'表5.排放係數'!$C$2:$U$420,11,0)*VLOOKUP($C119&amp;$F119,'表5.排放係數'!$C$2:$U$420,18,0)</f>
        <v>#N/A</v>
      </c>
      <c r="P119" s="311" t="e">
        <f>$G119*VLOOKUP($C119&amp;$F119,'表5.排放係數'!$C$2:$U$420,19,0)</f>
        <v>#N/A</v>
      </c>
      <c r="Q119" s="312"/>
      <c r="R119" s="265" t="e">
        <f>P119/'表6.2溫室氣體排放量 (範疇1&amp;2, 類別1-15)'!$D$33</f>
        <v>#N/A</v>
      </c>
      <c r="S119" s="306"/>
    </row>
    <row r="120" spans="1:19" s="303" customFormat="1" ht="44.5" customHeight="1">
      <c r="A120" s="307" t="str">
        <f>IF('表2.排放源鑑別'!A120&lt;&gt;"",'表2.排放源鑑別'!A120,"")</f>
        <v/>
      </c>
      <c r="B120" s="307" t="str">
        <f>IF('表2.排放源鑑別'!B120&lt;&gt;"",'表2.排放源鑑別'!B120,"")</f>
        <v/>
      </c>
      <c r="C120" s="308" t="str">
        <f>IF('表2.排放源鑑別'!C120&lt;&gt;"",'表2.排放源鑑別'!C120,"")</f>
        <v/>
      </c>
      <c r="D120" s="309" t="str">
        <f>IF('表2.排放源鑑別'!D120&lt;&gt;"",'表2.排放源鑑別'!D120,"")</f>
        <v/>
      </c>
      <c r="E120" s="309" t="str">
        <f>IF('表2.排放源鑑別'!E120&lt;&gt;"",'表2.排放源鑑別'!E120,"")</f>
        <v/>
      </c>
      <c r="F120" s="309" t="str">
        <f>IF('表2.排放源鑑別'!K120&lt;&gt;"",'表2.排放源鑑別'!K120,"")</f>
        <v/>
      </c>
      <c r="G120" s="304">
        <f>IF('表3.活動數據'!N120&lt;&gt;"",ROUND('表3.活動數據'!N120,10),"")</f>
        <v>0</v>
      </c>
      <c r="H120" s="305" t="str">
        <f>IF('表3.活動數據'!O120&lt;&gt;"",'表3.活動數據'!O120,"")</f>
        <v/>
      </c>
      <c r="I120" s="310" t="e">
        <f>$G120*VLOOKUP($C120&amp;$F120,'表5.排放係數'!$C$2:$U$420,5,0)*VLOOKUP($C120&amp;$F120,'表5.排放係數'!$C$2:$U$420,12,0)</f>
        <v>#N/A</v>
      </c>
      <c r="J120" s="310" t="e">
        <f>$G120*VLOOKUP($C120&amp;$F120,'表5.排放係數'!$C$2:$U$420,6,0)*VLOOKUP($C120&amp;$F120,'表5.排放係數'!$C$2:$U$420,13,0)</f>
        <v>#N/A</v>
      </c>
      <c r="K120" s="310" t="e">
        <f>$G120*VLOOKUP($C120&amp;$F120,'表5.排放係數'!$C$2:$U$420,7,0)*VLOOKUP($C120&amp;$F120,'表5.排放係數'!$C$2:$U$420,14,0)</f>
        <v>#N/A</v>
      </c>
      <c r="L120" s="310" t="e">
        <f>$G120*VLOOKUP($C120&amp;$F120,'表5.排放係數'!$C$2:$U$420,8,0)*VLOOKUP($C120&amp;$F120,'表5.排放係數'!$C$2:$U$420,15,0)</f>
        <v>#N/A</v>
      </c>
      <c r="M120" s="310" t="e">
        <f>$G120*VLOOKUP($C120&amp;$F120,'表5.排放係數'!$C$2:$U$420,9,0)*VLOOKUP($C120&amp;$F120,'表5.排放係數'!$C$2:$U$420,16,0)</f>
        <v>#N/A</v>
      </c>
      <c r="N120" s="310" t="e">
        <f>$G120*VLOOKUP($C120&amp;$F120,'表5.排放係數'!$C$2:$U$420,10,0)*VLOOKUP($C120&amp;$F120,'表5.排放係數'!$C$2:$U$420,17,0)</f>
        <v>#N/A</v>
      </c>
      <c r="O120" s="310" t="e">
        <f>$G120*VLOOKUP($C120&amp;$F120,'表5.排放係數'!$C$2:$U$420,11,0)*VLOOKUP($C120&amp;$F120,'表5.排放係數'!$C$2:$U$420,18,0)</f>
        <v>#N/A</v>
      </c>
      <c r="P120" s="311" t="e">
        <f>$G120*VLOOKUP($C120&amp;$F120,'表5.排放係數'!$C$2:$U$420,19,0)</f>
        <v>#N/A</v>
      </c>
      <c r="Q120" s="312"/>
      <c r="R120" s="265" t="e">
        <f>P120/'表6.2溫室氣體排放量 (範疇1&amp;2, 類別1-15)'!$D$33</f>
        <v>#N/A</v>
      </c>
      <c r="S120" s="306"/>
    </row>
    <row r="121" spans="1:19" s="231" customFormat="1" ht="44.5" customHeight="1">
      <c r="A121" s="313" t="str">
        <f>IF('表2.排放源鑑別'!A121&lt;&gt;"",'表2.排放源鑑別'!A121,"")</f>
        <v/>
      </c>
      <c r="B121" s="232" t="str">
        <f>IF('表2.排放源鑑別'!B121&lt;&gt;"",'表2.排放源鑑別'!B121,"")</f>
        <v/>
      </c>
      <c r="C121" s="314" t="str">
        <f>IF('表2.排放源鑑別'!C121&lt;&gt;"",'表2.排放源鑑別'!C121,"")</f>
        <v/>
      </c>
      <c r="D121" s="315" t="str">
        <f>IF('表2.排放源鑑別'!D121&lt;&gt;"",'表2.排放源鑑別'!D121,"")</f>
        <v/>
      </c>
      <c r="E121" s="315" t="str">
        <f>IF('表2.排放源鑑別'!E121&lt;&gt;"",'表2.排放源鑑別'!E121,"")</f>
        <v/>
      </c>
      <c r="F121" s="315" t="str">
        <f>IF('表2.排放源鑑別'!K121&lt;&gt;"",'表2.排放源鑑別'!K121,"")</f>
        <v/>
      </c>
      <c r="G121" s="292">
        <f>IF('表3.活動數據'!N121&lt;&gt;"",ROUND('表3.活動數據'!N121,10),"")</f>
        <v>0</v>
      </c>
      <c r="H121" s="316" t="str">
        <f>IF('表3.活動數據'!O121&lt;&gt;"",'表3.活動數據'!O121,"")</f>
        <v/>
      </c>
      <c r="I121" s="317" t="e">
        <f>$G121*VLOOKUP($C121&amp;$F121,'表5.排放係數'!$C$2:$U$420,5,0)*VLOOKUP($C121&amp;$F121,'表5.排放係數'!$C$2:$U$420,12,0)</f>
        <v>#N/A</v>
      </c>
      <c r="J121" s="317" t="e">
        <f>$G121*VLOOKUP($C121&amp;$F121,'表5.排放係數'!$C$2:$U$420,6,0)*VLOOKUP($C121&amp;$F121,'表5.排放係數'!$C$2:$U$420,13,0)</f>
        <v>#N/A</v>
      </c>
      <c r="K121" s="317" t="e">
        <f>$G121*VLOOKUP($C121&amp;$F121,'表5.排放係數'!$C$2:$U$420,7,0)*VLOOKUP($C121&amp;$F121,'表5.排放係數'!$C$2:$U$420,14,0)</f>
        <v>#N/A</v>
      </c>
      <c r="L121" s="317" t="e">
        <f>$G121*VLOOKUP($C121&amp;$F121,'表5.排放係數'!$C$2:$U$420,8,0)*VLOOKUP($C121&amp;$F121,'表5.排放係數'!$C$2:$U$420,15,0)</f>
        <v>#N/A</v>
      </c>
      <c r="M121" s="317" t="e">
        <f>$G121*VLOOKUP($C121&amp;$F121,'表5.排放係數'!$C$2:$U$420,9,0)*VLOOKUP($C121&amp;$F121,'表5.排放係數'!$C$2:$U$420,16,0)</f>
        <v>#N/A</v>
      </c>
      <c r="N121" s="317" t="e">
        <f>$G121*VLOOKUP($C121&amp;$F121,'表5.排放係數'!$C$2:$U$420,10,0)*VLOOKUP($C121&amp;$F121,'表5.排放係數'!$C$2:$U$420,17,0)</f>
        <v>#N/A</v>
      </c>
      <c r="O121" s="317" t="e">
        <f>$G121*VLOOKUP($C121&amp;$F121,'表5.排放係數'!$C$2:$U$420,11,0)*VLOOKUP($C121&amp;$F121,'表5.排放係數'!$C$2:$U$420,18,0)</f>
        <v>#N/A</v>
      </c>
      <c r="P121" s="318" t="e">
        <f>$G121*VLOOKUP($C121&amp;$F121,'表5.排放係數'!$C$2:$U$420,19,0)</f>
        <v>#N/A</v>
      </c>
      <c r="Q121" s="319"/>
      <c r="R121" s="265" t="e">
        <f>P121/'表6.2溫室氣體排放量 (範疇1&amp;2, 類別1-15)'!$D$33</f>
        <v>#N/A</v>
      </c>
      <c r="S121" s="320"/>
    </row>
    <row r="122" spans="1:19" s="231" customFormat="1" ht="44.5" customHeight="1">
      <c r="A122" s="232" t="str">
        <f>IF('表2.排放源鑑別'!A122&lt;&gt;"",'表2.排放源鑑別'!A122,"")</f>
        <v/>
      </c>
      <c r="B122" s="232" t="str">
        <f>IF('表2.排放源鑑別'!B122&lt;&gt;"",'表2.排放源鑑別'!B122,"")</f>
        <v/>
      </c>
      <c r="C122" s="322" t="str">
        <f>IF('表2.排放源鑑別'!C122&lt;&gt;"",'表2.排放源鑑別'!C122,"")</f>
        <v/>
      </c>
      <c r="D122" s="323" t="str">
        <f>IF('表2.排放源鑑別'!D122&lt;&gt;"",'表2.排放源鑑別'!D122,"")</f>
        <v/>
      </c>
      <c r="E122" s="323" t="str">
        <f>IF('表2.排放源鑑別'!E122&lt;&gt;"",'表2.排放源鑑別'!E122,"")</f>
        <v/>
      </c>
      <c r="F122" s="323" t="str">
        <f>IF('表2.排放源鑑別'!K122&lt;&gt;"",'表2.排放源鑑別'!K122,"")</f>
        <v/>
      </c>
      <c r="G122" s="292">
        <f>IF('表3.活動數據'!N122&lt;&gt;"",ROUND('表3.活動數據'!N122,10),"")</f>
        <v>0</v>
      </c>
      <c r="H122" s="233" t="str">
        <f>IF('表3.活動數據'!O122&lt;&gt;"",'表3.活動數據'!O122,"")</f>
        <v/>
      </c>
      <c r="I122" s="324" t="e">
        <f>$G122*VLOOKUP($C122&amp;$F122,'表5.排放係數'!$C$2:$U$420,5,0)*VLOOKUP($C122&amp;$F122,'表5.排放係數'!$C$2:$U$420,12,0)</f>
        <v>#N/A</v>
      </c>
      <c r="J122" s="324" t="e">
        <f>$G122*VLOOKUP($C122&amp;$F122,'表5.排放係數'!$C$2:$U$420,6,0)*VLOOKUP($C122&amp;$F122,'表5.排放係數'!$C$2:$U$420,13,0)</f>
        <v>#N/A</v>
      </c>
      <c r="K122" s="324" t="e">
        <f>$G122*VLOOKUP($C122&amp;$F122,'表5.排放係數'!$C$2:$U$420,7,0)*VLOOKUP($C122&amp;$F122,'表5.排放係數'!$C$2:$U$420,14,0)</f>
        <v>#N/A</v>
      </c>
      <c r="L122" s="324" t="e">
        <f>$G122*VLOOKUP($C122&amp;$F122,'表5.排放係數'!$C$2:$U$420,8,0)*VLOOKUP($C122&amp;$F122,'表5.排放係數'!$C$2:$U$420,15,0)</f>
        <v>#N/A</v>
      </c>
      <c r="M122" s="324" t="e">
        <f>$G122*VLOOKUP($C122&amp;$F122,'表5.排放係數'!$C$2:$U$420,9,0)*VLOOKUP($C122&amp;$F122,'表5.排放係數'!$C$2:$U$420,16,0)</f>
        <v>#N/A</v>
      </c>
      <c r="N122" s="324" t="e">
        <f>$G122*VLOOKUP($C122&amp;$F122,'表5.排放係數'!$C$2:$U$420,10,0)*VLOOKUP($C122&amp;$F122,'表5.排放係數'!$C$2:$U$420,17,0)</f>
        <v>#N/A</v>
      </c>
      <c r="O122" s="324" t="e">
        <f>$G122*VLOOKUP($C122&amp;$F122,'表5.排放係數'!$C$2:$U$420,11,0)*VLOOKUP($C122&amp;$F122,'表5.排放係數'!$C$2:$U$420,18,0)</f>
        <v>#N/A</v>
      </c>
      <c r="P122" s="318" t="e">
        <f>$G122*VLOOKUP($C122&amp;$F122,'表5.排放係數'!$C$2:$U$420,19,0)</f>
        <v>#N/A</v>
      </c>
      <c r="Q122" s="325"/>
      <c r="R122" s="265" t="e">
        <f>P122/'表6.2溫室氣體排放量 (範疇1&amp;2, 類別1-15)'!$D$33</f>
        <v>#N/A</v>
      </c>
      <c r="S122" s="321"/>
    </row>
    <row r="123" spans="1:19" s="231" customFormat="1" ht="44.5" customHeight="1">
      <c r="A123" s="313" t="str">
        <f>IF('表2.排放源鑑別'!A123&lt;&gt;"",'表2.排放源鑑別'!A123,"")</f>
        <v/>
      </c>
      <c r="B123" s="232" t="str">
        <f>IF('表2.排放源鑑別'!B123&lt;&gt;"",'表2.排放源鑑別'!B123,"")</f>
        <v/>
      </c>
      <c r="C123" s="314" t="str">
        <f>IF('表2.排放源鑑別'!C123&lt;&gt;"",'表2.排放源鑑別'!C123,"")</f>
        <v/>
      </c>
      <c r="D123" s="315" t="str">
        <f>IF('表2.排放源鑑別'!D123&lt;&gt;"",'表2.排放源鑑別'!D123,"")</f>
        <v/>
      </c>
      <c r="E123" s="315" t="str">
        <f>IF('表2.排放源鑑別'!E123&lt;&gt;"",'表2.排放源鑑別'!E123,"")</f>
        <v/>
      </c>
      <c r="F123" s="315" t="str">
        <f>IF('表2.排放源鑑別'!K123&lt;&gt;"",'表2.排放源鑑別'!K123,"")</f>
        <v/>
      </c>
      <c r="G123" s="292">
        <f>IF('表3.活動數據'!N123&lt;&gt;"",ROUND('表3.活動數據'!N123,10),"")</f>
        <v>0</v>
      </c>
      <c r="H123" s="316" t="str">
        <f>IF('表3.活動數據'!O123&lt;&gt;"",'表3.活動數據'!O123,"")</f>
        <v/>
      </c>
      <c r="I123" s="317" t="e">
        <f>$G123*VLOOKUP($C123&amp;$F123,'表5.排放係數'!$C$2:$U$420,5,0)*VLOOKUP($C123&amp;$F123,'表5.排放係數'!$C$2:$U$420,12,0)</f>
        <v>#N/A</v>
      </c>
      <c r="J123" s="317" t="e">
        <f>$G123*VLOOKUP($C123&amp;$F123,'表5.排放係數'!$C$2:$U$420,6,0)*VLOOKUP($C123&amp;$F123,'表5.排放係數'!$C$2:$U$420,13,0)</f>
        <v>#N/A</v>
      </c>
      <c r="K123" s="317" t="e">
        <f>$G123*VLOOKUP($C123&amp;$F123,'表5.排放係數'!$C$2:$U$420,7,0)*VLOOKUP($C123&amp;$F123,'表5.排放係數'!$C$2:$U$420,14,0)</f>
        <v>#N/A</v>
      </c>
      <c r="L123" s="317" t="e">
        <f>$G123*VLOOKUP($C123&amp;$F123,'表5.排放係數'!$C$2:$U$420,8,0)*VLOOKUP($C123&amp;$F123,'表5.排放係數'!$C$2:$U$420,15,0)</f>
        <v>#N/A</v>
      </c>
      <c r="M123" s="317" t="e">
        <f>$G123*VLOOKUP($C123&amp;$F123,'表5.排放係數'!$C$2:$U$420,9,0)*VLOOKUP($C123&amp;$F123,'表5.排放係數'!$C$2:$U$420,16,0)</f>
        <v>#N/A</v>
      </c>
      <c r="N123" s="317" t="e">
        <f>$G123*VLOOKUP($C123&amp;$F123,'表5.排放係數'!$C$2:$U$420,10,0)*VLOOKUP($C123&amp;$F123,'表5.排放係數'!$C$2:$U$420,17,0)</f>
        <v>#N/A</v>
      </c>
      <c r="O123" s="317" t="e">
        <f>$G123*VLOOKUP($C123&amp;$F123,'表5.排放係數'!$C$2:$U$420,11,0)*VLOOKUP($C123&amp;$F123,'表5.排放係數'!$C$2:$U$420,18,0)</f>
        <v>#N/A</v>
      </c>
      <c r="P123" s="318" t="e">
        <f>$G123*VLOOKUP($C123&amp;$F123,'表5.排放係數'!$C$2:$U$420,19,0)</f>
        <v>#N/A</v>
      </c>
      <c r="Q123" s="319"/>
      <c r="R123" s="265" t="e">
        <f>P123/'表6.2溫室氣體排放量 (範疇1&amp;2, 類別1-15)'!$D$33</f>
        <v>#N/A</v>
      </c>
      <c r="S123" s="320"/>
    </row>
    <row r="124" spans="1:19" s="231" customFormat="1" ht="44.5" customHeight="1">
      <c r="A124" s="232" t="str">
        <f>IF('表2.排放源鑑別'!A124&lt;&gt;"",'表2.排放源鑑別'!A124,"")</f>
        <v/>
      </c>
      <c r="B124" s="232" t="str">
        <f>IF('表2.排放源鑑別'!B124&lt;&gt;"",'表2.排放源鑑別'!B124,"")</f>
        <v/>
      </c>
      <c r="C124" s="322" t="str">
        <f>IF('表2.排放源鑑別'!C124&lt;&gt;"",'表2.排放源鑑別'!C124,"")</f>
        <v/>
      </c>
      <c r="D124" s="323" t="str">
        <f>IF('表2.排放源鑑別'!D124&lt;&gt;"",'表2.排放源鑑別'!D124,"")</f>
        <v/>
      </c>
      <c r="E124" s="323" t="str">
        <f>IF('表2.排放源鑑別'!E124&lt;&gt;"",'表2.排放源鑑別'!E124,"")</f>
        <v/>
      </c>
      <c r="F124" s="323" t="str">
        <f>IF('表2.排放源鑑別'!K124&lt;&gt;"",'表2.排放源鑑別'!K124,"")</f>
        <v/>
      </c>
      <c r="G124" s="292">
        <f>IF('表3.活動數據'!N124&lt;&gt;"",ROUND('表3.活動數據'!N124,10),"")</f>
        <v>0</v>
      </c>
      <c r="H124" s="233" t="str">
        <f>IF('表3.活動數據'!O124&lt;&gt;"",'表3.活動數據'!O124,"")</f>
        <v/>
      </c>
      <c r="I124" s="324" t="e">
        <f>$G124*VLOOKUP($C124&amp;$F124,'表5.排放係數'!$C$2:$U$420,5,0)*VLOOKUP($C124&amp;$F124,'表5.排放係數'!$C$2:$U$420,12,0)</f>
        <v>#N/A</v>
      </c>
      <c r="J124" s="324" t="e">
        <f>$G124*VLOOKUP($C124&amp;$F124,'表5.排放係數'!$C$2:$U$420,6,0)*VLOOKUP($C124&amp;$F124,'表5.排放係數'!$C$2:$U$420,13,0)</f>
        <v>#N/A</v>
      </c>
      <c r="K124" s="324" t="e">
        <f>$G124*VLOOKUP($C124&amp;$F124,'表5.排放係數'!$C$2:$U$420,7,0)*VLOOKUP($C124&amp;$F124,'表5.排放係數'!$C$2:$U$420,14,0)</f>
        <v>#N/A</v>
      </c>
      <c r="L124" s="324" t="e">
        <f>$G124*VLOOKUP($C124&amp;$F124,'表5.排放係數'!$C$2:$U$420,8,0)*VLOOKUP($C124&amp;$F124,'表5.排放係數'!$C$2:$U$420,15,0)</f>
        <v>#N/A</v>
      </c>
      <c r="M124" s="324" t="e">
        <f>$G124*VLOOKUP($C124&amp;$F124,'表5.排放係數'!$C$2:$U$420,9,0)*VLOOKUP($C124&amp;$F124,'表5.排放係數'!$C$2:$U$420,16,0)</f>
        <v>#N/A</v>
      </c>
      <c r="N124" s="324" t="e">
        <f>$G124*VLOOKUP($C124&amp;$F124,'表5.排放係數'!$C$2:$U$420,10,0)*VLOOKUP($C124&amp;$F124,'表5.排放係數'!$C$2:$U$420,17,0)</f>
        <v>#N/A</v>
      </c>
      <c r="O124" s="324" t="e">
        <f>$G124*VLOOKUP($C124&amp;$F124,'表5.排放係數'!$C$2:$U$420,11,0)*VLOOKUP($C124&amp;$F124,'表5.排放係數'!$C$2:$U$420,18,0)</f>
        <v>#N/A</v>
      </c>
      <c r="P124" s="318" t="e">
        <f>$G124*VLOOKUP($C124&amp;$F124,'表5.排放係數'!$C$2:$U$420,19,0)</f>
        <v>#N/A</v>
      </c>
      <c r="Q124" s="325"/>
      <c r="R124" s="265" t="e">
        <f>P124/'表6.2溫室氣體排放量 (範疇1&amp;2, 類別1-15)'!$D$33</f>
        <v>#N/A</v>
      </c>
      <c r="S124" s="321"/>
    </row>
    <row r="125" spans="1:19" s="231" customFormat="1" ht="44.5" customHeight="1">
      <c r="A125" s="313" t="str">
        <f>IF('表2.排放源鑑別'!A125&lt;&gt;"",'表2.排放源鑑別'!A125,"")</f>
        <v/>
      </c>
      <c r="B125" s="232" t="str">
        <f>IF('表2.排放源鑑別'!B125&lt;&gt;"",'表2.排放源鑑別'!B125,"")</f>
        <v/>
      </c>
      <c r="C125" s="314" t="str">
        <f>IF('表2.排放源鑑別'!C125&lt;&gt;"",'表2.排放源鑑別'!C125,"")</f>
        <v/>
      </c>
      <c r="D125" s="315" t="str">
        <f>IF('表2.排放源鑑別'!D125&lt;&gt;"",'表2.排放源鑑別'!D125,"")</f>
        <v/>
      </c>
      <c r="E125" s="315" t="str">
        <f>IF('表2.排放源鑑別'!E125&lt;&gt;"",'表2.排放源鑑別'!E125,"")</f>
        <v/>
      </c>
      <c r="F125" s="315" t="str">
        <f>IF('表2.排放源鑑別'!K125&lt;&gt;"",'表2.排放源鑑別'!K125,"")</f>
        <v/>
      </c>
      <c r="G125" s="292">
        <f>IF('表3.活動數據'!N125&lt;&gt;"",ROUND('表3.活動數據'!N125,10),"")</f>
        <v>0</v>
      </c>
      <c r="H125" s="316" t="str">
        <f>IF('表3.活動數據'!O125&lt;&gt;"",'表3.活動數據'!O125,"")</f>
        <v/>
      </c>
      <c r="I125" s="317" t="e">
        <f>$G125*VLOOKUP($C125&amp;$F125,'表5.排放係數'!$C$2:$U$420,5,0)*VLOOKUP($C125&amp;$F125,'表5.排放係數'!$C$2:$U$420,12,0)</f>
        <v>#N/A</v>
      </c>
      <c r="J125" s="317" t="e">
        <f>$G125*VLOOKUP($C125&amp;$F125,'表5.排放係數'!$C$2:$U$420,6,0)*VLOOKUP($C125&amp;$F125,'表5.排放係數'!$C$2:$U$420,13,0)</f>
        <v>#N/A</v>
      </c>
      <c r="K125" s="317" t="e">
        <f>$G125*VLOOKUP($C125&amp;$F125,'表5.排放係數'!$C$2:$U$420,7,0)*VLOOKUP($C125&amp;$F125,'表5.排放係數'!$C$2:$U$420,14,0)</f>
        <v>#N/A</v>
      </c>
      <c r="L125" s="317" t="e">
        <f>$G125*VLOOKUP($C125&amp;$F125,'表5.排放係數'!$C$2:$U$420,8,0)*VLOOKUP($C125&amp;$F125,'表5.排放係數'!$C$2:$U$420,15,0)</f>
        <v>#N/A</v>
      </c>
      <c r="M125" s="317" t="e">
        <f>$G125*VLOOKUP($C125&amp;$F125,'表5.排放係數'!$C$2:$U$420,9,0)*VLOOKUP($C125&amp;$F125,'表5.排放係數'!$C$2:$U$420,16,0)</f>
        <v>#N/A</v>
      </c>
      <c r="N125" s="317" t="e">
        <f>$G125*VLOOKUP($C125&amp;$F125,'表5.排放係數'!$C$2:$U$420,10,0)*VLOOKUP($C125&amp;$F125,'表5.排放係數'!$C$2:$U$420,17,0)</f>
        <v>#N/A</v>
      </c>
      <c r="O125" s="317" t="e">
        <f>$G125*VLOOKUP($C125&amp;$F125,'表5.排放係數'!$C$2:$U$420,11,0)*VLOOKUP($C125&amp;$F125,'表5.排放係數'!$C$2:$U$420,18,0)</f>
        <v>#N/A</v>
      </c>
      <c r="P125" s="318" t="e">
        <f>$G125*VLOOKUP($C125&amp;$F125,'表5.排放係數'!$C$2:$U$420,19,0)</f>
        <v>#N/A</v>
      </c>
      <c r="Q125" s="319"/>
      <c r="R125" s="265" t="e">
        <f>P125/'表6.2溫室氣體排放量 (範疇1&amp;2, 類別1-15)'!$D$33</f>
        <v>#N/A</v>
      </c>
      <c r="S125" s="320"/>
    </row>
    <row r="126" spans="1:19" s="231" customFormat="1" ht="44.5" customHeight="1">
      <c r="A126" s="232" t="str">
        <f>IF('表2.排放源鑑別'!A126&lt;&gt;"",'表2.排放源鑑別'!A126,"")</f>
        <v/>
      </c>
      <c r="B126" s="232" t="str">
        <f>IF('表2.排放源鑑別'!B126&lt;&gt;"",'表2.排放源鑑別'!B126,"")</f>
        <v/>
      </c>
      <c r="C126" s="322" t="str">
        <f>IF('表2.排放源鑑別'!C126&lt;&gt;"",'表2.排放源鑑別'!C126,"")</f>
        <v/>
      </c>
      <c r="D126" s="323" t="str">
        <f>IF('表2.排放源鑑別'!D126&lt;&gt;"",'表2.排放源鑑別'!D126,"")</f>
        <v/>
      </c>
      <c r="E126" s="323" t="str">
        <f>IF('表2.排放源鑑別'!E126&lt;&gt;"",'表2.排放源鑑別'!E126,"")</f>
        <v/>
      </c>
      <c r="F126" s="323" t="str">
        <f>IF('表2.排放源鑑別'!K126&lt;&gt;"",'表2.排放源鑑別'!K126,"")</f>
        <v/>
      </c>
      <c r="G126" s="292">
        <f>IF('表3.活動數據'!N126&lt;&gt;"",ROUND('表3.活動數據'!N126,10),"")</f>
        <v>0</v>
      </c>
      <c r="H126" s="233" t="str">
        <f>IF('表3.活動數據'!O126&lt;&gt;"",'表3.活動數據'!O126,"")</f>
        <v/>
      </c>
      <c r="I126" s="324" t="e">
        <f>$G126*VLOOKUP($C126&amp;$F126,'表5.排放係數'!$C$2:$U$420,5,0)*VLOOKUP($C126&amp;$F126,'表5.排放係數'!$C$2:$U$420,12,0)</f>
        <v>#N/A</v>
      </c>
      <c r="J126" s="324" t="e">
        <f>$G126*VLOOKUP($C126&amp;$F126,'表5.排放係數'!$C$2:$U$420,6,0)*VLOOKUP($C126&amp;$F126,'表5.排放係數'!$C$2:$U$420,13,0)</f>
        <v>#N/A</v>
      </c>
      <c r="K126" s="324" t="e">
        <f>$G126*VLOOKUP($C126&amp;$F126,'表5.排放係數'!$C$2:$U$420,7,0)*VLOOKUP($C126&amp;$F126,'表5.排放係數'!$C$2:$U$420,14,0)</f>
        <v>#N/A</v>
      </c>
      <c r="L126" s="324" t="e">
        <f>$G126*VLOOKUP($C126&amp;$F126,'表5.排放係數'!$C$2:$U$420,8,0)*VLOOKUP($C126&amp;$F126,'表5.排放係數'!$C$2:$U$420,15,0)</f>
        <v>#N/A</v>
      </c>
      <c r="M126" s="324" t="e">
        <f>$G126*VLOOKUP($C126&amp;$F126,'表5.排放係數'!$C$2:$U$420,9,0)*VLOOKUP($C126&amp;$F126,'表5.排放係數'!$C$2:$U$420,16,0)</f>
        <v>#N/A</v>
      </c>
      <c r="N126" s="324" t="e">
        <f>$G126*VLOOKUP($C126&amp;$F126,'表5.排放係數'!$C$2:$U$420,10,0)*VLOOKUP($C126&amp;$F126,'表5.排放係數'!$C$2:$U$420,17,0)</f>
        <v>#N/A</v>
      </c>
      <c r="O126" s="324" t="e">
        <f>$G126*VLOOKUP($C126&amp;$F126,'表5.排放係數'!$C$2:$U$420,11,0)*VLOOKUP($C126&amp;$F126,'表5.排放係數'!$C$2:$U$420,18,0)</f>
        <v>#N/A</v>
      </c>
      <c r="P126" s="318" t="e">
        <f>$G126*VLOOKUP($C126&amp;$F126,'表5.排放係數'!$C$2:$U$420,19,0)</f>
        <v>#N/A</v>
      </c>
      <c r="Q126" s="325"/>
      <c r="R126" s="265" t="e">
        <f>P126/'表6.2溫室氣體排放量 (範疇1&amp;2, 類別1-15)'!$D$33</f>
        <v>#N/A</v>
      </c>
      <c r="S126" s="321"/>
    </row>
    <row r="127" spans="1:19" s="231" customFormat="1" ht="44.5" customHeight="1">
      <c r="A127" s="313" t="str">
        <f>IF('表2.排放源鑑別'!A127&lt;&gt;"",'表2.排放源鑑別'!A127,"")</f>
        <v/>
      </c>
      <c r="B127" s="232" t="str">
        <f>IF('表2.排放源鑑別'!B127&lt;&gt;"",'表2.排放源鑑別'!B127,"")</f>
        <v/>
      </c>
      <c r="C127" s="314" t="str">
        <f>IF('表2.排放源鑑別'!C127&lt;&gt;"",'表2.排放源鑑別'!C127,"")</f>
        <v/>
      </c>
      <c r="D127" s="315" t="str">
        <f>IF('表2.排放源鑑別'!D127&lt;&gt;"",'表2.排放源鑑別'!D127,"")</f>
        <v/>
      </c>
      <c r="E127" s="315" t="str">
        <f>IF('表2.排放源鑑別'!E127&lt;&gt;"",'表2.排放源鑑別'!E127,"")</f>
        <v/>
      </c>
      <c r="F127" s="315" t="str">
        <f>IF('表2.排放源鑑別'!K127&lt;&gt;"",'表2.排放源鑑別'!K127,"")</f>
        <v/>
      </c>
      <c r="G127" s="292">
        <f>IF('表3.活動數據'!N127&lt;&gt;"",ROUND('表3.活動數據'!N127,10),"")</f>
        <v>0</v>
      </c>
      <c r="H127" s="316" t="str">
        <f>IF('表3.活動數據'!O127&lt;&gt;"",'表3.活動數據'!O127,"")</f>
        <v/>
      </c>
      <c r="I127" s="317" t="e">
        <f>$G127*VLOOKUP($C127&amp;$F127,'表5.排放係數'!$C$2:$U$420,5,0)*VLOOKUP($C127&amp;$F127,'表5.排放係數'!$C$2:$U$420,12,0)</f>
        <v>#N/A</v>
      </c>
      <c r="J127" s="317" t="e">
        <f>$G127*VLOOKUP($C127&amp;$F127,'表5.排放係數'!$C$2:$U$420,6,0)*VLOOKUP($C127&amp;$F127,'表5.排放係數'!$C$2:$U$420,13,0)</f>
        <v>#N/A</v>
      </c>
      <c r="K127" s="317" t="e">
        <f>$G127*VLOOKUP($C127&amp;$F127,'表5.排放係數'!$C$2:$U$420,7,0)*VLOOKUP($C127&amp;$F127,'表5.排放係數'!$C$2:$U$420,14,0)</f>
        <v>#N/A</v>
      </c>
      <c r="L127" s="317" t="e">
        <f>$G127*VLOOKUP($C127&amp;$F127,'表5.排放係數'!$C$2:$U$420,8,0)*VLOOKUP($C127&amp;$F127,'表5.排放係數'!$C$2:$U$420,15,0)</f>
        <v>#N/A</v>
      </c>
      <c r="M127" s="317" t="e">
        <f>$G127*VLOOKUP($C127&amp;$F127,'表5.排放係數'!$C$2:$U$420,9,0)*VLOOKUP($C127&amp;$F127,'表5.排放係數'!$C$2:$U$420,16,0)</f>
        <v>#N/A</v>
      </c>
      <c r="N127" s="317" t="e">
        <f>$G127*VLOOKUP($C127&amp;$F127,'表5.排放係數'!$C$2:$U$420,10,0)*VLOOKUP($C127&amp;$F127,'表5.排放係數'!$C$2:$U$420,17,0)</f>
        <v>#N/A</v>
      </c>
      <c r="O127" s="317" t="e">
        <f>$G127*VLOOKUP($C127&amp;$F127,'表5.排放係數'!$C$2:$U$420,11,0)*VLOOKUP($C127&amp;$F127,'表5.排放係數'!$C$2:$U$420,18,0)</f>
        <v>#N/A</v>
      </c>
      <c r="P127" s="318" t="e">
        <f>$G127*VLOOKUP($C127&amp;$F127,'表5.排放係數'!$C$2:$U$420,19,0)</f>
        <v>#N/A</v>
      </c>
      <c r="Q127" s="319"/>
      <c r="R127" s="265" t="e">
        <f>P127/'表6.2溫室氣體排放量 (範疇1&amp;2, 類別1-15)'!$D$33</f>
        <v>#N/A</v>
      </c>
      <c r="S127" s="320"/>
    </row>
    <row r="128" spans="1:19" ht="44.5" customHeight="1">
      <c r="A128" s="221" t="str">
        <f>IF('表2.排放源鑑別'!A128&lt;&gt;"",'表2.排放源鑑別'!A128,"")</f>
        <v/>
      </c>
      <c r="B128" s="221" t="str">
        <f>IF('表2.排放源鑑別'!B128&lt;&gt;"",'表2.排放源鑑別'!B128,"")</f>
        <v/>
      </c>
      <c r="C128" s="228" t="str">
        <f>IF('表2.排放源鑑別'!C128&lt;&gt;"",'表2.排放源鑑別'!C128,"")</f>
        <v/>
      </c>
      <c r="D128" s="227" t="str">
        <f>IF('表2.排放源鑑別'!D128&lt;&gt;"",'表2.排放源鑑別'!D128,"")</f>
        <v/>
      </c>
      <c r="E128" s="227" t="str">
        <f>IF('表2.排放源鑑別'!E128&lt;&gt;"",'表2.排放源鑑別'!E128,"")</f>
        <v/>
      </c>
      <c r="F128" s="227" t="str">
        <f>IF('表2.排放源鑑別'!K128&lt;&gt;"",'表2.排放源鑑別'!K128,"")</f>
        <v/>
      </c>
      <c r="G128" s="157">
        <f>IF('表3.活動數據'!N128&lt;&gt;"",ROUND('表3.活動數據'!N128,10),"")</f>
        <v>0</v>
      </c>
      <c r="H128" s="120" t="str">
        <f>IF('表3.活動數據'!O128&lt;&gt;"",'表3.活動數據'!O128,"")</f>
        <v/>
      </c>
      <c r="I128" s="287" t="e">
        <f>$G128*VLOOKUP($C128&amp;$F128,'表5.排放係數'!$C$2:$U$420,5,0)*VLOOKUP($C128&amp;$F128,'表5.排放係數'!$C$2:$U$420,12,0)</f>
        <v>#N/A</v>
      </c>
      <c r="J128" s="287" t="e">
        <f>$G128*VLOOKUP($C128&amp;$F128,'表5.排放係數'!$C$2:$U$420,6,0)*VLOOKUP($C128&amp;$F128,'表5.排放係數'!$C$2:$U$420,13,0)</f>
        <v>#N/A</v>
      </c>
      <c r="K128" s="287" t="e">
        <f>$G128*VLOOKUP($C128&amp;$F128,'表5.排放係數'!$C$2:$U$420,7,0)*VLOOKUP($C128&amp;$F128,'表5.排放係數'!$C$2:$U$420,14,0)</f>
        <v>#N/A</v>
      </c>
      <c r="L128" s="287" t="e">
        <f>$G128*VLOOKUP($C128&amp;$F128,'表5.排放係數'!$C$2:$U$420,8,0)*VLOOKUP($C128&amp;$F128,'表5.排放係數'!$C$2:$U$420,15,0)</f>
        <v>#N/A</v>
      </c>
      <c r="M128" s="287" t="e">
        <f>$G128*VLOOKUP($C128&amp;$F128,'表5.排放係數'!$C$2:$U$420,9,0)*VLOOKUP($C128&amp;$F128,'表5.排放係數'!$C$2:$U$420,16,0)</f>
        <v>#N/A</v>
      </c>
      <c r="N128" s="287" t="e">
        <f>$G128*VLOOKUP($C128&amp;$F128,'表5.排放係數'!$C$2:$U$420,10,0)*VLOOKUP($C128&amp;$F128,'表5.排放係數'!$C$2:$U$420,17,0)</f>
        <v>#N/A</v>
      </c>
      <c r="O128" s="287" t="e">
        <f>$G128*VLOOKUP($C128&amp;$F128,'表5.排放係數'!$C$2:$U$420,11,0)*VLOOKUP($C128&amp;$F128,'表5.排放係數'!$C$2:$U$420,18,0)</f>
        <v>#N/A</v>
      </c>
      <c r="P128" s="288" t="e">
        <f>$G128*VLOOKUP($C128&amp;$F128,'表5.排放係數'!$C$2:$U$420,19,0)</f>
        <v>#N/A</v>
      </c>
      <c r="Q128" s="289"/>
      <c r="R128" s="265" t="e">
        <f>P128/'表6.2溫室氣體排放量 (範疇1&amp;2, 類別1-15)'!$D$33</f>
        <v>#N/A</v>
      </c>
      <c r="S128" s="110"/>
    </row>
    <row r="129" spans="1:19" ht="44.5" customHeight="1">
      <c r="A129" s="300" t="str">
        <f>IF('表2.排放源鑑別'!A129&lt;&gt;"",'表2.排放源鑑別'!A129,"")</f>
        <v/>
      </c>
      <c r="B129" s="221" t="str">
        <f>IF('表2.排放源鑑別'!B129&lt;&gt;"",'表2.排放源鑑別'!B129,"")</f>
        <v/>
      </c>
      <c r="C129" s="295" t="str">
        <f>IF('表2.排放源鑑別'!C129&lt;&gt;"",'表2.排放源鑑別'!C129,"")</f>
        <v/>
      </c>
      <c r="D129" s="301" t="str">
        <f>IF('表2.排放源鑑別'!D129&lt;&gt;"",'表2.排放源鑑別'!D129,"")</f>
        <v/>
      </c>
      <c r="E129" s="301" t="str">
        <f>IF('表2.排放源鑑別'!E129&lt;&gt;"",'表2.排放源鑑別'!E129,"")</f>
        <v/>
      </c>
      <c r="F129" s="301" t="str">
        <f>IF('表2.排放源鑑別'!K129&lt;&gt;"",'表2.排放源鑑別'!K129,"")</f>
        <v/>
      </c>
      <c r="G129" s="157">
        <f>IF('表3.活動數據'!N129&lt;&gt;"",ROUND('表3.活動數據'!N129,10),"")</f>
        <v>0</v>
      </c>
      <c r="H129" s="326" t="str">
        <f>IF('表3.活動數據'!O129&lt;&gt;"",'表3.活動數據'!O129,"")</f>
        <v/>
      </c>
      <c r="I129" s="327" t="e">
        <f>$G129*VLOOKUP($C129&amp;$F129,'表5.排放係數'!$C$2:$U$420,5,0)*VLOOKUP($C129&amp;$F129,'表5.排放係數'!$C$2:$U$420,12,0)</f>
        <v>#N/A</v>
      </c>
      <c r="J129" s="327" t="e">
        <f>$G129*VLOOKUP($C129&amp;$F129,'表5.排放係數'!$C$2:$U$420,6,0)*VLOOKUP($C129&amp;$F129,'表5.排放係數'!$C$2:$U$420,13,0)</f>
        <v>#N/A</v>
      </c>
      <c r="K129" s="327" t="e">
        <f>$G129*VLOOKUP($C129&amp;$F129,'表5.排放係數'!$C$2:$U$420,7,0)*VLOOKUP($C129&amp;$F129,'表5.排放係數'!$C$2:$U$420,14,0)</f>
        <v>#N/A</v>
      </c>
      <c r="L129" s="327" t="e">
        <f>$G129*VLOOKUP($C129&amp;$F129,'表5.排放係數'!$C$2:$U$420,8,0)*VLOOKUP($C129&amp;$F129,'表5.排放係數'!$C$2:$U$420,15,0)</f>
        <v>#N/A</v>
      </c>
      <c r="M129" s="327" t="e">
        <f>$G129*VLOOKUP($C129&amp;$F129,'表5.排放係數'!$C$2:$U$420,9,0)*VLOOKUP($C129&amp;$F129,'表5.排放係數'!$C$2:$U$420,16,0)</f>
        <v>#N/A</v>
      </c>
      <c r="N129" s="327" t="e">
        <f>$G129*VLOOKUP($C129&amp;$F129,'表5.排放係數'!$C$2:$U$420,10,0)*VLOOKUP($C129&amp;$F129,'表5.排放係數'!$C$2:$U$420,17,0)</f>
        <v>#N/A</v>
      </c>
      <c r="O129" s="327" t="e">
        <f>$G129*VLOOKUP($C129&amp;$F129,'表5.排放係數'!$C$2:$U$420,11,0)*VLOOKUP($C129&amp;$F129,'表5.排放係數'!$C$2:$U$420,18,0)</f>
        <v>#N/A</v>
      </c>
      <c r="P129" s="288" t="e">
        <f>$G129*VLOOKUP($C129&amp;$F129,'表5.排放係數'!$C$2:$U$420,19,0)</f>
        <v>#N/A</v>
      </c>
      <c r="Q129" s="328"/>
      <c r="R129" s="265" t="e">
        <f>P129/'表6.2溫室氣體排放量 (範疇1&amp;2, 類別1-15)'!$D$33</f>
        <v>#N/A</v>
      </c>
      <c r="S129" s="329"/>
    </row>
    <row r="130" spans="1:19" ht="44.5" customHeight="1">
      <c r="A130" s="221" t="str">
        <f>IF('表2.排放源鑑別'!A130&lt;&gt;"",'表2.排放源鑑別'!A130,"")</f>
        <v/>
      </c>
      <c r="B130" s="221" t="str">
        <f>IF('表2.排放源鑑別'!B130&lt;&gt;"",'表2.排放源鑑別'!B130,"")</f>
        <v/>
      </c>
      <c r="C130" s="228" t="str">
        <f>IF('表2.排放源鑑別'!C130&lt;&gt;"",'表2.排放源鑑別'!C130,"")</f>
        <v/>
      </c>
      <c r="D130" s="227" t="str">
        <f>IF('表2.排放源鑑別'!D130&lt;&gt;"",'表2.排放源鑑別'!D130,"")</f>
        <v/>
      </c>
      <c r="E130" s="227" t="str">
        <f>IF('表2.排放源鑑別'!E130&lt;&gt;"",'表2.排放源鑑別'!E130,"")</f>
        <v/>
      </c>
      <c r="F130" s="227" t="str">
        <f>IF('表2.排放源鑑別'!K130&lt;&gt;"",'表2.排放源鑑別'!K130,"")</f>
        <v/>
      </c>
      <c r="G130" s="157">
        <f>IF('表3.活動數據'!N130&lt;&gt;"",ROUND('表3.活動數據'!N130,10),"")</f>
        <v>0</v>
      </c>
      <c r="H130" s="120" t="str">
        <f>IF('表3.活動數據'!O130&lt;&gt;"",'表3.活動數據'!O130,"")</f>
        <v/>
      </c>
      <c r="I130" s="287" t="e">
        <f>$G130*VLOOKUP($C130&amp;$F130,'表5.排放係數'!$C$2:$U$420,5,0)*VLOOKUP($C130&amp;$F130,'表5.排放係數'!$C$2:$U$420,12,0)</f>
        <v>#N/A</v>
      </c>
      <c r="J130" s="287" t="e">
        <f>$G130*VLOOKUP($C130&amp;$F130,'表5.排放係數'!$C$2:$U$420,6,0)*VLOOKUP($C130&amp;$F130,'表5.排放係數'!$C$2:$U$420,13,0)</f>
        <v>#N/A</v>
      </c>
      <c r="K130" s="287" t="e">
        <f>$G130*VLOOKUP($C130&amp;$F130,'表5.排放係數'!$C$2:$U$420,7,0)*VLOOKUP($C130&amp;$F130,'表5.排放係數'!$C$2:$U$420,14,0)</f>
        <v>#N/A</v>
      </c>
      <c r="L130" s="287" t="e">
        <f>$G130*VLOOKUP($C130&amp;$F130,'表5.排放係數'!$C$2:$U$420,8,0)*VLOOKUP($C130&amp;$F130,'表5.排放係數'!$C$2:$U$420,15,0)</f>
        <v>#N/A</v>
      </c>
      <c r="M130" s="287" t="e">
        <f>$G130*VLOOKUP($C130&amp;$F130,'表5.排放係數'!$C$2:$U$420,9,0)*VLOOKUP($C130&amp;$F130,'表5.排放係數'!$C$2:$U$420,16,0)</f>
        <v>#N/A</v>
      </c>
      <c r="N130" s="287" t="e">
        <f>$G130*VLOOKUP($C130&amp;$F130,'表5.排放係數'!$C$2:$U$420,10,0)*VLOOKUP($C130&amp;$F130,'表5.排放係數'!$C$2:$U$420,17,0)</f>
        <v>#N/A</v>
      </c>
      <c r="O130" s="287" t="e">
        <f>$G130*VLOOKUP($C130&amp;$F130,'表5.排放係數'!$C$2:$U$420,11,0)*VLOOKUP($C130&amp;$F130,'表5.排放係數'!$C$2:$U$420,18,0)</f>
        <v>#N/A</v>
      </c>
      <c r="P130" s="288" t="e">
        <f>$G130*VLOOKUP($C130&amp;$F130,'表5.排放係數'!$C$2:$U$420,19,0)</f>
        <v>#N/A</v>
      </c>
      <c r="Q130" s="289"/>
      <c r="R130" s="265" t="e">
        <f>P130/'表6.2溫室氣體排放量 (範疇1&amp;2, 類別1-15)'!$D$33</f>
        <v>#N/A</v>
      </c>
      <c r="S130" s="110"/>
    </row>
    <row r="131" spans="1:19" ht="44.5" customHeight="1">
      <c r="A131" s="300" t="str">
        <f>IF('表2.排放源鑑別'!A131&lt;&gt;"",'表2.排放源鑑別'!A131,"")</f>
        <v/>
      </c>
      <c r="B131" s="221" t="str">
        <f>IF('表2.排放源鑑別'!B131&lt;&gt;"",'表2.排放源鑑別'!B131,"")</f>
        <v/>
      </c>
      <c r="C131" s="295" t="str">
        <f>IF('表2.排放源鑑別'!C131&lt;&gt;"",'表2.排放源鑑別'!C131,"")</f>
        <v/>
      </c>
      <c r="D131" s="301" t="str">
        <f>IF('表2.排放源鑑別'!D131&lt;&gt;"",'表2.排放源鑑別'!D131,"")</f>
        <v/>
      </c>
      <c r="E131" s="301" t="str">
        <f>IF('表2.排放源鑑別'!E131&lt;&gt;"",'表2.排放源鑑別'!E131,"")</f>
        <v/>
      </c>
      <c r="F131" s="301" t="str">
        <f>IF('表2.排放源鑑別'!K131&lt;&gt;"",'表2.排放源鑑別'!K131,"")</f>
        <v/>
      </c>
      <c r="G131" s="157">
        <f>IF('表3.活動數據'!N131&lt;&gt;"",ROUND('表3.活動數據'!N131,10),"")</f>
        <v>0</v>
      </c>
      <c r="H131" s="326" t="str">
        <f>IF('表3.活動數據'!O131&lt;&gt;"",'表3.活動數據'!O131,"")</f>
        <v/>
      </c>
      <c r="I131" s="327" t="e">
        <f>$G131*VLOOKUP($C131&amp;$F131,'表5.排放係數'!$C$2:$U$420,5,0)*VLOOKUP($C131&amp;$F131,'表5.排放係數'!$C$2:$U$420,12,0)</f>
        <v>#N/A</v>
      </c>
      <c r="J131" s="327" t="e">
        <f>$G131*VLOOKUP($C131&amp;$F131,'表5.排放係數'!$C$2:$U$420,6,0)*VLOOKUP($C131&amp;$F131,'表5.排放係數'!$C$2:$U$420,13,0)</f>
        <v>#N/A</v>
      </c>
      <c r="K131" s="327" t="e">
        <f>$G131*VLOOKUP($C131&amp;$F131,'表5.排放係數'!$C$2:$U$420,7,0)*VLOOKUP($C131&amp;$F131,'表5.排放係數'!$C$2:$U$420,14,0)</f>
        <v>#N/A</v>
      </c>
      <c r="L131" s="327" t="e">
        <f>$G131*VLOOKUP($C131&amp;$F131,'表5.排放係數'!$C$2:$U$420,8,0)*VLOOKUP($C131&amp;$F131,'表5.排放係數'!$C$2:$U$420,15,0)</f>
        <v>#N/A</v>
      </c>
      <c r="M131" s="327" t="e">
        <f>$G131*VLOOKUP($C131&amp;$F131,'表5.排放係數'!$C$2:$U$420,9,0)*VLOOKUP($C131&amp;$F131,'表5.排放係數'!$C$2:$U$420,16,0)</f>
        <v>#N/A</v>
      </c>
      <c r="N131" s="327" t="e">
        <f>$G131*VLOOKUP($C131&amp;$F131,'表5.排放係數'!$C$2:$U$420,10,0)*VLOOKUP($C131&amp;$F131,'表5.排放係數'!$C$2:$U$420,17,0)</f>
        <v>#N/A</v>
      </c>
      <c r="O131" s="327" t="e">
        <f>$G131*VLOOKUP($C131&amp;$F131,'表5.排放係數'!$C$2:$U$420,11,0)*VLOOKUP($C131&amp;$F131,'表5.排放係數'!$C$2:$U$420,18,0)</f>
        <v>#N/A</v>
      </c>
      <c r="P131" s="288" t="e">
        <f>$G131*VLOOKUP($C131&amp;$F131,'表5.排放係數'!$C$2:$U$420,19,0)</f>
        <v>#N/A</v>
      </c>
      <c r="Q131" s="328"/>
      <c r="R131" s="265" t="e">
        <f>P131/'表6.2溫室氣體排放量 (範疇1&amp;2, 類別1-15)'!$D$33</f>
        <v>#N/A</v>
      </c>
      <c r="S131" s="329"/>
    </row>
    <row r="132" spans="1:19" ht="44.5" customHeight="1">
      <c r="A132" s="221" t="str">
        <f>IF('表2.排放源鑑別'!A132&lt;&gt;"",'表2.排放源鑑別'!A132,"")</f>
        <v/>
      </c>
      <c r="B132" s="221" t="str">
        <f>IF('表2.排放源鑑別'!B132&lt;&gt;"",'表2.排放源鑑別'!B132,"")</f>
        <v/>
      </c>
      <c r="C132" s="228" t="str">
        <f>IF('表2.排放源鑑別'!C132&lt;&gt;"",'表2.排放源鑑別'!C132,"")</f>
        <v/>
      </c>
      <c r="D132" s="227" t="str">
        <f>IF('表2.排放源鑑別'!D132&lt;&gt;"",'表2.排放源鑑別'!D132,"")</f>
        <v/>
      </c>
      <c r="E132" s="227" t="str">
        <f>IF('表2.排放源鑑別'!E132&lt;&gt;"",'表2.排放源鑑別'!E132,"")</f>
        <v/>
      </c>
      <c r="F132" s="227" t="str">
        <f>IF('表2.排放源鑑別'!K132&lt;&gt;"",'表2.排放源鑑別'!K132,"")</f>
        <v/>
      </c>
      <c r="G132" s="157">
        <f>IF('表3.活動數據'!N132&lt;&gt;"",ROUND('表3.活動數據'!N132,10),"")</f>
        <v>0</v>
      </c>
      <c r="H132" s="120" t="str">
        <f>IF('表3.活動數據'!O132&lt;&gt;"",'表3.活動數據'!O132,"")</f>
        <v/>
      </c>
      <c r="I132" s="287" t="e">
        <f>$G132*VLOOKUP($C132&amp;$F132,'表5.排放係數'!$C$2:$U$420,5,0)*VLOOKUP($C132&amp;$F132,'表5.排放係數'!$C$2:$U$420,12,0)</f>
        <v>#N/A</v>
      </c>
      <c r="J132" s="287" t="e">
        <f>$G132*VLOOKUP($C132&amp;$F132,'表5.排放係數'!$C$2:$U$420,6,0)*VLOOKUP($C132&amp;$F132,'表5.排放係數'!$C$2:$U$420,13,0)</f>
        <v>#N/A</v>
      </c>
      <c r="K132" s="287" t="e">
        <f>$G132*VLOOKUP($C132&amp;$F132,'表5.排放係數'!$C$2:$U$420,7,0)*VLOOKUP($C132&amp;$F132,'表5.排放係數'!$C$2:$U$420,14,0)</f>
        <v>#N/A</v>
      </c>
      <c r="L132" s="287" t="e">
        <f>$G132*VLOOKUP($C132&amp;$F132,'表5.排放係數'!$C$2:$U$420,8,0)*VLOOKUP($C132&amp;$F132,'表5.排放係數'!$C$2:$U$420,15,0)</f>
        <v>#N/A</v>
      </c>
      <c r="M132" s="287" t="e">
        <f>$G132*VLOOKUP($C132&amp;$F132,'表5.排放係數'!$C$2:$U$420,9,0)*VLOOKUP($C132&amp;$F132,'表5.排放係數'!$C$2:$U$420,16,0)</f>
        <v>#N/A</v>
      </c>
      <c r="N132" s="287" t="e">
        <f>$G132*VLOOKUP($C132&amp;$F132,'表5.排放係數'!$C$2:$U$420,10,0)*VLOOKUP($C132&amp;$F132,'表5.排放係數'!$C$2:$U$420,17,0)</f>
        <v>#N/A</v>
      </c>
      <c r="O132" s="287" t="e">
        <f>$G132*VLOOKUP($C132&amp;$F132,'表5.排放係數'!$C$2:$U$420,11,0)*VLOOKUP($C132&amp;$F132,'表5.排放係數'!$C$2:$U$420,18,0)</f>
        <v>#N/A</v>
      </c>
      <c r="P132" s="288" t="e">
        <f>$G132*VLOOKUP($C132&amp;$F132,'表5.排放係數'!$C$2:$U$420,19,0)</f>
        <v>#N/A</v>
      </c>
      <c r="Q132" s="289"/>
      <c r="R132" s="265" t="e">
        <f>P132/'表6.2溫室氣體排放量 (範疇1&amp;2, 類別1-15)'!$D$33</f>
        <v>#N/A</v>
      </c>
      <c r="S132" s="110"/>
    </row>
    <row r="133" spans="1:19" ht="44.5" customHeight="1">
      <c r="A133" s="300" t="str">
        <f>IF('表2.排放源鑑別'!A133&lt;&gt;"",'表2.排放源鑑別'!A133,"")</f>
        <v/>
      </c>
      <c r="B133" s="221" t="str">
        <f>IF('表2.排放源鑑別'!B133&lt;&gt;"",'表2.排放源鑑別'!B133,"")</f>
        <v/>
      </c>
      <c r="C133" s="295" t="str">
        <f>IF('表2.排放源鑑別'!C133&lt;&gt;"",'表2.排放源鑑別'!C133,"")</f>
        <v/>
      </c>
      <c r="D133" s="301" t="str">
        <f>IF('表2.排放源鑑別'!D133&lt;&gt;"",'表2.排放源鑑別'!D133,"")</f>
        <v/>
      </c>
      <c r="E133" s="301" t="str">
        <f>IF('表2.排放源鑑別'!E133&lt;&gt;"",'表2.排放源鑑別'!E133,"")</f>
        <v/>
      </c>
      <c r="F133" s="301" t="str">
        <f>IF('表2.排放源鑑別'!K133&lt;&gt;"",'表2.排放源鑑別'!K133,"")</f>
        <v/>
      </c>
      <c r="G133" s="157">
        <f>IF('表3.活動數據'!N133&lt;&gt;"",ROUND('表3.活動數據'!N133,10),"")</f>
        <v>0</v>
      </c>
      <c r="H133" s="326" t="str">
        <f>IF('表3.活動數據'!O133&lt;&gt;"",'表3.活動數據'!O133,"")</f>
        <v/>
      </c>
      <c r="I133" s="327" t="e">
        <f>$G133*VLOOKUP($C133&amp;$F133,'表5.排放係數'!$C$2:$U$420,5,0)*VLOOKUP($C133&amp;$F133,'表5.排放係數'!$C$2:$U$420,12,0)</f>
        <v>#N/A</v>
      </c>
      <c r="J133" s="327" t="e">
        <f>$G133*VLOOKUP($C133&amp;$F133,'表5.排放係數'!$C$2:$U$420,6,0)*VLOOKUP($C133&amp;$F133,'表5.排放係數'!$C$2:$U$420,13,0)</f>
        <v>#N/A</v>
      </c>
      <c r="K133" s="327" t="e">
        <f>$G133*VLOOKUP($C133&amp;$F133,'表5.排放係數'!$C$2:$U$420,7,0)*VLOOKUP($C133&amp;$F133,'表5.排放係數'!$C$2:$U$420,14,0)</f>
        <v>#N/A</v>
      </c>
      <c r="L133" s="327" t="e">
        <f>$G133*VLOOKUP($C133&amp;$F133,'表5.排放係數'!$C$2:$U$420,8,0)*VLOOKUP($C133&amp;$F133,'表5.排放係數'!$C$2:$U$420,15,0)</f>
        <v>#N/A</v>
      </c>
      <c r="M133" s="327" t="e">
        <f>$G133*VLOOKUP($C133&amp;$F133,'表5.排放係數'!$C$2:$U$420,9,0)*VLOOKUP($C133&amp;$F133,'表5.排放係數'!$C$2:$U$420,16,0)</f>
        <v>#N/A</v>
      </c>
      <c r="N133" s="327" t="e">
        <f>$G133*VLOOKUP($C133&amp;$F133,'表5.排放係數'!$C$2:$U$420,10,0)*VLOOKUP($C133&amp;$F133,'表5.排放係數'!$C$2:$U$420,17,0)</f>
        <v>#N/A</v>
      </c>
      <c r="O133" s="327" t="e">
        <f>$G133*VLOOKUP($C133&amp;$F133,'表5.排放係數'!$C$2:$U$420,11,0)*VLOOKUP($C133&amp;$F133,'表5.排放係數'!$C$2:$U$420,18,0)</f>
        <v>#N/A</v>
      </c>
      <c r="P133" s="288" t="e">
        <f>$G133*VLOOKUP($C133&amp;$F133,'表5.排放係數'!$C$2:$U$420,19,0)</f>
        <v>#N/A</v>
      </c>
      <c r="Q133" s="328"/>
      <c r="R133" s="265" t="e">
        <f>P133/'表6.2溫室氣體排放量 (範疇1&amp;2, 類別1-15)'!$D$33</f>
        <v>#N/A</v>
      </c>
      <c r="S133" s="329"/>
    </row>
    <row r="134" spans="1:19" s="230" customFormat="1" ht="44.5" customHeight="1">
      <c r="A134" s="330" t="str">
        <f>IF('表2.排放源鑑別'!A134&lt;&gt;"",'表2.排放源鑑別'!A134,"")</f>
        <v/>
      </c>
      <c r="B134" s="330" t="str">
        <f>IF('表2.排放源鑑別'!B134&lt;&gt;"",'表2.排放源鑑別'!B134,"")</f>
        <v/>
      </c>
      <c r="C134" s="331" t="str">
        <f>IF('表2.排放源鑑別'!C134&lt;&gt;"",'表2.排放源鑑別'!C134,"")</f>
        <v/>
      </c>
      <c r="D134" s="332" t="str">
        <f>IF('表2.排放源鑑別'!D134&lt;&gt;"",'表2.排放源鑑別'!D134,"")</f>
        <v/>
      </c>
      <c r="E134" s="332" t="str">
        <f>IF('表2.排放源鑑別'!E134&lt;&gt;"",'表2.排放源鑑別'!E134,"")</f>
        <v/>
      </c>
      <c r="F134" s="332" t="str">
        <f>IF('表2.排放源鑑別'!K134&lt;&gt;"",'表2.排放源鑑別'!K134,"")</f>
        <v/>
      </c>
      <c r="G134" s="291">
        <f>IF('表3.活動數據'!N134&lt;&gt;"",ROUND('表3.活動數據'!N134,10),"")</f>
        <v>0</v>
      </c>
      <c r="H134" s="299" t="str">
        <f>IF('表3.活動數據'!O134&lt;&gt;"",'表3.活動數據'!O134,"")</f>
        <v/>
      </c>
      <c r="I134" s="333" t="e">
        <f>$G134*VLOOKUP($C134&amp;$F134,'表5.排放係數'!$C$2:$U$420,5,0)*VLOOKUP($C134&amp;$F134,'表5.排放係數'!$C$2:$U$420,12,0)</f>
        <v>#N/A</v>
      </c>
      <c r="J134" s="333" t="e">
        <f>$G134*VLOOKUP($C134&amp;$F134,'表5.排放係數'!$C$2:$U$420,6,0)*VLOOKUP($C134&amp;$F134,'表5.排放係數'!$C$2:$U$420,13,0)</f>
        <v>#N/A</v>
      </c>
      <c r="K134" s="333" t="e">
        <f>$G134*VLOOKUP($C134&amp;$F134,'表5.排放係數'!$C$2:$U$420,7,0)*VLOOKUP($C134&amp;$F134,'表5.排放係數'!$C$2:$U$420,14,0)</f>
        <v>#N/A</v>
      </c>
      <c r="L134" s="333" t="e">
        <f>$G134*VLOOKUP($C134&amp;$F134,'表5.排放係數'!$C$2:$U$420,8,0)*VLOOKUP($C134&amp;$F134,'表5.排放係數'!$C$2:$U$420,15,0)</f>
        <v>#N/A</v>
      </c>
      <c r="M134" s="333" t="e">
        <f>$G134*VLOOKUP($C134&amp;$F134,'表5.排放係數'!$C$2:$U$420,9,0)*VLOOKUP($C134&amp;$F134,'表5.排放係數'!$C$2:$U$420,16,0)</f>
        <v>#N/A</v>
      </c>
      <c r="N134" s="333" t="e">
        <f>$G134*VLOOKUP($C134&amp;$F134,'表5.排放係數'!$C$2:$U$420,10,0)*VLOOKUP($C134&amp;$F134,'表5.排放係數'!$C$2:$U$420,17,0)</f>
        <v>#N/A</v>
      </c>
      <c r="O134" s="333" t="e">
        <f>$G134*VLOOKUP($C134&amp;$F134,'表5.排放係數'!$C$2:$U$420,11,0)*VLOOKUP($C134&amp;$F134,'表5.排放係數'!$C$2:$U$420,18,0)</f>
        <v>#N/A</v>
      </c>
      <c r="P134" s="334" t="e">
        <f>$G134*VLOOKUP($C134&amp;$F134,'表5.排放係數'!$C$2:$U$420,19,0)</f>
        <v>#N/A</v>
      </c>
      <c r="Q134" s="335"/>
      <c r="R134" s="265" t="e">
        <f>P134/'表6.2溫室氣體排放量 (範疇1&amp;2, 類別1-15)'!$D$33</f>
        <v>#N/A</v>
      </c>
      <c r="S134" s="229"/>
    </row>
    <row r="135" spans="1:19" s="230" customFormat="1" ht="44.5" customHeight="1">
      <c r="A135" s="336" t="str">
        <f>IF('表2.排放源鑑別'!A140&lt;&gt;"",'表2.排放源鑑別'!A140,"")</f>
        <v/>
      </c>
      <c r="B135" s="330" t="str">
        <f>IF('表2.排放源鑑別'!B135&lt;&gt;"",'表2.排放源鑑別'!B135,"")</f>
        <v/>
      </c>
      <c r="C135" s="331" t="str">
        <f>IF('表2.排放源鑑別'!C135&lt;&gt;"",'表2.排放源鑑別'!C135,"")</f>
        <v/>
      </c>
      <c r="D135" s="337" t="str">
        <f>IF('表2.排放源鑑別'!D140&lt;&gt;"",'表2.排放源鑑別'!D140,"")</f>
        <v/>
      </c>
      <c r="E135" s="332" t="str">
        <f>IF('表2.排放源鑑別'!E135&lt;&gt;"",'表2.排放源鑑別'!E135,"")</f>
        <v/>
      </c>
      <c r="F135" s="332" t="str">
        <f>IF('表2.排放源鑑別'!K135&lt;&gt;"",'表2.排放源鑑別'!K135,"")</f>
        <v/>
      </c>
      <c r="G135" s="291">
        <f>IF('表3.活動數據'!N135&lt;&gt;"",ROUND('表3.活動數據'!N135,10),"")</f>
        <v>0</v>
      </c>
      <c r="H135" s="299" t="str">
        <f>IF('表3.活動數據'!O135&lt;&gt;"",'表3.活動數據'!O135,"")</f>
        <v/>
      </c>
      <c r="I135" s="333" t="e">
        <f>$G135*VLOOKUP($C135&amp;$F135,'表5.排放係數'!$C$2:$U$420,5,0)*VLOOKUP($C135&amp;$F135,'表5.排放係數'!$C$2:$U$420,12,0)</f>
        <v>#N/A</v>
      </c>
      <c r="J135" s="333" t="e">
        <f>$G135*VLOOKUP($C135&amp;$F135,'表5.排放係數'!$C$2:$U$420,6,0)*VLOOKUP($C135&amp;$F135,'表5.排放係數'!$C$2:$U$420,13,0)</f>
        <v>#N/A</v>
      </c>
      <c r="K135" s="333" t="e">
        <f>$G135*VLOOKUP($C135&amp;$F135,'表5.排放係數'!$C$2:$U$420,7,0)*VLOOKUP($C135&amp;$F135,'表5.排放係數'!$C$2:$U$420,14,0)</f>
        <v>#N/A</v>
      </c>
      <c r="L135" s="333" t="e">
        <f>$G135*VLOOKUP($C135&amp;$F135,'表5.排放係數'!$C$2:$U$420,8,0)*VLOOKUP($C135&amp;$F135,'表5.排放係數'!$C$2:$U$420,15,0)</f>
        <v>#N/A</v>
      </c>
      <c r="M135" s="333" t="e">
        <f>$G135*VLOOKUP($C135&amp;$F135,'表5.排放係數'!$C$2:$U$420,9,0)*VLOOKUP($C135&amp;$F135,'表5.排放係數'!$C$2:$U$420,16,0)</f>
        <v>#N/A</v>
      </c>
      <c r="N135" s="333" t="e">
        <f>$G135*VLOOKUP($C135&amp;$F135,'表5.排放係數'!$C$2:$U$420,10,0)*VLOOKUP($C135&amp;$F135,'表5.排放係數'!$C$2:$U$420,17,0)</f>
        <v>#N/A</v>
      </c>
      <c r="O135" s="333" t="e">
        <f>$G135*VLOOKUP($C135&amp;$F135,'表5.排放係數'!$C$2:$U$420,11,0)*VLOOKUP($C135&amp;$F135,'表5.排放係數'!$C$2:$U$420,18,0)</f>
        <v>#N/A</v>
      </c>
      <c r="P135" s="334" t="e">
        <f>$G135*VLOOKUP($C135&amp;$F135,'表5.排放係數'!$C$2:$U$420,19,0)</f>
        <v>#N/A</v>
      </c>
      <c r="Q135" s="335"/>
      <c r="R135" s="265" t="e">
        <f>P135/'表6.2溫室氣體排放量 (範疇1&amp;2, 類別1-15)'!$D$33</f>
        <v>#N/A</v>
      </c>
      <c r="S135" s="229"/>
    </row>
    <row r="136" spans="1:19" s="230" customFormat="1" ht="44.5" customHeight="1">
      <c r="A136" s="336" t="str">
        <f>IF('表2.排放源鑑別'!A141&lt;&gt;"",'表2.排放源鑑別'!A141,"")</f>
        <v/>
      </c>
      <c r="B136" s="330" t="str">
        <f>IF('表2.排放源鑑別'!B136&lt;&gt;"",'表2.排放源鑑別'!B136,"")</f>
        <v/>
      </c>
      <c r="C136" s="331" t="str">
        <f>IF('表2.排放源鑑別'!C136&lt;&gt;"",'表2.排放源鑑別'!C136,"")</f>
        <v/>
      </c>
      <c r="D136" s="337" t="str">
        <f>IF('表2.排放源鑑別'!D141&lt;&gt;"",'表2.排放源鑑別'!D141,"")</f>
        <v/>
      </c>
      <c r="E136" s="332" t="str">
        <f>IF('表2.排放源鑑別'!E136&lt;&gt;"",'表2.排放源鑑別'!E136,"")</f>
        <v/>
      </c>
      <c r="F136" s="332" t="str">
        <f>IF('表2.排放源鑑別'!K136&lt;&gt;"",'表2.排放源鑑別'!K136,"")</f>
        <v/>
      </c>
      <c r="G136" s="291">
        <f>IF('表3.活動數據'!N136&lt;&gt;"",ROUND('表3.活動數據'!N136,10),"")</f>
        <v>0</v>
      </c>
      <c r="H136" s="299" t="str">
        <f>IF('表3.活動數據'!O136&lt;&gt;"",'表3.活動數據'!O136,"")</f>
        <v/>
      </c>
      <c r="I136" s="333" t="e">
        <f>$G136*VLOOKUP($C136&amp;$F136,'表5.排放係數'!$C$2:$U$420,5,0)*VLOOKUP($C136&amp;$F136,'表5.排放係數'!$C$2:$U$420,12,0)</f>
        <v>#N/A</v>
      </c>
      <c r="J136" s="333" t="e">
        <f>$G136*VLOOKUP($C136&amp;$F136,'表5.排放係數'!$C$2:$U$420,6,0)*VLOOKUP($C136&amp;$F136,'表5.排放係數'!$C$2:$U$420,13,0)</f>
        <v>#N/A</v>
      </c>
      <c r="K136" s="333" t="e">
        <f>$G136*VLOOKUP($C136&amp;$F136,'表5.排放係數'!$C$2:$U$420,7,0)*VLOOKUP($C136&amp;$F136,'表5.排放係數'!$C$2:$U$420,14,0)</f>
        <v>#N/A</v>
      </c>
      <c r="L136" s="333" t="e">
        <f>$G136*VLOOKUP($C136&amp;$F136,'表5.排放係數'!$C$2:$U$420,8,0)*VLOOKUP($C136&amp;$F136,'表5.排放係數'!$C$2:$U$420,15,0)</f>
        <v>#N/A</v>
      </c>
      <c r="M136" s="333" t="e">
        <f>$G136*VLOOKUP($C136&amp;$F136,'表5.排放係數'!$C$2:$U$420,9,0)*VLOOKUP($C136&amp;$F136,'表5.排放係數'!$C$2:$U$420,16,0)</f>
        <v>#N/A</v>
      </c>
      <c r="N136" s="333" t="e">
        <f>$G136*VLOOKUP($C136&amp;$F136,'表5.排放係數'!$C$2:$U$420,10,0)*VLOOKUP($C136&amp;$F136,'表5.排放係數'!$C$2:$U$420,17,0)</f>
        <v>#N/A</v>
      </c>
      <c r="O136" s="333" t="e">
        <f>$G136*VLOOKUP($C136&amp;$F136,'表5.排放係數'!$C$2:$U$420,11,0)*VLOOKUP($C136&amp;$F136,'表5.排放係數'!$C$2:$U$420,18,0)</f>
        <v>#N/A</v>
      </c>
      <c r="P136" s="334" t="e">
        <f>$G136*VLOOKUP($C136&amp;$F136,'表5.排放係數'!$C$2:$U$420,19,0)</f>
        <v>#N/A</v>
      </c>
      <c r="Q136" s="335"/>
      <c r="R136" s="265" t="e">
        <f>P136/'表6.2溫室氣體排放量 (範疇1&amp;2, 類別1-15)'!$D$33</f>
        <v>#N/A</v>
      </c>
      <c r="S136" s="229"/>
    </row>
    <row r="137" spans="1:19" s="230" customFormat="1" ht="44.5" customHeight="1">
      <c r="A137" s="336" t="str">
        <f>IF('表2.排放源鑑別'!A142&lt;&gt;"",'表2.排放源鑑別'!A142,"")</f>
        <v/>
      </c>
      <c r="B137" s="330" t="str">
        <f>IF('表2.排放源鑑別'!B137&lt;&gt;"",'表2.排放源鑑別'!B137,"")</f>
        <v/>
      </c>
      <c r="C137" s="331" t="str">
        <f>IF('表2.排放源鑑別'!C137&lt;&gt;"",'表2.排放源鑑別'!C137,"")</f>
        <v/>
      </c>
      <c r="D137" s="337" t="str">
        <f>IF('表2.排放源鑑別'!D142&lt;&gt;"",'表2.排放源鑑別'!D142,"")</f>
        <v/>
      </c>
      <c r="E137" s="332" t="str">
        <f>IF('表2.排放源鑑別'!E137&lt;&gt;"",'表2.排放源鑑別'!E137,"")</f>
        <v/>
      </c>
      <c r="F137" s="332" t="str">
        <f>IF('表2.排放源鑑別'!K137&lt;&gt;"",'表2.排放源鑑別'!K137,"")</f>
        <v/>
      </c>
      <c r="G137" s="291">
        <f>IF('表3.活動數據'!N137&lt;&gt;"",ROUND('表3.活動數據'!N137,10),"")</f>
        <v>0</v>
      </c>
      <c r="H137" s="299" t="str">
        <f>IF('表3.活動數據'!O137&lt;&gt;"",'表3.活動數據'!O137,"")</f>
        <v/>
      </c>
      <c r="I137" s="333" t="e">
        <f>$G137*VLOOKUP($C137&amp;$F137,'表5.排放係數'!$C$2:$U$420,5,0)*VLOOKUP($C137&amp;$F137,'表5.排放係數'!$C$2:$U$420,12,0)</f>
        <v>#N/A</v>
      </c>
      <c r="J137" s="333" t="e">
        <f>$G137*VLOOKUP($C137&amp;$F137,'表5.排放係數'!$C$2:$U$420,6,0)*VLOOKUP($C137&amp;$F137,'表5.排放係數'!$C$2:$U$420,13,0)</f>
        <v>#N/A</v>
      </c>
      <c r="K137" s="333" t="e">
        <f>$G137*VLOOKUP($C137&amp;$F137,'表5.排放係數'!$C$2:$U$420,7,0)*VLOOKUP($C137&amp;$F137,'表5.排放係數'!$C$2:$U$420,14,0)</f>
        <v>#N/A</v>
      </c>
      <c r="L137" s="333" t="e">
        <f>$G137*VLOOKUP($C137&amp;$F137,'表5.排放係數'!$C$2:$U$420,8,0)*VLOOKUP($C137&amp;$F137,'表5.排放係數'!$C$2:$U$420,15,0)</f>
        <v>#N/A</v>
      </c>
      <c r="M137" s="333" t="e">
        <f>$G137*VLOOKUP($C137&amp;$F137,'表5.排放係數'!$C$2:$U$420,9,0)*VLOOKUP($C137&amp;$F137,'表5.排放係數'!$C$2:$U$420,16,0)</f>
        <v>#N/A</v>
      </c>
      <c r="N137" s="333" t="e">
        <f>$G137*VLOOKUP($C137&amp;$F137,'表5.排放係數'!$C$2:$U$420,10,0)*VLOOKUP($C137&amp;$F137,'表5.排放係數'!$C$2:$U$420,17,0)</f>
        <v>#N/A</v>
      </c>
      <c r="O137" s="333" t="e">
        <f>$G137*VLOOKUP($C137&amp;$F137,'表5.排放係數'!$C$2:$U$420,11,0)*VLOOKUP($C137&amp;$F137,'表5.排放係數'!$C$2:$U$420,18,0)</f>
        <v>#N/A</v>
      </c>
      <c r="P137" s="334" t="e">
        <f>$G137*VLOOKUP($C137&amp;$F137,'表5.排放係數'!$C$2:$U$420,19,0)</f>
        <v>#N/A</v>
      </c>
      <c r="Q137" s="335"/>
      <c r="R137" s="265" t="e">
        <f>P137/'表6.2溫室氣體排放量 (範疇1&amp;2, 類別1-15)'!$D$33</f>
        <v>#N/A</v>
      </c>
      <c r="S137" s="229"/>
    </row>
    <row r="138" spans="1:19" s="230" customFormat="1" ht="44.5" customHeight="1">
      <c r="A138" s="336" t="str">
        <f>IF('表2.排放源鑑別'!A143&lt;&gt;"",'表2.排放源鑑別'!A143,"")</f>
        <v/>
      </c>
      <c r="B138" s="330" t="str">
        <f>IF('表2.排放源鑑別'!B138&lt;&gt;"",'表2.排放源鑑別'!B138,"")</f>
        <v/>
      </c>
      <c r="C138" s="331" t="str">
        <f>IF('表2.排放源鑑別'!C138&lt;&gt;"",'表2.排放源鑑別'!C138,"")</f>
        <v/>
      </c>
      <c r="D138" s="337" t="str">
        <f>IF('表2.排放源鑑別'!D143&lt;&gt;"",'表2.排放源鑑別'!D143,"")</f>
        <v/>
      </c>
      <c r="E138" s="332" t="str">
        <f>IF('表2.排放源鑑別'!E138&lt;&gt;"",'表2.排放源鑑別'!E138,"")</f>
        <v/>
      </c>
      <c r="F138" s="332" t="str">
        <f>IF('表2.排放源鑑別'!K138&lt;&gt;"",'表2.排放源鑑別'!K138,"")</f>
        <v/>
      </c>
      <c r="G138" s="291">
        <f>IF('表3.活動數據'!N138&lt;&gt;"",ROUND('表3.活動數據'!N138,10),"")</f>
        <v>0</v>
      </c>
      <c r="H138" s="299" t="str">
        <f>IF('表3.活動數據'!O138&lt;&gt;"",'表3.活動數據'!O138,"")</f>
        <v/>
      </c>
      <c r="I138" s="333" t="e">
        <f>$G138*VLOOKUP($C138&amp;$F138,'表5.排放係數'!$C$2:$U$420,5,0)*VLOOKUP($C138&amp;$F138,'表5.排放係數'!$C$2:$U$420,12,0)</f>
        <v>#N/A</v>
      </c>
      <c r="J138" s="333" t="e">
        <f>$G138*VLOOKUP($C138&amp;$F138,'表5.排放係數'!$C$2:$U$420,6,0)*VLOOKUP($C138&amp;$F138,'表5.排放係數'!$C$2:$U$420,13,0)</f>
        <v>#N/A</v>
      </c>
      <c r="K138" s="333" t="e">
        <f>$G138*VLOOKUP($C138&amp;$F138,'表5.排放係數'!$C$2:$U$420,7,0)*VLOOKUP($C138&amp;$F138,'表5.排放係數'!$C$2:$U$420,14,0)</f>
        <v>#N/A</v>
      </c>
      <c r="L138" s="333" t="e">
        <f>$G138*VLOOKUP($C138&amp;$F138,'表5.排放係數'!$C$2:$U$420,8,0)*VLOOKUP($C138&amp;$F138,'表5.排放係數'!$C$2:$U$420,15,0)</f>
        <v>#N/A</v>
      </c>
      <c r="M138" s="333" t="e">
        <f>$G138*VLOOKUP($C138&amp;$F138,'表5.排放係數'!$C$2:$U$420,9,0)*VLOOKUP($C138&amp;$F138,'表5.排放係數'!$C$2:$U$420,16,0)</f>
        <v>#N/A</v>
      </c>
      <c r="N138" s="333" t="e">
        <f>$G138*VLOOKUP($C138&amp;$F138,'表5.排放係數'!$C$2:$U$420,10,0)*VLOOKUP($C138&amp;$F138,'表5.排放係數'!$C$2:$U$420,17,0)</f>
        <v>#N/A</v>
      </c>
      <c r="O138" s="333" t="e">
        <f>$G138*VLOOKUP($C138&amp;$F138,'表5.排放係數'!$C$2:$U$420,11,0)*VLOOKUP($C138&amp;$F138,'表5.排放係數'!$C$2:$U$420,18,0)</f>
        <v>#N/A</v>
      </c>
      <c r="P138" s="334" t="e">
        <f>$G138*VLOOKUP($C138&amp;$F138,'表5.排放係數'!$C$2:$U$420,19,0)</f>
        <v>#N/A</v>
      </c>
      <c r="Q138" s="335"/>
      <c r="R138" s="265" t="e">
        <f>P138/'表6.2溫室氣體排放量 (範疇1&amp;2, 類別1-15)'!$D$33</f>
        <v>#N/A</v>
      </c>
      <c r="S138" s="229"/>
    </row>
    <row r="139" spans="1:19" s="230" customFormat="1" ht="44.5" customHeight="1">
      <c r="A139" s="336" t="str">
        <f>IF('表2.排放源鑑別'!A144&lt;&gt;"",'表2.排放源鑑別'!A144,"")</f>
        <v/>
      </c>
      <c r="B139" s="330" t="str">
        <f>IF('表2.排放源鑑別'!B139&lt;&gt;"",'表2.排放源鑑別'!B139,"")</f>
        <v/>
      </c>
      <c r="C139" s="331" t="str">
        <f>IF('表2.排放源鑑別'!C139&lt;&gt;"",'表2.排放源鑑別'!C139,"")</f>
        <v/>
      </c>
      <c r="D139" s="337" t="str">
        <f>IF('表2.排放源鑑別'!D144&lt;&gt;"",'表2.排放源鑑別'!D144,"")</f>
        <v/>
      </c>
      <c r="E139" s="332" t="str">
        <f>IF('表2.排放源鑑別'!E139&lt;&gt;"",'表2.排放源鑑別'!E139,"")</f>
        <v/>
      </c>
      <c r="F139" s="332" t="str">
        <f>IF('表2.排放源鑑別'!K139&lt;&gt;"",'表2.排放源鑑別'!K139,"")</f>
        <v/>
      </c>
      <c r="G139" s="291">
        <f>IF('表3.活動數據'!N139&lt;&gt;"",ROUND('表3.活動數據'!N139,10),"")</f>
        <v>0</v>
      </c>
      <c r="H139" s="299" t="str">
        <f>IF('表3.活動數據'!O139&lt;&gt;"",'表3.活動數據'!O139,"")</f>
        <v/>
      </c>
      <c r="I139" s="333" t="e">
        <f>$G139*VLOOKUP($C139&amp;$F139,'表5.排放係數'!$C$2:$U$420,5,0)*VLOOKUP($C139&amp;$F139,'表5.排放係數'!$C$2:$U$420,12,0)</f>
        <v>#N/A</v>
      </c>
      <c r="J139" s="333" t="e">
        <f>$G139*VLOOKUP($C139&amp;$F139,'表5.排放係數'!$C$2:$U$420,6,0)*VLOOKUP($C139&amp;$F139,'表5.排放係數'!$C$2:$U$420,13,0)</f>
        <v>#N/A</v>
      </c>
      <c r="K139" s="333" t="e">
        <f>$G139*VLOOKUP($C139&amp;$F139,'表5.排放係數'!$C$2:$U$420,7,0)*VLOOKUP($C139&amp;$F139,'表5.排放係數'!$C$2:$U$420,14,0)</f>
        <v>#N/A</v>
      </c>
      <c r="L139" s="333" t="e">
        <f>$G139*VLOOKUP($C139&amp;$F139,'表5.排放係數'!$C$2:$U$420,8,0)*VLOOKUP($C139&amp;$F139,'表5.排放係數'!$C$2:$U$420,15,0)</f>
        <v>#N/A</v>
      </c>
      <c r="M139" s="333" t="e">
        <f>$G139*VLOOKUP($C139&amp;$F139,'表5.排放係數'!$C$2:$U$420,9,0)*VLOOKUP($C139&amp;$F139,'表5.排放係數'!$C$2:$U$420,16,0)</f>
        <v>#N/A</v>
      </c>
      <c r="N139" s="333" t="e">
        <f>$G139*VLOOKUP($C139&amp;$F139,'表5.排放係數'!$C$2:$U$420,10,0)*VLOOKUP($C139&amp;$F139,'表5.排放係數'!$C$2:$U$420,17,0)</f>
        <v>#N/A</v>
      </c>
      <c r="O139" s="333" t="e">
        <f>$G139*VLOOKUP($C139&amp;$F139,'表5.排放係數'!$C$2:$U$420,11,0)*VLOOKUP($C139&amp;$F139,'表5.排放係數'!$C$2:$U$420,18,0)</f>
        <v>#N/A</v>
      </c>
      <c r="P139" s="334" t="e">
        <f>$G139*VLOOKUP($C139&amp;$F139,'表5.排放係數'!$C$2:$U$420,19,0)</f>
        <v>#N/A</v>
      </c>
      <c r="Q139" s="335"/>
      <c r="R139" s="265" t="e">
        <f>P139/'表6.2溫室氣體排放量 (範疇1&amp;2, 類別1-15)'!$D$33</f>
        <v>#N/A</v>
      </c>
      <c r="S139" s="229"/>
    </row>
    <row r="140" spans="1:19" s="230" customFormat="1" ht="44.5" customHeight="1">
      <c r="A140" s="336" t="str">
        <f>IF('表2.排放源鑑別'!A144&lt;&gt;"",'表2.排放源鑑別'!A144,"")</f>
        <v/>
      </c>
      <c r="B140" s="330" t="str">
        <f>IF('表2.排放源鑑別'!B140&lt;&gt;"",'表2.排放源鑑別'!B140,"")</f>
        <v/>
      </c>
      <c r="C140" s="331" t="str">
        <f>IF('表2.排放源鑑別'!C140&lt;&gt;"",'表2.排放源鑑別'!C140,"")</f>
        <v/>
      </c>
      <c r="D140" s="337" t="str">
        <f>IF('表2.排放源鑑別'!D144&lt;&gt;"",'表2.排放源鑑別'!D144,"")</f>
        <v/>
      </c>
      <c r="E140" s="332" t="str">
        <f>IF('表2.排放源鑑別'!E140&lt;&gt;"",'表2.排放源鑑別'!E140,"")</f>
        <v/>
      </c>
      <c r="F140" s="332" t="str">
        <f>IF('表2.排放源鑑別'!K140&lt;&gt;"",'表2.排放源鑑別'!K140,"")</f>
        <v/>
      </c>
      <c r="G140" s="291">
        <f>IF('表3.活動數據'!N140&lt;&gt;"",ROUND('表3.活動數據'!N140,10),"")</f>
        <v>0</v>
      </c>
      <c r="H140" s="299" t="str">
        <f>IF('表3.活動數據'!O140&lt;&gt;"",'表3.活動數據'!O140,"")</f>
        <v/>
      </c>
      <c r="I140" s="333" t="e">
        <f>$G140*VLOOKUP($C140&amp;$F140,'表5.排放係數'!$C$2:$U$420,5,0)*VLOOKUP($C140&amp;$F140,'表5.排放係數'!$C$2:$U$420,12,0)</f>
        <v>#N/A</v>
      </c>
      <c r="J140" s="333" t="e">
        <f>$G140*VLOOKUP($C140&amp;$F140,'表5.排放係數'!$C$2:$U$420,6,0)*VLOOKUP($C140&amp;$F140,'表5.排放係數'!$C$2:$U$420,13,0)</f>
        <v>#N/A</v>
      </c>
      <c r="K140" s="333" t="e">
        <f>$G140*VLOOKUP($C140&amp;$F140,'表5.排放係數'!$C$2:$U$420,7,0)*VLOOKUP($C140&amp;$F140,'表5.排放係數'!$C$2:$U$420,14,0)</f>
        <v>#N/A</v>
      </c>
      <c r="L140" s="333" t="e">
        <f>$G140*VLOOKUP($C140&amp;$F140,'表5.排放係數'!$C$2:$U$420,8,0)*VLOOKUP($C140&amp;$F140,'表5.排放係數'!$C$2:$U$420,15,0)</f>
        <v>#N/A</v>
      </c>
      <c r="M140" s="333" t="e">
        <f>$G140*VLOOKUP($C140&amp;$F140,'表5.排放係數'!$C$2:$U$420,9,0)*VLOOKUP($C140&amp;$F140,'表5.排放係數'!$C$2:$U$420,16,0)</f>
        <v>#N/A</v>
      </c>
      <c r="N140" s="333" t="e">
        <f>$G140*VLOOKUP($C140&amp;$F140,'表5.排放係數'!$C$2:$U$420,10,0)*VLOOKUP($C140&amp;$F140,'表5.排放係數'!$C$2:$U$420,17,0)</f>
        <v>#N/A</v>
      </c>
      <c r="O140" s="333" t="e">
        <f>$G140*VLOOKUP($C140&amp;$F140,'表5.排放係數'!$C$2:$U$420,11,0)*VLOOKUP($C140&amp;$F140,'表5.排放係數'!$C$2:$U$420,18,0)</f>
        <v>#N/A</v>
      </c>
      <c r="P140" s="334" t="e">
        <f>$G140*VLOOKUP($C140&amp;$F140,'表5.排放係數'!$C$2:$U$420,19,0)</f>
        <v>#N/A</v>
      </c>
      <c r="Q140" s="335"/>
      <c r="R140" s="265" t="e">
        <f>P140/'表6.2溫室氣體排放量 (範疇1&amp;2, 類別1-15)'!$D$33</f>
        <v>#N/A</v>
      </c>
      <c r="S140" s="229"/>
    </row>
    <row r="141" spans="1:19" s="230" customFormat="1" ht="44.5" customHeight="1">
      <c r="A141" s="330" t="str">
        <f>IF('表2.排放源鑑別'!A141&lt;&gt;"",'表2.排放源鑑別'!A141,"")</f>
        <v/>
      </c>
      <c r="B141" s="330" t="str">
        <f>IF('表2.排放源鑑別'!B141&lt;&gt;"",'表2.排放源鑑別'!B141,"")</f>
        <v/>
      </c>
      <c r="C141" s="331" t="str">
        <f>IF('表2.排放源鑑別'!C141&lt;&gt;"",'表2.排放源鑑別'!C141,"")</f>
        <v/>
      </c>
      <c r="D141" s="332" t="str">
        <f>IF('表2.排放源鑑別'!D141&lt;&gt;"",'表2.排放源鑑別'!D141,"")</f>
        <v/>
      </c>
      <c r="E141" s="332" t="str">
        <f>IF('表2.排放源鑑別'!E141&lt;&gt;"",'表2.排放源鑑別'!E141,"")</f>
        <v/>
      </c>
      <c r="F141" s="332" t="str">
        <f>IF('表2.排放源鑑別'!K141&lt;&gt;"",'表2.排放源鑑別'!K141,"")</f>
        <v/>
      </c>
      <c r="G141" s="291">
        <f>IF('表3.活動數據'!N141&lt;&gt;"",ROUND('表3.活動數據'!N141,10),"")</f>
        <v>0</v>
      </c>
      <c r="H141" s="299" t="str">
        <f>IF('表3.活動數據'!O141&lt;&gt;"",'表3.活動數據'!O141,"")</f>
        <v/>
      </c>
      <c r="I141" s="333" t="e">
        <f>$G141*VLOOKUP($C141&amp;$F141,'表5.排放係數'!$C$2:$U$420,5,0)*VLOOKUP($C141&amp;$F141,'表5.排放係數'!$C$2:$U$420,12,0)</f>
        <v>#N/A</v>
      </c>
      <c r="J141" s="333" t="e">
        <f>$G141*VLOOKUP($C141&amp;$F141,'表5.排放係數'!$C$2:$U$420,6,0)*VLOOKUP($C141&amp;$F141,'表5.排放係數'!$C$2:$U$420,13,0)</f>
        <v>#N/A</v>
      </c>
      <c r="K141" s="333" t="e">
        <f>$G141*VLOOKUP($C141&amp;$F141,'表5.排放係數'!$C$2:$U$420,7,0)*VLOOKUP($C141&amp;$F141,'表5.排放係數'!$C$2:$U$420,14,0)</f>
        <v>#N/A</v>
      </c>
      <c r="L141" s="333" t="e">
        <f>$G141*VLOOKUP($C141&amp;$F141,'表5.排放係數'!$C$2:$U$420,8,0)*VLOOKUP($C141&amp;$F141,'表5.排放係數'!$C$2:$U$420,15,0)</f>
        <v>#N/A</v>
      </c>
      <c r="M141" s="333" t="e">
        <f>$G141*VLOOKUP($C141&amp;$F141,'表5.排放係數'!$C$2:$U$420,9,0)*VLOOKUP($C141&amp;$F141,'表5.排放係數'!$C$2:$U$420,16,0)</f>
        <v>#N/A</v>
      </c>
      <c r="N141" s="333" t="e">
        <f>$G141*VLOOKUP($C141&amp;$F141,'表5.排放係數'!$C$2:$U$420,10,0)*VLOOKUP($C141&amp;$F141,'表5.排放係數'!$C$2:$U$420,17,0)</f>
        <v>#N/A</v>
      </c>
      <c r="O141" s="333" t="e">
        <f>$G141*VLOOKUP($C141&amp;$F141,'表5.排放係數'!$C$2:$U$420,11,0)*VLOOKUP($C141&amp;$F141,'表5.排放係數'!$C$2:$U$420,18,0)</f>
        <v>#N/A</v>
      </c>
      <c r="P141" s="334" t="e">
        <f>$G141*VLOOKUP($C141&amp;$F141,'表5.排放係數'!$C$2:$U$420,19,0)</f>
        <v>#N/A</v>
      </c>
      <c r="Q141" s="335"/>
      <c r="R141" s="265" t="e">
        <f>P141/'表6.2溫室氣體排放量 (範疇1&amp;2, 類別1-15)'!$D$33</f>
        <v>#N/A</v>
      </c>
      <c r="S141" s="229"/>
    </row>
    <row r="142" spans="1:19" ht="44.5" customHeight="1">
      <c r="A142" s="300" t="str">
        <f>IF('表2.排放源鑑別'!A142&lt;&gt;"",'表2.排放源鑑別'!A142,"")</f>
        <v/>
      </c>
      <c r="B142" s="221" t="str">
        <f>IF('表2.排放源鑑別'!B142&lt;&gt;"",'表2.排放源鑑別'!B142,"")</f>
        <v/>
      </c>
      <c r="C142" s="295" t="str">
        <f>IF('表2.排放源鑑別'!C142&lt;&gt;"",'表2.排放源鑑別'!C142,"")</f>
        <v/>
      </c>
      <c r="D142" s="301" t="str">
        <f>IF('表2.排放源鑑別'!D142&lt;&gt;"",'表2.排放源鑑別'!D142,"")</f>
        <v/>
      </c>
      <c r="E142" s="227" t="str">
        <f>IF('表2.排放源鑑別'!E142&lt;&gt;"",'表2.排放源鑑別'!E142,"")</f>
        <v/>
      </c>
      <c r="F142" s="227" t="str">
        <f>IF('表2.排放源鑑別'!K142&lt;&gt;"",'表2.排放源鑑別'!K142,"")</f>
        <v/>
      </c>
      <c r="G142" s="157">
        <f>IF('表3.活動數據'!N142&lt;&gt;"",ROUND('表3.活動數據'!N142,10),"")</f>
        <v>0</v>
      </c>
      <c r="H142" s="120" t="str">
        <f>IF('表3.活動數據'!O142&lt;&gt;"",'表3.活動數據'!O142,"")</f>
        <v/>
      </c>
      <c r="I142" s="287" t="e">
        <f>$G142*VLOOKUP($C142&amp;$F142,'表5.排放係數'!$C$2:$U$420,5,0)*VLOOKUP($C142&amp;$F142,'表5.排放係數'!$C$2:$U$420,12,0)</f>
        <v>#N/A</v>
      </c>
      <c r="J142" s="287" t="e">
        <f>$G142*VLOOKUP($C142&amp;$F142,'表5.排放係數'!$C$2:$U$420,6,0)*VLOOKUP($C142&amp;$F142,'表5.排放係數'!$C$2:$U$420,13,0)</f>
        <v>#N/A</v>
      </c>
      <c r="K142" s="287" t="e">
        <f>$G142*VLOOKUP($C142&amp;$F142,'表5.排放係數'!$C$2:$U$420,7,0)*VLOOKUP($C142&amp;$F142,'表5.排放係數'!$C$2:$U$420,14,0)</f>
        <v>#N/A</v>
      </c>
      <c r="L142" s="287" t="e">
        <f>$G142*VLOOKUP($C142&amp;$F142,'表5.排放係數'!$C$2:$U$420,8,0)*VLOOKUP($C142&amp;$F142,'表5.排放係數'!$C$2:$U$420,15,0)</f>
        <v>#N/A</v>
      </c>
      <c r="M142" s="287" t="e">
        <f>$G142*VLOOKUP($C142&amp;$F142,'表5.排放係數'!$C$2:$U$420,9,0)*VLOOKUP($C142&amp;$F142,'表5.排放係數'!$C$2:$U$420,16,0)</f>
        <v>#N/A</v>
      </c>
      <c r="N142" s="287" t="e">
        <f>$G142*VLOOKUP($C142&amp;$F142,'表5.排放係數'!$C$2:$U$420,10,0)*VLOOKUP($C142&amp;$F142,'表5.排放係數'!$C$2:$U$420,17,0)</f>
        <v>#N/A</v>
      </c>
      <c r="O142" s="287" t="e">
        <f>$G142*VLOOKUP($C142&amp;$F142,'表5.排放係數'!$C$2:$U$420,11,0)*VLOOKUP($C142&amp;$F142,'表5.排放係數'!$C$2:$U$420,18,0)</f>
        <v>#N/A</v>
      </c>
      <c r="P142" s="288" t="e">
        <f>$G142*VLOOKUP($C142&amp;$F142,'表5.排放係數'!$C$2:$U$420,19,0)</f>
        <v>#N/A</v>
      </c>
      <c r="Q142" s="289"/>
      <c r="R142" s="265" t="e">
        <f>P142/'表6.2溫室氣體排放量 (範疇1&amp;2, 類別1-15)'!$D$33</f>
        <v>#N/A</v>
      </c>
      <c r="S142" s="110"/>
    </row>
    <row r="143" spans="1:19" ht="44.5" customHeight="1">
      <c r="A143" s="221" t="str">
        <f>IF('表2.排放源鑑別'!A143&lt;&gt;"",'表2.排放源鑑別'!A143,"")</f>
        <v/>
      </c>
      <c r="B143" s="221" t="str">
        <f>IF('表2.排放源鑑別'!B143&lt;&gt;"",'表2.排放源鑑別'!B143,"")</f>
        <v/>
      </c>
      <c r="C143" s="295" t="str">
        <f>IF('表2.排放源鑑別'!C143&lt;&gt;"",'表2.排放源鑑別'!C143,"")</f>
        <v/>
      </c>
      <c r="D143" s="227" t="str">
        <f>IF('表2.排放源鑑別'!D143&lt;&gt;"",'表2.排放源鑑別'!D143,"")</f>
        <v/>
      </c>
      <c r="E143" s="227" t="str">
        <f>IF('表2.排放源鑑別'!E143&lt;&gt;"",'表2.排放源鑑別'!E143,"")</f>
        <v/>
      </c>
      <c r="F143" s="227" t="str">
        <f>IF('表2.排放源鑑別'!K143&lt;&gt;"",'表2.排放源鑑別'!K143,"")</f>
        <v/>
      </c>
      <c r="G143" s="157">
        <f>IF('表3.活動數據'!N143&lt;&gt;"",ROUND('表3.活動數據'!N143,10),"")</f>
        <v>0</v>
      </c>
      <c r="H143" s="120" t="str">
        <f>IF('表3.活動數據'!O143&lt;&gt;"",'表3.活動數據'!O143,"")</f>
        <v/>
      </c>
      <c r="I143" s="287" t="e">
        <f>$G143*VLOOKUP($C143&amp;$F143,'表5.排放係數'!$C$2:$U$420,5,0)*VLOOKUP($C143&amp;$F143,'表5.排放係數'!$C$2:$U$420,12,0)</f>
        <v>#N/A</v>
      </c>
      <c r="J143" s="287" t="e">
        <f>$G143*VLOOKUP($C143&amp;$F143,'表5.排放係數'!$C$2:$U$420,6,0)*VLOOKUP($C143&amp;$F143,'表5.排放係數'!$C$2:$U$420,13,0)</f>
        <v>#N/A</v>
      </c>
      <c r="K143" s="287" t="e">
        <f>$G143*VLOOKUP($C143&amp;$F143,'表5.排放係數'!$C$2:$U$420,7,0)*VLOOKUP($C143&amp;$F143,'表5.排放係數'!$C$2:$U$420,14,0)</f>
        <v>#N/A</v>
      </c>
      <c r="L143" s="287" t="e">
        <f>$G143*VLOOKUP($C143&amp;$F143,'表5.排放係數'!$C$2:$U$420,8,0)*VLOOKUP($C143&amp;$F143,'表5.排放係數'!$C$2:$U$420,15,0)</f>
        <v>#N/A</v>
      </c>
      <c r="M143" s="287" t="e">
        <f>$G143*VLOOKUP($C143&amp;$F143,'表5.排放係數'!$C$2:$U$420,9,0)*VLOOKUP($C143&amp;$F143,'表5.排放係數'!$C$2:$U$420,16,0)</f>
        <v>#N/A</v>
      </c>
      <c r="N143" s="287" t="e">
        <f>$G143*VLOOKUP($C143&amp;$F143,'表5.排放係數'!$C$2:$U$420,10,0)*VLOOKUP($C143&amp;$F143,'表5.排放係數'!$C$2:$U$420,17,0)</f>
        <v>#N/A</v>
      </c>
      <c r="O143" s="287" t="e">
        <f>$G143*VLOOKUP($C143&amp;$F143,'表5.排放係數'!$C$2:$U$420,11,0)*VLOOKUP($C143&amp;$F143,'表5.排放係數'!$C$2:$U$420,18,0)</f>
        <v>#N/A</v>
      </c>
      <c r="P143" s="288" t="e">
        <f>$G143*VLOOKUP($C143&amp;$F143,'表5.排放係數'!$C$2:$U$420,19,0)</f>
        <v>#N/A</v>
      </c>
      <c r="Q143" s="289"/>
      <c r="R143" s="265" t="e">
        <f>P143/'表6.2溫室氣體排放量 (範疇1&amp;2, 類別1-15)'!$D$33</f>
        <v>#N/A</v>
      </c>
      <c r="S143" s="110"/>
    </row>
    <row r="144" spans="1:19" ht="44.5" customHeight="1">
      <c r="A144" s="300" t="str">
        <f>IF('表2.排放源鑑別'!A144&lt;&gt;"",'表2.排放源鑑別'!A144,"")</f>
        <v/>
      </c>
      <c r="B144" s="221" t="str">
        <f>IF('表2.排放源鑑別'!B144&lt;&gt;"",'表2.排放源鑑別'!B144,"")</f>
        <v/>
      </c>
      <c r="C144" s="295" t="str">
        <f>IF('表2.排放源鑑別'!C144&lt;&gt;"",'表2.排放源鑑別'!C144,"")</f>
        <v/>
      </c>
      <c r="D144" s="301" t="str">
        <f>IF('表2.排放源鑑別'!D144&lt;&gt;"",'表2.排放源鑑別'!D144,"")</f>
        <v/>
      </c>
      <c r="E144" s="227" t="str">
        <f>IF('表2.排放源鑑別'!E144&lt;&gt;"",'表2.排放源鑑別'!E144,"")</f>
        <v/>
      </c>
      <c r="F144" s="227" t="str">
        <f>IF('表2.排放源鑑別'!K144&lt;&gt;"",'表2.排放源鑑別'!K144,"")</f>
        <v/>
      </c>
      <c r="G144" s="157">
        <f>IF('表3.活動數據'!N144&lt;&gt;"",ROUND('表3.活動數據'!N144,10),"")</f>
        <v>0</v>
      </c>
      <c r="H144" s="120" t="str">
        <f>IF('表3.活動數據'!O144&lt;&gt;"",'表3.活動數據'!O144,"")</f>
        <v/>
      </c>
      <c r="I144" s="287" t="e">
        <f>$G144*VLOOKUP($C144&amp;$F144,'表5.排放係數'!$C$2:$U$420,5,0)*VLOOKUP($C144&amp;$F144,'表5.排放係數'!$C$2:$U$420,12,0)</f>
        <v>#N/A</v>
      </c>
      <c r="J144" s="287" t="e">
        <f>$G144*VLOOKUP($C144&amp;$F144,'表5.排放係數'!$C$2:$U$420,6,0)*VLOOKUP($C144&amp;$F144,'表5.排放係數'!$C$2:$U$420,13,0)</f>
        <v>#N/A</v>
      </c>
      <c r="K144" s="287" t="e">
        <f>$G144*VLOOKUP($C144&amp;$F144,'表5.排放係數'!$C$2:$U$420,7,0)*VLOOKUP($C144&amp;$F144,'表5.排放係數'!$C$2:$U$420,14,0)</f>
        <v>#N/A</v>
      </c>
      <c r="L144" s="287" t="e">
        <f>$G144*VLOOKUP($C144&amp;$F144,'表5.排放係數'!$C$2:$U$420,8,0)*VLOOKUP($C144&amp;$F144,'表5.排放係數'!$C$2:$U$420,15,0)</f>
        <v>#N/A</v>
      </c>
      <c r="M144" s="287" t="e">
        <f>$G144*VLOOKUP($C144&amp;$F144,'表5.排放係數'!$C$2:$U$420,9,0)*VLOOKUP($C144&amp;$F144,'表5.排放係數'!$C$2:$U$420,16,0)</f>
        <v>#N/A</v>
      </c>
      <c r="N144" s="287" t="e">
        <f>$G144*VLOOKUP($C144&amp;$F144,'表5.排放係數'!$C$2:$U$420,10,0)*VLOOKUP($C144&amp;$F144,'表5.排放係數'!$C$2:$U$420,17,0)</f>
        <v>#N/A</v>
      </c>
      <c r="O144" s="287" t="e">
        <f>$G144*VLOOKUP($C144&amp;$F144,'表5.排放係數'!$C$2:$U$420,11,0)*VLOOKUP($C144&amp;$F144,'表5.排放係數'!$C$2:$U$420,18,0)</f>
        <v>#N/A</v>
      </c>
      <c r="P144" s="288" t="e">
        <f>$G144*VLOOKUP($C144&amp;$F144,'表5.排放係數'!$C$2:$U$420,19,0)</f>
        <v>#N/A</v>
      </c>
      <c r="Q144" s="289"/>
      <c r="R144" s="265" t="e">
        <f>P144/'表6.2溫室氣體排放量 (範疇1&amp;2, 類別1-15)'!$D$33</f>
        <v>#N/A</v>
      </c>
      <c r="S144" s="110"/>
    </row>
    <row r="145" spans="1:19" ht="44.5" customHeight="1">
      <c r="A145" s="221" t="str">
        <f>IF('表2.排放源鑑別'!A145&lt;&gt;"",'表2.排放源鑑別'!A145,"")</f>
        <v/>
      </c>
      <c r="B145" s="221" t="str">
        <f>IF('表2.排放源鑑別'!B145&lt;&gt;"",'表2.排放源鑑別'!B145,"")</f>
        <v/>
      </c>
      <c r="C145" s="295" t="str">
        <f>IF('表2.排放源鑑別'!C145&lt;&gt;"",'表2.排放源鑑別'!C145,"")</f>
        <v/>
      </c>
      <c r="D145" s="227" t="str">
        <f>IF('表2.排放源鑑別'!D145&lt;&gt;"",'表2.排放源鑑別'!D145,"")</f>
        <v/>
      </c>
      <c r="E145" s="227" t="str">
        <f>IF('表2.排放源鑑別'!E145&lt;&gt;"",'表2.排放源鑑別'!E145,"")</f>
        <v/>
      </c>
      <c r="F145" s="227" t="str">
        <f>IF('表2.排放源鑑別'!K145&lt;&gt;"",'表2.排放源鑑別'!K145,"")</f>
        <v/>
      </c>
      <c r="G145" s="157">
        <f>IF('表3.活動數據'!N145&lt;&gt;"",ROUND('表3.活動數據'!N145,10),"")</f>
        <v>0</v>
      </c>
      <c r="H145" s="120" t="str">
        <f>IF('表3.活動數據'!O145&lt;&gt;"",'表3.活動數據'!O145,"")</f>
        <v/>
      </c>
      <c r="I145" s="287" t="e">
        <f>$G145*VLOOKUP($C145&amp;$F145,'表5.排放係數'!$C$2:$U$420,5,0)*VLOOKUP($C145&amp;$F145,'表5.排放係數'!$C$2:$U$420,12,0)</f>
        <v>#N/A</v>
      </c>
      <c r="J145" s="287" t="e">
        <f>$G145*VLOOKUP($C145&amp;$F145,'表5.排放係數'!$C$2:$U$420,6,0)*VLOOKUP($C145&amp;$F145,'表5.排放係數'!$C$2:$U$420,13,0)</f>
        <v>#N/A</v>
      </c>
      <c r="K145" s="287" t="e">
        <f>$G145*VLOOKUP($C145&amp;$F145,'表5.排放係數'!$C$2:$U$420,7,0)*VLOOKUP($C145&amp;$F145,'表5.排放係數'!$C$2:$U$420,14,0)</f>
        <v>#N/A</v>
      </c>
      <c r="L145" s="287" t="e">
        <f>$G145*VLOOKUP($C145&amp;$F145,'表5.排放係數'!$C$2:$U$420,8,0)*VLOOKUP($C145&amp;$F145,'表5.排放係數'!$C$2:$U$420,15,0)</f>
        <v>#N/A</v>
      </c>
      <c r="M145" s="287" t="e">
        <f>$G145*VLOOKUP($C145&amp;$F145,'表5.排放係數'!$C$2:$U$420,9,0)*VLOOKUP($C145&amp;$F145,'表5.排放係數'!$C$2:$U$420,16,0)</f>
        <v>#N/A</v>
      </c>
      <c r="N145" s="287" t="e">
        <f>$G145*VLOOKUP($C145&amp;$F145,'表5.排放係數'!$C$2:$U$420,10,0)*VLOOKUP($C145&amp;$F145,'表5.排放係數'!$C$2:$U$420,17,0)</f>
        <v>#N/A</v>
      </c>
      <c r="O145" s="287" t="e">
        <f>$G145*VLOOKUP($C145&amp;$F145,'表5.排放係數'!$C$2:$U$420,11,0)*VLOOKUP($C145&amp;$F145,'表5.排放係數'!$C$2:$U$420,18,0)</f>
        <v>#N/A</v>
      </c>
      <c r="P145" s="288" t="e">
        <f>$G145*VLOOKUP($C145&amp;$F145,'表5.排放係數'!$C$2:$U$420,19,0)</f>
        <v>#N/A</v>
      </c>
      <c r="Q145" s="289"/>
      <c r="R145" s="265" t="e">
        <f>P145/'表6.2溫室氣體排放量 (範疇1&amp;2, 類別1-15)'!$D$33</f>
        <v>#N/A</v>
      </c>
      <c r="S145" s="110"/>
    </row>
    <row r="146" spans="1:19" ht="44.5" customHeight="1">
      <c r="A146" s="300" t="str">
        <f>IF('表2.排放源鑑別'!A146&lt;&gt;"",'表2.排放源鑑別'!A146,"")</f>
        <v/>
      </c>
      <c r="B146" s="221" t="str">
        <f>IF('表2.排放源鑑別'!B146&lt;&gt;"",'表2.排放源鑑別'!B146,"")</f>
        <v/>
      </c>
      <c r="C146" s="295" t="str">
        <f>IF('表2.排放源鑑別'!C146&lt;&gt;"",'表2.排放源鑑別'!C146,"")</f>
        <v/>
      </c>
      <c r="D146" s="301" t="str">
        <f>IF('表2.排放源鑑別'!D146&lt;&gt;"",'表2.排放源鑑別'!D146,"")</f>
        <v/>
      </c>
      <c r="E146" s="227" t="str">
        <f>IF('表2.排放源鑑別'!E146&lt;&gt;"",'表2.排放源鑑別'!E146,"")</f>
        <v/>
      </c>
      <c r="F146" s="227" t="str">
        <f>IF('表2.排放源鑑別'!K146&lt;&gt;"",'表2.排放源鑑別'!K146,"")</f>
        <v/>
      </c>
      <c r="G146" s="157">
        <f>IF('表3.活動數據'!N146&lt;&gt;"",ROUND('表3.活動數據'!N146,10),"")</f>
        <v>0</v>
      </c>
      <c r="H146" s="120" t="str">
        <f>IF('表3.活動數據'!O146&lt;&gt;"",'表3.活動數據'!O146,"")</f>
        <v/>
      </c>
      <c r="I146" s="287" t="e">
        <f>$G146*VLOOKUP($C146&amp;$F146,'表5.排放係數'!$C$2:$U$420,5,0)*VLOOKUP($C146&amp;$F146,'表5.排放係數'!$C$2:$U$420,12,0)</f>
        <v>#N/A</v>
      </c>
      <c r="J146" s="287" t="e">
        <f>$G146*VLOOKUP($C146&amp;$F146,'表5.排放係數'!$C$2:$U$420,6,0)*VLOOKUP($C146&amp;$F146,'表5.排放係數'!$C$2:$U$420,13,0)</f>
        <v>#N/A</v>
      </c>
      <c r="K146" s="287" t="e">
        <f>$G146*VLOOKUP($C146&amp;$F146,'表5.排放係數'!$C$2:$U$420,7,0)*VLOOKUP($C146&amp;$F146,'表5.排放係數'!$C$2:$U$420,14,0)</f>
        <v>#N/A</v>
      </c>
      <c r="L146" s="287" t="e">
        <f>$G146*VLOOKUP($C146&amp;$F146,'表5.排放係數'!$C$2:$U$420,8,0)*VLOOKUP($C146&amp;$F146,'表5.排放係數'!$C$2:$U$420,15,0)</f>
        <v>#N/A</v>
      </c>
      <c r="M146" s="287" t="e">
        <f>$G146*VLOOKUP($C146&amp;$F146,'表5.排放係數'!$C$2:$U$420,9,0)*VLOOKUP($C146&amp;$F146,'表5.排放係數'!$C$2:$U$420,16,0)</f>
        <v>#N/A</v>
      </c>
      <c r="N146" s="287" t="e">
        <f>$G146*VLOOKUP($C146&amp;$F146,'表5.排放係數'!$C$2:$U$420,10,0)*VLOOKUP($C146&amp;$F146,'表5.排放係數'!$C$2:$U$420,17,0)</f>
        <v>#N/A</v>
      </c>
      <c r="O146" s="287" t="e">
        <f>$G146*VLOOKUP($C146&amp;$F146,'表5.排放係數'!$C$2:$U$420,11,0)*VLOOKUP($C146&amp;$F146,'表5.排放係數'!$C$2:$U$420,18,0)</f>
        <v>#N/A</v>
      </c>
      <c r="P146" s="288" t="e">
        <f>$G146*VLOOKUP($C146&amp;$F146,'表5.排放係數'!$C$2:$U$420,19,0)</f>
        <v>#N/A</v>
      </c>
      <c r="Q146" s="289"/>
      <c r="R146" s="265" t="e">
        <f>P146/'表6.2溫室氣體排放量 (範疇1&amp;2, 類別1-15)'!$D$33</f>
        <v>#N/A</v>
      </c>
      <c r="S146" s="110"/>
    </row>
    <row r="147" spans="1:19" ht="44.5" customHeight="1">
      <c r="A147" s="221" t="str">
        <f>IF('表2.排放源鑑別'!A147&lt;&gt;"",'表2.排放源鑑別'!A147,"")</f>
        <v/>
      </c>
      <c r="B147" s="221" t="str">
        <f>IF('表2.排放源鑑別'!B147&lt;&gt;"",'表2.排放源鑑別'!B147,"")</f>
        <v/>
      </c>
      <c r="C147" s="295" t="str">
        <f>IF('表2.排放源鑑別'!C147&lt;&gt;"",'表2.排放源鑑別'!C147,"")</f>
        <v/>
      </c>
      <c r="D147" s="227" t="str">
        <f>IF('表2.排放源鑑別'!D147&lt;&gt;"",'表2.排放源鑑別'!D147,"")</f>
        <v/>
      </c>
      <c r="E147" s="227" t="str">
        <f>IF('表2.排放源鑑別'!E147&lt;&gt;"",'表2.排放源鑑別'!E147,"")</f>
        <v/>
      </c>
      <c r="F147" s="227" t="str">
        <f>IF('表2.排放源鑑別'!K147&lt;&gt;"",'表2.排放源鑑別'!K147,"")</f>
        <v/>
      </c>
      <c r="G147" s="157">
        <f>IF('表3.活動數據'!N147&lt;&gt;"",ROUND('表3.活動數據'!N147,10),"")</f>
        <v>0</v>
      </c>
      <c r="H147" s="120" t="str">
        <f>IF('表3.活動數據'!O147&lt;&gt;"",'表3.活動數據'!O147,"")</f>
        <v/>
      </c>
      <c r="I147" s="287" t="e">
        <f>$G147*VLOOKUP($C147&amp;$F147,'表5.排放係數'!$C$2:$U$420,5,0)*VLOOKUP($C147&amp;$F147,'表5.排放係數'!$C$2:$U$420,12,0)</f>
        <v>#N/A</v>
      </c>
      <c r="J147" s="287" t="e">
        <f>$G147*VLOOKUP($C147&amp;$F147,'表5.排放係數'!$C$2:$U$420,6,0)*VLOOKUP($C147&amp;$F147,'表5.排放係數'!$C$2:$U$420,13,0)</f>
        <v>#N/A</v>
      </c>
      <c r="K147" s="287" t="e">
        <f>$G147*VLOOKUP($C147&amp;$F147,'表5.排放係數'!$C$2:$U$420,7,0)*VLOOKUP($C147&amp;$F147,'表5.排放係數'!$C$2:$U$420,14,0)</f>
        <v>#N/A</v>
      </c>
      <c r="L147" s="287" t="e">
        <f>$G147*VLOOKUP($C147&amp;$F147,'表5.排放係數'!$C$2:$U$420,8,0)*VLOOKUP($C147&amp;$F147,'表5.排放係數'!$C$2:$U$420,15,0)</f>
        <v>#N/A</v>
      </c>
      <c r="M147" s="287" t="e">
        <f>$G147*VLOOKUP($C147&amp;$F147,'表5.排放係數'!$C$2:$U$420,9,0)*VLOOKUP($C147&amp;$F147,'表5.排放係數'!$C$2:$U$420,16,0)</f>
        <v>#N/A</v>
      </c>
      <c r="N147" s="287" t="e">
        <f>$G147*VLOOKUP($C147&amp;$F147,'表5.排放係數'!$C$2:$U$420,10,0)*VLOOKUP($C147&amp;$F147,'表5.排放係數'!$C$2:$U$420,17,0)</f>
        <v>#N/A</v>
      </c>
      <c r="O147" s="287" t="e">
        <f>$G147*VLOOKUP($C147&amp;$F147,'表5.排放係數'!$C$2:$U$420,11,0)*VLOOKUP($C147&amp;$F147,'表5.排放係數'!$C$2:$U$420,18,0)</f>
        <v>#N/A</v>
      </c>
      <c r="P147" s="288" t="e">
        <f>$G147*VLOOKUP($C147&amp;$F147,'表5.排放係數'!$C$2:$U$420,19,0)</f>
        <v>#N/A</v>
      </c>
      <c r="Q147" s="289"/>
      <c r="R147" s="265" t="e">
        <f>P147/'表6.2溫室氣體排放量 (範疇1&amp;2, 類別1-15)'!$D$33</f>
        <v>#N/A</v>
      </c>
      <c r="S147" s="110"/>
    </row>
    <row r="148" spans="1:19" ht="44.5" customHeight="1">
      <c r="A148" s="300" t="str">
        <f>IF('表2.排放源鑑別'!A148&lt;&gt;"",'表2.排放源鑑別'!A148,"")</f>
        <v/>
      </c>
      <c r="B148" s="221" t="str">
        <f>IF('表2.排放源鑑別'!B148&lt;&gt;"",'表2.排放源鑑別'!B148,"")</f>
        <v/>
      </c>
      <c r="C148" s="295" t="str">
        <f>IF('表2.排放源鑑別'!C148&lt;&gt;"",'表2.排放源鑑別'!C148,"")</f>
        <v/>
      </c>
      <c r="D148" s="301" t="str">
        <f>IF('表2.排放源鑑別'!D148&lt;&gt;"",'表2.排放源鑑別'!D148,"")</f>
        <v/>
      </c>
      <c r="E148" s="227" t="str">
        <f>IF('表2.排放源鑑別'!E148&lt;&gt;"",'表2.排放源鑑別'!E148,"")</f>
        <v/>
      </c>
      <c r="F148" s="227" t="str">
        <f>IF('表2.排放源鑑別'!K148&lt;&gt;"",'表2.排放源鑑別'!K148,"")</f>
        <v/>
      </c>
      <c r="G148" s="157">
        <f>IF('表3.活動數據'!N148&lt;&gt;"",ROUND('表3.活動數據'!N148,10),"")</f>
        <v>0</v>
      </c>
      <c r="H148" s="120" t="str">
        <f>IF('表3.活動數據'!O148&lt;&gt;"",'表3.活動數據'!O148,"")</f>
        <v/>
      </c>
      <c r="I148" s="287" t="e">
        <f>$G148*VLOOKUP($C148&amp;$F148,'表5.排放係數'!$C$2:$U$420,5,0)*VLOOKUP($C148&amp;$F148,'表5.排放係數'!$C$2:$U$420,12,0)</f>
        <v>#N/A</v>
      </c>
      <c r="J148" s="287" t="e">
        <f>$G148*VLOOKUP($C148&amp;$F148,'表5.排放係數'!$C$2:$U$420,6,0)*VLOOKUP($C148&amp;$F148,'表5.排放係數'!$C$2:$U$420,13,0)</f>
        <v>#N/A</v>
      </c>
      <c r="K148" s="287" t="e">
        <f>$G148*VLOOKUP($C148&amp;$F148,'表5.排放係數'!$C$2:$U$420,7,0)*VLOOKUP($C148&amp;$F148,'表5.排放係數'!$C$2:$U$420,14,0)</f>
        <v>#N/A</v>
      </c>
      <c r="L148" s="287" t="e">
        <f>$G148*VLOOKUP($C148&amp;$F148,'表5.排放係數'!$C$2:$U$420,8,0)*VLOOKUP($C148&amp;$F148,'表5.排放係數'!$C$2:$U$420,15,0)</f>
        <v>#N/A</v>
      </c>
      <c r="M148" s="287" t="e">
        <f>$G148*VLOOKUP($C148&amp;$F148,'表5.排放係數'!$C$2:$U$420,9,0)*VLOOKUP($C148&amp;$F148,'表5.排放係數'!$C$2:$U$420,16,0)</f>
        <v>#N/A</v>
      </c>
      <c r="N148" s="287" t="e">
        <f>$G148*VLOOKUP($C148&amp;$F148,'表5.排放係數'!$C$2:$U$420,10,0)*VLOOKUP($C148&amp;$F148,'表5.排放係數'!$C$2:$U$420,17,0)</f>
        <v>#N/A</v>
      </c>
      <c r="O148" s="287" t="e">
        <f>$G148*VLOOKUP($C148&amp;$F148,'表5.排放係數'!$C$2:$U$420,11,0)*VLOOKUP($C148&amp;$F148,'表5.排放係數'!$C$2:$U$420,18,0)</f>
        <v>#N/A</v>
      </c>
      <c r="P148" s="288" t="e">
        <f>$G148*VLOOKUP($C148&amp;$F148,'表5.排放係數'!$C$2:$U$420,19,0)</f>
        <v>#N/A</v>
      </c>
      <c r="Q148" s="289"/>
      <c r="R148" s="265" t="e">
        <f>P148/'表6.2溫室氣體排放量 (範疇1&amp;2, 類別1-15)'!$D$33</f>
        <v>#N/A</v>
      </c>
      <c r="S148" s="110"/>
    </row>
    <row r="149" spans="1:19" ht="44.5" customHeight="1">
      <c r="A149" s="221" t="str">
        <f>IF('表2.排放源鑑別'!A149&lt;&gt;"",'表2.排放源鑑別'!A149,"")</f>
        <v/>
      </c>
      <c r="B149" s="221" t="str">
        <f>IF('表2.排放源鑑別'!B149&lt;&gt;"",'表2.排放源鑑別'!B149,"")</f>
        <v/>
      </c>
      <c r="C149" s="295" t="str">
        <f>IF('表2.排放源鑑別'!C149&lt;&gt;"",'表2.排放源鑑別'!C149,"")</f>
        <v/>
      </c>
      <c r="D149" s="227" t="str">
        <f>IF('表2.排放源鑑別'!D149&lt;&gt;"",'表2.排放源鑑別'!D149,"")</f>
        <v/>
      </c>
      <c r="E149" s="227" t="str">
        <f>IF('表2.排放源鑑別'!E149&lt;&gt;"",'表2.排放源鑑別'!E149,"")</f>
        <v/>
      </c>
      <c r="F149" s="227" t="str">
        <f>IF('表2.排放源鑑別'!K149&lt;&gt;"",'表2.排放源鑑別'!K149,"")</f>
        <v/>
      </c>
      <c r="G149" s="157">
        <f>IF('表3.活動數據'!N149&lt;&gt;"",ROUND('表3.活動數據'!N149,10),"")</f>
        <v>0</v>
      </c>
      <c r="H149" s="120" t="str">
        <f>IF('表3.活動數據'!O149&lt;&gt;"",'表3.活動數據'!O149,"")</f>
        <v/>
      </c>
      <c r="I149" s="287" t="e">
        <f>$G149*VLOOKUP($C149&amp;$F149,'表5.排放係數'!$C$2:$U$420,5,0)*VLOOKUP($C149&amp;$F149,'表5.排放係數'!$C$2:$U$420,12,0)</f>
        <v>#N/A</v>
      </c>
      <c r="J149" s="287" t="e">
        <f>$G149*VLOOKUP($C149&amp;$F149,'表5.排放係數'!$C$2:$U$420,6,0)*VLOOKUP($C149&amp;$F149,'表5.排放係數'!$C$2:$U$420,13,0)</f>
        <v>#N/A</v>
      </c>
      <c r="K149" s="287" t="e">
        <f>$G149*VLOOKUP($C149&amp;$F149,'表5.排放係數'!$C$2:$U$420,7,0)*VLOOKUP($C149&amp;$F149,'表5.排放係數'!$C$2:$U$420,14,0)</f>
        <v>#N/A</v>
      </c>
      <c r="L149" s="287" t="e">
        <f>$G149*VLOOKUP($C149&amp;$F149,'表5.排放係數'!$C$2:$U$420,8,0)*VLOOKUP($C149&amp;$F149,'表5.排放係數'!$C$2:$U$420,15,0)</f>
        <v>#N/A</v>
      </c>
      <c r="M149" s="287" t="e">
        <f>$G149*VLOOKUP($C149&amp;$F149,'表5.排放係數'!$C$2:$U$420,9,0)*VLOOKUP($C149&amp;$F149,'表5.排放係數'!$C$2:$U$420,16,0)</f>
        <v>#N/A</v>
      </c>
      <c r="N149" s="287" t="e">
        <f>$G149*VLOOKUP($C149&amp;$F149,'表5.排放係數'!$C$2:$U$420,10,0)*VLOOKUP($C149&amp;$F149,'表5.排放係數'!$C$2:$U$420,17,0)</f>
        <v>#N/A</v>
      </c>
      <c r="O149" s="287" t="e">
        <f>$G149*VLOOKUP($C149&amp;$F149,'表5.排放係數'!$C$2:$U$420,11,0)*VLOOKUP($C149&amp;$F149,'表5.排放係數'!$C$2:$U$420,18,0)</f>
        <v>#N/A</v>
      </c>
      <c r="P149" s="288" t="e">
        <f>$G149*VLOOKUP($C149&amp;$F149,'表5.排放係數'!$C$2:$U$420,19,0)</f>
        <v>#N/A</v>
      </c>
      <c r="Q149" s="289"/>
      <c r="R149" s="265" t="e">
        <f>P149/'表6.2溫室氣體排放量 (範疇1&amp;2, 類別1-15)'!$D$33</f>
        <v>#N/A</v>
      </c>
      <c r="S149" s="110"/>
    </row>
    <row r="150" spans="1:19" ht="44.5" customHeight="1">
      <c r="A150" s="300" t="str">
        <f>IF('表2.排放源鑑別'!A150&lt;&gt;"",'表2.排放源鑑別'!A150,"")</f>
        <v/>
      </c>
      <c r="B150" s="221" t="str">
        <f>IF('表2.排放源鑑別'!B150&lt;&gt;"",'表2.排放源鑑別'!B150,"")</f>
        <v/>
      </c>
      <c r="C150" s="295" t="str">
        <f>IF('表2.排放源鑑別'!C150&lt;&gt;"",'表2.排放源鑑別'!C150,"")</f>
        <v/>
      </c>
      <c r="D150" s="301" t="str">
        <f>IF('表2.排放源鑑別'!D150&lt;&gt;"",'表2.排放源鑑別'!D150,"")</f>
        <v/>
      </c>
      <c r="E150" s="227" t="str">
        <f>IF('表2.排放源鑑別'!E150&lt;&gt;"",'表2.排放源鑑別'!E150,"")</f>
        <v/>
      </c>
      <c r="F150" s="227" t="str">
        <f>IF('表2.排放源鑑別'!K150&lt;&gt;"",'表2.排放源鑑別'!K150,"")</f>
        <v/>
      </c>
      <c r="G150" s="157">
        <f>IF('表3.活動數據'!N150&lt;&gt;"",ROUND('表3.活動數據'!N150,10),"")</f>
        <v>0</v>
      </c>
      <c r="H150" s="120" t="str">
        <f>IF('表3.活動數據'!O150&lt;&gt;"",'表3.活動數據'!O150,"")</f>
        <v/>
      </c>
      <c r="I150" s="287" t="e">
        <f>$G150*VLOOKUP($C150&amp;$F150,'表5.排放係數'!$C$2:$U$420,5,0)*VLOOKUP($C150&amp;$F150,'表5.排放係數'!$C$2:$U$420,12,0)</f>
        <v>#N/A</v>
      </c>
      <c r="J150" s="287" t="e">
        <f>$G150*VLOOKUP($C150&amp;$F150,'表5.排放係數'!$C$2:$U$420,6,0)*VLOOKUP($C150&amp;$F150,'表5.排放係數'!$C$2:$U$420,13,0)</f>
        <v>#N/A</v>
      </c>
      <c r="K150" s="287" t="e">
        <f>$G150*VLOOKUP($C150&amp;$F150,'表5.排放係數'!$C$2:$U$420,7,0)*VLOOKUP($C150&amp;$F150,'表5.排放係數'!$C$2:$U$420,14,0)</f>
        <v>#N/A</v>
      </c>
      <c r="L150" s="287" t="e">
        <f>$G150*VLOOKUP($C150&amp;$F150,'表5.排放係數'!$C$2:$U$420,8,0)*VLOOKUP($C150&amp;$F150,'表5.排放係數'!$C$2:$U$420,15,0)</f>
        <v>#N/A</v>
      </c>
      <c r="M150" s="287" t="e">
        <f>$G150*VLOOKUP($C150&amp;$F150,'表5.排放係數'!$C$2:$U$420,9,0)*VLOOKUP($C150&amp;$F150,'表5.排放係數'!$C$2:$U$420,16,0)</f>
        <v>#N/A</v>
      </c>
      <c r="N150" s="287" t="e">
        <f>$G150*VLOOKUP($C150&amp;$F150,'表5.排放係數'!$C$2:$U$420,10,0)*VLOOKUP($C150&amp;$F150,'表5.排放係數'!$C$2:$U$420,17,0)</f>
        <v>#N/A</v>
      </c>
      <c r="O150" s="287" t="e">
        <f>$G150*VLOOKUP($C150&amp;$F150,'表5.排放係數'!$C$2:$U$420,11,0)*VLOOKUP($C150&amp;$F150,'表5.排放係數'!$C$2:$U$420,18,0)</f>
        <v>#N/A</v>
      </c>
      <c r="P150" s="288" t="e">
        <f>$G150*VLOOKUP($C150&amp;$F150,'表5.排放係數'!$C$2:$U$420,19,0)</f>
        <v>#N/A</v>
      </c>
      <c r="Q150" s="289"/>
      <c r="R150" s="265" t="e">
        <f>P150/'表6.2溫室氣體排放量 (範疇1&amp;2, 類別1-15)'!$D$33</f>
        <v>#N/A</v>
      </c>
      <c r="S150" s="110"/>
    </row>
    <row r="151" spans="1:19" ht="44.5" customHeight="1">
      <c r="A151" s="221" t="str">
        <f>IF('表2.排放源鑑別'!A151&lt;&gt;"",'表2.排放源鑑別'!A151,"")</f>
        <v/>
      </c>
      <c r="B151" s="221" t="str">
        <f>IF('表2.排放源鑑別'!B151&lt;&gt;"",'表2.排放源鑑別'!B151,"")</f>
        <v/>
      </c>
      <c r="C151" s="295" t="str">
        <f>IF('表2.排放源鑑別'!C151&lt;&gt;"",'表2.排放源鑑別'!C151,"")</f>
        <v/>
      </c>
      <c r="D151" s="227" t="str">
        <f>IF('表2.排放源鑑別'!D151&lt;&gt;"",'表2.排放源鑑別'!D151,"")</f>
        <v/>
      </c>
      <c r="E151" s="227" t="str">
        <f>IF('表2.排放源鑑別'!E151&lt;&gt;"",'表2.排放源鑑別'!E151,"")</f>
        <v/>
      </c>
      <c r="F151" s="227" t="str">
        <f>IF('表2.排放源鑑別'!K151&lt;&gt;"",'表2.排放源鑑別'!K151,"")</f>
        <v/>
      </c>
      <c r="G151" s="157">
        <f>IF('表3.活動數據'!N151&lt;&gt;"",ROUND('表3.活動數據'!N151,10),"")</f>
        <v>0</v>
      </c>
      <c r="H151" s="120" t="str">
        <f>IF('表3.活動數據'!O151&lt;&gt;"",'表3.活動數據'!O151,"")</f>
        <v/>
      </c>
      <c r="I151" s="287" t="e">
        <f>$G151*VLOOKUP($C151&amp;$F151,'表5.排放係數'!$C$2:$U$420,5,0)*VLOOKUP($C151&amp;$F151,'表5.排放係數'!$C$2:$U$420,12,0)</f>
        <v>#N/A</v>
      </c>
      <c r="J151" s="287" t="e">
        <f>$G151*VLOOKUP($C151&amp;$F151,'表5.排放係數'!$C$2:$U$420,6,0)*VLOOKUP($C151&amp;$F151,'表5.排放係數'!$C$2:$U$420,13,0)</f>
        <v>#N/A</v>
      </c>
      <c r="K151" s="287" t="e">
        <f>$G151*VLOOKUP($C151&amp;$F151,'表5.排放係數'!$C$2:$U$420,7,0)*VLOOKUP($C151&amp;$F151,'表5.排放係數'!$C$2:$U$420,14,0)</f>
        <v>#N/A</v>
      </c>
      <c r="L151" s="287" t="e">
        <f>$G151*VLOOKUP($C151&amp;$F151,'表5.排放係數'!$C$2:$U$420,8,0)*VLOOKUP($C151&amp;$F151,'表5.排放係數'!$C$2:$U$420,15,0)</f>
        <v>#N/A</v>
      </c>
      <c r="M151" s="287" t="e">
        <f>$G151*VLOOKUP($C151&amp;$F151,'表5.排放係數'!$C$2:$U$420,9,0)*VLOOKUP($C151&amp;$F151,'表5.排放係數'!$C$2:$U$420,16,0)</f>
        <v>#N/A</v>
      </c>
      <c r="N151" s="287" t="e">
        <f>$G151*VLOOKUP($C151&amp;$F151,'表5.排放係數'!$C$2:$U$420,10,0)*VLOOKUP($C151&amp;$F151,'表5.排放係數'!$C$2:$U$420,17,0)</f>
        <v>#N/A</v>
      </c>
      <c r="O151" s="287" t="e">
        <f>$G151*VLOOKUP($C151&amp;$F151,'表5.排放係數'!$C$2:$U$420,11,0)*VLOOKUP($C151&amp;$F151,'表5.排放係數'!$C$2:$U$420,18,0)</f>
        <v>#N/A</v>
      </c>
      <c r="P151" s="288" t="e">
        <f>$G151*VLOOKUP($C151&amp;$F151,'表5.排放係數'!$C$2:$U$420,19,0)</f>
        <v>#N/A</v>
      </c>
      <c r="Q151" s="289"/>
      <c r="R151" s="265" t="e">
        <f>P151/'表6.2溫室氣體排放量 (範疇1&amp;2, 類別1-15)'!$D$33</f>
        <v>#N/A</v>
      </c>
      <c r="S151" s="110"/>
    </row>
    <row r="152" spans="1:19" ht="44.5" customHeight="1">
      <c r="A152" s="300" t="str">
        <f>IF('表2.排放源鑑別'!A152&lt;&gt;"",'表2.排放源鑑別'!A152,"")</f>
        <v/>
      </c>
      <c r="B152" s="221" t="str">
        <f>IF('表2.排放源鑑別'!B152&lt;&gt;"",'表2.排放源鑑別'!B152,"")</f>
        <v/>
      </c>
      <c r="C152" s="295" t="str">
        <f>IF('表2.排放源鑑別'!C152&lt;&gt;"",'表2.排放源鑑別'!C152,"")</f>
        <v/>
      </c>
      <c r="D152" s="301" t="str">
        <f>IF('表2.排放源鑑別'!D152&lt;&gt;"",'表2.排放源鑑別'!D152,"")</f>
        <v/>
      </c>
      <c r="E152" s="227" t="str">
        <f>IF('表2.排放源鑑別'!E152&lt;&gt;"",'表2.排放源鑑別'!E152,"")</f>
        <v/>
      </c>
      <c r="F152" s="227" t="str">
        <f>IF('表2.排放源鑑別'!K152&lt;&gt;"",'表2.排放源鑑別'!K152,"")</f>
        <v/>
      </c>
      <c r="G152" s="157">
        <f>IF('表3.活動數據'!N152&lt;&gt;"",ROUND('表3.活動數據'!N152,10),"")</f>
        <v>0</v>
      </c>
      <c r="H152" s="120" t="str">
        <f>IF('表3.活動數據'!O152&lt;&gt;"",'表3.活動數據'!O152,"")</f>
        <v/>
      </c>
      <c r="I152" s="287" t="e">
        <f>$G152*VLOOKUP($C152&amp;$F152,'表5.排放係數'!$C$2:$U$420,5,0)*VLOOKUP($C152&amp;$F152,'表5.排放係數'!$C$2:$U$420,12,0)</f>
        <v>#N/A</v>
      </c>
      <c r="J152" s="287" t="e">
        <f>$G152*VLOOKUP($C152&amp;$F152,'表5.排放係數'!$C$2:$U$420,6,0)*VLOOKUP($C152&amp;$F152,'表5.排放係數'!$C$2:$U$420,13,0)</f>
        <v>#N/A</v>
      </c>
      <c r="K152" s="287" t="e">
        <f>$G152*VLOOKUP($C152&amp;$F152,'表5.排放係數'!$C$2:$U$420,7,0)*VLOOKUP($C152&amp;$F152,'表5.排放係數'!$C$2:$U$420,14,0)</f>
        <v>#N/A</v>
      </c>
      <c r="L152" s="287" t="e">
        <f>$G152*VLOOKUP($C152&amp;$F152,'表5.排放係數'!$C$2:$U$420,8,0)*VLOOKUP($C152&amp;$F152,'表5.排放係數'!$C$2:$U$420,15,0)</f>
        <v>#N/A</v>
      </c>
      <c r="M152" s="287" t="e">
        <f>$G152*VLOOKUP($C152&amp;$F152,'表5.排放係數'!$C$2:$U$420,9,0)*VLOOKUP($C152&amp;$F152,'表5.排放係數'!$C$2:$U$420,16,0)</f>
        <v>#N/A</v>
      </c>
      <c r="N152" s="287" t="e">
        <f>$G152*VLOOKUP($C152&amp;$F152,'表5.排放係數'!$C$2:$U$420,10,0)*VLOOKUP($C152&amp;$F152,'表5.排放係數'!$C$2:$U$420,17,0)</f>
        <v>#N/A</v>
      </c>
      <c r="O152" s="287" t="e">
        <f>$G152*VLOOKUP($C152&amp;$F152,'表5.排放係數'!$C$2:$U$420,11,0)*VLOOKUP($C152&amp;$F152,'表5.排放係數'!$C$2:$U$420,18,0)</f>
        <v>#N/A</v>
      </c>
      <c r="P152" s="288" t="e">
        <f>$G152*VLOOKUP($C152&amp;$F152,'表5.排放係數'!$C$2:$U$420,19,0)</f>
        <v>#N/A</v>
      </c>
      <c r="Q152" s="289"/>
      <c r="R152" s="265" t="e">
        <f>P152/'表6.2溫室氣體排放量 (範疇1&amp;2, 類別1-15)'!$D$33</f>
        <v>#N/A</v>
      </c>
      <c r="S152" s="110"/>
    </row>
    <row r="153" spans="1:19" ht="44.5" customHeight="1">
      <c r="A153" s="221" t="str">
        <f>IF('表2.排放源鑑別'!A153&lt;&gt;"",'表2.排放源鑑別'!A153,"")</f>
        <v/>
      </c>
      <c r="B153" s="221" t="str">
        <f>IF('表2.排放源鑑別'!B153&lt;&gt;"",'表2.排放源鑑別'!B153,"")</f>
        <v/>
      </c>
      <c r="C153" s="295" t="str">
        <f>IF('表2.排放源鑑別'!C153&lt;&gt;"",'表2.排放源鑑別'!C153,"")</f>
        <v/>
      </c>
      <c r="D153" s="227" t="str">
        <f>IF('表2.排放源鑑別'!D153&lt;&gt;"",'表2.排放源鑑別'!D153,"")</f>
        <v/>
      </c>
      <c r="E153" s="227" t="str">
        <f>IF('表2.排放源鑑別'!E153&lt;&gt;"",'表2.排放源鑑別'!E153,"")</f>
        <v/>
      </c>
      <c r="F153" s="227" t="str">
        <f>IF('表2.排放源鑑別'!K153&lt;&gt;"",'表2.排放源鑑別'!K153,"")</f>
        <v/>
      </c>
      <c r="G153" s="157">
        <f>IF('表3.活動數據'!N153&lt;&gt;"",ROUND('表3.活動數據'!N153,10),"")</f>
        <v>0</v>
      </c>
      <c r="H153" s="120" t="str">
        <f>IF('表3.活動數據'!O153&lt;&gt;"",'表3.活動數據'!O153,"")</f>
        <v/>
      </c>
      <c r="I153" s="287" t="e">
        <f>$G153*VLOOKUP($C153&amp;$F153,'表5.排放係數'!$C$2:$U$420,5,0)*VLOOKUP($C153&amp;$F153,'表5.排放係數'!$C$2:$U$420,12,0)</f>
        <v>#N/A</v>
      </c>
      <c r="J153" s="287" t="e">
        <f>$G153*VLOOKUP($C153&amp;$F153,'表5.排放係數'!$C$2:$U$420,6,0)*VLOOKUP($C153&amp;$F153,'表5.排放係數'!$C$2:$U$420,13,0)</f>
        <v>#N/A</v>
      </c>
      <c r="K153" s="287" t="e">
        <f>$G153*VLOOKUP($C153&amp;$F153,'表5.排放係數'!$C$2:$U$420,7,0)*VLOOKUP($C153&amp;$F153,'表5.排放係數'!$C$2:$U$420,14,0)</f>
        <v>#N/A</v>
      </c>
      <c r="L153" s="287" t="e">
        <f>$G153*VLOOKUP($C153&amp;$F153,'表5.排放係數'!$C$2:$U$420,8,0)*VLOOKUP($C153&amp;$F153,'表5.排放係數'!$C$2:$U$420,15,0)</f>
        <v>#N/A</v>
      </c>
      <c r="M153" s="287" t="e">
        <f>$G153*VLOOKUP($C153&amp;$F153,'表5.排放係數'!$C$2:$U$420,9,0)*VLOOKUP($C153&amp;$F153,'表5.排放係數'!$C$2:$U$420,16,0)</f>
        <v>#N/A</v>
      </c>
      <c r="N153" s="287" t="e">
        <f>$G153*VLOOKUP($C153&amp;$F153,'表5.排放係數'!$C$2:$U$420,10,0)*VLOOKUP($C153&amp;$F153,'表5.排放係數'!$C$2:$U$420,17,0)</f>
        <v>#N/A</v>
      </c>
      <c r="O153" s="287" t="e">
        <f>$G153*VLOOKUP($C153&amp;$F153,'表5.排放係數'!$C$2:$U$420,11,0)*VLOOKUP($C153&amp;$F153,'表5.排放係數'!$C$2:$U$420,18,0)</f>
        <v>#N/A</v>
      </c>
      <c r="P153" s="288" t="e">
        <f>$G153*VLOOKUP($C153&amp;$F153,'表5.排放係數'!$C$2:$U$420,19,0)</f>
        <v>#N/A</v>
      </c>
      <c r="Q153" s="289"/>
      <c r="R153" s="265" t="e">
        <f>P153/'表6.2溫室氣體排放量 (範疇1&amp;2, 類別1-15)'!$D$33</f>
        <v>#N/A</v>
      </c>
      <c r="S153" s="110"/>
    </row>
    <row r="154" spans="1:19" ht="44.5" customHeight="1">
      <c r="A154" s="300" t="str">
        <f>IF('表2.排放源鑑別'!A154&lt;&gt;"",'表2.排放源鑑別'!A154,"")</f>
        <v/>
      </c>
      <c r="B154" s="221" t="str">
        <f>IF('表2.排放源鑑別'!B154&lt;&gt;"",'表2.排放源鑑別'!B154,"")</f>
        <v/>
      </c>
      <c r="C154" s="295" t="str">
        <f>IF('表2.排放源鑑別'!C154&lt;&gt;"",'表2.排放源鑑別'!C154,"")</f>
        <v/>
      </c>
      <c r="D154" s="301" t="str">
        <f>IF('表2.排放源鑑別'!D154&lt;&gt;"",'表2.排放源鑑別'!D154,"")</f>
        <v/>
      </c>
      <c r="E154" s="227" t="str">
        <f>IF('表2.排放源鑑別'!E154&lt;&gt;"",'表2.排放源鑑別'!E154,"")</f>
        <v/>
      </c>
      <c r="F154" s="227" t="str">
        <f>IF('表2.排放源鑑別'!K154&lt;&gt;"",'表2.排放源鑑別'!K154,"")</f>
        <v/>
      </c>
      <c r="G154" s="157">
        <f>IF('表3.活動數據'!N154&lt;&gt;"",ROUND('表3.活動數據'!N154,10),"")</f>
        <v>0</v>
      </c>
      <c r="H154" s="120" t="str">
        <f>IF('表3.活動數據'!O154&lt;&gt;"",'表3.活動數據'!O154,"")</f>
        <v/>
      </c>
      <c r="I154" s="287" t="e">
        <f>$G154*VLOOKUP($C154&amp;$F154,'表5.排放係數'!$C$2:$U$420,5,0)*VLOOKUP($C154&amp;$F154,'表5.排放係數'!$C$2:$U$420,12,0)</f>
        <v>#N/A</v>
      </c>
      <c r="J154" s="287" t="e">
        <f>$G154*VLOOKUP($C154&amp;$F154,'表5.排放係數'!$C$2:$U$420,6,0)*VLOOKUP($C154&amp;$F154,'表5.排放係數'!$C$2:$U$420,13,0)</f>
        <v>#N/A</v>
      </c>
      <c r="K154" s="287" t="e">
        <f>$G154*VLOOKUP($C154&amp;$F154,'表5.排放係數'!$C$2:$U$420,7,0)*VLOOKUP($C154&amp;$F154,'表5.排放係數'!$C$2:$U$420,14,0)</f>
        <v>#N/A</v>
      </c>
      <c r="L154" s="287" t="e">
        <f>$G154*VLOOKUP($C154&amp;$F154,'表5.排放係數'!$C$2:$U$420,8,0)*VLOOKUP($C154&amp;$F154,'表5.排放係數'!$C$2:$U$420,15,0)</f>
        <v>#N/A</v>
      </c>
      <c r="M154" s="287" t="e">
        <f>$G154*VLOOKUP($C154&amp;$F154,'表5.排放係數'!$C$2:$U$420,9,0)*VLOOKUP($C154&amp;$F154,'表5.排放係數'!$C$2:$U$420,16,0)</f>
        <v>#N/A</v>
      </c>
      <c r="N154" s="287" t="e">
        <f>$G154*VLOOKUP($C154&amp;$F154,'表5.排放係數'!$C$2:$U$420,10,0)*VLOOKUP($C154&amp;$F154,'表5.排放係數'!$C$2:$U$420,17,0)</f>
        <v>#N/A</v>
      </c>
      <c r="O154" s="287" t="e">
        <f>$G154*VLOOKUP($C154&amp;$F154,'表5.排放係數'!$C$2:$U$420,11,0)*VLOOKUP($C154&amp;$F154,'表5.排放係數'!$C$2:$U$420,18,0)</f>
        <v>#N/A</v>
      </c>
      <c r="P154" s="288" t="e">
        <f>$G154*VLOOKUP($C154&amp;$F154,'表5.排放係數'!$C$2:$U$420,19,0)</f>
        <v>#N/A</v>
      </c>
      <c r="Q154" s="289"/>
      <c r="R154" s="265" t="e">
        <f>P154/'表6.2溫室氣體排放量 (範疇1&amp;2, 類別1-15)'!$D$33</f>
        <v>#N/A</v>
      </c>
      <c r="S154" s="110"/>
    </row>
    <row r="155" spans="1:19" ht="44.5" customHeight="1">
      <c r="A155" s="221" t="str">
        <f>IF('表2.排放源鑑別'!A155&lt;&gt;"",'表2.排放源鑑別'!A155,"")</f>
        <v/>
      </c>
      <c r="B155" s="221" t="str">
        <f>IF('表2.排放源鑑別'!B155&lt;&gt;"",'表2.排放源鑑別'!B155,"")</f>
        <v/>
      </c>
      <c r="C155" s="295" t="str">
        <f>IF('表2.排放源鑑別'!C155&lt;&gt;"",'表2.排放源鑑別'!C155,"")</f>
        <v/>
      </c>
      <c r="D155" s="227" t="str">
        <f>IF('表2.排放源鑑別'!D155&lt;&gt;"",'表2.排放源鑑別'!D155,"")</f>
        <v/>
      </c>
      <c r="E155" s="227" t="str">
        <f>IF('表2.排放源鑑別'!E155&lt;&gt;"",'表2.排放源鑑別'!E155,"")</f>
        <v/>
      </c>
      <c r="F155" s="227" t="str">
        <f>IF('表2.排放源鑑別'!K155&lt;&gt;"",'表2.排放源鑑別'!K155,"")</f>
        <v/>
      </c>
      <c r="G155" s="157">
        <f>IF('表3.活動數據'!N155&lt;&gt;"",ROUND('表3.活動數據'!N155,10),"")</f>
        <v>0</v>
      </c>
      <c r="H155" s="120" t="str">
        <f>IF('表3.活動數據'!O155&lt;&gt;"",'表3.活動數據'!O155,"")</f>
        <v/>
      </c>
      <c r="I155" s="287" t="e">
        <f>$G155*VLOOKUP($C155&amp;$F155,'表5.排放係數'!$C$2:$U$420,5,0)*VLOOKUP($C155&amp;$F155,'表5.排放係數'!$C$2:$U$420,12,0)</f>
        <v>#N/A</v>
      </c>
      <c r="J155" s="287" t="e">
        <f>$G155*VLOOKUP($C155&amp;$F155,'表5.排放係數'!$C$2:$U$420,6,0)*VLOOKUP($C155&amp;$F155,'表5.排放係數'!$C$2:$U$420,13,0)</f>
        <v>#N/A</v>
      </c>
      <c r="K155" s="287" t="e">
        <f>$G155*VLOOKUP($C155&amp;$F155,'表5.排放係數'!$C$2:$U$420,7,0)*VLOOKUP($C155&amp;$F155,'表5.排放係數'!$C$2:$U$420,14,0)</f>
        <v>#N/A</v>
      </c>
      <c r="L155" s="287" t="e">
        <f>$G155*VLOOKUP($C155&amp;$F155,'表5.排放係數'!$C$2:$U$420,8,0)*VLOOKUP($C155&amp;$F155,'表5.排放係數'!$C$2:$U$420,15,0)</f>
        <v>#N/A</v>
      </c>
      <c r="M155" s="287" t="e">
        <f>$G155*VLOOKUP($C155&amp;$F155,'表5.排放係數'!$C$2:$U$420,9,0)*VLOOKUP($C155&amp;$F155,'表5.排放係數'!$C$2:$U$420,16,0)</f>
        <v>#N/A</v>
      </c>
      <c r="N155" s="287" t="e">
        <f>$G155*VLOOKUP($C155&amp;$F155,'表5.排放係數'!$C$2:$U$420,10,0)*VLOOKUP($C155&amp;$F155,'表5.排放係數'!$C$2:$U$420,17,0)</f>
        <v>#N/A</v>
      </c>
      <c r="O155" s="287" t="e">
        <f>$G155*VLOOKUP($C155&amp;$F155,'表5.排放係數'!$C$2:$U$420,11,0)*VLOOKUP($C155&amp;$F155,'表5.排放係數'!$C$2:$U$420,18,0)</f>
        <v>#N/A</v>
      </c>
      <c r="P155" s="288" t="e">
        <f>$G155*VLOOKUP($C155&amp;$F155,'表5.排放係數'!$C$2:$U$420,19,0)</f>
        <v>#N/A</v>
      </c>
      <c r="Q155" s="289"/>
      <c r="R155" s="265" t="e">
        <f>P155/'表6.2溫室氣體排放量 (範疇1&amp;2, 類別1-15)'!$D$33</f>
        <v>#N/A</v>
      </c>
      <c r="S155" s="110"/>
    </row>
    <row r="156" spans="1:19" ht="44.5" customHeight="1">
      <c r="A156" s="221" t="str">
        <f>IF('表2.排放源鑑別'!A156&lt;&gt;"",'表2.排放源鑑別'!A156,"")</f>
        <v/>
      </c>
      <c r="B156" s="221" t="str">
        <f>IF('表2.排放源鑑別'!B156&lt;&gt;"",'表2.排放源鑑別'!B156,"")</f>
        <v/>
      </c>
      <c r="C156" s="295" t="str">
        <f>IF('表2.排放源鑑別'!C156&lt;&gt;"",'表2.排放源鑑別'!C156,"")</f>
        <v/>
      </c>
      <c r="D156" s="227" t="str">
        <f>IF('表2.排放源鑑別'!D156&lt;&gt;"",'表2.排放源鑑別'!D156,"")</f>
        <v/>
      </c>
      <c r="E156" s="227" t="str">
        <f>IF('表2.排放源鑑別'!E156&lt;&gt;"",'表2.排放源鑑別'!E156,"")</f>
        <v/>
      </c>
      <c r="F156" s="227" t="str">
        <f>IF('表2.排放源鑑別'!K156&lt;&gt;"",'表2.排放源鑑別'!K156,"")</f>
        <v/>
      </c>
      <c r="G156" s="157">
        <f>IF('表3.活動數據'!N156&lt;&gt;"",ROUND('表3.活動數據'!N156,10),"")</f>
        <v>0</v>
      </c>
      <c r="H156" s="120" t="str">
        <f>IF('表3.活動數據'!O156&lt;&gt;"",'表3.活動數據'!O156,"")</f>
        <v/>
      </c>
      <c r="I156" s="287" t="e">
        <f>$G156*VLOOKUP($C156&amp;$F156,'表5.排放係數'!$C$2:$U$420,5,0)*VLOOKUP($C156&amp;$F156,'表5.排放係數'!$C$2:$U$420,12,0)</f>
        <v>#N/A</v>
      </c>
      <c r="J156" s="287" t="e">
        <f>$G156*VLOOKUP($C156&amp;$F156,'表5.排放係數'!$C$2:$U$420,6,0)*VLOOKUP($C156&amp;$F156,'表5.排放係數'!$C$2:$U$420,13,0)</f>
        <v>#N/A</v>
      </c>
      <c r="K156" s="287" t="e">
        <f>$G156*VLOOKUP($C156&amp;$F156,'表5.排放係數'!$C$2:$U$420,7,0)*VLOOKUP($C156&amp;$F156,'表5.排放係數'!$C$2:$U$420,14,0)</f>
        <v>#N/A</v>
      </c>
      <c r="L156" s="287" t="e">
        <f>$G156*VLOOKUP($C156&amp;$F156,'表5.排放係數'!$C$2:$U$420,8,0)*VLOOKUP($C156&amp;$F156,'表5.排放係數'!$C$2:$U$420,15,0)</f>
        <v>#N/A</v>
      </c>
      <c r="M156" s="287" t="e">
        <f>$G156*VLOOKUP($C156&amp;$F156,'表5.排放係數'!$C$2:$U$420,9,0)*VLOOKUP($C156&amp;$F156,'表5.排放係數'!$C$2:$U$420,16,0)</f>
        <v>#N/A</v>
      </c>
      <c r="N156" s="287" t="e">
        <f>$G156*VLOOKUP($C156&amp;$F156,'表5.排放係數'!$C$2:$U$420,10,0)*VLOOKUP($C156&amp;$F156,'表5.排放係數'!$C$2:$U$420,17,0)</f>
        <v>#N/A</v>
      </c>
      <c r="O156" s="287" t="e">
        <f>$G156*VLOOKUP($C156&amp;$F156,'表5.排放係數'!$C$2:$U$420,11,0)*VLOOKUP($C156&amp;$F156,'表5.排放係數'!$C$2:$U$420,18,0)</f>
        <v>#N/A</v>
      </c>
      <c r="P156" s="288" t="e">
        <f>$G156*VLOOKUP($C156&amp;$F156,'表5.排放係數'!$C$2:$U$420,19,0)</f>
        <v>#N/A</v>
      </c>
      <c r="Q156" s="289"/>
      <c r="R156" s="265" t="e">
        <f>P156/'表6.2溫室氣體排放量 (範疇1&amp;2, 類別1-15)'!$D$33</f>
        <v>#N/A</v>
      </c>
      <c r="S156" s="110"/>
    </row>
    <row r="157" spans="1:19" ht="44.5" customHeight="1">
      <c r="A157" s="300" t="str">
        <f>IF('表2.排放源鑑別'!A157&lt;&gt;"",'表2.排放源鑑別'!A157,"")</f>
        <v/>
      </c>
      <c r="B157" s="221" t="str">
        <f>IF('表2.排放源鑑別'!B157&lt;&gt;"",'表2.排放源鑑別'!B157,"")</f>
        <v/>
      </c>
      <c r="C157" s="295" t="str">
        <f>IF('表2.排放源鑑別'!C157&lt;&gt;"",'表2.排放源鑑別'!C157,"")</f>
        <v/>
      </c>
      <c r="D157" s="301" t="str">
        <f>IF('表2.排放源鑑別'!D157&lt;&gt;"",'表2.排放源鑑別'!D157,"")</f>
        <v/>
      </c>
      <c r="E157" s="227" t="str">
        <f>IF('表2.排放源鑑別'!E157&lt;&gt;"",'表2.排放源鑑別'!E157,"")</f>
        <v/>
      </c>
      <c r="F157" s="227" t="str">
        <f>IF('表2.排放源鑑別'!K157&lt;&gt;"",'表2.排放源鑑別'!K157,"")</f>
        <v/>
      </c>
      <c r="G157" s="157">
        <f>IF('表3.活動數據'!N157&lt;&gt;"",ROUND('表3.活動數據'!N157,10),"")</f>
        <v>0</v>
      </c>
      <c r="H157" s="120" t="str">
        <f>IF('表3.活動數據'!O157&lt;&gt;"",'表3.活動數據'!O157,"")</f>
        <v/>
      </c>
      <c r="I157" s="287" t="e">
        <f>$G157*VLOOKUP($C157&amp;$F157,'表5.排放係數'!$C$2:$U$420,5,0)*VLOOKUP($C157&amp;$F157,'表5.排放係數'!$C$2:$U$420,12,0)</f>
        <v>#N/A</v>
      </c>
      <c r="J157" s="287" t="e">
        <f>$G157*VLOOKUP($C157&amp;$F157,'表5.排放係數'!$C$2:$U$420,6,0)*VLOOKUP($C157&amp;$F157,'表5.排放係數'!$C$2:$U$420,13,0)</f>
        <v>#N/A</v>
      </c>
      <c r="K157" s="287" t="e">
        <f>$G157*VLOOKUP($C157&amp;$F157,'表5.排放係數'!$C$2:$U$420,7,0)*VLOOKUP($C157&amp;$F157,'表5.排放係數'!$C$2:$U$420,14,0)</f>
        <v>#N/A</v>
      </c>
      <c r="L157" s="287" t="e">
        <f>$G157*VLOOKUP($C157&amp;$F157,'表5.排放係數'!$C$2:$U$420,8,0)*VLOOKUP($C157&amp;$F157,'表5.排放係數'!$C$2:$U$420,15,0)</f>
        <v>#N/A</v>
      </c>
      <c r="M157" s="287" t="e">
        <f>$G157*VLOOKUP($C157&amp;$F157,'表5.排放係數'!$C$2:$U$420,9,0)*VLOOKUP($C157&amp;$F157,'表5.排放係數'!$C$2:$U$420,16,0)</f>
        <v>#N/A</v>
      </c>
      <c r="N157" s="287" t="e">
        <f>$G157*VLOOKUP($C157&amp;$F157,'表5.排放係數'!$C$2:$U$420,10,0)*VLOOKUP($C157&amp;$F157,'表5.排放係數'!$C$2:$U$420,17,0)</f>
        <v>#N/A</v>
      </c>
      <c r="O157" s="287" t="e">
        <f>$G157*VLOOKUP($C157&amp;$F157,'表5.排放係數'!$C$2:$U$420,11,0)*VLOOKUP($C157&amp;$F157,'表5.排放係數'!$C$2:$U$420,18,0)</f>
        <v>#N/A</v>
      </c>
      <c r="P157" s="288" t="e">
        <f>$G157*VLOOKUP($C157&amp;$F157,'表5.排放係數'!$C$2:$U$420,19,0)</f>
        <v>#N/A</v>
      </c>
      <c r="Q157" s="289"/>
      <c r="R157" s="265" t="e">
        <f>P157/'表6.2溫室氣體排放量 (範疇1&amp;2, 類別1-15)'!$D$33</f>
        <v>#N/A</v>
      </c>
      <c r="S157" s="110"/>
    </row>
    <row r="158" spans="1:19" ht="44.5" customHeight="1">
      <c r="A158" s="300" t="str">
        <f>IF('表2.排放源鑑別'!A158&lt;&gt;"",'表2.排放源鑑別'!A158,"")</f>
        <v/>
      </c>
      <c r="B158" s="221" t="str">
        <f>IF('表2.排放源鑑別'!B158&lt;&gt;"",'表2.排放源鑑別'!B158,"")</f>
        <v/>
      </c>
      <c r="C158" s="295" t="str">
        <f>IF('表2.排放源鑑別'!C158&lt;&gt;"",'表2.排放源鑑別'!C158,"")</f>
        <v/>
      </c>
      <c r="D158" s="301" t="str">
        <f>IF('表2.排放源鑑別'!D158&lt;&gt;"",'表2.排放源鑑別'!D158,"")</f>
        <v/>
      </c>
      <c r="E158" s="227" t="str">
        <f>IF('表2.排放源鑑別'!E158&lt;&gt;"",'表2.排放源鑑別'!E158,"")</f>
        <v/>
      </c>
      <c r="F158" s="227" t="str">
        <f>IF('表2.排放源鑑別'!K158&lt;&gt;"",'表2.排放源鑑別'!K158,"")</f>
        <v/>
      </c>
      <c r="G158" s="157">
        <f>IF('表3.活動數據'!N158&lt;&gt;"",ROUND('表3.活動數據'!N158,10),"")</f>
        <v>0</v>
      </c>
      <c r="H158" s="120" t="str">
        <f>IF('表3.活動數據'!O158&lt;&gt;"",'表3.活動數據'!O158,"")</f>
        <v/>
      </c>
      <c r="I158" s="287" t="e">
        <f>$G158*VLOOKUP($C158&amp;$F158,'表5.排放係數'!$C$2:$U$420,5,0)*VLOOKUP($C158&amp;$F158,'表5.排放係數'!$C$2:$U$420,12,0)</f>
        <v>#N/A</v>
      </c>
      <c r="J158" s="287" t="e">
        <f>$G158*VLOOKUP($C158&amp;$F158,'表5.排放係數'!$C$2:$U$420,6,0)*VLOOKUP($C158&amp;$F158,'表5.排放係數'!$C$2:$U$420,13,0)</f>
        <v>#N/A</v>
      </c>
      <c r="K158" s="287" t="e">
        <f>$G158*VLOOKUP($C158&amp;$F158,'表5.排放係數'!$C$2:$U$420,7,0)*VLOOKUP($C158&amp;$F158,'表5.排放係數'!$C$2:$U$420,14,0)</f>
        <v>#N/A</v>
      </c>
      <c r="L158" s="287" t="e">
        <f>$G158*VLOOKUP($C158&amp;$F158,'表5.排放係數'!$C$2:$U$420,8,0)*VLOOKUP($C158&amp;$F158,'表5.排放係數'!$C$2:$U$420,15,0)</f>
        <v>#N/A</v>
      </c>
      <c r="M158" s="287" t="e">
        <f>$G158*VLOOKUP($C158&amp;$F158,'表5.排放係數'!$C$2:$U$420,9,0)*VLOOKUP($C158&amp;$F158,'表5.排放係數'!$C$2:$U$420,16,0)</f>
        <v>#N/A</v>
      </c>
      <c r="N158" s="287" t="e">
        <f>$G158*VLOOKUP($C158&amp;$F158,'表5.排放係數'!$C$2:$U$420,10,0)*VLOOKUP($C158&amp;$F158,'表5.排放係數'!$C$2:$U$420,17,0)</f>
        <v>#N/A</v>
      </c>
      <c r="O158" s="287" t="e">
        <f>$G158*VLOOKUP($C158&amp;$F158,'表5.排放係數'!$C$2:$U$420,11,0)*VLOOKUP($C158&amp;$F158,'表5.排放係數'!$C$2:$U$420,18,0)</f>
        <v>#N/A</v>
      </c>
      <c r="P158" s="288" t="e">
        <f>$G158*VLOOKUP($C158&amp;$F158,'表5.排放係數'!$C$2:$U$420,19,0)</f>
        <v>#N/A</v>
      </c>
      <c r="Q158" s="289"/>
      <c r="R158" s="265" t="e">
        <f>P158/'表6.2溫室氣體排放量 (範疇1&amp;2, 類別1-15)'!$D$33</f>
        <v>#N/A</v>
      </c>
      <c r="S158" s="110"/>
    </row>
    <row r="159" spans="1:19" ht="44.5" customHeight="1">
      <c r="A159" s="221" t="str">
        <f>IF('表2.排放源鑑別'!A159&lt;&gt;"",'表2.排放源鑑別'!A159,"")</f>
        <v/>
      </c>
      <c r="B159" s="221" t="str">
        <f>IF('表2.排放源鑑別'!B159&lt;&gt;"",'表2.排放源鑑別'!B159,"")</f>
        <v/>
      </c>
      <c r="C159" s="295" t="str">
        <f>IF('表2.排放源鑑別'!C159&lt;&gt;"",'表2.排放源鑑別'!C159,"")</f>
        <v/>
      </c>
      <c r="D159" s="227" t="str">
        <f>IF('表2.排放源鑑別'!D159&lt;&gt;"",'表2.排放源鑑別'!D159,"")</f>
        <v/>
      </c>
      <c r="E159" s="227" t="str">
        <f>IF('表2.排放源鑑別'!E159&lt;&gt;"",'表2.排放源鑑別'!E159,"")</f>
        <v/>
      </c>
      <c r="F159" s="227" t="str">
        <f>IF('表2.排放源鑑別'!K159&lt;&gt;"",'表2.排放源鑑別'!K159,"")</f>
        <v/>
      </c>
      <c r="G159" s="157">
        <f>IF('表3.活動數據'!N159&lt;&gt;"",ROUND('表3.活動數據'!N159,10),"")</f>
        <v>0</v>
      </c>
      <c r="H159" s="120" t="str">
        <f>IF('表3.活動數據'!O159&lt;&gt;"",'表3.活動數據'!O159,"")</f>
        <v/>
      </c>
      <c r="I159" s="287" t="e">
        <f>$G159*VLOOKUP($C159&amp;$F159,'表5.排放係數'!$C$2:$U$420,5,0)*VLOOKUP($C159&amp;$F159,'表5.排放係數'!$C$2:$U$420,12,0)</f>
        <v>#N/A</v>
      </c>
      <c r="J159" s="287" t="e">
        <f>$G159*VLOOKUP($C159&amp;$F159,'表5.排放係數'!$C$2:$U$420,6,0)*VLOOKUP($C159&amp;$F159,'表5.排放係數'!$C$2:$U$420,13,0)</f>
        <v>#N/A</v>
      </c>
      <c r="K159" s="287" t="e">
        <f>$G159*VLOOKUP($C159&amp;$F159,'表5.排放係數'!$C$2:$U$420,7,0)*VLOOKUP($C159&amp;$F159,'表5.排放係數'!$C$2:$U$420,14,0)</f>
        <v>#N/A</v>
      </c>
      <c r="L159" s="287" t="e">
        <f>$G159*VLOOKUP($C159&amp;$F159,'表5.排放係數'!$C$2:$U$420,8,0)*VLOOKUP($C159&amp;$F159,'表5.排放係數'!$C$2:$U$420,15,0)</f>
        <v>#N/A</v>
      </c>
      <c r="M159" s="287" t="e">
        <f>$G159*VLOOKUP($C159&amp;$F159,'表5.排放係數'!$C$2:$U$420,9,0)*VLOOKUP($C159&amp;$F159,'表5.排放係數'!$C$2:$U$420,16,0)</f>
        <v>#N/A</v>
      </c>
      <c r="N159" s="287" t="e">
        <f>$G159*VLOOKUP($C159&amp;$F159,'表5.排放係數'!$C$2:$U$420,10,0)*VLOOKUP($C159&amp;$F159,'表5.排放係數'!$C$2:$U$420,17,0)</f>
        <v>#N/A</v>
      </c>
      <c r="O159" s="287" t="e">
        <f>$G159*VLOOKUP($C159&amp;$F159,'表5.排放係數'!$C$2:$U$420,11,0)*VLOOKUP($C159&amp;$F159,'表5.排放係數'!$C$2:$U$420,18,0)</f>
        <v>#N/A</v>
      </c>
      <c r="P159" s="288" t="e">
        <f>$G159*VLOOKUP($C159&amp;$F159,'表5.排放係數'!$C$2:$U$420,19,0)</f>
        <v>#N/A</v>
      </c>
      <c r="Q159" s="289"/>
      <c r="R159" s="265" t="e">
        <f>P159/'表6.2溫室氣體排放量 (範疇1&amp;2, 類別1-15)'!$D$33</f>
        <v>#N/A</v>
      </c>
      <c r="S159" s="110"/>
    </row>
    <row r="160" spans="1:19" ht="44.5" customHeight="1">
      <c r="A160" s="221" t="str">
        <f>IF('表2.排放源鑑別'!A160&lt;&gt;"",'表2.排放源鑑別'!A160,"")</f>
        <v/>
      </c>
      <c r="B160" s="221" t="str">
        <f>IF('表2.排放源鑑別'!B160&lt;&gt;"",'表2.排放源鑑別'!B160,"")</f>
        <v/>
      </c>
      <c r="C160" s="295" t="str">
        <f>IF('表2.排放源鑑別'!C160&lt;&gt;"",'表2.排放源鑑別'!C160,"")</f>
        <v/>
      </c>
      <c r="D160" s="227" t="str">
        <f>IF('表2.排放源鑑別'!D160&lt;&gt;"",'表2.排放源鑑別'!D160,"")</f>
        <v/>
      </c>
      <c r="E160" s="227" t="str">
        <f>IF('表2.排放源鑑別'!E160&lt;&gt;"",'表2.排放源鑑別'!E160,"")</f>
        <v/>
      </c>
      <c r="F160" s="227" t="str">
        <f>IF('表2.排放源鑑別'!K160&lt;&gt;"",'表2.排放源鑑別'!K160,"")</f>
        <v/>
      </c>
      <c r="G160" s="157">
        <f>IF('表3.活動數據'!N160&lt;&gt;"",ROUND('表3.活動數據'!N160,10),"")</f>
        <v>0</v>
      </c>
      <c r="H160" s="120" t="str">
        <f>IF('表3.活動數據'!O160&lt;&gt;"",'表3.活動數據'!O160,"")</f>
        <v/>
      </c>
      <c r="I160" s="287" t="e">
        <f>$G160*VLOOKUP($C160&amp;$F160,'表5.排放係數'!$C$2:$U$420,5,0)*VLOOKUP($C160&amp;$F160,'表5.排放係數'!$C$2:$U$420,12,0)</f>
        <v>#N/A</v>
      </c>
      <c r="J160" s="287" t="e">
        <f>$G160*VLOOKUP($C160&amp;$F160,'表5.排放係數'!$C$2:$U$420,6,0)*VLOOKUP($C160&amp;$F160,'表5.排放係數'!$C$2:$U$420,13,0)</f>
        <v>#N/A</v>
      </c>
      <c r="K160" s="287" t="e">
        <f>$G160*VLOOKUP($C160&amp;$F160,'表5.排放係數'!$C$2:$U$420,7,0)*VLOOKUP($C160&amp;$F160,'表5.排放係數'!$C$2:$U$420,14,0)</f>
        <v>#N/A</v>
      </c>
      <c r="L160" s="287" t="e">
        <f>$G160*VLOOKUP($C160&amp;$F160,'表5.排放係數'!$C$2:$U$420,8,0)*VLOOKUP($C160&amp;$F160,'表5.排放係數'!$C$2:$U$420,15,0)</f>
        <v>#N/A</v>
      </c>
      <c r="M160" s="287" t="e">
        <f>$G160*VLOOKUP($C160&amp;$F160,'表5.排放係數'!$C$2:$U$420,9,0)*VLOOKUP($C160&amp;$F160,'表5.排放係數'!$C$2:$U$420,16,0)</f>
        <v>#N/A</v>
      </c>
      <c r="N160" s="287" t="e">
        <f>$G160*VLOOKUP($C160&amp;$F160,'表5.排放係數'!$C$2:$U$420,10,0)*VLOOKUP($C160&amp;$F160,'表5.排放係數'!$C$2:$U$420,17,0)</f>
        <v>#N/A</v>
      </c>
      <c r="O160" s="287" t="e">
        <f>$G160*VLOOKUP($C160&amp;$F160,'表5.排放係數'!$C$2:$U$420,11,0)*VLOOKUP($C160&amp;$F160,'表5.排放係數'!$C$2:$U$420,18,0)</f>
        <v>#N/A</v>
      </c>
      <c r="P160" s="288" t="e">
        <f>$G160*VLOOKUP($C160&amp;$F160,'表5.排放係數'!$C$2:$U$420,19,0)</f>
        <v>#N/A</v>
      </c>
      <c r="Q160" s="289"/>
      <c r="R160" s="265" t="e">
        <f>P160/'表6.2溫室氣體排放量 (範疇1&amp;2, 類別1-15)'!$D$33</f>
        <v>#N/A</v>
      </c>
      <c r="S160" s="110"/>
    </row>
    <row r="161" spans="1:19" ht="44.5" customHeight="1">
      <c r="A161" s="300" t="str">
        <f>IF('表2.排放源鑑別'!A161&lt;&gt;"",'表2.排放源鑑別'!A161,"")</f>
        <v/>
      </c>
      <c r="B161" s="221" t="str">
        <f>IF('表2.排放源鑑別'!B161&lt;&gt;"",'表2.排放源鑑別'!B161,"")</f>
        <v/>
      </c>
      <c r="C161" s="295" t="str">
        <f>IF('表2.排放源鑑別'!C161&lt;&gt;"",'表2.排放源鑑別'!C161,"")</f>
        <v/>
      </c>
      <c r="D161" s="301" t="str">
        <f>IF('表2.排放源鑑別'!D161&lt;&gt;"",'表2.排放源鑑別'!D161,"")</f>
        <v/>
      </c>
      <c r="E161" s="227" t="str">
        <f>IF('表2.排放源鑑別'!E161&lt;&gt;"",'表2.排放源鑑別'!E161,"")</f>
        <v/>
      </c>
      <c r="F161" s="227" t="str">
        <f>IF('表2.排放源鑑別'!K161&lt;&gt;"",'表2.排放源鑑別'!K161,"")</f>
        <v/>
      </c>
      <c r="G161" s="157">
        <f>IF('表3.活動數據'!N161&lt;&gt;"",ROUND('表3.活動數據'!N161,10),"")</f>
        <v>0</v>
      </c>
      <c r="H161" s="120" t="str">
        <f>IF('表3.活動數據'!O161&lt;&gt;"",'表3.活動數據'!O161,"")</f>
        <v/>
      </c>
      <c r="I161" s="287" t="e">
        <f>$G161*VLOOKUP($C161&amp;$F161,'表5.排放係數'!$C$2:$U$420,5,0)*VLOOKUP($C161&amp;$F161,'表5.排放係數'!$C$2:$U$420,12,0)</f>
        <v>#N/A</v>
      </c>
      <c r="J161" s="287" t="e">
        <f>$G161*VLOOKUP($C161&amp;$F161,'表5.排放係數'!$C$2:$U$420,6,0)*VLOOKUP($C161&amp;$F161,'表5.排放係數'!$C$2:$U$420,13,0)</f>
        <v>#N/A</v>
      </c>
      <c r="K161" s="287" t="e">
        <f>$G161*VLOOKUP($C161&amp;$F161,'表5.排放係數'!$C$2:$U$420,7,0)*VLOOKUP($C161&amp;$F161,'表5.排放係數'!$C$2:$U$420,14,0)</f>
        <v>#N/A</v>
      </c>
      <c r="L161" s="287" t="e">
        <f>$G161*VLOOKUP($C161&amp;$F161,'表5.排放係數'!$C$2:$U$420,8,0)*VLOOKUP($C161&amp;$F161,'表5.排放係數'!$C$2:$U$420,15,0)</f>
        <v>#N/A</v>
      </c>
      <c r="M161" s="287" t="e">
        <f>$G161*VLOOKUP($C161&amp;$F161,'表5.排放係數'!$C$2:$U$420,9,0)*VLOOKUP($C161&amp;$F161,'表5.排放係數'!$C$2:$U$420,16,0)</f>
        <v>#N/A</v>
      </c>
      <c r="N161" s="287" t="e">
        <f>$G161*VLOOKUP($C161&amp;$F161,'表5.排放係數'!$C$2:$U$420,10,0)*VLOOKUP($C161&amp;$F161,'表5.排放係數'!$C$2:$U$420,17,0)</f>
        <v>#N/A</v>
      </c>
      <c r="O161" s="287" t="e">
        <f>$G161*VLOOKUP($C161&amp;$F161,'表5.排放係數'!$C$2:$U$420,11,0)*VLOOKUP($C161&amp;$F161,'表5.排放係數'!$C$2:$U$420,18,0)</f>
        <v>#N/A</v>
      </c>
      <c r="P161" s="288" t="e">
        <f>$G161*VLOOKUP($C161&amp;$F161,'表5.排放係數'!$C$2:$U$420,19,0)</f>
        <v>#N/A</v>
      </c>
      <c r="Q161" s="289"/>
      <c r="R161" s="265" t="e">
        <f>P161/'表6.2溫室氣體排放量 (範疇1&amp;2, 類別1-15)'!$D$33</f>
        <v>#N/A</v>
      </c>
      <c r="S161" s="110"/>
    </row>
    <row r="162" spans="1:19" ht="44.5" customHeight="1">
      <c r="A162" s="300" t="str">
        <f>IF('表2.排放源鑑別'!A162&lt;&gt;"",'表2.排放源鑑別'!A162,"")</f>
        <v/>
      </c>
      <c r="B162" s="221" t="str">
        <f>IF('表2.排放源鑑別'!B162&lt;&gt;"",'表2.排放源鑑別'!B162,"")</f>
        <v/>
      </c>
      <c r="C162" s="295" t="str">
        <f>IF('表2.排放源鑑別'!C162&lt;&gt;"",'表2.排放源鑑別'!C162,"")</f>
        <v/>
      </c>
      <c r="D162" s="301" t="str">
        <f>IF('表2.排放源鑑別'!D162&lt;&gt;"",'表2.排放源鑑別'!D162,"")</f>
        <v/>
      </c>
      <c r="E162" s="227" t="str">
        <f>IF('表2.排放源鑑別'!E162&lt;&gt;"",'表2.排放源鑑別'!E162,"")</f>
        <v/>
      </c>
      <c r="F162" s="227" t="str">
        <f>IF('表2.排放源鑑別'!K162&lt;&gt;"",'表2.排放源鑑別'!K162,"")</f>
        <v/>
      </c>
      <c r="G162" s="157">
        <f>IF('表3.活動數據'!N162&lt;&gt;"",ROUND('表3.活動數據'!N162,10),"")</f>
        <v>0</v>
      </c>
      <c r="H162" s="120" t="str">
        <f>IF('表3.活動數據'!O162&lt;&gt;"",'表3.活動數據'!O162,"")</f>
        <v/>
      </c>
      <c r="I162" s="287" t="e">
        <f>$G162*VLOOKUP($C162&amp;$F162,'表5.排放係數'!$C$2:$U$420,5,0)*VLOOKUP($C162&amp;$F162,'表5.排放係數'!$C$2:$U$420,12,0)</f>
        <v>#N/A</v>
      </c>
      <c r="J162" s="287" t="e">
        <f>$G162*VLOOKUP($C162&amp;$F162,'表5.排放係數'!$C$2:$U$420,6,0)*VLOOKUP($C162&amp;$F162,'表5.排放係數'!$C$2:$U$420,13,0)</f>
        <v>#N/A</v>
      </c>
      <c r="K162" s="287" t="e">
        <f>$G162*VLOOKUP($C162&amp;$F162,'表5.排放係數'!$C$2:$U$420,7,0)*VLOOKUP($C162&amp;$F162,'表5.排放係數'!$C$2:$U$420,14,0)</f>
        <v>#N/A</v>
      </c>
      <c r="L162" s="287" t="e">
        <f>$G162*VLOOKUP($C162&amp;$F162,'表5.排放係數'!$C$2:$U$420,8,0)*VLOOKUP($C162&amp;$F162,'表5.排放係數'!$C$2:$U$420,15,0)</f>
        <v>#N/A</v>
      </c>
      <c r="M162" s="287" t="e">
        <f>$G162*VLOOKUP($C162&amp;$F162,'表5.排放係數'!$C$2:$U$420,9,0)*VLOOKUP($C162&amp;$F162,'表5.排放係數'!$C$2:$U$420,16,0)</f>
        <v>#N/A</v>
      </c>
      <c r="N162" s="287" t="e">
        <f>$G162*VLOOKUP($C162&amp;$F162,'表5.排放係數'!$C$2:$U$420,10,0)*VLOOKUP($C162&amp;$F162,'表5.排放係數'!$C$2:$U$420,17,0)</f>
        <v>#N/A</v>
      </c>
      <c r="O162" s="287" t="e">
        <f>$G162*VLOOKUP($C162&amp;$F162,'表5.排放係數'!$C$2:$U$420,11,0)*VLOOKUP($C162&amp;$F162,'表5.排放係數'!$C$2:$U$420,18,0)</f>
        <v>#N/A</v>
      </c>
      <c r="P162" s="288" t="e">
        <f>$G162*VLOOKUP($C162&amp;$F162,'表5.排放係數'!$C$2:$U$420,19,0)</f>
        <v>#N/A</v>
      </c>
      <c r="Q162" s="289"/>
      <c r="R162" s="265" t="e">
        <f>P162/'表6.2溫室氣體排放量 (範疇1&amp;2, 類別1-15)'!$D$33</f>
        <v>#N/A</v>
      </c>
      <c r="S162" s="110"/>
    </row>
    <row r="163" spans="1:19" ht="44.5" customHeight="1">
      <c r="A163" s="221" t="str">
        <f>IF('表2.排放源鑑別'!A163&lt;&gt;"",'表2.排放源鑑別'!A163,"")</f>
        <v/>
      </c>
      <c r="B163" s="221" t="str">
        <f>IF('表2.排放源鑑別'!B163&lt;&gt;"",'表2.排放源鑑別'!B163,"")</f>
        <v/>
      </c>
      <c r="C163" s="295" t="str">
        <f>IF('表2.排放源鑑別'!C163&lt;&gt;"",'表2.排放源鑑別'!C163,"")</f>
        <v/>
      </c>
      <c r="D163" s="227" t="str">
        <f>IF('表2.排放源鑑別'!D163&lt;&gt;"",'表2.排放源鑑別'!D163,"")</f>
        <v/>
      </c>
      <c r="E163" s="227" t="str">
        <f>IF('表2.排放源鑑別'!E163&lt;&gt;"",'表2.排放源鑑別'!E163,"")</f>
        <v/>
      </c>
      <c r="F163" s="227" t="str">
        <f>IF('表2.排放源鑑別'!K163&lt;&gt;"",'表2.排放源鑑別'!K163,"")</f>
        <v/>
      </c>
      <c r="G163" s="157">
        <f>IF('表3.活動數據'!N163&lt;&gt;"",ROUND('表3.活動數據'!N163,10),"")</f>
        <v>0</v>
      </c>
      <c r="H163" s="120" t="str">
        <f>IF('表3.活動數據'!O163&lt;&gt;"",'表3.活動數據'!O163,"")</f>
        <v/>
      </c>
      <c r="I163" s="287" t="e">
        <f>$G163*VLOOKUP($C163&amp;$F163,'表5.排放係數'!$C$2:$U$420,5,0)*VLOOKUP($C163&amp;$F163,'表5.排放係數'!$C$2:$U$420,12,0)</f>
        <v>#N/A</v>
      </c>
      <c r="J163" s="287" t="e">
        <f>$G163*VLOOKUP($C163&amp;$F163,'表5.排放係數'!$C$2:$U$420,6,0)*VLOOKUP($C163&amp;$F163,'表5.排放係數'!$C$2:$U$420,13,0)</f>
        <v>#N/A</v>
      </c>
      <c r="K163" s="287" t="e">
        <f>$G163*VLOOKUP($C163&amp;$F163,'表5.排放係數'!$C$2:$U$420,7,0)*VLOOKUP($C163&amp;$F163,'表5.排放係數'!$C$2:$U$420,14,0)</f>
        <v>#N/A</v>
      </c>
      <c r="L163" s="287" t="e">
        <f>$G163*VLOOKUP($C163&amp;$F163,'表5.排放係數'!$C$2:$U$420,8,0)*VLOOKUP($C163&amp;$F163,'表5.排放係數'!$C$2:$U$420,15,0)</f>
        <v>#N/A</v>
      </c>
      <c r="M163" s="287" t="e">
        <f>$G163*VLOOKUP($C163&amp;$F163,'表5.排放係數'!$C$2:$U$420,9,0)*VLOOKUP($C163&amp;$F163,'表5.排放係數'!$C$2:$U$420,16,0)</f>
        <v>#N/A</v>
      </c>
      <c r="N163" s="287" t="e">
        <f>$G163*VLOOKUP($C163&amp;$F163,'表5.排放係數'!$C$2:$U$420,10,0)*VLOOKUP($C163&amp;$F163,'表5.排放係數'!$C$2:$U$420,17,0)</f>
        <v>#N/A</v>
      </c>
      <c r="O163" s="287" t="e">
        <f>$G163*VLOOKUP($C163&amp;$F163,'表5.排放係數'!$C$2:$U$420,11,0)*VLOOKUP($C163&amp;$F163,'表5.排放係數'!$C$2:$U$420,18,0)</f>
        <v>#N/A</v>
      </c>
      <c r="P163" s="288" t="e">
        <f>$G163*VLOOKUP($C163&amp;$F163,'表5.排放係數'!$C$2:$U$420,19,0)</f>
        <v>#N/A</v>
      </c>
      <c r="Q163" s="289"/>
      <c r="R163" s="265" t="e">
        <f>P163/'表6.2溫室氣體排放量 (範疇1&amp;2, 類別1-15)'!$D$33</f>
        <v>#N/A</v>
      </c>
      <c r="S163" s="110"/>
    </row>
    <row r="164" spans="1:19" ht="44.5" customHeight="1">
      <c r="A164" s="300" t="str">
        <f>IF('表2.排放源鑑別'!A164&lt;&gt;"",'表2.排放源鑑別'!A164,"")</f>
        <v/>
      </c>
      <c r="B164" s="221" t="str">
        <f>IF('表2.排放源鑑別'!B164&lt;&gt;"",'表2.排放源鑑別'!B164,"")</f>
        <v/>
      </c>
      <c r="C164" s="295" t="str">
        <f>IF('表2.排放源鑑別'!C164&lt;&gt;"",'表2.排放源鑑別'!C164,"")</f>
        <v/>
      </c>
      <c r="D164" s="301" t="str">
        <f>IF('表2.排放源鑑別'!D164&lt;&gt;"",'表2.排放源鑑別'!D164,"")</f>
        <v/>
      </c>
      <c r="E164" s="227" t="str">
        <f>IF('表2.排放源鑑別'!E164&lt;&gt;"",'表2.排放源鑑別'!E164,"")</f>
        <v/>
      </c>
      <c r="F164" s="227" t="str">
        <f>IF('表2.排放源鑑別'!K164&lt;&gt;"",'表2.排放源鑑別'!K164,"")</f>
        <v/>
      </c>
      <c r="G164" s="157">
        <f>IF('表3.活動數據'!N164&lt;&gt;"",ROUND('表3.活動數據'!N164,10),"")</f>
        <v>0</v>
      </c>
      <c r="H164" s="120" t="str">
        <f>IF('表3.活動數據'!O164&lt;&gt;"",'表3.活動數據'!O164,"")</f>
        <v/>
      </c>
      <c r="I164" s="287" t="e">
        <f>$G164*VLOOKUP($C164&amp;$F164,'表5.排放係數'!$C$2:$U$420,5,0)*VLOOKUP($C164&amp;$F164,'表5.排放係數'!$C$2:$U$420,12,0)</f>
        <v>#N/A</v>
      </c>
      <c r="J164" s="287" t="e">
        <f>$G164*VLOOKUP($C164&amp;$F164,'表5.排放係數'!$C$2:$U$420,6,0)*VLOOKUP($C164&amp;$F164,'表5.排放係數'!$C$2:$U$420,13,0)</f>
        <v>#N/A</v>
      </c>
      <c r="K164" s="287" t="e">
        <f>$G164*VLOOKUP($C164&amp;$F164,'表5.排放係數'!$C$2:$U$420,7,0)*VLOOKUP($C164&amp;$F164,'表5.排放係數'!$C$2:$U$420,14,0)</f>
        <v>#N/A</v>
      </c>
      <c r="L164" s="287" t="e">
        <f>$G164*VLOOKUP($C164&amp;$F164,'表5.排放係數'!$C$2:$U$420,8,0)*VLOOKUP($C164&amp;$F164,'表5.排放係數'!$C$2:$U$420,15,0)</f>
        <v>#N/A</v>
      </c>
      <c r="M164" s="287" t="e">
        <f>$G164*VLOOKUP($C164&amp;$F164,'表5.排放係數'!$C$2:$U$420,9,0)*VLOOKUP($C164&amp;$F164,'表5.排放係數'!$C$2:$U$420,16,0)</f>
        <v>#N/A</v>
      </c>
      <c r="N164" s="287" t="e">
        <f>$G164*VLOOKUP($C164&amp;$F164,'表5.排放係數'!$C$2:$U$420,10,0)*VLOOKUP($C164&amp;$F164,'表5.排放係數'!$C$2:$U$420,17,0)</f>
        <v>#N/A</v>
      </c>
      <c r="O164" s="287" t="e">
        <f>$G164*VLOOKUP($C164&amp;$F164,'表5.排放係數'!$C$2:$U$420,11,0)*VLOOKUP($C164&amp;$F164,'表5.排放係數'!$C$2:$U$420,18,0)</f>
        <v>#N/A</v>
      </c>
      <c r="P164" s="288" t="e">
        <f>$G164*VLOOKUP($C164&amp;$F164,'表5.排放係數'!$C$2:$U$420,19,0)</f>
        <v>#N/A</v>
      </c>
      <c r="Q164" s="289"/>
      <c r="R164" s="265" t="e">
        <f>P164/'表6.2溫室氣體排放量 (範疇1&amp;2, 類別1-15)'!$D$33</f>
        <v>#N/A</v>
      </c>
      <c r="S164" s="110"/>
    </row>
    <row r="165" spans="1:19" ht="44.5" customHeight="1">
      <c r="A165" s="300" t="str">
        <f>IF('表2.排放源鑑別'!A165&lt;&gt;"",'表2.排放源鑑別'!A165,"")</f>
        <v/>
      </c>
      <c r="B165" s="221" t="str">
        <f>IF('表2.排放源鑑別'!B165&lt;&gt;"",'表2.排放源鑑別'!B165,"")</f>
        <v/>
      </c>
      <c r="C165" s="295" t="str">
        <f>IF('表2.排放源鑑別'!C165&lt;&gt;"",'表2.排放源鑑別'!C165,"")</f>
        <v/>
      </c>
      <c r="D165" s="301" t="str">
        <f>IF('表2.排放源鑑別'!D165&lt;&gt;"",'表2.排放源鑑別'!D165,"")</f>
        <v/>
      </c>
      <c r="E165" s="227" t="str">
        <f>IF('表2.排放源鑑別'!E165&lt;&gt;"",'表2.排放源鑑別'!E165,"")</f>
        <v/>
      </c>
      <c r="F165" s="227" t="str">
        <f>IF('表2.排放源鑑別'!K165&lt;&gt;"",'表2.排放源鑑別'!K165,"")</f>
        <v/>
      </c>
      <c r="G165" s="157">
        <f>IF('表3.活動數據'!N165&lt;&gt;"",ROUND('表3.活動數據'!N165,10),"")</f>
        <v>0</v>
      </c>
      <c r="H165" s="120" t="str">
        <f>IF('表3.活動數據'!O165&lt;&gt;"",'表3.活動數據'!O165,"")</f>
        <v/>
      </c>
      <c r="I165" s="287" t="e">
        <f>$G165*VLOOKUP($C165&amp;$F165,'表5.排放係數'!$C$2:$U$420,5,0)*VLOOKUP($C165&amp;$F165,'表5.排放係數'!$C$2:$U$420,12,0)</f>
        <v>#N/A</v>
      </c>
      <c r="J165" s="287" t="e">
        <f>$G165*VLOOKUP($C165&amp;$F165,'表5.排放係數'!$C$2:$U$420,6,0)*VLOOKUP($C165&amp;$F165,'表5.排放係數'!$C$2:$U$420,13,0)</f>
        <v>#N/A</v>
      </c>
      <c r="K165" s="287" t="e">
        <f>$G165*VLOOKUP($C165&amp;$F165,'表5.排放係數'!$C$2:$U$420,7,0)*VLOOKUP($C165&amp;$F165,'表5.排放係數'!$C$2:$U$420,14,0)</f>
        <v>#N/A</v>
      </c>
      <c r="L165" s="287" t="e">
        <f>$G165*VLOOKUP($C165&amp;$F165,'表5.排放係數'!$C$2:$U$420,8,0)*VLOOKUP($C165&amp;$F165,'表5.排放係數'!$C$2:$U$420,15,0)</f>
        <v>#N/A</v>
      </c>
      <c r="M165" s="287" t="e">
        <f>$G165*VLOOKUP($C165&amp;$F165,'表5.排放係數'!$C$2:$U$420,9,0)*VLOOKUP($C165&amp;$F165,'表5.排放係數'!$C$2:$U$420,16,0)</f>
        <v>#N/A</v>
      </c>
      <c r="N165" s="287" t="e">
        <f>$G165*VLOOKUP($C165&amp;$F165,'表5.排放係數'!$C$2:$U$420,10,0)*VLOOKUP($C165&amp;$F165,'表5.排放係數'!$C$2:$U$420,17,0)</f>
        <v>#N/A</v>
      </c>
      <c r="O165" s="287" t="e">
        <f>$G165*VLOOKUP($C165&amp;$F165,'表5.排放係數'!$C$2:$U$420,11,0)*VLOOKUP($C165&amp;$F165,'表5.排放係數'!$C$2:$U$420,18,0)</f>
        <v>#N/A</v>
      </c>
      <c r="P165" s="288" t="e">
        <f>$G165*VLOOKUP($C165&amp;$F165,'表5.排放係數'!$C$2:$U$420,19,0)</f>
        <v>#N/A</v>
      </c>
      <c r="Q165" s="289"/>
      <c r="R165" s="265" t="e">
        <f>P165/'表6.2溫室氣體排放量 (範疇1&amp;2, 類別1-15)'!$D$33</f>
        <v>#N/A</v>
      </c>
      <c r="S165" s="110"/>
    </row>
    <row r="166" spans="1:19" ht="44.5" customHeight="1">
      <c r="A166" s="221" t="str">
        <f>IF('表2.排放源鑑別'!A166&lt;&gt;"",'表2.排放源鑑別'!A166,"")</f>
        <v/>
      </c>
      <c r="B166" s="221" t="str">
        <f>IF('表2.排放源鑑別'!B166&lt;&gt;"",'表2.排放源鑑別'!B166,"")</f>
        <v/>
      </c>
      <c r="C166" s="295" t="str">
        <f>IF('表2.排放源鑑別'!C166&lt;&gt;"",'表2.排放源鑑別'!C166,"")</f>
        <v/>
      </c>
      <c r="D166" s="227" t="str">
        <f>IF('表2.排放源鑑別'!D166&lt;&gt;"",'表2.排放源鑑別'!D166,"")</f>
        <v/>
      </c>
      <c r="E166" s="227" t="str">
        <f>IF('表2.排放源鑑別'!E166&lt;&gt;"",'表2.排放源鑑別'!E166,"")</f>
        <v/>
      </c>
      <c r="F166" s="227" t="str">
        <f>IF('表2.排放源鑑別'!K166&lt;&gt;"",'表2.排放源鑑別'!K166,"")</f>
        <v/>
      </c>
      <c r="G166" s="157">
        <f>IF('表3.活動數據'!N166&lt;&gt;"",ROUND('表3.活動數據'!N166,10),"")</f>
        <v>0</v>
      </c>
      <c r="H166" s="120" t="str">
        <f>IF('表3.活動數據'!O166&lt;&gt;"",'表3.活動數據'!O166,"")</f>
        <v/>
      </c>
      <c r="I166" s="287" t="e">
        <f>$G166*VLOOKUP($C166&amp;$F166,'表5.排放係數'!$C$2:$U$420,5,0)*VLOOKUP($C166&amp;$F166,'表5.排放係數'!$C$2:$U$420,12,0)</f>
        <v>#N/A</v>
      </c>
      <c r="J166" s="287" t="e">
        <f>$G166*VLOOKUP($C166&amp;$F166,'表5.排放係數'!$C$2:$U$420,6,0)*VLOOKUP($C166&amp;$F166,'表5.排放係數'!$C$2:$U$420,13,0)</f>
        <v>#N/A</v>
      </c>
      <c r="K166" s="287" t="e">
        <f>$G166*VLOOKUP($C166&amp;$F166,'表5.排放係數'!$C$2:$U$420,7,0)*VLOOKUP($C166&amp;$F166,'表5.排放係數'!$C$2:$U$420,14,0)</f>
        <v>#N/A</v>
      </c>
      <c r="L166" s="287" t="e">
        <f>$G166*VLOOKUP($C166&amp;$F166,'表5.排放係數'!$C$2:$U$420,8,0)*VLOOKUP($C166&amp;$F166,'表5.排放係數'!$C$2:$U$420,15,0)</f>
        <v>#N/A</v>
      </c>
      <c r="M166" s="287" t="e">
        <f>$G166*VLOOKUP($C166&amp;$F166,'表5.排放係數'!$C$2:$U$420,9,0)*VLOOKUP($C166&amp;$F166,'表5.排放係數'!$C$2:$U$420,16,0)</f>
        <v>#N/A</v>
      </c>
      <c r="N166" s="287" t="e">
        <f>$G166*VLOOKUP($C166&amp;$F166,'表5.排放係數'!$C$2:$U$420,10,0)*VLOOKUP($C166&amp;$F166,'表5.排放係數'!$C$2:$U$420,17,0)</f>
        <v>#N/A</v>
      </c>
      <c r="O166" s="287" t="e">
        <f>$G166*VLOOKUP($C166&amp;$F166,'表5.排放係數'!$C$2:$U$420,11,0)*VLOOKUP($C166&amp;$F166,'表5.排放係數'!$C$2:$U$420,18,0)</f>
        <v>#N/A</v>
      </c>
      <c r="P166" s="288" t="e">
        <f>$G166*VLOOKUP($C166&amp;$F166,'表5.排放係數'!$C$2:$U$420,19,0)</f>
        <v>#N/A</v>
      </c>
      <c r="Q166" s="289"/>
      <c r="R166" s="265" t="e">
        <f>P166/'表6.2溫室氣體排放量 (範疇1&amp;2, 類別1-15)'!$D$33</f>
        <v>#N/A</v>
      </c>
      <c r="S166" s="110"/>
    </row>
    <row r="167" spans="1:19" ht="44.5" customHeight="1">
      <c r="A167" s="221" t="str">
        <f>IF('表2.排放源鑑別'!A167&lt;&gt;"",'表2.排放源鑑別'!A167,"")</f>
        <v/>
      </c>
      <c r="B167" s="221" t="str">
        <f>IF('表2.排放源鑑別'!B167&lt;&gt;"",'表2.排放源鑑別'!B167,"")</f>
        <v/>
      </c>
      <c r="C167" s="295" t="str">
        <f>IF('表2.排放源鑑別'!C167&lt;&gt;"",'表2.排放源鑑別'!C167,"")</f>
        <v/>
      </c>
      <c r="D167" s="227" t="str">
        <f>IF('表2.排放源鑑別'!D167&lt;&gt;"",'表2.排放源鑑別'!D167,"")</f>
        <v/>
      </c>
      <c r="E167" s="227" t="str">
        <f>IF('表2.排放源鑑別'!E167&lt;&gt;"",'表2.排放源鑑別'!E167,"")</f>
        <v/>
      </c>
      <c r="F167" s="227" t="str">
        <f>IF('表2.排放源鑑別'!K167&lt;&gt;"",'表2.排放源鑑別'!K167,"")</f>
        <v/>
      </c>
      <c r="G167" s="157">
        <f>IF('表3.活動數據'!N167&lt;&gt;"",ROUND('表3.活動數據'!N167,10),"")</f>
        <v>0</v>
      </c>
      <c r="H167" s="120" t="str">
        <f>IF('表3.活動數據'!O167&lt;&gt;"",'表3.活動數據'!O167,"")</f>
        <v/>
      </c>
      <c r="I167" s="287" t="e">
        <f>$G167*VLOOKUP($C167&amp;$F167,'表5.排放係數'!$C$2:$U$420,5,0)*VLOOKUP($C167&amp;$F167,'表5.排放係數'!$C$2:$U$420,12,0)</f>
        <v>#N/A</v>
      </c>
      <c r="J167" s="287" t="e">
        <f>$G167*VLOOKUP($C167&amp;$F167,'表5.排放係數'!$C$2:$U$420,6,0)*VLOOKUP($C167&amp;$F167,'表5.排放係數'!$C$2:$U$420,13,0)</f>
        <v>#N/A</v>
      </c>
      <c r="K167" s="287" t="e">
        <f>$G167*VLOOKUP($C167&amp;$F167,'表5.排放係數'!$C$2:$U$420,7,0)*VLOOKUP($C167&amp;$F167,'表5.排放係數'!$C$2:$U$420,14,0)</f>
        <v>#N/A</v>
      </c>
      <c r="L167" s="287" t="e">
        <f>$G167*VLOOKUP($C167&amp;$F167,'表5.排放係數'!$C$2:$U$420,8,0)*VLOOKUP($C167&amp;$F167,'表5.排放係數'!$C$2:$U$420,15,0)</f>
        <v>#N/A</v>
      </c>
      <c r="M167" s="287" t="e">
        <f>$G167*VLOOKUP($C167&amp;$F167,'表5.排放係數'!$C$2:$U$420,9,0)*VLOOKUP($C167&amp;$F167,'表5.排放係數'!$C$2:$U$420,16,0)</f>
        <v>#N/A</v>
      </c>
      <c r="N167" s="287" t="e">
        <f>$G167*VLOOKUP($C167&amp;$F167,'表5.排放係數'!$C$2:$U$420,10,0)*VLOOKUP($C167&amp;$F167,'表5.排放係數'!$C$2:$U$420,17,0)</f>
        <v>#N/A</v>
      </c>
      <c r="O167" s="287" t="e">
        <f>$G167*VLOOKUP($C167&amp;$F167,'表5.排放係數'!$C$2:$U$420,11,0)*VLOOKUP($C167&amp;$F167,'表5.排放係數'!$C$2:$U$420,18,0)</f>
        <v>#N/A</v>
      </c>
      <c r="P167" s="288" t="e">
        <f>$G167*VLOOKUP($C167&amp;$F167,'表5.排放係數'!$C$2:$U$420,19,0)</f>
        <v>#N/A</v>
      </c>
      <c r="Q167" s="289"/>
      <c r="R167" s="265" t="e">
        <f>P167/'表6.2溫室氣體排放量 (範疇1&amp;2, 類別1-15)'!$D$33</f>
        <v>#N/A</v>
      </c>
      <c r="S167" s="110"/>
    </row>
    <row r="168" spans="1:19" ht="44.5" customHeight="1">
      <c r="A168" s="300" t="str">
        <f>IF('表2.排放源鑑別'!A168&lt;&gt;"",'表2.排放源鑑別'!A168,"")</f>
        <v/>
      </c>
      <c r="B168" s="221" t="str">
        <f>IF('表2.排放源鑑別'!B168&lt;&gt;"",'表2.排放源鑑別'!B168,"")</f>
        <v/>
      </c>
      <c r="C168" s="295" t="str">
        <f>IF('表2.排放源鑑別'!C168&lt;&gt;"",'表2.排放源鑑別'!C168,"")</f>
        <v/>
      </c>
      <c r="D168" s="301" t="str">
        <f>IF('表2.排放源鑑別'!D168&lt;&gt;"",'表2.排放源鑑別'!D168,"")</f>
        <v/>
      </c>
      <c r="E168" s="227" t="str">
        <f>IF('表2.排放源鑑別'!E168&lt;&gt;"",'表2.排放源鑑別'!E168,"")</f>
        <v/>
      </c>
      <c r="F168" s="227" t="str">
        <f>IF('表2.排放源鑑別'!K168&lt;&gt;"",'表2.排放源鑑別'!K168,"")</f>
        <v/>
      </c>
      <c r="G168" s="157">
        <f>IF('表3.活動數據'!N168&lt;&gt;"",ROUND('表3.活動數據'!N168,10),"")</f>
        <v>0</v>
      </c>
      <c r="H168" s="120" t="str">
        <f>IF('表3.活動數據'!O168&lt;&gt;"",'表3.活動數據'!O168,"")</f>
        <v/>
      </c>
      <c r="I168" s="287" t="e">
        <f>$G168*VLOOKUP($C168&amp;$F168,'表5.排放係數'!$C$2:$U$420,5,0)*VLOOKUP($C168&amp;$F168,'表5.排放係數'!$C$2:$U$420,12,0)</f>
        <v>#N/A</v>
      </c>
      <c r="J168" s="287" t="e">
        <f>$G168*VLOOKUP($C168&amp;$F168,'表5.排放係數'!$C$2:$U$420,6,0)*VLOOKUP($C168&amp;$F168,'表5.排放係數'!$C$2:$U$420,13,0)</f>
        <v>#N/A</v>
      </c>
      <c r="K168" s="287" t="e">
        <f>$G168*VLOOKUP($C168&amp;$F168,'表5.排放係數'!$C$2:$U$420,7,0)*VLOOKUP($C168&amp;$F168,'表5.排放係數'!$C$2:$U$420,14,0)</f>
        <v>#N/A</v>
      </c>
      <c r="L168" s="287" t="e">
        <f>$G168*VLOOKUP($C168&amp;$F168,'表5.排放係數'!$C$2:$U$420,8,0)*VLOOKUP($C168&amp;$F168,'表5.排放係數'!$C$2:$U$420,15,0)</f>
        <v>#N/A</v>
      </c>
      <c r="M168" s="287" t="e">
        <f>$G168*VLOOKUP($C168&amp;$F168,'表5.排放係數'!$C$2:$U$420,9,0)*VLOOKUP($C168&amp;$F168,'表5.排放係數'!$C$2:$U$420,16,0)</f>
        <v>#N/A</v>
      </c>
      <c r="N168" s="287" t="e">
        <f>$G168*VLOOKUP($C168&amp;$F168,'表5.排放係數'!$C$2:$U$420,10,0)*VLOOKUP($C168&amp;$F168,'表5.排放係數'!$C$2:$U$420,17,0)</f>
        <v>#N/A</v>
      </c>
      <c r="O168" s="287" t="e">
        <f>$G168*VLOOKUP($C168&amp;$F168,'表5.排放係數'!$C$2:$U$420,11,0)*VLOOKUP($C168&amp;$F168,'表5.排放係數'!$C$2:$U$420,18,0)</f>
        <v>#N/A</v>
      </c>
      <c r="P168" s="288" t="e">
        <f>$G168*VLOOKUP($C168&amp;$F168,'表5.排放係數'!$C$2:$U$420,19,0)</f>
        <v>#N/A</v>
      </c>
      <c r="Q168" s="289"/>
      <c r="R168" s="265" t="e">
        <f>P168/'表6.2溫室氣體排放量 (範疇1&amp;2, 類別1-15)'!$D$33</f>
        <v>#N/A</v>
      </c>
      <c r="S168" s="110"/>
    </row>
    <row r="169" spans="1:19" ht="44.5" customHeight="1">
      <c r="A169" s="300" t="str">
        <f>IF('表2.排放源鑑別'!A169&lt;&gt;"",'表2.排放源鑑別'!A169,"")</f>
        <v/>
      </c>
      <c r="B169" s="221" t="str">
        <f>IF('表2.排放源鑑別'!B169&lt;&gt;"",'表2.排放源鑑別'!B169,"")</f>
        <v/>
      </c>
      <c r="C169" s="295" t="str">
        <f>IF('表2.排放源鑑別'!C169&lt;&gt;"",'表2.排放源鑑別'!C169,"")</f>
        <v/>
      </c>
      <c r="D169" s="301" t="str">
        <f>IF('表2.排放源鑑別'!D169&lt;&gt;"",'表2.排放源鑑別'!D169,"")</f>
        <v/>
      </c>
      <c r="E169" s="227" t="str">
        <f>IF('表2.排放源鑑別'!E169&lt;&gt;"",'表2.排放源鑑別'!E169,"")</f>
        <v/>
      </c>
      <c r="F169" s="227" t="str">
        <f>IF('表2.排放源鑑別'!K169&lt;&gt;"",'表2.排放源鑑別'!K169,"")</f>
        <v/>
      </c>
      <c r="G169" s="157">
        <f>IF('表3.活動數據'!N169&lt;&gt;"",ROUND('表3.活動數據'!N169,10),"")</f>
        <v>0</v>
      </c>
      <c r="H169" s="120" t="str">
        <f>IF('表3.活動數據'!O169&lt;&gt;"",'表3.活動數據'!O169,"")</f>
        <v/>
      </c>
      <c r="I169" s="287" t="e">
        <f>$G169*VLOOKUP($C169&amp;$F169,'表5.排放係數'!$C$2:$U$420,5,0)*VLOOKUP($C169&amp;$F169,'表5.排放係數'!$C$2:$U$420,12,0)</f>
        <v>#N/A</v>
      </c>
      <c r="J169" s="287" t="e">
        <f>$G169*VLOOKUP($C169&amp;$F169,'表5.排放係數'!$C$2:$U$420,6,0)*VLOOKUP($C169&amp;$F169,'表5.排放係數'!$C$2:$U$420,13,0)</f>
        <v>#N/A</v>
      </c>
      <c r="K169" s="287" t="e">
        <f>$G169*VLOOKUP($C169&amp;$F169,'表5.排放係數'!$C$2:$U$420,7,0)*VLOOKUP($C169&amp;$F169,'表5.排放係數'!$C$2:$U$420,14,0)</f>
        <v>#N/A</v>
      </c>
      <c r="L169" s="287" t="e">
        <f>$G169*VLOOKUP($C169&amp;$F169,'表5.排放係數'!$C$2:$U$420,8,0)*VLOOKUP($C169&amp;$F169,'表5.排放係數'!$C$2:$U$420,15,0)</f>
        <v>#N/A</v>
      </c>
      <c r="M169" s="287" t="e">
        <f>$G169*VLOOKUP($C169&amp;$F169,'表5.排放係數'!$C$2:$U$420,9,0)*VLOOKUP($C169&amp;$F169,'表5.排放係數'!$C$2:$U$420,16,0)</f>
        <v>#N/A</v>
      </c>
      <c r="N169" s="287" t="e">
        <f>$G169*VLOOKUP($C169&amp;$F169,'表5.排放係數'!$C$2:$U$420,10,0)*VLOOKUP($C169&amp;$F169,'表5.排放係數'!$C$2:$U$420,17,0)</f>
        <v>#N/A</v>
      </c>
      <c r="O169" s="287" t="e">
        <f>$G169*VLOOKUP($C169&amp;$F169,'表5.排放係數'!$C$2:$U$420,11,0)*VLOOKUP($C169&amp;$F169,'表5.排放係數'!$C$2:$U$420,18,0)</f>
        <v>#N/A</v>
      </c>
      <c r="P169" s="288" t="e">
        <f>$G169*VLOOKUP($C169&amp;$F169,'表5.排放係數'!$C$2:$U$420,19,0)</f>
        <v>#N/A</v>
      </c>
      <c r="Q169" s="289"/>
      <c r="R169" s="265" t="e">
        <f>P169/'表6.2溫室氣體排放量 (範疇1&amp;2, 類別1-15)'!$D$33</f>
        <v>#N/A</v>
      </c>
      <c r="S169" s="110"/>
    </row>
    <row r="170" spans="1:19" ht="44.5" customHeight="1">
      <c r="A170" s="221" t="str">
        <f>IF('表2.排放源鑑別'!A170&lt;&gt;"",'表2.排放源鑑別'!A170,"")</f>
        <v/>
      </c>
      <c r="B170" s="221" t="str">
        <f>IF('表2.排放源鑑別'!B170&lt;&gt;"",'表2.排放源鑑別'!B170,"")</f>
        <v/>
      </c>
      <c r="C170" s="295" t="str">
        <f>IF('表2.排放源鑑別'!C170&lt;&gt;"",'表2.排放源鑑別'!C170,"")</f>
        <v/>
      </c>
      <c r="D170" s="227" t="str">
        <f>IF('表2.排放源鑑別'!D170&lt;&gt;"",'表2.排放源鑑別'!D170,"")</f>
        <v/>
      </c>
      <c r="E170" s="227" t="str">
        <f>IF('表2.排放源鑑別'!E170&lt;&gt;"",'表2.排放源鑑別'!E170,"")</f>
        <v/>
      </c>
      <c r="F170" s="227" t="str">
        <f>IF('表2.排放源鑑別'!K170&lt;&gt;"",'表2.排放源鑑別'!K170,"")</f>
        <v/>
      </c>
      <c r="G170" s="157">
        <f>IF('表3.活動數據'!N170&lt;&gt;"",ROUND('表3.活動數據'!N170,10),"")</f>
        <v>0</v>
      </c>
      <c r="H170" s="120" t="str">
        <f>IF('表3.活動數據'!O170&lt;&gt;"",'表3.活動數據'!O170,"")</f>
        <v/>
      </c>
      <c r="I170" s="287" t="e">
        <f>$G170*VLOOKUP($C170&amp;$F170,'表5.排放係數'!$C$2:$U$420,5,0)*VLOOKUP($C170&amp;$F170,'表5.排放係數'!$C$2:$U$420,12,0)</f>
        <v>#N/A</v>
      </c>
      <c r="J170" s="287" t="e">
        <f>$G170*VLOOKUP($C170&amp;$F170,'表5.排放係數'!$C$2:$U$420,6,0)*VLOOKUP($C170&amp;$F170,'表5.排放係數'!$C$2:$U$420,13,0)</f>
        <v>#N/A</v>
      </c>
      <c r="K170" s="287" t="e">
        <f>$G170*VLOOKUP($C170&amp;$F170,'表5.排放係數'!$C$2:$U$420,7,0)*VLOOKUP($C170&amp;$F170,'表5.排放係數'!$C$2:$U$420,14,0)</f>
        <v>#N/A</v>
      </c>
      <c r="L170" s="287" t="e">
        <f>$G170*VLOOKUP($C170&amp;$F170,'表5.排放係數'!$C$2:$U$420,8,0)*VLOOKUP($C170&amp;$F170,'表5.排放係數'!$C$2:$U$420,15,0)</f>
        <v>#N/A</v>
      </c>
      <c r="M170" s="287" t="e">
        <f>$G170*VLOOKUP($C170&amp;$F170,'表5.排放係數'!$C$2:$U$420,9,0)*VLOOKUP($C170&amp;$F170,'表5.排放係數'!$C$2:$U$420,16,0)</f>
        <v>#N/A</v>
      </c>
      <c r="N170" s="287" t="e">
        <f>$G170*VLOOKUP($C170&amp;$F170,'表5.排放係數'!$C$2:$U$420,10,0)*VLOOKUP($C170&amp;$F170,'表5.排放係數'!$C$2:$U$420,17,0)</f>
        <v>#N/A</v>
      </c>
      <c r="O170" s="287" t="e">
        <f>$G170*VLOOKUP($C170&amp;$F170,'表5.排放係數'!$C$2:$U$420,11,0)*VLOOKUP($C170&amp;$F170,'表5.排放係數'!$C$2:$U$420,18,0)</f>
        <v>#N/A</v>
      </c>
      <c r="P170" s="288" t="e">
        <f>$G170*VLOOKUP($C170&amp;$F170,'表5.排放係數'!$C$2:$U$420,19,0)</f>
        <v>#N/A</v>
      </c>
      <c r="Q170" s="289"/>
      <c r="R170" s="265" t="e">
        <f>P170/'表6.2溫室氣體排放量 (範疇1&amp;2, 類別1-15)'!$D$33</f>
        <v>#N/A</v>
      </c>
      <c r="S170" s="110"/>
    </row>
    <row r="171" spans="1:19" ht="44.5" customHeight="1">
      <c r="A171" s="221" t="str">
        <f>IF('表2.排放源鑑別'!A171&lt;&gt;"",'表2.排放源鑑別'!A171,"")</f>
        <v/>
      </c>
      <c r="B171" s="221" t="str">
        <f>IF('表2.排放源鑑別'!B171&lt;&gt;"",'表2.排放源鑑別'!B171,"")</f>
        <v/>
      </c>
      <c r="C171" s="295" t="str">
        <f>IF('表2.排放源鑑別'!C171&lt;&gt;"",'表2.排放源鑑別'!C171,"")</f>
        <v/>
      </c>
      <c r="D171" s="227" t="str">
        <f>IF('表2.排放源鑑別'!D171&lt;&gt;"",'表2.排放源鑑別'!D171,"")</f>
        <v/>
      </c>
      <c r="E171" s="227" t="str">
        <f>IF('表2.排放源鑑別'!E171&lt;&gt;"",'表2.排放源鑑別'!E171,"")</f>
        <v/>
      </c>
      <c r="F171" s="227" t="str">
        <f>IF('表2.排放源鑑別'!K171&lt;&gt;"",'表2.排放源鑑別'!K171,"")</f>
        <v/>
      </c>
      <c r="G171" s="157">
        <f>IF('表3.活動數據'!N171&lt;&gt;"",ROUND('表3.活動數據'!N171,10),"")</f>
        <v>0</v>
      </c>
      <c r="H171" s="120" t="str">
        <f>IF('表3.活動數據'!O171&lt;&gt;"",'表3.活動數據'!O171,"")</f>
        <v/>
      </c>
      <c r="I171" s="287" t="e">
        <f>$G171*VLOOKUP($C171&amp;$F171,'表5.排放係數'!$C$2:$U$420,5,0)*VLOOKUP($C171&amp;$F171,'表5.排放係數'!$C$2:$U$420,12,0)</f>
        <v>#N/A</v>
      </c>
      <c r="J171" s="287" t="e">
        <f>$G171*VLOOKUP($C171&amp;$F171,'表5.排放係數'!$C$2:$U$420,6,0)*VLOOKUP($C171&amp;$F171,'表5.排放係數'!$C$2:$U$420,13,0)</f>
        <v>#N/A</v>
      </c>
      <c r="K171" s="287" t="e">
        <f>$G171*VLOOKUP($C171&amp;$F171,'表5.排放係數'!$C$2:$U$420,7,0)*VLOOKUP($C171&amp;$F171,'表5.排放係數'!$C$2:$U$420,14,0)</f>
        <v>#N/A</v>
      </c>
      <c r="L171" s="287" t="e">
        <f>$G171*VLOOKUP($C171&amp;$F171,'表5.排放係數'!$C$2:$U$420,8,0)*VLOOKUP($C171&amp;$F171,'表5.排放係數'!$C$2:$U$420,15,0)</f>
        <v>#N/A</v>
      </c>
      <c r="M171" s="287" t="e">
        <f>$G171*VLOOKUP($C171&amp;$F171,'表5.排放係數'!$C$2:$U$420,9,0)*VLOOKUP($C171&amp;$F171,'表5.排放係數'!$C$2:$U$420,16,0)</f>
        <v>#N/A</v>
      </c>
      <c r="N171" s="287" t="e">
        <f>$G171*VLOOKUP($C171&amp;$F171,'表5.排放係數'!$C$2:$U$420,10,0)*VLOOKUP($C171&amp;$F171,'表5.排放係數'!$C$2:$U$420,17,0)</f>
        <v>#N/A</v>
      </c>
      <c r="O171" s="287" t="e">
        <f>$G171*VLOOKUP($C171&amp;$F171,'表5.排放係數'!$C$2:$U$420,11,0)*VLOOKUP($C171&amp;$F171,'表5.排放係數'!$C$2:$U$420,18,0)</f>
        <v>#N/A</v>
      </c>
      <c r="P171" s="288" t="e">
        <f>$G171*VLOOKUP($C171&amp;$F171,'表5.排放係數'!$C$2:$U$420,19,0)</f>
        <v>#N/A</v>
      </c>
      <c r="Q171" s="289"/>
      <c r="R171" s="265" t="e">
        <f>P171/'表6.2溫室氣體排放量 (範疇1&amp;2, 類別1-15)'!$D$33</f>
        <v>#N/A</v>
      </c>
      <c r="S171" s="110"/>
    </row>
    <row r="173" spans="1:19" ht="25" customHeight="1">
      <c r="A173" s="83"/>
      <c r="B173" s="83"/>
      <c r="C173" s="104"/>
      <c r="D173" s="84"/>
      <c r="E173" s="84"/>
      <c r="F173" s="84"/>
      <c r="G173" s="162"/>
      <c r="H173" s="124"/>
      <c r="I173" s="123"/>
      <c r="J173" s="123"/>
      <c r="K173" s="123"/>
      <c r="L173" s="123"/>
      <c r="M173" s="123"/>
      <c r="N173" s="123"/>
      <c r="O173" s="123"/>
      <c r="P173" s="123"/>
      <c r="Q173" s="173"/>
      <c r="R173" s="174"/>
      <c r="S173" s="123"/>
    </row>
    <row r="174" spans="1:19" ht="25" customHeight="1">
      <c r="A174" s="83"/>
      <c r="B174" s="83"/>
      <c r="C174" s="104"/>
      <c r="D174" s="84"/>
      <c r="E174" s="84"/>
      <c r="F174" s="84"/>
      <c r="G174" s="162"/>
      <c r="H174" s="124"/>
      <c r="I174" s="123"/>
      <c r="J174" s="123"/>
      <c r="K174" s="123"/>
      <c r="L174" s="123"/>
      <c r="M174" s="123"/>
      <c r="N174" s="123"/>
      <c r="O174" s="123"/>
      <c r="P174" s="123"/>
      <c r="Q174" s="173"/>
      <c r="R174" s="174"/>
      <c r="S174" s="123"/>
    </row>
    <row r="175" spans="1:19" ht="25" customHeight="1">
      <c r="A175" s="83"/>
      <c r="B175" s="83"/>
      <c r="C175" s="104"/>
      <c r="D175" s="84"/>
      <c r="E175" s="84"/>
      <c r="F175" s="84"/>
      <c r="G175" s="162"/>
      <c r="H175" s="124"/>
      <c r="I175" s="123"/>
      <c r="J175" s="123"/>
      <c r="K175" s="123"/>
      <c r="L175" s="123"/>
      <c r="M175" s="123"/>
      <c r="N175" s="123"/>
      <c r="O175" s="123"/>
      <c r="P175" s="123"/>
      <c r="Q175" s="173"/>
      <c r="R175" s="174"/>
      <c r="S175" s="123"/>
    </row>
    <row r="176" spans="1:19" ht="25" customHeight="1">
      <c r="A176" s="83"/>
      <c r="B176" s="83"/>
      <c r="C176" s="104"/>
      <c r="D176" s="84"/>
      <c r="E176" s="84"/>
      <c r="F176" s="84"/>
      <c r="G176" s="162"/>
      <c r="H176" s="124"/>
      <c r="I176" s="123"/>
      <c r="J176" s="123"/>
      <c r="K176" s="123"/>
      <c r="L176" s="123"/>
      <c r="M176" s="123"/>
      <c r="N176" s="123"/>
      <c r="O176" s="123"/>
      <c r="P176" s="123"/>
      <c r="Q176" s="173"/>
      <c r="R176" s="174"/>
      <c r="S176" s="123"/>
    </row>
    <row r="177" spans="1:19" ht="25" customHeight="1">
      <c r="A177" s="83"/>
      <c r="B177" s="83"/>
      <c r="C177" s="104"/>
      <c r="D177" s="84"/>
      <c r="E177" s="84"/>
      <c r="F177" s="84"/>
      <c r="G177" s="162"/>
      <c r="H177" s="124"/>
      <c r="I177" s="123"/>
      <c r="J177" s="123"/>
      <c r="K177" s="123"/>
      <c r="L177" s="123"/>
      <c r="M177" s="123"/>
      <c r="N177" s="123"/>
      <c r="O177" s="123"/>
      <c r="P177" s="123"/>
      <c r="Q177" s="173"/>
      <c r="R177" s="174"/>
      <c r="S177" s="123"/>
    </row>
    <row r="178" spans="1:19" ht="25" customHeight="1">
      <c r="A178" s="83"/>
      <c r="B178" s="83"/>
      <c r="C178" s="104"/>
      <c r="D178" s="84"/>
      <c r="E178" s="84"/>
      <c r="F178" s="84"/>
      <c r="G178" s="162"/>
      <c r="H178" s="124"/>
      <c r="I178" s="123"/>
      <c r="J178" s="123"/>
      <c r="K178" s="123"/>
      <c r="L178" s="123"/>
      <c r="M178" s="123"/>
      <c r="N178" s="123"/>
      <c r="O178" s="123"/>
      <c r="P178" s="123"/>
      <c r="Q178" s="173"/>
      <c r="R178" s="174"/>
      <c r="S178" s="123"/>
    </row>
    <row r="179" spans="1:19" ht="25" customHeight="1">
      <c r="A179" s="83"/>
      <c r="B179" s="83"/>
      <c r="C179" s="104"/>
      <c r="D179" s="84"/>
      <c r="E179" s="84"/>
      <c r="F179" s="84"/>
      <c r="G179" s="162"/>
      <c r="H179" s="124"/>
      <c r="I179" s="123"/>
      <c r="J179" s="123"/>
      <c r="K179" s="123"/>
      <c r="L179" s="123"/>
      <c r="M179" s="123"/>
      <c r="N179" s="123"/>
      <c r="O179" s="123"/>
      <c r="P179" s="123"/>
      <c r="Q179" s="173"/>
      <c r="R179" s="174"/>
      <c r="S179" s="123"/>
    </row>
    <row r="180" spans="1:19" ht="25" customHeight="1">
      <c r="A180" s="83"/>
      <c r="B180" s="83"/>
      <c r="C180" s="104"/>
      <c r="D180" s="84"/>
      <c r="E180" s="84"/>
      <c r="F180" s="84"/>
      <c r="G180" s="162"/>
      <c r="H180" s="124"/>
      <c r="I180" s="123"/>
      <c r="J180" s="123"/>
      <c r="K180" s="123"/>
      <c r="L180" s="123"/>
      <c r="M180" s="123"/>
      <c r="N180" s="123"/>
      <c r="O180" s="123"/>
      <c r="P180" s="123"/>
      <c r="Q180" s="173"/>
      <c r="R180" s="174"/>
      <c r="S180" s="123"/>
    </row>
    <row r="181" spans="1:19" ht="25" customHeight="1">
      <c r="A181" s="83"/>
      <c r="B181" s="83"/>
      <c r="C181" s="104"/>
      <c r="D181" s="84"/>
      <c r="E181" s="84"/>
      <c r="F181" s="84"/>
      <c r="G181" s="162"/>
      <c r="H181" s="124"/>
      <c r="I181" s="123"/>
      <c r="J181" s="123"/>
      <c r="K181" s="123"/>
      <c r="L181" s="123"/>
      <c r="M181" s="123"/>
      <c r="N181" s="123"/>
      <c r="O181" s="123"/>
      <c r="P181" s="123"/>
      <c r="Q181" s="173"/>
      <c r="R181" s="174"/>
      <c r="S181" s="123"/>
    </row>
    <row r="182" spans="1:19" ht="25" customHeight="1">
      <c r="A182" s="83"/>
      <c r="B182" s="83"/>
      <c r="C182" s="104"/>
      <c r="D182" s="84"/>
      <c r="E182" s="84"/>
      <c r="F182" s="84"/>
      <c r="G182" s="162"/>
      <c r="H182" s="124"/>
      <c r="I182" s="123"/>
      <c r="J182" s="123"/>
      <c r="K182" s="123"/>
      <c r="L182" s="123"/>
      <c r="M182" s="123"/>
      <c r="N182" s="123"/>
      <c r="O182" s="123"/>
      <c r="P182" s="123"/>
      <c r="Q182" s="173"/>
      <c r="R182" s="174"/>
      <c r="S182" s="123"/>
    </row>
    <row r="183" spans="1:19" ht="25" customHeight="1">
      <c r="A183" s="83"/>
      <c r="B183" s="83"/>
      <c r="C183" s="104"/>
      <c r="D183" s="84"/>
      <c r="E183" s="84"/>
      <c r="F183" s="84"/>
      <c r="G183" s="162"/>
      <c r="H183" s="124"/>
      <c r="I183" s="123"/>
      <c r="J183" s="123"/>
      <c r="K183" s="123"/>
      <c r="L183" s="123"/>
      <c r="M183" s="123"/>
      <c r="N183" s="123"/>
      <c r="O183" s="123"/>
      <c r="P183" s="123"/>
      <c r="Q183" s="173"/>
      <c r="R183" s="174"/>
      <c r="S183" s="123"/>
    </row>
    <row r="184" spans="1:19" ht="25" customHeight="1">
      <c r="A184" s="83"/>
      <c r="B184" s="83"/>
      <c r="C184" s="104"/>
      <c r="D184" s="84"/>
      <c r="E184" s="84"/>
      <c r="F184" s="84"/>
      <c r="G184" s="162"/>
      <c r="H184" s="124"/>
      <c r="I184" s="123"/>
      <c r="J184" s="123"/>
      <c r="K184" s="123"/>
      <c r="L184" s="123"/>
      <c r="M184" s="123"/>
      <c r="N184" s="123"/>
      <c r="O184" s="123"/>
      <c r="P184" s="123"/>
      <c r="Q184" s="173"/>
      <c r="R184" s="174"/>
      <c r="S184" s="123"/>
    </row>
    <row r="185" spans="1:19" ht="25" customHeight="1">
      <c r="A185" s="83"/>
      <c r="B185" s="83"/>
      <c r="C185" s="104"/>
      <c r="D185" s="84"/>
      <c r="E185" s="84"/>
      <c r="F185" s="84"/>
      <c r="G185" s="162"/>
      <c r="H185" s="124"/>
      <c r="I185" s="123"/>
      <c r="J185" s="123"/>
      <c r="K185" s="123"/>
      <c r="L185" s="123"/>
      <c r="M185" s="123"/>
      <c r="N185" s="123"/>
      <c r="O185" s="123"/>
      <c r="P185" s="123"/>
      <c r="Q185" s="173"/>
      <c r="R185" s="174"/>
      <c r="S185" s="123"/>
    </row>
    <row r="186" spans="1:19" ht="25" customHeight="1">
      <c r="A186" s="83"/>
      <c r="B186" s="83"/>
      <c r="C186" s="104"/>
      <c r="D186" s="84"/>
      <c r="E186" s="84"/>
      <c r="F186" s="84"/>
      <c r="G186" s="162"/>
      <c r="H186" s="124"/>
      <c r="I186" s="123"/>
      <c r="J186" s="123"/>
      <c r="K186" s="123"/>
      <c r="L186" s="123"/>
      <c r="M186" s="123"/>
      <c r="N186" s="123"/>
      <c r="O186" s="123"/>
      <c r="P186" s="123"/>
      <c r="Q186" s="173"/>
      <c r="R186" s="174"/>
      <c r="S186" s="123"/>
    </row>
    <row r="187" spans="1:19" ht="25" customHeight="1">
      <c r="A187" s="83"/>
      <c r="B187" s="83"/>
      <c r="C187" s="104"/>
      <c r="D187" s="84"/>
      <c r="E187" s="84"/>
      <c r="F187" s="84"/>
      <c r="G187" s="162"/>
      <c r="H187" s="124"/>
      <c r="I187" s="123"/>
      <c r="J187" s="123"/>
      <c r="K187" s="123"/>
      <c r="L187" s="123"/>
      <c r="M187" s="123"/>
      <c r="N187" s="123"/>
      <c r="O187" s="123"/>
      <c r="P187" s="123"/>
      <c r="Q187" s="173"/>
      <c r="R187" s="174"/>
      <c r="S187" s="123"/>
    </row>
    <row r="188" spans="1:19" ht="25" customHeight="1">
      <c r="A188" s="83"/>
      <c r="B188" s="83"/>
      <c r="C188" s="104"/>
      <c r="D188" s="84"/>
      <c r="E188" s="84"/>
      <c r="F188" s="84"/>
      <c r="G188" s="162"/>
      <c r="H188" s="124"/>
      <c r="I188" s="123"/>
      <c r="J188" s="123"/>
      <c r="K188" s="123"/>
      <c r="L188" s="123"/>
      <c r="M188" s="123"/>
      <c r="N188" s="123"/>
      <c r="O188" s="123"/>
      <c r="P188" s="123"/>
      <c r="Q188" s="173"/>
      <c r="R188" s="174"/>
      <c r="S188" s="123"/>
    </row>
    <row r="189" spans="1:19" ht="25" customHeight="1">
      <c r="A189" s="83"/>
      <c r="B189" s="83"/>
      <c r="C189" s="104"/>
      <c r="D189" s="84"/>
      <c r="E189" s="84"/>
      <c r="F189" s="84"/>
      <c r="G189" s="162"/>
      <c r="H189" s="124"/>
      <c r="I189" s="123"/>
      <c r="J189" s="123"/>
      <c r="K189" s="123"/>
      <c r="L189" s="123"/>
      <c r="M189" s="123"/>
      <c r="N189" s="123"/>
      <c r="O189" s="123"/>
      <c r="P189" s="123"/>
      <c r="Q189" s="173"/>
      <c r="R189" s="174"/>
      <c r="S189" s="123"/>
    </row>
    <row r="190" spans="1:19" ht="25" customHeight="1">
      <c r="A190" s="83"/>
      <c r="B190" s="83"/>
      <c r="C190" s="104"/>
      <c r="D190" s="84"/>
      <c r="E190" s="84"/>
      <c r="F190" s="84"/>
      <c r="G190" s="162"/>
      <c r="H190" s="124"/>
      <c r="I190" s="123"/>
      <c r="J190" s="123"/>
      <c r="K190" s="123"/>
      <c r="L190" s="123"/>
      <c r="M190" s="123"/>
      <c r="N190" s="123"/>
      <c r="O190" s="123"/>
      <c r="P190" s="123"/>
      <c r="Q190" s="173"/>
      <c r="R190" s="174"/>
      <c r="S190" s="123"/>
    </row>
    <row r="191" spans="1:19" ht="25" customHeight="1">
      <c r="A191" s="83"/>
      <c r="B191" s="83"/>
      <c r="C191" s="104"/>
      <c r="D191" s="84"/>
      <c r="E191" s="84"/>
      <c r="F191" s="84"/>
      <c r="G191" s="162"/>
      <c r="H191" s="124"/>
      <c r="I191" s="123"/>
      <c r="J191" s="123"/>
      <c r="K191" s="123"/>
      <c r="L191" s="123"/>
      <c r="M191" s="123"/>
      <c r="N191" s="123"/>
      <c r="O191" s="123"/>
      <c r="P191" s="123"/>
      <c r="Q191" s="173"/>
      <c r="R191" s="174"/>
      <c r="S191" s="123"/>
    </row>
    <row r="192" spans="1:19" ht="25" customHeight="1">
      <c r="A192" s="83"/>
      <c r="B192" s="83"/>
      <c r="C192" s="104"/>
      <c r="D192" s="84"/>
      <c r="E192" s="84"/>
      <c r="F192" s="84"/>
      <c r="G192" s="162"/>
      <c r="H192" s="124"/>
      <c r="I192" s="123"/>
      <c r="J192" s="123"/>
      <c r="K192" s="123"/>
      <c r="L192" s="123"/>
      <c r="M192" s="123"/>
      <c r="N192" s="123"/>
      <c r="O192" s="123"/>
      <c r="P192" s="123"/>
      <c r="Q192" s="173"/>
      <c r="R192" s="174"/>
      <c r="S192" s="123"/>
    </row>
    <row r="193" spans="1:19" ht="25" customHeight="1">
      <c r="A193" s="83"/>
      <c r="B193" s="83"/>
      <c r="C193" s="104"/>
      <c r="D193" s="84"/>
      <c r="E193" s="84"/>
      <c r="F193" s="84"/>
      <c r="G193" s="162"/>
      <c r="H193" s="124"/>
      <c r="I193" s="123"/>
      <c r="J193" s="123"/>
      <c r="K193" s="123"/>
      <c r="L193" s="123"/>
      <c r="M193" s="123"/>
      <c r="N193" s="123"/>
      <c r="O193" s="123"/>
      <c r="P193" s="123"/>
      <c r="Q193" s="173"/>
      <c r="R193" s="174"/>
      <c r="S193" s="123"/>
    </row>
    <row r="194" spans="1:19" ht="25" customHeight="1">
      <c r="A194" s="83"/>
      <c r="B194" s="83"/>
      <c r="C194" s="104"/>
      <c r="D194" s="84"/>
      <c r="E194" s="84"/>
      <c r="F194" s="84"/>
      <c r="G194" s="162"/>
      <c r="H194" s="124"/>
      <c r="I194" s="123"/>
      <c r="J194" s="123"/>
      <c r="K194" s="123"/>
      <c r="L194" s="123"/>
      <c r="M194" s="123"/>
      <c r="N194" s="123"/>
      <c r="O194" s="123"/>
      <c r="P194" s="123"/>
      <c r="Q194" s="173"/>
      <c r="R194" s="174"/>
      <c r="S194" s="123"/>
    </row>
    <row r="195" spans="1:19" ht="25" customHeight="1">
      <c r="A195" s="83"/>
      <c r="B195" s="83"/>
      <c r="C195" s="104"/>
      <c r="D195" s="84"/>
      <c r="E195" s="84"/>
      <c r="F195" s="84"/>
      <c r="G195" s="162"/>
      <c r="H195" s="124"/>
      <c r="I195" s="123"/>
      <c r="J195" s="123"/>
      <c r="K195" s="123"/>
      <c r="L195" s="123"/>
      <c r="M195" s="123"/>
      <c r="N195" s="123"/>
      <c r="O195" s="123"/>
      <c r="P195" s="123"/>
      <c r="Q195" s="173"/>
      <c r="R195" s="174"/>
      <c r="S195" s="123"/>
    </row>
    <row r="196" spans="1:19" ht="25" customHeight="1">
      <c r="A196" s="83"/>
      <c r="B196" s="83"/>
      <c r="C196" s="104"/>
      <c r="D196" s="84"/>
      <c r="E196" s="84"/>
      <c r="F196" s="84"/>
      <c r="G196" s="162"/>
      <c r="H196" s="124"/>
      <c r="I196" s="123"/>
      <c r="J196" s="123"/>
      <c r="K196" s="123"/>
      <c r="L196" s="123"/>
      <c r="M196" s="123"/>
      <c r="N196" s="123"/>
      <c r="O196" s="123"/>
      <c r="P196" s="123"/>
      <c r="Q196" s="173"/>
      <c r="R196" s="174"/>
      <c r="S196" s="123"/>
    </row>
    <row r="197" spans="1:19" ht="25" customHeight="1">
      <c r="A197" s="83"/>
      <c r="B197" s="83"/>
      <c r="C197" s="104"/>
      <c r="D197" s="84"/>
      <c r="E197" s="84"/>
      <c r="F197" s="84"/>
      <c r="G197" s="162"/>
      <c r="H197" s="124"/>
      <c r="I197" s="123"/>
      <c r="J197" s="123"/>
      <c r="K197" s="123"/>
      <c r="L197" s="123"/>
      <c r="M197" s="123"/>
      <c r="N197" s="123"/>
      <c r="O197" s="123"/>
      <c r="P197" s="123"/>
      <c r="Q197" s="173"/>
      <c r="R197" s="174"/>
      <c r="S197" s="123"/>
    </row>
    <row r="198" spans="1:19" ht="25" customHeight="1">
      <c r="A198" s="83"/>
      <c r="B198" s="83"/>
      <c r="C198" s="104"/>
      <c r="D198" s="84"/>
      <c r="E198" s="84"/>
      <c r="F198" s="84"/>
      <c r="G198" s="162"/>
      <c r="H198" s="124"/>
      <c r="I198" s="123"/>
      <c r="J198" s="123"/>
      <c r="K198" s="123"/>
      <c r="L198" s="123"/>
      <c r="M198" s="123"/>
      <c r="N198" s="123"/>
      <c r="O198" s="123"/>
      <c r="P198" s="123"/>
      <c r="Q198" s="173"/>
      <c r="R198" s="174"/>
      <c r="S198" s="123"/>
    </row>
    <row r="199" spans="1:19" ht="25" customHeight="1">
      <c r="A199" s="83"/>
      <c r="B199" s="83"/>
      <c r="C199" s="104"/>
      <c r="D199" s="84"/>
      <c r="E199" s="84"/>
      <c r="F199" s="84"/>
      <c r="G199" s="162"/>
      <c r="H199" s="124"/>
      <c r="I199" s="123"/>
      <c r="J199" s="123"/>
      <c r="K199" s="123"/>
      <c r="L199" s="123"/>
      <c r="M199" s="123"/>
      <c r="N199" s="123"/>
      <c r="O199" s="123"/>
      <c r="P199" s="123"/>
      <c r="Q199" s="173"/>
      <c r="R199" s="174"/>
      <c r="S199" s="123"/>
    </row>
    <row r="200" spans="1:19" ht="25" customHeight="1">
      <c r="A200" s="83"/>
      <c r="B200" s="83"/>
      <c r="C200" s="104"/>
      <c r="D200" s="84"/>
      <c r="E200" s="84"/>
      <c r="F200" s="84"/>
      <c r="G200" s="162"/>
      <c r="H200" s="124"/>
      <c r="I200" s="123"/>
      <c r="J200" s="123"/>
      <c r="K200" s="123"/>
      <c r="L200" s="123"/>
      <c r="M200" s="123"/>
      <c r="N200" s="123"/>
      <c r="O200" s="123"/>
      <c r="P200" s="123"/>
      <c r="Q200" s="173"/>
      <c r="R200" s="174"/>
      <c r="S200" s="123"/>
    </row>
    <row r="201" spans="1:19" ht="25" customHeight="1">
      <c r="A201" s="83"/>
      <c r="B201" s="83"/>
      <c r="C201" s="104"/>
      <c r="D201" s="84"/>
      <c r="E201" s="84"/>
      <c r="F201" s="84"/>
      <c r="G201" s="162"/>
      <c r="H201" s="124"/>
      <c r="I201" s="123"/>
      <c r="J201" s="123"/>
      <c r="K201" s="123"/>
      <c r="L201" s="123"/>
      <c r="M201" s="123"/>
      <c r="N201" s="123"/>
      <c r="O201" s="123"/>
      <c r="P201" s="123"/>
      <c r="Q201" s="173"/>
      <c r="R201" s="174"/>
      <c r="S201" s="123"/>
    </row>
    <row r="202" spans="1:19" ht="25" customHeight="1">
      <c r="A202" s="83"/>
      <c r="B202" s="83"/>
      <c r="C202" s="104"/>
      <c r="D202" s="84"/>
      <c r="E202" s="84"/>
      <c r="F202" s="84"/>
      <c r="G202" s="162"/>
      <c r="H202" s="124"/>
      <c r="I202" s="123"/>
      <c r="J202" s="123"/>
      <c r="K202" s="123"/>
      <c r="L202" s="123"/>
      <c r="M202" s="123"/>
      <c r="N202" s="123"/>
      <c r="O202" s="123"/>
      <c r="P202" s="123"/>
      <c r="Q202" s="173"/>
      <c r="R202" s="174"/>
      <c r="S202" s="123"/>
    </row>
    <row r="203" spans="1:19" ht="25" customHeight="1">
      <c r="A203" s="83"/>
      <c r="B203" s="83"/>
      <c r="C203" s="104"/>
      <c r="D203" s="84"/>
      <c r="E203" s="84"/>
      <c r="F203" s="84"/>
      <c r="G203" s="162"/>
      <c r="H203" s="124"/>
      <c r="I203" s="123"/>
      <c r="J203" s="123"/>
      <c r="K203" s="123"/>
      <c r="L203" s="123"/>
      <c r="M203" s="123"/>
      <c r="N203" s="123"/>
      <c r="O203" s="123"/>
      <c r="P203" s="123"/>
      <c r="Q203" s="173"/>
      <c r="R203" s="174"/>
      <c r="S203" s="123"/>
    </row>
    <row r="204" spans="1:19" ht="25" customHeight="1">
      <c r="A204" s="83"/>
      <c r="B204" s="83"/>
      <c r="C204" s="104"/>
      <c r="D204" s="84"/>
      <c r="E204" s="84"/>
      <c r="F204" s="84"/>
      <c r="G204" s="162"/>
      <c r="H204" s="124"/>
      <c r="I204" s="123"/>
      <c r="J204" s="123"/>
      <c r="K204" s="123"/>
      <c r="L204" s="123"/>
      <c r="M204" s="123"/>
      <c r="N204" s="123"/>
      <c r="O204" s="123"/>
      <c r="P204" s="123"/>
      <c r="Q204" s="173"/>
      <c r="R204" s="174"/>
      <c r="S204" s="123"/>
    </row>
    <row r="205" spans="1:19" ht="25" customHeight="1">
      <c r="A205" s="83"/>
      <c r="B205" s="83"/>
      <c r="C205" s="104"/>
      <c r="D205" s="84"/>
      <c r="E205" s="84"/>
      <c r="F205" s="84"/>
      <c r="G205" s="162"/>
      <c r="H205" s="124"/>
      <c r="I205" s="123"/>
      <c r="J205" s="123"/>
      <c r="K205" s="123"/>
      <c r="L205" s="123"/>
      <c r="M205" s="123"/>
      <c r="N205" s="123"/>
      <c r="O205" s="123"/>
      <c r="P205" s="123"/>
      <c r="Q205" s="173"/>
      <c r="R205" s="174"/>
      <c r="S205" s="123"/>
    </row>
    <row r="206" spans="1:19" ht="25" customHeight="1">
      <c r="A206" s="83"/>
      <c r="B206" s="83"/>
      <c r="C206" s="104"/>
      <c r="D206" s="84"/>
      <c r="E206" s="84"/>
      <c r="F206" s="84"/>
      <c r="G206" s="162"/>
      <c r="H206" s="124"/>
      <c r="I206" s="123"/>
      <c r="J206" s="123"/>
      <c r="K206" s="123"/>
      <c r="L206" s="123"/>
      <c r="M206" s="123"/>
      <c r="N206" s="123"/>
      <c r="O206" s="123"/>
      <c r="P206" s="123"/>
      <c r="Q206" s="173"/>
      <c r="R206" s="174"/>
      <c r="S206" s="123"/>
    </row>
    <row r="207" spans="1:19" ht="25" customHeight="1">
      <c r="A207" s="83"/>
      <c r="B207" s="83"/>
      <c r="C207" s="104"/>
      <c r="D207" s="84"/>
      <c r="E207" s="84"/>
      <c r="F207" s="84"/>
      <c r="G207" s="162"/>
      <c r="H207" s="124"/>
      <c r="I207" s="123"/>
      <c r="J207" s="123"/>
      <c r="K207" s="123"/>
      <c r="L207" s="123"/>
      <c r="M207" s="123"/>
      <c r="N207" s="123"/>
      <c r="O207" s="123"/>
      <c r="P207" s="123"/>
      <c r="Q207" s="173"/>
      <c r="R207" s="174"/>
      <c r="S207" s="123"/>
    </row>
    <row r="208" spans="1:19" ht="25" customHeight="1">
      <c r="A208" s="83"/>
      <c r="B208" s="83"/>
      <c r="C208" s="104"/>
      <c r="D208" s="84"/>
      <c r="E208" s="84"/>
      <c r="F208" s="84"/>
      <c r="G208" s="162"/>
      <c r="H208" s="124"/>
      <c r="I208" s="123"/>
      <c r="J208" s="123"/>
      <c r="K208" s="123"/>
      <c r="L208" s="123"/>
      <c r="M208" s="123"/>
      <c r="N208" s="123"/>
      <c r="O208" s="123"/>
      <c r="P208" s="123"/>
      <c r="Q208" s="173"/>
      <c r="R208" s="174"/>
      <c r="S208" s="123"/>
    </row>
    <row r="209" spans="1:19" ht="25" customHeight="1">
      <c r="A209" s="83"/>
      <c r="B209" s="83"/>
      <c r="C209" s="104"/>
      <c r="D209" s="84"/>
      <c r="E209" s="84"/>
      <c r="F209" s="84"/>
      <c r="G209" s="162"/>
      <c r="H209" s="124"/>
      <c r="I209" s="123"/>
      <c r="J209" s="123"/>
      <c r="K209" s="123"/>
      <c r="L209" s="123"/>
      <c r="M209" s="123"/>
      <c r="N209" s="123"/>
      <c r="O209" s="123"/>
      <c r="P209" s="123"/>
      <c r="Q209" s="173"/>
      <c r="R209" s="174"/>
      <c r="S209" s="123"/>
    </row>
    <row r="210" spans="1:19" ht="25" customHeight="1">
      <c r="A210" s="83"/>
      <c r="B210" s="83"/>
      <c r="C210" s="104"/>
      <c r="D210" s="84"/>
      <c r="E210" s="84"/>
      <c r="F210" s="84"/>
      <c r="G210" s="162"/>
      <c r="H210" s="124"/>
      <c r="I210" s="123"/>
      <c r="J210" s="123"/>
      <c r="K210" s="123"/>
      <c r="L210" s="123"/>
      <c r="M210" s="123"/>
      <c r="N210" s="123"/>
      <c r="O210" s="123"/>
      <c r="P210" s="123"/>
      <c r="Q210" s="173"/>
      <c r="R210" s="174"/>
      <c r="S210" s="123"/>
    </row>
    <row r="211" spans="1:19" ht="25" customHeight="1">
      <c r="A211" s="83"/>
      <c r="B211" s="83"/>
      <c r="C211" s="104"/>
      <c r="D211" s="84"/>
      <c r="E211" s="84"/>
      <c r="F211" s="84"/>
      <c r="G211" s="162"/>
      <c r="H211" s="124"/>
      <c r="I211" s="123"/>
      <c r="J211" s="123"/>
      <c r="K211" s="123"/>
      <c r="L211" s="123"/>
      <c r="M211" s="123"/>
      <c r="N211" s="123"/>
      <c r="O211" s="123"/>
      <c r="P211" s="123"/>
      <c r="Q211" s="173"/>
      <c r="R211" s="174"/>
      <c r="S211" s="123"/>
    </row>
    <row r="212" spans="1:19" ht="25" customHeight="1">
      <c r="A212" s="83"/>
      <c r="B212" s="83"/>
      <c r="C212" s="104"/>
      <c r="D212" s="84"/>
      <c r="E212" s="84"/>
      <c r="F212" s="84"/>
      <c r="G212" s="162"/>
      <c r="H212" s="124"/>
      <c r="I212" s="123"/>
      <c r="J212" s="123"/>
      <c r="K212" s="123"/>
      <c r="L212" s="123"/>
      <c r="M212" s="123"/>
      <c r="N212" s="123"/>
      <c r="O212" s="123"/>
      <c r="P212" s="123"/>
      <c r="Q212" s="173"/>
      <c r="R212" s="174"/>
      <c r="S212" s="123"/>
    </row>
    <row r="213" spans="1:19" ht="25" customHeight="1">
      <c r="A213" s="83"/>
      <c r="B213" s="83"/>
      <c r="C213" s="104"/>
      <c r="D213" s="84"/>
      <c r="E213" s="84"/>
      <c r="F213" s="84"/>
      <c r="G213" s="162"/>
      <c r="H213" s="124"/>
      <c r="I213" s="123"/>
      <c r="J213" s="123"/>
      <c r="K213" s="123"/>
      <c r="L213" s="123"/>
      <c r="M213" s="123"/>
      <c r="N213" s="123"/>
      <c r="O213" s="123"/>
      <c r="P213" s="123"/>
      <c r="Q213" s="173"/>
      <c r="R213" s="174"/>
      <c r="S213" s="123"/>
    </row>
    <row r="214" spans="1:19" ht="25" customHeight="1">
      <c r="A214" s="83"/>
      <c r="B214" s="83"/>
      <c r="C214" s="104"/>
      <c r="D214" s="84"/>
      <c r="E214" s="84"/>
      <c r="F214" s="84"/>
      <c r="G214" s="162"/>
      <c r="H214" s="124"/>
      <c r="I214" s="123"/>
      <c r="J214" s="123"/>
      <c r="K214" s="123"/>
      <c r="L214" s="123"/>
      <c r="M214" s="123"/>
      <c r="N214" s="123"/>
      <c r="O214" s="123"/>
      <c r="P214" s="123"/>
      <c r="Q214" s="173"/>
      <c r="R214" s="174"/>
      <c r="S214" s="123"/>
    </row>
    <row r="215" spans="1:19" ht="25" customHeight="1">
      <c r="A215" s="83"/>
      <c r="B215" s="83"/>
      <c r="C215" s="104"/>
      <c r="D215" s="84"/>
      <c r="E215" s="84"/>
      <c r="F215" s="84"/>
      <c r="G215" s="162"/>
      <c r="H215" s="124"/>
      <c r="I215" s="123"/>
      <c r="J215" s="123"/>
      <c r="K215" s="123"/>
      <c r="L215" s="123"/>
      <c r="M215" s="123"/>
      <c r="N215" s="123"/>
      <c r="O215" s="123"/>
      <c r="P215" s="123"/>
      <c r="Q215" s="173"/>
      <c r="R215" s="174"/>
      <c r="S215" s="123"/>
    </row>
    <row r="216" spans="1:19" ht="25" customHeight="1">
      <c r="A216" s="83"/>
      <c r="B216" s="83"/>
      <c r="C216" s="104"/>
      <c r="D216" s="84"/>
      <c r="E216" s="84"/>
      <c r="F216" s="84"/>
      <c r="G216" s="162"/>
      <c r="H216" s="124"/>
      <c r="I216" s="123"/>
      <c r="J216" s="123"/>
      <c r="K216" s="123"/>
      <c r="L216" s="123"/>
      <c r="M216" s="123"/>
      <c r="N216" s="123"/>
      <c r="O216" s="123"/>
      <c r="P216" s="123"/>
      <c r="Q216" s="173"/>
      <c r="R216" s="174"/>
      <c r="S216" s="123"/>
    </row>
    <row r="217" spans="1:19" ht="25" customHeight="1">
      <c r="A217" s="83"/>
      <c r="B217" s="83"/>
      <c r="C217" s="104"/>
      <c r="D217" s="84"/>
      <c r="E217" s="84"/>
      <c r="F217" s="84"/>
      <c r="G217" s="162"/>
      <c r="H217" s="124"/>
      <c r="I217" s="123"/>
      <c r="J217" s="123"/>
      <c r="K217" s="123"/>
      <c r="L217" s="123"/>
      <c r="M217" s="123"/>
      <c r="N217" s="123"/>
      <c r="O217" s="123"/>
      <c r="P217" s="123"/>
      <c r="Q217" s="173"/>
      <c r="R217" s="174"/>
      <c r="S217" s="123"/>
    </row>
    <row r="218" spans="1:19" ht="25" customHeight="1">
      <c r="A218" s="83"/>
      <c r="B218" s="83"/>
      <c r="C218" s="104"/>
      <c r="D218" s="84"/>
      <c r="E218" s="84"/>
      <c r="F218" s="84"/>
      <c r="G218" s="162"/>
      <c r="H218" s="124"/>
      <c r="I218" s="123"/>
      <c r="J218" s="123"/>
      <c r="K218" s="123"/>
      <c r="L218" s="123"/>
      <c r="M218" s="123"/>
      <c r="N218" s="123"/>
      <c r="O218" s="123"/>
      <c r="P218" s="123"/>
      <c r="Q218" s="173"/>
      <c r="R218" s="174"/>
      <c r="S218" s="123"/>
    </row>
    <row r="219" spans="1:19" ht="25" customHeight="1">
      <c r="A219" s="83"/>
      <c r="B219" s="83"/>
      <c r="C219" s="104"/>
      <c r="D219" s="84"/>
      <c r="E219" s="84"/>
      <c r="F219" s="84"/>
      <c r="G219" s="162"/>
      <c r="H219" s="124"/>
      <c r="I219" s="123"/>
      <c r="J219" s="123"/>
      <c r="K219" s="123"/>
      <c r="L219" s="123"/>
      <c r="M219" s="123"/>
      <c r="N219" s="123"/>
      <c r="O219" s="123"/>
      <c r="P219" s="123"/>
      <c r="Q219" s="173"/>
      <c r="R219" s="174"/>
      <c r="S219" s="123"/>
    </row>
    <row r="220" spans="1:19" ht="25" customHeight="1">
      <c r="A220" s="83"/>
      <c r="B220" s="83"/>
      <c r="C220" s="104"/>
      <c r="D220" s="84"/>
      <c r="E220" s="84"/>
      <c r="F220" s="84"/>
      <c r="G220" s="162"/>
      <c r="H220" s="124"/>
      <c r="I220" s="123"/>
      <c r="J220" s="123"/>
      <c r="K220" s="123"/>
      <c r="L220" s="123"/>
      <c r="M220" s="123"/>
      <c r="N220" s="123"/>
      <c r="O220" s="123"/>
      <c r="P220" s="123"/>
      <c r="Q220" s="173"/>
      <c r="R220" s="174"/>
      <c r="S220" s="123"/>
    </row>
    <row r="221" spans="1:19" ht="25" customHeight="1">
      <c r="A221" s="83"/>
      <c r="B221" s="83"/>
      <c r="C221" s="104"/>
      <c r="D221" s="84"/>
      <c r="E221" s="84"/>
      <c r="F221" s="84"/>
      <c r="G221" s="162"/>
      <c r="H221" s="124"/>
      <c r="I221" s="123"/>
      <c r="J221" s="123"/>
      <c r="K221" s="123"/>
      <c r="L221" s="123"/>
      <c r="M221" s="123"/>
      <c r="N221" s="123"/>
      <c r="O221" s="123"/>
      <c r="P221" s="123"/>
      <c r="Q221" s="173"/>
      <c r="R221" s="174"/>
      <c r="S221" s="123"/>
    </row>
    <row r="222" spans="1:19" ht="25" customHeight="1">
      <c r="A222" s="83"/>
      <c r="B222" s="83"/>
      <c r="C222" s="104"/>
      <c r="D222" s="84"/>
      <c r="E222" s="84"/>
      <c r="F222" s="84"/>
      <c r="G222" s="162"/>
      <c r="H222" s="124"/>
      <c r="I222" s="123"/>
      <c r="J222" s="123"/>
      <c r="K222" s="123"/>
      <c r="L222" s="123"/>
      <c r="M222" s="123"/>
      <c r="N222" s="123"/>
      <c r="O222" s="123"/>
      <c r="P222" s="123"/>
      <c r="Q222" s="173"/>
      <c r="R222" s="174"/>
      <c r="S222" s="123"/>
    </row>
    <row r="223" spans="1:19" ht="25" customHeight="1">
      <c r="A223" s="83"/>
      <c r="B223" s="83"/>
      <c r="C223" s="104"/>
      <c r="D223" s="84"/>
      <c r="E223" s="84"/>
      <c r="F223" s="84"/>
      <c r="G223" s="162"/>
      <c r="H223" s="124"/>
      <c r="I223" s="123"/>
      <c r="J223" s="123"/>
      <c r="K223" s="123"/>
      <c r="L223" s="123"/>
      <c r="M223" s="123"/>
      <c r="N223" s="123"/>
      <c r="O223" s="123"/>
      <c r="P223" s="123"/>
      <c r="Q223" s="173"/>
      <c r="R223" s="174"/>
      <c r="S223" s="123"/>
    </row>
    <row r="224" spans="1:19" ht="25" customHeight="1">
      <c r="A224" s="83"/>
      <c r="B224" s="83"/>
      <c r="C224" s="104"/>
      <c r="D224" s="84"/>
      <c r="E224" s="84"/>
      <c r="F224" s="84"/>
      <c r="G224" s="162"/>
      <c r="H224" s="124"/>
      <c r="I224" s="123"/>
      <c r="J224" s="123"/>
      <c r="K224" s="123"/>
      <c r="L224" s="123"/>
      <c r="M224" s="123"/>
      <c r="N224" s="123"/>
      <c r="O224" s="123"/>
      <c r="P224" s="123"/>
      <c r="Q224" s="173"/>
      <c r="R224" s="174"/>
      <c r="S224" s="123"/>
    </row>
    <row r="225" spans="1:19" ht="25" customHeight="1">
      <c r="A225" s="83"/>
      <c r="B225" s="83"/>
      <c r="C225" s="104"/>
      <c r="D225" s="84"/>
      <c r="E225" s="84"/>
      <c r="F225" s="84"/>
      <c r="G225" s="162"/>
      <c r="H225" s="124"/>
      <c r="I225" s="123"/>
      <c r="J225" s="123"/>
      <c r="K225" s="123"/>
      <c r="L225" s="123"/>
      <c r="M225" s="123"/>
      <c r="N225" s="123"/>
      <c r="O225" s="123"/>
      <c r="P225" s="123"/>
      <c r="Q225" s="173"/>
      <c r="R225" s="174"/>
      <c r="S225" s="123"/>
    </row>
    <row r="226" spans="1:19" ht="25" customHeight="1">
      <c r="A226" s="83"/>
      <c r="B226" s="83"/>
      <c r="C226" s="104"/>
      <c r="D226" s="84"/>
      <c r="E226" s="84"/>
      <c r="F226" s="84"/>
      <c r="G226" s="162"/>
      <c r="H226" s="124"/>
      <c r="I226" s="123"/>
      <c r="J226" s="123"/>
      <c r="K226" s="123"/>
      <c r="L226" s="123"/>
      <c r="M226" s="123"/>
      <c r="N226" s="123"/>
      <c r="O226" s="123"/>
      <c r="P226" s="123"/>
      <c r="Q226" s="173"/>
      <c r="R226" s="174"/>
      <c r="S226" s="123"/>
    </row>
    <row r="227" spans="1:19" ht="25" customHeight="1">
      <c r="A227" s="83"/>
      <c r="B227" s="83"/>
      <c r="C227" s="104"/>
      <c r="D227" s="84"/>
      <c r="E227" s="84"/>
      <c r="F227" s="84"/>
      <c r="G227" s="162"/>
      <c r="H227" s="124"/>
      <c r="I227" s="123"/>
      <c r="J227" s="123"/>
      <c r="K227" s="123"/>
      <c r="L227" s="123"/>
      <c r="M227" s="123"/>
      <c r="N227" s="123"/>
      <c r="O227" s="123"/>
      <c r="P227" s="123"/>
      <c r="Q227" s="173"/>
      <c r="R227" s="174"/>
      <c r="S227" s="123"/>
    </row>
    <row r="228" spans="1:19" ht="25" customHeight="1">
      <c r="A228" s="83"/>
      <c r="B228" s="83"/>
      <c r="C228" s="104"/>
      <c r="D228" s="84"/>
      <c r="E228" s="84"/>
      <c r="F228" s="84"/>
      <c r="G228" s="162"/>
      <c r="H228" s="124"/>
      <c r="I228" s="123"/>
      <c r="J228" s="123"/>
      <c r="K228" s="123"/>
      <c r="L228" s="123"/>
      <c r="M228" s="123"/>
      <c r="N228" s="123"/>
      <c r="O228" s="123"/>
      <c r="P228" s="123"/>
      <c r="Q228" s="173"/>
      <c r="R228" s="174"/>
      <c r="S228" s="123"/>
    </row>
    <row r="229" spans="1:19" ht="25" customHeight="1">
      <c r="A229" s="83"/>
      <c r="B229" s="83"/>
      <c r="C229" s="104"/>
      <c r="D229" s="84"/>
      <c r="E229" s="84"/>
      <c r="F229" s="84"/>
      <c r="G229" s="162"/>
      <c r="H229" s="124"/>
      <c r="I229" s="123"/>
      <c r="J229" s="123"/>
      <c r="K229" s="123"/>
      <c r="L229" s="123"/>
      <c r="M229" s="123"/>
      <c r="N229" s="123"/>
      <c r="O229" s="123"/>
      <c r="P229" s="123"/>
      <c r="Q229" s="173"/>
      <c r="R229" s="174"/>
      <c r="S229" s="123"/>
    </row>
    <row r="230" spans="1:19" ht="25" customHeight="1">
      <c r="A230" s="83"/>
      <c r="B230" s="83"/>
      <c r="C230" s="104"/>
      <c r="D230" s="84"/>
      <c r="E230" s="84"/>
      <c r="F230" s="84"/>
      <c r="G230" s="162"/>
      <c r="H230" s="124"/>
      <c r="I230" s="123"/>
      <c r="J230" s="123"/>
      <c r="K230" s="123"/>
      <c r="L230" s="123"/>
      <c r="M230" s="123"/>
      <c r="N230" s="123"/>
      <c r="O230" s="123"/>
      <c r="P230" s="123"/>
      <c r="Q230" s="173"/>
      <c r="R230" s="174"/>
      <c r="S230" s="123"/>
    </row>
    <row r="231" spans="1:19" ht="25" customHeight="1">
      <c r="A231" s="83"/>
      <c r="B231" s="83"/>
      <c r="C231" s="104"/>
      <c r="D231" s="84"/>
      <c r="E231" s="84"/>
      <c r="F231" s="84"/>
      <c r="G231" s="162"/>
      <c r="H231" s="124"/>
      <c r="I231" s="123"/>
      <c r="J231" s="123"/>
      <c r="K231" s="123"/>
      <c r="L231" s="123"/>
      <c r="M231" s="123"/>
      <c r="N231" s="123"/>
      <c r="O231" s="123"/>
      <c r="P231" s="123"/>
      <c r="Q231" s="173"/>
      <c r="R231" s="174"/>
      <c r="S231" s="123"/>
    </row>
    <row r="232" spans="1:19" ht="25" customHeight="1">
      <c r="A232" s="83"/>
      <c r="B232" s="83"/>
      <c r="C232" s="104"/>
      <c r="D232" s="84"/>
      <c r="E232" s="84"/>
      <c r="F232" s="84"/>
      <c r="G232" s="162"/>
      <c r="H232" s="124"/>
      <c r="I232" s="123"/>
      <c r="J232" s="123"/>
      <c r="K232" s="123"/>
      <c r="L232" s="123"/>
      <c r="M232" s="123"/>
      <c r="N232" s="123"/>
      <c r="O232" s="123"/>
      <c r="P232" s="123"/>
      <c r="Q232" s="173"/>
      <c r="R232" s="174"/>
      <c r="S232" s="123"/>
    </row>
    <row r="233" spans="1:19" ht="25" customHeight="1">
      <c r="A233" s="83"/>
      <c r="B233" s="83"/>
      <c r="C233" s="104"/>
      <c r="D233" s="84"/>
      <c r="E233" s="84"/>
      <c r="F233" s="84"/>
      <c r="G233" s="162"/>
      <c r="H233" s="124"/>
      <c r="I233" s="123"/>
      <c r="J233" s="123"/>
      <c r="K233" s="123"/>
      <c r="L233" s="123"/>
      <c r="M233" s="123"/>
      <c r="N233" s="123"/>
      <c r="O233" s="123"/>
      <c r="P233" s="123"/>
      <c r="Q233" s="173"/>
      <c r="R233" s="174"/>
      <c r="S233" s="123"/>
    </row>
    <row r="234" spans="1:19" ht="25" customHeight="1">
      <c r="A234" s="83"/>
      <c r="B234" s="83"/>
      <c r="C234" s="104"/>
      <c r="D234" s="84"/>
      <c r="E234" s="84"/>
      <c r="F234" s="84"/>
      <c r="G234" s="162"/>
      <c r="H234" s="124"/>
      <c r="I234" s="123"/>
      <c r="J234" s="123"/>
      <c r="K234" s="123"/>
      <c r="L234" s="123"/>
      <c r="M234" s="123"/>
      <c r="N234" s="123"/>
      <c r="O234" s="123"/>
      <c r="P234" s="123"/>
      <c r="Q234" s="173"/>
      <c r="R234" s="174"/>
      <c r="S234" s="123"/>
    </row>
    <row r="235" spans="1:19" ht="25" customHeight="1">
      <c r="A235" s="83"/>
      <c r="B235" s="83"/>
      <c r="C235" s="104"/>
      <c r="D235" s="84"/>
      <c r="E235" s="84"/>
      <c r="F235" s="84"/>
      <c r="G235" s="162"/>
      <c r="H235" s="124"/>
      <c r="I235" s="123"/>
      <c r="J235" s="123"/>
      <c r="K235" s="123"/>
      <c r="L235" s="123"/>
      <c r="M235" s="123"/>
      <c r="N235" s="123"/>
      <c r="O235" s="123"/>
      <c r="P235" s="123"/>
      <c r="Q235" s="173"/>
      <c r="R235" s="174"/>
      <c r="S235" s="123"/>
    </row>
    <row r="236" spans="1:19" ht="25" customHeight="1">
      <c r="A236" s="83"/>
      <c r="B236" s="83"/>
      <c r="C236" s="104"/>
      <c r="D236" s="84"/>
      <c r="E236" s="84"/>
      <c r="F236" s="84"/>
      <c r="G236" s="162"/>
      <c r="H236" s="124"/>
      <c r="I236" s="123"/>
      <c r="J236" s="123"/>
      <c r="K236" s="123"/>
      <c r="L236" s="123"/>
      <c r="M236" s="123"/>
      <c r="N236" s="123"/>
      <c r="O236" s="123"/>
      <c r="P236" s="123"/>
      <c r="Q236" s="173"/>
      <c r="R236" s="174"/>
      <c r="S236" s="123"/>
    </row>
    <row r="237" spans="1:19" ht="25" customHeight="1">
      <c r="A237" s="83"/>
      <c r="B237" s="83"/>
      <c r="C237" s="104"/>
      <c r="D237" s="84"/>
      <c r="E237" s="84"/>
      <c r="F237" s="84"/>
      <c r="G237" s="162"/>
      <c r="H237" s="124"/>
      <c r="I237" s="123"/>
      <c r="J237" s="123"/>
      <c r="K237" s="123"/>
      <c r="L237" s="123"/>
      <c r="M237" s="123"/>
      <c r="N237" s="123"/>
      <c r="O237" s="123"/>
      <c r="P237" s="123"/>
      <c r="Q237" s="173"/>
      <c r="R237" s="174"/>
      <c r="S237" s="123"/>
    </row>
    <row r="238" spans="1:19" ht="25" customHeight="1">
      <c r="A238" s="83"/>
      <c r="B238" s="83"/>
      <c r="C238" s="104"/>
      <c r="D238" s="84"/>
      <c r="E238" s="84"/>
      <c r="F238" s="84"/>
      <c r="G238" s="162"/>
      <c r="H238" s="124"/>
      <c r="I238" s="123"/>
      <c r="J238" s="123"/>
      <c r="K238" s="123"/>
      <c r="L238" s="123"/>
      <c r="M238" s="123"/>
      <c r="N238" s="123"/>
      <c r="O238" s="123"/>
      <c r="P238" s="123"/>
      <c r="Q238" s="173"/>
      <c r="R238" s="174"/>
      <c r="S238" s="123"/>
    </row>
    <row r="239" spans="1:19" ht="25" customHeight="1">
      <c r="A239" s="83"/>
      <c r="B239" s="83"/>
      <c r="C239" s="104"/>
      <c r="D239" s="84"/>
      <c r="E239" s="84"/>
      <c r="F239" s="84"/>
      <c r="G239" s="162"/>
      <c r="H239" s="124"/>
      <c r="I239" s="123"/>
      <c r="J239" s="123"/>
      <c r="K239" s="123"/>
      <c r="L239" s="123"/>
      <c r="M239" s="123"/>
      <c r="N239" s="123"/>
      <c r="O239" s="123"/>
      <c r="P239" s="123"/>
      <c r="Q239" s="173"/>
      <c r="R239" s="174"/>
      <c r="S239" s="123"/>
    </row>
    <row r="240" spans="1:19" ht="25" customHeight="1">
      <c r="A240" s="83"/>
      <c r="B240" s="83"/>
      <c r="C240" s="104"/>
      <c r="D240" s="84"/>
      <c r="E240" s="84"/>
      <c r="F240" s="84"/>
      <c r="G240" s="162"/>
      <c r="H240" s="124"/>
      <c r="I240" s="123"/>
      <c r="J240" s="123"/>
      <c r="K240" s="123"/>
      <c r="L240" s="123"/>
      <c r="M240" s="123"/>
      <c r="N240" s="123"/>
      <c r="O240" s="123"/>
      <c r="P240" s="123"/>
      <c r="Q240" s="173"/>
      <c r="R240" s="174"/>
      <c r="S240" s="123"/>
    </row>
    <row r="241" spans="1:19" ht="25" customHeight="1">
      <c r="A241" s="83"/>
      <c r="B241" s="83"/>
      <c r="C241" s="104"/>
      <c r="D241" s="84"/>
      <c r="E241" s="84"/>
      <c r="F241" s="84"/>
      <c r="G241" s="162"/>
      <c r="H241" s="124"/>
      <c r="I241" s="123"/>
      <c r="J241" s="123"/>
      <c r="K241" s="123"/>
      <c r="L241" s="123"/>
      <c r="M241" s="123"/>
      <c r="N241" s="123"/>
      <c r="O241" s="123"/>
      <c r="P241" s="123"/>
      <c r="Q241" s="173"/>
      <c r="R241" s="174"/>
      <c r="S241" s="123"/>
    </row>
    <row r="242" spans="1:19" ht="25" customHeight="1">
      <c r="A242" s="83"/>
      <c r="B242" s="83"/>
      <c r="C242" s="104"/>
      <c r="D242" s="84"/>
      <c r="E242" s="84"/>
      <c r="F242" s="84"/>
      <c r="G242" s="162"/>
      <c r="H242" s="124"/>
      <c r="I242" s="123"/>
      <c r="J242" s="123"/>
      <c r="K242" s="123"/>
      <c r="L242" s="123"/>
      <c r="M242" s="123"/>
      <c r="N242" s="123"/>
      <c r="O242" s="123"/>
      <c r="P242" s="123"/>
      <c r="Q242" s="173"/>
      <c r="R242" s="174"/>
      <c r="S242" s="123"/>
    </row>
    <row r="243" spans="1:19" ht="25" customHeight="1">
      <c r="A243" s="83"/>
      <c r="B243" s="83"/>
      <c r="C243" s="104"/>
      <c r="D243" s="84"/>
      <c r="E243" s="84"/>
      <c r="F243" s="84"/>
      <c r="G243" s="162"/>
      <c r="H243" s="124"/>
      <c r="I243" s="123"/>
      <c r="J243" s="123"/>
      <c r="K243" s="123"/>
      <c r="L243" s="123"/>
      <c r="M243" s="123"/>
      <c r="N243" s="123"/>
      <c r="O243" s="123"/>
      <c r="P243" s="123"/>
      <c r="Q243" s="173"/>
      <c r="R243" s="174"/>
      <c r="S243" s="123"/>
    </row>
    <row r="244" spans="1:19" ht="25" customHeight="1">
      <c r="A244" s="83"/>
      <c r="B244" s="83"/>
      <c r="C244" s="104"/>
      <c r="D244" s="84"/>
      <c r="E244" s="84"/>
      <c r="F244" s="84"/>
      <c r="G244" s="162"/>
      <c r="H244" s="124"/>
      <c r="I244" s="123"/>
      <c r="J244" s="123"/>
      <c r="K244" s="123"/>
      <c r="L244" s="123"/>
      <c r="M244" s="123"/>
      <c r="N244" s="123"/>
      <c r="O244" s="123"/>
      <c r="P244" s="123"/>
      <c r="Q244" s="173"/>
      <c r="R244" s="174"/>
      <c r="S244" s="123"/>
    </row>
    <row r="245" spans="1:19" ht="25" customHeight="1">
      <c r="A245" s="83"/>
      <c r="B245" s="83"/>
      <c r="C245" s="104"/>
      <c r="D245" s="84"/>
      <c r="E245" s="84"/>
      <c r="F245" s="84"/>
      <c r="G245" s="162"/>
      <c r="H245" s="124"/>
      <c r="I245" s="123"/>
      <c r="J245" s="123"/>
      <c r="K245" s="123"/>
      <c r="L245" s="123"/>
      <c r="M245" s="123"/>
      <c r="N245" s="123"/>
      <c r="O245" s="123"/>
      <c r="P245" s="123"/>
      <c r="Q245" s="173"/>
      <c r="R245" s="174"/>
      <c r="S245" s="123"/>
    </row>
    <row r="246" spans="1:19" ht="25" customHeight="1">
      <c r="A246" s="83"/>
      <c r="B246" s="83"/>
      <c r="C246" s="104"/>
      <c r="D246" s="84"/>
      <c r="E246" s="84"/>
      <c r="F246" s="84"/>
      <c r="G246" s="162"/>
      <c r="H246" s="124"/>
      <c r="I246" s="123"/>
      <c r="J246" s="123"/>
      <c r="K246" s="123"/>
      <c r="L246" s="123"/>
      <c r="M246" s="123"/>
      <c r="N246" s="123"/>
      <c r="O246" s="123"/>
      <c r="P246" s="123"/>
      <c r="Q246" s="173"/>
      <c r="R246" s="174"/>
      <c r="S246" s="123"/>
    </row>
    <row r="247" spans="1:19" ht="25" customHeight="1">
      <c r="A247" s="83"/>
      <c r="B247" s="83"/>
      <c r="C247" s="104"/>
      <c r="D247" s="84"/>
      <c r="E247" s="84"/>
      <c r="F247" s="84"/>
      <c r="G247" s="162"/>
      <c r="H247" s="124"/>
      <c r="I247" s="123"/>
      <c r="J247" s="123"/>
      <c r="K247" s="123"/>
      <c r="L247" s="123"/>
      <c r="M247" s="123"/>
      <c r="N247" s="123"/>
      <c r="O247" s="123"/>
      <c r="P247" s="123"/>
      <c r="Q247" s="173"/>
      <c r="R247" s="174"/>
      <c r="S247" s="123"/>
    </row>
    <row r="248" spans="1:19" ht="25" customHeight="1">
      <c r="A248" s="83"/>
      <c r="B248" s="83"/>
      <c r="C248" s="104"/>
      <c r="D248" s="84"/>
      <c r="E248" s="84"/>
      <c r="F248" s="84"/>
      <c r="G248" s="162"/>
      <c r="H248" s="124"/>
      <c r="I248" s="123"/>
      <c r="J248" s="123"/>
      <c r="K248" s="123"/>
      <c r="L248" s="123"/>
      <c r="M248" s="123"/>
      <c r="N248" s="123"/>
      <c r="O248" s="123"/>
      <c r="P248" s="123"/>
      <c r="Q248" s="173"/>
      <c r="R248" s="174"/>
      <c r="S248" s="123"/>
    </row>
    <row r="249" spans="1:19" ht="25" customHeight="1">
      <c r="A249" s="83"/>
      <c r="B249" s="83"/>
      <c r="C249" s="104"/>
      <c r="D249" s="84"/>
      <c r="E249" s="84"/>
      <c r="F249" s="84"/>
      <c r="G249" s="162"/>
      <c r="H249" s="124"/>
      <c r="I249" s="123"/>
      <c r="J249" s="123"/>
      <c r="K249" s="123"/>
      <c r="L249" s="123"/>
      <c r="M249" s="123"/>
      <c r="N249" s="123"/>
      <c r="O249" s="123"/>
      <c r="P249" s="123"/>
      <c r="Q249" s="173"/>
      <c r="R249" s="174"/>
      <c r="S249" s="123"/>
    </row>
    <row r="250" spans="1:19" ht="25" customHeight="1">
      <c r="A250" s="83"/>
      <c r="B250" s="83"/>
      <c r="C250" s="104"/>
      <c r="D250" s="84"/>
      <c r="E250" s="84"/>
      <c r="F250" s="84"/>
      <c r="G250" s="162"/>
      <c r="H250" s="124"/>
      <c r="I250" s="123"/>
      <c r="J250" s="123"/>
      <c r="K250" s="123"/>
      <c r="L250" s="123"/>
      <c r="M250" s="123"/>
      <c r="N250" s="123"/>
      <c r="O250" s="123"/>
      <c r="P250" s="123"/>
      <c r="Q250" s="173"/>
      <c r="R250" s="174"/>
      <c r="S250" s="123"/>
    </row>
    <row r="251" spans="1:19" ht="25" customHeight="1">
      <c r="A251" s="83"/>
      <c r="B251" s="83"/>
      <c r="C251" s="104"/>
      <c r="D251" s="84"/>
      <c r="E251" s="84"/>
      <c r="F251" s="84"/>
      <c r="G251" s="162"/>
      <c r="H251" s="124"/>
      <c r="I251" s="123"/>
      <c r="J251" s="123"/>
      <c r="K251" s="123"/>
      <c r="L251" s="123"/>
      <c r="M251" s="123"/>
      <c r="N251" s="123"/>
      <c r="O251" s="123"/>
      <c r="P251" s="123"/>
      <c r="Q251" s="173"/>
      <c r="R251" s="174"/>
      <c r="S251" s="123"/>
    </row>
    <row r="252" spans="1:19" ht="25" customHeight="1">
      <c r="A252" s="83"/>
      <c r="B252" s="83"/>
      <c r="C252" s="104"/>
      <c r="D252" s="84"/>
      <c r="E252" s="84"/>
      <c r="F252" s="84"/>
      <c r="G252" s="162"/>
      <c r="H252" s="124"/>
      <c r="I252" s="123"/>
      <c r="J252" s="123"/>
      <c r="K252" s="123"/>
      <c r="L252" s="123"/>
      <c r="M252" s="123"/>
      <c r="N252" s="123"/>
      <c r="O252" s="123"/>
      <c r="P252" s="123"/>
      <c r="Q252" s="173"/>
      <c r="R252" s="174"/>
      <c r="S252" s="123"/>
    </row>
    <row r="253" spans="1:19" ht="25" customHeight="1">
      <c r="A253" s="83"/>
      <c r="B253" s="83"/>
      <c r="C253" s="104"/>
      <c r="D253" s="84"/>
      <c r="E253" s="84"/>
      <c r="F253" s="84"/>
      <c r="G253" s="162"/>
      <c r="H253" s="124"/>
      <c r="I253" s="123"/>
      <c r="J253" s="123"/>
      <c r="K253" s="123"/>
      <c r="L253" s="123"/>
      <c r="M253" s="123"/>
      <c r="N253" s="123"/>
      <c r="O253" s="123"/>
      <c r="P253" s="123"/>
      <c r="Q253" s="173"/>
      <c r="R253" s="174"/>
      <c r="S253" s="123"/>
    </row>
    <row r="254" spans="1:19" ht="25" customHeight="1">
      <c r="A254" s="83"/>
      <c r="B254" s="83"/>
      <c r="C254" s="104"/>
      <c r="D254" s="84"/>
      <c r="E254" s="84"/>
      <c r="F254" s="84"/>
      <c r="G254" s="162"/>
      <c r="H254" s="124"/>
      <c r="I254" s="123"/>
      <c r="J254" s="123"/>
      <c r="K254" s="123"/>
      <c r="L254" s="123"/>
      <c r="M254" s="123"/>
      <c r="N254" s="123"/>
      <c r="O254" s="123"/>
      <c r="P254" s="123"/>
      <c r="Q254" s="173"/>
      <c r="R254" s="174"/>
      <c r="S254" s="123"/>
    </row>
    <row r="255" spans="1:19" ht="25" customHeight="1">
      <c r="A255" s="83"/>
      <c r="B255" s="83"/>
      <c r="C255" s="104"/>
      <c r="D255" s="84"/>
      <c r="E255" s="84"/>
      <c r="F255" s="84"/>
      <c r="G255" s="162"/>
      <c r="H255" s="124"/>
      <c r="I255" s="123"/>
      <c r="J255" s="123"/>
      <c r="K255" s="123"/>
      <c r="L255" s="123"/>
      <c r="M255" s="123"/>
      <c r="N255" s="123"/>
      <c r="O255" s="123"/>
      <c r="P255" s="123"/>
      <c r="Q255" s="173"/>
      <c r="R255" s="174"/>
      <c r="S255" s="123"/>
    </row>
    <row r="256" spans="1:19" ht="25" customHeight="1">
      <c r="A256" s="83"/>
      <c r="B256" s="83"/>
      <c r="C256" s="104"/>
      <c r="D256" s="84"/>
      <c r="E256" s="84"/>
      <c r="F256" s="84"/>
      <c r="G256" s="162"/>
      <c r="H256" s="124"/>
      <c r="I256" s="123"/>
      <c r="J256" s="123"/>
      <c r="K256" s="123"/>
      <c r="L256" s="123"/>
      <c r="M256" s="123"/>
      <c r="N256" s="123"/>
      <c r="O256" s="123"/>
      <c r="P256" s="123"/>
      <c r="Q256" s="173"/>
      <c r="R256" s="174"/>
      <c r="S256" s="123"/>
    </row>
    <row r="257" spans="1:19" ht="25" customHeight="1">
      <c r="A257" s="83"/>
      <c r="B257" s="83"/>
      <c r="C257" s="104"/>
      <c r="D257" s="84"/>
      <c r="E257" s="84"/>
      <c r="F257" s="84"/>
      <c r="G257" s="162"/>
      <c r="H257" s="124"/>
      <c r="I257" s="123"/>
      <c r="J257" s="123"/>
      <c r="K257" s="123"/>
      <c r="L257" s="123"/>
      <c r="M257" s="123"/>
      <c r="N257" s="123"/>
      <c r="O257" s="123"/>
      <c r="P257" s="123"/>
      <c r="Q257" s="173"/>
      <c r="R257" s="174"/>
      <c r="S257" s="123"/>
    </row>
    <row r="258" spans="1:19" ht="25" customHeight="1">
      <c r="A258" s="83"/>
      <c r="B258" s="83"/>
      <c r="C258" s="104"/>
      <c r="D258" s="84"/>
      <c r="E258" s="84"/>
      <c r="F258" s="84"/>
      <c r="G258" s="162"/>
      <c r="H258" s="124"/>
      <c r="I258" s="123"/>
      <c r="J258" s="123"/>
      <c r="K258" s="123"/>
      <c r="L258" s="123"/>
      <c r="M258" s="123"/>
      <c r="N258" s="123"/>
      <c r="O258" s="123"/>
      <c r="P258" s="123"/>
      <c r="Q258" s="173"/>
      <c r="R258" s="174"/>
      <c r="S258" s="123"/>
    </row>
    <row r="259" spans="1:19" ht="25" customHeight="1">
      <c r="A259" s="83"/>
      <c r="B259" s="83"/>
      <c r="C259" s="104"/>
      <c r="D259" s="84"/>
      <c r="E259" s="84"/>
      <c r="F259" s="84"/>
      <c r="G259" s="162"/>
      <c r="H259" s="124"/>
      <c r="I259" s="123"/>
      <c r="J259" s="123"/>
      <c r="K259" s="123"/>
      <c r="L259" s="123"/>
      <c r="M259" s="123"/>
      <c r="N259" s="123"/>
      <c r="O259" s="123"/>
      <c r="P259" s="123"/>
      <c r="Q259" s="173"/>
      <c r="R259" s="174"/>
      <c r="S259" s="123"/>
    </row>
    <row r="260" spans="1:19" ht="25" customHeight="1">
      <c r="A260" s="83"/>
      <c r="B260" s="83"/>
      <c r="C260" s="104"/>
      <c r="D260" s="84"/>
      <c r="E260" s="84"/>
      <c r="F260" s="84"/>
      <c r="G260" s="162"/>
      <c r="H260" s="124"/>
      <c r="I260" s="123"/>
      <c r="J260" s="123"/>
      <c r="K260" s="123"/>
      <c r="L260" s="123"/>
      <c r="M260" s="123"/>
      <c r="N260" s="123"/>
      <c r="O260" s="123"/>
      <c r="P260" s="123"/>
      <c r="Q260" s="173"/>
      <c r="R260" s="174"/>
      <c r="S260" s="123"/>
    </row>
    <row r="261" spans="1:19" ht="25" customHeight="1">
      <c r="A261" s="83"/>
      <c r="B261" s="83"/>
      <c r="C261" s="104"/>
      <c r="D261" s="84"/>
      <c r="E261" s="84"/>
      <c r="F261" s="84"/>
      <c r="G261" s="162"/>
      <c r="H261" s="124"/>
      <c r="I261" s="123"/>
      <c r="J261" s="123"/>
      <c r="K261" s="123"/>
      <c r="L261" s="123"/>
      <c r="M261" s="123"/>
      <c r="N261" s="123"/>
      <c r="O261" s="123"/>
      <c r="P261" s="123"/>
      <c r="Q261" s="173"/>
      <c r="R261" s="174"/>
      <c r="S261" s="123"/>
    </row>
    <row r="262" spans="1:19" ht="25" customHeight="1">
      <c r="A262" s="83"/>
      <c r="B262" s="83"/>
      <c r="C262" s="104"/>
      <c r="D262" s="84"/>
      <c r="E262" s="84"/>
      <c r="F262" s="84"/>
      <c r="G262" s="162"/>
      <c r="H262" s="124"/>
      <c r="I262" s="123"/>
      <c r="J262" s="123"/>
      <c r="K262" s="123"/>
      <c r="L262" s="123"/>
      <c r="M262" s="123"/>
      <c r="N262" s="123"/>
      <c r="O262" s="123"/>
      <c r="P262" s="123"/>
      <c r="Q262" s="173"/>
      <c r="R262" s="174"/>
      <c r="S262" s="123"/>
    </row>
    <row r="263" spans="1:19" ht="25" customHeight="1">
      <c r="A263" s="83"/>
      <c r="B263" s="83"/>
      <c r="C263" s="104"/>
      <c r="D263" s="84"/>
      <c r="E263" s="84"/>
      <c r="F263" s="84"/>
      <c r="G263" s="162"/>
      <c r="H263" s="124"/>
      <c r="I263" s="123"/>
      <c r="J263" s="123"/>
      <c r="K263" s="123"/>
      <c r="L263" s="123"/>
      <c r="M263" s="123"/>
      <c r="N263" s="123"/>
      <c r="O263" s="123"/>
      <c r="P263" s="123"/>
      <c r="Q263" s="173"/>
      <c r="R263" s="174"/>
      <c r="S263" s="123"/>
    </row>
    <row r="264" spans="1:19" ht="25" customHeight="1">
      <c r="A264" s="83"/>
      <c r="B264" s="83"/>
      <c r="C264" s="104"/>
      <c r="D264" s="84"/>
      <c r="E264" s="84"/>
      <c r="F264" s="84"/>
      <c r="G264" s="162"/>
      <c r="H264" s="124"/>
      <c r="I264" s="123"/>
      <c r="J264" s="123"/>
      <c r="K264" s="123"/>
      <c r="L264" s="123"/>
      <c r="M264" s="123"/>
      <c r="N264" s="123"/>
      <c r="O264" s="123"/>
      <c r="P264" s="123"/>
      <c r="Q264" s="173"/>
      <c r="R264" s="174"/>
      <c r="S264" s="123"/>
    </row>
    <row r="265" spans="1:19" ht="25" customHeight="1">
      <c r="A265" s="83"/>
      <c r="B265" s="83"/>
      <c r="C265" s="104"/>
      <c r="D265" s="84"/>
      <c r="E265" s="84"/>
      <c r="F265" s="84"/>
      <c r="G265" s="162"/>
      <c r="H265" s="124"/>
      <c r="I265" s="123"/>
      <c r="J265" s="123"/>
      <c r="K265" s="123"/>
      <c r="L265" s="123"/>
      <c r="M265" s="123"/>
      <c r="N265" s="123"/>
      <c r="O265" s="123"/>
      <c r="P265" s="123"/>
      <c r="Q265" s="173"/>
      <c r="R265" s="174"/>
      <c r="S265" s="123"/>
    </row>
    <row r="266" spans="1:19" ht="25" customHeight="1">
      <c r="A266" s="83"/>
      <c r="B266" s="83"/>
      <c r="C266" s="104"/>
      <c r="D266" s="84"/>
      <c r="E266" s="84"/>
      <c r="F266" s="84"/>
      <c r="G266" s="162"/>
      <c r="H266" s="124"/>
      <c r="I266" s="123"/>
      <c r="J266" s="123"/>
      <c r="K266" s="123"/>
      <c r="L266" s="123"/>
      <c r="M266" s="123"/>
      <c r="N266" s="123"/>
      <c r="O266" s="123"/>
      <c r="P266" s="123"/>
      <c r="Q266" s="173"/>
      <c r="R266" s="174"/>
      <c r="S266" s="123"/>
    </row>
    <row r="267" spans="1:19" ht="25" customHeight="1">
      <c r="R267" s="176"/>
    </row>
    <row r="268" spans="1:19" ht="25" customHeight="1">
      <c r="R268" s="176"/>
    </row>
    <row r="269" spans="1:19" ht="25" customHeight="1">
      <c r="R269" s="176"/>
    </row>
    <row r="270" spans="1:19" ht="25" customHeight="1">
      <c r="R270" s="176"/>
    </row>
    <row r="271" spans="1:19" ht="25" customHeight="1">
      <c r="R271" s="176"/>
    </row>
    <row r="272" spans="1:19" ht="25" customHeight="1">
      <c r="R272" s="176"/>
    </row>
    <row r="273" spans="7:19" ht="25" customHeight="1">
      <c r="R273" s="176"/>
    </row>
    <row r="274" spans="7:19" ht="25" customHeight="1">
      <c r="R274" s="176"/>
    </row>
    <row r="275" spans="7:19" ht="25" customHeight="1">
      <c r="R275" s="176"/>
    </row>
    <row r="276" spans="7:19" ht="25" customHeight="1">
      <c r="R276" s="176"/>
    </row>
    <row r="277" spans="7:19" ht="25" customHeight="1">
      <c r="G277" s="165"/>
      <c r="H277" s="152"/>
      <c r="I277" s="150"/>
      <c r="J277" s="150"/>
      <c r="K277" s="150"/>
      <c r="L277" s="150"/>
      <c r="M277" s="150"/>
      <c r="N277" s="150"/>
      <c r="O277" s="150"/>
      <c r="P277" s="150"/>
      <c r="Q277" s="177"/>
      <c r="R277" s="178"/>
      <c r="S277" s="150"/>
    </row>
    <row r="278" spans="7:19" ht="25" customHeight="1">
      <c r="R278" s="176"/>
    </row>
    <row r="279" spans="7:19" ht="25" customHeight="1">
      <c r="R279" s="176"/>
    </row>
    <row r="280" spans="7:19" ht="25" customHeight="1">
      <c r="R280" s="176"/>
    </row>
    <row r="281" spans="7:19" ht="25" customHeight="1">
      <c r="R281" s="176"/>
    </row>
    <row r="282" spans="7:19" ht="25" customHeight="1">
      <c r="R282" s="176"/>
    </row>
    <row r="283" spans="7:19" ht="25" customHeight="1">
      <c r="R283" s="176"/>
    </row>
    <row r="284" spans="7:19" ht="25" customHeight="1">
      <c r="R284" s="176"/>
    </row>
    <row r="285" spans="7:19" ht="37.5" customHeight="1">
      <c r="R285" s="176"/>
    </row>
  </sheetData>
  <protectedRanges>
    <protectedRange sqref="G173:S266 A173:A266 D173:E266 I4:S171" name="範圍1"/>
    <protectedRange sqref="A4:F171" name="範圍1_5"/>
  </protectedRanges>
  <autoFilter ref="A3:S171" xr:uid="{00000000-0001-0000-0500-000000000000}"/>
  <mergeCells count="8">
    <mergeCell ref="R2:R3"/>
    <mergeCell ref="S2:S3"/>
    <mergeCell ref="G2:H2"/>
    <mergeCell ref="E2:F2"/>
    <mergeCell ref="A2:D2"/>
    <mergeCell ref="I2:O2"/>
    <mergeCell ref="P2:P3"/>
    <mergeCell ref="Q2:Q3"/>
  </mergeCells>
  <phoneticPr fontId="2" type="noConversion"/>
  <dataValidations disablePrompts="1" count="1">
    <dataValidation type="list" allowBlank="1" showInputMessage="1" showErrorMessage="1" prompt="提供下拉選擇" sqref="F267:F281" xr:uid="{00000000-0002-0000-05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75"/>
  <sheetViews>
    <sheetView zoomScale="70" zoomScaleNormal="70" workbookViewId="0">
      <pane ySplit="1" topLeftCell="A2" activePane="bottomLeft" state="frozen"/>
      <selection activeCell="H141" sqref="H141"/>
      <selection pane="bottomLeft" activeCell="E103" sqref="E103:E109"/>
    </sheetView>
  </sheetViews>
  <sheetFormatPr defaultColWidth="8.83203125" defaultRowHeight="25" customHeight="1"/>
  <cols>
    <col min="1" max="1" width="36.08203125" style="224" customWidth="1"/>
    <col min="2" max="2" width="35.75" style="123" customWidth="1"/>
    <col min="3" max="3" width="66.33203125" style="136" customWidth="1"/>
    <col min="4" max="4" width="41.83203125" style="136" customWidth="1"/>
    <col min="5" max="5" width="60.83203125" style="104" customWidth="1"/>
    <col min="6" max="6" width="20.83203125" style="136" customWidth="1"/>
    <col min="7" max="7" width="32.5" style="359" bestFit="1" customWidth="1"/>
    <col min="8" max="8" width="18" style="359" bestFit="1" customWidth="1"/>
    <col min="9" max="11" width="19.08203125" style="359" bestFit="1" customWidth="1"/>
    <col min="12" max="12" width="19.08203125" style="359" customWidth="1"/>
    <col min="13" max="13" width="19.08203125" style="359" bestFit="1" customWidth="1"/>
    <col min="14" max="20" width="12.83203125" style="378" customWidth="1"/>
    <col min="21" max="21" width="20.83203125" style="378" customWidth="1"/>
    <col min="22" max="16384" width="8.83203125" style="359"/>
  </cols>
  <sheetData>
    <row r="1" spans="1:21" ht="22" customHeight="1">
      <c r="A1" s="153" t="s">
        <v>852</v>
      </c>
      <c r="B1" s="150"/>
      <c r="C1" s="151"/>
      <c r="D1" s="151"/>
      <c r="E1" s="105"/>
      <c r="F1" s="151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</row>
    <row r="2" spans="1:21" ht="51" customHeight="1">
      <c r="A2" s="269" t="s">
        <v>853</v>
      </c>
      <c r="B2" s="270" t="s">
        <v>827</v>
      </c>
      <c r="C2" s="269"/>
      <c r="D2" s="269" t="s">
        <v>854</v>
      </c>
      <c r="E2" s="269" t="s">
        <v>855</v>
      </c>
      <c r="F2" s="269" t="s">
        <v>856</v>
      </c>
      <c r="G2" s="360" t="s">
        <v>828</v>
      </c>
      <c r="H2" s="360" t="s">
        <v>829</v>
      </c>
      <c r="I2" s="360" t="s">
        <v>830</v>
      </c>
      <c r="J2" s="360" t="s">
        <v>831</v>
      </c>
      <c r="K2" s="360" t="s">
        <v>832</v>
      </c>
      <c r="L2" s="360" t="s">
        <v>833</v>
      </c>
      <c r="M2" s="361" t="s">
        <v>834</v>
      </c>
      <c r="N2" s="362" t="s">
        <v>828</v>
      </c>
      <c r="O2" s="362" t="s">
        <v>829</v>
      </c>
      <c r="P2" s="362" t="s">
        <v>830</v>
      </c>
      <c r="Q2" s="362" t="s">
        <v>831</v>
      </c>
      <c r="R2" s="362" t="s">
        <v>832</v>
      </c>
      <c r="S2" s="362" t="s">
        <v>833</v>
      </c>
      <c r="T2" s="362" t="s">
        <v>834</v>
      </c>
      <c r="U2" s="363"/>
    </row>
    <row r="3" spans="1:21" ht="51" customHeight="1">
      <c r="A3" s="253"/>
      <c r="B3" s="271"/>
      <c r="C3" s="272"/>
      <c r="D3" s="273"/>
      <c r="E3" s="272"/>
      <c r="F3" s="273"/>
      <c r="G3" s="364"/>
      <c r="H3" s="364"/>
      <c r="I3" s="364"/>
      <c r="J3" s="364"/>
      <c r="K3" s="364"/>
      <c r="L3" s="364"/>
      <c r="M3" s="365"/>
      <c r="N3" s="379"/>
      <c r="O3" s="379"/>
      <c r="P3" s="379"/>
      <c r="Q3" s="379"/>
      <c r="R3" s="379"/>
      <c r="S3" s="379"/>
      <c r="T3" s="379"/>
      <c r="U3" s="379"/>
    </row>
    <row r="4" spans="1:21" ht="51" customHeight="1">
      <c r="A4" s="253"/>
      <c r="B4" s="271"/>
      <c r="C4" s="272"/>
      <c r="D4" s="273"/>
      <c r="E4" s="272"/>
      <c r="F4" s="273"/>
      <c r="G4" s="364"/>
      <c r="H4" s="364"/>
      <c r="I4" s="364"/>
      <c r="J4" s="364"/>
      <c r="K4" s="364"/>
      <c r="L4" s="364"/>
      <c r="M4" s="365"/>
      <c r="N4" s="379"/>
      <c r="O4" s="379"/>
      <c r="P4" s="379"/>
      <c r="Q4" s="379"/>
      <c r="R4" s="379"/>
      <c r="S4" s="379"/>
      <c r="T4" s="379"/>
      <c r="U4" s="379"/>
    </row>
    <row r="5" spans="1:21" ht="51" customHeight="1">
      <c r="A5" s="253"/>
      <c r="B5" s="271"/>
      <c r="C5" s="272"/>
      <c r="D5" s="273"/>
      <c r="E5" s="272"/>
      <c r="F5" s="273"/>
      <c r="G5" s="364"/>
      <c r="H5" s="364"/>
      <c r="I5" s="364"/>
      <c r="J5" s="364"/>
      <c r="K5" s="364"/>
      <c r="L5" s="364"/>
      <c r="M5" s="365"/>
      <c r="N5" s="379"/>
      <c r="O5" s="379"/>
      <c r="P5" s="379"/>
      <c r="Q5" s="379"/>
      <c r="R5" s="379"/>
      <c r="S5" s="379"/>
      <c r="T5" s="379"/>
      <c r="U5" s="379"/>
    </row>
    <row r="6" spans="1:21" ht="51" customHeight="1">
      <c r="A6" s="253"/>
      <c r="B6" s="271"/>
      <c r="C6" s="272"/>
      <c r="D6" s="273"/>
      <c r="E6" s="272"/>
      <c r="F6" s="274"/>
      <c r="G6" s="367"/>
      <c r="H6" s="367"/>
      <c r="I6" s="367"/>
      <c r="J6" s="364"/>
      <c r="K6" s="364"/>
      <c r="L6" s="364"/>
      <c r="M6" s="365"/>
      <c r="N6" s="379"/>
      <c r="O6" s="379"/>
      <c r="P6" s="379"/>
      <c r="Q6" s="379"/>
      <c r="R6" s="379"/>
      <c r="S6" s="379"/>
      <c r="T6" s="379"/>
      <c r="U6" s="379"/>
    </row>
    <row r="7" spans="1:21" ht="51" customHeight="1">
      <c r="A7" s="253"/>
      <c r="B7" s="271"/>
      <c r="C7" s="272"/>
      <c r="D7" s="273"/>
      <c r="E7" s="272"/>
      <c r="F7" s="274"/>
      <c r="G7" s="367"/>
      <c r="H7" s="367"/>
      <c r="I7" s="367"/>
      <c r="J7" s="364"/>
      <c r="K7" s="364"/>
      <c r="L7" s="364"/>
      <c r="M7" s="365"/>
      <c r="N7" s="379"/>
      <c r="O7" s="379"/>
      <c r="P7" s="379"/>
      <c r="Q7" s="379"/>
      <c r="R7" s="379"/>
      <c r="S7" s="379"/>
      <c r="T7" s="379"/>
      <c r="U7" s="379"/>
    </row>
    <row r="8" spans="1:21" ht="51" customHeight="1">
      <c r="A8" s="253"/>
      <c r="B8" s="253"/>
      <c r="C8" s="253"/>
      <c r="D8" s="220"/>
      <c r="E8" s="226"/>
      <c r="F8" s="253"/>
      <c r="G8" s="364"/>
      <c r="H8" s="364"/>
      <c r="I8" s="364"/>
      <c r="J8" s="364"/>
      <c r="K8" s="364"/>
      <c r="L8" s="364"/>
      <c r="M8" s="365"/>
      <c r="N8" s="379"/>
      <c r="O8" s="379"/>
      <c r="P8" s="379"/>
      <c r="Q8" s="379"/>
      <c r="R8" s="379"/>
      <c r="S8" s="379"/>
      <c r="T8" s="379"/>
      <c r="U8" s="379"/>
    </row>
    <row r="9" spans="1:21" ht="51" customHeight="1">
      <c r="A9" s="253"/>
      <c r="B9" s="253"/>
      <c r="C9" s="253"/>
      <c r="D9" s="220"/>
      <c r="E9" s="290"/>
      <c r="F9" s="253"/>
      <c r="G9" s="364"/>
      <c r="H9" s="364"/>
      <c r="I9" s="364"/>
      <c r="J9" s="364"/>
      <c r="K9" s="364"/>
      <c r="L9" s="364"/>
      <c r="M9" s="365"/>
      <c r="N9" s="379"/>
      <c r="O9" s="379"/>
      <c r="P9" s="379"/>
      <c r="Q9" s="379"/>
      <c r="R9" s="379"/>
      <c r="S9" s="379"/>
      <c r="T9" s="379"/>
      <c r="U9" s="379"/>
    </row>
    <row r="10" spans="1:21" ht="51" customHeight="1">
      <c r="A10" s="253"/>
      <c r="B10" s="253"/>
      <c r="C10" s="253"/>
      <c r="D10" s="253"/>
      <c r="E10" s="275"/>
      <c r="F10" s="253"/>
      <c r="G10" s="364"/>
      <c r="H10" s="364"/>
      <c r="I10" s="364"/>
      <c r="J10" s="364"/>
      <c r="K10" s="364"/>
      <c r="L10" s="364"/>
      <c r="M10" s="365"/>
      <c r="N10" s="379"/>
      <c r="O10" s="379"/>
      <c r="P10" s="379"/>
      <c r="Q10" s="379"/>
      <c r="R10" s="379"/>
      <c r="S10" s="379"/>
      <c r="T10" s="379"/>
      <c r="U10" s="379"/>
    </row>
    <row r="11" spans="1:21" ht="51" customHeight="1">
      <c r="A11" s="253"/>
      <c r="B11" s="253"/>
      <c r="C11" s="253"/>
      <c r="D11" s="253"/>
      <c r="E11" s="253"/>
      <c r="F11" s="253"/>
      <c r="G11" s="364"/>
      <c r="H11" s="364"/>
      <c r="I11" s="364"/>
      <c r="J11" s="364"/>
      <c r="K11" s="364"/>
      <c r="L11" s="364"/>
      <c r="M11" s="365"/>
      <c r="N11" s="379"/>
      <c r="O11" s="379"/>
      <c r="P11" s="379"/>
      <c r="Q11" s="379"/>
      <c r="R11" s="379"/>
      <c r="S11" s="379"/>
      <c r="T11" s="379"/>
      <c r="U11" s="379"/>
    </row>
    <row r="12" spans="1:21" ht="51" customHeight="1">
      <c r="A12" s="253"/>
      <c r="B12" s="253"/>
      <c r="C12" s="253"/>
      <c r="D12" s="253"/>
      <c r="E12" s="275"/>
      <c r="F12" s="253"/>
      <c r="G12" s="364"/>
      <c r="H12" s="364"/>
      <c r="I12" s="364"/>
      <c r="J12" s="364"/>
      <c r="K12" s="364"/>
      <c r="L12" s="364"/>
      <c r="M12" s="365"/>
      <c r="N12" s="379"/>
      <c r="O12" s="379"/>
      <c r="P12" s="379"/>
      <c r="Q12" s="379"/>
      <c r="R12" s="379"/>
      <c r="S12" s="379"/>
      <c r="T12" s="379"/>
      <c r="U12" s="379"/>
    </row>
    <row r="13" spans="1:21" ht="51" customHeight="1">
      <c r="A13" s="253"/>
      <c r="B13" s="253"/>
      <c r="C13" s="253"/>
      <c r="D13" s="253"/>
      <c r="E13" s="275"/>
      <c r="F13" s="253"/>
      <c r="G13" s="364"/>
      <c r="H13" s="364"/>
      <c r="I13" s="364"/>
      <c r="J13" s="364"/>
      <c r="K13" s="364"/>
      <c r="L13" s="364"/>
      <c r="M13" s="365"/>
      <c r="N13" s="379"/>
      <c r="O13" s="379"/>
      <c r="P13" s="379"/>
      <c r="Q13" s="379"/>
      <c r="R13" s="379"/>
      <c r="S13" s="379"/>
      <c r="T13" s="379"/>
      <c r="U13" s="379"/>
    </row>
    <row r="14" spans="1:21" ht="51" customHeight="1">
      <c r="A14" s="253"/>
      <c r="B14" s="253"/>
      <c r="C14" s="253"/>
      <c r="D14" s="253"/>
      <c r="E14" s="275"/>
      <c r="F14" s="253"/>
      <c r="G14" s="364"/>
      <c r="H14" s="364"/>
      <c r="I14" s="364"/>
      <c r="J14" s="364"/>
      <c r="K14" s="364"/>
      <c r="L14" s="364"/>
      <c r="M14" s="365"/>
      <c r="N14" s="379"/>
      <c r="O14" s="379"/>
      <c r="P14" s="379"/>
      <c r="Q14" s="379"/>
      <c r="R14" s="379"/>
      <c r="S14" s="379"/>
      <c r="T14" s="379"/>
      <c r="U14" s="379"/>
    </row>
    <row r="15" spans="1:21" ht="51" customHeight="1">
      <c r="A15" s="253"/>
      <c r="B15" s="253"/>
      <c r="C15" s="253"/>
      <c r="D15" s="253"/>
      <c r="E15" s="275"/>
      <c r="F15" s="253"/>
      <c r="G15" s="364"/>
      <c r="H15" s="364"/>
      <c r="I15" s="364"/>
      <c r="J15" s="364"/>
      <c r="K15" s="364"/>
      <c r="L15" s="364"/>
      <c r="M15" s="365"/>
      <c r="N15" s="379"/>
      <c r="O15" s="379"/>
      <c r="P15" s="379"/>
      <c r="Q15" s="379"/>
      <c r="R15" s="379"/>
      <c r="S15" s="379"/>
      <c r="T15" s="379"/>
      <c r="U15" s="379"/>
    </row>
    <row r="16" spans="1:21" ht="51" customHeight="1">
      <c r="A16" s="253"/>
      <c r="B16" s="253"/>
      <c r="C16" s="253"/>
      <c r="D16" s="253"/>
      <c r="E16" s="275"/>
      <c r="F16" s="253"/>
      <c r="G16" s="364"/>
      <c r="H16" s="364"/>
      <c r="I16" s="364"/>
      <c r="J16" s="364"/>
      <c r="K16" s="364"/>
      <c r="L16" s="364"/>
      <c r="M16" s="365"/>
      <c r="N16" s="379"/>
      <c r="O16" s="379"/>
      <c r="P16" s="379"/>
      <c r="Q16" s="379"/>
      <c r="R16" s="379"/>
      <c r="S16" s="379"/>
      <c r="T16" s="379"/>
      <c r="U16" s="379"/>
    </row>
    <row r="17" spans="1:21" ht="51" customHeight="1">
      <c r="A17" s="253"/>
      <c r="B17" s="253"/>
      <c r="C17" s="253"/>
      <c r="D17" s="253"/>
      <c r="E17" s="275"/>
      <c r="F17" s="253"/>
      <c r="G17" s="364"/>
      <c r="H17" s="364"/>
      <c r="I17" s="364"/>
      <c r="J17" s="364"/>
      <c r="K17" s="364"/>
      <c r="L17" s="364"/>
      <c r="M17" s="365"/>
      <c r="N17" s="379"/>
      <c r="O17" s="379"/>
      <c r="P17" s="379"/>
      <c r="Q17" s="379"/>
      <c r="R17" s="379"/>
      <c r="S17" s="379"/>
      <c r="T17" s="379"/>
      <c r="U17" s="379"/>
    </row>
    <row r="18" spans="1:21" ht="51" customHeight="1">
      <c r="A18" s="253"/>
      <c r="B18" s="253"/>
      <c r="C18" s="253"/>
      <c r="D18" s="253"/>
      <c r="E18" s="275"/>
      <c r="F18" s="253"/>
      <c r="G18" s="364"/>
      <c r="H18" s="364"/>
      <c r="I18" s="364"/>
      <c r="J18" s="364"/>
      <c r="K18" s="364"/>
      <c r="L18" s="364"/>
      <c r="M18" s="365"/>
      <c r="N18" s="379"/>
      <c r="O18" s="379"/>
      <c r="P18" s="379"/>
      <c r="Q18" s="379"/>
      <c r="R18" s="379"/>
      <c r="S18" s="379"/>
      <c r="T18" s="379"/>
      <c r="U18" s="379"/>
    </row>
    <row r="19" spans="1:21" ht="51" customHeight="1">
      <c r="A19" s="253"/>
      <c r="B19" s="253"/>
      <c r="C19" s="253"/>
      <c r="D19" s="253"/>
      <c r="E19" s="275"/>
      <c r="F19" s="253"/>
      <c r="G19" s="364"/>
      <c r="H19" s="364"/>
      <c r="I19" s="364"/>
      <c r="J19" s="364"/>
      <c r="K19" s="364"/>
      <c r="L19" s="364"/>
      <c r="M19" s="365"/>
      <c r="N19" s="379"/>
      <c r="O19" s="379"/>
      <c r="P19" s="379"/>
      <c r="Q19" s="379"/>
      <c r="R19" s="379"/>
      <c r="S19" s="379"/>
      <c r="T19" s="379"/>
      <c r="U19" s="379"/>
    </row>
    <row r="20" spans="1:21" ht="51" customHeight="1">
      <c r="A20" s="253"/>
      <c r="B20" s="253"/>
      <c r="C20" s="253"/>
      <c r="D20" s="253"/>
      <c r="E20" s="275"/>
      <c r="F20" s="253"/>
      <c r="G20" s="364"/>
      <c r="H20" s="364"/>
      <c r="I20" s="364"/>
      <c r="J20" s="364"/>
      <c r="K20" s="364"/>
      <c r="L20" s="364"/>
      <c r="M20" s="365"/>
      <c r="N20" s="379"/>
      <c r="O20" s="379"/>
      <c r="P20" s="379"/>
      <c r="Q20" s="379"/>
      <c r="R20" s="379"/>
      <c r="S20" s="379"/>
      <c r="T20" s="379"/>
      <c r="U20" s="379"/>
    </row>
    <row r="21" spans="1:21" ht="51" customHeight="1">
      <c r="A21" s="253"/>
      <c r="B21" s="253"/>
      <c r="C21" s="253"/>
      <c r="D21" s="253"/>
      <c r="E21" s="253"/>
      <c r="F21" s="253"/>
      <c r="G21" s="364"/>
      <c r="H21" s="364"/>
      <c r="I21" s="364"/>
      <c r="J21" s="364"/>
      <c r="K21" s="364"/>
      <c r="L21" s="364"/>
      <c r="M21" s="365"/>
      <c r="N21" s="379"/>
      <c r="O21" s="379"/>
      <c r="P21" s="379"/>
      <c r="Q21" s="379"/>
      <c r="R21" s="379"/>
      <c r="S21" s="379"/>
      <c r="T21" s="379"/>
      <c r="U21" s="379"/>
    </row>
    <row r="22" spans="1:21" ht="51" customHeight="1">
      <c r="A22" s="253"/>
      <c r="B22" s="253"/>
      <c r="C22" s="253"/>
      <c r="D22" s="253"/>
      <c r="E22" s="275"/>
      <c r="F22" s="253"/>
      <c r="G22" s="364"/>
      <c r="H22" s="364"/>
      <c r="I22" s="364"/>
      <c r="J22" s="364"/>
      <c r="K22" s="364"/>
      <c r="L22" s="364"/>
      <c r="M22" s="365"/>
      <c r="N22" s="379"/>
      <c r="O22" s="379"/>
      <c r="P22" s="379"/>
      <c r="Q22" s="379"/>
      <c r="R22" s="379"/>
      <c r="S22" s="379"/>
      <c r="T22" s="379"/>
      <c r="U22" s="379"/>
    </row>
    <row r="23" spans="1:21" ht="51" customHeight="1">
      <c r="A23" s="253"/>
      <c r="B23" s="253"/>
      <c r="C23" s="253"/>
      <c r="D23" s="253"/>
      <c r="E23" s="275"/>
      <c r="F23" s="253"/>
      <c r="G23" s="364"/>
      <c r="H23" s="364"/>
      <c r="I23" s="364"/>
      <c r="J23" s="364"/>
      <c r="K23" s="364"/>
      <c r="L23" s="364"/>
      <c r="M23" s="365"/>
      <c r="N23" s="379"/>
      <c r="O23" s="379"/>
      <c r="P23" s="379"/>
      <c r="Q23" s="379"/>
      <c r="R23" s="379"/>
      <c r="S23" s="379"/>
      <c r="T23" s="379"/>
      <c r="U23" s="379"/>
    </row>
    <row r="24" spans="1:21" ht="51" customHeight="1">
      <c r="A24" s="253"/>
      <c r="B24" s="253"/>
      <c r="C24" s="253"/>
      <c r="D24" s="253"/>
      <c r="E24" s="275"/>
      <c r="F24" s="253"/>
      <c r="G24" s="364"/>
      <c r="H24" s="364"/>
      <c r="I24" s="364"/>
      <c r="J24" s="364"/>
      <c r="K24" s="364"/>
      <c r="L24" s="364"/>
      <c r="M24" s="365"/>
      <c r="N24" s="379"/>
      <c r="O24" s="379"/>
      <c r="P24" s="379"/>
      <c r="Q24" s="379"/>
      <c r="R24" s="379"/>
      <c r="S24" s="379"/>
      <c r="T24" s="379"/>
      <c r="U24" s="379"/>
    </row>
    <row r="25" spans="1:21" ht="51" customHeight="1">
      <c r="A25" s="253"/>
      <c r="B25" s="253"/>
      <c r="C25" s="253"/>
      <c r="D25" s="253"/>
      <c r="E25" s="275"/>
      <c r="F25" s="253"/>
      <c r="G25" s="364"/>
      <c r="H25" s="364"/>
      <c r="I25" s="364"/>
      <c r="J25" s="364"/>
      <c r="K25" s="364"/>
      <c r="L25" s="364"/>
      <c r="M25" s="365"/>
      <c r="N25" s="379"/>
      <c r="O25" s="379"/>
      <c r="P25" s="379"/>
      <c r="Q25" s="379"/>
      <c r="R25" s="379"/>
      <c r="S25" s="379"/>
      <c r="T25" s="379"/>
      <c r="U25" s="379"/>
    </row>
    <row r="26" spans="1:21" ht="51" customHeight="1">
      <c r="A26" s="253"/>
      <c r="B26" s="253"/>
      <c r="C26" s="253"/>
      <c r="D26" s="253"/>
      <c r="E26" s="275"/>
      <c r="F26" s="253"/>
      <c r="G26" s="364"/>
      <c r="H26" s="364"/>
      <c r="I26" s="364"/>
      <c r="J26" s="364"/>
      <c r="K26" s="364"/>
      <c r="L26" s="364"/>
      <c r="M26" s="365"/>
      <c r="N26" s="379"/>
      <c r="O26" s="379"/>
      <c r="P26" s="379"/>
      <c r="Q26" s="379"/>
      <c r="R26" s="379"/>
      <c r="S26" s="379"/>
      <c r="T26" s="379"/>
      <c r="U26" s="379"/>
    </row>
    <row r="27" spans="1:21" ht="51" customHeight="1">
      <c r="A27" s="253"/>
      <c r="B27" s="253"/>
      <c r="C27" s="253"/>
      <c r="D27" s="253"/>
      <c r="E27" s="275"/>
      <c r="F27" s="253"/>
      <c r="G27" s="364"/>
      <c r="H27" s="364"/>
      <c r="I27" s="364"/>
      <c r="J27" s="364"/>
      <c r="K27" s="364"/>
      <c r="L27" s="364"/>
      <c r="M27" s="365"/>
      <c r="N27" s="379"/>
      <c r="O27" s="379"/>
      <c r="P27" s="379"/>
      <c r="Q27" s="379"/>
      <c r="R27" s="379"/>
      <c r="S27" s="379"/>
      <c r="T27" s="379"/>
      <c r="U27" s="379"/>
    </row>
    <row r="28" spans="1:21" ht="51" customHeight="1">
      <c r="A28" s="253"/>
      <c r="B28" s="253"/>
      <c r="C28" s="253"/>
      <c r="D28" s="253"/>
      <c r="E28" s="275"/>
      <c r="F28" s="253"/>
      <c r="G28" s="364"/>
      <c r="H28" s="364"/>
      <c r="I28" s="364"/>
      <c r="J28" s="364"/>
      <c r="K28" s="364"/>
      <c r="L28" s="364"/>
      <c r="M28" s="365"/>
      <c r="N28" s="379"/>
      <c r="O28" s="379"/>
      <c r="P28" s="379"/>
      <c r="Q28" s="379"/>
      <c r="R28" s="379"/>
      <c r="S28" s="379"/>
      <c r="T28" s="379"/>
      <c r="U28" s="379"/>
    </row>
    <row r="29" spans="1:21" ht="51" customHeight="1">
      <c r="A29" s="253"/>
      <c r="B29" s="253"/>
      <c r="C29" s="253"/>
      <c r="D29" s="253"/>
      <c r="E29" s="275"/>
      <c r="F29" s="253"/>
      <c r="G29" s="364"/>
      <c r="H29" s="364"/>
      <c r="I29" s="364"/>
      <c r="J29" s="364"/>
      <c r="K29" s="364"/>
      <c r="L29" s="364"/>
      <c r="M29" s="365"/>
      <c r="N29" s="379"/>
      <c r="O29" s="379"/>
      <c r="P29" s="379"/>
      <c r="Q29" s="379"/>
      <c r="R29" s="379"/>
      <c r="S29" s="379"/>
      <c r="T29" s="379"/>
      <c r="U29" s="379"/>
    </row>
    <row r="30" spans="1:21" ht="51" customHeight="1">
      <c r="A30" s="253"/>
      <c r="B30" s="253"/>
      <c r="C30" s="253"/>
      <c r="D30" s="253"/>
      <c r="E30" s="275"/>
      <c r="F30" s="253"/>
      <c r="G30" s="364"/>
      <c r="H30" s="364"/>
      <c r="I30" s="364"/>
      <c r="J30" s="364"/>
      <c r="K30" s="364"/>
      <c r="L30" s="364"/>
      <c r="M30" s="365"/>
      <c r="N30" s="379"/>
      <c r="O30" s="379"/>
      <c r="P30" s="379"/>
      <c r="Q30" s="379"/>
      <c r="R30" s="379"/>
      <c r="S30" s="379"/>
      <c r="T30" s="379"/>
      <c r="U30" s="379"/>
    </row>
    <row r="31" spans="1:21" ht="51" customHeight="1">
      <c r="A31" s="253"/>
      <c r="B31" s="253"/>
      <c r="C31" s="253"/>
      <c r="D31" s="253"/>
      <c r="E31" s="275"/>
      <c r="F31" s="253"/>
      <c r="G31" s="364"/>
      <c r="H31" s="364"/>
      <c r="I31" s="364"/>
      <c r="J31" s="364"/>
      <c r="K31" s="364"/>
      <c r="L31" s="364"/>
      <c r="M31" s="365"/>
      <c r="N31" s="379"/>
      <c r="O31" s="379"/>
      <c r="P31" s="379"/>
      <c r="Q31" s="379"/>
      <c r="R31" s="379"/>
      <c r="S31" s="379"/>
      <c r="T31" s="379"/>
      <c r="U31" s="379"/>
    </row>
    <row r="32" spans="1:21" ht="51" customHeight="1">
      <c r="A32" s="253"/>
      <c r="B32" s="253"/>
      <c r="C32" s="253"/>
      <c r="D32" s="253"/>
      <c r="E32" s="275"/>
      <c r="F32" s="253"/>
      <c r="G32" s="364"/>
      <c r="H32" s="364"/>
      <c r="I32" s="364"/>
      <c r="J32" s="364"/>
      <c r="K32" s="364"/>
      <c r="L32" s="364"/>
      <c r="M32" s="365"/>
      <c r="N32" s="379"/>
      <c r="O32" s="379"/>
      <c r="P32" s="379"/>
      <c r="Q32" s="379"/>
      <c r="R32" s="379"/>
      <c r="S32" s="379"/>
      <c r="T32" s="379"/>
      <c r="U32" s="379"/>
    </row>
    <row r="33" spans="1:21" ht="51" customHeight="1">
      <c r="A33" s="253"/>
      <c r="B33" s="253"/>
      <c r="C33" s="253"/>
      <c r="D33" s="253"/>
      <c r="E33" s="275"/>
      <c r="F33" s="253"/>
      <c r="G33" s="364"/>
      <c r="H33" s="364"/>
      <c r="I33" s="364"/>
      <c r="J33" s="364"/>
      <c r="K33" s="364"/>
      <c r="L33" s="364"/>
      <c r="M33" s="365"/>
      <c r="N33" s="379"/>
      <c r="O33" s="379"/>
      <c r="P33" s="379"/>
      <c r="Q33" s="379"/>
      <c r="R33" s="379"/>
      <c r="S33" s="379"/>
      <c r="T33" s="379"/>
      <c r="U33" s="379"/>
    </row>
    <row r="34" spans="1:21" ht="51" customHeight="1">
      <c r="A34" s="253"/>
      <c r="B34" s="253"/>
      <c r="C34" s="253"/>
      <c r="D34" s="253"/>
      <c r="E34" s="275"/>
      <c r="F34" s="253"/>
      <c r="G34" s="364"/>
      <c r="H34" s="364"/>
      <c r="I34" s="364"/>
      <c r="J34" s="364"/>
      <c r="K34" s="364"/>
      <c r="L34" s="364"/>
      <c r="M34" s="365"/>
      <c r="N34" s="379"/>
      <c r="O34" s="379"/>
      <c r="P34" s="379"/>
      <c r="Q34" s="379"/>
      <c r="R34" s="379"/>
      <c r="S34" s="379"/>
      <c r="T34" s="379"/>
      <c r="U34" s="379"/>
    </row>
    <row r="35" spans="1:21" ht="51" customHeight="1">
      <c r="A35" s="253"/>
      <c r="B35" s="253"/>
      <c r="C35" s="253"/>
      <c r="D35" s="253"/>
      <c r="E35" s="275"/>
      <c r="F35" s="253"/>
      <c r="G35" s="364"/>
      <c r="H35" s="364"/>
      <c r="I35" s="364"/>
      <c r="J35" s="364"/>
      <c r="K35" s="364"/>
      <c r="L35" s="364"/>
      <c r="M35" s="365"/>
      <c r="N35" s="379"/>
      <c r="O35" s="379"/>
      <c r="P35" s="379"/>
      <c r="Q35" s="379"/>
      <c r="R35" s="379"/>
      <c r="S35" s="379"/>
      <c r="T35" s="379"/>
      <c r="U35" s="379"/>
    </row>
    <row r="36" spans="1:21" ht="51" customHeight="1">
      <c r="A36" s="253"/>
      <c r="B36" s="253"/>
      <c r="C36" s="253"/>
      <c r="D36" s="253"/>
      <c r="E36" s="275"/>
      <c r="F36" s="253"/>
      <c r="G36" s="364"/>
      <c r="H36" s="364"/>
      <c r="I36" s="364"/>
      <c r="J36" s="364"/>
      <c r="K36" s="364"/>
      <c r="L36" s="364"/>
      <c r="M36" s="365"/>
      <c r="N36" s="379"/>
      <c r="O36" s="379"/>
      <c r="P36" s="379"/>
      <c r="Q36" s="379"/>
      <c r="R36" s="379"/>
      <c r="S36" s="379"/>
      <c r="T36" s="379"/>
      <c r="U36" s="379"/>
    </row>
    <row r="37" spans="1:21" ht="51" customHeight="1">
      <c r="A37" s="253"/>
      <c r="B37" s="253"/>
      <c r="C37" s="253"/>
      <c r="D37" s="253"/>
      <c r="E37" s="275"/>
      <c r="F37" s="253"/>
      <c r="G37" s="364"/>
      <c r="H37" s="364"/>
      <c r="I37" s="364"/>
      <c r="J37" s="364"/>
      <c r="K37" s="364"/>
      <c r="L37" s="364"/>
      <c r="M37" s="365"/>
      <c r="N37" s="379"/>
      <c r="O37" s="379"/>
      <c r="P37" s="379"/>
      <c r="Q37" s="379"/>
      <c r="R37" s="379"/>
      <c r="S37" s="379"/>
      <c r="T37" s="379"/>
      <c r="U37" s="379"/>
    </row>
    <row r="38" spans="1:21" ht="51" customHeight="1">
      <c r="A38" s="253"/>
      <c r="B38" s="253"/>
      <c r="C38" s="253"/>
      <c r="D38" s="253"/>
      <c r="E38" s="275"/>
      <c r="F38" s="253"/>
      <c r="G38" s="364"/>
      <c r="H38" s="364"/>
      <c r="I38" s="364"/>
      <c r="J38" s="364"/>
      <c r="K38" s="364"/>
      <c r="L38" s="364"/>
      <c r="M38" s="365"/>
      <c r="N38" s="379"/>
      <c r="O38" s="379"/>
      <c r="P38" s="379"/>
      <c r="Q38" s="379"/>
      <c r="R38" s="379"/>
      <c r="S38" s="379"/>
      <c r="T38" s="379"/>
      <c r="U38" s="379"/>
    </row>
    <row r="39" spans="1:21" ht="51" customHeight="1">
      <c r="A39" s="253"/>
      <c r="B39" s="253"/>
      <c r="C39" s="253"/>
      <c r="D39" s="253"/>
      <c r="E39" s="275"/>
      <c r="F39" s="253"/>
      <c r="G39" s="364"/>
      <c r="H39" s="364"/>
      <c r="I39" s="364"/>
      <c r="J39" s="364"/>
      <c r="K39" s="364"/>
      <c r="L39" s="364"/>
      <c r="M39" s="365"/>
      <c r="N39" s="379"/>
      <c r="O39" s="379"/>
      <c r="P39" s="379"/>
      <c r="Q39" s="379"/>
      <c r="R39" s="379"/>
      <c r="S39" s="379"/>
      <c r="T39" s="379"/>
      <c r="U39" s="379"/>
    </row>
    <row r="40" spans="1:21" ht="51" customHeight="1">
      <c r="A40" s="253"/>
      <c r="B40" s="253"/>
      <c r="C40" s="253"/>
      <c r="D40" s="253"/>
      <c r="E40" s="275"/>
      <c r="F40" s="253"/>
      <c r="G40" s="364"/>
      <c r="H40" s="364"/>
      <c r="I40" s="364"/>
      <c r="J40" s="364"/>
      <c r="K40" s="364"/>
      <c r="L40" s="364"/>
      <c r="M40" s="365"/>
      <c r="N40" s="379"/>
      <c r="O40" s="379"/>
      <c r="P40" s="379"/>
      <c r="Q40" s="379"/>
      <c r="R40" s="379"/>
      <c r="S40" s="379"/>
      <c r="T40" s="379"/>
      <c r="U40" s="379"/>
    </row>
    <row r="41" spans="1:21" ht="51" customHeight="1">
      <c r="A41" s="253"/>
      <c r="B41" s="253"/>
      <c r="C41" s="253"/>
      <c r="D41" s="253"/>
      <c r="E41" s="253"/>
      <c r="F41" s="253"/>
      <c r="G41" s="364"/>
      <c r="H41" s="364"/>
      <c r="I41" s="364"/>
      <c r="J41" s="364"/>
      <c r="K41" s="364"/>
      <c r="L41" s="364"/>
      <c r="M41" s="365"/>
      <c r="N41" s="379"/>
      <c r="O41" s="379"/>
      <c r="P41" s="379"/>
      <c r="Q41" s="379"/>
      <c r="R41" s="379"/>
      <c r="S41" s="379"/>
      <c r="T41" s="379"/>
      <c r="U41" s="379"/>
    </row>
    <row r="42" spans="1:21" ht="51" customHeight="1">
      <c r="A42" s="253"/>
      <c r="B42" s="253"/>
      <c r="C42" s="253"/>
      <c r="D42" s="253"/>
      <c r="E42" s="275"/>
      <c r="F42" s="253"/>
      <c r="G42" s="364"/>
      <c r="H42" s="364"/>
      <c r="I42" s="364"/>
      <c r="J42" s="364"/>
      <c r="K42" s="364"/>
      <c r="L42" s="364"/>
      <c r="M42" s="365"/>
      <c r="N42" s="379"/>
      <c r="O42" s="379"/>
      <c r="P42" s="379"/>
      <c r="Q42" s="379"/>
      <c r="R42" s="379"/>
      <c r="S42" s="379"/>
      <c r="T42" s="379"/>
      <c r="U42" s="379"/>
    </row>
    <row r="43" spans="1:21" ht="51" customHeight="1">
      <c r="A43" s="253"/>
      <c r="B43" s="253"/>
      <c r="C43" s="253"/>
      <c r="D43" s="253"/>
      <c r="E43" s="275"/>
      <c r="F43" s="253"/>
      <c r="G43" s="364"/>
      <c r="H43" s="364"/>
      <c r="I43" s="364"/>
      <c r="J43" s="364"/>
      <c r="K43" s="364"/>
      <c r="L43" s="364"/>
      <c r="M43" s="365"/>
      <c r="N43" s="379"/>
      <c r="O43" s="379"/>
      <c r="P43" s="379"/>
      <c r="Q43" s="379"/>
      <c r="R43" s="379"/>
      <c r="S43" s="379"/>
      <c r="T43" s="379"/>
      <c r="U43" s="379"/>
    </row>
    <row r="44" spans="1:21" ht="51" customHeight="1">
      <c r="A44" s="253"/>
      <c r="B44" s="253"/>
      <c r="C44" s="253"/>
      <c r="D44" s="253"/>
      <c r="E44" s="253"/>
      <c r="F44" s="253"/>
      <c r="G44" s="364"/>
      <c r="H44" s="364"/>
      <c r="I44" s="364"/>
      <c r="J44" s="364"/>
      <c r="K44" s="364"/>
      <c r="L44" s="364"/>
      <c r="M44" s="365"/>
      <c r="N44" s="379"/>
      <c r="O44" s="379"/>
      <c r="P44" s="379"/>
      <c r="Q44" s="379"/>
      <c r="R44" s="379"/>
      <c r="S44" s="379"/>
      <c r="T44" s="379"/>
      <c r="U44" s="379"/>
    </row>
    <row r="45" spans="1:21" ht="51" customHeight="1">
      <c r="A45" s="253"/>
      <c r="B45" s="253"/>
      <c r="C45" s="253"/>
      <c r="D45" s="253"/>
      <c r="E45" s="253"/>
      <c r="F45" s="253"/>
      <c r="G45" s="364"/>
      <c r="H45" s="364"/>
      <c r="I45" s="364"/>
      <c r="J45" s="364"/>
      <c r="K45" s="364"/>
      <c r="L45" s="364"/>
      <c r="M45" s="365"/>
      <c r="N45" s="379"/>
      <c r="O45" s="379"/>
      <c r="P45" s="379"/>
      <c r="Q45" s="379"/>
      <c r="R45" s="379"/>
      <c r="S45" s="379"/>
      <c r="T45" s="379"/>
      <c r="U45" s="379"/>
    </row>
    <row r="46" spans="1:21" ht="51" customHeight="1">
      <c r="A46" s="253"/>
      <c r="B46" s="253"/>
      <c r="C46" s="253"/>
      <c r="D46" s="253"/>
      <c r="E46" s="275"/>
      <c r="F46" s="253"/>
      <c r="G46" s="364"/>
      <c r="H46" s="364"/>
      <c r="I46" s="364"/>
      <c r="J46" s="364"/>
      <c r="K46" s="364"/>
      <c r="L46" s="364"/>
      <c r="M46" s="365"/>
      <c r="N46" s="379"/>
      <c r="O46" s="379"/>
      <c r="P46" s="379"/>
      <c r="Q46" s="379"/>
      <c r="R46" s="379"/>
      <c r="S46" s="379"/>
      <c r="T46" s="379"/>
      <c r="U46" s="379"/>
    </row>
    <row r="47" spans="1:21" ht="51" customHeight="1">
      <c r="A47" s="253"/>
      <c r="B47" s="253"/>
      <c r="C47" s="253"/>
      <c r="D47" s="253"/>
      <c r="E47" s="275"/>
      <c r="F47" s="253"/>
      <c r="G47" s="364"/>
      <c r="H47" s="364"/>
      <c r="I47" s="364"/>
      <c r="J47" s="364"/>
      <c r="K47" s="364"/>
      <c r="L47" s="364"/>
      <c r="M47" s="365"/>
      <c r="N47" s="379"/>
      <c r="O47" s="379"/>
      <c r="P47" s="379"/>
      <c r="Q47" s="379"/>
      <c r="R47" s="379"/>
      <c r="S47" s="379"/>
      <c r="T47" s="379"/>
      <c r="U47" s="379"/>
    </row>
    <row r="48" spans="1:21" ht="51" customHeight="1">
      <c r="A48" s="253"/>
      <c r="B48" s="253"/>
      <c r="C48" s="253"/>
      <c r="D48" s="253"/>
      <c r="E48" s="275"/>
      <c r="F48" s="253"/>
      <c r="G48" s="364"/>
      <c r="H48" s="364"/>
      <c r="I48" s="364"/>
      <c r="J48" s="364"/>
      <c r="K48" s="364"/>
      <c r="L48" s="364"/>
      <c r="M48" s="365"/>
      <c r="N48" s="379"/>
      <c r="O48" s="379"/>
      <c r="P48" s="379"/>
      <c r="Q48" s="379"/>
      <c r="R48" s="379"/>
      <c r="S48" s="379"/>
      <c r="T48" s="379"/>
      <c r="U48" s="379"/>
    </row>
    <row r="49" spans="1:21" ht="51" customHeight="1">
      <c r="A49" s="253"/>
      <c r="B49" s="253"/>
      <c r="C49" s="253"/>
      <c r="D49" s="253"/>
      <c r="E49" s="275"/>
      <c r="F49" s="253"/>
      <c r="G49" s="364"/>
      <c r="H49" s="364"/>
      <c r="I49" s="364"/>
      <c r="J49" s="364"/>
      <c r="K49" s="364"/>
      <c r="L49" s="364"/>
      <c r="M49" s="365"/>
      <c r="N49" s="379"/>
      <c r="O49" s="379"/>
      <c r="P49" s="379"/>
      <c r="Q49" s="379"/>
      <c r="R49" s="379"/>
      <c r="S49" s="379"/>
      <c r="T49" s="379"/>
      <c r="U49" s="379"/>
    </row>
    <row r="50" spans="1:21" ht="51" customHeight="1">
      <c r="A50" s="253"/>
      <c r="B50" s="253"/>
      <c r="C50" s="253"/>
      <c r="D50" s="253"/>
      <c r="E50" s="275"/>
      <c r="F50" s="253"/>
      <c r="G50" s="364"/>
      <c r="H50" s="364"/>
      <c r="I50" s="364"/>
      <c r="J50" s="364"/>
      <c r="K50" s="364"/>
      <c r="L50" s="364"/>
      <c r="M50" s="365"/>
      <c r="N50" s="379"/>
      <c r="O50" s="379"/>
      <c r="P50" s="379"/>
      <c r="Q50" s="379"/>
      <c r="R50" s="379"/>
      <c r="S50" s="379"/>
      <c r="T50" s="379"/>
      <c r="U50" s="379"/>
    </row>
    <row r="51" spans="1:21" ht="51" customHeight="1">
      <c r="A51" s="253"/>
      <c r="B51" s="253"/>
      <c r="C51" s="253"/>
      <c r="D51" s="253"/>
      <c r="E51" s="275"/>
      <c r="F51" s="253"/>
      <c r="G51" s="364"/>
      <c r="H51" s="364"/>
      <c r="I51" s="364"/>
      <c r="J51" s="364"/>
      <c r="K51" s="364"/>
      <c r="L51" s="364"/>
      <c r="M51" s="365"/>
      <c r="N51" s="379"/>
      <c r="O51" s="379"/>
      <c r="P51" s="379"/>
      <c r="Q51" s="379"/>
      <c r="R51" s="379"/>
      <c r="S51" s="379"/>
      <c r="T51" s="379"/>
      <c r="U51" s="379"/>
    </row>
    <row r="52" spans="1:21" ht="51" customHeight="1">
      <c r="A52" s="253"/>
      <c r="B52" s="253"/>
      <c r="C52" s="253"/>
      <c r="D52" s="253"/>
      <c r="E52" s="275"/>
      <c r="F52" s="253"/>
      <c r="G52" s="364"/>
      <c r="H52" s="364"/>
      <c r="I52" s="364"/>
      <c r="J52" s="364"/>
      <c r="K52" s="364"/>
      <c r="L52" s="364"/>
      <c r="M52" s="365"/>
      <c r="N52" s="379"/>
      <c r="O52" s="379"/>
      <c r="P52" s="379"/>
      <c r="Q52" s="379"/>
      <c r="R52" s="379"/>
      <c r="S52" s="379"/>
      <c r="T52" s="379"/>
      <c r="U52" s="379"/>
    </row>
    <row r="53" spans="1:21" ht="51" customHeight="1">
      <c r="A53" s="253"/>
      <c r="B53" s="253"/>
      <c r="C53" s="253"/>
      <c r="D53" s="253"/>
      <c r="E53" s="275"/>
      <c r="F53" s="253"/>
      <c r="G53" s="364"/>
      <c r="H53" s="364"/>
      <c r="I53" s="364"/>
      <c r="J53" s="364"/>
      <c r="K53" s="364"/>
      <c r="L53" s="364"/>
      <c r="M53" s="365"/>
      <c r="N53" s="379"/>
      <c r="O53" s="379"/>
      <c r="P53" s="379"/>
      <c r="Q53" s="379"/>
      <c r="R53" s="379"/>
      <c r="S53" s="379"/>
      <c r="T53" s="379"/>
      <c r="U53" s="379"/>
    </row>
    <row r="54" spans="1:21" ht="51" customHeight="1">
      <c r="A54" s="253"/>
      <c r="B54" s="253"/>
      <c r="C54" s="253"/>
      <c r="D54" s="253"/>
      <c r="E54" s="275"/>
      <c r="F54" s="253"/>
      <c r="G54" s="364"/>
      <c r="H54" s="364"/>
      <c r="I54" s="364"/>
      <c r="J54" s="364"/>
      <c r="K54" s="364"/>
      <c r="L54" s="364"/>
      <c r="M54" s="365"/>
      <c r="N54" s="379"/>
      <c r="O54" s="379"/>
      <c r="P54" s="379"/>
      <c r="Q54" s="379"/>
      <c r="R54" s="379"/>
      <c r="S54" s="379"/>
      <c r="T54" s="379"/>
      <c r="U54" s="379"/>
    </row>
    <row r="55" spans="1:21" ht="51" customHeight="1">
      <c r="A55" s="253"/>
      <c r="B55" s="253"/>
      <c r="C55" s="253"/>
      <c r="D55" s="253"/>
      <c r="E55" s="275"/>
      <c r="F55" s="253"/>
      <c r="G55" s="364"/>
      <c r="H55" s="364"/>
      <c r="I55" s="364"/>
      <c r="J55" s="364"/>
      <c r="K55" s="364"/>
      <c r="L55" s="364"/>
      <c r="M55" s="365"/>
      <c r="N55" s="379"/>
      <c r="O55" s="379"/>
      <c r="P55" s="379"/>
      <c r="Q55" s="379"/>
      <c r="R55" s="379"/>
      <c r="S55" s="379"/>
      <c r="T55" s="379"/>
      <c r="U55" s="379"/>
    </row>
    <row r="56" spans="1:21" ht="51" customHeight="1">
      <c r="A56" s="253"/>
      <c r="B56" s="253"/>
      <c r="C56" s="253"/>
      <c r="D56" s="253"/>
      <c r="E56" s="275"/>
      <c r="F56" s="253"/>
      <c r="G56" s="364"/>
      <c r="H56" s="364"/>
      <c r="I56" s="364"/>
      <c r="J56" s="364"/>
      <c r="K56" s="364"/>
      <c r="L56" s="364"/>
      <c r="M56" s="365"/>
      <c r="N56" s="379"/>
      <c r="O56" s="379"/>
      <c r="P56" s="379"/>
      <c r="Q56" s="379"/>
      <c r="R56" s="379"/>
      <c r="S56" s="379"/>
      <c r="T56" s="379"/>
      <c r="U56" s="379"/>
    </row>
    <row r="57" spans="1:21" ht="51" customHeight="1">
      <c r="A57" s="253"/>
      <c r="B57" s="253"/>
      <c r="C57" s="253"/>
      <c r="D57" s="253"/>
      <c r="E57" s="275"/>
      <c r="F57" s="253"/>
      <c r="G57" s="364"/>
      <c r="H57" s="364"/>
      <c r="I57" s="364"/>
      <c r="J57" s="364"/>
      <c r="K57" s="364"/>
      <c r="L57" s="364"/>
      <c r="M57" s="365"/>
      <c r="N57" s="379"/>
      <c r="O57" s="379"/>
      <c r="P57" s="379"/>
      <c r="Q57" s="379"/>
      <c r="R57" s="379"/>
      <c r="S57" s="379"/>
      <c r="T57" s="379"/>
      <c r="U57" s="379"/>
    </row>
    <row r="58" spans="1:21" ht="51" customHeight="1">
      <c r="A58" s="253"/>
      <c r="B58" s="253"/>
      <c r="C58" s="253"/>
      <c r="D58" s="253"/>
      <c r="E58" s="275"/>
      <c r="F58" s="253"/>
      <c r="G58" s="364"/>
      <c r="H58" s="364"/>
      <c r="I58" s="364"/>
      <c r="J58" s="364"/>
      <c r="K58" s="364"/>
      <c r="L58" s="364"/>
      <c r="M58" s="365"/>
      <c r="N58" s="379"/>
      <c r="O58" s="379"/>
      <c r="P58" s="379"/>
      <c r="Q58" s="379"/>
      <c r="R58" s="379"/>
      <c r="S58" s="379"/>
      <c r="T58" s="379"/>
      <c r="U58" s="379"/>
    </row>
    <row r="59" spans="1:21" ht="51" customHeight="1">
      <c r="A59" s="253"/>
      <c r="B59" s="253"/>
      <c r="C59" s="253"/>
      <c r="D59" s="253"/>
      <c r="E59" s="275"/>
      <c r="F59" s="253"/>
      <c r="G59" s="364"/>
      <c r="H59" s="364"/>
      <c r="I59" s="364"/>
      <c r="J59" s="364"/>
      <c r="K59" s="364"/>
      <c r="L59" s="364"/>
      <c r="M59" s="365"/>
      <c r="N59" s="379"/>
      <c r="O59" s="379"/>
      <c r="P59" s="379"/>
      <c r="Q59" s="379"/>
      <c r="R59" s="379"/>
      <c r="S59" s="379"/>
      <c r="T59" s="379"/>
      <c r="U59" s="379"/>
    </row>
    <row r="60" spans="1:21" ht="51" customHeight="1">
      <c r="A60" s="253"/>
      <c r="B60" s="253"/>
      <c r="C60" s="253"/>
      <c r="D60" s="253"/>
      <c r="E60" s="275"/>
      <c r="F60" s="253"/>
      <c r="G60" s="364"/>
      <c r="H60" s="364"/>
      <c r="I60" s="364"/>
      <c r="J60" s="364"/>
      <c r="K60" s="364"/>
      <c r="L60" s="364"/>
      <c r="M60" s="365"/>
      <c r="N60" s="379"/>
      <c r="O60" s="379"/>
      <c r="P60" s="379"/>
      <c r="Q60" s="379"/>
      <c r="R60" s="379"/>
      <c r="S60" s="379"/>
      <c r="T60" s="379"/>
      <c r="U60" s="379"/>
    </row>
    <row r="61" spans="1:21" ht="51" customHeight="1">
      <c r="A61" s="253"/>
      <c r="B61" s="253"/>
      <c r="C61" s="253"/>
      <c r="D61" s="253"/>
      <c r="E61" s="275"/>
      <c r="F61" s="253"/>
      <c r="G61" s="364"/>
      <c r="H61" s="364"/>
      <c r="I61" s="364"/>
      <c r="J61" s="364"/>
      <c r="K61" s="364"/>
      <c r="L61" s="364"/>
      <c r="M61" s="365"/>
      <c r="N61" s="379"/>
      <c r="O61" s="379"/>
      <c r="P61" s="379"/>
      <c r="Q61" s="379"/>
      <c r="R61" s="379"/>
      <c r="S61" s="379"/>
      <c r="T61" s="379"/>
      <c r="U61" s="379"/>
    </row>
    <row r="62" spans="1:21" ht="51" customHeight="1">
      <c r="A62" s="253"/>
      <c r="B62" s="253"/>
      <c r="C62" s="253"/>
      <c r="D62" s="253"/>
      <c r="E62" s="275"/>
      <c r="F62" s="253"/>
      <c r="G62" s="364"/>
      <c r="H62" s="364"/>
      <c r="I62" s="364"/>
      <c r="J62" s="364"/>
      <c r="K62" s="364"/>
      <c r="L62" s="364"/>
      <c r="M62" s="365"/>
      <c r="N62" s="379"/>
      <c r="O62" s="379"/>
      <c r="P62" s="379"/>
      <c r="Q62" s="379"/>
      <c r="R62" s="379"/>
      <c r="S62" s="379"/>
      <c r="T62" s="379"/>
      <c r="U62" s="379"/>
    </row>
    <row r="63" spans="1:21" ht="51" customHeight="1">
      <c r="A63" s="253"/>
      <c r="B63" s="253"/>
      <c r="C63" s="253"/>
      <c r="D63" s="253"/>
      <c r="E63" s="275"/>
      <c r="F63" s="253"/>
      <c r="G63" s="364"/>
      <c r="H63" s="364"/>
      <c r="I63" s="364"/>
      <c r="J63" s="364"/>
      <c r="K63" s="364"/>
      <c r="L63" s="364"/>
      <c r="M63" s="365"/>
      <c r="N63" s="379"/>
      <c r="O63" s="379"/>
      <c r="P63" s="379"/>
      <c r="Q63" s="379"/>
      <c r="R63" s="379"/>
      <c r="S63" s="379"/>
      <c r="T63" s="379"/>
      <c r="U63" s="379"/>
    </row>
    <row r="64" spans="1:21" ht="51" customHeight="1">
      <c r="A64" s="253"/>
      <c r="B64" s="253"/>
      <c r="C64" s="253"/>
      <c r="D64" s="253"/>
      <c r="E64" s="275"/>
      <c r="F64" s="253"/>
      <c r="G64" s="364"/>
      <c r="H64" s="364"/>
      <c r="I64" s="364"/>
      <c r="J64" s="364"/>
      <c r="K64" s="364"/>
      <c r="L64" s="364"/>
      <c r="M64" s="365"/>
      <c r="N64" s="379"/>
      <c r="O64" s="379"/>
      <c r="P64" s="379"/>
      <c r="Q64" s="379"/>
      <c r="R64" s="379"/>
      <c r="S64" s="379"/>
      <c r="T64" s="379"/>
      <c r="U64" s="379"/>
    </row>
    <row r="65" spans="1:21" ht="51" customHeight="1">
      <c r="A65" s="253"/>
      <c r="B65" s="253"/>
      <c r="C65" s="253"/>
      <c r="D65" s="253"/>
      <c r="E65" s="275"/>
      <c r="F65" s="253"/>
      <c r="G65" s="364"/>
      <c r="H65" s="364"/>
      <c r="I65" s="364"/>
      <c r="J65" s="364"/>
      <c r="K65" s="364"/>
      <c r="L65" s="364"/>
      <c r="M65" s="365"/>
      <c r="N65" s="379"/>
      <c r="O65" s="379"/>
      <c r="P65" s="379"/>
      <c r="Q65" s="379"/>
      <c r="R65" s="379"/>
      <c r="S65" s="379"/>
      <c r="T65" s="379"/>
      <c r="U65" s="379"/>
    </row>
    <row r="66" spans="1:21" ht="51" customHeight="1">
      <c r="A66" s="253"/>
      <c r="B66" s="253"/>
      <c r="C66" s="253"/>
      <c r="D66" s="253"/>
      <c r="E66" s="275"/>
      <c r="F66" s="253"/>
      <c r="G66" s="364"/>
      <c r="H66" s="364"/>
      <c r="I66" s="364"/>
      <c r="J66" s="364"/>
      <c r="K66" s="364"/>
      <c r="L66" s="364"/>
      <c r="M66" s="365"/>
      <c r="N66" s="379"/>
      <c r="O66" s="379"/>
      <c r="P66" s="379"/>
      <c r="Q66" s="379"/>
      <c r="R66" s="379"/>
      <c r="S66" s="379"/>
      <c r="T66" s="379"/>
      <c r="U66" s="379"/>
    </row>
    <row r="67" spans="1:21" ht="51" customHeight="1">
      <c r="A67" s="253"/>
      <c r="B67" s="253"/>
      <c r="C67" s="253"/>
      <c r="D67" s="253"/>
      <c r="E67" s="275"/>
      <c r="F67" s="253"/>
      <c r="G67" s="364"/>
      <c r="H67" s="364"/>
      <c r="I67" s="364"/>
      <c r="J67" s="364"/>
      <c r="K67" s="364"/>
      <c r="L67" s="364"/>
      <c r="M67" s="365"/>
      <c r="N67" s="379"/>
      <c r="O67" s="379"/>
      <c r="P67" s="379"/>
      <c r="Q67" s="379"/>
      <c r="R67" s="379"/>
      <c r="S67" s="379"/>
      <c r="T67" s="379"/>
      <c r="U67" s="379"/>
    </row>
    <row r="68" spans="1:21" ht="51" customHeight="1">
      <c r="A68" s="253"/>
      <c r="B68" s="253"/>
      <c r="C68" s="253"/>
      <c r="D68" s="253"/>
      <c r="E68" s="275"/>
      <c r="F68" s="253"/>
      <c r="G68" s="364"/>
      <c r="H68" s="364"/>
      <c r="I68" s="364"/>
      <c r="J68" s="364"/>
      <c r="K68" s="364"/>
      <c r="L68" s="364"/>
      <c r="M68" s="365"/>
      <c r="N68" s="379"/>
      <c r="O68" s="379"/>
      <c r="P68" s="379"/>
      <c r="Q68" s="379"/>
      <c r="R68" s="379"/>
      <c r="S68" s="379"/>
      <c r="T68" s="379"/>
      <c r="U68" s="379"/>
    </row>
    <row r="69" spans="1:21" ht="51" customHeight="1">
      <c r="A69" s="253"/>
      <c r="B69" s="253"/>
      <c r="C69" s="253"/>
      <c r="D69" s="253"/>
      <c r="E69" s="275"/>
      <c r="F69" s="253"/>
      <c r="G69" s="364"/>
      <c r="H69" s="364"/>
      <c r="I69" s="364"/>
      <c r="J69" s="364"/>
      <c r="K69" s="364"/>
      <c r="L69" s="364"/>
      <c r="M69" s="365"/>
      <c r="N69" s="379"/>
      <c r="O69" s="379"/>
      <c r="P69" s="379"/>
      <c r="Q69" s="379"/>
      <c r="R69" s="379"/>
      <c r="S69" s="379"/>
      <c r="T69" s="379"/>
      <c r="U69" s="379"/>
    </row>
    <row r="70" spans="1:21" ht="51" customHeight="1">
      <c r="A70" s="253"/>
      <c r="B70" s="253"/>
      <c r="C70" s="253"/>
      <c r="D70" s="253"/>
      <c r="E70" s="275"/>
      <c r="F70" s="253"/>
      <c r="G70" s="364"/>
      <c r="H70" s="364"/>
      <c r="I70" s="364"/>
      <c r="J70" s="364"/>
      <c r="K70" s="364"/>
      <c r="L70" s="364"/>
      <c r="M70" s="365"/>
      <c r="N70" s="379"/>
      <c r="O70" s="379"/>
      <c r="P70" s="379"/>
      <c r="Q70" s="379"/>
      <c r="R70" s="379"/>
      <c r="S70" s="379"/>
      <c r="T70" s="379"/>
      <c r="U70" s="379"/>
    </row>
    <row r="71" spans="1:21" ht="51" customHeight="1">
      <c r="A71" s="253"/>
      <c r="B71" s="253"/>
      <c r="C71" s="253"/>
      <c r="D71" s="253"/>
      <c r="E71" s="275"/>
      <c r="F71" s="253"/>
      <c r="G71" s="364"/>
      <c r="H71" s="364"/>
      <c r="I71" s="364"/>
      <c r="J71" s="364"/>
      <c r="K71" s="364"/>
      <c r="L71" s="364"/>
      <c r="M71" s="365"/>
      <c r="N71" s="379"/>
      <c r="O71" s="379"/>
      <c r="P71" s="379"/>
      <c r="Q71" s="379"/>
      <c r="R71" s="379"/>
      <c r="S71" s="379"/>
      <c r="T71" s="379"/>
      <c r="U71" s="379"/>
    </row>
    <row r="72" spans="1:21" ht="51" customHeight="1">
      <c r="A72" s="253"/>
      <c r="B72" s="253"/>
      <c r="C72" s="253"/>
      <c r="D72" s="253"/>
      <c r="E72" s="275"/>
      <c r="F72" s="253"/>
      <c r="G72" s="364"/>
      <c r="H72" s="364"/>
      <c r="I72" s="364"/>
      <c r="J72" s="364"/>
      <c r="K72" s="364"/>
      <c r="L72" s="364"/>
      <c r="M72" s="365"/>
      <c r="N72" s="379"/>
      <c r="O72" s="379"/>
      <c r="P72" s="379"/>
      <c r="Q72" s="379"/>
      <c r="R72" s="379"/>
      <c r="S72" s="379"/>
      <c r="T72" s="379"/>
      <c r="U72" s="379"/>
    </row>
    <row r="73" spans="1:21" ht="51" customHeight="1">
      <c r="A73" s="253"/>
      <c r="B73" s="253"/>
      <c r="C73" s="253"/>
      <c r="D73" s="253"/>
      <c r="E73" s="275"/>
      <c r="F73" s="273"/>
      <c r="G73" s="364"/>
      <c r="H73" s="364"/>
      <c r="I73" s="364"/>
      <c r="J73" s="364"/>
      <c r="K73" s="364"/>
      <c r="L73" s="364"/>
      <c r="M73" s="365"/>
      <c r="N73" s="379"/>
      <c r="O73" s="379"/>
      <c r="P73" s="379"/>
      <c r="Q73" s="379"/>
      <c r="R73" s="379"/>
      <c r="S73" s="379"/>
      <c r="T73" s="379"/>
      <c r="U73" s="379"/>
    </row>
    <row r="74" spans="1:21" ht="51" customHeight="1">
      <c r="A74" s="253"/>
      <c r="B74" s="253"/>
      <c r="C74" s="253"/>
      <c r="D74" s="253"/>
      <c r="E74" s="275"/>
      <c r="F74" s="273"/>
      <c r="G74" s="364"/>
      <c r="H74" s="364"/>
      <c r="I74" s="364"/>
      <c r="J74" s="364"/>
      <c r="K74" s="364"/>
      <c r="L74" s="364"/>
      <c r="M74" s="365"/>
      <c r="N74" s="379"/>
      <c r="O74" s="379"/>
      <c r="P74" s="379"/>
      <c r="Q74" s="379"/>
      <c r="R74" s="379"/>
      <c r="S74" s="379"/>
      <c r="T74" s="379"/>
      <c r="U74" s="379"/>
    </row>
    <row r="75" spans="1:21" ht="51" customHeight="1">
      <c r="A75" s="253"/>
      <c r="B75" s="253"/>
      <c r="C75" s="253"/>
      <c r="D75" s="253"/>
      <c r="E75" s="253"/>
      <c r="F75" s="273"/>
      <c r="G75" s="364"/>
      <c r="H75" s="364"/>
      <c r="I75" s="364"/>
      <c r="J75" s="364"/>
      <c r="K75" s="364"/>
      <c r="L75" s="364"/>
      <c r="M75" s="365"/>
      <c r="N75" s="379"/>
      <c r="O75" s="379"/>
      <c r="P75" s="379"/>
      <c r="Q75" s="379"/>
      <c r="R75" s="379"/>
      <c r="S75" s="379"/>
      <c r="T75" s="379"/>
      <c r="U75" s="379"/>
    </row>
    <row r="76" spans="1:21" ht="51" customHeight="1">
      <c r="A76" s="253"/>
      <c r="B76" s="253"/>
      <c r="C76" s="253"/>
      <c r="D76" s="253"/>
      <c r="E76" s="253"/>
      <c r="F76" s="253"/>
      <c r="G76" s="364"/>
      <c r="H76" s="364"/>
      <c r="I76" s="364"/>
      <c r="J76" s="364"/>
      <c r="K76" s="364"/>
      <c r="L76" s="364"/>
      <c r="M76" s="365"/>
      <c r="N76" s="379"/>
      <c r="O76" s="379"/>
      <c r="P76" s="379"/>
      <c r="Q76" s="379"/>
      <c r="R76" s="379"/>
      <c r="S76" s="379"/>
      <c r="T76" s="379"/>
      <c r="U76" s="379"/>
    </row>
    <row r="77" spans="1:21" ht="51" customHeight="1">
      <c r="A77" s="253"/>
      <c r="B77" s="253"/>
      <c r="C77" s="253"/>
      <c r="D77" s="253"/>
      <c r="E77" s="253"/>
      <c r="F77" s="253"/>
      <c r="G77" s="364"/>
      <c r="H77" s="364"/>
      <c r="I77" s="364"/>
      <c r="J77" s="364"/>
      <c r="K77" s="364"/>
      <c r="L77" s="364"/>
      <c r="M77" s="365"/>
      <c r="N77" s="379"/>
      <c r="O77" s="379"/>
      <c r="P77" s="379"/>
      <c r="Q77" s="379"/>
      <c r="R77" s="379"/>
      <c r="S77" s="379"/>
      <c r="T77" s="379"/>
      <c r="U77" s="379"/>
    </row>
    <row r="78" spans="1:21" ht="51" customHeight="1">
      <c r="A78" s="253"/>
      <c r="B78" s="253"/>
      <c r="C78" s="253"/>
      <c r="D78" s="253"/>
      <c r="E78" s="275"/>
      <c r="F78" s="253"/>
      <c r="G78" s="364"/>
      <c r="H78" s="364"/>
      <c r="I78" s="364"/>
      <c r="J78" s="364"/>
      <c r="K78" s="364"/>
      <c r="L78" s="364"/>
      <c r="M78" s="365"/>
      <c r="N78" s="379"/>
      <c r="O78" s="379"/>
      <c r="P78" s="379"/>
      <c r="Q78" s="379"/>
      <c r="R78" s="379"/>
      <c r="S78" s="379"/>
      <c r="T78" s="379"/>
      <c r="U78" s="379"/>
    </row>
    <row r="79" spans="1:21" ht="51" customHeight="1">
      <c r="A79" s="253"/>
      <c r="B79" s="253"/>
      <c r="C79" s="253"/>
      <c r="D79" s="253"/>
      <c r="E79" s="253"/>
      <c r="F79" s="273"/>
      <c r="G79" s="364"/>
      <c r="H79" s="364"/>
      <c r="I79" s="364"/>
      <c r="J79" s="364"/>
      <c r="K79" s="364"/>
      <c r="L79" s="364"/>
      <c r="M79" s="365"/>
      <c r="N79" s="379"/>
      <c r="O79" s="379"/>
      <c r="P79" s="379"/>
      <c r="Q79" s="379"/>
      <c r="R79" s="379"/>
      <c r="S79" s="379"/>
      <c r="T79" s="379"/>
      <c r="U79" s="379"/>
    </row>
    <row r="80" spans="1:21" ht="51" customHeight="1">
      <c r="A80" s="253"/>
      <c r="B80" s="253"/>
      <c r="C80" s="253"/>
      <c r="D80" s="253"/>
      <c r="E80" s="253"/>
      <c r="F80" s="273"/>
      <c r="G80" s="364"/>
      <c r="H80" s="364"/>
      <c r="I80" s="364"/>
      <c r="J80" s="364"/>
      <c r="K80" s="364"/>
      <c r="L80" s="364"/>
      <c r="M80" s="365"/>
      <c r="N80" s="379"/>
      <c r="O80" s="379"/>
      <c r="P80" s="379"/>
      <c r="Q80" s="379"/>
      <c r="R80" s="379"/>
      <c r="S80" s="379"/>
      <c r="T80" s="379"/>
      <c r="U80" s="379"/>
    </row>
    <row r="81" spans="1:21" ht="51" customHeight="1">
      <c r="A81" s="253"/>
      <c r="B81" s="253"/>
      <c r="C81" s="253"/>
      <c r="D81" s="253"/>
      <c r="E81" s="253"/>
      <c r="F81" s="273"/>
      <c r="G81" s="364"/>
      <c r="H81" s="364"/>
      <c r="I81" s="364"/>
      <c r="J81" s="364"/>
      <c r="K81" s="364"/>
      <c r="L81" s="364"/>
      <c r="M81" s="365"/>
      <c r="N81" s="379"/>
      <c r="O81" s="379"/>
      <c r="P81" s="379"/>
      <c r="Q81" s="379"/>
      <c r="R81" s="379"/>
      <c r="S81" s="379"/>
      <c r="T81" s="379"/>
      <c r="U81" s="379"/>
    </row>
    <row r="82" spans="1:21" ht="51" customHeight="1">
      <c r="A82" s="253"/>
      <c r="B82" s="253"/>
      <c r="C82" s="253"/>
      <c r="D82" s="253"/>
      <c r="E82" s="253"/>
      <c r="F82" s="273"/>
      <c r="G82" s="364"/>
      <c r="H82" s="364"/>
      <c r="I82" s="364"/>
      <c r="J82" s="364"/>
      <c r="K82" s="364"/>
      <c r="L82" s="364"/>
      <c r="M82" s="365"/>
      <c r="N82" s="379"/>
      <c r="O82" s="379"/>
      <c r="P82" s="379"/>
      <c r="Q82" s="379"/>
      <c r="R82" s="379"/>
      <c r="S82" s="379"/>
      <c r="T82" s="379"/>
      <c r="U82" s="379"/>
    </row>
    <row r="83" spans="1:21" ht="51" customHeight="1">
      <c r="A83" s="253"/>
      <c r="B83" s="253"/>
      <c r="C83" s="253"/>
      <c r="D83" s="253"/>
      <c r="E83" s="253"/>
      <c r="F83" s="273"/>
      <c r="G83" s="364"/>
      <c r="H83" s="364"/>
      <c r="I83" s="364"/>
      <c r="J83" s="364"/>
      <c r="K83" s="364"/>
      <c r="L83" s="364"/>
      <c r="M83" s="365"/>
      <c r="N83" s="379"/>
      <c r="O83" s="379"/>
      <c r="P83" s="379"/>
      <c r="Q83" s="379"/>
      <c r="R83" s="379"/>
      <c r="S83" s="379"/>
      <c r="T83" s="379"/>
      <c r="U83" s="379"/>
    </row>
    <row r="84" spans="1:21" ht="51" customHeight="1">
      <c r="A84" s="253"/>
      <c r="B84" s="253"/>
      <c r="C84" s="253"/>
      <c r="D84" s="253"/>
      <c r="E84" s="253"/>
      <c r="F84" s="273"/>
      <c r="G84" s="364"/>
      <c r="H84" s="364"/>
      <c r="I84" s="364"/>
      <c r="J84" s="364"/>
      <c r="K84" s="364"/>
      <c r="L84" s="364"/>
      <c r="M84" s="365"/>
      <c r="N84" s="379"/>
      <c r="O84" s="379"/>
      <c r="P84" s="379"/>
      <c r="Q84" s="379"/>
      <c r="R84" s="379"/>
      <c r="S84" s="379"/>
      <c r="T84" s="379"/>
      <c r="U84" s="379"/>
    </row>
    <row r="85" spans="1:21" ht="51" customHeight="1">
      <c r="A85" s="253"/>
      <c r="B85" s="253"/>
      <c r="C85" s="253"/>
      <c r="D85" s="253"/>
      <c r="E85" s="253"/>
      <c r="F85" s="273"/>
      <c r="G85" s="364"/>
      <c r="H85" s="364"/>
      <c r="I85" s="364"/>
      <c r="J85" s="364"/>
      <c r="K85" s="364"/>
      <c r="L85" s="364"/>
      <c r="M85" s="365"/>
      <c r="N85" s="379"/>
      <c r="O85" s="379"/>
      <c r="P85" s="379"/>
      <c r="Q85" s="379"/>
      <c r="R85" s="379"/>
      <c r="S85" s="379"/>
      <c r="T85" s="379"/>
      <c r="U85" s="379"/>
    </row>
    <row r="86" spans="1:21" ht="51" customHeight="1">
      <c r="A86" s="253"/>
      <c r="B86" s="253"/>
      <c r="C86" s="253"/>
      <c r="D86" s="253"/>
      <c r="E86" s="253"/>
      <c r="F86" s="273"/>
      <c r="G86" s="364"/>
      <c r="H86" s="364"/>
      <c r="I86" s="364"/>
      <c r="J86" s="364"/>
      <c r="K86" s="364"/>
      <c r="L86" s="364"/>
      <c r="M86" s="365"/>
      <c r="N86" s="379"/>
      <c r="O86" s="379"/>
      <c r="P86" s="379"/>
      <c r="Q86" s="379"/>
      <c r="R86" s="379"/>
      <c r="S86" s="379"/>
      <c r="T86" s="379"/>
      <c r="U86" s="379"/>
    </row>
    <row r="87" spans="1:21" ht="51" customHeight="1">
      <c r="A87" s="253"/>
      <c r="B87" s="253"/>
      <c r="C87" s="253"/>
      <c r="D87" s="253"/>
      <c r="E87" s="253"/>
      <c r="F87" s="273"/>
      <c r="G87" s="364"/>
      <c r="H87" s="364"/>
      <c r="I87" s="364"/>
      <c r="J87" s="364"/>
      <c r="K87" s="364"/>
      <c r="L87" s="364"/>
      <c r="M87" s="365"/>
      <c r="N87" s="379"/>
      <c r="O87" s="379"/>
      <c r="P87" s="379"/>
      <c r="Q87" s="379"/>
      <c r="R87" s="379"/>
      <c r="S87" s="379"/>
      <c r="T87" s="379"/>
      <c r="U87" s="379"/>
    </row>
    <row r="88" spans="1:21" ht="51" customHeight="1">
      <c r="A88" s="253"/>
      <c r="B88" s="253"/>
      <c r="C88" s="253"/>
      <c r="D88" s="253"/>
      <c r="E88" s="253"/>
      <c r="F88" s="273"/>
      <c r="G88" s="364"/>
      <c r="H88" s="364"/>
      <c r="I88" s="364"/>
      <c r="J88" s="364"/>
      <c r="K88" s="364"/>
      <c r="L88" s="364"/>
      <c r="M88" s="365"/>
      <c r="N88" s="379"/>
      <c r="O88" s="379"/>
      <c r="P88" s="379"/>
      <c r="Q88" s="379"/>
      <c r="R88" s="379"/>
      <c r="S88" s="379"/>
      <c r="T88" s="379"/>
      <c r="U88" s="379"/>
    </row>
    <row r="89" spans="1:21" ht="51" customHeight="1">
      <c r="A89" s="253"/>
      <c r="B89" s="253"/>
      <c r="C89" s="253"/>
      <c r="D89" s="253"/>
      <c r="E89" s="253"/>
      <c r="F89" s="273"/>
      <c r="G89" s="364"/>
      <c r="H89" s="364"/>
      <c r="I89" s="364"/>
      <c r="J89" s="364"/>
      <c r="K89" s="364"/>
      <c r="L89" s="364"/>
      <c r="M89" s="365"/>
      <c r="N89" s="379"/>
      <c r="O89" s="379"/>
      <c r="P89" s="379"/>
      <c r="Q89" s="379"/>
      <c r="R89" s="379"/>
      <c r="S89" s="379"/>
      <c r="T89" s="379"/>
      <c r="U89" s="379"/>
    </row>
    <row r="90" spans="1:21" ht="51" customHeight="1">
      <c r="A90" s="253"/>
      <c r="B90" s="253"/>
      <c r="C90" s="253"/>
      <c r="D90" s="253"/>
      <c r="E90" s="253"/>
      <c r="F90" s="273"/>
      <c r="G90" s="364"/>
      <c r="H90" s="364"/>
      <c r="I90" s="364"/>
      <c r="J90" s="364"/>
      <c r="K90" s="364"/>
      <c r="L90" s="364"/>
      <c r="M90" s="365"/>
      <c r="N90" s="379"/>
      <c r="O90" s="379"/>
      <c r="P90" s="379"/>
      <c r="Q90" s="379"/>
      <c r="R90" s="379"/>
      <c r="S90" s="379"/>
      <c r="T90" s="379"/>
      <c r="U90" s="379"/>
    </row>
    <row r="91" spans="1:21" ht="51" customHeight="1">
      <c r="A91" s="253"/>
      <c r="B91" s="253"/>
      <c r="C91" s="253"/>
      <c r="D91" s="253"/>
      <c r="E91" s="253"/>
      <c r="F91" s="273"/>
      <c r="G91" s="364"/>
      <c r="H91" s="364"/>
      <c r="I91" s="364"/>
      <c r="J91" s="364"/>
      <c r="K91" s="364"/>
      <c r="L91" s="364"/>
      <c r="M91" s="365"/>
      <c r="N91" s="379"/>
      <c r="O91" s="379"/>
      <c r="P91" s="379"/>
      <c r="Q91" s="379"/>
      <c r="R91" s="379"/>
      <c r="S91" s="379"/>
      <c r="T91" s="379"/>
      <c r="U91" s="379"/>
    </row>
    <row r="92" spans="1:21" ht="51" customHeight="1">
      <c r="A92" s="253"/>
      <c r="B92" s="253"/>
      <c r="C92" s="253"/>
      <c r="D92" s="253"/>
      <c r="E92" s="253"/>
      <c r="F92" s="273"/>
      <c r="G92" s="364"/>
      <c r="H92" s="364"/>
      <c r="I92" s="364"/>
      <c r="J92" s="364"/>
      <c r="K92" s="364"/>
      <c r="L92" s="364"/>
      <c r="M92" s="365"/>
      <c r="N92" s="379"/>
      <c r="O92" s="379"/>
      <c r="P92" s="379"/>
      <c r="Q92" s="379"/>
      <c r="R92" s="379"/>
      <c r="S92" s="379"/>
      <c r="T92" s="379"/>
      <c r="U92" s="379"/>
    </row>
    <row r="93" spans="1:21" ht="51" customHeight="1">
      <c r="A93" s="253"/>
      <c r="B93" s="253"/>
      <c r="C93" s="253"/>
      <c r="D93" s="253"/>
      <c r="E93" s="253"/>
      <c r="F93" s="273"/>
      <c r="G93" s="364"/>
      <c r="H93" s="364"/>
      <c r="I93" s="364"/>
      <c r="J93" s="364"/>
      <c r="K93" s="364"/>
      <c r="L93" s="364"/>
      <c r="M93" s="365"/>
      <c r="N93" s="379"/>
      <c r="O93" s="379"/>
      <c r="P93" s="379"/>
      <c r="Q93" s="379"/>
      <c r="R93" s="379"/>
      <c r="S93" s="379"/>
      <c r="T93" s="379"/>
      <c r="U93" s="379"/>
    </row>
    <row r="94" spans="1:21" ht="51" customHeight="1">
      <c r="A94" s="253"/>
      <c r="B94" s="253"/>
      <c r="C94" s="253"/>
      <c r="D94" s="253"/>
      <c r="E94" s="253"/>
      <c r="F94" s="273"/>
      <c r="G94" s="364"/>
      <c r="H94" s="364"/>
      <c r="I94" s="364"/>
      <c r="J94" s="364"/>
      <c r="K94" s="364"/>
      <c r="L94" s="364"/>
      <c r="M94" s="365"/>
      <c r="N94" s="379"/>
      <c r="O94" s="379"/>
      <c r="P94" s="379"/>
      <c r="Q94" s="379"/>
      <c r="R94" s="379"/>
      <c r="S94" s="379"/>
      <c r="T94" s="379"/>
      <c r="U94" s="379"/>
    </row>
    <row r="95" spans="1:21" ht="51" customHeight="1">
      <c r="A95" s="253"/>
      <c r="B95" s="253"/>
      <c r="C95" s="253"/>
      <c r="D95" s="253"/>
      <c r="E95" s="253"/>
      <c r="F95" s="273"/>
      <c r="G95" s="364"/>
      <c r="H95" s="364"/>
      <c r="I95" s="364"/>
      <c r="J95" s="364"/>
      <c r="K95" s="364"/>
      <c r="L95" s="364"/>
      <c r="M95" s="365"/>
      <c r="N95" s="379"/>
      <c r="O95" s="379"/>
      <c r="P95" s="379"/>
      <c r="Q95" s="379"/>
      <c r="R95" s="379"/>
      <c r="S95" s="379"/>
      <c r="T95" s="379"/>
      <c r="U95" s="379"/>
    </row>
    <row r="96" spans="1:21" ht="51" customHeight="1">
      <c r="A96" s="253"/>
      <c r="B96" s="253"/>
      <c r="C96" s="253"/>
      <c r="D96" s="253"/>
      <c r="E96" s="253"/>
      <c r="F96" s="273"/>
      <c r="G96" s="364"/>
      <c r="H96" s="364"/>
      <c r="I96" s="364"/>
      <c r="J96" s="364"/>
      <c r="K96" s="364"/>
      <c r="L96" s="364"/>
      <c r="M96" s="365"/>
      <c r="N96" s="379"/>
      <c r="O96" s="379"/>
      <c r="P96" s="379"/>
      <c r="Q96" s="379"/>
      <c r="R96" s="379"/>
      <c r="S96" s="379"/>
      <c r="T96" s="379"/>
      <c r="U96" s="379"/>
    </row>
    <row r="97" spans="1:21" ht="51" customHeight="1">
      <c r="A97" s="253"/>
      <c r="B97" s="253"/>
      <c r="C97" s="253"/>
      <c r="D97" s="253"/>
      <c r="E97" s="275"/>
      <c r="F97" s="253"/>
      <c r="G97" s="364"/>
      <c r="H97" s="368"/>
      <c r="I97" s="364"/>
      <c r="J97" s="364"/>
      <c r="K97" s="364"/>
      <c r="L97" s="364"/>
      <c r="M97" s="365"/>
      <c r="N97" s="379"/>
      <c r="O97" s="379"/>
      <c r="P97" s="379"/>
      <c r="Q97" s="379"/>
      <c r="R97" s="379"/>
      <c r="S97" s="379"/>
      <c r="T97" s="379"/>
      <c r="U97" s="379"/>
    </row>
    <row r="98" spans="1:21" ht="51" customHeight="1">
      <c r="A98" s="253"/>
      <c r="B98" s="253"/>
      <c r="C98" s="253"/>
      <c r="D98" s="253"/>
      <c r="E98" s="275"/>
      <c r="F98" s="253"/>
      <c r="G98" s="364"/>
      <c r="H98" s="364"/>
      <c r="I98" s="364"/>
      <c r="J98" s="364"/>
      <c r="K98" s="364"/>
      <c r="L98" s="364"/>
      <c r="M98" s="365"/>
      <c r="N98" s="379"/>
      <c r="O98" s="379"/>
      <c r="P98" s="379"/>
      <c r="Q98" s="379"/>
      <c r="R98" s="379"/>
      <c r="S98" s="379"/>
      <c r="T98" s="379"/>
      <c r="U98" s="379"/>
    </row>
    <row r="99" spans="1:21" ht="51" customHeight="1">
      <c r="A99" s="253"/>
      <c r="B99" s="253"/>
      <c r="C99" s="253"/>
      <c r="D99" s="253"/>
      <c r="E99" s="275"/>
      <c r="F99" s="253"/>
      <c r="G99" s="364"/>
      <c r="H99" s="364"/>
      <c r="I99" s="364"/>
      <c r="J99" s="364"/>
      <c r="K99" s="364"/>
      <c r="L99" s="364"/>
      <c r="M99" s="365"/>
      <c r="N99" s="379"/>
      <c r="O99" s="379"/>
      <c r="P99" s="379"/>
      <c r="Q99" s="379"/>
      <c r="R99" s="379"/>
      <c r="S99" s="379"/>
      <c r="T99" s="379"/>
      <c r="U99" s="379"/>
    </row>
    <row r="100" spans="1:21" ht="51" customHeight="1">
      <c r="A100" s="253"/>
      <c r="B100" s="253"/>
      <c r="C100" s="253"/>
      <c r="D100" s="253"/>
      <c r="E100" s="275"/>
      <c r="F100" s="253"/>
      <c r="G100" s="364"/>
      <c r="H100" s="364"/>
      <c r="I100" s="364"/>
      <c r="J100" s="364"/>
      <c r="K100" s="364"/>
      <c r="L100" s="364"/>
      <c r="M100" s="365"/>
      <c r="N100" s="379"/>
      <c r="O100" s="379"/>
      <c r="P100" s="379"/>
      <c r="Q100" s="379"/>
      <c r="R100" s="379"/>
      <c r="S100" s="379"/>
      <c r="T100" s="379"/>
      <c r="U100" s="379"/>
    </row>
    <row r="101" spans="1:21" ht="51" customHeight="1">
      <c r="A101" s="253"/>
      <c r="B101" s="253"/>
      <c r="C101" s="253"/>
      <c r="D101" s="253"/>
      <c r="E101" s="275"/>
      <c r="F101" s="253"/>
      <c r="G101" s="364"/>
      <c r="H101" s="364"/>
      <c r="I101" s="364"/>
      <c r="J101" s="364"/>
      <c r="K101" s="364"/>
      <c r="L101" s="364"/>
      <c r="M101" s="365"/>
      <c r="N101" s="379"/>
      <c r="O101" s="379"/>
      <c r="P101" s="379"/>
      <c r="Q101" s="379"/>
      <c r="R101" s="379"/>
      <c r="S101" s="379"/>
      <c r="T101" s="379"/>
      <c r="U101" s="379"/>
    </row>
    <row r="102" spans="1:21" ht="51" customHeight="1">
      <c r="A102" s="253"/>
      <c r="B102" s="253"/>
      <c r="C102" s="253"/>
      <c r="D102" s="253"/>
      <c r="E102" s="275"/>
      <c r="F102" s="253"/>
      <c r="G102" s="364"/>
      <c r="H102" s="364"/>
      <c r="I102" s="364"/>
      <c r="J102" s="364"/>
      <c r="K102" s="364"/>
      <c r="L102" s="364"/>
      <c r="M102" s="365"/>
      <c r="N102" s="379"/>
      <c r="O102" s="379"/>
      <c r="P102" s="379"/>
      <c r="Q102" s="379"/>
      <c r="R102" s="379"/>
      <c r="S102" s="379"/>
      <c r="T102" s="379"/>
      <c r="U102" s="379"/>
    </row>
    <row r="103" spans="1:21" ht="51" customHeight="1">
      <c r="A103" s="253"/>
      <c r="B103" s="253"/>
      <c r="C103" s="253"/>
      <c r="D103" s="253"/>
      <c r="E103" s="275"/>
      <c r="F103" s="253"/>
      <c r="G103" s="364"/>
      <c r="H103" s="364"/>
      <c r="I103" s="364"/>
      <c r="J103" s="364"/>
      <c r="K103" s="364"/>
      <c r="L103" s="364"/>
      <c r="M103" s="365"/>
      <c r="N103" s="379"/>
      <c r="O103" s="379"/>
      <c r="P103" s="379"/>
      <c r="Q103" s="379"/>
      <c r="R103" s="379"/>
      <c r="S103" s="379"/>
      <c r="T103" s="379"/>
      <c r="U103" s="379"/>
    </row>
    <row r="104" spans="1:21" ht="51" customHeight="1">
      <c r="A104" s="253"/>
      <c r="B104" s="253"/>
      <c r="C104" s="253"/>
      <c r="D104" s="253"/>
      <c r="E104" s="275"/>
      <c r="F104" s="253"/>
      <c r="G104" s="364"/>
      <c r="H104" s="364"/>
      <c r="I104" s="364"/>
      <c r="J104" s="364"/>
      <c r="K104" s="364"/>
      <c r="L104" s="364"/>
      <c r="M104" s="365"/>
      <c r="N104" s="379"/>
      <c r="O104" s="379"/>
      <c r="P104" s="379"/>
      <c r="Q104" s="379"/>
      <c r="R104" s="379"/>
      <c r="S104" s="379"/>
      <c r="T104" s="379"/>
      <c r="U104" s="379"/>
    </row>
    <row r="105" spans="1:21" ht="51" customHeight="1">
      <c r="A105" s="253"/>
      <c r="B105" s="253"/>
      <c r="C105" s="253"/>
      <c r="D105" s="253"/>
      <c r="E105" s="275"/>
      <c r="F105" s="253"/>
      <c r="G105" s="364"/>
      <c r="H105" s="364"/>
      <c r="I105" s="364"/>
      <c r="J105" s="364"/>
      <c r="K105" s="364"/>
      <c r="L105" s="364"/>
      <c r="M105" s="365"/>
      <c r="N105" s="379"/>
      <c r="O105" s="379"/>
      <c r="P105" s="379"/>
      <c r="Q105" s="379"/>
      <c r="R105" s="379"/>
      <c r="S105" s="379"/>
      <c r="T105" s="379"/>
      <c r="U105" s="379"/>
    </row>
    <row r="106" spans="1:21" ht="51" customHeight="1">
      <c r="A106" s="253"/>
      <c r="B106" s="253"/>
      <c r="C106" s="253"/>
      <c r="D106" s="253"/>
      <c r="E106" s="275"/>
      <c r="F106" s="253"/>
      <c r="G106" s="364"/>
      <c r="H106" s="364"/>
      <c r="I106" s="364"/>
      <c r="J106" s="364"/>
      <c r="K106" s="364"/>
      <c r="L106" s="364"/>
      <c r="M106" s="365"/>
      <c r="N106" s="379"/>
      <c r="O106" s="379"/>
      <c r="P106" s="379"/>
      <c r="Q106" s="379"/>
      <c r="R106" s="379"/>
      <c r="S106" s="379"/>
      <c r="T106" s="379"/>
      <c r="U106" s="379"/>
    </row>
    <row r="107" spans="1:21" ht="51" customHeight="1">
      <c r="A107" s="253"/>
      <c r="B107" s="253"/>
      <c r="C107" s="253"/>
      <c r="D107" s="253"/>
      <c r="E107" s="275"/>
      <c r="F107" s="253"/>
      <c r="G107" s="364"/>
      <c r="H107" s="364"/>
      <c r="I107" s="364"/>
      <c r="J107" s="364"/>
      <c r="K107" s="364"/>
      <c r="L107" s="364"/>
      <c r="M107" s="365"/>
      <c r="N107" s="379"/>
      <c r="O107" s="379"/>
      <c r="P107" s="379"/>
      <c r="Q107" s="379"/>
      <c r="R107" s="379"/>
      <c r="S107" s="379"/>
      <c r="T107" s="379"/>
      <c r="U107" s="379"/>
    </row>
    <row r="108" spans="1:21" ht="51" customHeight="1">
      <c r="A108" s="253"/>
      <c r="B108" s="253"/>
      <c r="C108" s="253"/>
      <c r="D108" s="253"/>
      <c r="E108" s="275"/>
      <c r="F108" s="253"/>
      <c r="G108" s="364"/>
      <c r="H108" s="364"/>
      <c r="I108" s="364"/>
      <c r="J108" s="364"/>
      <c r="K108" s="364"/>
      <c r="L108" s="364"/>
      <c r="M108" s="365"/>
      <c r="N108" s="379"/>
      <c r="O108" s="379"/>
      <c r="P108" s="379"/>
      <c r="Q108" s="379"/>
      <c r="R108" s="379"/>
      <c r="S108" s="379"/>
      <c r="T108" s="379"/>
      <c r="U108" s="379"/>
    </row>
    <row r="109" spans="1:21" ht="51" customHeight="1">
      <c r="A109" s="253"/>
      <c r="B109" s="253"/>
      <c r="C109" s="253"/>
      <c r="D109" s="253"/>
      <c r="E109" s="275"/>
      <c r="F109" s="253"/>
      <c r="G109" s="364"/>
      <c r="H109" s="364"/>
      <c r="I109" s="364"/>
      <c r="J109" s="364"/>
      <c r="K109" s="364"/>
      <c r="L109" s="364"/>
      <c r="M109" s="365"/>
      <c r="N109" s="379"/>
      <c r="O109" s="379"/>
      <c r="P109" s="379"/>
      <c r="Q109" s="379"/>
      <c r="R109" s="379"/>
      <c r="S109" s="379"/>
      <c r="T109" s="379"/>
      <c r="U109" s="379"/>
    </row>
    <row r="110" spans="1:21" ht="51" customHeight="1">
      <c r="A110" s="253"/>
      <c r="B110" s="253"/>
      <c r="C110" s="253"/>
      <c r="D110" s="253"/>
      <c r="E110" s="275"/>
      <c r="F110" s="253"/>
      <c r="G110" s="364"/>
      <c r="H110" s="364"/>
      <c r="I110" s="364"/>
      <c r="J110" s="364"/>
      <c r="K110" s="364"/>
      <c r="L110" s="364"/>
      <c r="M110" s="365"/>
      <c r="N110" s="379"/>
      <c r="O110" s="379"/>
      <c r="P110" s="379"/>
      <c r="Q110" s="379"/>
      <c r="R110" s="379"/>
      <c r="S110" s="379"/>
      <c r="T110" s="379"/>
      <c r="U110" s="379"/>
    </row>
    <row r="111" spans="1:21" ht="51" customHeight="1">
      <c r="A111" s="220"/>
      <c r="B111" s="220"/>
      <c r="C111" s="220"/>
      <c r="D111" s="220"/>
      <c r="E111" s="226"/>
      <c r="F111" s="220"/>
      <c r="G111" s="366"/>
      <c r="H111" s="366"/>
      <c r="I111" s="366"/>
      <c r="J111" s="366"/>
      <c r="K111" s="366"/>
      <c r="L111" s="366"/>
      <c r="M111" s="366"/>
      <c r="N111" s="379"/>
      <c r="O111" s="379"/>
      <c r="P111" s="379"/>
      <c r="Q111" s="379"/>
      <c r="R111" s="379"/>
      <c r="S111" s="379"/>
      <c r="T111" s="379"/>
      <c r="U111" s="379"/>
    </row>
    <row r="112" spans="1:21" ht="51" customHeight="1">
      <c r="A112" s="220"/>
      <c r="B112" s="220"/>
      <c r="C112" s="220"/>
      <c r="D112" s="220"/>
      <c r="E112" s="226"/>
      <c r="F112" s="220"/>
      <c r="G112" s="366"/>
      <c r="H112" s="366"/>
      <c r="I112" s="366"/>
      <c r="J112" s="366"/>
      <c r="K112" s="366"/>
      <c r="L112" s="366"/>
      <c r="M112" s="366"/>
      <c r="N112" s="379"/>
      <c r="O112" s="379"/>
      <c r="P112" s="379"/>
      <c r="Q112" s="379"/>
      <c r="R112" s="379"/>
      <c r="S112" s="379"/>
      <c r="T112" s="379"/>
      <c r="U112" s="379"/>
    </row>
    <row r="113" spans="1:21" ht="51" customHeight="1">
      <c r="A113" s="302"/>
      <c r="B113" s="220"/>
      <c r="C113" s="220"/>
      <c r="D113" s="220"/>
      <c r="E113" s="226"/>
      <c r="F113" s="220"/>
      <c r="G113" s="369"/>
      <c r="H113" s="366"/>
      <c r="I113" s="366"/>
      <c r="J113" s="366"/>
      <c r="K113" s="366"/>
      <c r="L113" s="366"/>
      <c r="M113" s="366"/>
      <c r="N113" s="379"/>
      <c r="O113" s="379"/>
      <c r="P113" s="379"/>
      <c r="Q113" s="379"/>
      <c r="R113" s="379"/>
      <c r="S113" s="379"/>
      <c r="T113" s="379"/>
      <c r="U113" s="379"/>
    </row>
    <row r="114" spans="1:21" ht="51" customHeight="1">
      <c r="A114" s="302"/>
      <c r="B114" s="220"/>
      <c r="C114" s="220"/>
      <c r="D114" s="220"/>
      <c r="E114" s="226"/>
      <c r="F114" s="220"/>
      <c r="G114" s="369"/>
      <c r="H114" s="366"/>
      <c r="I114" s="366"/>
      <c r="J114" s="366"/>
      <c r="K114" s="366"/>
      <c r="L114" s="366"/>
      <c r="M114" s="366"/>
      <c r="N114" s="379"/>
      <c r="O114" s="379"/>
      <c r="P114" s="379"/>
      <c r="Q114" s="379"/>
      <c r="R114" s="379"/>
      <c r="S114" s="379"/>
      <c r="T114" s="379"/>
      <c r="U114" s="379"/>
    </row>
    <row r="115" spans="1:21" ht="51" customHeight="1">
      <c r="A115" s="302"/>
      <c r="B115" s="220"/>
      <c r="C115" s="220"/>
      <c r="D115" s="220"/>
      <c r="E115" s="226"/>
      <c r="F115" s="220"/>
      <c r="G115" s="369"/>
      <c r="H115" s="366"/>
      <c r="I115" s="366"/>
      <c r="J115" s="366"/>
      <c r="K115" s="366"/>
      <c r="L115" s="366"/>
      <c r="M115" s="366"/>
      <c r="N115" s="379"/>
      <c r="O115" s="379"/>
      <c r="P115" s="379"/>
      <c r="Q115" s="379"/>
      <c r="R115" s="379"/>
      <c r="S115" s="379"/>
      <c r="T115" s="379"/>
      <c r="U115" s="379"/>
    </row>
    <row r="116" spans="1:21" ht="51" customHeight="1">
      <c r="A116" s="302"/>
      <c r="B116" s="220"/>
      <c r="C116" s="220"/>
      <c r="D116" s="220"/>
      <c r="E116" s="226"/>
      <c r="F116" s="220"/>
      <c r="G116" s="369"/>
      <c r="H116" s="366"/>
      <c r="I116" s="366"/>
      <c r="J116" s="366"/>
      <c r="K116" s="366"/>
      <c r="L116" s="366"/>
      <c r="M116" s="366"/>
      <c r="N116" s="379"/>
      <c r="O116" s="379"/>
      <c r="P116" s="379"/>
      <c r="Q116" s="379"/>
      <c r="R116" s="379"/>
      <c r="S116" s="379"/>
      <c r="T116" s="379"/>
      <c r="U116" s="379"/>
    </row>
    <row r="117" spans="1:21" ht="51" customHeight="1">
      <c r="A117" s="302"/>
      <c r="B117" s="220"/>
      <c r="C117" s="220"/>
      <c r="D117" s="220"/>
      <c r="E117" s="226"/>
      <c r="F117" s="220"/>
      <c r="G117" s="369"/>
      <c r="H117" s="366"/>
      <c r="I117" s="366"/>
      <c r="J117" s="366"/>
      <c r="K117" s="366"/>
      <c r="L117" s="366"/>
      <c r="M117" s="366"/>
      <c r="N117" s="379"/>
      <c r="O117" s="379"/>
      <c r="P117" s="379"/>
      <c r="Q117" s="379"/>
      <c r="R117" s="379"/>
      <c r="S117" s="379"/>
      <c r="T117" s="379"/>
      <c r="U117" s="379"/>
    </row>
    <row r="118" spans="1:21" ht="51" customHeight="1">
      <c r="A118" s="302"/>
      <c r="B118" s="220"/>
      <c r="C118" s="220"/>
      <c r="D118" s="220"/>
      <c r="E118" s="226"/>
      <c r="F118" s="220"/>
      <c r="G118" s="369"/>
      <c r="H118" s="366"/>
      <c r="I118" s="366"/>
      <c r="J118" s="366"/>
      <c r="K118" s="366"/>
      <c r="L118" s="366"/>
      <c r="M118" s="366"/>
      <c r="N118" s="379"/>
      <c r="O118" s="379"/>
      <c r="P118" s="379"/>
      <c r="Q118" s="379"/>
      <c r="R118" s="379"/>
      <c r="S118" s="379"/>
      <c r="T118" s="379"/>
      <c r="U118" s="379"/>
    </row>
    <row r="119" spans="1:21" ht="51" customHeight="1">
      <c r="A119" s="302"/>
      <c r="B119" s="220"/>
      <c r="C119" s="220"/>
      <c r="D119" s="220"/>
      <c r="E119" s="226"/>
      <c r="F119" s="220"/>
      <c r="G119" s="369"/>
      <c r="H119" s="366"/>
      <c r="I119" s="366"/>
      <c r="J119" s="366"/>
      <c r="K119" s="366"/>
      <c r="L119" s="366"/>
      <c r="M119" s="366"/>
      <c r="N119" s="379"/>
      <c r="O119" s="379"/>
      <c r="P119" s="379"/>
      <c r="Q119" s="379"/>
      <c r="R119" s="379"/>
      <c r="S119" s="379"/>
      <c r="T119" s="379"/>
      <c r="U119" s="379"/>
    </row>
    <row r="120" spans="1:21" ht="51" customHeight="1">
      <c r="A120" s="302"/>
      <c r="B120" s="220"/>
      <c r="C120" s="220"/>
      <c r="D120" s="220"/>
      <c r="E120" s="226"/>
      <c r="F120" s="220"/>
      <c r="G120" s="369"/>
      <c r="H120" s="366"/>
      <c r="I120" s="366"/>
      <c r="J120" s="366"/>
      <c r="K120" s="366"/>
      <c r="L120" s="366"/>
      <c r="M120" s="366"/>
      <c r="N120" s="379"/>
      <c r="O120" s="379"/>
      <c r="P120" s="379"/>
      <c r="Q120" s="379"/>
      <c r="R120" s="379"/>
      <c r="S120" s="379"/>
      <c r="T120" s="379"/>
      <c r="U120" s="379"/>
    </row>
    <row r="121" spans="1:21" ht="51" customHeight="1">
      <c r="A121" s="302"/>
      <c r="B121" s="220"/>
      <c r="C121" s="220"/>
      <c r="D121" s="220"/>
      <c r="E121" s="226"/>
      <c r="F121" s="220"/>
      <c r="G121" s="369"/>
      <c r="H121" s="366"/>
      <c r="I121" s="366"/>
      <c r="J121" s="366"/>
      <c r="K121" s="366"/>
      <c r="L121" s="366"/>
      <c r="M121" s="366"/>
      <c r="N121" s="379"/>
      <c r="O121" s="379"/>
      <c r="P121" s="379"/>
      <c r="Q121" s="379"/>
      <c r="R121" s="379"/>
      <c r="S121" s="379"/>
      <c r="T121" s="379"/>
      <c r="U121" s="379"/>
    </row>
    <row r="122" spans="1:21" ht="51" customHeight="1">
      <c r="A122" s="253"/>
      <c r="B122" s="253"/>
      <c r="C122" s="253"/>
      <c r="D122" s="253"/>
      <c r="E122" s="275"/>
      <c r="F122" s="253"/>
      <c r="G122" s="364"/>
      <c r="H122" s="364"/>
      <c r="I122" s="364"/>
      <c r="J122" s="364"/>
      <c r="K122" s="364"/>
      <c r="L122" s="364"/>
      <c r="M122" s="365"/>
      <c r="N122" s="379"/>
      <c r="O122" s="379"/>
      <c r="P122" s="379"/>
      <c r="Q122" s="379"/>
      <c r="R122" s="379"/>
      <c r="S122" s="379"/>
      <c r="T122" s="379"/>
      <c r="U122" s="379"/>
    </row>
    <row r="123" spans="1:21" ht="51" customHeight="1">
      <c r="A123" s="253"/>
      <c r="B123" s="253"/>
      <c r="C123" s="253"/>
      <c r="D123" s="253"/>
      <c r="E123" s="275"/>
      <c r="F123" s="253"/>
      <c r="G123" s="364"/>
      <c r="H123" s="364"/>
      <c r="I123" s="364"/>
      <c r="J123" s="364"/>
      <c r="K123" s="364"/>
      <c r="L123" s="364"/>
      <c r="M123" s="365"/>
      <c r="N123" s="379"/>
      <c r="O123" s="379"/>
      <c r="P123" s="379"/>
      <c r="Q123" s="379"/>
      <c r="R123" s="379"/>
      <c r="S123" s="379"/>
      <c r="T123" s="379"/>
      <c r="U123" s="379"/>
    </row>
    <row r="124" spans="1:21" s="372" customFormat="1" ht="51" customHeight="1">
      <c r="A124" s="296"/>
      <c r="B124" s="297"/>
      <c r="C124" s="297"/>
      <c r="D124" s="297"/>
      <c r="E124" s="298"/>
      <c r="F124" s="297"/>
      <c r="G124" s="370"/>
      <c r="H124" s="370"/>
      <c r="I124" s="370"/>
      <c r="J124" s="370"/>
      <c r="K124" s="370"/>
      <c r="L124" s="370"/>
      <c r="M124" s="371"/>
      <c r="N124" s="380"/>
      <c r="O124" s="380"/>
      <c r="P124" s="380"/>
      <c r="Q124" s="380"/>
      <c r="R124" s="380"/>
      <c r="S124" s="380"/>
      <c r="T124" s="380"/>
      <c r="U124" s="380"/>
    </row>
    <row r="125" spans="1:21" s="375" customFormat="1" ht="51" customHeight="1">
      <c r="A125" s="293"/>
      <c r="B125" s="293"/>
      <c r="C125" s="293"/>
      <c r="D125" s="293"/>
      <c r="E125" s="294"/>
      <c r="F125" s="293"/>
      <c r="G125" s="373"/>
      <c r="H125" s="373"/>
      <c r="I125" s="373"/>
      <c r="J125" s="373"/>
      <c r="K125" s="373"/>
      <c r="L125" s="373"/>
      <c r="M125" s="374"/>
      <c r="N125" s="381"/>
      <c r="O125" s="381"/>
      <c r="P125" s="381"/>
      <c r="Q125" s="381"/>
      <c r="R125" s="381"/>
      <c r="S125" s="381"/>
      <c r="T125" s="381"/>
      <c r="U125" s="381"/>
    </row>
    <row r="126" spans="1:21" s="375" customFormat="1" ht="51" customHeight="1">
      <c r="A126" s="293"/>
      <c r="B126" s="293"/>
      <c r="C126" s="293"/>
      <c r="D126" s="293"/>
      <c r="E126" s="294"/>
      <c r="F126" s="293"/>
      <c r="G126" s="373"/>
      <c r="H126" s="373"/>
      <c r="I126" s="373"/>
      <c r="J126" s="373"/>
      <c r="K126" s="373"/>
      <c r="L126" s="373"/>
      <c r="M126" s="374"/>
      <c r="N126" s="381"/>
      <c r="O126" s="381"/>
      <c r="P126" s="381"/>
      <c r="Q126" s="381"/>
      <c r="R126" s="381"/>
      <c r="S126" s="381"/>
      <c r="T126" s="381"/>
      <c r="U126" s="381"/>
    </row>
    <row r="127" spans="1:21" s="375" customFormat="1" ht="51" customHeight="1">
      <c r="A127" s="293"/>
      <c r="B127" s="293"/>
      <c r="C127" s="293"/>
      <c r="D127" s="293"/>
      <c r="E127" s="294"/>
      <c r="F127" s="293"/>
      <c r="G127" s="373"/>
      <c r="H127" s="373"/>
      <c r="I127" s="373"/>
      <c r="J127" s="373"/>
      <c r="K127" s="373"/>
      <c r="L127" s="373"/>
      <c r="M127" s="374"/>
      <c r="N127" s="381"/>
      <c r="O127" s="381"/>
      <c r="P127" s="381"/>
      <c r="Q127" s="381"/>
      <c r="R127" s="381"/>
      <c r="S127" s="381"/>
      <c r="T127" s="381"/>
      <c r="U127" s="381"/>
    </row>
    <row r="128" spans="1:21" s="375" customFormat="1" ht="51" customHeight="1">
      <c r="A128" s="293"/>
      <c r="B128" s="293"/>
      <c r="C128" s="293"/>
      <c r="D128" s="293"/>
      <c r="E128" s="294"/>
      <c r="F128" s="293"/>
      <c r="G128" s="373"/>
      <c r="H128" s="373"/>
      <c r="I128" s="373"/>
      <c r="J128" s="373"/>
      <c r="K128" s="373"/>
      <c r="L128" s="373"/>
      <c r="M128" s="374"/>
      <c r="N128" s="381"/>
      <c r="O128" s="381"/>
      <c r="P128" s="381"/>
      <c r="Q128" s="381"/>
      <c r="R128" s="381"/>
      <c r="S128" s="381"/>
      <c r="T128" s="381"/>
      <c r="U128" s="381"/>
    </row>
    <row r="129" spans="1:21" s="375" customFormat="1" ht="51" customHeight="1">
      <c r="A129" s="293"/>
      <c r="B129" s="293"/>
      <c r="C129" s="293"/>
      <c r="D129" s="293"/>
      <c r="E129" s="294"/>
      <c r="F129" s="293"/>
      <c r="G129" s="373"/>
      <c r="H129" s="373"/>
      <c r="I129" s="373"/>
      <c r="J129" s="373"/>
      <c r="K129" s="373"/>
      <c r="L129" s="373"/>
      <c r="M129" s="374"/>
      <c r="N129" s="381"/>
      <c r="O129" s="381"/>
      <c r="P129" s="381"/>
      <c r="Q129" s="381"/>
      <c r="R129" s="381"/>
      <c r="S129" s="381"/>
      <c r="T129" s="381"/>
      <c r="U129" s="381"/>
    </row>
    <row r="130" spans="1:21" ht="51" customHeight="1">
      <c r="A130" s="253"/>
      <c r="B130" s="253"/>
      <c r="C130" s="253"/>
      <c r="D130" s="253"/>
      <c r="E130" s="275"/>
      <c r="F130" s="253"/>
      <c r="G130" s="364"/>
      <c r="H130" s="364"/>
      <c r="I130" s="364"/>
      <c r="J130" s="364"/>
      <c r="K130" s="364"/>
      <c r="L130" s="364"/>
      <c r="M130" s="365"/>
      <c r="N130" s="379"/>
      <c r="O130" s="379"/>
      <c r="P130" s="379"/>
      <c r="Q130" s="379"/>
      <c r="R130" s="379"/>
      <c r="S130" s="379"/>
      <c r="T130" s="379"/>
      <c r="U130" s="379"/>
    </row>
    <row r="131" spans="1:21" ht="51" customHeight="1">
      <c r="A131" s="253"/>
      <c r="B131" s="253"/>
      <c r="C131" s="253"/>
      <c r="D131" s="253"/>
      <c r="E131" s="275"/>
      <c r="F131" s="253"/>
      <c r="G131" s="364"/>
      <c r="H131" s="364"/>
      <c r="I131" s="364"/>
      <c r="J131" s="364"/>
      <c r="K131" s="364"/>
      <c r="L131" s="364"/>
      <c r="M131" s="365"/>
      <c r="N131" s="379"/>
      <c r="O131" s="379"/>
      <c r="P131" s="379"/>
      <c r="Q131" s="379"/>
      <c r="R131" s="379"/>
      <c r="S131" s="379"/>
      <c r="T131" s="379"/>
      <c r="U131" s="379"/>
    </row>
    <row r="132" spans="1:21" ht="51" customHeight="1">
      <c r="A132" s="253"/>
      <c r="B132" s="253"/>
      <c r="C132" s="253"/>
      <c r="D132" s="253"/>
      <c r="E132" s="275"/>
      <c r="F132" s="253"/>
      <c r="G132" s="364"/>
      <c r="H132" s="364"/>
      <c r="I132" s="364"/>
      <c r="J132" s="364"/>
      <c r="K132" s="364"/>
      <c r="L132" s="364"/>
      <c r="M132" s="365"/>
      <c r="N132" s="379"/>
      <c r="O132" s="379"/>
      <c r="P132" s="379"/>
      <c r="Q132" s="379"/>
      <c r="R132" s="379"/>
      <c r="S132" s="379"/>
      <c r="T132" s="379"/>
      <c r="U132" s="379"/>
    </row>
    <row r="133" spans="1:21" ht="51" customHeight="1">
      <c r="A133" s="253"/>
      <c r="B133" s="253"/>
      <c r="C133" s="253"/>
      <c r="D133" s="253"/>
      <c r="E133" s="275"/>
      <c r="F133" s="253"/>
      <c r="G133" s="364"/>
      <c r="H133" s="364"/>
      <c r="I133" s="364"/>
      <c r="J133" s="364"/>
      <c r="K133" s="364"/>
      <c r="L133" s="364"/>
      <c r="M133" s="365"/>
      <c r="N133" s="379"/>
      <c r="O133" s="379"/>
      <c r="P133" s="379"/>
      <c r="Q133" s="379"/>
      <c r="R133" s="379"/>
      <c r="S133" s="379"/>
      <c r="T133" s="379"/>
      <c r="U133" s="379"/>
    </row>
    <row r="134" spans="1:21" ht="51" customHeight="1">
      <c r="A134" s="253"/>
      <c r="B134" s="253"/>
      <c r="C134" s="253"/>
      <c r="D134" s="253"/>
      <c r="E134" s="275"/>
      <c r="F134" s="253"/>
      <c r="G134" s="364"/>
      <c r="H134" s="364"/>
      <c r="I134" s="364"/>
      <c r="J134" s="364"/>
      <c r="K134" s="364"/>
      <c r="L134" s="364"/>
      <c r="M134" s="365"/>
      <c r="N134" s="379"/>
      <c r="O134" s="379"/>
      <c r="P134" s="379"/>
      <c r="Q134" s="379"/>
      <c r="R134" s="379"/>
      <c r="S134" s="379"/>
      <c r="T134" s="379"/>
      <c r="U134" s="379"/>
    </row>
    <row r="135" spans="1:21" ht="51" customHeight="1">
      <c r="A135" s="253"/>
      <c r="B135" s="253"/>
      <c r="C135" s="253"/>
      <c r="D135" s="253"/>
      <c r="E135" s="275"/>
      <c r="F135" s="253"/>
      <c r="G135" s="364"/>
      <c r="H135" s="364"/>
      <c r="I135" s="364"/>
      <c r="J135" s="364"/>
      <c r="K135" s="364"/>
      <c r="L135" s="364"/>
      <c r="M135" s="365"/>
      <c r="N135" s="379"/>
      <c r="O135" s="379"/>
      <c r="P135" s="379"/>
      <c r="Q135" s="379"/>
      <c r="R135" s="379"/>
      <c r="S135" s="379"/>
      <c r="T135" s="379"/>
      <c r="U135" s="379"/>
    </row>
    <row r="136" spans="1:21" ht="51" customHeight="1">
      <c r="A136" s="253"/>
      <c r="B136" s="253"/>
      <c r="C136" s="253"/>
      <c r="D136" s="253"/>
      <c r="E136" s="275"/>
      <c r="F136" s="253"/>
      <c r="G136" s="364"/>
      <c r="H136" s="364"/>
      <c r="I136" s="364"/>
      <c r="J136" s="364"/>
      <c r="K136" s="364"/>
      <c r="L136" s="364"/>
      <c r="M136" s="365"/>
      <c r="N136" s="379"/>
      <c r="O136" s="379"/>
      <c r="P136" s="379"/>
      <c r="Q136" s="379"/>
      <c r="R136" s="379"/>
      <c r="S136" s="379"/>
      <c r="T136" s="379"/>
      <c r="U136" s="379"/>
    </row>
    <row r="137" spans="1:21" ht="51" customHeight="1">
      <c r="A137" s="274"/>
      <c r="B137" s="253"/>
      <c r="C137" s="253"/>
      <c r="D137" s="275"/>
      <c r="E137" s="274"/>
      <c r="F137" s="253"/>
      <c r="G137" s="364"/>
      <c r="H137" s="364"/>
      <c r="I137" s="364"/>
      <c r="J137" s="364"/>
      <c r="K137" s="364"/>
      <c r="L137" s="364"/>
      <c r="M137" s="365"/>
      <c r="N137" s="379"/>
      <c r="O137" s="379"/>
      <c r="P137" s="379"/>
      <c r="Q137" s="379"/>
      <c r="R137" s="379"/>
      <c r="S137" s="379"/>
      <c r="T137" s="379"/>
      <c r="U137" s="379"/>
    </row>
    <row r="138" spans="1:21" ht="51" customHeight="1">
      <c r="A138" s="274"/>
      <c r="B138" s="253"/>
      <c r="C138" s="253"/>
      <c r="D138" s="275"/>
      <c r="E138" s="274"/>
      <c r="F138" s="253"/>
      <c r="G138" s="364"/>
      <c r="H138" s="364"/>
      <c r="I138" s="364"/>
      <c r="J138" s="364"/>
      <c r="K138" s="364"/>
      <c r="L138" s="364"/>
      <c r="M138" s="365"/>
      <c r="N138" s="379"/>
      <c r="O138" s="379"/>
      <c r="P138" s="379"/>
      <c r="Q138" s="379"/>
      <c r="R138" s="379"/>
      <c r="S138" s="379"/>
      <c r="T138" s="379"/>
      <c r="U138" s="379"/>
    </row>
    <row r="139" spans="1:21" ht="51" customHeight="1">
      <c r="A139" s="273"/>
      <c r="B139" s="253"/>
      <c r="C139" s="253"/>
      <c r="D139" s="253"/>
      <c r="E139" s="272"/>
      <c r="F139" s="253"/>
      <c r="G139" s="364"/>
      <c r="H139" s="364"/>
      <c r="I139" s="364"/>
      <c r="J139" s="364"/>
      <c r="K139" s="364"/>
      <c r="L139" s="364"/>
      <c r="M139" s="365"/>
      <c r="N139" s="379"/>
      <c r="O139" s="379"/>
      <c r="P139" s="379"/>
      <c r="Q139" s="379"/>
      <c r="R139" s="379"/>
      <c r="S139" s="379"/>
      <c r="T139" s="379"/>
      <c r="U139" s="379"/>
    </row>
    <row r="140" spans="1:21" ht="51" customHeight="1">
      <c r="A140" s="253"/>
      <c r="B140" s="253"/>
      <c r="C140" s="253"/>
      <c r="D140" s="253"/>
      <c r="E140" s="275"/>
      <c r="F140" s="253"/>
      <c r="G140" s="364"/>
      <c r="H140" s="364"/>
      <c r="I140" s="364"/>
      <c r="J140" s="364"/>
      <c r="K140" s="364"/>
      <c r="L140" s="364"/>
      <c r="M140" s="365"/>
      <c r="N140" s="379"/>
      <c r="O140" s="379"/>
      <c r="P140" s="379"/>
      <c r="Q140" s="379"/>
      <c r="R140" s="379"/>
      <c r="S140" s="379"/>
      <c r="T140" s="379"/>
      <c r="U140" s="379"/>
    </row>
    <row r="141" spans="1:21" ht="51" customHeight="1">
      <c r="A141" s="253"/>
      <c r="B141" s="253"/>
      <c r="C141" s="253"/>
      <c r="D141" s="253"/>
      <c r="E141" s="275"/>
      <c r="F141" s="253"/>
      <c r="G141" s="364"/>
      <c r="H141" s="364"/>
      <c r="I141" s="364"/>
      <c r="J141" s="364"/>
      <c r="K141" s="364"/>
      <c r="L141" s="364"/>
      <c r="M141" s="365"/>
      <c r="N141" s="379"/>
      <c r="O141" s="379"/>
      <c r="P141" s="379"/>
      <c r="Q141" s="379"/>
      <c r="R141" s="379"/>
      <c r="S141" s="379"/>
      <c r="T141" s="379"/>
      <c r="U141" s="379"/>
    </row>
    <row r="142" spans="1:21" ht="51" customHeight="1">
      <c r="A142" s="253"/>
      <c r="B142" s="253"/>
      <c r="C142" s="253"/>
      <c r="D142" s="253"/>
      <c r="E142" s="275"/>
      <c r="F142" s="253"/>
      <c r="G142" s="364"/>
      <c r="H142" s="364"/>
      <c r="I142" s="364"/>
      <c r="J142" s="364"/>
      <c r="K142" s="364"/>
      <c r="L142" s="364"/>
      <c r="M142" s="365"/>
      <c r="N142" s="379"/>
      <c r="O142" s="379"/>
      <c r="P142" s="379"/>
      <c r="Q142" s="379"/>
      <c r="R142" s="379"/>
      <c r="S142" s="379"/>
      <c r="T142" s="379"/>
      <c r="U142" s="379"/>
    </row>
    <row r="143" spans="1:21" ht="51" customHeight="1">
      <c r="A143" s="253"/>
      <c r="B143" s="253"/>
      <c r="C143" s="253"/>
      <c r="D143" s="253"/>
      <c r="E143" s="275"/>
      <c r="F143" s="253"/>
      <c r="G143" s="364"/>
      <c r="H143" s="364"/>
      <c r="I143" s="364"/>
      <c r="J143" s="364"/>
      <c r="K143" s="364"/>
      <c r="L143" s="364"/>
      <c r="M143" s="365"/>
      <c r="N143" s="379"/>
      <c r="O143" s="379"/>
      <c r="P143" s="379"/>
      <c r="Q143" s="379"/>
      <c r="R143" s="379"/>
      <c r="S143" s="379"/>
      <c r="T143" s="379"/>
      <c r="U143" s="379"/>
    </row>
    <row r="144" spans="1:21" ht="51" customHeight="1">
      <c r="A144" s="253"/>
      <c r="B144" s="253"/>
      <c r="C144" s="253"/>
      <c r="D144" s="253"/>
      <c r="E144" s="275"/>
      <c r="F144" s="253"/>
      <c r="G144" s="364"/>
      <c r="H144" s="364"/>
      <c r="I144" s="364"/>
      <c r="J144" s="364"/>
      <c r="K144" s="364"/>
      <c r="L144" s="364"/>
      <c r="M144" s="365"/>
      <c r="N144" s="379"/>
      <c r="O144" s="379"/>
      <c r="P144" s="379"/>
      <c r="Q144" s="379"/>
      <c r="R144" s="379"/>
      <c r="S144" s="379"/>
      <c r="T144" s="379"/>
      <c r="U144" s="379"/>
    </row>
    <row r="145" spans="1:21" ht="51" customHeight="1">
      <c r="A145" s="253"/>
      <c r="B145" s="253"/>
      <c r="C145" s="253"/>
      <c r="D145" s="253"/>
      <c r="E145" s="275"/>
      <c r="F145" s="253"/>
      <c r="G145" s="364"/>
      <c r="H145" s="364"/>
      <c r="I145" s="364"/>
      <c r="J145" s="364"/>
      <c r="K145" s="364"/>
      <c r="L145" s="364"/>
      <c r="M145" s="365"/>
      <c r="N145" s="379"/>
      <c r="O145" s="379"/>
      <c r="P145" s="379"/>
      <c r="Q145" s="379"/>
      <c r="R145" s="379"/>
      <c r="S145" s="379"/>
      <c r="T145" s="379"/>
      <c r="U145" s="379"/>
    </row>
    <row r="146" spans="1:21" ht="51" customHeight="1">
      <c r="A146" s="253"/>
      <c r="B146" s="253"/>
      <c r="C146" s="253"/>
      <c r="D146" s="253"/>
      <c r="E146" s="275"/>
      <c r="F146" s="253"/>
      <c r="G146" s="364"/>
      <c r="H146" s="364"/>
      <c r="I146" s="364"/>
      <c r="J146" s="364"/>
      <c r="K146" s="364"/>
      <c r="L146" s="364"/>
      <c r="M146" s="365"/>
      <c r="N146" s="379"/>
      <c r="O146" s="379"/>
      <c r="P146" s="379"/>
      <c r="Q146" s="379"/>
      <c r="R146" s="379"/>
      <c r="S146" s="379"/>
      <c r="T146" s="379"/>
      <c r="U146" s="379"/>
    </row>
    <row r="147" spans="1:21" ht="51" customHeight="1">
      <c r="A147" s="253"/>
      <c r="B147" s="253"/>
      <c r="C147" s="253"/>
      <c r="D147" s="253"/>
      <c r="E147" s="275"/>
      <c r="F147" s="253"/>
      <c r="G147" s="364"/>
      <c r="H147" s="364"/>
      <c r="I147" s="364"/>
      <c r="J147" s="364"/>
      <c r="K147" s="364"/>
      <c r="L147" s="364"/>
      <c r="M147" s="365"/>
      <c r="N147" s="379"/>
      <c r="O147" s="379"/>
      <c r="P147" s="379"/>
      <c r="Q147" s="379"/>
      <c r="R147" s="379"/>
      <c r="S147" s="379"/>
      <c r="T147" s="379"/>
      <c r="U147" s="379"/>
    </row>
    <row r="148" spans="1:21" ht="51" customHeight="1">
      <c r="A148" s="253"/>
      <c r="B148" s="253"/>
      <c r="C148" s="253"/>
      <c r="D148" s="253"/>
      <c r="E148" s="275"/>
      <c r="F148" s="253"/>
      <c r="G148" s="364"/>
      <c r="H148" s="364"/>
      <c r="I148" s="364"/>
      <c r="J148" s="364"/>
      <c r="K148" s="364"/>
      <c r="L148" s="364"/>
      <c r="M148" s="365"/>
      <c r="N148" s="379"/>
      <c r="O148" s="379"/>
      <c r="P148" s="379"/>
      <c r="Q148" s="379"/>
      <c r="R148" s="379"/>
      <c r="S148" s="379"/>
      <c r="T148" s="379"/>
      <c r="U148" s="379"/>
    </row>
    <row r="149" spans="1:21" ht="51" customHeight="1">
      <c r="A149" s="253"/>
      <c r="B149" s="253"/>
      <c r="C149" s="253"/>
      <c r="D149" s="253"/>
      <c r="E149" s="275"/>
      <c r="F149" s="253"/>
      <c r="G149" s="364"/>
      <c r="H149" s="364"/>
      <c r="I149" s="364"/>
      <c r="J149" s="364"/>
      <c r="K149" s="364"/>
      <c r="L149" s="364"/>
      <c r="M149" s="365"/>
      <c r="N149" s="379"/>
      <c r="O149" s="379"/>
      <c r="P149" s="379"/>
      <c r="Q149" s="379"/>
      <c r="R149" s="379"/>
      <c r="S149" s="379"/>
      <c r="T149" s="379"/>
      <c r="U149" s="379"/>
    </row>
    <row r="150" spans="1:21" ht="51" customHeight="1">
      <c r="A150" s="253"/>
      <c r="B150" s="253"/>
      <c r="C150" s="253"/>
      <c r="D150" s="253"/>
      <c r="E150" s="275"/>
      <c r="F150" s="253"/>
      <c r="G150" s="364"/>
      <c r="H150" s="364"/>
      <c r="I150" s="364"/>
      <c r="J150" s="364"/>
      <c r="K150" s="364"/>
      <c r="L150" s="364"/>
      <c r="M150" s="365"/>
      <c r="N150" s="379"/>
      <c r="O150" s="379"/>
      <c r="P150" s="379"/>
      <c r="Q150" s="379"/>
      <c r="R150" s="379"/>
      <c r="S150" s="379"/>
      <c r="T150" s="379"/>
      <c r="U150" s="379"/>
    </row>
    <row r="151" spans="1:21" ht="51" customHeight="1">
      <c r="A151" s="253"/>
      <c r="B151" s="253"/>
      <c r="C151" s="253"/>
      <c r="D151" s="253"/>
      <c r="E151" s="338"/>
      <c r="F151" s="253"/>
      <c r="G151" s="364"/>
      <c r="H151" s="364"/>
      <c r="I151" s="364"/>
      <c r="J151" s="364"/>
      <c r="K151" s="364"/>
      <c r="L151" s="364"/>
      <c r="M151" s="365"/>
      <c r="N151" s="379"/>
      <c r="O151" s="379"/>
      <c r="P151" s="379"/>
      <c r="Q151" s="379"/>
      <c r="R151" s="379"/>
      <c r="S151" s="379"/>
      <c r="T151" s="379"/>
      <c r="U151" s="379"/>
    </row>
    <row r="152" spans="1:21" ht="51" customHeight="1">
      <c r="A152" s="253"/>
      <c r="B152" s="253"/>
      <c r="C152" s="253"/>
      <c r="D152" s="253"/>
      <c r="E152" s="338"/>
      <c r="F152" s="253"/>
      <c r="G152" s="364"/>
      <c r="H152" s="364"/>
      <c r="I152" s="364"/>
      <c r="J152" s="364"/>
      <c r="K152" s="364"/>
      <c r="L152" s="364"/>
      <c r="M152" s="365"/>
      <c r="N152" s="379"/>
      <c r="O152" s="379"/>
      <c r="P152" s="379"/>
      <c r="Q152" s="379"/>
      <c r="R152" s="379"/>
      <c r="S152" s="379"/>
      <c r="T152" s="379"/>
      <c r="U152" s="379"/>
    </row>
    <row r="153" spans="1:21" s="376" customFormat="1" ht="51" customHeight="1">
      <c r="A153" s="253"/>
      <c r="B153" s="253"/>
      <c r="C153" s="253"/>
      <c r="D153" s="253"/>
      <c r="E153" s="275"/>
      <c r="F153" s="253"/>
      <c r="G153" s="364"/>
      <c r="H153" s="364"/>
      <c r="I153" s="364"/>
      <c r="J153" s="364"/>
      <c r="K153" s="364"/>
      <c r="L153" s="364"/>
      <c r="M153" s="365"/>
      <c r="N153" s="379"/>
      <c r="O153" s="379"/>
      <c r="P153" s="379"/>
      <c r="Q153" s="379"/>
      <c r="R153" s="379"/>
      <c r="S153" s="379"/>
      <c r="T153" s="379"/>
      <c r="U153" s="379"/>
    </row>
    <row r="154" spans="1:21" s="376" customFormat="1" ht="51" customHeight="1">
      <c r="A154" s="253"/>
      <c r="B154" s="253"/>
      <c r="C154" s="253"/>
      <c r="D154" s="253"/>
      <c r="E154" s="275"/>
      <c r="F154" s="253"/>
      <c r="G154" s="364"/>
      <c r="H154" s="364"/>
      <c r="I154" s="364"/>
      <c r="J154" s="364"/>
      <c r="K154" s="364"/>
      <c r="L154" s="364"/>
      <c r="M154" s="365"/>
      <c r="N154" s="379"/>
      <c r="O154" s="379"/>
      <c r="P154" s="379"/>
      <c r="Q154" s="379"/>
      <c r="R154" s="379"/>
      <c r="S154" s="379"/>
      <c r="T154" s="379"/>
      <c r="U154" s="379"/>
    </row>
    <row r="155" spans="1:21" ht="51" customHeight="1">
      <c r="A155" s="253"/>
      <c r="B155" s="253"/>
      <c r="C155" s="253"/>
      <c r="D155" s="253"/>
      <c r="E155" s="275"/>
      <c r="F155" s="253"/>
      <c r="G155" s="364"/>
      <c r="H155" s="364"/>
      <c r="I155" s="364"/>
      <c r="J155" s="364"/>
      <c r="K155" s="364"/>
      <c r="L155" s="364"/>
      <c r="M155" s="365"/>
      <c r="N155" s="379"/>
      <c r="O155" s="379"/>
      <c r="P155" s="379"/>
      <c r="Q155" s="379"/>
      <c r="R155" s="379"/>
      <c r="S155" s="379"/>
      <c r="T155" s="379"/>
      <c r="U155" s="379"/>
    </row>
    <row r="156" spans="1:21" ht="51" customHeight="1">
      <c r="A156" s="253"/>
      <c r="B156" s="253"/>
      <c r="C156" s="253"/>
      <c r="D156" s="253"/>
      <c r="E156" s="275"/>
      <c r="F156" s="253"/>
      <c r="G156" s="364"/>
      <c r="H156" s="364"/>
      <c r="I156" s="364"/>
      <c r="J156" s="364"/>
      <c r="K156" s="364"/>
      <c r="L156" s="364"/>
      <c r="M156" s="365"/>
      <c r="N156" s="379"/>
      <c r="O156" s="379"/>
      <c r="P156" s="379"/>
      <c r="Q156" s="379"/>
      <c r="R156" s="379"/>
      <c r="S156" s="379"/>
      <c r="T156" s="379"/>
      <c r="U156" s="379"/>
    </row>
    <row r="157" spans="1:21" ht="51" customHeight="1">
      <c r="A157" s="253"/>
      <c r="B157" s="253"/>
      <c r="C157" s="253"/>
      <c r="D157" s="253"/>
      <c r="E157" s="275"/>
      <c r="F157" s="253"/>
      <c r="G157" s="364"/>
      <c r="H157" s="364"/>
      <c r="I157" s="364"/>
      <c r="J157" s="364"/>
      <c r="K157" s="364"/>
      <c r="L157" s="364"/>
      <c r="M157" s="365"/>
      <c r="N157" s="379"/>
      <c r="O157" s="379"/>
      <c r="P157" s="379"/>
      <c r="Q157" s="379"/>
      <c r="R157" s="379"/>
      <c r="S157" s="379"/>
      <c r="T157" s="379"/>
      <c r="U157" s="379"/>
    </row>
    <row r="158" spans="1:21" ht="51" customHeight="1">
      <c r="A158" s="273"/>
      <c r="B158" s="257"/>
      <c r="C158" s="273"/>
      <c r="D158" s="273"/>
      <c r="E158" s="275"/>
      <c r="F158" s="253"/>
      <c r="G158" s="364"/>
      <c r="H158" s="364"/>
      <c r="I158" s="364"/>
      <c r="J158" s="364"/>
      <c r="K158" s="364"/>
      <c r="L158" s="364"/>
      <c r="M158" s="365"/>
      <c r="N158" s="379"/>
      <c r="O158" s="379"/>
      <c r="P158" s="379"/>
      <c r="Q158" s="379"/>
      <c r="R158" s="379"/>
      <c r="S158" s="379"/>
      <c r="T158" s="379"/>
      <c r="U158" s="379"/>
    </row>
    <row r="159" spans="1:21" ht="51" customHeight="1">
      <c r="A159" s="273"/>
      <c r="B159" s="257"/>
      <c r="C159" s="273"/>
      <c r="D159" s="273"/>
      <c r="E159" s="275"/>
      <c r="F159" s="253"/>
      <c r="G159" s="364"/>
      <c r="H159" s="364"/>
      <c r="I159" s="364"/>
      <c r="J159" s="364"/>
      <c r="K159" s="364"/>
      <c r="L159" s="364"/>
      <c r="M159" s="365"/>
      <c r="N159" s="379"/>
      <c r="O159" s="379"/>
      <c r="P159" s="379"/>
      <c r="Q159" s="379"/>
      <c r="R159" s="379"/>
      <c r="S159" s="379"/>
      <c r="T159" s="379"/>
      <c r="U159" s="379"/>
    </row>
    <row r="160" spans="1:21" ht="51" customHeight="1">
      <c r="A160" s="253"/>
      <c r="B160" s="257"/>
      <c r="C160" s="273"/>
      <c r="D160" s="273"/>
      <c r="E160" s="338"/>
      <c r="F160" s="253"/>
      <c r="G160" s="364"/>
      <c r="H160" s="364"/>
      <c r="I160" s="364"/>
      <c r="J160" s="364"/>
      <c r="K160" s="364"/>
      <c r="L160" s="364"/>
      <c r="M160" s="365"/>
      <c r="N160" s="379"/>
      <c r="O160" s="379"/>
      <c r="P160" s="379"/>
      <c r="Q160" s="379"/>
      <c r="R160" s="379"/>
      <c r="S160" s="379"/>
      <c r="T160" s="379"/>
      <c r="U160" s="379"/>
    </row>
    <row r="161" spans="1:21" ht="51" customHeight="1">
      <c r="A161" s="253"/>
      <c r="B161" s="257"/>
      <c r="C161" s="273"/>
      <c r="D161" s="273"/>
      <c r="E161" s="338"/>
      <c r="F161" s="253"/>
      <c r="G161" s="364"/>
      <c r="H161" s="364"/>
      <c r="I161" s="364"/>
      <c r="J161" s="364"/>
      <c r="K161" s="364"/>
      <c r="L161" s="364"/>
      <c r="M161" s="365"/>
      <c r="N161" s="379"/>
      <c r="O161" s="379"/>
      <c r="P161" s="379"/>
      <c r="Q161" s="379"/>
      <c r="R161" s="379"/>
      <c r="S161" s="379"/>
      <c r="T161" s="379"/>
      <c r="U161" s="379"/>
    </row>
    <row r="162" spans="1:21" ht="51" customHeight="1">
      <c r="A162" s="253"/>
      <c r="B162" s="257"/>
      <c r="C162" s="273"/>
      <c r="D162" s="253"/>
      <c r="E162" s="275"/>
      <c r="F162" s="253"/>
      <c r="G162" s="364"/>
      <c r="H162" s="364"/>
      <c r="I162" s="364"/>
      <c r="J162" s="364"/>
      <c r="K162" s="364"/>
      <c r="L162" s="364"/>
      <c r="M162" s="365"/>
      <c r="N162" s="379"/>
      <c r="O162" s="379"/>
      <c r="P162" s="379"/>
      <c r="Q162" s="379"/>
      <c r="R162" s="379"/>
      <c r="S162" s="379"/>
      <c r="T162" s="379"/>
      <c r="U162" s="379"/>
    </row>
    <row r="163" spans="1:21" ht="51" customHeight="1">
      <c r="A163" s="273"/>
      <c r="B163" s="271"/>
      <c r="C163" s="273"/>
      <c r="D163" s="253"/>
      <c r="E163" s="276"/>
      <c r="F163" s="253"/>
      <c r="G163" s="364"/>
      <c r="H163" s="364"/>
      <c r="I163" s="364"/>
      <c r="J163" s="364"/>
      <c r="K163" s="364"/>
      <c r="L163" s="364"/>
      <c r="M163" s="365"/>
      <c r="N163" s="379"/>
      <c r="O163" s="379"/>
      <c r="P163" s="379"/>
      <c r="Q163" s="379"/>
      <c r="R163" s="379"/>
      <c r="S163" s="379"/>
      <c r="T163" s="379"/>
      <c r="U163" s="379"/>
    </row>
    <row r="164" spans="1:21" ht="51" customHeight="1">
      <c r="A164" s="273"/>
      <c r="B164" s="271"/>
      <c r="C164" s="273"/>
      <c r="D164" s="253"/>
      <c r="E164" s="276"/>
      <c r="F164" s="253"/>
      <c r="G164" s="364"/>
      <c r="H164" s="364"/>
      <c r="I164" s="364"/>
      <c r="J164" s="364"/>
      <c r="K164" s="364"/>
      <c r="L164" s="364"/>
      <c r="M164" s="365"/>
      <c r="N164" s="379"/>
      <c r="O164" s="379"/>
      <c r="P164" s="379"/>
      <c r="Q164" s="379"/>
      <c r="R164" s="379"/>
      <c r="S164" s="379"/>
      <c r="T164" s="379"/>
      <c r="U164" s="379"/>
    </row>
    <row r="165" spans="1:21" ht="51" customHeight="1">
      <c r="A165" s="273"/>
      <c r="B165" s="271"/>
      <c r="C165" s="273"/>
      <c r="D165" s="253"/>
      <c r="E165" s="276"/>
      <c r="F165" s="253"/>
      <c r="G165" s="364"/>
      <c r="H165" s="364"/>
      <c r="I165" s="364"/>
      <c r="J165" s="364"/>
      <c r="K165" s="364"/>
      <c r="L165" s="364"/>
      <c r="M165" s="365"/>
      <c r="N165" s="379"/>
      <c r="O165" s="379"/>
      <c r="P165" s="379"/>
      <c r="Q165" s="379"/>
      <c r="R165" s="379"/>
      <c r="S165" s="379"/>
      <c r="T165" s="379"/>
      <c r="U165" s="379"/>
    </row>
    <row r="166" spans="1:21" ht="51" customHeight="1">
      <c r="A166" s="273"/>
      <c r="B166" s="271"/>
      <c r="C166" s="273"/>
      <c r="D166" s="253"/>
      <c r="E166" s="276"/>
      <c r="F166" s="253"/>
      <c r="G166" s="364"/>
      <c r="H166" s="364"/>
      <c r="I166" s="364"/>
      <c r="J166" s="364"/>
      <c r="K166" s="364"/>
      <c r="L166" s="364"/>
      <c r="M166" s="365"/>
      <c r="N166" s="379"/>
      <c r="O166" s="379"/>
      <c r="P166" s="379"/>
      <c r="Q166" s="379"/>
      <c r="R166" s="379"/>
      <c r="S166" s="379"/>
      <c r="T166" s="379"/>
      <c r="U166" s="379"/>
    </row>
    <row r="167" spans="1:21" ht="51" customHeight="1">
      <c r="A167" s="258"/>
      <c r="B167" s="271"/>
      <c r="C167" s="273"/>
      <c r="D167" s="253"/>
      <c r="E167" s="272"/>
      <c r="F167" s="253"/>
      <c r="G167" s="364"/>
      <c r="H167" s="364"/>
      <c r="I167" s="364"/>
      <c r="J167" s="364"/>
      <c r="K167" s="364"/>
      <c r="L167" s="364"/>
      <c r="M167" s="365"/>
      <c r="N167" s="379"/>
      <c r="O167" s="379"/>
      <c r="P167" s="379"/>
      <c r="Q167" s="379"/>
      <c r="R167" s="379"/>
      <c r="S167" s="379"/>
      <c r="T167" s="379"/>
      <c r="U167" s="379"/>
    </row>
    <row r="168" spans="1:21" ht="51" customHeight="1">
      <c r="A168" s="253"/>
      <c r="B168" s="253"/>
      <c r="C168" s="273"/>
      <c r="D168" s="273"/>
      <c r="E168" s="273"/>
      <c r="F168" s="253"/>
      <c r="G168" s="364"/>
      <c r="H168" s="364"/>
      <c r="I168" s="364"/>
      <c r="J168" s="364"/>
      <c r="K168" s="364"/>
      <c r="L168" s="364"/>
      <c r="M168" s="365"/>
      <c r="N168" s="379"/>
      <c r="O168" s="379"/>
      <c r="P168" s="379"/>
      <c r="Q168" s="379"/>
      <c r="R168" s="379"/>
      <c r="S168" s="379"/>
      <c r="T168" s="379"/>
      <c r="U168" s="379"/>
    </row>
    <row r="169" spans="1:21" ht="51" customHeight="1">
      <c r="A169" s="253"/>
      <c r="B169" s="253"/>
      <c r="C169" s="273"/>
      <c r="D169" s="253"/>
      <c r="E169" s="275"/>
      <c r="F169" s="253"/>
      <c r="G169" s="364"/>
      <c r="H169" s="364"/>
      <c r="I169" s="364"/>
      <c r="J169" s="364"/>
      <c r="K169" s="364"/>
      <c r="L169" s="364"/>
      <c r="M169" s="365"/>
      <c r="N169" s="379"/>
      <c r="O169" s="379"/>
      <c r="P169" s="379"/>
      <c r="Q169" s="379"/>
      <c r="R169" s="379"/>
      <c r="S169" s="379"/>
      <c r="T169" s="379"/>
      <c r="U169" s="379"/>
    </row>
    <row r="170" spans="1:21" ht="51" customHeight="1">
      <c r="A170" s="253"/>
      <c r="B170" s="253"/>
      <c r="C170" s="273"/>
      <c r="D170" s="253"/>
      <c r="E170" s="275"/>
      <c r="F170" s="273"/>
      <c r="G170" s="364"/>
      <c r="H170" s="364"/>
      <c r="I170" s="364"/>
      <c r="J170" s="364"/>
      <c r="K170" s="364"/>
      <c r="L170" s="364"/>
      <c r="M170" s="365"/>
      <c r="N170" s="379"/>
      <c r="O170" s="379"/>
      <c r="P170" s="379"/>
      <c r="Q170" s="379"/>
      <c r="R170" s="379"/>
      <c r="S170" s="379"/>
      <c r="T170" s="379"/>
      <c r="U170" s="379"/>
    </row>
    <row r="171" spans="1:21" ht="51" customHeight="1">
      <c r="A171" s="253"/>
      <c r="B171" s="253"/>
      <c r="C171" s="273"/>
      <c r="D171" s="253"/>
      <c r="E171" s="275"/>
      <c r="F171" s="253"/>
      <c r="G171" s="364"/>
      <c r="H171" s="364"/>
      <c r="I171" s="364"/>
      <c r="J171" s="364"/>
      <c r="K171" s="364"/>
      <c r="L171" s="364"/>
      <c r="M171" s="365"/>
      <c r="N171" s="379"/>
      <c r="O171" s="379"/>
      <c r="P171" s="379"/>
      <c r="Q171" s="379"/>
      <c r="R171" s="379"/>
      <c r="S171" s="379"/>
      <c r="T171" s="379"/>
      <c r="U171" s="379"/>
    </row>
    <row r="172" spans="1:21" ht="51" customHeight="1">
      <c r="A172" s="273"/>
      <c r="B172" s="253"/>
      <c r="C172" s="273"/>
      <c r="D172" s="253"/>
      <c r="E172" s="272"/>
      <c r="F172" s="253"/>
      <c r="G172" s="364"/>
      <c r="H172" s="364"/>
      <c r="I172" s="364"/>
      <c r="J172" s="364"/>
      <c r="K172" s="364"/>
      <c r="L172" s="364"/>
      <c r="M172" s="365"/>
      <c r="N172" s="379"/>
      <c r="O172" s="379"/>
      <c r="P172" s="379"/>
      <c r="Q172" s="379"/>
      <c r="R172" s="379"/>
      <c r="S172" s="379"/>
      <c r="T172" s="379"/>
      <c r="U172" s="379"/>
    </row>
    <row r="173" spans="1:21" ht="51" customHeight="1">
      <c r="A173" s="273"/>
      <c r="B173" s="253"/>
      <c r="C173" s="273"/>
      <c r="D173" s="253"/>
      <c r="E173" s="272"/>
      <c r="F173" s="253"/>
      <c r="G173" s="364"/>
      <c r="H173" s="364"/>
      <c r="I173" s="364"/>
      <c r="J173" s="364"/>
      <c r="K173" s="364"/>
      <c r="L173" s="364"/>
      <c r="M173" s="365"/>
      <c r="N173" s="379"/>
      <c r="O173" s="379"/>
      <c r="P173" s="379"/>
      <c r="Q173" s="379"/>
      <c r="R173" s="379"/>
      <c r="S173" s="379"/>
      <c r="T173" s="379"/>
      <c r="U173" s="379"/>
    </row>
    <row r="174" spans="1:21" ht="51" customHeight="1">
      <c r="A174" s="273"/>
      <c r="B174" s="253"/>
      <c r="C174" s="273"/>
      <c r="D174" s="253"/>
      <c r="E174" s="272"/>
      <c r="F174" s="253"/>
      <c r="G174" s="364"/>
      <c r="H174" s="364"/>
      <c r="I174" s="364"/>
      <c r="J174" s="364"/>
      <c r="K174" s="364"/>
      <c r="L174" s="364"/>
      <c r="M174" s="365"/>
      <c r="N174" s="379"/>
      <c r="O174" s="379"/>
      <c r="P174" s="379"/>
      <c r="Q174" s="379"/>
      <c r="R174" s="379"/>
      <c r="S174" s="379"/>
      <c r="T174" s="379"/>
      <c r="U174" s="379"/>
    </row>
    <row r="175" spans="1:21" ht="51" customHeight="1">
      <c r="A175" s="277"/>
      <c r="B175" s="252"/>
      <c r="C175" s="277"/>
      <c r="D175" s="252"/>
      <c r="E175" s="278"/>
      <c r="F175" s="252"/>
      <c r="G175" s="377"/>
      <c r="H175" s="377"/>
      <c r="I175" s="377"/>
      <c r="J175" s="377"/>
      <c r="K175" s="377"/>
      <c r="L175" s="377"/>
      <c r="M175" s="366"/>
      <c r="N175" s="379"/>
      <c r="O175" s="379"/>
      <c r="P175" s="379"/>
      <c r="Q175" s="379"/>
      <c r="R175" s="379"/>
      <c r="S175" s="379"/>
      <c r="T175" s="379"/>
      <c r="U175" s="379"/>
    </row>
  </sheetData>
  <protectedRanges>
    <protectedRange sqref="B98:B101" name="範圍1_4"/>
    <protectedRange sqref="A167" name="範圍1_5"/>
  </protectedRanges>
  <autoFilter ref="A2:U175" xr:uid="{00000000-0001-0000-0600-000000000000}"/>
  <phoneticPr fontId="2" type="noConversion"/>
  <dataValidations count="2">
    <dataValidation type="list" allowBlank="1" showInputMessage="1" showErrorMessage="1" sqref="B98:B101 B140:B162" xr:uid="{96B2BCB3-A765-4D41-A4AB-88769729ED5B}">
      <formula1>"固定源, 移動源, 製程排放, 逸散排放, 外購電力, 與燃料和能源相關的活動, 上游運輸與配送, 營運中產生的廢棄物, 商務旅行, 員工通勤, 上游租賃資產, 下游運輸與配送, 售出產品之加工, 售出產品之使用, 售出產品之終端處理, 下游租賃資產, 特許經營權, 投資"</formula1>
    </dataValidation>
    <dataValidation showInputMessage="1" showErrorMessage="1" sqref="A101" xr:uid="{ED55F2DD-CEA0-46AE-A7D6-27209CCB803A}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zoomScale="70" zoomScaleNormal="70" workbookViewId="0">
      <selection activeCell="W19" sqref="W19"/>
    </sheetView>
  </sheetViews>
  <sheetFormatPr defaultColWidth="8.83203125" defaultRowHeight="25" customHeight="1"/>
  <cols>
    <col min="1" max="1" width="30.83203125" style="22" customWidth="1"/>
    <col min="2" max="11" width="16.83203125" style="22" customWidth="1"/>
    <col min="12" max="16384" width="8.83203125" style="22"/>
  </cols>
  <sheetData>
    <row r="1" spans="1:11" ht="22" customHeight="1">
      <c r="A1" s="235" t="s">
        <v>898</v>
      </c>
    </row>
    <row r="2" spans="1:11" ht="25" customHeight="1">
      <c r="A2" s="456" t="s">
        <v>897</v>
      </c>
      <c r="B2" s="457"/>
      <c r="C2" s="457"/>
      <c r="D2" s="457"/>
      <c r="E2" s="457"/>
      <c r="F2" s="457"/>
      <c r="G2" s="457"/>
      <c r="H2" s="457"/>
      <c r="I2" s="457"/>
      <c r="J2" s="457"/>
      <c r="K2" s="458"/>
    </row>
    <row r="3" spans="1:11" ht="45" customHeight="1">
      <c r="A3" s="460" t="s">
        <v>687</v>
      </c>
      <c r="B3" s="461"/>
      <c r="C3" s="69" t="s">
        <v>132</v>
      </c>
      <c r="D3" s="23" t="s">
        <v>133</v>
      </c>
      <c r="E3" s="23" t="s">
        <v>134</v>
      </c>
      <c r="F3" s="23" t="s">
        <v>135</v>
      </c>
      <c r="G3" s="23" t="s">
        <v>136</v>
      </c>
      <c r="H3" s="23" t="s">
        <v>137</v>
      </c>
      <c r="I3" s="23" t="s">
        <v>138</v>
      </c>
      <c r="J3" s="450" t="s">
        <v>957</v>
      </c>
      <c r="K3" s="451"/>
    </row>
    <row r="4" spans="1:11" ht="25" customHeight="1">
      <c r="A4" s="76" t="s">
        <v>968</v>
      </c>
      <c r="B4" s="72" t="s">
        <v>690</v>
      </c>
      <c r="C4" s="125">
        <f>SUMIF('表4.定量盤查'!$E$4:$E$170,"範疇1",'表4.定量盤查'!I$4:I$170)</f>
        <v>0</v>
      </c>
      <c r="D4" s="126">
        <f>SUMIF('表4.定量盤查'!$E$4:$E$170,"範疇1",'表4.定量盤查'!J$4:J$170)</f>
        <v>0</v>
      </c>
      <c r="E4" s="126">
        <f>SUMIF('表4.定量盤查'!$E$4:$E$170,"範疇1",'表4.定量盤查'!K$4:K$170)</f>
        <v>0</v>
      </c>
      <c r="F4" s="126">
        <f>SUMIF('表4.定量盤查'!$E$4:$E$170,"範疇1",'表4.定量盤查'!L$4:L$170)</f>
        <v>0</v>
      </c>
      <c r="G4" s="126">
        <f>SUMIF('表4.定量盤查'!$E$4:$E$170,"範疇1",'表4.定量盤查'!M$4:M$170)</f>
        <v>0</v>
      </c>
      <c r="H4" s="126">
        <f>SUMIF('表4.定量盤查'!$E$4:$E$170,"範疇1",'表4.定量盤查'!N$4:N$170)</f>
        <v>0</v>
      </c>
      <c r="I4" s="126">
        <f>SUMIF('表4.定量盤查'!$E$4:$E$170,"範疇1",'表4.定量盤查'!O$4:O$170)</f>
        <v>0</v>
      </c>
      <c r="J4" s="452">
        <f>SUM(C4:I4)</f>
        <v>0</v>
      </c>
      <c r="K4" s="453"/>
    </row>
    <row r="5" spans="1:11" ht="25" customHeight="1">
      <c r="A5" s="76" t="s">
        <v>969</v>
      </c>
      <c r="B5" s="73" t="s">
        <v>689</v>
      </c>
      <c r="C5" s="68" t="e">
        <f t="shared" ref="C5:I5" si="0">C4/$J$4</f>
        <v>#DIV/0!</v>
      </c>
      <c r="D5" s="106" t="e">
        <f t="shared" si="0"/>
        <v>#DIV/0!</v>
      </c>
      <c r="E5" s="106" t="e">
        <f t="shared" si="0"/>
        <v>#DIV/0!</v>
      </c>
      <c r="F5" s="106" t="e">
        <f t="shared" si="0"/>
        <v>#DIV/0!</v>
      </c>
      <c r="G5" s="106" t="e">
        <f t="shared" si="0"/>
        <v>#DIV/0!</v>
      </c>
      <c r="H5" s="106" t="e">
        <f t="shared" si="0"/>
        <v>#DIV/0!</v>
      </c>
      <c r="I5" s="106" t="e">
        <f t="shared" si="0"/>
        <v>#DIV/0!</v>
      </c>
      <c r="J5" s="454" t="e">
        <f>SUM(C5:I5)</f>
        <v>#DIV/0!</v>
      </c>
      <c r="K5" s="455"/>
    </row>
    <row r="6" spans="1:11" ht="25" customHeight="1">
      <c r="A6" s="67"/>
      <c r="B6" s="67"/>
      <c r="C6" s="63"/>
      <c r="D6" s="63"/>
      <c r="E6" s="63"/>
      <c r="F6" s="63"/>
      <c r="G6" s="63"/>
      <c r="H6" s="63"/>
      <c r="I6" s="63"/>
      <c r="J6" s="63"/>
    </row>
    <row r="7" spans="1:11" ht="25" customHeight="1">
      <c r="A7" s="459" t="s">
        <v>686</v>
      </c>
      <c r="B7" s="457"/>
      <c r="C7" s="457"/>
      <c r="D7" s="457"/>
      <c r="E7" s="457"/>
      <c r="F7" s="457"/>
      <c r="G7" s="457"/>
      <c r="H7" s="457"/>
      <c r="I7" s="457"/>
      <c r="J7" s="457"/>
      <c r="K7" s="458"/>
    </row>
    <row r="8" spans="1:11" ht="45" customHeight="1">
      <c r="A8" s="460" t="s">
        <v>688</v>
      </c>
      <c r="B8" s="461"/>
      <c r="C8" s="69" t="s">
        <v>132</v>
      </c>
      <c r="D8" s="23" t="s">
        <v>133</v>
      </c>
      <c r="E8" s="23" t="s">
        <v>134</v>
      </c>
      <c r="F8" s="23" t="s">
        <v>135</v>
      </c>
      <c r="G8" s="23" t="s">
        <v>136</v>
      </c>
      <c r="H8" s="23" t="s">
        <v>137</v>
      </c>
      <c r="I8" s="23" t="s">
        <v>138</v>
      </c>
      <c r="J8" s="450" t="s">
        <v>958</v>
      </c>
      <c r="K8" s="451"/>
    </row>
    <row r="9" spans="1:11" ht="25" customHeight="1">
      <c r="A9" s="236" t="s">
        <v>899</v>
      </c>
      <c r="B9" s="72" t="s">
        <v>690</v>
      </c>
      <c r="C9" s="127">
        <f>C4</f>
        <v>0</v>
      </c>
      <c r="D9" s="128">
        <f t="shared" ref="D9:I9" si="1">D4</f>
        <v>0</v>
      </c>
      <c r="E9" s="128">
        <f t="shared" si="1"/>
        <v>0</v>
      </c>
      <c r="F9" s="128">
        <f t="shared" si="1"/>
        <v>0</v>
      </c>
      <c r="G9" s="128">
        <f t="shared" si="1"/>
        <v>0</v>
      </c>
      <c r="H9" s="128">
        <f t="shared" si="1"/>
        <v>0</v>
      </c>
      <c r="I9" s="128">
        <f t="shared" si="1"/>
        <v>0</v>
      </c>
      <c r="J9" s="440">
        <f>SUM(C9:I9)</f>
        <v>0</v>
      </c>
      <c r="K9" s="441"/>
    </row>
    <row r="10" spans="1:11" ht="25" customHeight="1">
      <c r="A10" s="237" t="s">
        <v>900</v>
      </c>
      <c r="B10" s="70" t="s">
        <v>690</v>
      </c>
      <c r="C10" s="129">
        <f>SUMIF('表4.定量盤查'!$E$4:$E$170,"範疇2",'表4.定量盤查'!I$4:I$170)</f>
        <v>0</v>
      </c>
      <c r="D10" s="130">
        <f>SUMIF('表4.定量盤查'!$E$4:$E$170,"範疇2",'表4.定量盤查'!J$4:J$170)</f>
        <v>0</v>
      </c>
      <c r="E10" s="130">
        <f>SUMIF('表4.定量盤查'!$E$4:$E$170,"範疇2",'表4.定量盤查'!K$4:K$170)</f>
        <v>0</v>
      </c>
      <c r="F10" s="130">
        <f>SUMIF('表4.定量盤查'!$E$4:$E$170,"範疇2",'表4.定量盤查'!L$4:L$170)</f>
        <v>0</v>
      </c>
      <c r="G10" s="130">
        <f>SUMIF('表4.定量盤查'!$E$4:$E$170,"範疇2",'表4.定量盤查'!M$4:M$170)</f>
        <v>0</v>
      </c>
      <c r="H10" s="130">
        <f>SUMIF('表4.定量盤查'!$E$4:$E$170,"範疇2",'表4.定量盤查'!N$4:N$170)</f>
        <v>0</v>
      </c>
      <c r="I10" s="130">
        <f>SUMIF('表4.定量盤查'!$E$4:$E$170,"範疇2",'表4.定量盤查'!O$4:O$170)</f>
        <v>0</v>
      </c>
      <c r="J10" s="442">
        <f>C10</f>
        <v>0</v>
      </c>
      <c r="K10" s="443"/>
    </row>
    <row r="11" spans="1:11" ht="25" customHeight="1">
      <c r="A11" s="237" t="s">
        <v>901</v>
      </c>
      <c r="B11" s="70" t="s">
        <v>690</v>
      </c>
      <c r="C11" s="129">
        <f>SUMIF('表4.定量盤查'!$E$4:$E$170,"範疇2",'表4.定量盤查'!I$4:I$170)</f>
        <v>0</v>
      </c>
      <c r="D11" s="130">
        <f>SUMIF('表4.定量盤查'!$E$4:$E$170,"範疇2",'表4.定量盤查'!J$4:J$170)</f>
        <v>0</v>
      </c>
      <c r="E11" s="130">
        <f>SUMIF('表4.定量盤查'!$E$4:$E$170,"範疇2",'表4.定量盤查'!K$4:K$170)</f>
        <v>0</v>
      </c>
      <c r="F11" s="130">
        <f>SUMIF('表4.定量盤查'!$E$4:$E$170,"範疇2",'表4.定量盤查'!L$4:L$170)</f>
        <v>0</v>
      </c>
      <c r="G11" s="130">
        <f>SUMIF('表4.定量盤查'!$E$4:$E$170,"範疇2",'表4.定量盤查'!M$4:M$170)</f>
        <v>0</v>
      </c>
      <c r="H11" s="130">
        <f>SUMIF('表4.定量盤查'!$E$4:$E$170,"範疇2",'表4.定量盤查'!N$4:N$170)</f>
        <v>0</v>
      </c>
      <c r="I11" s="130">
        <f>SUMIF('表4.定量盤查'!$E$4:$E$170,"範疇2",'表4.定量盤查'!O$4:O$170)</f>
        <v>0</v>
      </c>
      <c r="J11" s="444">
        <f>C11</f>
        <v>0</v>
      </c>
      <c r="K11" s="445"/>
    </row>
    <row r="12" spans="1:11" ht="25" customHeight="1">
      <c r="A12" s="74" t="s">
        <v>695</v>
      </c>
      <c r="B12" s="72" t="s">
        <v>690</v>
      </c>
      <c r="C12" s="125">
        <f t="shared" ref="C12:J12" si="2">C9+C10</f>
        <v>0</v>
      </c>
      <c r="D12" s="126">
        <f t="shared" si="2"/>
        <v>0</v>
      </c>
      <c r="E12" s="126">
        <f t="shared" si="2"/>
        <v>0</v>
      </c>
      <c r="F12" s="126">
        <f t="shared" si="2"/>
        <v>0</v>
      </c>
      <c r="G12" s="126">
        <f t="shared" si="2"/>
        <v>0</v>
      </c>
      <c r="H12" s="126">
        <f t="shared" si="2"/>
        <v>0</v>
      </c>
      <c r="I12" s="126">
        <f t="shared" si="2"/>
        <v>0</v>
      </c>
      <c r="J12" s="446">
        <f t="shared" si="2"/>
        <v>0</v>
      </c>
      <c r="K12" s="447"/>
    </row>
    <row r="13" spans="1:11" ht="25" customHeight="1">
      <c r="A13" s="74" t="s">
        <v>696</v>
      </c>
      <c r="B13" s="72" t="s">
        <v>690</v>
      </c>
      <c r="C13" s="131">
        <f t="shared" ref="C13:J13" si="3">C9+C11</f>
        <v>0</v>
      </c>
      <c r="D13" s="99">
        <f t="shared" si="3"/>
        <v>0</v>
      </c>
      <c r="E13" s="99">
        <f t="shared" si="3"/>
        <v>0</v>
      </c>
      <c r="F13" s="99">
        <f t="shared" si="3"/>
        <v>0</v>
      </c>
      <c r="G13" s="99">
        <f t="shared" si="3"/>
        <v>0</v>
      </c>
      <c r="H13" s="99">
        <f t="shared" si="3"/>
        <v>0</v>
      </c>
      <c r="I13" s="99">
        <f t="shared" si="3"/>
        <v>0</v>
      </c>
      <c r="J13" s="448">
        <f t="shared" si="3"/>
        <v>0</v>
      </c>
      <c r="K13" s="449"/>
    </row>
    <row r="14" spans="1:11" ht="25" customHeight="1">
      <c r="A14" s="85" t="s">
        <v>697</v>
      </c>
      <c r="B14" s="86" t="s">
        <v>689</v>
      </c>
      <c r="C14" s="107" t="e">
        <f>C12/$J$12</f>
        <v>#DIV/0!</v>
      </c>
      <c r="D14" s="108" t="e">
        <f t="shared" ref="D14:I14" si="4">D12/$J$12</f>
        <v>#DIV/0!</v>
      </c>
      <c r="E14" s="108" t="e">
        <f t="shared" si="4"/>
        <v>#DIV/0!</v>
      </c>
      <c r="F14" s="108" t="e">
        <f t="shared" si="4"/>
        <v>#DIV/0!</v>
      </c>
      <c r="G14" s="108" t="e">
        <f t="shared" si="4"/>
        <v>#DIV/0!</v>
      </c>
      <c r="H14" s="108" t="e">
        <f t="shared" si="4"/>
        <v>#DIV/0!</v>
      </c>
      <c r="I14" s="108" t="e">
        <f t="shared" si="4"/>
        <v>#DIV/0!</v>
      </c>
      <c r="J14" s="436" t="e">
        <f>SUM(C14:I14)</f>
        <v>#DIV/0!</v>
      </c>
      <c r="K14" s="437"/>
    </row>
    <row r="15" spans="1:11" ht="25" customHeight="1">
      <c r="A15" s="74" t="s">
        <v>684</v>
      </c>
      <c r="B15" s="73" t="s">
        <v>689</v>
      </c>
      <c r="C15" s="109" t="e">
        <f t="shared" ref="C15:I15" si="5">C13/$J$13</f>
        <v>#DIV/0!</v>
      </c>
      <c r="D15" s="71" t="e">
        <f t="shared" si="5"/>
        <v>#DIV/0!</v>
      </c>
      <c r="E15" s="71" t="e">
        <f t="shared" si="5"/>
        <v>#DIV/0!</v>
      </c>
      <c r="F15" s="71" t="e">
        <f t="shared" si="5"/>
        <v>#DIV/0!</v>
      </c>
      <c r="G15" s="71" t="e">
        <f t="shared" si="5"/>
        <v>#DIV/0!</v>
      </c>
      <c r="H15" s="71" t="e">
        <f t="shared" si="5"/>
        <v>#DIV/0!</v>
      </c>
      <c r="I15" s="71" t="e">
        <f t="shared" si="5"/>
        <v>#DIV/0!</v>
      </c>
      <c r="J15" s="438" t="e">
        <f>SUM(C15:I15)</f>
        <v>#DIV/0!</v>
      </c>
      <c r="K15" s="439"/>
    </row>
    <row r="16" spans="1:11" ht="25" customHeight="1">
      <c r="A16" s="64" t="s">
        <v>685</v>
      </c>
      <c r="B16" s="65"/>
      <c r="C16" s="66"/>
      <c r="D16" s="66"/>
      <c r="E16" s="66"/>
      <c r="F16" s="66"/>
      <c r="G16" s="66"/>
      <c r="H16" s="66"/>
      <c r="I16" s="67"/>
      <c r="J16" s="67"/>
      <c r="K16" s="67"/>
    </row>
    <row r="17" spans="1:11" ht="25" customHeight="1">
      <c r="A17" s="64"/>
      <c r="B17" s="65"/>
      <c r="C17" s="66"/>
      <c r="D17" s="66"/>
      <c r="E17" s="66"/>
      <c r="F17" s="66"/>
      <c r="G17" s="66"/>
      <c r="H17" s="66"/>
      <c r="I17" s="67"/>
      <c r="J17" s="67"/>
      <c r="K17" s="67"/>
    </row>
    <row r="18" spans="1:11" ht="25" customHeight="1">
      <c r="A18" s="464" t="s">
        <v>903</v>
      </c>
      <c r="B18" s="465"/>
      <c r="C18" s="465"/>
      <c r="D18" s="465"/>
      <c r="E18" s="465"/>
      <c r="F18" s="465"/>
      <c r="G18" s="465"/>
      <c r="H18" s="465"/>
      <c r="I18" s="465"/>
      <c r="J18" s="465"/>
      <c r="K18" s="466"/>
    </row>
    <row r="19" spans="1:11" ht="25" customHeight="1">
      <c r="A19" s="461" t="s">
        <v>698</v>
      </c>
      <c r="B19" s="461"/>
      <c r="C19" s="473" t="s">
        <v>902</v>
      </c>
      <c r="D19" s="461"/>
      <c r="E19" s="461"/>
      <c r="F19" s="461"/>
      <c r="G19" s="238" t="s">
        <v>904</v>
      </c>
      <c r="H19" s="238" t="s">
        <v>904</v>
      </c>
      <c r="I19" s="467" t="s">
        <v>699</v>
      </c>
      <c r="J19" s="472" t="s">
        <v>700</v>
      </c>
      <c r="K19" s="466"/>
    </row>
    <row r="20" spans="1:11" ht="45" customHeight="1">
      <c r="A20" s="461" t="s">
        <v>701</v>
      </c>
      <c r="B20" s="461"/>
      <c r="C20" s="101" t="s">
        <v>702</v>
      </c>
      <c r="D20" s="87" t="s">
        <v>736</v>
      </c>
      <c r="E20" s="101" t="s">
        <v>693</v>
      </c>
      <c r="F20" s="101" t="s">
        <v>703</v>
      </c>
      <c r="G20" s="100" t="s">
        <v>704</v>
      </c>
      <c r="H20" s="100" t="s">
        <v>705</v>
      </c>
      <c r="I20" s="468"/>
      <c r="J20" s="101" t="s">
        <v>694</v>
      </c>
      <c r="K20" s="101" t="s">
        <v>706</v>
      </c>
    </row>
    <row r="21" spans="1:11" ht="25" customHeight="1">
      <c r="A21" s="21" t="s">
        <v>691</v>
      </c>
      <c r="B21" s="75" t="s">
        <v>690</v>
      </c>
      <c r="C21" s="132">
        <f>SUMIF('表4.定量盤查'!$F$4:$F$170,"固定源",'表4.定量盤查'!$P$4:$P$170)</f>
        <v>0</v>
      </c>
      <c r="D21" s="133">
        <f>SUMIF('表4.定量盤查'!$F$4:$F$170,"移動源",'表4.定量盤查'!$P$4:$P$170)</f>
        <v>0</v>
      </c>
      <c r="E21" s="133">
        <f>SUMIF('表4.定量盤查'!$F$4:$F$170,"製程排放",'表4.定量盤查'!$P$4:$P$170)</f>
        <v>0</v>
      </c>
      <c r="F21" s="133">
        <f>SUMIF('表4.定量盤查'!$F$4:$F$170,"逸散排放",'表4.定量盤查'!$P$4:$P$170)</f>
        <v>0</v>
      </c>
      <c r="G21" s="134">
        <f>J10</f>
        <v>0</v>
      </c>
      <c r="H21" s="135">
        <f>J11</f>
        <v>0</v>
      </c>
      <c r="I21" s="113">
        <v>0</v>
      </c>
      <c r="J21" s="469">
        <f>SUM(C21:G21)</f>
        <v>0</v>
      </c>
      <c r="K21" s="474">
        <f>SUM(C21:F21,H21)</f>
        <v>0</v>
      </c>
    </row>
    <row r="22" spans="1:11" ht="25" customHeight="1">
      <c r="A22" s="21" t="s">
        <v>697</v>
      </c>
      <c r="B22" s="73" t="s">
        <v>689</v>
      </c>
      <c r="C22" s="88" t="e">
        <f>C21/$J$21</f>
        <v>#DIV/0!</v>
      </c>
      <c r="D22" s="90" t="e">
        <f>D21/$J$21</f>
        <v>#DIV/0!</v>
      </c>
      <c r="E22" s="90" t="e">
        <f t="shared" ref="E22:G22" si="6">E21/$J$21</f>
        <v>#DIV/0!</v>
      </c>
      <c r="F22" s="90" t="e">
        <f t="shared" si="6"/>
        <v>#DIV/0!</v>
      </c>
      <c r="G22" s="90" t="e">
        <f t="shared" si="6"/>
        <v>#DIV/0!</v>
      </c>
      <c r="H22" s="102" t="s">
        <v>737</v>
      </c>
      <c r="I22" s="77">
        <v>0</v>
      </c>
      <c r="J22" s="470"/>
      <c r="K22" s="475"/>
    </row>
    <row r="23" spans="1:11" ht="25" customHeight="1">
      <c r="A23" s="21" t="s">
        <v>692</v>
      </c>
      <c r="B23" s="73" t="s">
        <v>689</v>
      </c>
      <c r="C23" s="89" t="e">
        <f>C21/$K$21</f>
        <v>#DIV/0!</v>
      </c>
      <c r="D23" s="91" t="e">
        <f>D21/$K$21</f>
        <v>#DIV/0!</v>
      </c>
      <c r="E23" s="91" t="e">
        <f t="shared" ref="E23:F23" si="7">E21/$K$21</f>
        <v>#DIV/0!</v>
      </c>
      <c r="F23" s="91" t="e">
        <f t="shared" si="7"/>
        <v>#DIV/0!</v>
      </c>
      <c r="G23" s="99" t="s">
        <v>737</v>
      </c>
      <c r="H23" s="103" t="e">
        <f>H21/$K$21</f>
        <v>#DIV/0!</v>
      </c>
      <c r="I23" s="78">
        <v>0</v>
      </c>
      <c r="J23" s="471"/>
      <c r="K23" s="476"/>
    </row>
    <row r="24" spans="1:11" ht="25" customHeight="1">
      <c r="A24" s="21" t="s">
        <v>999</v>
      </c>
      <c r="B24" s="73" t="s">
        <v>689</v>
      </c>
      <c r="C24" s="462" t="e">
        <f>C22+D22+E22+F22</f>
        <v>#DIV/0!</v>
      </c>
      <c r="D24" s="463"/>
      <c r="E24" s="463"/>
      <c r="F24" s="463"/>
      <c r="J24" s="241"/>
      <c r="K24" s="241"/>
    </row>
    <row r="25" spans="1:11" ht="25" customHeight="1">
      <c r="A25" s="21" t="s">
        <v>1000</v>
      </c>
      <c r="B25" s="73" t="s">
        <v>689</v>
      </c>
      <c r="C25" s="462" t="e">
        <f>C23+D23+E23+F23</f>
        <v>#DIV/0!</v>
      </c>
      <c r="D25" s="463"/>
      <c r="E25" s="463"/>
      <c r="F25" s="463"/>
    </row>
  </sheetData>
  <mergeCells count="25">
    <mergeCell ref="C24:F24"/>
    <mergeCell ref="C25:F25"/>
    <mergeCell ref="A18:K18"/>
    <mergeCell ref="I19:I20"/>
    <mergeCell ref="J21:J23"/>
    <mergeCell ref="J19:K19"/>
    <mergeCell ref="A19:B19"/>
    <mergeCell ref="A20:B20"/>
    <mergeCell ref="C19:F19"/>
    <mergeCell ref="K21:K23"/>
    <mergeCell ref="J3:K3"/>
    <mergeCell ref="J4:K4"/>
    <mergeCell ref="J5:K5"/>
    <mergeCell ref="A2:K2"/>
    <mergeCell ref="J8:K8"/>
    <mergeCell ref="A7:K7"/>
    <mergeCell ref="A3:B3"/>
    <mergeCell ref="A8:B8"/>
    <mergeCell ref="J14:K14"/>
    <mergeCell ref="J15:K15"/>
    <mergeCell ref="J9:K9"/>
    <mergeCell ref="J10:K10"/>
    <mergeCell ref="J11:K11"/>
    <mergeCell ref="J12:K12"/>
    <mergeCell ref="J13:K1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9133-7DF3-426F-B263-84C4981C80F6}">
  <dimension ref="A1:L33"/>
  <sheetViews>
    <sheetView topLeftCell="A11" zoomScale="82" zoomScaleNormal="82" workbookViewId="0">
      <selection activeCell="E33" sqref="E33"/>
    </sheetView>
  </sheetViews>
  <sheetFormatPr defaultColWidth="9" defaultRowHeight="15.5"/>
  <cols>
    <col min="1" max="1" width="10.83203125" style="123" customWidth="1"/>
    <col min="2" max="2" width="35.83203125" style="123" customWidth="1"/>
    <col min="3" max="3" width="35.83203125" style="83" customWidth="1"/>
    <col min="4" max="4" width="25.83203125" style="123" customWidth="1"/>
    <col min="5" max="11" width="16.83203125" style="123" customWidth="1"/>
    <col min="12" max="16384" width="9" style="123"/>
  </cols>
  <sheetData>
    <row r="1" spans="1:12">
      <c r="A1" s="123" t="s">
        <v>907</v>
      </c>
    </row>
    <row r="3" spans="1:12" ht="18">
      <c r="A3" s="480" t="s">
        <v>944</v>
      </c>
      <c r="B3" s="480"/>
      <c r="C3" s="481"/>
      <c r="D3" s="484" t="s">
        <v>945</v>
      </c>
      <c r="E3" s="485" t="s">
        <v>946</v>
      </c>
      <c r="F3" s="485"/>
      <c r="G3" s="485"/>
      <c r="H3" s="485"/>
      <c r="I3" s="485"/>
      <c r="J3" s="485"/>
      <c r="K3" s="485"/>
    </row>
    <row r="4" spans="1:12" ht="18">
      <c r="A4" s="482"/>
      <c r="B4" s="482"/>
      <c r="C4" s="483"/>
      <c r="D4" s="484"/>
      <c r="E4" s="242" t="s">
        <v>947</v>
      </c>
      <c r="F4" s="242" t="s">
        <v>948</v>
      </c>
      <c r="G4" s="242" t="s">
        <v>949</v>
      </c>
      <c r="H4" s="242" t="s">
        <v>135</v>
      </c>
      <c r="I4" s="242" t="s">
        <v>136</v>
      </c>
      <c r="J4" s="242" t="s">
        <v>950</v>
      </c>
      <c r="K4" s="242" t="s">
        <v>951</v>
      </c>
    </row>
    <row r="5" spans="1:12" s="246" customFormat="1" ht="27" customHeight="1">
      <c r="A5" s="478" t="s">
        <v>938</v>
      </c>
      <c r="B5" s="478"/>
      <c r="C5" s="479"/>
      <c r="D5" s="245">
        <f t="shared" ref="D5:K5" si="0">SUM(D6:D10)</f>
        <v>0</v>
      </c>
      <c r="E5" s="245">
        <f t="shared" si="0"/>
        <v>0</v>
      </c>
      <c r="F5" s="245">
        <f t="shared" si="0"/>
        <v>0</v>
      </c>
      <c r="G5" s="245">
        <f t="shared" si="0"/>
        <v>0</v>
      </c>
      <c r="H5" s="245">
        <f t="shared" si="0"/>
        <v>0</v>
      </c>
      <c r="I5" s="245">
        <f t="shared" si="0"/>
        <v>0</v>
      </c>
      <c r="J5" s="245">
        <f t="shared" si="0"/>
        <v>0</v>
      </c>
      <c r="K5" s="245">
        <f t="shared" si="0"/>
        <v>0</v>
      </c>
      <c r="L5" s="286" t="e">
        <f>D5/D33</f>
        <v>#DIV/0!</v>
      </c>
    </row>
    <row r="6" spans="1:12" ht="37.5" customHeight="1">
      <c r="A6" s="486" t="s">
        <v>908</v>
      </c>
      <c r="B6" s="487" t="s">
        <v>909</v>
      </c>
      <c r="C6" s="221" t="s">
        <v>929</v>
      </c>
      <c r="D6" s="243">
        <f>SUM(E6:K6)</f>
        <v>0</v>
      </c>
      <c r="E6" s="243">
        <f>SUMIF('表4.定量盤查'!$F$4:$F$170,"固定源",'表4.定量盤查'!I$4:I$170)</f>
        <v>0</v>
      </c>
      <c r="F6" s="243">
        <f>SUMIF('表4.定量盤查'!$F$4:$F$170,"固定源",'表4.定量盤查'!J$4:J$170)</f>
        <v>0</v>
      </c>
      <c r="G6" s="243">
        <f>SUMIF('表4.定量盤查'!$F$4:$F$170,"固定源",'表4.定量盤查'!K$4:K$170)</f>
        <v>0</v>
      </c>
      <c r="H6" s="243">
        <f>SUMIF('表4.定量盤查'!$F$4:$F$170,"固定源",'表4.定量盤查'!L$4:L$170)</f>
        <v>0</v>
      </c>
      <c r="I6" s="243">
        <f>SUMIF('表4.定量盤查'!$F$4:$F$170,"固定源",'表4.定量盤查'!M$4:M$170)</f>
        <v>0</v>
      </c>
      <c r="J6" s="243">
        <f>SUMIF('表4.定量盤查'!$F$4:$F$170,"固定源",'表4.定量盤查'!N$4:N$170)</f>
        <v>0</v>
      </c>
      <c r="K6" s="243">
        <f>SUMIF('表4.定量盤查'!$F$4:$F$170,"固定源",'表4.定量盤查'!O$4:O$170)</f>
        <v>0</v>
      </c>
    </row>
    <row r="7" spans="1:12" ht="37.5" customHeight="1">
      <c r="A7" s="486"/>
      <c r="B7" s="487"/>
      <c r="C7" s="221" t="s">
        <v>930</v>
      </c>
      <c r="D7" s="243">
        <f>SUM(E7:K7)</f>
        <v>0</v>
      </c>
      <c r="E7" s="243">
        <f>SUMIF('表4.定量盤查'!$F$4:$F$170,"移動源",'表4.定量盤查'!I$4:I$170)</f>
        <v>0</v>
      </c>
      <c r="F7" s="243">
        <f>SUMIF('表4.定量盤查'!$F$4:$F$170,"移動源",'表4.定量盤查'!J$4:J$170)</f>
        <v>0</v>
      </c>
      <c r="G7" s="243">
        <f>SUMIF('表4.定量盤查'!$F$4:$F$170,"移動源",'表4.定量盤查'!K$4:K$170)</f>
        <v>0</v>
      </c>
      <c r="H7" s="243">
        <f>SUMIF('表4.定量盤查'!$F$4:$F$170,"移動源",'表4.定量盤查'!L$4:L$170)</f>
        <v>0</v>
      </c>
      <c r="I7" s="243">
        <f>SUMIF('表4.定量盤查'!$F$4:$F$170,"移動源",'表4.定量盤查'!M$4:M$170)</f>
        <v>0</v>
      </c>
      <c r="J7" s="243">
        <f>SUMIF('表4.定量盤查'!$F$4:$F$170,"移動源",'表4.定量盤查'!N$4:N$170)</f>
        <v>0</v>
      </c>
      <c r="K7" s="243">
        <f>SUMIF('表4.定量盤查'!$F$4:$F$170,"移動源",'表4.定量盤查'!O$4:O$170)</f>
        <v>0</v>
      </c>
    </row>
    <row r="8" spans="1:12" ht="37.5" customHeight="1">
      <c r="A8" s="486"/>
      <c r="B8" s="487"/>
      <c r="C8" s="221" t="s">
        <v>931</v>
      </c>
      <c r="D8" s="243">
        <f>SUM(E8:K8)</f>
        <v>0</v>
      </c>
      <c r="E8" s="243">
        <f>SUMIF('表4.定量盤查'!$F$4:$F$170,"製程排放",'表4.定量盤查'!I$4:I$170)</f>
        <v>0</v>
      </c>
      <c r="F8" s="243">
        <f>SUMIF('表4.定量盤查'!$F$4:$F$170,"製程排放",'表4.定量盤查'!J$4:J$170)</f>
        <v>0</v>
      </c>
      <c r="G8" s="243">
        <f>SUMIF('表4.定量盤查'!$F$4:$F$170,"製程排放",'表4.定量盤查'!K$4:K$170)</f>
        <v>0</v>
      </c>
      <c r="H8" s="243">
        <f>SUMIF('表4.定量盤查'!$F$4:$F$170,"製程排放",'表4.定量盤查'!L$4:L$170)</f>
        <v>0</v>
      </c>
      <c r="I8" s="243">
        <f>SUMIF('表4.定量盤查'!$F$4:$F$170,"製程排放",'表4.定量盤查'!M$4:M$170)</f>
        <v>0</v>
      </c>
      <c r="J8" s="243">
        <f>SUMIF('表4.定量盤查'!$F$4:$F$170,"製程排放",'表4.定量盤查'!N$4:N$170)</f>
        <v>0</v>
      </c>
      <c r="K8" s="243">
        <f>SUMIF('表4.定量盤查'!$F$4:$F$170,"製程排放",'表4.定量盤查'!O$4:O$170)</f>
        <v>0</v>
      </c>
    </row>
    <row r="9" spans="1:12" ht="37.5" customHeight="1">
      <c r="A9" s="486"/>
      <c r="B9" s="487"/>
      <c r="C9" s="221" t="s">
        <v>932</v>
      </c>
      <c r="D9" s="243">
        <f>SUM(E9:K9)</f>
        <v>0</v>
      </c>
      <c r="E9" s="243">
        <f>SUMIF('表4.定量盤查'!$F$4:$F$170,"逸散排放",'表4.定量盤查'!I$4:I$170)</f>
        <v>0</v>
      </c>
      <c r="F9" s="243">
        <f>SUMIF('表4.定量盤查'!$F$4:$F$170,"逸散排放",'表4.定量盤查'!J$4:J$170)</f>
        <v>0</v>
      </c>
      <c r="G9" s="243">
        <f>SUMIF('表4.定量盤查'!$F$4:$F$170,"逸散排放",'表4.定量盤查'!K$4:K$170)</f>
        <v>0</v>
      </c>
      <c r="H9" s="243">
        <f>SUMIF('表4.定量盤查'!$F$4:$F$170,"逸散排放",'表4.定量盤查'!L$4:L$170)</f>
        <v>0</v>
      </c>
      <c r="I9" s="243">
        <f>SUMIF('表4.定量盤查'!$F$4:$F$170,"逸散排放",'表4.定量盤查'!M$4:M$170)</f>
        <v>0</v>
      </c>
      <c r="J9" s="243">
        <f>SUMIF('表4.定量盤查'!$F$4:$F$170,"逸散排放",'表4.定量盤查'!N$4:N$170)</f>
        <v>0</v>
      </c>
      <c r="K9" s="243">
        <f>SUMIF('表4.定量盤查'!$F$4:$F$170,"逸散排放",'表4.定量盤查'!O$4:O$170)</f>
        <v>0</v>
      </c>
    </row>
    <row r="10" spans="1:12" ht="37.5" customHeight="1">
      <c r="A10" s="486"/>
      <c r="B10" s="487"/>
      <c r="C10" s="221" t="s">
        <v>933</v>
      </c>
      <c r="D10" s="243">
        <f>SUM(E10:K10)</f>
        <v>0</v>
      </c>
      <c r="E10" s="243">
        <f>SUMIF('表4.定量盤查'!$F$4:$F$170,"土地利用",'表4.定量盤查'!I$4:I$170)</f>
        <v>0</v>
      </c>
      <c r="F10" s="243">
        <f>SUMIF('表4.定量盤查'!$F$4:$F$170,"土地利用",'表4.定量盤查'!J$4:J$170)</f>
        <v>0</v>
      </c>
      <c r="G10" s="243">
        <f>SUMIF('表4.定量盤查'!$F$4:$F$170,"土地利用",'表4.定量盤查'!K$4:K$170)</f>
        <v>0</v>
      </c>
      <c r="H10" s="243">
        <f>SUMIF('表4.定量盤查'!$F$4:$F$170,"土地利用",'表4.定量盤查'!L$4:L$170)</f>
        <v>0</v>
      </c>
      <c r="I10" s="243">
        <f>SUMIF('表4.定量盤查'!$F$4:$F$170,"土地利用",'表4.定量盤查'!M$4:M$170)</f>
        <v>0</v>
      </c>
      <c r="J10" s="243">
        <f>SUMIF('表4.定量盤查'!$F$4:$F$170,"土地利用",'表4.定量盤查'!N$4:N$170)</f>
        <v>0</v>
      </c>
      <c r="K10" s="243">
        <f>SUMIF('表4.定量盤查'!$F$4:$F$170,"土地利用",'表4.定量盤查'!O$4:O$170)</f>
        <v>0</v>
      </c>
    </row>
    <row r="11" spans="1:12" s="246" customFormat="1" ht="27.75" customHeight="1">
      <c r="A11" s="478" t="s">
        <v>939</v>
      </c>
      <c r="B11" s="478"/>
      <c r="C11" s="479"/>
      <c r="D11" s="245">
        <f t="shared" ref="D11:K11" si="1">SUM(D12:D16)</f>
        <v>0</v>
      </c>
      <c r="E11" s="245">
        <f t="shared" si="1"/>
        <v>0</v>
      </c>
      <c r="F11" s="245">
        <f t="shared" si="1"/>
        <v>0</v>
      </c>
      <c r="G11" s="245">
        <f t="shared" si="1"/>
        <v>0</v>
      </c>
      <c r="H11" s="245">
        <f t="shared" si="1"/>
        <v>0</v>
      </c>
      <c r="I11" s="245">
        <f t="shared" si="1"/>
        <v>0</v>
      </c>
      <c r="J11" s="245">
        <f t="shared" si="1"/>
        <v>0</v>
      </c>
      <c r="K11" s="245">
        <f t="shared" si="1"/>
        <v>0</v>
      </c>
      <c r="L11" s="286" t="e">
        <f>D11/$D$33</f>
        <v>#DIV/0!</v>
      </c>
    </row>
    <row r="12" spans="1:12" ht="29.25" customHeight="1">
      <c r="A12" s="486" t="s">
        <v>910</v>
      </c>
      <c r="B12" s="487" t="s">
        <v>911</v>
      </c>
      <c r="C12" s="221" t="s">
        <v>934</v>
      </c>
      <c r="D12" s="243">
        <f>SUM(E12:K12)</f>
        <v>0</v>
      </c>
      <c r="E12" s="243">
        <f>SUMIF('表4.定量盤查'!$F$4:$F$170,"外購電力",'表4.定量盤查'!I$4:I$170)</f>
        <v>0</v>
      </c>
      <c r="F12" s="243">
        <f>SUMIF('表4.定量盤查'!$F$4:$F$170,"外購電力",'表4.定量盤查'!J$4:J$170)</f>
        <v>0</v>
      </c>
      <c r="G12" s="243">
        <f>SUMIF('表4.定量盤查'!$F$4:$F$170,"外購電力",'表4.定量盤查'!K$4:K$170)</f>
        <v>0</v>
      </c>
      <c r="H12" s="243">
        <f>SUMIF('表4.定量盤查'!$F$4:$F$170,"外購電力",'表4.定量盤查'!L$4:L$170)</f>
        <v>0</v>
      </c>
      <c r="I12" s="243">
        <f>SUMIF('表4.定量盤查'!$F$4:$F$170,"外購電力",'表4.定量盤查'!M$4:M$170)</f>
        <v>0</v>
      </c>
      <c r="J12" s="243">
        <f>SUMIF('表4.定量盤查'!$F$4:$F$170,"外購電力",'表4.定量盤查'!N$4:N$170)</f>
        <v>0</v>
      </c>
      <c r="K12" s="243">
        <f>SUMIF('表4.定量盤查'!$F$4:$F$170,"外購電力",'表4.定量盤查'!O$4:O$170)</f>
        <v>0</v>
      </c>
    </row>
    <row r="13" spans="1:12" ht="29.25" customHeight="1">
      <c r="A13" s="486"/>
      <c r="B13" s="487"/>
      <c r="C13" s="221" t="s">
        <v>935</v>
      </c>
      <c r="D13" s="243">
        <f>SUM(E13:K13)</f>
        <v>0</v>
      </c>
      <c r="E13" s="243">
        <f>SUMIF('表4.定量盤查'!$F$4:$F$170,"進口能源",'表4.定量盤查'!I$4:I$170)</f>
        <v>0</v>
      </c>
      <c r="F13" s="243">
        <f>SUMIF('表4.定量盤查'!$F$4:$F$170,"進口能源",'表4.定量盤查'!J$4:J$170)</f>
        <v>0</v>
      </c>
      <c r="G13" s="243">
        <f>SUMIF('表4.定量盤查'!$F$4:$F$170,"進口能源",'表4.定量盤查'!K$4:K$170)</f>
        <v>0</v>
      </c>
      <c r="H13" s="243">
        <f>SUMIF('表4.定量盤查'!$F$4:$F$170,"進口能源",'表4.定量盤查'!L$4:L$170)</f>
        <v>0</v>
      </c>
      <c r="I13" s="243">
        <f>SUMIF('表4.定量盤查'!$F$4:$F$170,"進口能源",'表4.定量盤查'!M$4:M$170)</f>
        <v>0</v>
      </c>
      <c r="J13" s="243">
        <f>SUMIF('表4.定量盤查'!$F$4:$F$170,"進口能源",'表4.定量盤查'!N$4:N$170)</f>
        <v>0</v>
      </c>
      <c r="K13" s="243">
        <f>SUMIF('表4.定量盤查'!$F$4:$F$170,"進口能源",'表4.定量盤查'!O$4:O$170)</f>
        <v>0</v>
      </c>
    </row>
    <row r="14" spans="1:12" ht="29.25" customHeight="1">
      <c r="A14" s="486"/>
      <c r="B14" s="487"/>
      <c r="C14" s="221" t="s">
        <v>952</v>
      </c>
      <c r="D14" s="243">
        <f>SUM(E14:K14)</f>
        <v>0</v>
      </c>
      <c r="E14" s="243">
        <f>SUMIF('表4.定量盤查'!$F$4:$F$170,"電證合一",'表4.定量盤查'!I$4:I$170)</f>
        <v>0</v>
      </c>
      <c r="F14" s="243">
        <f>SUMIF('表4.定量盤查'!$F$4:$F$170,"電證合一",'表4.定量盤查'!J$4:J$170)</f>
        <v>0</v>
      </c>
      <c r="G14" s="243">
        <f>SUMIF('表4.定量盤查'!$F$4:$F$170,"電證合一",'表4.定量盤查'!K$4:K$170)</f>
        <v>0</v>
      </c>
      <c r="H14" s="243">
        <f>SUMIF('表4.定量盤查'!$F$4:$F$170,"電證合一",'表4.定量盤查'!L$4:L$170)</f>
        <v>0</v>
      </c>
      <c r="I14" s="243">
        <f>SUMIF('表4.定量盤查'!$F$4:$F$170,"電證合一",'表4.定量盤查'!M$4:M$170)</f>
        <v>0</v>
      </c>
      <c r="J14" s="243">
        <f>SUMIF('表4.定量盤查'!$F$4:$F$170,"電證合一",'表4.定量盤查'!N$4:N$170)</f>
        <v>0</v>
      </c>
      <c r="K14" s="243">
        <f>SUMIF('表4.定量盤查'!$F$4:$F$170,"電證合一",'表4.定量盤查'!O$4:O$170)</f>
        <v>0</v>
      </c>
    </row>
    <row r="15" spans="1:12" ht="29.25" customHeight="1">
      <c r="A15" s="486"/>
      <c r="B15" s="487"/>
      <c r="C15" s="221" t="s">
        <v>936</v>
      </c>
      <c r="D15" s="243">
        <f>SUM(E15:K15)</f>
        <v>0</v>
      </c>
      <c r="E15" s="243">
        <f>SUMIF('表4.定量盤查'!$F$4:$F$170,"電證分離",'表4.定量盤查'!I$4:I$170)</f>
        <v>0</v>
      </c>
      <c r="F15" s="243">
        <f>SUMIF('表4.定量盤查'!$F$4:$F$170,"電證分離",'表4.定量盤查'!J$4:J$170)</f>
        <v>0</v>
      </c>
      <c r="G15" s="243">
        <f>SUMIF('表4.定量盤查'!$F$4:$F$170,"電證分離",'表4.定量盤查'!K$4:K$170)</f>
        <v>0</v>
      </c>
      <c r="H15" s="243">
        <f>SUMIF('表4.定量盤查'!$F$4:$F$170,"電證分離",'表4.定量盤查'!L$4:L$170)</f>
        <v>0</v>
      </c>
      <c r="I15" s="243">
        <f>SUMIF('表4.定量盤查'!$F$4:$F$170,"電證分離",'表4.定量盤查'!M$4:M$170)</f>
        <v>0</v>
      </c>
      <c r="J15" s="243">
        <f>SUMIF('表4.定量盤查'!$F$4:$F$170,"電證分離",'表4.定量盤查'!N$4:N$170)</f>
        <v>0</v>
      </c>
      <c r="K15" s="243">
        <f>SUMIF('表4.定量盤查'!$F$4:$F$170,"電證分離",'表4.定量盤查'!O$4:O$170)</f>
        <v>0</v>
      </c>
    </row>
    <row r="16" spans="1:12" ht="29.25" customHeight="1">
      <c r="A16" s="486"/>
      <c r="B16" s="487"/>
      <c r="C16" s="221" t="s">
        <v>937</v>
      </c>
      <c r="D16" s="243">
        <f>SUM(E16:K16)</f>
        <v>0</v>
      </c>
      <c r="E16" s="243">
        <f>SUMIF('表4.定量盤查'!$F$4:$F$170,"自發自用",'表4.定量盤查'!I$4:I$170)</f>
        <v>0</v>
      </c>
      <c r="F16" s="243">
        <f>SUMIF('表4.定量盤查'!$F$4:$F$170,"自發自用",'表4.定量盤查'!J$4:J$170)</f>
        <v>0</v>
      </c>
      <c r="G16" s="243">
        <f>SUMIF('表4.定量盤查'!$F$4:$F$170,"自發自用",'表4.定量盤查'!K$4:K$170)</f>
        <v>0</v>
      </c>
      <c r="H16" s="243">
        <f>SUMIF('表4.定量盤查'!$F$4:$F$170,"自發自用",'表4.定量盤查'!L$4:L$170)</f>
        <v>0</v>
      </c>
      <c r="I16" s="243">
        <f>SUMIF('表4.定量盤查'!$F$4:$F$170,"自發自用",'表4.定量盤查'!M$4:M$170)</f>
        <v>0</v>
      </c>
      <c r="J16" s="243">
        <f>SUMIF('表4.定量盤查'!$F$4:$F$170,"自發自用",'表4.定量盤查'!N$4:N$170)</f>
        <v>0</v>
      </c>
      <c r="K16" s="243">
        <f>SUMIF('表4.定量盤查'!$F$4:$F$170,"自發自用",'表4.定量盤查'!O$4:O$170)</f>
        <v>0</v>
      </c>
    </row>
    <row r="17" spans="1:12" s="246" customFormat="1" ht="28.5" customHeight="1">
      <c r="A17" s="478" t="s">
        <v>940</v>
      </c>
      <c r="B17" s="478"/>
      <c r="C17" s="479"/>
      <c r="D17" s="245">
        <f>SUM(D18:D32)</f>
        <v>0</v>
      </c>
      <c r="E17" s="245">
        <f t="shared" ref="E17:K17" si="2">SUM(E18:E32)</f>
        <v>0</v>
      </c>
      <c r="F17" s="245">
        <f t="shared" si="2"/>
        <v>0</v>
      </c>
      <c r="G17" s="245">
        <f t="shared" si="2"/>
        <v>0</v>
      </c>
      <c r="H17" s="245">
        <f t="shared" si="2"/>
        <v>0</v>
      </c>
      <c r="I17" s="245">
        <f t="shared" si="2"/>
        <v>0</v>
      </c>
      <c r="J17" s="245">
        <f t="shared" si="2"/>
        <v>0</v>
      </c>
      <c r="K17" s="245">
        <f t="shared" si="2"/>
        <v>0</v>
      </c>
      <c r="L17" s="286" t="e">
        <f>D17/$D$33</f>
        <v>#DIV/0!</v>
      </c>
    </row>
    <row r="18" spans="1:12" ht="27" customHeight="1">
      <c r="A18" s="486" t="s">
        <v>912</v>
      </c>
      <c r="B18" s="120" t="s">
        <v>895</v>
      </c>
      <c r="C18" s="221" t="s">
        <v>913</v>
      </c>
      <c r="D18" s="243">
        <f>SUM(E18:K18)</f>
        <v>0</v>
      </c>
      <c r="E18" s="243">
        <f>SUMIF('表4.定量盤查'!$F$4:$F$181,"採購商品與服務",'表4.定量盤查'!I$4:I$181)</f>
        <v>0</v>
      </c>
      <c r="F18" s="243">
        <f>SUMIF('表4.定量盤查'!$F$4:$F$181,"採購商品與服務",'表4.定量盤查'!J$4:J$181)</f>
        <v>0</v>
      </c>
      <c r="G18" s="243">
        <f>SUMIF('表4.定量盤查'!$F$4:$F$181,"採購商品與服務",'表4.定量盤查'!K$4:K$181)</f>
        <v>0</v>
      </c>
      <c r="H18" s="243">
        <f>SUMIF('表4.定量盤查'!$F$4:$F$181,"採購商品與服務",'表4.定量盤查'!L$4:L$181)</f>
        <v>0</v>
      </c>
      <c r="I18" s="243">
        <f>SUMIF('表4.定量盤查'!$F$4:$F$181,"採購商品與服務",'表4.定量盤查'!M$4:M$181)</f>
        <v>0</v>
      </c>
      <c r="J18" s="243">
        <f>SUMIF('表4.定量盤查'!$F$4:$F$181,"採購商品與服務",'表4.定量盤查'!N$4:N$181)</f>
        <v>0</v>
      </c>
      <c r="K18" s="243">
        <f>SUMIF('表4.定量盤查'!$F$4:$F$181,"採購商品與服務",'表4.定量盤查'!O$4:O$181)</f>
        <v>0</v>
      </c>
      <c r="L18" s="286" t="e">
        <f>D18/$D$33</f>
        <v>#DIV/0!</v>
      </c>
    </row>
    <row r="19" spans="1:12" ht="27" customHeight="1">
      <c r="A19" s="486"/>
      <c r="B19" s="120" t="s">
        <v>914</v>
      </c>
      <c r="C19" s="221" t="s">
        <v>920</v>
      </c>
      <c r="D19" s="243">
        <f>SUM(E19:K19)</f>
        <v>0</v>
      </c>
      <c r="E19" s="243">
        <f>SUMIF('表4.定量盤查'!$F$4:$F$181,"資本財",'表4.定量盤查'!I$4:I$181)</f>
        <v>0</v>
      </c>
      <c r="F19" s="243">
        <f>SUMIF('表4.定量盤查'!$F$4:$F$181,"資本財",'表4.定量盤查'!J$4:J$181)</f>
        <v>0</v>
      </c>
      <c r="G19" s="243">
        <f>SUMIF('表4.定量盤查'!$F$4:$F$181,"資本財",'表4.定量盤查'!K$4:K$181)</f>
        <v>0</v>
      </c>
      <c r="H19" s="243">
        <f>SUMIF('表4.定量盤查'!$F$4:$F$181,"資本財",'表4.定量盤查'!L$4:L$181)</f>
        <v>0</v>
      </c>
      <c r="I19" s="243">
        <f>SUMIF('表4.定量盤查'!$F$4:$F$181,"資本財",'表4.定量盤查'!M$4:M$181)</f>
        <v>0</v>
      </c>
      <c r="J19" s="243">
        <f>SUMIF('表4.定量盤查'!$F$4:$F$181,"資本財",'表4.定量盤查'!N$4:N$181)</f>
        <v>0</v>
      </c>
      <c r="K19" s="243">
        <f>SUMIF('表4.定量盤查'!$F$4:$F$181,"資本財",'表4.定量盤查'!O$4:O$181)</f>
        <v>0</v>
      </c>
      <c r="L19" s="286" t="e">
        <f t="shared" ref="L19:L32" si="3">D19/$D$33</f>
        <v>#DIV/0!</v>
      </c>
    </row>
    <row r="20" spans="1:12" ht="27" customHeight="1">
      <c r="A20" s="486"/>
      <c r="B20" s="120" t="s">
        <v>915</v>
      </c>
      <c r="C20" s="221" t="s">
        <v>905</v>
      </c>
      <c r="D20" s="243">
        <f>SUM(E20:K20)</f>
        <v>0</v>
      </c>
      <c r="E20" s="243">
        <f>SUMIF('表4.定量盤查'!$F$4:$F$181,"與燃料和能源相關的活動",'表4.定量盤查'!I$4:I$181)</f>
        <v>0</v>
      </c>
      <c r="F20" s="243">
        <f>SUMIF('表4.定量盤查'!$F$4:$F$181,"與燃料和能源相關的活動",'表4.定量盤查'!J$4:J$181)</f>
        <v>0</v>
      </c>
      <c r="G20" s="243">
        <f>SUMIF('表4.定量盤查'!$F$4:$F$181,"與燃料和能源相關的活動",'表4.定量盤查'!K$4:K$181)</f>
        <v>0</v>
      </c>
      <c r="H20" s="243">
        <f>SUMIF('表4.定量盤查'!$F$4:$F$181,"與燃料和能源相關的活動",'表4.定量盤查'!L$4:L$181)</f>
        <v>0</v>
      </c>
      <c r="I20" s="243">
        <f>SUMIF('表4.定量盤查'!$F$4:$F$181,"與燃料和能源相關的活動",'表4.定量盤查'!M$4:M$181)</f>
        <v>0</v>
      </c>
      <c r="J20" s="243">
        <f>SUMIF('表4.定量盤查'!$F$4:$F$181,"與燃料和能源相關的活動",'表4.定量盤查'!N$4:N$181)</f>
        <v>0</v>
      </c>
      <c r="K20" s="243">
        <f>SUMIF('表4.定量盤查'!$F$4:$F$181,"與燃料和能源相關的活動",'表4.定量盤查'!O$4:O$181)</f>
        <v>0</v>
      </c>
      <c r="L20" s="286" t="e">
        <f t="shared" si="3"/>
        <v>#DIV/0!</v>
      </c>
    </row>
    <row r="21" spans="1:12" ht="27" customHeight="1">
      <c r="A21" s="486"/>
      <c r="B21" s="120" t="s">
        <v>814</v>
      </c>
      <c r="C21" s="221" t="s">
        <v>921</v>
      </c>
      <c r="D21" s="243">
        <f>SUM(E21:K21)</f>
        <v>0</v>
      </c>
      <c r="E21" s="243">
        <f>SUMIF('表4.定量盤查'!$F$4:$F$181,"上游運輸與配送",'表4.定量盤查'!I$4:I$181)</f>
        <v>0</v>
      </c>
      <c r="F21" s="243">
        <f>SUMIF('表4.定量盤查'!$F$4:$F$181,"上游運輸與配送",'表4.定量盤查'!J$4:J$181)</f>
        <v>0</v>
      </c>
      <c r="G21" s="243">
        <f>SUMIF('表4.定量盤查'!$F$4:$F$181,"上游運輸與配送",'表4.定量盤查'!K$4:K$181)</f>
        <v>0</v>
      </c>
      <c r="H21" s="243">
        <f>SUMIF('表4.定量盤查'!$F$4:$F$181,"上游運輸與配送",'表4.定量盤查'!L$4:L$181)</f>
        <v>0</v>
      </c>
      <c r="I21" s="243">
        <f>SUMIF('表4.定量盤查'!$F$4:$F$181,"上游運輸與配送",'表4.定量盤查'!M$4:M$181)</f>
        <v>0</v>
      </c>
      <c r="J21" s="243">
        <f>SUMIF('表4.定量盤查'!$F$4:$F$181,"上游運輸與配送",'表4.定量盤查'!N$4:N$181)</f>
        <v>0</v>
      </c>
      <c r="K21" s="243">
        <f>SUMIF('表4.定量盤查'!$F$4:$F$181,"上游運輸與配送",'表4.定量盤查'!O$4:O$181)</f>
        <v>0</v>
      </c>
      <c r="L21" s="286" t="e">
        <f t="shared" si="3"/>
        <v>#DIV/0!</v>
      </c>
    </row>
    <row r="22" spans="1:12" ht="27" customHeight="1">
      <c r="A22" s="486"/>
      <c r="B22" s="120" t="s">
        <v>887</v>
      </c>
      <c r="C22" s="221" t="s">
        <v>941</v>
      </c>
      <c r="D22" s="243">
        <f t="shared" ref="D22:D32" si="4">SUM(E22:K22)</f>
        <v>0</v>
      </c>
      <c r="E22" s="243">
        <f>SUMIF('表4.定量盤查'!$F$4:$F$181,"營運中產生的廢棄物",'表4.定量盤查'!I$4:I$181)</f>
        <v>0</v>
      </c>
      <c r="F22" s="243">
        <f>SUMIF('表4.定量盤查'!$F$4:$F$181,"營運中產生的廢棄物",'表4.定量盤查'!J$4:J$181)</f>
        <v>0</v>
      </c>
      <c r="G22" s="243">
        <f>SUMIF('表4.定量盤查'!$F$4:$F$181,"營運中產生的廢棄物",'表4.定量盤查'!K$4:K$181)</f>
        <v>0</v>
      </c>
      <c r="H22" s="243">
        <f>SUMIF('表4.定量盤查'!$F$4:$F$181,"營運中產生的廢棄物",'表4.定量盤查'!L$4:L$181)</f>
        <v>0</v>
      </c>
      <c r="I22" s="243">
        <f>SUMIF('表4.定量盤查'!$F$4:$F$181,"營運中產生的廢棄物",'表4.定量盤查'!M$4:M$181)</f>
        <v>0</v>
      </c>
      <c r="J22" s="243">
        <f>SUMIF('表4.定量盤查'!$F$4:$F$181,"營運中產生的廢棄物",'表4.定量盤查'!N$4:N$181)</f>
        <v>0</v>
      </c>
      <c r="K22" s="243">
        <f>SUMIF('表4.定量盤查'!$F$4:$F$181,"營運中產生的廢棄物",'表4.定量盤查'!O$4:O$181)</f>
        <v>0</v>
      </c>
      <c r="L22" s="286" t="e">
        <f t="shared" si="3"/>
        <v>#DIV/0!</v>
      </c>
    </row>
    <row r="23" spans="1:12" ht="27" customHeight="1">
      <c r="A23" s="486"/>
      <c r="B23" s="120" t="s">
        <v>888</v>
      </c>
      <c r="C23" s="221" t="s">
        <v>942</v>
      </c>
      <c r="D23" s="243">
        <f t="shared" si="4"/>
        <v>0</v>
      </c>
      <c r="E23" s="243">
        <f>SUMIF('表4.定量盤查'!$F$4:$F$181,"商務旅行",'表4.定量盤查'!I$4:I$181)</f>
        <v>0</v>
      </c>
      <c r="F23" s="243">
        <f>SUMIF('表4.定量盤查'!$F$4:$F$181,"商務旅行",'表4.定量盤查'!J$4:J$181)</f>
        <v>0</v>
      </c>
      <c r="G23" s="243">
        <f>SUMIF('表4.定量盤查'!$F$4:$F$181,"商務旅行",'表4.定量盤查'!K$4:K$181)</f>
        <v>0</v>
      </c>
      <c r="H23" s="243">
        <f>SUMIF('表4.定量盤查'!$F$4:$F$181,"商務旅行",'表4.定量盤查'!L$4:L$181)</f>
        <v>0</v>
      </c>
      <c r="I23" s="243">
        <f>SUMIF('表4.定量盤查'!$F$4:$F$181,"商務旅行",'表4.定量盤查'!M$4:M$181)</f>
        <v>0</v>
      </c>
      <c r="J23" s="243">
        <f>SUMIF('表4.定量盤查'!$F$4:$F$181,"商務旅行",'表4.定量盤查'!N$4:N$181)</f>
        <v>0</v>
      </c>
      <c r="K23" s="243">
        <f>SUMIF('表4.定量盤查'!$F$4:$F$181,"商務旅行",'表4.定量盤查'!O$4:O$181)</f>
        <v>0</v>
      </c>
      <c r="L23" s="286" t="e">
        <f t="shared" si="3"/>
        <v>#DIV/0!</v>
      </c>
    </row>
    <row r="24" spans="1:12" ht="27" customHeight="1">
      <c r="A24" s="486"/>
      <c r="B24" s="120" t="s">
        <v>889</v>
      </c>
      <c r="C24" s="221" t="s">
        <v>922</v>
      </c>
      <c r="D24" s="243">
        <f t="shared" si="4"/>
        <v>0</v>
      </c>
      <c r="E24" s="243">
        <f>SUMIF('表4.定量盤查'!$F$4:$F$181,"員工通勤",'表4.定量盤查'!I$4:I$181)</f>
        <v>0</v>
      </c>
      <c r="F24" s="243">
        <f>SUMIF('表4.定量盤查'!$F$4:$F$181,"員工通勤",'表4.定量盤查'!J$4:J$181)</f>
        <v>0</v>
      </c>
      <c r="G24" s="243">
        <f>SUMIF('表4.定量盤查'!$F$4:$F$181,"員工通勤",'表4.定量盤查'!K$4:K$181)</f>
        <v>0</v>
      </c>
      <c r="H24" s="243">
        <f>SUMIF('表4.定量盤查'!$F$4:$F$181,"員工通勤",'表4.定量盤查'!L$4:L$181)</f>
        <v>0</v>
      </c>
      <c r="I24" s="243">
        <f>SUMIF('表4.定量盤查'!$F$4:$F$181,"員工通勤",'表4.定量盤查'!M$4:M$181)</f>
        <v>0</v>
      </c>
      <c r="J24" s="243">
        <f>SUMIF('表4.定量盤查'!$F$4:$F$181,"員工通勤",'表4.定量盤查'!N$4:N$181)</f>
        <v>0</v>
      </c>
      <c r="K24" s="243">
        <f>SUMIF('表4.定量盤查'!$F$4:$F$181,"員工通勤",'表4.定量盤查'!O$4:O$181)</f>
        <v>0</v>
      </c>
      <c r="L24" s="286" t="e">
        <f t="shared" si="3"/>
        <v>#DIV/0!</v>
      </c>
    </row>
    <row r="25" spans="1:12" ht="27" customHeight="1">
      <c r="A25" s="486"/>
      <c r="B25" s="120" t="s">
        <v>916</v>
      </c>
      <c r="C25" s="221" t="s">
        <v>923</v>
      </c>
      <c r="D25" s="243">
        <f t="shared" si="4"/>
        <v>0</v>
      </c>
      <c r="E25" s="243">
        <f>SUMIF('表4.定量盤查'!$F$4:$F$181,"上游租賃資產",'表4.定量盤查'!I$4:I$181)</f>
        <v>0</v>
      </c>
      <c r="F25" s="243">
        <f>SUMIF('表4.定量盤查'!$F$4:$F$181,"上游租賃資產",'表4.定量盤查'!J$4:J$181)</f>
        <v>0</v>
      </c>
      <c r="G25" s="243">
        <f>SUMIF('表4.定量盤查'!$F$4:$F$181,"上游租賃資產",'表4.定量盤查'!K$4:K$181)</f>
        <v>0</v>
      </c>
      <c r="H25" s="243">
        <f>SUMIF('表4.定量盤查'!$F$4:$F$181,"上游租賃資產",'表4.定量盤查'!L$4:L$181)</f>
        <v>0</v>
      </c>
      <c r="I25" s="243">
        <f>SUMIF('表4.定量盤查'!$F$4:$F$181,"上游租賃資產",'表4.定量盤查'!M$4:M$181)</f>
        <v>0</v>
      </c>
      <c r="J25" s="243">
        <f>SUMIF('表4.定量盤查'!$F$4:$F$181,"上游租賃資產",'表4.定量盤查'!N$4:N$181)</f>
        <v>0</v>
      </c>
      <c r="K25" s="243">
        <f>SUMIF('表4.定量盤查'!$F$4:$F$181,"上游租賃資產",'表4.定量盤查'!O$4:O$181)</f>
        <v>0</v>
      </c>
      <c r="L25" s="286" t="e">
        <f t="shared" si="3"/>
        <v>#DIV/0!</v>
      </c>
    </row>
    <row r="26" spans="1:12" ht="27" customHeight="1">
      <c r="A26" s="486"/>
      <c r="B26" s="120" t="s">
        <v>890</v>
      </c>
      <c r="C26" s="221" t="s">
        <v>924</v>
      </c>
      <c r="D26" s="243">
        <f t="shared" si="4"/>
        <v>0</v>
      </c>
      <c r="E26" s="243">
        <f>SUMIF('表4.定量盤查'!$F$4:$F$181,"下游運輸與配送",'表4.定量盤查'!I$4:I$181)</f>
        <v>0</v>
      </c>
      <c r="F26" s="243">
        <f>SUMIF('表4.定量盤查'!$F$4:$F$181,"下游運輸與配送",'表4.定量盤查'!J$4:J$181)</f>
        <v>0</v>
      </c>
      <c r="G26" s="243">
        <f>SUMIF('表4.定量盤查'!$F$4:$F$181,"下游運輸與配送",'表4.定量盤查'!K$4:K$181)</f>
        <v>0</v>
      </c>
      <c r="H26" s="243">
        <f>SUMIF('表4.定量盤查'!$F$4:$F$181,"下游運輸與配送",'表4.定量盤查'!L$4:L$181)</f>
        <v>0</v>
      </c>
      <c r="I26" s="243">
        <f>SUMIF('表4.定量盤查'!$F$4:$F$181,"下游運輸與配送",'表4.定量盤查'!M$4:M$181)</f>
        <v>0</v>
      </c>
      <c r="J26" s="243">
        <f>SUMIF('表4.定量盤查'!$F$4:$F$181,"下游運輸與配送",'表4.定量盤查'!N$4:N$181)</f>
        <v>0</v>
      </c>
      <c r="K26" s="243">
        <f>SUMIF('表4.定量盤查'!$F$4:$F$181,"下游運輸與配送",'表4.定量盤查'!O$4:O$181)</f>
        <v>0</v>
      </c>
      <c r="L26" s="286" t="e">
        <f t="shared" si="3"/>
        <v>#DIV/0!</v>
      </c>
    </row>
    <row r="27" spans="1:12" ht="27" customHeight="1">
      <c r="A27" s="486"/>
      <c r="B27" s="120" t="s">
        <v>891</v>
      </c>
      <c r="C27" s="221" t="s">
        <v>894</v>
      </c>
      <c r="D27" s="243">
        <f t="shared" si="4"/>
        <v>0</v>
      </c>
      <c r="E27" s="243">
        <f>SUMIF('表4.定量盤查'!$F$4:$F$181,"售出產品之加工",'表4.定量盤查'!I$4:I$181)</f>
        <v>0</v>
      </c>
      <c r="F27" s="243">
        <f>SUMIF('表4.定量盤查'!$F$4:$F$181,"售出產品之加工",'表4.定量盤查'!J$4:J$181)</f>
        <v>0</v>
      </c>
      <c r="G27" s="243">
        <f>SUMIF('表4.定量盤查'!$F$4:$F$181,"售出產品之加工",'表4.定量盤查'!K$4:K$181)</f>
        <v>0</v>
      </c>
      <c r="H27" s="243">
        <f>SUMIF('表4.定量盤查'!$F$4:$F$181,"售出產品之加工",'表4.定量盤查'!L$4:L$181)</f>
        <v>0</v>
      </c>
      <c r="I27" s="243">
        <f>SUMIF('表4.定量盤查'!$F$4:$F$181,"售出產品之加工",'表4.定量盤查'!M$4:M$181)</f>
        <v>0</v>
      </c>
      <c r="J27" s="243">
        <f>SUMIF('表4.定量盤查'!$F$4:$F$181,"售出產品之加工",'表4.定量盤查'!N$4:N$181)</f>
        <v>0</v>
      </c>
      <c r="K27" s="243">
        <f>SUMIF('表4.定量盤查'!$F$4:$F$181,"售出產品之加工",'表4.定量盤查'!O$4:O$181)</f>
        <v>0</v>
      </c>
      <c r="L27" s="286" t="e">
        <f t="shared" si="3"/>
        <v>#DIV/0!</v>
      </c>
    </row>
    <row r="28" spans="1:12" ht="27" customHeight="1">
      <c r="A28" s="486"/>
      <c r="B28" s="120" t="s">
        <v>917</v>
      </c>
      <c r="C28" s="221" t="s">
        <v>925</v>
      </c>
      <c r="D28" s="243">
        <f t="shared" si="4"/>
        <v>0</v>
      </c>
      <c r="E28" s="243">
        <f>SUMIF('表4.定量盤查'!$F$4:$F$181,"售出產品之使用",'表4.定量盤查'!I$4:I$181)</f>
        <v>0</v>
      </c>
      <c r="F28" s="243">
        <f>SUMIF('表4.定量盤查'!$F$4:$F$181,"售出產品之使用",'表4.定量盤查'!J$4:J$181)</f>
        <v>0</v>
      </c>
      <c r="G28" s="243">
        <f>SUMIF('表4.定量盤查'!$F$4:$F$181,"售出產品之使用",'表4.定量盤查'!K$4:K$181)</f>
        <v>0</v>
      </c>
      <c r="H28" s="243">
        <f>SUMIF('表4.定量盤查'!$F$4:$F$181,"售出產品之使用",'表4.定量盤查'!L$4:L$181)</f>
        <v>0</v>
      </c>
      <c r="I28" s="243">
        <f>SUMIF('表4.定量盤查'!$F$4:$F$181,"售出產品之使用",'表4.定量盤查'!M$4:M$181)</f>
        <v>0</v>
      </c>
      <c r="J28" s="243">
        <f>SUMIF('表4.定量盤查'!$F$4:$F$181,"售出產品之使用",'表4.定量盤查'!N$4:N$181)</f>
        <v>0</v>
      </c>
      <c r="K28" s="243">
        <f>SUMIF('表4.定量盤查'!$F$4:$F$181,"售出產品之使用",'表4.定量盤查'!O$4:O$181)</f>
        <v>0</v>
      </c>
      <c r="L28" s="286" t="e">
        <f t="shared" si="3"/>
        <v>#DIV/0!</v>
      </c>
    </row>
    <row r="29" spans="1:12" ht="27" customHeight="1">
      <c r="A29" s="486"/>
      <c r="B29" s="120" t="s">
        <v>892</v>
      </c>
      <c r="C29" s="221" t="s">
        <v>943</v>
      </c>
      <c r="D29" s="243">
        <f>SUM(E29:K29)</f>
        <v>0</v>
      </c>
      <c r="E29" s="243">
        <f>SUMIF('表4.定量盤查'!$F$4:$F$181,"售出產品之終端處理",'表4.定量盤查'!I$4:I$181)</f>
        <v>0</v>
      </c>
      <c r="F29" s="243">
        <f>SUMIF('表4.定量盤查'!$F$4:$F$181,"售出產品之終端處理",'表4.定量盤查'!J$4:J$181)</f>
        <v>0</v>
      </c>
      <c r="G29" s="243">
        <f>SUMIF('表4.定量盤查'!$F$4:$F$181,"售出產品之終端處理",'表4.定量盤查'!K$4:K$181)</f>
        <v>0</v>
      </c>
      <c r="H29" s="243">
        <f>SUMIF('表4.定量盤查'!$F$4:$F$181,"售出產品之終端處理",'表4.定量盤查'!L$4:L$181)</f>
        <v>0</v>
      </c>
      <c r="I29" s="243">
        <f>SUMIF('表4.定量盤查'!$F$4:$F$181,"售出產品之終端處理",'表4.定量盤查'!M$4:M$181)</f>
        <v>0</v>
      </c>
      <c r="J29" s="243">
        <f>SUMIF('表4.定量盤查'!$F$4:$F$181,"售出產品之終端處理",'表4.定量盤查'!N$4:N$181)</f>
        <v>0</v>
      </c>
      <c r="K29" s="243">
        <f>SUMIF('表4.定量盤查'!$F$4:$F$181,"售出產品之終端處理",'表4.定量盤查'!O$4:O$181)</f>
        <v>0</v>
      </c>
      <c r="L29" s="286" t="e">
        <f t="shared" si="3"/>
        <v>#DIV/0!</v>
      </c>
    </row>
    <row r="30" spans="1:12" ht="27" customHeight="1">
      <c r="A30" s="486"/>
      <c r="B30" s="120" t="s">
        <v>918</v>
      </c>
      <c r="C30" s="221" t="s">
        <v>926</v>
      </c>
      <c r="D30" s="243">
        <f t="shared" si="4"/>
        <v>0</v>
      </c>
      <c r="E30" s="243">
        <f>SUMIF('表4.定量盤查'!$F$4:$F$181,"下游租賃資產",'表4.定量盤查'!I$4:I$181)</f>
        <v>0</v>
      </c>
      <c r="F30" s="243">
        <f>SUMIF('表4.定量盤查'!$F$4:$F$181,"下游租賃資產",'表4.定量盤查'!J$4:J$181)</f>
        <v>0</v>
      </c>
      <c r="G30" s="243">
        <f>SUMIF('表4.定量盤查'!$F$4:$F$181,"下游租賃資產",'表4.定量盤查'!K$4:K$181)</f>
        <v>0</v>
      </c>
      <c r="H30" s="243">
        <f>SUMIF('表4.定量盤查'!$F$4:$F$181,"下游租賃資產",'表4.定量盤查'!L$4:L$181)</f>
        <v>0</v>
      </c>
      <c r="I30" s="243">
        <f>SUMIF('表4.定量盤查'!$F$4:$F$181,"下游租賃資產",'表4.定量盤查'!M$4:M$181)</f>
        <v>0</v>
      </c>
      <c r="J30" s="243">
        <f>SUMIF('表4.定量盤查'!$F$4:$F$181,"下游租賃資產",'表4.定量盤查'!N$4:N$181)</f>
        <v>0</v>
      </c>
      <c r="K30" s="243">
        <f>SUMIF('表4.定量盤查'!$F$4:$F$181,"下游租賃資產",'表4.定量盤查'!O$4:O$181)</f>
        <v>0</v>
      </c>
      <c r="L30" s="286" t="e">
        <f t="shared" si="3"/>
        <v>#DIV/0!</v>
      </c>
    </row>
    <row r="31" spans="1:12" ht="27" customHeight="1">
      <c r="A31" s="486"/>
      <c r="B31" s="120" t="s">
        <v>919</v>
      </c>
      <c r="C31" s="221" t="s">
        <v>927</v>
      </c>
      <c r="D31" s="243">
        <f t="shared" si="4"/>
        <v>0</v>
      </c>
      <c r="E31" s="243">
        <f>SUMIF('表4.定量盤查'!$F$4:$F$181,"特許經營權",'表4.定量盤查'!I$4:I$181)</f>
        <v>0</v>
      </c>
      <c r="F31" s="243">
        <f>SUMIF('表4.定量盤查'!$F$4:$F$181,"特許經營權",'表4.定量盤查'!J$4:J$181)</f>
        <v>0</v>
      </c>
      <c r="G31" s="243">
        <f>SUMIF('表4.定量盤查'!$F$4:$F$181,"特許經營權",'表4.定量盤查'!K$4:K$181)</f>
        <v>0</v>
      </c>
      <c r="H31" s="243">
        <f>SUMIF('表4.定量盤查'!$F$4:$F$181,"特許經營權",'表4.定量盤查'!L$4:L$181)</f>
        <v>0</v>
      </c>
      <c r="I31" s="243">
        <f>SUMIF('表4.定量盤查'!$F$4:$F$181,"特許經營權",'表4.定量盤查'!M$4:M$181)</f>
        <v>0</v>
      </c>
      <c r="J31" s="243">
        <f>SUMIF('表4.定量盤查'!$F$4:$F$181,"特許經營權",'表4.定量盤查'!N$4:N$181)</f>
        <v>0</v>
      </c>
      <c r="K31" s="243">
        <f>SUMIF('表4.定量盤查'!$F$4:$F$181,"特許經營權",'表4.定量盤查'!O$4:O$181)</f>
        <v>0</v>
      </c>
      <c r="L31" s="286" t="e">
        <f t="shared" si="3"/>
        <v>#DIV/0!</v>
      </c>
    </row>
    <row r="32" spans="1:12" ht="27" customHeight="1">
      <c r="A32" s="486"/>
      <c r="B32" s="120" t="s">
        <v>896</v>
      </c>
      <c r="C32" s="221" t="s">
        <v>928</v>
      </c>
      <c r="D32" s="243">
        <f t="shared" si="4"/>
        <v>0</v>
      </c>
      <c r="E32" s="243">
        <f>SUMIF('表4.定量盤查'!$F$4:$F$181,"投資",'表4.定量盤查'!I$4:I$181)</f>
        <v>0</v>
      </c>
      <c r="F32" s="243">
        <f>SUMIF('表4.定量盤查'!$F$4:$F$181,"投資",'表4.定量盤查'!J$4:J$181)</f>
        <v>0</v>
      </c>
      <c r="G32" s="243">
        <f>SUMIF('表4.定量盤查'!$F$4:$F$181,"投資",'表4.定量盤查'!K$4:K$181)</f>
        <v>0</v>
      </c>
      <c r="H32" s="243">
        <f>SUMIF('表4.定量盤查'!$F$4:$F$181,"投資",'表4.定量盤查'!L$4:L$181)</f>
        <v>0</v>
      </c>
      <c r="I32" s="243">
        <f>SUMIF('表4.定量盤查'!$F$4:$F$181,"投資",'表4.定量盤查'!M$4:M$181)</f>
        <v>0</v>
      </c>
      <c r="J32" s="243">
        <f>SUMIF('表4.定量盤查'!$F$4:$F$181,"投資",'表4.定量盤查'!N$4:N$181)</f>
        <v>0</v>
      </c>
      <c r="K32" s="243">
        <f>SUMIF('表4.定量盤查'!$F$4:$F$181,"投資",'表4.定量盤查'!O$4:O$181)</f>
        <v>0</v>
      </c>
      <c r="L32" s="286" t="e">
        <f t="shared" si="3"/>
        <v>#DIV/0!</v>
      </c>
    </row>
    <row r="33" spans="1:11" s="244" customFormat="1" ht="24" customHeight="1">
      <c r="A33" s="477" t="s">
        <v>953</v>
      </c>
      <c r="B33" s="477"/>
      <c r="C33" s="477"/>
      <c r="D33" s="285">
        <f>D5+D11+D17</f>
        <v>0</v>
      </c>
      <c r="E33" s="247">
        <f t="shared" ref="E33:K33" si="5">E5+E11+E17</f>
        <v>0</v>
      </c>
      <c r="F33" s="247">
        <f t="shared" si="5"/>
        <v>0</v>
      </c>
      <c r="G33" s="247">
        <f t="shared" si="5"/>
        <v>0</v>
      </c>
      <c r="H33" s="247">
        <f t="shared" si="5"/>
        <v>0</v>
      </c>
      <c r="I33" s="247">
        <f t="shared" si="5"/>
        <v>0</v>
      </c>
      <c r="J33" s="247">
        <f t="shared" si="5"/>
        <v>0</v>
      </c>
      <c r="K33" s="247">
        <f t="shared" si="5"/>
        <v>0</v>
      </c>
    </row>
  </sheetData>
  <mergeCells count="12">
    <mergeCell ref="A33:C33"/>
    <mergeCell ref="A17:C17"/>
    <mergeCell ref="A3:C4"/>
    <mergeCell ref="D3:D4"/>
    <mergeCell ref="E3:K3"/>
    <mergeCell ref="A18:A32"/>
    <mergeCell ref="A6:A10"/>
    <mergeCell ref="B6:B10"/>
    <mergeCell ref="B12:B16"/>
    <mergeCell ref="A12:A16"/>
    <mergeCell ref="A5:C5"/>
    <mergeCell ref="A11:C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17</vt:i4>
      </vt:variant>
    </vt:vector>
  </HeadingPairs>
  <TitlesOfParts>
    <vt:vector size="31" baseType="lpstr">
      <vt:lpstr>表單說明</vt:lpstr>
      <vt:lpstr>表1.基本資料</vt:lpstr>
      <vt:lpstr>表2.排放源鑑別</vt:lpstr>
      <vt:lpstr>表3.活動數據</vt:lpstr>
      <vt:lpstr>排放源下拉式選單</vt:lpstr>
      <vt:lpstr>表4.定量盤查</vt:lpstr>
      <vt:lpstr>表5.排放係數</vt:lpstr>
      <vt:lpstr>表6.1溫室氣體排放量(範疇1-2)</vt:lpstr>
      <vt:lpstr>表6.2溫室氣體排放量 (範疇1&amp;2, 類別1-15)</vt:lpstr>
      <vt:lpstr>表7.數據品質分析</vt:lpstr>
      <vt:lpstr>表8.不確定分析</vt:lpstr>
      <vt:lpstr>附表1</vt:lpstr>
      <vt:lpstr>附表2</vt:lpstr>
      <vt:lpstr>Data Validation</vt:lpstr>
      <vt:lpstr>Category1</vt:lpstr>
      <vt:lpstr>Category10</vt:lpstr>
      <vt:lpstr>Category11</vt:lpstr>
      <vt:lpstr>Category12</vt:lpstr>
      <vt:lpstr>Category13</vt:lpstr>
      <vt:lpstr>Category14</vt:lpstr>
      <vt:lpstr>Category15</vt:lpstr>
      <vt:lpstr>Category2</vt:lpstr>
      <vt:lpstr>Category3</vt:lpstr>
      <vt:lpstr>Category4</vt:lpstr>
      <vt:lpstr>Category5</vt:lpstr>
      <vt:lpstr>Category6</vt:lpstr>
      <vt:lpstr>Category7</vt:lpstr>
      <vt:lpstr>Category8</vt:lpstr>
      <vt:lpstr>Category9</vt:lpstr>
      <vt:lpstr>Scope1</vt:lpstr>
      <vt:lpstr>Scope2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Fionna</cp:lastModifiedBy>
  <cp:lastPrinted>2022-02-16T03:48:27Z</cp:lastPrinted>
  <dcterms:created xsi:type="dcterms:W3CDTF">2019-08-14T08:50:15Z</dcterms:created>
  <dcterms:modified xsi:type="dcterms:W3CDTF">2025-08-19T08:34:04Z</dcterms:modified>
</cp:coreProperties>
</file>